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kereng/Downloads/"/>
    </mc:Choice>
  </mc:AlternateContent>
  <xr:revisionPtr revIDLastSave="0" documentId="13_ncr:1_{CA4ED519-DB0C-224B-918C-F8EB966EC000}" xr6:coauthVersionLast="47" xr6:coauthVersionMax="47" xr10:uidLastSave="{00000000-0000-0000-0000-000000000000}"/>
  <bookViews>
    <workbookView xWindow="0" yWindow="760" windowWidth="30240" windowHeight="18880" xr2:uid="{E4A299C4-E0F6-4F1B-8B6D-BAB851F071C9}"/>
  </bookViews>
  <sheets>
    <sheet name="Data" sheetId="1" r:id="rId1"/>
    <sheet name="Data Ke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725" i="1" l="1"/>
  <c r="P4725" i="1"/>
  <c r="R4724" i="1"/>
  <c r="P4724" i="1"/>
  <c r="R4723" i="1"/>
  <c r="P4723" i="1"/>
  <c r="R4722" i="1"/>
  <c r="P4722" i="1"/>
  <c r="R4721" i="1"/>
  <c r="P4721" i="1"/>
  <c r="R4720" i="1"/>
  <c r="P4720" i="1"/>
  <c r="R4719" i="1"/>
  <c r="P4719" i="1"/>
  <c r="R4718" i="1"/>
  <c r="P4718" i="1"/>
  <c r="R4717" i="1"/>
  <c r="P4717" i="1"/>
  <c r="R4716" i="1"/>
  <c r="P4716" i="1"/>
  <c r="R4715" i="1"/>
  <c r="P4715" i="1"/>
  <c r="R4714" i="1"/>
  <c r="P4714" i="1"/>
  <c r="R4713" i="1"/>
  <c r="P4713" i="1"/>
  <c r="R4712" i="1"/>
  <c r="P4712" i="1"/>
  <c r="R4711" i="1"/>
  <c r="P4711" i="1"/>
  <c r="R4710" i="1"/>
  <c r="P4710" i="1"/>
  <c r="R4709" i="1"/>
  <c r="P4709" i="1"/>
  <c r="R4708" i="1"/>
  <c r="P4708" i="1"/>
  <c r="R4707" i="1"/>
  <c r="P4707" i="1"/>
  <c r="R4706" i="1"/>
  <c r="P4706" i="1"/>
  <c r="R4705" i="1"/>
  <c r="P4705" i="1"/>
  <c r="R4704" i="1"/>
  <c r="P4704" i="1"/>
  <c r="R4703" i="1"/>
  <c r="P4703" i="1"/>
  <c r="R4702" i="1"/>
  <c r="P4702" i="1"/>
  <c r="R4701" i="1"/>
  <c r="P4701" i="1"/>
  <c r="R4700" i="1"/>
  <c r="P4700" i="1"/>
  <c r="R4699" i="1"/>
  <c r="P4699" i="1"/>
  <c r="R4698" i="1"/>
  <c r="P4698" i="1"/>
  <c r="R4697" i="1"/>
  <c r="P4697" i="1"/>
  <c r="R4696" i="1"/>
  <c r="P4696" i="1"/>
  <c r="R4695" i="1"/>
  <c r="P4695" i="1"/>
  <c r="R4694" i="1"/>
  <c r="P4694" i="1"/>
  <c r="R4693" i="1"/>
  <c r="P4693" i="1"/>
  <c r="R4692" i="1"/>
  <c r="P4692" i="1"/>
  <c r="R4691" i="1"/>
  <c r="P4691" i="1"/>
  <c r="R4690" i="1"/>
  <c r="P4690" i="1"/>
  <c r="R4689" i="1"/>
  <c r="P4689" i="1"/>
  <c r="R4688" i="1"/>
  <c r="P4688" i="1"/>
  <c r="R4687" i="1"/>
  <c r="P4687" i="1"/>
  <c r="R4686" i="1"/>
  <c r="P4686" i="1"/>
  <c r="R4685" i="1"/>
  <c r="P4685" i="1"/>
  <c r="R4684" i="1"/>
  <c r="P4684" i="1"/>
  <c r="R4683" i="1"/>
  <c r="P4683" i="1"/>
  <c r="R4682" i="1"/>
  <c r="P4682" i="1"/>
  <c r="R4681" i="1"/>
  <c r="P4681" i="1"/>
  <c r="R4680" i="1"/>
  <c r="P4680" i="1"/>
  <c r="R4679" i="1"/>
  <c r="P4679" i="1"/>
  <c r="R4678" i="1"/>
  <c r="P4678" i="1"/>
  <c r="R4677" i="1"/>
  <c r="P4677" i="1"/>
  <c r="R4676" i="1"/>
  <c r="P4676" i="1"/>
  <c r="R4675" i="1"/>
  <c r="P4675" i="1"/>
  <c r="R4674" i="1"/>
  <c r="P4674" i="1"/>
  <c r="R4673" i="1"/>
  <c r="P4673" i="1"/>
  <c r="R4672" i="1"/>
  <c r="P4672" i="1"/>
  <c r="R4671" i="1"/>
  <c r="P4671" i="1"/>
  <c r="R4670" i="1"/>
  <c r="P4670" i="1"/>
  <c r="R4669" i="1"/>
  <c r="P4669" i="1"/>
  <c r="R4668" i="1"/>
  <c r="P4668" i="1"/>
  <c r="R4667" i="1"/>
  <c r="P4667" i="1"/>
  <c r="R4666" i="1"/>
  <c r="P4666" i="1"/>
  <c r="R4665" i="1"/>
  <c r="P4665" i="1"/>
  <c r="R4664" i="1"/>
  <c r="P4664" i="1"/>
  <c r="R4663" i="1"/>
  <c r="P4663" i="1"/>
  <c r="R4662" i="1"/>
  <c r="P4662" i="1"/>
  <c r="R4661" i="1"/>
  <c r="P4661" i="1"/>
  <c r="R4660" i="1"/>
  <c r="P4660" i="1"/>
  <c r="R4659" i="1"/>
  <c r="P4659" i="1"/>
  <c r="R4658" i="1"/>
  <c r="P4658" i="1"/>
  <c r="R4657" i="1"/>
  <c r="P4657" i="1"/>
  <c r="R4656" i="1"/>
  <c r="P4656" i="1"/>
  <c r="R4655" i="1"/>
  <c r="P4655" i="1"/>
  <c r="R4654" i="1"/>
  <c r="P4654" i="1"/>
  <c r="R4653" i="1"/>
  <c r="P4653" i="1"/>
  <c r="R4652" i="1"/>
  <c r="P4652" i="1"/>
  <c r="R4651" i="1"/>
  <c r="P4651" i="1"/>
  <c r="R4650" i="1"/>
  <c r="P4650" i="1"/>
  <c r="R4649" i="1"/>
  <c r="P4649" i="1"/>
  <c r="R4648" i="1"/>
  <c r="P4648" i="1"/>
  <c r="R4647" i="1"/>
  <c r="P4647" i="1"/>
  <c r="R4646" i="1"/>
  <c r="P4646" i="1"/>
  <c r="R4645" i="1"/>
  <c r="P4645" i="1"/>
  <c r="R4644" i="1"/>
  <c r="P4644" i="1"/>
  <c r="R4643" i="1"/>
  <c r="P4643" i="1"/>
  <c r="R4642" i="1"/>
  <c r="P4642" i="1"/>
  <c r="R4641" i="1"/>
  <c r="P4641" i="1"/>
  <c r="R4640" i="1"/>
  <c r="P4640" i="1"/>
  <c r="R4639" i="1"/>
  <c r="P4639" i="1"/>
  <c r="R4638" i="1"/>
  <c r="P4638" i="1"/>
  <c r="R4637" i="1"/>
  <c r="P4637" i="1"/>
  <c r="R4636" i="1"/>
  <c r="P4636" i="1"/>
  <c r="R4635" i="1"/>
  <c r="P4635" i="1"/>
  <c r="R4634" i="1"/>
  <c r="P4634" i="1"/>
  <c r="R4633" i="1"/>
  <c r="P4633" i="1"/>
  <c r="R4632" i="1"/>
  <c r="P4632" i="1"/>
  <c r="R4631" i="1"/>
  <c r="P4631" i="1"/>
  <c r="R4630" i="1"/>
  <c r="P4630" i="1"/>
  <c r="R4629" i="1"/>
  <c r="P4629" i="1"/>
  <c r="R4628" i="1"/>
  <c r="P4628" i="1"/>
  <c r="R4627" i="1"/>
  <c r="P4627" i="1"/>
  <c r="R4626" i="1"/>
  <c r="P4626" i="1"/>
  <c r="R4625" i="1"/>
  <c r="P4625" i="1"/>
  <c r="R4624" i="1"/>
  <c r="P4624" i="1"/>
  <c r="R4623" i="1"/>
  <c r="P4623" i="1"/>
  <c r="R4622" i="1"/>
  <c r="P4622" i="1"/>
  <c r="R4621" i="1"/>
  <c r="P4621" i="1"/>
  <c r="R4620" i="1"/>
  <c r="P4620" i="1"/>
  <c r="R4619" i="1"/>
  <c r="P4619" i="1"/>
  <c r="R4618" i="1"/>
  <c r="P4618" i="1"/>
  <c r="R4617" i="1"/>
  <c r="P4617" i="1"/>
  <c r="R4616" i="1"/>
  <c r="P4616" i="1"/>
  <c r="R4615" i="1"/>
  <c r="P4615" i="1"/>
  <c r="R4614" i="1"/>
  <c r="P4614" i="1"/>
  <c r="R4613" i="1"/>
  <c r="P4613" i="1"/>
  <c r="R4612" i="1"/>
  <c r="P4612" i="1"/>
  <c r="R4611" i="1"/>
  <c r="P4611" i="1"/>
  <c r="R4610" i="1"/>
  <c r="P4610" i="1"/>
  <c r="R4609" i="1"/>
  <c r="P4609" i="1"/>
  <c r="R4608" i="1"/>
  <c r="P4608" i="1"/>
  <c r="R4607" i="1"/>
  <c r="P4607" i="1"/>
  <c r="R4606" i="1"/>
  <c r="P4606" i="1"/>
  <c r="R4605" i="1"/>
  <c r="P4605" i="1"/>
  <c r="R4604" i="1"/>
  <c r="P4604" i="1"/>
  <c r="R4603" i="1"/>
  <c r="P4603" i="1"/>
  <c r="R4602" i="1"/>
  <c r="P4602" i="1"/>
  <c r="R4601" i="1"/>
  <c r="P4601" i="1"/>
  <c r="R4600" i="1"/>
  <c r="P4600" i="1"/>
  <c r="R4599" i="1"/>
  <c r="P4599" i="1"/>
  <c r="R4598" i="1"/>
  <c r="P4598" i="1"/>
  <c r="R4597" i="1"/>
  <c r="P4597" i="1"/>
  <c r="R4596" i="1"/>
  <c r="P4596" i="1"/>
  <c r="R4595" i="1"/>
  <c r="P4595" i="1"/>
  <c r="R4594" i="1"/>
  <c r="P4594" i="1"/>
  <c r="R4593" i="1"/>
  <c r="P4593" i="1"/>
  <c r="R4592" i="1"/>
  <c r="P4592" i="1"/>
  <c r="R4591" i="1"/>
  <c r="P4591" i="1"/>
  <c r="R4590" i="1"/>
  <c r="P4590" i="1"/>
  <c r="R4589" i="1"/>
  <c r="P4589" i="1"/>
  <c r="R4588" i="1"/>
  <c r="P4588" i="1"/>
  <c r="R4587" i="1"/>
  <c r="P4587" i="1"/>
  <c r="R4586" i="1"/>
  <c r="P4586" i="1"/>
  <c r="R4585" i="1"/>
  <c r="P4585" i="1"/>
  <c r="R4584" i="1"/>
  <c r="P4584" i="1"/>
  <c r="R4583" i="1"/>
  <c r="P4583" i="1"/>
  <c r="R4582" i="1"/>
  <c r="P4582" i="1"/>
  <c r="R4581" i="1"/>
  <c r="P4581" i="1"/>
  <c r="R4580" i="1"/>
  <c r="P4580" i="1"/>
  <c r="R4579" i="1"/>
  <c r="P4579" i="1"/>
  <c r="R4578" i="1"/>
  <c r="P4578" i="1"/>
  <c r="R4577" i="1"/>
  <c r="P4577" i="1"/>
  <c r="R4576" i="1"/>
  <c r="P4576" i="1"/>
  <c r="R4575" i="1"/>
  <c r="P4575" i="1"/>
  <c r="R4574" i="1"/>
  <c r="P4574" i="1"/>
  <c r="R4573" i="1"/>
  <c r="P4573" i="1"/>
  <c r="R4572" i="1"/>
  <c r="P4572" i="1"/>
  <c r="R4571" i="1"/>
  <c r="P4571" i="1"/>
  <c r="R4570" i="1"/>
  <c r="P4570" i="1"/>
  <c r="R4569" i="1"/>
  <c r="P4569" i="1"/>
  <c r="R4568" i="1"/>
  <c r="P4568" i="1"/>
  <c r="R4567" i="1"/>
  <c r="P4567" i="1"/>
  <c r="R4566" i="1"/>
  <c r="P4566" i="1"/>
  <c r="R4565" i="1"/>
  <c r="P4565" i="1"/>
  <c r="R4564" i="1"/>
  <c r="P4564" i="1"/>
  <c r="R4563" i="1"/>
  <c r="P4563" i="1"/>
  <c r="R4562" i="1"/>
  <c r="P4562" i="1"/>
  <c r="R4561" i="1"/>
  <c r="P4561" i="1"/>
  <c r="R4560" i="1"/>
  <c r="P4560" i="1"/>
  <c r="R4559" i="1"/>
  <c r="P4559" i="1"/>
  <c r="R4558" i="1"/>
  <c r="P4558" i="1"/>
  <c r="R4557" i="1"/>
  <c r="P4557" i="1"/>
  <c r="R4556" i="1"/>
  <c r="P4556" i="1"/>
  <c r="R4555" i="1"/>
  <c r="P4555" i="1"/>
  <c r="R4554" i="1"/>
  <c r="P4554" i="1"/>
  <c r="R4553" i="1"/>
  <c r="P4553" i="1"/>
  <c r="R4552" i="1"/>
  <c r="P4552" i="1"/>
  <c r="R4551" i="1"/>
  <c r="P4551" i="1"/>
  <c r="R4550" i="1"/>
  <c r="P4550" i="1"/>
  <c r="R4549" i="1"/>
  <c r="P4549" i="1"/>
  <c r="R4548" i="1"/>
  <c r="P4548" i="1"/>
  <c r="R4547" i="1"/>
  <c r="P4547" i="1"/>
  <c r="R4546" i="1"/>
  <c r="P4546" i="1"/>
  <c r="R4545" i="1"/>
  <c r="P4545" i="1"/>
  <c r="R4544" i="1"/>
  <c r="P4544" i="1"/>
  <c r="R4543" i="1"/>
  <c r="P4543" i="1"/>
  <c r="R4542" i="1"/>
  <c r="P4542" i="1"/>
  <c r="R4541" i="1"/>
  <c r="P4541" i="1"/>
  <c r="R4540" i="1"/>
  <c r="P4540" i="1"/>
  <c r="R4539" i="1"/>
  <c r="P4539" i="1"/>
  <c r="R4538" i="1"/>
  <c r="P4538" i="1"/>
  <c r="R4537" i="1"/>
  <c r="P4537" i="1"/>
  <c r="R4536" i="1"/>
  <c r="P4536" i="1"/>
  <c r="R4535" i="1"/>
  <c r="P4535" i="1"/>
  <c r="R4534" i="1"/>
  <c r="P4534" i="1"/>
  <c r="R4533" i="1"/>
  <c r="P4533" i="1"/>
  <c r="R4532" i="1"/>
  <c r="P4532" i="1"/>
  <c r="R4531" i="1"/>
  <c r="P4531" i="1"/>
  <c r="R4530" i="1"/>
  <c r="P4530" i="1"/>
  <c r="R4529" i="1"/>
  <c r="P4529" i="1"/>
  <c r="R4528" i="1"/>
  <c r="P4528" i="1"/>
  <c r="R4527" i="1"/>
  <c r="P4527" i="1"/>
  <c r="R4526" i="1"/>
  <c r="P4526" i="1"/>
  <c r="R4525" i="1"/>
  <c r="P4525" i="1"/>
  <c r="R4524" i="1"/>
  <c r="P4524" i="1"/>
  <c r="R4523" i="1"/>
  <c r="P4523" i="1"/>
  <c r="R4522" i="1"/>
  <c r="P4522" i="1"/>
  <c r="R4521" i="1"/>
  <c r="P4521" i="1"/>
  <c r="R4520" i="1"/>
  <c r="P4520" i="1"/>
  <c r="R4519" i="1"/>
  <c r="P4519" i="1"/>
  <c r="R4518" i="1"/>
  <c r="P4518" i="1"/>
  <c r="R4517" i="1"/>
  <c r="P4517" i="1"/>
  <c r="R4516" i="1"/>
  <c r="P4516" i="1"/>
  <c r="R4515" i="1"/>
  <c r="P4515" i="1"/>
  <c r="R4514" i="1"/>
  <c r="P4514" i="1"/>
  <c r="R4513" i="1"/>
  <c r="P4513" i="1"/>
  <c r="R4512" i="1"/>
  <c r="P4512" i="1"/>
  <c r="R4511" i="1"/>
  <c r="P4511" i="1"/>
  <c r="R4510" i="1"/>
  <c r="P4510" i="1"/>
  <c r="R4509" i="1"/>
  <c r="P4509" i="1"/>
  <c r="R4508" i="1"/>
  <c r="P4508" i="1"/>
  <c r="R4507" i="1"/>
  <c r="P4507" i="1"/>
  <c r="R4506" i="1"/>
  <c r="P4506" i="1"/>
  <c r="R4505" i="1"/>
  <c r="P4505" i="1"/>
  <c r="R4504" i="1"/>
  <c r="P4504" i="1"/>
  <c r="R4503" i="1"/>
  <c r="P4503" i="1"/>
  <c r="R4502" i="1"/>
  <c r="P4502" i="1"/>
  <c r="R4501" i="1"/>
  <c r="P4501" i="1"/>
  <c r="R4500" i="1"/>
  <c r="P4500" i="1"/>
  <c r="R4499" i="1"/>
  <c r="P4499" i="1"/>
  <c r="R4498" i="1"/>
  <c r="P4498" i="1"/>
  <c r="R4497" i="1"/>
  <c r="P4497" i="1"/>
  <c r="R4496" i="1"/>
  <c r="P4496" i="1"/>
  <c r="R4495" i="1"/>
  <c r="P4495" i="1"/>
  <c r="R4494" i="1"/>
  <c r="P4494" i="1"/>
  <c r="R4493" i="1"/>
  <c r="P4493" i="1"/>
  <c r="R4492" i="1"/>
  <c r="P4492" i="1"/>
  <c r="R4491" i="1"/>
  <c r="P4491" i="1"/>
  <c r="R4490" i="1"/>
  <c r="P4490" i="1"/>
  <c r="R4489" i="1"/>
  <c r="P4489" i="1"/>
  <c r="R4488" i="1"/>
  <c r="P4488" i="1"/>
  <c r="R4487" i="1"/>
  <c r="P4487" i="1"/>
  <c r="R4486" i="1"/>
  <c r="P4486" i="1"/>
  <c r="R4485" i="1"/>
  <c r="P4485" i="1"/>
  <c r="R4484" i="1"/>
  <c r="P4484" i="1"/>
  <c r="R4483" i="1"/>
  <c r="P4483" i="1"/>
  <c r="R4482" i="1"/>
  <c r="P4482" i="1"/>
  <c r="R4481" i="1"/>
  <c r="P4481" i="1"/>
  <c r="R4480" i="1"/>
  <c r="P4480" i="1"/>
  <c r="R4479" i="1"/>
  <c r="P4479" i="1"/>
  <c r="R4478" i="1"/>
  <c r="P4478" i="1"/>
  <c r="R4477" i="1"/>
  <c r="P4477" i="1"/>
  <c r="R4476" i="1"/>
  <c r="P4476" i="1"/>
  <c r="R4475" i="1"/>
  <c r="P4475" i="1"/>
  <c r="R4474" i="1"/>
  <c r="P4474" i="1"/>
  <c r="R4473" i="1"/>
  <c r="P4473" i="1"/>
  <c r="R4472" i="1"/>
  <c r="P4472" i="1"/>
  <c r="R4471" i="1"/>
  <c r="P4471" i="1"/>
  <c r="R4470" i="1"/>
  <c r="P4470" i="1"/>
  <c r="R4469" i="1"/>
  <c r="P4469" i="1"/>
  <c r="R4468" i="1"/>
  <c r="P4468" i="1"/>
  <c r="R4467" i="1"/>
  <c r="P4467" i="1"/>
  <c r="R4466" i="1"/>
  <c r="P4466" i="1"/>
  <c r="R4465" i="1"/>
  <c r="P4465" i="1"/>
  <c r="R4464" i="1"/>
  <c r="P4464" i="1"/>
  <c r="R4463" i="1"/>
  <c r="P4463" i="1"/>
  <c r="R4462" i="1"/>
  <c r="P4462" i="1"/>
  <c r="R4461" i="1"/>
  <c r="P4461" i="1"/>
  <c r="R4460" i="1"/>
  <c r="P4460" i="1"/>
  <c r="R4459" i="1"/>
  <c r="P4459" i="1"/>
  <c r="R4458" i="1"/>
  <c r="P4458" i="1"/>
  <c r="R4457" i="1"/>
  <c r="P4457" i="1"/>
  <c r="R4456" i="1"/>
  <c r="P4456" i="1"/>
  <c r="R4455" i="1"/>
  <c r="P4455" i="1"/>
  <c r="R4454" i="1"/>
  <c r="P4454" i="1"/>
  <c r="R4453" i="1"/>
  <c r="P4453" i="1"/>
  <c r="R4452" i="1"/>
  <c r="P4452" i="1"/>
  <c r="R4451" i="1"/>
  <c r="P4451" i="1"/>
  <c r="R4450" i="1"/>
  <c r="P4450" i="1"/>
  <c r="R4449" i="1"/>
  <c r="P4449" i="1"/>
  <c r="R4448" i="1"/>
  <c r="P4448" i="1"/>
  <c r="R4447" i="1"/>
  <c r="P4447" i="1"/>
  <c r="R4446" i="1"/>
  <c r="P4446" i="1"/>
  <c r="R4445" i="1"/>
  <c r="P4445" i="1"/>
  <c r="R4444" i="1"/>
  <c r="P4444" i="1"/>
  <c r="R4443" i="1"/>
  <c r="P4443" i="1"/>
  <c r="R4442" i="1"/>
  <c r="P4442" i="1"/>
  <c r="R4441" i="1"/>
  <c r="P4441" i="1"/>
  <c r="R4440" i="1"/>
  <c r="P4440" i="1"/>
  <c r="R4439" i="1"/>
  <c r="P4439" i="1"/>
  <c r="R4438" i="1"/>
  <c r="P4438" i="1"/>
  <c r="R4437" i="1"/>
  <c r="P4437" i="1"/>
  <c r="R4436" i="1"/>
  <c r="P4436" i="1"/>
  <c r="R4435" i="1"/>
  <c r="P4435" i="1"/>
  <c r="R4434" i="1"/>
  <c r="P4434" i="1"/>
  <c r="R4433" i="1"/>
  <c r="P4433" i="1"/>
  <c r="R4432" i="1"/>
  <c r="P4432" i="1"/>
  <c r="R4431" i="1"/>
  <c r="P4431" i="1"/>
  <c r="R4430" i="1"/>
  <c r="P4430" i="1"/>
  <c r="R4429" i="1"/>
  <c r="P4429" i="1"/>
  <c r="R4428" i="1"/>
  <c r="P4428" i="1"/>
  <c r="R4427" i="1"/>
  <c r="P4427" i="1"/>
  <c r="R4426" i="1"/>
  <c r="P4426" i="1"/>
  <c r="R4425" i="1"/>
  <c r="P4425" i="1"/>
  <c r="R4424" i="1"/>
  <c r="P4424" i="1"/>
  <c r="R4423" i="1"/>
  <c r="P4423" i="1"/>
  <c r="R4422" i="1"/>
  <c r="P4422" i="1"/>
  <c r="R4421" i="1"/>
  <c r="P4421" i="1"/>
  <c r="R4420" i="1"/>
  <c r="P4420" i="1"/>
  <c r="R4419" i="1"/>
  <c r="P4419" i="1"/>
  <c r="R4418" i="1"/>
  <c r="P4418" i="1"/>
  <c r="R4417" i="1"/>
  <c r="P4417" i="1"/>
  <c r="R4416" i="1"/>
  <c r="P4416" i="1"/>
  <c r="R4415" i="1"/>
  <c r="P4415" i="1"/>
  <c r="R4414" i="1"/>
  <c r="P4414" i="1"/>
  <c r="R4413" i="1"/>
  <c r="P4413" i="1"/>
  <c r="R4412" i="1"/>
  <c r="P4412" i="1"/>
  <c r="R4411" i="1"/>
  <c r="P4411" i="1"/>
  <c r="R4410" i="1"/>
  <c r="P4410" i="1"/>
  <c r="R4409" i="1"/>
  <c r="P4409" i="1"/>
  <c r="R4408" i="1"/>
  <c r="P4408" i="1"/>
  <c r="R4407" i="1"/>
  <c r="P4407" i="1"/>
  <c r="R4406" i="1"/>
  <c r="P4406" i="1"/>
  <c r="R4405" i="1"/>
  <c r="P4405" i="1"/>
  <c r="R4404" i="1"/>
  <c r="P4404" i="1"/>
  <c r="R4403" i="1"/>
  <c r="P4403" i="1"/>
  <c r="R4402" i="1"/>
  <c r="P4402" i="1"/>
  <c r="R4401" i="1"/>
  <c r="P4401" i="1"/>
  <c r="R4400" i="1"/>
  <c r="P4400" i="1"/>
  <c r="R4399" i="1"/>
  <c r="P4399" i="1"/>
  <c r="R4398" i="1"/>
  <c r="P4398" i="1"/>
  <c r="R4397" i="1"/>
  <c r="P4397" i="1"/>
  <c r="R4396" i="1"/>
  <c r="P4396" i="1"/>
  <c r="R4395" i="1"/>
  <c r="P4395" i="1"/>
  <c r="R4394" i="1"/>
  <c r="P4394" i="1"/>
  <c r="R4393" i="1"/>
  <c r="P4393" i="1"/>
  <c r="R4392" i="1"/>
  <c r="P4392" i="1"/>
  <c r="R4391" i="1"/>
  <c r="P4391" i="1"/>
  <c r="R4390" i="1"/>
  <c r="P4390" i="1"/>
  <c r="R4389" i="1"/>
  <c r="P4389" i="1"/>
  <c r="R4388" i="1"/>
  <c r="P4388" i="1"/>
  <c r="R4387" i="1"/>
  <c r="P4387" i="1"/>
  <c r="R4386" i="1"/>
  <c r="P4386" i="1"/>
  <c r="R4385" i="1"/>
  <c r="P4385" i="1"/>
  <c r="R4384" i="1"/>
  <c r="P4384" i="1"/>
  <c r="R4383" i="1"/>
  <c r="P4383" i="1"/>
  <c r="R4382" i="1"/>
  <c r="P4382" i="1"/>
  <c r="R4381" i="1"/>
  <c r="P4381" i="1"/>
  <c r="R4380" i="1"/>
  <c r="P4380" i="1"/>
  <c r="R4379" i="1"/>
  <c r="P4379" i="1"/>
  <c r="R4378" i="1"/>
  <c r="P4378" i="1"/>
  <c r="R4377" i="1"/>
  <c r="P4377" i="1"/>
  <c r="R4376" i="1"/>
  <c r="P4376" i="1"/>
  <c r="R4375" i="1"/>
  <c r="P4375" i="1"/>
  <c r="R4374" i="1"/>
  <c r="P4374" i="1"/>
  <c r="R4373" i="1"/>
  <c r="P4373" i="1"/>
  <c r="R4372" i="1"/>
  <c r="P4372" i="1"/>
  <c r="R4371" i="1"/>
  <c r="P4371" i="1"/>
  <c r="R4370" i="1"/>
  <c r="P4370" i="1"/>
  <c r="R4369" i="1"/>
  <c r="P4369" i="1"/>
  <c r="R4368" i="1"/>
  <c r="P4368" i="1"/>
  <c r="R4367" i="1"/>
  <c r="P4367" i="1"/>
  <c r="R4366" i="1"/>
  <c r="P4366" i="1"/>
  <c r="R4365" i="1"/>
  <c r="P4365" i="1"/>
  <c r="R4364" i="1"/>
  <c r="P4364" i="1"/>
  <c r="R4363" i="1"/>
  <c r="P4363" i="1"/>
  <c r="R4362" i="1"/>
  <c r="P4362" i="1"/>
  <c r="R4361" i="1"/>
  <c r="P4361" i="1"/>
  <c r="R4360" i="1"/>
  <c r="P4360" i="1"/>
  <c r="R4359" i="1"/>
  <c r="P4359" i="1"/>
  <c r="R4358" i="1"/>
  <c r="P4358" i="1"/>
  <c r="R4357" i="1"/>
  <c r="P4357" i="1"/>
  <c r="R4356" i="1"/>
  <c r="P4356" i="1"/>
  <c r="R4355" i="1"/>
  <c r="P4355" i="1"/>
  <c r="R4354" i="1"/>
  <c r="P4354" i="1"/>
  <c r="R4353" i="1"/>
  <c r="P4353" i="1"/>
  <c r="R4352" i="1"/>
  <c r="P4352" i="1"/>
  <c r="R4351" i="1"/>
  <c r="P4351" i="1"/>
  <c r="R4350" i="1"/>
  <c r="P4350" i="1"/>
  <c r="R4349" i="1"/>
  <c r="P4349" i="1"/>
  <c r="R4348" i="1"/>
  <c r="P4348" i="1"/>
  <c r="R4347" i="1"/>
  <c r="P4347" i="1"/>
  <c r="R4346" i="1"/>
  <c r="P4346" i="1"/>
  <c r="R4345" i="1"/>
  <c r="P4345" i="1"/>
  <c r="R4344" i="1"/>
  <c r="P4344" i="1"/>
  <c r="R4343" i="1"/>
  <c r="P4343" i="1"/>
  <c r="R4342" i="1"/>
  <c r="P4342" i="1"/>
  <c r="R4341" i="1"/>
  <c r="P4341" i="1"/>
  <c r="R4340" i="1"/>
  <c r="P4340" i="1"/>
  <c r="R4339" i="1"/>
  <c r="P4339" i="1"/>
  <c r="R4338" i="1"/>
  <c r="P4338" i="1"/>
  <c r="R4337" i="1"/>
  <c r="P4337" i="1"/>
  <c r="R4336" i="1"/>
  <c r="P4336" i="1"/>
  <c r="R4335" i="1"/>
  <c r="P4335" i="1"/>
  <c r="R4334" i="1"/>
  <c r="P4334" i="1"/>
  <c r="R4333" i="1"/>
  <c r="P4333" i="1"/>
  <c r="R4332" i="1"/>
  <c r="P4332" i="1"/>
  <c r="R4331" i="1"/>
  <c r="P4331" i="1"/>
  <c r="R4330" i="1"/>
  <c r="P4330" i="1"/>
  <c r="R4329" i="1"/>
  <c r="P4329" i="1"/>
  <c r="R4328" i="1"/>
  <c r="P4328" i="1"/>
  <c r="R4327" i="1"/>
  <c r="P4327" i="1"/>
  <c r="R4326" i="1"/>
  <c r="P4326" i="1"/>
  <c r="R4325" i="1"/>
  <c r="P4325" i="1"/>
  <c r="R4324" i="1"/>
  <c r="P4324" i="1"/>
  <c r="R4323" i="1"/>
  <c r="P4323" i="1"/>
  <c r="R4322" i="1"/>
  <c r="P4322" i="1"/>
  <c r="R4321" i="1"/>
  <c r="P4321" i="1"/>
  <c r="R4320" i="1"/>
  <c r="P4320" i="1"/>
  <c r="R4319" i="1"/>
  <c r="P4319" i="1"/>
  <c r="R4318" i="1"/>
  <c r="P4318" i="1"/>
  <c r="R4317" i="1"/>
  <c r="P4317" i="1"/>
  <c r="R4316" i="1"/>
  <c r="P4316" i="1"/>
  <c r="R4315" i="1"/>
  <c r="P4315" i="1"/>
  <c r="R4314" i="1"/>
  <c r="P4314" i="1"/>
  <c r="R4313" i="1"/>
  <c r="P4313" i="1"/>
  <c r="R4312" i="1"/>
  <c r="P4312" i="1"/>
  <c r="R4311" i="1"/>
  <c r="P4311" i="1"/>
  <c r="R4310" i="1"/>
  <c r="P4310" i="1"/>
  <c r="R4309" i="1"/>
  <c r="P4309" i="1"/>
  <c r="R4308" i="1"/>
  <c r="P4308" i="1"/>
  <c r="R4307" i="1"/>
  <c r="P4307" i="1"/>
  <c r="R4306" i="1"/>
  <c r="P4306" i="1"/>
  <c r="R4305" i="1"/>
  <c r="P4305" i="1"/>
  <c r="R4304" i="1"/>
  <c r="P4304" i="1"/>
  <c r="R4303" i="1"/>
  <c r="P4303" i="1"/>
  <c r="R4302" i="1"/>
  <c r="P4302" i="1"/>
  <c r="R4301" i="1"/>
  <c r="P4301" i="1"/>
  <c r="R4300" i="1"/>
  <c r="P4300" i="1"/>
  <c r="R4299" i="1"/>
  <c r="P4299" i="1"/>
  <c r="R4298" i="1"/>
  <c r="P4298" i="1"/>
  <c r="R4297" i="1"/>
  <c r="P4297" i="1"/>
  <c r="R4296" i="1"/>
  <c r="P4296" i="1"/>
  <c r="R4295" i="1"/>
  <c r="P4295" i="1"/>
  <c r="R4294" i="1"/>
  <c r="P4294" i="1"/>
  <c r="R4293" i="1"/>
  <c r="P4293" i="1"/>
  <c r="R4292" i="1"/>
  <c r="P4292" i="1"/>
  <c r="R4291" i="1"/>
  <c r="P4291" i="1"/>
  <c r="R4290" i="1"/>
  <c r="P4290" i="1"/>
  <c r="R4289" i="1"/>
  <c r="P4289" i="1"/>
  <c r="R4288" i="1"/>
  <c r="P4288" i="1"/>
  <c r="R4287" i="1"/>
  <c r="P4287" i="1"/>
  <c r="R4286" i="1"/>
  <c r="P4286" i="1"/>
  <c r="R4285" i="1"/>
  <c r="P4285" i="1"/>
  <c r="R4284" i="1"/>
  <c r="P4284" i="1"/>
  <c r="R4283" i="1"/>
  <c r="P4283" i="1"/>
  <c r="R4282" i="1"/>
  <c r="P4282" i="1"/>
  <c r="R4281" i="1"/>
  <c r="P4281" i="1"/>
  <c r="R4280" i="1"/>
  <c r="P4280" i="1"/>
  <c r="R4279" i="1"/>
  <c r="P4279" i="1"/>
  <c r="R4278" i="1"/>
  <c r="P4278" i="1"/>
  <c r="R4277" i="1"/>
  <c r="P4277" i="1"/>
  <c r="R4276" i="1"/>
  <c r="P4276" i="1"/>
  <c r="R4275" i="1"/>
  <c r="P4275" i="1"/>
  <c r="R4274" i="1"/>
  <c r="P4274" i="1"/>
  <c r="R4273" i="1"/>
  <c r="P4273" i="1"/>
  <c r="R4272" i="1"/>
  <c r="P4272" i="1"/>
  <c r="R4271" i="1"/>
  <c r="P4271" i="1"/>
  <c r="R4270" i="1"/>
  <c r="P4270" i="1"/>
  <c r="R4269" i="1"/>
  <c r="P4269" i="1"/>
  <c r="R4268" i="1"/>
  <c r="P4268" i="1"/>
  <c r="R4267" i="1"/>
  <c r="P4267" i="1"/>
  <c r="R4266" i="1"/>
  <c r="P4266" i="1"/>
  <c r="R4265" i="1"/>
  <c r="P4265" i="1"/>
  <c r="R4264" i="1"/>
  <c r="P4264" i="1"/>
  <c r="R4263" i="1"/>
  <c r="P4263" i="1"/>
  <c r="R4262" i="1"/>
  <c r="P4262" i="1"/>
  <c r="R4261" i="1"/>
  <c r="P4261" i="1"/>
  <c r="R4260" i="1"/>
  <c r="P4260" i="1"/>
  <c r="R4259" i="1"/>
  <c r="P4259" i="1"/>
  <c r="R4258" i="1"/>
  <c r="P4258" i="1"/>
  <c r="R4257" i="1"/>
  <c r="P4257" i="1"/>
  <c r="R4256" i="1"/>
  <c r="P4256" i="1"/>
  <c r="R4255" i="1"/>
  <c r="P4255" i="1"/>
  <c r="R4254" i="1"/>
  <c r="P4254" i="1"/>
  <c r="R4253" i="1"/>
  <c r="P4253" i="1"/>
  <c r="R4252" i="1"/>
  <c r="P4252" i="1"/>
  <c r="R4251" i="1"/>
  <c r="P4251" i="1"/>
  <c r="R4250" i="1"/>
  <c r="P4250" i="1"/>
  <c r="R4249" i="1"/>
  <c r="P4249" i="1"/>
  <c r="R4248" i="1"/>
  <c r="P4248" i="1"/>
  <c r="R4247" i="1"/>
  <c r="P4247" i="1"/>
  <c r="R4246" i="1"/>
  <c r="P4246" i="1"/>
  <c r="R4245" i="1"/>
  <c r="P4245" i="1"/>
  <c r="R4244" i="1"/>
  <c r="P4244" i="1"/>
  <c r="R4243" i="1"/>
  <c r="P4243" i="1"/>
  <c r="R4242" i="1"/>
  <c r="P4242" i="1"/>
  <c r="R4241" i="1"/>
  <c r="P4241" i="1"/>
  <c r="R4240" i="1"/>
  <c r="P4240" i="1"/>
  <c r="R4239" i="1"/>
  <c r="P4239" i="1"/>
  <c r="R4238" i="1"/>
  <c r="P4238" i="1"/>
  <c r="R4237" i="1"/>
  <c r="P4237" i="1"/>
  <c r="R4236" i="1"/>
  <c r="P4236" i="1"/>
  <c r="R4235" i="1"/>
  <c r="P4235" i="1"/>
  <c r="R4234" i="1"/>
  <c r="P4234" i="1"/>
  <c r="R4233" i="1"/>
  <c r="P4233" i="1"/>
  <c r="R4232" i="1"/>
  <c r="P4232" i="1"/>
  <c r="R4231" i="1"/>
  <c r="P4231" i="1"/>
  <c r="R4230" i="1"/>
  <c r="P4230" i="1"/>
  <c r="R4229" i="1"/>
  <c r="P4229" i="1"/>
  <c r="R4228" i="1"/>
  <c r="P4228" i="1"/>
  <c r="R4227" i="1"/>
  <c r="P4227" i="1"/>
  <c r="R4226" i="1"/>
  <c r="P4226" i="1"/>
  <c r="R4225" i="1"/>
  <c r="P4225" i="1"/>
  <c r="R4224" i="1"/>
  <c r="P4224" i="1"/>
  <c r="R4223" i="1"/>
  <c r="P4223" i="1"/>
  <c r="R4222" i="1"/>
  <c r="P4222" i="1"/>
  <c r="R4221" i="1"/>
  <c r="P4221" i="1"/>
  <c r="R4220" i="1"/>
  <c r="P4220" i="1"/>
  <c r="R4219" i="1"/>
  <c r="P4219" i="1"/>
  <c r="R4218" i="1"/>
  <c r="P4218" i="1"/>
  <c r="R4217" i="1"/>
  <c r="P4217" i="1"/>
  <c r="R4216" i="1"/>
  <c r="P4216" i="1"/>
  <c r="R4215" i="1"/>
  <c r="P4215" i="1"/>
  <c r="R4214" i="1"/>
  <c r="P4214" i="1"/>
  <c r="R4213" i="1"/>
  <c r="P4213" i="1"/>
  <c r="R4212" i="1"/>
  <c r="P4212" i="1"/>
  <c r="R4211" i="1"/>
  <c r="P4211" i="1"/>
  <c r="R4210" i="1"/>
  <c r="P4210" i="1"/>
  <c r="R4209" i="1"/>
  <c r="P4209" i="1"/>
  <c r="R4208" i="1"/>
  <c r="P4208" i="1"/>
  <c r="R4207" i="1"/>
  <c r="P4207" i="1"/>
  <c r="R4206" i="1"/>
  <c r="P4206" i="1"/>
  <c r="R4205" i="1"/>
  <c r="P4205" i="1"/>
  <c r="R4204" i="1"/>
  <c r="P4204" i="1"/>
  <c r="R4203" i="1"/>
  <c r="P4203" i="1"/>
  <c r="R4202" i="1"/>
  <c r="P4202" i="1"/>
  <c r="R4201" i="1"/>
  <c r="P4201" i="1"/>
  <c r="R4200" i="1"/>
  <c r="P4200" i="1"/>
  <c r="R4199" i="1"/>
  <c r="P4199" i="1"/>
  <c r="R4198" i="1"/>
  <c r="P4198" i="1"/>
  <c r="R4197" i="1"/>
  <c r="P4197" i="1"/>
  <c r="R4196" i="1"/>
  <c r="P4196" i="1"/>
  <c r="R4195" i="1"/>
  <c r="P4195" i="1"/>
  <c r="R4194" i="1"/>
  <c r="P4194" i="1"/>
  <c r="R4193" i="1"/>
  <c r="P4193" i="1"/>
  <c r="R4192" i="1"/>
  <c r="P4192" i="1"/>
  <c r="R4191" i="1"/>
  <c r="P4191" i="1"/>
  <c r="R4190" i="1"/>
  <c r="P4190" i="1"/>
  <c r="R4189" i="1"/>
  <c r="P4189" i="1"/>
  <c r="R4188" i="1"/>
  <c r="P4188" i="1"/>
  <c r="R4187" i="1"/>
  <c r="P4187" i="1"/>
  <c r="R4186" i="1"/>
  <c r="P4186" i="1"/>
  <c r="R4185" i="1"/>
  <c r="P4185" i="1"/>
  <c r="R4184" i="1"/>
  <c r="P4184" i="1"/>
  <c r="R4183" i="1"/>
  <c r="P4183" i="1"/>
  <c r="R4182" i="1"/>
  <c r="P4182" i="1"/>
  <c r="R4181" i="1"/>
  <c r="P4181" i="1"/>
  <c r="R4180" i="1"/>
  <c r="P4180" i="1"/>
  <c r="R4179" i="1"/>
  <c r="P4179" i="1"/>
  <c r="R4178" i="1"/>
  <c r="P4178" i="1"/>
  <c r="R4177" i="1"/>
  <c r="P4177" i="1"/>
  <c r="R4176" i="1"/>
  <c r="P4176" i="1"/>
  <c r="R4175" i="1"/>
  <c r="P4175" i="1"/>
  <c r="R4174" i="1"/>
  <c r="P4174" i="1"/>
  <c r="R4173" i="1"/>
  <c r="P4173" i="1"/>
  <c r="R4172" i="1"/>
  <c r="P4172" i="1"/>
  <c r="R4171" i="1"/>
  <c r="P4171" i="1"/>
  <c r="R4170" i="1"/>
  <c r="P4170" i="1"/>
  <c r="R4169" i="1"/>
  <c r="P4169" i="1"/>
  <c r="R4168" i="1"/>
  <c r="P4168" i="1"/>
  <c r="R4167" i="1"/>
  <c r="P4167" i="1"/>
  <c r="R4166" i="1"/>
  <c r="P4166" i="1"/>
  <c r="R4165" i="1"/>
  <c r="P4165" i="1"/>
  <c r="R4164" i="1"/>
  <c r="P4164" i="1"/>
  <c r="R4163" i="1"/>
  <c r="P4163" i="1"/>
  <c r="R4162" i="1"/>
  <c r="P4162" i="1"/>
  <c r="R4161" i="1"/>
  <c r="P4161" i="1"/>
  <c r="R4160" i="1"/>
  <c r="P4160" i="1"/>
  <c r="R4159" i="1"/>
  <c r="P4159" i="1"/>
  <c r="R4158" i="1"/>
  <c r="P4158" i="1"/>
  <c r="R4157" i="1"/>
  <c r="P4157" i="1"/>
  <c r="R4156" i="1"/>
  <c r="P4156" i="1"/>
  <c r="R4155" i="1"/>
  <c r="P4155" i="1"/>
  <c r="R4154" i="1"/>
  <c r="P4154" i="1"/>
  <c r="R4153" i="1"/>
  <c r="P4153" i="1"/>
  <c r="R4152" i="1"/>
  <c r="P4152" i="1"/>
  <c r="R4151" i="1"/>
  <c r="P4151" i="1"/>
  <c r="R4150" i="1"/>
  <c r="P4150" i="1"/>
  <c r="R4149" i="1"/>
  <c r="P4149" i="1"/>
  <c r="R4148" i="1"/>
  <c r="P4148" i="1"/>
  <c r="R4147" i="1"/>
  <c r="P4147" i="1"/>
  <c r="R4146" i="1"/>
  <c r="P4146" i="1"/>
  <c r="R4145" i="1"/>
  <c r="P4145" i="1"/>
  <c r="R4144" i="1"/>
  <c r="P4144" i="1"/>
  <c r="R4143" i="1"/>
  <c r="P4143" i="1"/>
  <c r="R4142" i="1"/>
  <c r="P4142" i="1"/>
  <c r="R4141" i="1"/>
  <c r="P4141" i="1"/>
  <c r="R4140" i="1"/>
  <c r="P4140" i="1"/>
  <c r="R4139" i="1"/>
  <c r="P4139" i="1"/>
  <c r="R4138" i="1"/>
  <c r="P4138" i="1"/>
  <c r="R4137" i="1"/>
  <c r="P4137" i="1"/>
  <c r="R4136" i="1"/>
  <c r="P4136" i="1"/>
  <c r="R4135" i="1"/>
  <c r="P4135" i="1"/>
  <c r="R4134" i="1"/>
  <c r="P4134" i="1"/>
  <c r="R4133" i="1"/>
  <c r="P4133" i="1"/>
  <c r="R4132" i="1"/>
  <c r="P4132" i="1"/>
  <c r="R4131" i="1"/>
  <c r="P4131" i="1"/>
  <c r="R4130" i="1"/>
  <c r="P4130" i="1"/>
  <c r="R4129" i="1"/>
  <c r="P4129" i="1"/>
  <c r="R4128" i="1"/>
  <c r="P4128" i="1"/>
  <c r="R4127" i="1"/>
  <c r="P4127" i="1"/>
  <c r="R4126" i="1"/>
  <c r="P4126" i="1"/>
  <c r="R4125" i="1"/>
  <c r="P4125" i="1"/>
  <c r="R4124" i="1"/>
  <c r="P4124" i="1"/>
  <c r="R4123" i="1"/>
  <c r="P4123" i="1"/>
  <c r="R4122" i="1"/>
  <c r="P4122" i="1"/>
  <c r="R4121" i="1"/>
  <c r="P4121" i="1"/>
  <c r="R4120" i="1"/>
  <c r="P4120" i="1"/>
  <c r="R4119" i="1"/>
  <c r="P4119" i="1"/>
  <c r="R4118" i="1"/>
  <c r="P4118" i="1"/>
  <c r="R4117" i="1"/>
  <c r="P4117" i="1"/>
  <c r="R4116" i="1"/>
  <c r="P4116" i="1"/>
  <c r="R4115" i="1"/>
  <c r="P4115" i="1"/>
  <c r="R4114" i="1"/>
  <c r="P4114" i="1"/>
  <c r="R4113" i="1"/>
  <c r="P4113" i="1"/>
  <c r="R4112" i="1"/>
  <c r="P4112" i="1"/>
  <c r="R4111" i="1"/>
  <c r="P4111" i="1"/>
  <c r="R4110" i="1"/>
  <c r="P4110" i="1"/>
  <c r="R4109" i="1"/>
  <c r="P4109" i="1"/>
  <c r="R4108" i="1"/>
  <c r="P4108" i="1"/>
  <c r="R4107" i="1"/>
  <c r="P4107" i="1"/>
  <c r="R4106" i="1"/>
  <c r="P4106" i="1"/>
  <c r="R4105" i="1"/>
  <c r="P4105" i="1"/>
  <c r="R4104" i="1"/>
  <c r="P4104" i="1"/>
  <c r="R4103" i="1"/>
  <c r="P4103" i="1"/>
  <c r="R4102" i="1"/>
  <c r="P4102" i="1"/>
  <c r="R4101" i="1"/>
  <c r="P4101" i="1"/>
  <c r="R4100" i="1"/>
  <c r="P4100" i="1"/>
  <c r="R4099" i="1"/>
  <c r="P4099" i="1"/>
  <c r="R4098" i="1"/>
  <c r="P4098" i="1"/>
  <c r="R4097" i="1"/>
  <c r="P4097" i="1"/>
  <c r="R4096" i="1"/>
  <c r="P4096" i="1"/>
  <c r="R4095" i="1"/>
  <c r="P4095" i="1"/>
  <c r="R4094" i="1"/>
  <c r="P4094" i="1"/>
  <c r="R4093" i="1"/>
  <c r="P4093" i="1"/>
  <c r="R4092" i="1"/>
  <c r="P4092" i="1"/>
  <c r="R4091" i="1"/>
  <c r="P4091" i="1"/>
  <c r="R4090" i="1"/>
  <c r="P4090" i="1"/>
  <c r="R4089" i="1"/>
  <c r="P4089" i="1"/>
  <c r="R4088" i="1"/>
  <c r="P4088" i="1"/>
  <c r="R4087" i="1"/>
  <c r="P4087" i="1"/>
  <c r="R4086" i="1"/>
  <c r="P4086" i="1"/>
  <c r="R4085" i="1"/>
  <c r="P4085" i="1"/>
  <c r="R4084" i="1"/>
  <c r="P4084" i="1"/>
  <c r="R4083" i="1"/>
  <c r="P4083" i="1"/>
  <c r="R4082" i="1"/>
  <c r="P4082" i="1"/>
  <c r="R4081" i="1"/>
  <c r="P4081" i="1"/>
  <c r="R4080" i="1"/>
  <c r="P4080" i="1"/>
  <c r="R4079" i="1"/>
  <c r="P4079" i="1"/>
  <c r="R4078" i="1"/>
  <c r="P4078" i="1"/>
  <c r="R4077" i="1"/>
  <c r="P4077" i="1"/>
  <c r="R4076" i="1"/>
  <c r="P4076" i="1"/>
  <c r="R4075" i="1"/>
  <c r="P4075" i="1"/>
  <c r="R4074" i="1"/>
  <c r="P4074" i="1"/>
  <c r="R4073" i="1"/>
  <c r="P4073" i="1"/>
  <c r="R4072" i="1"/>
  <c r="P4072" i="1"/>
  <c r="R4071" i="1"/>
  <c r="P4071" i="1"/>
  <c r="R4070" i="1"/>
  <c r="P4070" i="1"/>
  <c r="R4069" i="1"/>
  <c r="P4069" i="1"/>
  <c r="R4068" i="1"/>
  <c r="P4068" i="1"/>
  <c r="R4067" i="1"/>
  <c r="P4067" i="1"/>
  <c r="R4066" i="1"/>
  <c r="P4066" i="1"/>
  <c r="R4065" i="1"/>
  <c r="P4065" i="1"/>
  <c r="R4064" i="1"/>
  <c r="P4064" i="1"/>
  <c r="R4063" i="1"/>
  <c r="P4063" i="1"/>
  <c r="R4062" i="1"/>
  <c r="P4062" i="1"/>
  <c r="R4061" i="1"/>
  <c r="P4061" i="1"/>
  <c r="R4060" i="1"/>
  <c r="P4060" i="1"/>
  <c r="R4059" i="1"/>
  <c r="P4059" i="1"/>
  <c r="R4058" i="1"/>
  <c r="P4058" i="1"/>
  <c r="R4057" i="1"/>
  <c r="P4057" i="1"/>
  <c r="R4056" i="1"/>
  <c r="P4056" i="1"/>
  <c r="R4055" i="1"/>
  <c r="P4055" i="1"/>
  <c r="R4054" i="1"/>
  <c r="P4054" i="1"/>
  <c r="R4053" i="1"/>
  <c r="P4053" i="1"/>
  <c r="R4052" i="1"/>
  <c r="P4052" i="1"/>
  <c r="R4051" i="1"/>
  <c r="P4051" i="1"/>
  <c r="R4050" i="1"/>
  <c r="P4050" i="1"/>
  <c r="R4049" i="1"/>
  <c r="P4049" i="1"/>
  <c r="R4048" i="1"/>
  <c r="P4048" i="1"/>
  <c r="R4047" i="1"/>
  <c r="P4047" i="1"/>
  <c r="R4046" i="1"/>
  <c r="P4046" i="1"/>
  <c r="R4045" i="1"/>
  <c r="P4045" i="1"/>
  <c r="R4044" i="1"/>
  <c r="P4044" i="1"/>
  <c r="R4043" i="1"/>
  <c r="P4043" i="1"/>
  <c r="R4042" i="1"/>
  <c r="P4042" i="1"/>
  <c r="R4041" i="1"/>
  <c r="P4041" i="1"/>
  <c r="R4040" i="1"/>
  <c r="P4040" i="1"/>
  <c r="R4039" i="1"/>
  <c r="P4039" i="1"/>
  <c r="R4038" i="1"/>
  <c r="P4038" i="1"/>
  <c r="R4037" i="1"/>
  <c r="P4037" i="1"/>
  <c r="R4036" i="1"/>
  <c r="P4036" i="1"/>
  <c r="R4035" i="1"/>
  <c r="P4035" i="1"/>
  <c r="R4034" i="1"/>
  <c r="P4034" i="1"/>
  <c r="R4033" i="1"/>
  <c r="P4033" i="1"/>
  <c r="R4032" i="1"/>
  <c r="P4032" i="1"/>
  <c r="R4031" i="1"/>
  <c r="P4031" i="1"/>
  <c r="R4030" i="1"/>
  <c r="P4030" i="1"/>
  <c r="R4029" i="1"/>
  <c r="P4029" i="1"/>
  <c r="R4028" i="1"/>
  <c r="P4028" i="1"/>
  <c r="R4027" i="1"/>
  <c r="P4027" i="1"/>
  <c r="R4026" i="1"/>
  <c r="P4026" i="1"/>
  <c r="R4025" i="1"/>
  <c r="P4025" i="1"/>
  <c r="R4024" i="1"/>
  <c r="P4024" i="1"/>
  <c r="R4023" i="1"/>
  <c r="P4023" i="1"/>
  <c r="R4022" i="1"/>
  <c r="P4022" i="1"/>
  <c r="R4021" i="1"/>
  <c r="P4021" i="1"/>
  <c r="R4020" i="1"/>
  <c r="P4020" i="1"/>
  <c r="R4019" i="1"/>
  <c r="P4019" i="1"/>
  <c r="R4018" i="1"/>
  <c r="P4018" i="1"/>
  <c r="R4017" i="1"/>
  <c r="P4017" i="1"/>
  <c r="R4016" i="1"/>
  <c r="P4016" i="1"/>
  <c r="R4015" i="1"/>
  <c r="P4015" i="1"/>
  <c r="R4014" i="1"/>
  <c r="P4014" i="1"/>
  <c r="R4013" i="1"/>
  <c r="P4013" i="1"/>
  <c r="R4012" i="1"/>
  <c r="P4012" i="1"/>
  <c r="R4011" i="1"/>
  <c r="P4011" i="1"/>
  <c r="R4010" i="1"/>
  <c r="P4010" i="1"/>
  <c r="R4009" i="1"/>
  <c r="P4009" i="1"/>
  <c r="R4008" i="1"/>
  <c r="P4008" i="1"/>
  <c r="R4007" i="1"/>
  <c r="P4007" i="1"/>
  <c r="R4006" i="1"/>
  <c r="P4006" i="1"/>
  <c r="R4005" i="1"/>
  <c r="P4005" i="1"/>
  <c r="R4004" i="1"/>
  <c r="P4004" i="1"/>
  <c r="R4003" i="1"/>
  <c r="P4003" i="1"/>
  <c r="R4002" i="1"/>
  <c r="P4002" i="1"/>
  <c r="R4001" i="1"/>
  <c r="P4001" i="1"/>
  <c r="R4000" i="1"/>
  <c r="P4000" i="1"/>
  <c r="R3999" i="1"/>
  <c r="P3999" i="1"/>
  <c r="R3998" i="1"/>
  <c r="P3998" i="1"/>
  <c r="R3997" i="1"/>
  <c r="P3997" i="1"/>
  <c r="R3996" i="1"/>
  <c r="P3996" i="1"/>
  <c r="R3995" i="1"/>
  <c r="P3995" i="1"/>
  <c r="R3994" i="1"/>
  <c r="P3994" i="1"/>
  <c r="R3993" i="1"/>
  <c r="P3993" i="1"/>
  <c r="R3992" i="1"/>
  <c r="P3992" i="1"/>
  <c r="R3991" i="1"/>
  <c r="P3991" i="1"/>
  <c r="R3990" i="1"/>
  <c r="P3990" i="1"/>
  <c r="R3989" i="1"/>
  <c r="P3989" i="1"/>
  <c r="R3988" i="1"/>
  <c r="P3988" i="1"/>
  <c r="R3987" i="1"/>
  <c r="P3987" i="1"/>
  <c r="R3986" i="1"/>
  <c r="P3986" i="1"/>
  <c r="R3985" i="1"/>
  <c r="P3985" i="1"/>
  <c r="R3984" i="1"/>
  <c r="P3984" i="1"/>
  <c r="R3983" i="1"/>
  <c r="P3983" i="1"/>
  <c r="R3982" i="1"/>
  <c r="P3982" i="1"/>
  <c r="R3981" i="1"/>
  <c r="P3981" i="1"/>
  <c r="R3980" i="1"/>
  <c r="P3980" i="1"/>
  <c r="R3979" i="1"/>
  <c r="P3979" i="1"/>
  <c r="R3978" i="1"/>
  <c r="P3978" i="1"/>
  <c r="R3977" i="1"/>
  <c r="P3977" i="1"/>
  <c r="R3976" i="1"/>
  <c r="P3976" i="1"/>
  <c r="R3975" i="1"/>
  <c r="P3975" i="1"/>
  <c r="R3974" i="1"/>
  <c r="P3974" i="1"/>
  <c r="R3973" i="1"/>
  <c r="P3973" i="1"/>
  <c r="R3972" i="1"/>
  <c r="P3972" i="1"/>
  <c r="R3971" i="1"/>
  <c r="P3971" i="1"/>
  <c r="R3970" i="1"/>
  <c r="P3970" i="1"/>
  <c r="R3969" i="1"/>
  <c r="P3969" i="1"/>
  <c r="R3968" i="1"/>
  <c r="P3968" i="1"/>
  <c r="R3967" i="1"/>
  <c r="P3967" i="1"/>
  <c r="R3966" i="1"/>
  <c r="P3966" i="1"/>
  <c r="R3965" i="1"/>
  <c r="P3965" i="1"/>
  <c r="R3964" i="1"/>
  <c r="P3964" i="1"/>
  <c r="R3963" i="1"/>
  <c r="P3963" i="1"/>
  <c r="R3962" i="1"/>
  <c r="P3962" i="1"/>
  <c r="R3961" i="1"/>
  <c r="P3961" i="1"/>
  <c r="R3960" i="1"/>
  <c r="P3960" i="1"/>
  <c r="R3959" i="1"/>
  <c r="P3959" i="1"/>
  <c r="R3958" i="1"/>
  <c r="P3958" i="1"/>
  <c r="R3957" i="1"/>
  <c r="P3957" i="1"/>
  <c r="R3956" i="1"/>
  <c r="P3956" i="1"/>
  <c r="R3955" i="1"/>
  <c r="P3955" i="1"/>
  <c r="R3954" i="1"/>
  <c r="P3954" i="1"/>
  <c r="R3953" i="1"/>
  <c r="P3953" i="1"/>
  <c r="R3952" i="1"/>
  <c r="P3952" i="1"/>
  <c r="R3951" i="1"/>
  <c r="P3951" i="1"/>
  <c r="R3950" i="1"/>
  <c r="P3950" i="1"/>
  <c r="R3949" i="1"/>
  <c r="P3949" i="1"/>
  <c r="R3948" i="1"/>
  <c r="P3948" i="1"/>
  <c r="R3947" i="1"/>
  <c r="P3947" i="1"/>
  <c r="R3946" i="1"/>
  <c r="P3946" i="1"/>
  <c r="R3945" i="1"/>
  <c r="P3945" i="1"/>
  <c r="R3944" i="1"/>
  <c r="P3944" i="1"/>
  <c r="R3943" i="1"/>
  <c r="P3943" i="1"/>
  <c r="R3942" i="1"/>
  <c r="P3942" i="1"/>
  <c r="R3941" i="1"/>
  <c r="P3941" i="1"/>
  <c r="R3940" i="1"/>
  <c r="P3940" i="1"/>
  <c r="R3939" i="1"/>
  <c r="P3939" i="1"/>
  <c r="R3938" i="1"/>
  <c r="P3938" i="1"/>
  <c r="R3937" i="1"/>
  <c r="P3937" i="1"/>
  <c r="R3936" i="1"/>
  <c r="P3936" i="1"/>
  <c r="R3935" i="1"/>
  <c r="P3935" i="1"/>
  <c r="R3934" i="1"/>
  <c r="P3934" i="1"/>
  <c r="R3933" i="1"/>
  <c r="P3933" i="1"/>
  <c r="R3932" i="1"/>
  <c r="P3932" i="1"/>
  <c r="R3931" i="1"/>
  <c r="P3931" i="1"/>
  <c r="R3930" i="1"/>
  <c r="P3930" i="1"/>
  <c r="R3929" i="1"/>
  <c r="P3929" i="1"/>
  <c r="R3928" i="1"/>
  <c r="P3928" i="1"/>
  <c r="R3927" i="1"/>
  <c r="P3927" i="1"/>
  <c r="R3926" i="1"/>
  <c r="P3926" i="1"/>
  <c r="R3925" i="1"/>
  <c r="P3925" i="1"/>
  <c r="R3924" i="1"/>
  <c r="P3924" i="1"/>
  <c r="R3923" i="1"/>
  <c r="P3923" i="1"/>
  <c r="R3922" i="1"/>
  <c r="P3922" i="1"/>
  <c r="R3921" i="1"/>
  <c r="P3921" i="1"/>
  <c r="R3920" i="1"/>
  <c r="P3920" i="1"/>
  <c r="R3919" i="1"/>
  <c r="P3919" i="1"/>
  <c r="R3918" i="1"/>
  <c r="P3918" i="1"/>
  <c r="R3917" i="1"/>
  <c r="P3917" i="1"/>
  <c r="R3916" i="1"/>
  <c r="P3916" i="1"/>
  <c r="R3915" i="1"/>
  <c r="P3915" i="1"/>
  <c r="R3914" i="1"/>
  <c r="P3914" i="1"/>
  <c r="R3913" i="1"/>
  <c r="P3913" i="1"/>
  <c r="R3912" i="1"/>
  <c r="P3912" i="1"/>
  <c r="R3911" i="1"/>
  <c r="P3911" i="1"/>
  <c r="R3910" i="1"/>
  <c r="P3910" i="1"/>
  <c r="R3909" i="1"/>
  <c r="P3909" i="1"/>
  <c r="R3908" i="1"/>
  <c r="P3908" i="1"/>
  <c r="R3907" i="1"/>
  <c r="P3907" i="1"/>
  <c r="R3906" i="1"/>
  <c r="P3906" i="1"/>
  <c r="R3905" i="1"/>
  <c r="P3905" i="1"/>
  <c r="R3904" i="1"/>
  <c r="P3904" i="1"/>
  <c r="R3903" i="1"/>
  <c r="P3903" i="1"/>
  <c r="R3902" i="1"/>
  <c r="P3902" i="1"/>
  <c r="R3901" i="1"/>
  <c r="P3901" i="1"/>
  <c r="R3900" i="1"/>
  <c r="P3900" i="1"/>
  <c r="R3899" i="1"/>
  <c r="P3899" i="1"/>
  <c r="R3898" i="1"/>
  <c r="P3898" i="1"/>
  <c r="R3897" i="1"/>
  <c r="P3897" i="1"/>
  <c r="R3896" i="1"/>
  <c r="P3896" i="1"/>
  <c r="R3895" i="1"/>
  <c r="P3895" i="1"/>
  <c r="R3894" i="1"/>
  <c r="P3894" i="1"/>
  <c r="R3893" i="1"/>
  <c r="P3893" i="1"/>
  <c r="R3892" i="1"/>
  <c r="P3892" i="1"/>
  <c r="R3891" i="1"/>
  <c r="P3891" i="1"/>
  <c r="R3890" i="1"/>
  <c r="P3890" i="1"/>
  <c r="R3889" i="1"/>
  <c r="P3889" i="1"/>
  <c r="R3888" i="1"/>
  <c r="P3888" i="1"/>
  <c r="R3887" i="1"/>
  <c r="P3887" i="1"/>
  <c r="R3886" i="1"/>
  <c r="P3886" i="1"/>
  <c r="R3885" i="1"/>
  <c r="P3885" i="1"/>
  <c r="R3884" i="1"/>
  <c r="P3884" i="1"/>
  <c r="R3883" i="1"/>
  <c r="P3883" i="1"/>
  <c r="R3882" i="1"/>
  <c r="P3882" i="1"/>
  <c r="R3881" i="1"/>
  <c r="P3881" i="1"/>
  <c r="R3880" i="1"/>
  <c r="P3880" i="1"/>
  <c r="R3879" i="1"/>
  <c r="P3879" i="1"/>
  <c r="R3878" i="1"/>
  <c r="P3878" i="1"/>
  <c r="R3877" i="1"/>
  <c r="P3877" i="1"/>
  <c r="R3876" i="1"/>
  <c r="P3876" i="1"/>
  <c r="R3875" i="1"/>
  <c r="P3875" i="1"/>
  <c r="R3874" i="1"/>
  <c r="P3874" i="1"/>
  <c r="R3873" i="1"/>
  <c r="P3873" i="1"/>
  <c r="R3872" i="1"/>
  <c r="P3872" i="1"/>
  <c r="R3871" i="1"/>
  <c r="P3871" i="1"/>
  <c r="R3870" i="1"/>
  <c r="P3870" i="1"/>
  <c r="R3869" i="1"/>
  <c r="P3869" i="1"/>
  <c r="R3868" i="1"/>
  <c r="P3868" i="1"/>
  <c r="R3867" i="1"/>
  <c r="P3867" i="1"/>
  <c r="R3866" i="1"/>
  <c r="P3866" i="1"/>
  <c r="R3865" i="1"/>
  <c r="P3865" i="1"/>
  <c r="R3864" i="1"/>
  <c r="P3864" i="1"/>
  <c r="R3863" i="1"/>
  <c r="P3863" i="1"/>
  <c r="R3862" i="1"/>
  <c r="P3862" i="1"/>
  <c r="R3861" i="1"/>
  <c r="P3861" i="1"/>
  <c r="R3860" i="1"/>
  <c r="P3860" i="1"/>
  <c r="R3859" i="1"/>
  <c r="P3859" i="1"/>
  <c r="R3858" i="1"/>
  <c r="P3858" i="1"/>
  <c r="R3857" i="1"/>
  <c r="P3857" i="1"/>
  <c r="R3856" i="1"/>
  <c r="P3856" i="1"/>
  <c r="R3855" i="1"/>
  <c r="P3855" i="1"/>
  <c r="R3854" i="1"/>
  <c r="P3854" i="1"/>
  <c r="R3853" i="1"/>
  <c r="P3853" i="1"/>
  <c r="R3852" i="1"/>
  <c r="P3852" i="1"/>
  <c r="R3851" i="1"/>
  <c r="P3851" i="1"/>
  <c r="R3850" i="1"/>
  <c r="P3850" i="1"/>
  <c r="R3849" i="1"/>
  <c r="P3849" i="1"/>
  <c r="R3848" i="1"/>
  <c r="P3848" i="1"/>
  <c r="R3847" i="1"/>
  <c r="P3847" i="1"/>
  <c r="R3846" i="1"/>
  <c r="P3846" i="1"/>
  <c r="R3845" i="1"/>
  <c r="P3845" i="1"/>
  <c r="R3844" i="1"/>
  <c r="P3844" i="1"/>
  <c r="R3843" i="1"/>
  <c r="P3843" i="1"/>
  <c r="R3842" i="1"/>
  <c r="P3842" i="1"/>
  <c r="R3841" i="1"/>
  <c r="P3841" i="1"/>
  <c r="R3840" i="1"/>
  <c r="P3840" i="1"/>
  <c r="R3839" i="1"/>
  <c r="P3839" i="1"/>
  <c r="R3838" i="1"/>
  <c r="P3838" i="1"/>
  <c r="R3837" i="1"/>
  <c r="P3837" i="1"/>
  <c r="R3836" i="1"/>
  <c r="P3836" i="1"/>
  <c r="R3835" i="1"/>
  <c r="P3835" i="1"/>
  <c r="R3834" i="1"/>
  <c r="P3834" i="1"/>
  <c r="R3833" i="1"/>
  <c r="P3833" i="1"/>
  <c r="R3832" i="1"/>
  <c r="P3832" i="1"/>
  <c r="R3831" i="1"/>
  <c r="P3831" i="1"/>
  <c r="R3830" i="1"/>
  <c r="P3830" i="1"/>
  <c r="R3829" i="1"/>
  <c r="P3829" i="1"/>
  <c r="R3828" i="1"/>
  <c r="P3828" i="1"/>
  <c r="R3827" i="1"/>
  <c r="P3827" i="1"/>
  <c r="R3826" i="1"/>
  <c r="P3826" i="1"/>
  <c r="R3825" i="1"/>
  <c r="P3825" i="1"/>
  <c r="R3824" i="1"/>
  <c r="P3824" i="1"/>
  <c r="R3823" i="1"/>
  <c r="P3823" i="1"/>
  <c r="R3822" i="1"/>
  <c r="P3822" i="1"/>
  <c r="R3821" i="1"/>
  <c r="P3821" i="1"/>
  <c r="R3820" i="1"/>
  <c r="P3820" i="1"/>
  <c r="R3819" i="1"/>
  <c r="P3819" i="1"/>
  <c r="R3818" i="1"/>
  <c r="P3818" i="1"/>
  <c r="R3817" i="1"/>
  <c r="P3817" i="1"/>
  <c r="R3816" i="1"/>
  <c r="P3816" i="1"/>
  <c r="R3815" i="1"/>
  <c r="P3815" i="1"/>
  <c r="R3814" i="1"/>
  <c r="P3814" i="1"/>
  <c r="R3813" i="1"/>
  <c r="P3813" i="1"/>
  <c r="R3812" i="1"/>
  <c r="P3812" i="1"/>
  <c r="R3811" i="1"/>
  <c r="P3811" i="1"/>
  <c r="R3810" i="1"/>
  <c r="P3810" i="1"/>
  <c r="R3809" i="1"/>
  <c r="P3809" i="1"/>
  <c r="R3808" i="1"/>
  <c r="P3808" i="1"/>
  <c r="R3807" i="1"/>
  <c r="P3807" i="1"/>
  <c r="R3806" i="1"/>
  <c r="P3806" i="1"/>
  <c r="R3805" i="1"/>
  <c r="P3805" i="1"/>
  <c r="R3804" i="1"/>
  <c r="P3804" i="1"/>
  <c r="R3803" i="1"/>
  <c r="P3803" i="1"/>
  <c r="R3802" i="1"/>
  <c r="P3802" i="1"/>
  <c r="R3801" i="1"/>
  <c r="P3801" i="1"/>
  <c r="R3800" i="1"/>
  <c r="P3800" i="1"/>
  <c r="R3799" i="1"/>
  <c r="P3799" i="1"/>
  <c r="R3798" i="1"/>
  <c r="P3798" i="1"/>
  <c r="R3797" i="1"/>
  <c r="P3797" i="1"/>
  <c r="R3796" i="1"/>
  <c r="P3796" i="1"/>
  <c r="R3795" i="1"/>
  <c r="P3795" i="1"/>
  <c r="R3794" i="1"/>
  <c r="P3794" i="1"/>
  <c r="R3793" i="1"/>
  <c r="P3793" i="1"/>
  <c r="R3792" i="1"/>
  <c r="P3792" i="1"/>
  <c r="R3791" i="1"/>
  <c r="P3791" i="1"/>
  <c r="R3790" i="1"/>
  <c r="P3790" i="1"/>
  <c r="R3789" i="1"/>
  <c r="P3789" i="1"/>
  <c r="R3788" i="1"/>
  <c r="P3788" i="1"/>
  <c r="R3787" i="1"/>
  <c r="P3787" i="1"/>
  <c r="R3786" i="1"/>
  <c r="P3786" i="1"/>
  <c r="R3785" i="1"/>
  <c r="P3785" i="1"/>
  <c r="R3784" i="1"/>
  <c r="P3784" i="1"/>
  <c r="R3783" i="1"/>
  <c r="P3783" i="1"/>
  <c r="R3782" i="1"/>
  <c r="P3782" i="1"/>
  <c r="R3781" i="1"/>
  <c r="P3781" i="1"/>
  <c r="R3780" i="1"/>
  <c r="P3780" i="1"/>
  <c r="R3779" i="1"/>
  <c r="P3779" i="1"/>
  <c r="R3778" i="1"/>
  <c r="P3778" i="1"/>
  <c r="R3777" i="1"/>
  <c r="P3777" i="1"/>
  <c r="R3776" i="1"/>
  <c r="P3776" i="1"/>
  <c r="R3775" i="1"/>
  <c r="P3775" i="1"/>
  <c r="R3774" i="1"/>
  <c r="P3774" i="1"/>
  <c r="R3773" i="1"/>
  <c r="P3773" i="1"/>
  <c r="R3772" i="1"/>
  <c r="P3772" i="1"/>
  <c r="R3771" i="1"/>
  <c r="P3771" i="1"/>
  <c r="R3770" i="1"/>
  <c r="P3770" i="1"/>
  <c r="R3769" i="1"/>
  <c r="P3769" i="1"/>
  <c r="R3768" i="1"/>
  <c r="P3768" i="1"/>
  <c r="R3767" i="1"/>
  <c r="P3767" i="1"/>
  <c r="R3766" i="1"/>
  <c r="P3766" i="1"/>
  <c r="R3765" i="1"/>
  <c r="P3765" i="1"/>
  <c r="R3764" i="1"/>
  <c r="P3764" i="1"/>
  <c r="R3763" i="1"/>
  <c r="P3763" i="1"/>
  <c r="R3762" i="1"/>
  <c r="P3762" i="1"/>
  <c r="R3761" i="1"/>
  <c r="P3761" i="1"/>
  <c r="R3760" i="1"/>
  <c r="P3760" i="1"/>
  <c r="R3759" i="1"/>
  <c r="P3759" i="1"/>
  <c r="R3758" i="1"/>
  <c r="P3758" i="1"/>
  <c r="R3757" i="1"/>
  <c r="P3757" i="1"/>
  <c r="R3756" i="1"/>
  <c r="P3756" i="1"/>
  <c r="R3755" i="1"/>
  <c r="P3755" i="1"/>
  <c r="R3754" i="1"/>
  <c r="P3754" i="1"/>
  <c r="R3753" i="1"/>
  <c r="P3753" i="1"/>
  <c r="R3752" i="1"/>
  <c r="P3752" i="1"/>
  <c r="R3751" i="1"/>
  <c r="P3751" i="1"/>
  <c r="R3750" i="1"/>
  <c r="P3750" i="1"/>
  <c r="R3749" i="1"/>
  <c r="P3749" i="1"/>
  <c r="R3748" i="1"/>
  <c r="P3748" i="1"/>
  <c r="R3747" i="1"/>
  <c r="P3747" i="1"/>
  <c r="R3746" i="1"/>
  <c r="P3746" i="1"/>
  <c r="R3745" i="1"/>
  <c r="P3745" i="1"/>
  <c r="R3744" i="1"/>
  <c r="P3744" i="1"/>
  <c r="R3743" i="1"/>
  <c r="P3743" i="1"/>
  <c r="R3742" i="1"/>
  <c r="P3742" i="1"/>
  <c r="R3741" i="1"/>
  <c r="P3741" i="1"/>
  <c r="R3740" i="1"/>
  <c r="P3740" i="1"/>
  <c r="R3739" i="1"/>
  <c r="P3739" i="1"/>
  <c r="R3738" i="1"/>
  <c r="P3738" i="1"/>
  <c r="R3737" i="1"/>
  <c r="P3737" i="1"/>
  <c r="R3736" i="1"/>
  <c r="P3736" i="1"/>
  <c r="R3735" i="1"/>
  <c r="P3735" i="1"/>
  <c r="R3734" i="1"/>
  <c r="P3734" i="1"/>
  <c r="R3733" i="1"/>
  <c r="P3733" i="1"/>
  <c r="R3732" i="1"/>
  <c r="P3732" i="1"/>
  <c r="R3731" i="1"/>
  <c r="P3731" i="1"/>
  <c r="R3730" i="1"/>
  <c r="P3730" i="1"/>
  <c r="R3729" i="1"/>
  <c r="P3729" i="1"/>
  <c r="R3728" i="1"/>
  <c r="P3728" i="1"/>
  <c r="R3727" i="1"/>
  <c r="P3727" i="1"/>
  <c r="R3726" i="1"/>
  <c r="P3726" i="1"/>
  <c r="R3725" i="1"/>
  <c r="P3725" i="1"/>
  <c r="R3724" i="1"/>
  <c r="P3724" i="1"/>
  <c r="R3723" i="1"/>
  <c r="P3723" i="1"/>
  <c r="R3722" i="1"/>
  <c r="P3722" i="1"/>
  <c r="R3721" i="1"/>
  <c r="P3721" i="1"/>
  <c r="R3720" i="1"/>
  <c r="P3720" i="1"/>
  <c r="R3719" i="1"/>
  <c r="P3719" i="1"/>
  <c r="R3718" i="1"/>
  <c r="P3718" i="1"/>
  <c r="R3717" i="1"/>
  <c r="P3717" i="1"/>
  <c r="R3716" i="1"/>
  <c r="P3716" i="1"/>
  <c r="R3715" i="1"/>
  <c r="P3715" i="1"/>
  <c r="R3714" i="1"/>
  <c r="P3714" i="1"/>
  <c r="R3713" i="1"/>
  <c r="P3713" i="1"/>
  <c r="R3712" i="1"/>
  <c r="P3712" i="1"/>
  <c r="R3711" i="1"/>
  <c r="P3711" i="1"/>
  <c r="R3710" i="1"/>
  <c r="P3710" i="1"/>
  <c r="R3709" i="1"/>
  <c r="P3709" i="1"/>
  <c r="R3708" i="1"/>
  <c r="P3708" i="1"/>
  <c r="R3707" i="1"/>
  <c r="P3707" i="1"/>
  <c r="R3706" i="1"/>
  <c r="P3706" i="1"/>
  <c r="R3705" i="1"/>
  <c r="P3705" i="1"/>
  <c r="R3704" i="1"/>
  <c r="P3704" i="1"/>
  <c r="R3703" i="1"/>
  <c r="P3703" i="1"/>
  <c r="R3702" i="1"/>
  <c r="P3702" i="1"/>
  <c r="R3701" i="1"/>
  <c r="P3701" i="1"/>
  <c r="R3700" i="1"/>
  <c r="P3700" i="1"/>
  <c r="R3699" i="1"/>
  <c r="P3699" i="1"/>
  <c r="R3698" i="1"/>
  <c r="P3698" i="1"/>
  <c r="R3697" i="1"/>
  <c r="P3697" i="1"/>
  <c r="R3696" i="1"/>
  <c r="P3696" i="1"/>
  <c r="R3695" i="1"/>
  <c r="P3695" i="1"/>
  <c r="R3694" i="1"/>
  <c r="P3694" i="1"/>
  <c r="R3693" i="1"/>
  <c r="P3693" i="1"/>
  <c r="R3692" i="1"/>
  <c r="P3692" i="1"/>
  <c r="R3691" i="1"/>
  <c r="P3691" i="1"/>
  <c r="R3690" i="1"/>
  <c r="P3690" i="1"/>
  <c r="R3689" i="1"/>
  <c r="P3689" i="1"/>
  <c r="R3688" i="1"/>
  <c r="P3688" i="1"/>
  <c r="R3687" i="1"/>
  <c r="P3687" i="1"/>
  <c r="R3686" i="1"/>
  <c r="P3686" i="1"/>
  <c r="R3685" i="1"/>
  <c r="P3685" i="1"/>
  <c r="R3684" i="1"/>
  <c r="P3684" i="1"/>
  <c r="R3683" i="1"/>
  <c r="P3683" i="1"/>
  <c r="R3682" i="1"/>
  <c r="P3682" i="1"/>
  <c r="R3681" i="1"/>
  <c r="P3681" i="1"/>
  <c r="R3680" i="1"/>
  <c r="P3680" i="1"/>
  <c r="R3679" i="1"/>
  <c r="P3679" i="1"/>
  <c r="R3678" i="1"/>
  <c r="P3678" i="1"/>
  <c r="R3677" i="1"/>
  <c r="P3677" i="1"/>
  <c r="R3676" i="1"/>
  <c r="P3676" i="1"/>
  <c r="R3675" i="1"/>
  <c r="P3675" i="1"/>
  <c r="R3674" i="1"/>
  <c r="P3674" i="1"/>
  <c r="R3673" i="1"/>
  <c r="P3673" i="1"/>
  <c r="R3672" i="1"/>
  <c r="P3672" i="1"/>
  <c r="R3671" i="1"/>
  <c r="P3671" i="1"/>
  <c r="R3670" i="1"/>
  <c r="P3670" i="1"/>
  <c r="R3669" i="1"/>
  <c r="P3669" i="1"/>
  <c r="R3668" i="1"/>
  <c r="P3668" i="1"/>
  <c r="R3667" i="1"/>
  <c r="P3667" i="1"/>
  <c r="R3666" i="1"/>
  <c r="P3666" i="1"/>
  <c r="R3665" i="1"/>
  <c r="P3665" i="1"/>
  <c r="R3664" i="1"/>
  <c r="P3664" i="1"/>
  <c r="R3663" i="1"/>
  <c r="P3663" i="1"/>
  <c r="R3662" i="1"/>
  <c r="P3662" i="1"/>
  <c r="R3661" i="1"/>
  <c r="P3661" i="1"/>
  <c r="R3660" i="1"/>
  <c r="P3660" i="1"/>
  <c r="R3659" i="1"/>
  <c r="P3659" i="1"/>
  <c r="R3658" i="1"/>
  <c r="P3658" i="1"/>
  <c r="R3657" i="1"/>
  <c r="P3657" i="1"/>
  <c r="R3656" i="1"/>
  <c r="P3656" i="1"/>
  <c r="R3655" i="1"/>
  <c r="P3655" i="1"/>
  <c r="R3654" i="1"/>
  <c r="P3654" i="1"/>
  <c r="R3653" i="1"/>
  <c r="P3653" i="1"/>
  <c r="R3652" i="1"/>
  <c r="P3652" i="1"/>
  <c r="R3651" i="1"/>
  <c r="P3651" i="1"/>
  <c r="R3650" i="1"/>
  <c r="P3650" i="1"/>
  <c r="R3649" i="1"/>
  <c r="P3649" i="1"/>
  <c r="R3648" i="1"/>
  <c r="P3648" i="1"/>
  <c r="R3647" i="1"/>
  <c r="P3647" i="1"/>
  <c r="R3646" i="1"/>
  <c r="P3646" i="1"/>
  <c r="R3645" i="1"/>
  <c r="P3645" i="1"/>
  <c r="R3644" i="1"/>
  <c r="P3644" i="1"/>
  <c r="R3643" i="1"/>
  <c r="P3643" i="1"/>
  <c r="R3642" i="1"/>
  <c r="P3642" i="1"/>
  <c r="R3641" i="1"/>
  <c r="P3641" i="1"/>
  <c r="R3640" i="1"/>
  <c r="P3640" i="1"/>
  <c r="R3639" i="1"/>
  <c r="P3639" i="1"/>
  <c r="R3638" i="1"/>
  <c r="P3638" i="1"/>
  <c r="R3637" i="1"/>
  <c r="P3637" i="1"/>
  <c r="R3636" i="1"/>
  <c r="P3636" i="1"/>
  <c r="R3635" i="1"/>
  <c r="P3635" i="1"/>
  <c r="R3634" i="1"/>
  <c r="P3634" i="1"/>
  <c r="R3633" i="1"/>
  <c r="P3633" i="1"/>
  <c r="R3632" i="1"/>
  <c r="P3632" i="1"/>
  <c r="R3631" i="1"/>
  <c r="P3631" i="1"/>
  <c r="R3630" i="1"/>
  <c r="P3630" i="1"/>
  <c r="R3629" i="1"/>
  <c r="P3629" i="1"/>
  <c r="R3628" i="1"/>
  <c r="P3628" i="1"/>
  <c r="R3627" i="1"/>
  <c r="P3627" i="1"/>
  <c r="R3626" i="1"/>
  <c r="P3626" i="1"/>
  <c r="R3625" i="1"/>
  <c r="P3625" i="1"/>
  <c r="R3624" i="1"/>
  <c r="P3624" i="1"/>
  <c r="R3623" i="1"/>
  <c r="P3623" i="1"/>
  <c r="R3622" i="1"/>
  <c r="P3622" i="1"/>
  <c r="R3621" i="1"/>
  <c r="P3621" i="1"/>
  <c r="R3620" i="1"/>
  <c r="P3620" i="1"/>
  <c r="R3619" i="1"/>
  <c r="P3619" i="1"/>
  <c r="R3618" i="1"/>
  <c r="P3618" i="1"/>
  <c r="R3617" i="1"/>
  <c r="P3617" i="1"/>
  <c r="R3616" i="1"/>
  <c r="P3616" i="1"/>
  <c r="R3615" i="1"/>
  <c r="P3615" i="1"/>
  <c r="R3614" i="1"/>
  <c r="P3614" i="1"/>
  <c r="R3613" i="1"/>
  <c r="P3613" i="1"/>
  <c r="R3612" i="1"/>
  <c r="P3612" i="1"/>
  <c r="R3611" i="1"/>
  <c r="P3611" i="1"/>
  <c r="R3610" i="1"/>
  <c r="P3610" i="1"/>
  <c r="R3609" i="1"/>
  <c r="P3609" i="1"/>
  <c r="R3608" i="1"/>
  <c r="P3608" i="1"/>
  <c r="R3607" i="1"/>
  <c r="P3607" i="1"/>
  <c r="R3606" i="1"/>
  <c r="P3606" i="1"/>
  <c r="R3605" i="1"/>
  <c r="P3605" i="1"/>
  <c r="R3604" i="1"/>
  <c r="P3604" i="1"/>
  <c r="R3603" i="1"/>
  <c r="P3603" i="1"/>
  <c r="R3602" i="1"/>
  <c r="P3602" i="1"/>
  <c r="R3601" i="1"/>
  <c r="P3601" i="1"/>
  <c r="R3600" i="1"/>
  <c r="P3600" i="1"/>
  <c r="R3599" i="1"/>
  <c r="P3599" i="1"/>
  <c r="R3598" i="1"/>
  <c r="P3598" i="1"/>
  <c r="R3597" i="1"/>
  <c r="P3597" i="1"/>
  <c r="R3596" i="1"/>
  <c r="P3596" i="1"/>
  <c r="R3595" i="1"/>
  <c r="P3595" i="1"/>
  <c r="R3594" i="1"/>
  <c r="P3594" i="1"/>
  <c r="R3593" i="1"/>
  <c r="P3593" i="1"/>
  <c r="R3592" i="1"/>
  <c r="P3592" i="1"/>
  <c r="R3591" i="1"/>
  <c r="P3591" i="1"/>
  <c r="R3590" i="1"/>
  <c r="P3590" i="1"/>
  <c r="R3589" i="1"/>
  <c r="P3589" i="1"/>
  <c r="R3588" i="1"/>
  <c r="P3588" i="1"/>
  <c r="R3587" i="1"/>
  <c r="P3587" i="1"/>
  <c r="R3586" i="1"/>
  <c r="P3586" i="1"/>
  <c r="R3585" i="1"/>
  <c r="P3585" i="1"/>
  <c r="R3584" i="1"/>
  <c r="P3584" i="1"/>
  <c r="R3583" i="1"/>
  <c r="P3583" i="1"/>
  <c r="R3582" i="1"/>
  <c r="P3582" i="1"/>
  <c r="R3581" i="1"/>
  <c r="P3581" i="1"/>
  <c r="R3580" i="1"/>
  <c r="P3580" i="1"/>
  <c r="R3579" i="1"/>
  <c r="P3579" i="1"/>
  <c r="R3578" i="1"/>
  <c r="P3578" i="1"/>
  <c r="R3577" i="1"/>
  <c r="P3577" i="1"/>
  <c r="R3576" i="1"/>
  <c r="P3576" i="1"/>
  <c r="R3575" i="1"/>
  <c r="P3575" i="1"/>
  <c r="R3574" i="1"/>
  <c r="P3574" i="1"/>
  <c r="R3573" i="1"/>
  <c r="P3573" i="1"/>
  <c r="R3572" i="1"/>
  <c r="P3572" i="1"/>
  <c r="R3571" i="1"/>
  <c r="P3571" i="1"/>
  <c r="R3570" i="1"/>
  <c r="P3570" i="1"/>
  <c r="R3569" i="1"/>
  <c r="P3569" i="1"/>
  <c r="R3568" i="1"/>
  <c r="P3568" i="1"/>
  <c r="R3567" i="1"/>
  <c r="P3567" i="1"/>
  <c r="R3566" i="1"/>
  <c r="P3566" i="1"/>
  <c r="R3565" i="1"/>
  <c r="P3565" i="1"/>
  <c r="R3564" i="1"/>
  <c r="P3564" i="1"/>
  <c r="R3563" i="1"/>
  <c r="P3563" i="1"/>
  <c r="R3562" i="1"/>
  <c r="P3562" i="1"/>
  <c r="R3561" i="1"/>
  <c r="P3561" i="1"/>
  <c r="R3560" i="1"/>
  <c r="P3560" i="1"/>
  <c r="R3559" i="1"/>
  <c r="P3559" i="1"/>
  <c r="R3558" i="1"/>
  <c r="P3558" i="1"/>
  <c r="R3557" i="1"/>
  <c r="P3557" i="1"/>
  <c r="R3556" i="1"/>
  <c r="P3556" i="1"/>
  <c r="R3555" i="1"/>
  <c r="P3555" i="1"/>
  <c r="R3554" i="1"/>
  <c r="P3554" i="1"/>
  <c r="R3553" i="1"/>
  <c r="P3553" i="1"/>
  <c r="R3552" i="1"/>
  <c r="P3552" i="1"/>
  <c r="R3551" i="1"/>
  <c r="P3551" i="1"/>
  <c r="R3550" i="1"/>
  <c r="P3550" i="1"/>
  <c r="R3549" i="1"/>
  <c r="P3549" i="1"/>
  <c r="R3548" i="1"/>
  <c r="P3548" i="1"/>
  <c r="R3547" i="1"/>
  <c r="P3547" i="1"/>
  <c r="R3546" i="1"/>
  <c r="P3546" i="1"/>
  <c r="R3545" i="1"/>
  <c r="P3545" i="1"/>
  <c r="R3544" i="1"/>
  <c r="P3544" i="1"/>
  <c r="R3543" i="1"/>
  <c r="P3543" i="1"/>
  <c r="R3542" i="1"/>
  <c r="P3542" i="1"/>
  <c r="R3541" i="1"/>
  <c r="P3541" i="1"/>
  <c r="R3540" i="1"/>
  <c r="P3540" i="1"/>
  <c r="R3539" i="1"/>
  <c r="P3539" i="1"/>
  <c r="R3538" i="1"/>
  <c r="P3538" i="1"/>
  <c r="R3537" i="1"/>
  <c r="P3537" i="1"/>
  <c r="R3536" i="1"/>
  <c r="P3536" i="1"/>
  <c r="R3535" i="1"/>
  <c r="P3535" i="1"/>
  <c r="R3534" i="1"/>
  <c r="P3534" i="1"/>
  <c r="R3533" i="1"/>
  <c r="P3533" i="1"/>
  <c r="R3532" i="1"/>
  <c r="P3532" i="1"/>
  <c r="R3531" i="1"/>
  <c r="P3531" i="1"/>
  <c r="R3530" i="1"/>
  <c r="P3530" i="1"/>
  <c r="R3529" i="1"/>
  <c r="P3529" i="1"/>
  <c r="R3528" i="1"/>
  <c r="P3528" i="1"/>
  <c r="R3527" i="1"/>
  <c r="P3527" i="1"/>
  <c r="R3526" i="1"/>
  <c r="P3526" i="1"/>
  <c r="R3525" i="1"/>
  <c r="P3525" i="1"/>
  <c r="R3524" i="1"/>
  <c r="P3524" i="1"/>
  <c r="R3523" i="1"/>
  <c r="P3523" i="1"/>
  <c r="R3522" i="1"/>
  <c r="P3522" i="1"/>
  <c r="R3521" i="1"/>
  <c r="P3521" i="1"/>
  <c r="R3520" i="1"/>
  <c r="P3520" i="1"/>
  <c r="R3519" i="1"/>
  <c r="P3519" i="1"/>
  <c r="R3518" i="1"/>
  <c r="P3518" i="1"/>
  <c r="R3517" i="1"/>
  <c r="P3517" i="1"/>
  <c r="R3516" i="1"/>
  <c r="P3516" i="1"/>
  <c r="R3515" i="1"/>
  <c r="P3515" i="1"/>
  <c r="R3514" i="1"/>
  <c r="P3514" i="1"/>
  <c r="R3513" i="1"/>
  <c r="P3513" i="1"/>
  <c r="R3512" i="1"/>
  <c r="P3512" i="1"/>
  <c r="R3511" i="1"/>
  <c r="P3511" i="1"/>
  <c r="R3510" i="1"/>
  <c r="P3510" i="1"/>
  <c r="R3509" i="1"/>
  <c r="P3509" i="1"/>
  <c r="R3508" i="1"/>
  <c r="P3508" i="1"/>
  <c r="R3507" i="1"/>
  <c r="P3507" i="1"/>
  <c r="R3506" i="1"/>
  <c r="P3506" i="1"/>
  <c r="R3505" i="1"/>
  <c r="P3505" i="1"/>
  <c r="R3504" i="1"/>
  <c r="P3504" i="1"/>
  <c r="R3503" i="1"/>
  <c r="P3503" i="1"/>
  <c r="R3502" i="1"/>
  <c r="P3502" i="1"/>
  <c r="R3501" i="1"/>
  <c r="P3501" i="1"/>
  <c r="R3500" i="1"/>
  <c r="P3500" i="1"/>
  <c r="R3499" i="1"/>
  <c r="P3499" i="1"/>
  <c r="R3498" i="1"/>
  <c r="P3498" i="1"/>
  <c r="R3497" i="1"/>
  <c r="P3497" i="1"/>
  <c r="R3496" i="1"/>
  <c r="P3496" i="1"/>
  <c r="R3495" i="1"/>
  <c r="P3495" i="1"/>
  <c r="R3494" i="1"/>
  <c r="P3494" i="1"/>
  <c r="R3493" i="1"/>
  <c r="P3493" i="1"/>
  <c r="R3492" i="1"/>
  <c r="P3492" i="1"/>
  <c r="R3491" i="1"/>
  <c r="P3491" i="1"/>
  <c r="R3490" i="1"/>
  <c r="P3490" i="1"/>
  <c r="R3489" i="1"/>
  <c r="P3489" i="1"/>
  <c r="R3488" i="1"/>
  <c r="P3488" i="1"/>
  <c r="R3487" i="1"/>
  <c r="P3487" i="1"/>
  <c r="R3486" i="1"/>
  <c r="P3486" i="1"/>
  <c r="R3485" i="1"/>
  <c r="P3485" i="1"/>
  <c r="R3484" i="1"/>
  <c r="P3484" i="1"/>
  <c r="R3483" i="1"/>
  <c r="P3483" i="1"/>
  <c r="R3482" i="1"/>
  <c r="P3482" i="1"/>
  <c r="R3481" i="1"/>
  <c r="P3481" i="1"/>
  <c r="R3480" i="1"/>
  <c r="P3480" i="1"/>
  <c r="R3479" i="1"/>
  <c r="P3479" i="1"/>
  <c r="R3478" i="1"/>
  <c r="P3478" i="1"/>
  <c r="R3477" i="1"/>
  <c r="P3477" i="1"/>
  <c r="R3476" i="1"/>
  <c r="P3476" i="1"/>
  <c r="R3475" i="1"/>
  <c r="P3475" i="1"/>
  <c r="R3474" i="1"/>
  <c r="P3474" i="1"/>
  <c r="R3473" i="1"/>
  <c r="P3473" i="1"/>
  <c r="R3472" i="1"/>
  <c r="P3472" i="1"/>
  <c r="R3471" i="1"/>
  <c r="P3471" i="1"/>
  <c r="R3470" i="1"/>
  <c r="P3470" i="1"/>
  <c r="R3469" i="1"/>
  <c r="P3469" i="1"/>
  <c r="R3468" i="1"/>
  <c r="P3468" i="1"/>
  <c r="R3467" i="1"/>
  <c r="P3467" i="1"/>
  <c r="R3466" i="1"/>
  <c r="P3466" i="1"/>
  <c r="R3465" i="1"/>
  <c r="P3465" i="1"/>
  <c r="R3464" i="1"/>
  <c r="P3464" i="1"/>
  <c r="R3463" i="1"/>
  <c r="P3463" i="1"/>
  <c r="R3462" i="1"/>
  <c r="P3462" i="1"/>
  <c r="R3461" i="1"/>
  <c r="P3461" i="1"/>
  <c r="R3460" i="1"/>
  <c r="P3460" i="1"/>
  <c r="R3459" i="1"/>
  <c r="P3459" i="1"/>
  <c r="R3458" i="1"/>
  <c r="P3458" i="1"/>
  <c r="R3457" i="1"/>
  <c r="P3457" i="1"/>
  <c r="R3456" i="1"/>
  <c r="P3456" i="1"/>
  <c r="R3455" i="1"/>
  <c r="P3455" i="1"/>
  <c r="R3454" i="1"/>
  <c r="P3454" i="1"/>
  <c r="R3453" i="1"/>
  <c r="P3453" i="1"/>
  <c r="R3452" i="1"/>
  <c r="P3452" i="1"/>
  <c r="R3451" i="1"/>
  <c r="P3451" i="1"/>
  <c r="R3450" i="1"/>
  <c r="P3450" i="1"/>
  <c r="R3449" i="1"/>
  <c r="P3449" i="1"/>
  <c r="R3448" i="1"/>
  <c r="P3448" i="1"/>
  <c r="R3447" i="1"/>
  <c r="P3447" i="1"/>
  <c r="R3446" i="1"/>
  <c r="P3446" i="1"/>
  <c r="R3445" i="1"/>
  <c r="P3445" i="1"/>
  <c r="R3444" i="1"/>
  <c r="P3444" i="1"/>
  <c r="R3443" i="1"/>
  <c r="P3443" i="1"/>
  <c r="R3442" i="1"/>
  <c r="P3442" i="1"/>
  <c r="R3441" i="1"/>
  <c r="P3441" i="1"/>
  <c r="R3440" i="1"/>
  <c r="P3440" i="1"/>
  <c r="R3439" i="1"/>
  <c r="P3439" i="1"/>
  <c r="R3438" i="1"/>
  <c r="P3438" i="1"/>
  <c r="R3437" i="1"/>
  <c r="P3437" i="1"/>
  <c r="R3436" i="1"/>
  <c r="P3436" i="1"/>
  <c r="R3435" i="1"/>
  <c r="P3435" i="1"/>
  <c r="R3434" i="1"/>
  <c r="P3434" i="1"/>
  <c r="R3433" i="1"/>
  <c r="P3433" i="1"/>
  <c r="R3432" i="1"/>
  <c r="P3432" i="1"/>
  <c r="R3431" i="1"/>
  <c r="P3431" i="1"/>
  <c r="R3430" i="1"/>
  <c r="P3430" i="1"/>
  <c r="R3429" i="1"/>
  <c r="P3429" i="1"/>
  <c r="R3428" i="1"/>
  <c r="P3428" i="1"/>
  <c r="R3427" i="1"/>
  <c r="P3427" i="1"/>
  <c r="R3426" i="1"/>
  <c r="P3426" i="1"/>
  <c r="R3425" i="1"/>
  <c r="P3425" i="1"/>
  <c r="R3424" i="1"/>
  <c r="P3424" i="1"/>
  <c r="R3423" i="1"/>
  <c r="P3423" i="1"/>
  <c r="R3422" i="1"/>
  <c r="P3422" i="1"/>
  <c r="R3421" i="1"/>
  <c r="P3421" i="1"/>
  <c r="R3420" i="1"/>
  <c r="P3420" i="1"/>
  <c r="R3419" i="1"/>
  <c r="P3419" i="1"/>
  <c r="R3418" i="1"/>
  <c r="P3418" i="1"/>
  <c r="R3417" i="1"/>
  <c r="P3417" i="1"/>
  <c r="R3416" i="1"/>
  <c r="P3416" i="1"/>
  <c r="R3415" i="1"/>
  <c r="P3415" i="1"/>
  <c r="R3414" i="1"/>
  <c r="P3414" i="1"/>
  <c r="R3413" i="1"/>
  <c r="P3413" i="1"/>
  <c r="R3412" i="1"/>
  <c r="P3412" i="1"/>
  <c r="R3411" i="1"/>
  <c r="P3411" i="1"/>
  <c r="R3410" i="1"/>
  <c r="P3410" i="1"/>
  <c r="R3409" i="1"/>
  <c r="P3409" i="1"/>
  <c r="R3408" i="1"/>
  <c r="P3408" i="1"/>
  <c r="R3407" i="1"/>
  <c r="P3407" i="1"/>
  <c r="R3406" i="1"/>
  <c r="P3406" i="1"/>
  <c r="R3405" i="1"/>
  <c r="P3405" i="1"/>
  <c r="R3404" i="1"/>
  <c r="P3404" i="1"/>
  <c r="R3403" i="1"/>
  <c r="P3403" i="1"/>
  <c r="R3402" i="1"/>
  <c r="P3402" i="1"/>
  <c r="R3401" i="1"/>
  <c r="P3401" i="1"/>
  <c r="R3400" i="1"/>
  <c r="P3400" i="1"/>
  <c r="R3399" i="1"/>
  <c r="P3399" i="1"/>
  <c r="R3398" i="1"/>
  <c r="P3398" i="1"/>
  <c r="R3397" i="1"/>
  <c r="P3397" i="1"/>
  <c r="R3396" i="1"/>
  <c r="P3396" i="1"/>
  <c r="R3395" i="1"/>
  <c r="P3395" i="1"/>
  <c r="R3394" i="1"/>
  <c r="P3394" i="1"/>
  <c r="R3393" i="1"/>
  <c r="P3393" i="1"/>
  <c r="R3392" i="1"/>
  <c r="P3392" i="1"/>
  <c r="R3391" i="1"/>
  <c r="P3391" i="1"/>
  <c r="R3390" i="1"/>
  <c r="P3390" i="1"/>
  <c r="R3389" i="1"/>
  <c r="P3389" i="1"/>
  <c r="R3388" i="1"/>
  <c r="P3388" i="1"/>
  <c r="R3387" i="1"/>
  <c r="P3387" i="1"/>
  <c r="R3386" i="1"/>
  <c r="P3386" i="1"/>
  <c r="R3385" i="1"/>
  <c r="P3385" i="1"/>
  <c r="R3384" i="1"/>
  <c r="P3384" i="1"/>
  <c r="R3383" i="1"/>
  <c r="P3383" i="1"/>
  <c r="R3382" i="1"/>
  <c r="P3382" i="1"/>
  <c r="R3381" i="1"/>
  <c r="P3381" i="1"/>
  <c r="R3380" i="1"/>
  <c r="P3380" i="1"/>
  <c r="R3379" i="1"/>
  <c r="P3379" i="1"/>
  <c r="R3378" i="1"/>
  <c r="P3378" i="1"/>
  <c r="R3377" i="1"/>
  <c r="P3377" i="1"/>
  <c r="R3376" i="1"/>
  <c r="P3376" i="1"/>
  <c r="R3375" i="1"/>
  <c r="P3375" i="1"/>
  <c r="R3374" i="1"/>
  <c r="P3374" i="1"/>
  <c r="R3373" i="1"/>
  <c r="P3373" i="1"/>
  <c r="R3372" i="1"/>
  <c r="P3372" i="1"/>
  <c r="R3371" i="1"/>
  <c r="P3371" i="1"/>
  <c r="R3370" i="1"/>
  <c r="P3370" i="1"/>
  <c r="R3369" i="1"/>
  <c r="P3369" i="1"/>
  <c r="R3368" i="1"/>
  <c r="P3368" i="1"/>
  <c r="R3367" i="1"/>
  <c r="P3367" i="1"/>
  <c r="R3366" i="1"/>
  <c r="P3366" i="1"/>
  <c r="R3365" i="1"/>
  <c r="P3365" i="1"/>
  <c r="R3364" i="1"/>
  <c r="P3364" i="1"/>
  <c r="R3363" i="1"/>
  <c r="P3363" i="1"/>
  <c r="R3362" i="1"/>
  <c r="P3362" i="1"/>
  <c r="R3361" i="1"/>
  <c r="P3361" i="1"/>
  <c r="R3360" i="1"/>
  <c r="P3360" i="1"/>
  <c r="R3359" i="1"/>
  <c r="P3359" i="1"/>
  <c r="R3358" i="1"/>
  <c r="P3358" i="1"/>
  <c r="R3357" i="1"/>
  <c r="P3357" i="1"/>
  <c r="R3356" i="1"/>
  <c r="P3356" i="1"/>
  <c r="R3355" i="1"/>
  <c r="P3355" i="1"/>
  <c r="R3354" i="1"/>
  <c r="P3354" i="1"/>
  <c r="R3353" i="1"/>
  <c r="P3353" i="1"/>
  <c r="R3352" i="1"/>
  <c r="P3352" i="1"/>
  <c r="R3351" i="1"/>
  <c r="P3351" i="1"/>
  <c r="R3350" i="1"/>
  <c r="P3350" i="1"/>
  <c r="R3349" i="1"/>
  <c r="P3349" i="1"/>
  <c r="R3348" i="1"/>
  <c r="P3348" i="1"/>
  <c r="R3347" i="1"/>
  <c r="P3347" i="1"/>
  <c r="R3346" i="1"/>
  <c r="P3346" i="1"/>
  <c r="R3345" i="1"/>
  <c r="P3345" i="1"/>
  <c r="R3344" i="1"/>
  <c r="P3344" i="1"/>
  <c r="R3343" i="1"/>
  <c r="P3343" i="1"/>
  <c r="R3342" i="1"/>
  <c r="P3342" i="1"/>
  <c r="R3341" i="1"/>
  <c r="P3341" i="1"/>
  <c r="R3340" i="1"/>
  <c r="P3340" i="1"/>
  <c r="R3339" i="1"/>
  <c r="P3339" i="1"/>
  <c r="R3338" i="1"/>
  <c r="P3338" i="1"/>
  <c r="R3337" i="1"/>
  <c r="P3337" i="1"/>
  <c r="R3336" i="1"/>
  <c r="P3336" i="1"/>
  <c r="R3335" i="1"/>
  <c r="P3335" i="1"/>
  <c r="R3334" i="1"/>
  <c r="P3334" i="1"/>
  <c r="R3333" i="1"/>
  <c r="P3333" i="1"/>
  <c r="R3332" i="1"/>
  <c r="P3332" i="1"/>
  <c r="R3331" i="1"/>
  <c r="P3331" i="1"/>
  <c r="R3330" i="1"/>
  <c r="P3330" i="1"/>
  <c r="R3329" i="1"/>
  <c r="P3329" i="1"/>
  <c r="R3328" i="1"/>
  <c r="P3328" i="1"/>
  <c r="R3327" i="1"/>
  <c r="P3327" i="1"/>
  <c r="R3326" i="1"/>
  <c r="P3326" i="1"/>
  <c r="R3325" i="1"/>
  <c r="P3325" i="1"/>
  <c r="R3324" i="1"/>
  <c r="P3324" i="1"/>
  <c r="R3323" i="1"/>
  <c r="P3323" i="1"/>
  <c r="R3322" i="1"/>
  <c r="P3322" i="1"/>
  <c r="R3321" i="1"/>
  <c r="P3321" i="1"/>
  <c r="R3320" i="1"/>
  <c r="P3320" i="1"/>
  <c r="R3319" i="1"/>
  <c r="P3319" i="1"/>
  <c r="R3318" i="1"/>
  <c r="P3318" i="1"/>
  <c r="R3317" i="1"/>
  <c r="P3317" i="1"/>
  <c r="R3316" i="1"/>
  <c r="P3316" i="1"/>
  <c r="R3315" i="1"/>
  <c r="P3315" i="1"/>
  <c r="R3314" i="1"/>
  <c r="P3314" i="1"/>
  <c r="R3313" i="1"/>
  <c r="P3313" i="1"/>
  <c r="R3312" i="1"/>
  <c r="P3312" i="1"/>
  <c r="R3311" i="1"/>
  <c r="P3311" i="1"/>
  <c r="R3310" i="1"/>
  <c r="P3310" i="1"/>
  <c r="R3309" i="1"/>
  <c r="P3309" i="1"/>
  <c r="R3308" i="1"/>
  <c r="P3308" i="1"/>
  <c r="R3307" i="1"/>
  <c r="P3307" i="1"/>
  <c r="R3306" i="1"/>
  <c r="P3306" i="1"/>
  <c r="R3305" i="1"/>
  <c r="P3305" i="1"/>
  <c r="R3304" i="1"/>
  <c r="P3304" i="1"/>
  <c r="R3303" i="1"/>
  <c r="P3303" i="1"/>
  <c r="R3302" i="1"/>
  <c r="P3302" i="1"/>
  <c r="R3301" i="1"/>
  <c r="P3301" i="1"/>
  <c r="R3300" i="1"/>
  <c r="P3300" i="1"/>
  <c r="R3299" i="1"/>
  <c r="P3299" i="1"/>
  <c r="R3298" i="1"/>
  <c r="P3298" i="1"/>
  <c r="R3297" i="1"/>
  <c r="P3297" i="1"/>
  <c r="R3296" i="1"/>
  <c r="P3296" i="1"/>
  <c r="R3295" i="1"/>
  <c r="P3295" i="1"/>
  <c r="R3294" i="1"/>
  <c r="P3294" i="1"/>
  <c r="R3293" i="1"/>
  <c r="P3293" i="1"/>
  <c r="R3292" i="1"/>
  <c r="P3292" i="1"/>
  <c r="R3291" i="1"/>
  <c r="P3291" i="1"/>
  <c r="R3290" i="1"/>
  <c r="P3290" i="1"/>
  <c r="R3289" i="1"/>
  <c r="P3289" i="1"/>
  <c r="R3288" i="1"/>
  <c r="P3288" i="1"/>
  <c r="R3287" i="1"/>
  <c r="P3287" i="1"/>
  <c r="R3286" i="1"/>
  <c r="P3286" i="1"/>
  <c r="R3285" i="1"/>
  <c r="P3285" i="1"/>
  <c r="R3284" i="1"/>
  <c r="P3284" i="1"/>
  <c r="R3283" i="1"/>
  <c r="P3283" i="1"/>
  <c r="R3282" i="1"/>
  <c r="P3282" i="1"/>
  <c r="R3281" i="1"/>
  <c r="P3281" i="1"/>
  <c r="R3280" i="1"/>
  <c r="P3280" i="1"/>
  <c r="R3279" i="1"/>
  <c r="P3279" i="1"/>
  <c r="R3278" i="1"/>
  <c r="P3278" i="1"/>
  <c r="R3277" i="1"/>
  <c r="P3277" i="1"/>
  <c r="R3276" i="1"/>
  <c r="P3276" i="1"/>
  <c r="R3275" i="1"/>
  <c r="P3275" i="1"/>
  <c r="R3274" i="1"/>
  <c r="P3274" i="1"/>
  <c r="R3273" i="1"/>
  <c r="P3273" i="1"/>
  <c r="R3272" i="1"/>
  <c r="P3272" i="1"/>
  <c r="R3271" i="1"/>
  <c r="P3271" i="1"/>
  <c r="R3270" i="1"/>
  <c r="P3270" i="1"/>
  <c r="R3269" i="1"/>
  <c r="P3269" i="1"/>
  <c r="R3268" i="1"/>
  <c r="P3268" i="1"/>
  <c r="R3267" i="1"/>
  <c r="P3267" i="1"/>
  <c r="R3266" i="1"/>
  <c r="P3266" i="1"/>
  <c r="R3265" i="1"/>
  <c r="P3265" i="1"/>
  <c r="R3264" i="1"/>
  <c r="P3264" i="1"/>
  <c r="R3263" i="1"/>
  <c r="P3263" i="1"/>
  <c r="R3262" i="1"/>
  <c r="P3262" i="1"/>
  <c r="R3261" i="1"/>
  <c r="P3261" i="1"/>
  <c r="R3260" i="1"/>
  <c r="P3260" i="1"/>
  <c r="R3259" i="1"/>
  <c r="P3259" i="1"/>
  <c r="R3258" i="1"/>
  <c r="P3258" i="1"/>
  <c r="R3257" i="1"/>
  <c r="P3257" i="1"/>
  <c r="R3256" i="1"/>
  <c r="P3256" i="1"/>
  <c r="R3255" i="1"/>
  <c r="P3255" i="1"/>
  <c r="R3254" i="1"/>
  <c r="P3254" i="1"/>
  <c r="R3253" i="1"/>
  <c r="P3253" i="1"/>
  <c r="R3252" i="1"/>
  <c r="P3252" i="1"/>
  <c r="R3251" i="1"/>
  <c r="P3251" i="1"/>
  <c r="R3250" i="1"/>
  <c r="P3250" i="1"/>
  <c r="R3249" i="1"/>
  <c r="P3249" i="1"/>
  <c r="R3248" i="1"/>
  <c r="P3248" i="1"/>
  <c r="R3247" i="1"/>
  <c r="P3247" i="1"/>
  <c r="R3246" i="1"/>
  <c r="P3246" i="1"/>
  <c r="R3245" i="1"/>
  <c r="P3245" i="1"/>
  <c r="R3244" i="1"/>
  <c r="P3244" i="1"/>
  <c r="R3243" i="1"/>
  <c r="P3243" i="1"/>
  <c r="R3242" i="1"/>
  <c r="P3242" i="1"/>
  <c r="R3241" i="1"/>
  <c r="P3241" i="1"/>
  <c r="R3240" i="1"/>
  <c r="P3240" i="1"/>
  <c r="R3239" i="1"/>
  <c r="P3239" i="1"/>
  <c r="R3238" i="1"/>
  <c r="P3238" i="1"/>
  <c r="R3237" i="1"/>
  <c r="P3237" i="1"/>
  <c r="R3236" i="1"/>
  <c r="P3236" i="1"/>
  <c r="R3235" i="1"/>
  <c r="P3235" i="1"/>
  <c r="R3234" i="1"/>
  <c r="P3234" i="1"/>
  <c r="R3233" i="1"/>
  <c r="P3233" i="1"/>
  <c r="R3232" i="1"/>
  <c r="P3232" i="1"/>
  <c r="R3231" i="1"/>
  <c r="P3231" i="1"/>
  <c r="R3230" i="1"/>
  <c r="P3230" i="1"/>
  <c r="R3229" i="1"/>
  <c r="P3229" i="1"/>
  <c r="R3228" i="1"/>
  <c r="P3228" i="1"/>
  <c r="R3227" i="1"/>
  <c r="P3227" i="1"/>
  <c r="R3226" i="1"/>
  <c r="P3226" i="1"/>
  <c r="R3225" i="1"/>
  <c r="P3225" i="1"/>
  <c r="R3224" i="1"/>
  <c r="P3224" i="1"/>
  <c r="R3223" i="1"/>
  <c r="P3223" i="1"/>
  <c r="R3222" i="1"/>
  <c r="P3222" i="1"/>
  <c r="R3221" i="1"/>
  <c r="P3221" i="1"/>
  <c r="R3220" i="1"/>
  <c r="P3220" i="1"/>
  <c r="R3219" i="1"/>
  <c r="P3219" i="1"/>
  <c r="R3218" i="1"/>
  <c r="P3218" i="1"/>
  <c r="R3217" i="1"/>
  <c r="P3217" i="1"/>
  <c r="R3216" i="1"/>
  <c r="P3216" i="1"/>
  <c r="R3215" i="1"/>
  <c r="P3215" i="1"/>
  <c r="R3214" i="1"/>
  <c r="P3214" i="1"/>
  <c r="R3213" i="1"/>
  <c r="P3213" i="1"/>
  <c r="R3212" i="1"/>
  <c r="P3212" i="1"/>
  <c r="R3211" i="1"/>
  <c r="P3211" i="1"/>
  <c r="R3210" i="1"/>
  <c r="P3210" i="1"/>
  <c r="R3209" i="1"/>
  <c r="P3209" i="1"/>
  <c r="R3208" i="1"/>
  <c r="P3208" i="1"/>
  <c r="R3207" i="1"/>
  <c r="P3207" i="1"/>
  <c r="R3206" i="1"/>
  <c r="P3206" i="1"/>
  <c r="R3205" i="1"/>
  <c r="P3205" i="1"/>
  <c r="R3204" i="1"/>
  <c r="P3204" i="1"/>
  <c r="R3203" i="1"/>
  <c r="P3203" i="1"/>
  <c r="R3202" i="1"/>
  <c r="P3202" i="1"/>
  <c r="R3201" i="1"/>
  <c r="P3201" i="1"/>
  <c r="R3200" i="1"/>
  <c r="P3200" i="1"/>
  <c r="R3199" i="1"/>
  <c r="P3199" i="1"/>
  <c r="R3198" i="1"/>
  <c r="P3198" i="1"/>
  <c r="R3197" i="1"/>
  <c r="P3197" i="1"/>
  <c r="R3196" i="1"/>
  <c r="P3196" i="1"/>
  <c r="R3195" i="1"/>
  <c r="P3195" i="1"/>
  <c r="R3194" i="1"/>
  <c r="P3194" i="1"/>
  <c r="R3193" i="1"/>
  <c r="P3193" i="1"/>
  <c r="R3192" i="1"/>
  <c r="P3192" i="1"/>
  <c r="R3191" i="1"/>
  <c r="P3191" i="1"/>
  <c r="R3190" i="1"/>
  <c r="P3190" i="1"/>
  <c r="R3189" i="1"/>
  <c r="P3189" i="1"/>
  <c r="R3188" i="1"/>
  <c r="P3188" i="1"/>
  <c r="R3187" i="1"/>
  <c r="P3187" i="1"/>
  <c r="R3186" i="1"/>
  <c r="P3186" i="1"/>
  <c r="R3185" i="1"/>
  <c r="P3185" i="1"/>
  <c r="R3184" i="1"/>
  <c r="P3184" i="1"/>
  <c r="R3183" i="1"/>
  <c r="P3183" i="1"/>
  <c r="R3182" i="1"/>
  <c r="P3182" i="1"/>
  <c r="R3181" i="1"/>
  <c r="P3181" i="1"/>
  <c r="R3180" i="1"/>
  <c r="P3180" i="1"/>
  <c r="R3179" i="1"/>
  <c r="P3179" i="1"/>
  <c r="R3178" i="1"/>
  <c r="P3178" i="1"/>
  <c r="R3177" i="1"/>
  <c r="P3177" i="1"/>
  <c r="R3176" i="1"/>
  <c r="P3176" i="1"/>
  <c r="R3175" i="1"/>
  <c r="P3175" i="1"/>
  <c r="R3174" i="1"/>
  <c r="P3174" i="1"/>
  <c r="R3173" i="1"/>
  <c r="P3173" i="1"/>
  <c r="R3172" i="1"/>
  <c r="P3172" i="1"/>
  <c r="R3171" i="1"/>
  <c r="P3171" i="1"/>
  <c r="R3170" i="1"/>
  <c r="P3170" i="1"/>
  <c r="R3169" i="1"/>
  <c r="P3169" i="1"/>
  <c r="R3168" i="1"/>
  <c r="P3168" i="1"/>
  <c r="R3167" i="1"/>
  <c r="P3167" i="1"/>
  <c r="R3166" i="1"/>
  <c r="P3166" i="1"/>
  <c r="R3165" i="1"/>
  <c r="P3165" i="1"/>
  <c r="R3164" i="1"/>
  <c r="P3164" i="1"/>
  <c r="R3163" i="1"/>
  <c r="P3163" i="1"/>
  <c r="R3162" i="1"/>
  <c r="P3162" i="1"/>
  <c r="R3161" i="1"/>
  <c r="P3161" i="1"/>
  <c r="R3160" i="1"/>
  <c r="P3160" i="1"/>
  <c r="R3159" i="1"/>
  <c r="P3159" i="1"/>
  <c r="R3158" i="1"/>
  <c r="P3158" i="1"/>
  <c r="R3157" i="1"/>
  <c r="P3157" i="1"/>
  <c r="R3156" i="1"/>
  <c r="P3156" i="1"/>
  <c r="R3155" i="1"/>
  <c r="P3155" i="1"/>
  <c r="R3154" i="1"/>
  <c r="P3154" i="1"/>
  <c r="R3153" i="1"/>
  <c r="P3153" i="1"/>
  <c r="R3152" i="1"/>
  <c r="P3152" i="1"/>
  <c r="R3151" i="1"/>
  <c r="P3151" i="1"/>
  <c r="R3150" i="1"/>
  <c r="P3150" i="1"/>
  <c r="R3149" i="1"/>
  <c r="P3149" i="1"/>
  <c r="R3148" i="1"/>
  <c r="P3148" i="1"/>
  <c r="R3147" i="1"/>
  <c r="P3147" i="1"/>
  <c r="R3146" i="1"/>
  <c r="P3146" i="1"/>
  <c r="R3145" i="1"/>
  <c r="P3145" i="1"/>
  <c r="R3144" i="1"/>
  <c r="P3144" i="1"/>
  <c r="R3143" i="1"/>
  <c r="P3143" i="1"/>
  <c r="R3142" i="1"/>
  <c r="P3142" i="1"/>
  <c r="R3141" i="1"/>
  <c r="P3141" i="1"/>
  <c r="R3140" i="1"/>
  <c r="P3140" i="1"/>
  <c r="R3139" i="1"/>
  <c r="P3139" i="1"/>
  <c r="R3138" i="1"/>
  <c r="P3138" i="1"/>
  <c r="R3137" i="1"/>
  <c r="P3137" i="1"/>
  <c r="R3136" i="1"/>
  <c r="P3136" i="1"/>
  <c r="R3135" i="1"/>
  <c r="P3135" i="1"/>
  <c r="R3134" i="1"/>
  <c r="P3134" i="1"/>
  <c r="R3133" i="1"/>
  <c r="P3133" i="1"/>
  <c r="R3132" i="1"/>
  <c r="P3132" i="1"/>
  <c r="R3131" i="1"/>
  <c r="P3131" i="1"/>
  <c r="R3130" i="1"/>
  <c r="P3130" i="1"/>
  <c r="R3129" i="1"/>
  <c r="P3129" i="1"/>
  <c r="R3128" i="1"/>
  <c r="P3128" i="1"/>
  <c r="R3127" i="1"/>
  <c r="P3127" i="1"/>
  <c r="R3126" i="1"/>
  <c r="P3126" i="1"/>
  <c r="R3125" i="1"/>
  <c r="P3125" i="1"/>
  <c r="R3124" i="1"/>
  <c r="P3124" i="1"/>
  <c r="R3123" i="1"/>
  <c r="P3123" i="1"/>
  <c r="R3122" i="1"/>
  <c r="P3122" i="1"/>
  <c r="R3121" i="1"/>
  <c r="P3121" i="1"/>
  <c r="R3120" i="1"/>
  <c r="P3120" i="1"/>
  <c r="R3119" i="1"/>
  <c r="P3119" i="1"/>
  <c r="R3118" i="1"/>
  <c r="P3118" i="1"/>
  <c r="R3117" i="1"/>
  <c r="P3117" i="1"/>
  <c r="R3116" i="1"/>
  <c r="P3116" i="1"/>
  <c r="R3115" i="1"/>
  <c r="P3115" i="1"/>
  <c r="R3114" i="1"/>
  <c r="P3114" i="1"/>
  <c r="R3113" i="1"/>
  <c r="P3113" i="1"/>
  <c r="R3112" i="1"/>
  <c r="P3112" i="1"/>
  <c r="R3111" i="1"/>
  <c r="P3111" i="1"/>
  <c r="R3110" i="1"/>
  <c r="P3110" i="1"/>
  <c r="R3109" i="1"/>
  <c r="P3109" i="1"/>
  <c r="R3108" i="1"/>
  <c r="P3108" i="1"/>
  <c r="R3107" i="1"/>
  <c r="P3107" i="1"/>
  <c r="R3106" i="1"/>
  <c r="P3106" i="1"/>
  <c r="R3105" i="1"/>
  <c r="P3105" i="1"/>
  <c r="R3104" i="1"/>
  <c r="P3104" i="1"/>
  <c r="R3103" i="1"/>
  <c r="P3103" i="1"/>
  <c r="R3102" i="1"/>
  <c r="P3102" i="1"/>
  <c r="R3101" i="1"/>
  <c r="P3101" i="1"/>
  <c r="R3100" i="1"/>
  <c r="P3100" i="1"/>
  <c r="R3099" i="1"/>
  <c r="P3099" i="1"/>
  <c r="R3098" i="1"/>
  <c r="P3098" i="1"/>
  <c r="R3097" i="1"/>
  <c r="P3097" i="1"/>
  <c r="R3096" i="1"/>
  <c r="P3096" i="1"/>
  <c r="R3095" i="1"/>
  <c r="P3095" i="1"/>
  <c r="R3094" i="1"/>
  <c r="P3094" i="1"/>
  <c r="R3093" i="1"/>
  <c r="P3093" i="1"/>
  <c r="R3092" i="1"/>
  <c r="P3092" i="1"/>
  <c r="R3091" i="1"/>
  <c r="P3091" i="1"/>
  <c r="R3090" i="1"/>
  <c r="P3090" i="1"/>
  <c r="R3089" i="1"/>
  <c r="P3089" i="1"/>
  <c r="R3088" i="1"/>
  <c r="P3088" i="1"/>
  <c r="R3087" i="1"/>
  <c r="P3087" i="1"/>
  <c r="R3086" i="1"/>
  <c r="P3086" i="1"/>
  <c r="R3085" i="1"/>
  <c r="P3085" i="1"/>
  <c r="R3084" i="1"/>
  <c r="P3084" i="1"/>
  <c r="R3083" i="1"/>
  <c r="P3083" i="1"/>
  <c r="R3082" i="1"/>
  <c r="P3082" i="1"/>
  <c r="R3081" i="1"/>
  <c r="P3081" i="1"/>
  <c r="R3080" i="1"/>
  <c r="P3080" i="1"/>
  <c r="R3079" i="1"/>
  <c r="P3079" i="1"/>
  <c r="R3078" i="1"/>
  <c r="P3078" i="1"/>
  <c r="R3077" i="1"/>
  <c r="P3077" i="1"/>
  <c r="R3076" i="1"/>
  <c r="P3076" i="1"/>
  <c r="R3075" i="1"/>
  <c r="P3075" i="1"/>
  <c r="R3074" i="1"/>
  <c r="P3074" i="1"/>
  <c r="R3073" i="1"/>
  <c r="P3073" i="1"/>
  <c r="R3072" i="1"/>
  <c r="P3072" i="1"/>
  <c r="R3071" i="1"/>
  <c r="P3071" i="1"/>
  <c r="R3070" i="1"/>
  <c r="P3070" i="1"/>
  <c r="R3069" i="1"/>
  <c r="P3069" i="1"/>
  <c r="R3068" i="1"/>
  <c r="P3068" i="1"/>
  <c r="R3067" i="1"/>
  <c r="P3067" i="1"/>
  <c r="R3066" i="1"/>
  <c r="P3066" i="1"/>
  <c r="R3065" i="1"/>
  <c r="P3065" i="1"/>
  <c r="R3064" i="1"/>
  <c r="P3064" i="1"/>
  <c r="R3063" i="1"/>
  <c r="P3063" i="1"/>
  <c r="R3062" i="1"/>
  <c r="P3062" i="1"/>
  <c r="R3061" i="1"/>
  <c r="P3061" i="1"/>
  <c r="R3060" i="1"/>
  <c r="P3060" i="1"/>
  <c r="R3059" i="1"/>
  <c r="P3059" i="1"/>
  <c r="R3058" i="1"/>
  <c r="P3058" i="1"/>
  <c r="R3057" i="1"/>
  <c r="P3057" i="1"/>
  <c r="R3056" i="1"/>
  <c r="P3056" i="1"/>
  <c r="R3055" i="1"/>
  <c r="P3055" i="1"/>
  <c r="R3054" i="1"/>
  <c r="P3054" i="1"/>
  <c r="R3053" i="1"/>
  <c r="P3053" i="1"/>
  <c r="R3052" i="1"/>
  <c r="P3052" i="1"/>
  <c r="R3051" i="1"/>
  <c r="P3051" i="1"/>
  <c r="R3050" i="1"/>
  <c r="P3050" i="1"/>
  <c r="R3049" i="1"/>
  <c r="P3049" i="1"/>
  <c r="R3048" i="1"/>
  <c r="P3048" i="1"/>
  <c r="R3047" i="1"/>
  <c r="P3047" i="1"/>
  <c r="R3046" i="1"/>
  <c r="P3046" i="1"/>
  <c r="R3045" i="1"/>
  <c r="P3045" i="1"/>
  <c r="R3044" i="1"/>
  <c r="P3044" i="1"/>
  <c r="R3043" i="1"/>
  <c r="P3043" i="1"/>
  <c r="R3042" i="1"/>
  <c r="P3042" i="1"/>
  <c r="R3041" i="1"/>
  <c r="P3041" i="1"/>
  <c r="R3040" i="1"/>
  <c r="P3040" i="1"/>
  <c r="R3039" i="1"/>
  <c r="P3039" i="1"/>
  <c r="R3038" i="1"/>
  <c r="P3038" i="1"/>
  <c r="R3037" i="1"/>
  <c r="P3037" i="1"/>
  <c r="R3036" i="1"/>
  <c r="P3036" i="1"/>
  <c r="R3035" i="1"/>
  <c r="P3035" i="1"/>
  <c r="R3034" i="1"/>
  <c r="P3034" i="1"/>
  <c r="R3033" i="1"/>
  <c r="P3033" i="1"/>
  <c r="R3032" i="1"/>
  <c r="P3032" i="1"/>
  <c r="R3031" i="1"/>
  <c r="P3031" i="1"/>
  <c r="R3030" i="1"/>
  <c r="P3030" i="1"/>
  <c r="R3029" i="1"/>
  <c r="P3029" i="1"/>
  <c r="R3028" i="1"/>
  <c r="P3028" i="1"/>
  <c r="R3027" i="1"/>
  <c r="P3027" i="1"/>
  <c r="R3026" i="1"/>
  <c r="P3026" i="1"/>
  <c r="R3025" i="1"/>
  <c r="P3025" i="1"/>
  <c r="R3024" i="1"/>
  <c r="P3024" i="1"/>
  <c r="R3023" i="1"/>
  <c r="P3023" i="1"/>
  <c r="R3022" i="1"/>
  <c r="P3022" i="1"/>
  <c r="R3021" i="1"/>
  <c r="P3021" i="1"/>
  <c r="R3020" i="1"/>
  <c r="P3020" i="1"/>
  <c r="R3019" i="1"/>
  <c r="P3019" i="1"/>
  <c r="R3018" i="1"/>
  <c r="P3018" i="1"/>
  <c r="R3017" i="1"/>
  <c r="P3017" i="1"/>
  <c r="R3016" i="1"/>
  <c r="P3016" i="1"/>
  <c r="R3015" i="1"/>
  <c r="P3015" i="1"/>
  <c r="R3014" i="1"/>
  <c r="P3014" i="1"/>
  <c r="R3013" i="1"/>
  <c r="P3013" i="1"/>
  <c r="R3012" i="1"/>
  <c r="P3012" i="1"/>
  <c r="R3011" i="1"/>
  <c r="P3011" i="1"/>
  <c r="R3010" i="1"/>
  <c r="P3010" i="1"/>
  <c r="R3009" i="1"/>
  <c r="P3009" i="1"/>
  <c r="R3008" i="1"/>
  <c r="P3008" i="1"/>
  <c r="R3007" i="1"/>
  <c r="P3007" i="1"/>
  <c r="R3006" i="1"/>
  <c r="P3006" i="1"/>
  <c r="R3005" i="1"/>
  <c r="P3005" i="1"/>
  <c r="R3004" i="1"/>
  <c r="P3004" i="1"/>
  <c r="R3003" i="1"/>
  <c r="P3003" i="1"/>
  <c r="R3002" i="1"/>
  <c r="P3002" i="1"/>
  <c r="R3001" i="1"/>
  <c r="P3001" i="1"/>
  <c r="R3000" i="1"/>
  <c r="P3000" i="1"/>
  <c r="R2999" i="1"/>
  <c r="P2999" i="1"/>
  <c r="R2998" i="1"/>
  <c r="P2998" i="1"/>
  <c r="R2997" i="1"/>
  <c r="P2997" i="1"/>
  <c r="R2996" i="1"/>
  <c r="P2996" i="1"/>
  <c r="R2995" i="1"/>
  <c r="P2995" i="1"/>
  <c r="R2994" i="1"/>
  <c r="P2994" i="1"/>
  <c r="R2993" i="1"/>
  <c r="P2993" i="1"/>
  <c r="R2992" i="1"/>
  <c r="P2992" i="1"/>
  <c r="R2991" i="1"/>
  <c r="P2991" i="1"/>
  <c r="R2990" i="1"/>
  <c r="P2990" i="1"/>
  <c r="R2989" i="1"/>
  <c r="P2989" i="1"/>
  <c r="R2988" i="1"/>
  <c r="P2988" i="1"/>
  <c r="R2987" i="1"/>
  <c r="P2987" i="1"/>
  <c r="R2986" i="1"/>
  <c r="P2986" i="1"/>
  <c r="R2985" i="1"/>
  <c r="P2985" i="1"/>
  <c r="R2984" i="1"/>
  <c r="P2984" i="1"/>
  <c r="R2983" i="1"/>
  <c r="P2983" i="1"/>
  <c r="R2982" i="1"/>
  <c r="P2982" i="1"/>
  <c r="R2981" i="1"/>
  <c r="P2981" i="1"/>
  <c r="R2980" i="1"/>
  <c r="P2980" i="1"/>
  <c r="R2979" i="1"/>
  <c r="P2979" i="1"/>
  <c r="R2978" i="1"/>
  <c r="P2978" i="1"/>
  <c r="R2977" i="1"/>
  <c r="P2977" i="1"/>
  <c r="R2976" i="1"/>
  <c r="P2976" i="1"/>
  <c r="R2975" i="1"/>
  <c r="P2975" i="1"/>
  <c r="R2974" i="1"/>
  <c r="P2974" i="1"/>
  <c r="R2973" i="1"/>
  <c r="P2973" i="1"/>
  <c r="R2972" i="1"/>
  <c r="P2972" i="1"/>
  <c r="R2971" i="1"/>
  <c r="P2971" i="1"/>
  <c r="R2970" i="1"/>
  <c r="P2970" i="1"/>
  <c r="R2969" i="1"/>
  <c r="P2969" i="1"/>
  <c r="R2968" i="1"/>
  <c r="P2968" i="1"/>
  <c r="R2967" i="1"/>
  <c r="P2967" i="1"/>
  <c r="R2966" i="1"/>
  <c r="P2966" i="1"/>
  <c r="R2965" i="1"/>
  <c r="P2965" i="1"/>
  <c r="R2964" i="1"/>
  <c r="P2964" i="1"/>
  <c r="R2963" i="1"/>
  <c r="P2963" i="1"/>
  <c r="R2962" i="1"/>
  <c r="P2962" i="1"/>
  <c r="R2961" i="1"/>
  <c r="P2961" i="1"/>
  <c r="R2960" i="1"/>
  <c r="P2960" i="1"/>
  <c r="R2959" i="1"/>
  <c r="P2959" i="1"/>
  <c r="R2958" i="1"/>
  <c r="P2958" i="1"/>
  <c r="R2957" i="1"/>
  <c r="P2957" i="1"/>
  <c r="R2956" i="1"/>
  <c r="P2956" i="1"/>
  <c r="R2955" i="1"/>
  <c r="P2955" i="1"/>
  <c r="R2954" i="1"/>
  <c r="P2954" i="1"/>
  <c r="R2953" i="1"/>
  <c r="P2953" i="1"/>
  <c r="R2952" i="1"/>
  <c r="P2952" i="1"/>
  <c r="R2951" i="1"/>
  <c r="P2951" i="1"/>
  <c r="R2950" i="1"/>
  <c r="P2950" i="1"/>
  <c r="R2949" i="1"/>
  <c r="P2949" i="1"/>
  <c r="R2948" i="1"/>
  <c r="P2948" i="1"/>
  <c r="R2947" i="1"/>
  <c r="P2947" i="1"/>
  <c r="R2946" i="1"/>
  <c r="P2946" i="1"/>
  <c r="R2945" i="1"/>
  <c r="P2945" i="1"/>
  <c r="R2944" i="1"/>
  <c r="P2944" i="1"/>
  <c r="R2943" i="1"/>
  <c r="P2943" i="1"/>
  <c r="R2942" i="1"/>
  <c r="P2942" i="1"/>
  <c r="R2941" i="1"/>
  <c r="P2941" i="1"/>
  <c r="R2940" i="1"/>
  <c r="P2940" i="1"/>
  <c r="R2939" i="1"/>
  <c r="P2939" i="1"/>
  <c r="R2938" i="1"/>
  <c r="P2938" i="1"/>
  <c r="R2937" i="1"/>
  <c r="P2937" i="1"/>
  <c r="R2936" i="1"/>
  <c r="P2936" i="1"/>
  <c r="R2935" i="1"/>
  <c r="P2935" i="1"/>
  <c r="R2934" i="1"/>
  <c r="P2934" i="1"/>
  <c r="R2933" i="1"/>
  <c r="P2933" i="1"/>
  <c r="R2932" i="1"/>
  <c r="P2932" i="1"/>
  <c r="R2931" i="1"/>
  <c r="P2931" i="1"/>
  <c r="R2930" i="1"/>
  <c r="P2930" i="1"/>
  <c r="R2929" i="1"/>
  <c r="P2929" i="1"/>
  <c r="R2928" i="1"/>
  <c r="P2928" i="1"/>
  <c r="R2927" i="1"/>
  <c r="P2927" i="1"/>
  <c r="R2926" i="1"/>
  <c r="P2926" i="1"/>
  <c r="R2925" i="1"/>
  <c r="P2925" i="1"/>
  <c r="R2924" i="1"/>
  <c r="P2924" i="1"/>
  <c r="R2923" i="1"/>
  <c r="P2923" i="1"/>
  <c r="R2922" i="1"/>
  <c r="P2922" i="1"/>
  <c r="R2921" i="1"/>
  <c r="P2921" i="1"/>
  <c r="R2920" i="1"/>
  <c r="P2920" i="1"/>
  <c r="R2919" i="1"/>
  <c r="P2919" i="1"/>
  <c r="R2918" i="1"/>
  <c r="P2918" i="1"/>
  <c r="R2917" i="1"/>
  <c r="P2917" i="1"/>
  <c r="R2916" i="1"/>
  <c r="P2916" i="1"/>
  <c r="R2915" i="1"/>
  <c r="P2915" i="1"/>
  <c r="R2914" i="1"/>
  <c r="P2914" i="1"/>
  <c r="R2913" i="1"/>
  <c r="P2913" i="1"/>
  <c r="R2912" i="1"/>
  <c r="P2912" i="1"/>
  <c r="R2911" i="1"/>
  <c r="P2911" i="1"/>
  <c r="R2910" i="1"/>
  <c r="P2910" i="1"/>
  <c r="R2909" i="1"/>
  <c r="P2909" i="1"/>
  <c r="R2908" i="1"/>
  <c r="P2908" i="1"/>
  <c r="R2907" i="1"/>
  <c r="P2907" i="1"/>
  <c r="R2906" i="1"/>
  <c r="P2906" i="1"/>
  <c r="R2905" i="1"/>
  <c r="P2905" i="1"/>
  <c r="R2904" i="1"/>
  <c r="P2904" i="1"/>
  <c r="R2903" i="1"/>
  <c r="P2903" i="1"/>
  <c r="R2902" i="1"/>
  <c r="P2902" i="1"/>
  <c r="R2901" i="1"/>
  <c r="P2901" i="1"/>
  <c r="R2900" i="1"/>
  <c r="P2900" i="1"/>
  <c r="R2899" i="1"/>
  <c r="P2899" i="1"/>
  <c r="R2898" i="1"/>
  <c r="P2898" i="1"/>
  <c r="R2897" i="1"/>
  <c r="P2897" i="1"/>
  <c r="R2896" i="1"/>
  <c r="P2896" i="1"/>
  <c r="R2895" i="1"/>
  <c r="P2895" i="1"/>
  <c r="R2894" i="1"/>
  <c r="P2894" i="1"/>
  <c r="R2893" i="1"/>
  <c r="P2893" i="1"/>
  <c r="R2892" i="1"/>
  <c r="P2892" i="1"/>
  <c r="R2891" i="1"/>
  <c r="P2891" i="1"/>
  <c r="R2890" i="1"/>
  <c r="P2890" i="1"/>
  <c r="R2889" i="1"/>
  <c r="P2889" i="1"/>
  <c r="R2888" i="1"/>
  <c r="P2888" i="1"/>
  <c r="R2887" i="1"/>
  <c r="P2887" i="1"/>
  <c r="R2886" i="1"/>
  <c r="P2886" i="1"/>
  <c r="R2885" i="1"/>
  <c r="P2885" i="1"/>
  <c r="R2884" i="1"/>
  <c r="P2884" i="1"/>
  <c r="R2883" i="1"/>
  <c r="P2883" i="1"/>
  <c r="R2882" i="1"/>
  <c r="P2882" i="1"/>
  <c r="R2881" i="1"/>
  <c r="P2881" i="1"/>
  <c r="R2880" i="1"/>
  <c r="P2880" i="1"/>
  <c r="R2879" i="1"/>
  <c r="P2879" i="1"/>
  <c r="R2878" i="1"/>
  <c r="P2878" i="1"/>
  <c r="R2877" i="1"/>
  <c r="P2877" i="1"/>
  <c r="R2876" i="1"/>
  <c r="P2876" i="1"/>
  <c r="R2875" i="1"/>
  <c r="P2875" i="1"/>
  <c r="R2874" i="1"/>
  <c r="P2874" i="1"/>
  <c r="R2873" i="1"/>
  <c r="P2873" i="1"/>
  <c r="R2872" i="1"/>
  <c r="P2872" i="1"/>
  <c r="R2871" i="1"/>
  <c r="P2871" i="1"/>
  <c r="R2870" i="1"/>
  <c r="P2870" i="1"/>
  <c r="R2869" i="1"/>
  <c r="P2869" i="1"/>
  <c r="R2868" i="1"/>
  <c r="P2868" i="1"/>
  <c r="R2867" i="1"/>
  <c r="P2867" i="1"/>
  <c r="R2866" i="1"/>
  <c r="P2866" i="1"/>
  <c r="R2865" i="1"/>
  <c r="P2865" i="1"/>
  <c r="R2864" i="1"/>
  <c r="P2864" i="1"/>
  <c r="R2863" i="1"/>
  <c r="P2863" i="1"/>
  <c r="R2862" i="1"/>
  <c r="P2862" i="1"/>
  <c r="R2861" i="1"/>
  <c r="P2861" i="1"/>
  <c r="R2860" i="1"/>
  <c r="P2860" i="1"/>
  <c r="R2859" i="1"/>
  <c r="P2859" i="1"/>
  <c r="R2858" i="1"/>
  <c r="P2858" i="1"/>
  <c r="R2857" i="1"/>
  <c r="P2857" i="1"/>
  <c r="R2856" i="1"/>
  <c r="P2856" i="1"/>
  <c r="R2855" i="1"/>
  <c r="P2855" i="1"/>
  <c r="R2854" i="1"/>
  <c r="P2854" i="1"/>
  <c r="R2853" i="1"/>
  <c r="P2853" i="1"/>
  <c r="R2852" i="1"/>
  <c r="P2852" i="1"/>
  <c r="R2851" i="1"/>
  <c r="P2851" i="1"/>
  <c r="R2850" i="1"/>
  <c r="P2850" i="1"/>
  <c r="R2849" i="1"/>
  <c r="P2849" i="1"/>
  <c r="R2848" i="1"/>
  <c r="P2848" i="1"/>
  <c r="R2847" i="1"/>
  <c r="P2847" i="1"/>
  <c r="R2846" i="1"/>
  <c r="P2846" i="1"/>
  <c r="R2845" i="1"/>
  <c r="P2845" i="1"/>
  <c r="R2844" i="1"/>
  <c r="P2844" i="1"/>
  <c r="R2843" i="1"/>
  <c r="P2843" i="1"/>
  <c r="R2842" i="1"/>
  <c r="P2842" i="1"/>
  <c r="R2841" i="1"/>
  <c r="P2841" i="1"/>
  <c r="R2840" i="1"/>
  <c r="P2840" i="1"/>
  <c r="R2839" i="1"/>
  <c r="P2839" i="1"/>
  <c r="R2838" i="1"/>
  <c r="P2838" i="1"/>
  <c r="R2837" i="1"/>
  <c r="P2837" i="1"/>
  <c r="R2836" i="1"/>
  <c r="P2836" i="1"/>
  <c r="R2835" i="1"/>
  <c r="P2835" i="1"/>
  <c r="R2834" i="1"/>
  <c r="P2834" i="1"/>
  <c r="R2833" i="1"/>
  <c r="P2833" i="1"/>
  <c r="R2832" i="1"/>
  <c r="P2832" i="1"/>
  <c r="R2831" i="1"/>
  <c r="P2831" i="1"/>
  <c r="R2830" i="1"/>
  <c r="P2830" i="1"/>
  <c r="R2829" i="1"/>
  <c r="P2829" i="1"/>
  <c r="R2828" i="1"/>
  <c r="P2828" i="1"/>
  <c r="R2827" i="1"/>
  <c r="P2827" i="1"/>
  <c r="R2826" i="1"/>
  <c r="P2826" i="1"/>
  <c r="R2825" i="1"/>
  <c r="P2825" i="1"/>
  <c r="R2824" i="1"/>
  <c r="P2824" i="1"/>
  <c r="R2823" i="1"/>
  <c r="P2823" i="1"/>
  <c r="R2822" i="1"/>
  <c r="P2822" i="1"/>
  <c r="R2821" i="1"/>
  <c r="P2821" i="1"/>
  <c r="R2820" i="1"/>
  <c r="P2820" i="1"/>
  <c r="R2819" i="1"/>
  <c r="P2819" i="1"/>
  <c r="R2818" i="1"/>
  <c r="P2818" i="1"/>
  <c r="R2817" i="1"/>
  <c r="P2817" i="1"/>
  <c r="R2816" i="1"/>
  <c r="P2816" i="1"/>
  <c r="R2815" i="1"/>
  <c r="P2815" i="1"/>
  <c r="R2814" i="1"/>
  <c r="P2814" i="1"/>
  <c r="R2813" i="1"/>
  <c r="P2813" i="1"/>
  <c r="R2812" i="1"/>
  <c r="P2812" i="1"/>
  <c r="R2811" i="1"/>
  <c r="P2811" i="1"/>
  <c r="R2810" i="1"/>
  <c r="P2810" i="1"/>
  <c r="R2809" i="1"/>
  <c r="P2809" i="1"/>
  <c r="R2808" i="1"/>
  <c r="P2808" i="1"/>
  <c r="R2807" i="1"/>
  <c r="P2807" i="1"/>
  <c r="R2806" i="1"/>
  <c r="P2806" i="1"/>
  <c r="R2805" i="1"/>
  <c r="P2805" i="1"/>
  <c r="R2804" i="1"/>
  <c r="P2804" i="1"/>
  <c r="R2803" i="1"/>
  <c r="P2803" i="1"/>
  <c r="R2802" i="1"/>
  <c r="P2802" i="1"/>
  <c r="R2801" i="1"/>
  <c r="P2801" i="1"/>
  <c r="R2800" i="1"/>
  <c r="P2800" i="1"/>
  <c r="R2799" i="1"/>
  <c r="P2799" i="1"/>
  <c r="R2798" i="1"/>
  <c r="P2798" i="1"/>
  <c r="R2797" i="1"/>
  <c r="P2797" i="1"/>
  <c r="R2796" i="1"/>
  <c r="P2796" i="1"/>
  <c r="R2795" i="1"/>
  <c r="P2795" i="1"/>
  <c r="R2794" i="1"/>
  <c r="P2794" i="1"/>
  <c r="R2793" i="1"/>
  <c r="P2793" i="1"/>
  <c r="R2792" i="1"/>
  <c r="P2792" i="1"/>
  <c r="R2791" i="1"/>
  <c r="P2791" i="1"/>
  <c r="R2790" i="1"/>
  <c r="P2790" i="1"/>
  <c r="R2789" i="1"/>
  <c r="P2789" i="1"/>
  <c r="R2788" i="1"/>
  <c r="P2788" i="1"/>
  <c r="R2787" i="1"/>
  <c r="P2787" i="1"/>
  <c r="R2786" i="1"/>
  <c r="P2786" i="1"/>
  <c r="R2785" i="1"/>
  <c r="P2785" i="1"/>
  <c r="R2784" i="1"/>
  <c r="P2784" i="1"/>
  <c r="R2783" i="1"/>
  <c r="P2783" i="1"/>
  <c r="R2782" i="1"/>
  <c r="P2782" i="1"/>
  <c r="R2781" i="1"/>
  <c r="P2781" i="1"/>
  <c r="R2780" i="1"/>
  <c r="P2780" i="1"/>
  <c r="R2779" i="1"/>
  <c r="P2779" i="1"/>
  <c r="R2778" i="1"/>
  <c r="P2778" i="1"/>
  <c r="R2777" i="1"/>
  <c r="P2777" i="1"/>
  <c r="R2776" i="1"/>
  <c r="P2776" i="1"/>
  <c r="R2775" i="1"/>
  <c r="P2775" i="1"/>
  <c r="R2774" i="1"/>
  <c r="P2774" i="1"/>
  <c r="R2773" i="1"/>
  <c r="P2773" i="1"/>
  <c r="R2772" i="1"/>
  <c r="P2772" i="1"/>
  <c r="R2771" i="1"/>
  <c r="P2771" i="1"/>
  <c r="R2770" i="1"/>
  <c r="P2770" i="1"/>
  <c r="R2769" i="1"/>
  <c r="P2769" i="1"/>
  <c r="R2768" i="1"/>
  <c r="P2768" i="1"/>
  <c r="R2767" i="1"/>
  <c r="P2767" i="1"/>
  <c r="R2766" i="1"/>
  <c r="P2766" i="1"/>
  <c r="R2765" i="1"/>
  <c r="P2765" i="1"/>
  <c r="R2764" i="1"/>
  <c r="P2764" i="1"/>
  <c r="R2763" i="1"/>
  <c r="P2763" i="1"/>
  <c r="R2762" i="1"/>
  <c r="P2762" i="1"/>
  <c r="R2761" i="1"/>
  <c r="P2761" i="1"/>
  <c r="R2760" i="1"/>
  <c r="P2760" i="1"/>
  <c r="R2759" i="1"/>
  <c r="P2759" i="1"/>
  <c r="R2758" i="1"/>
  <c r="P2758" i="1"/>
  <c r="R2757" i="1"/>
  <c r="P2757" i="1"/>
  <c r="R2756" i="1"/>
  <c r="P2756" i="1"/>
  <c r="R2755" i="1"/>
  <c r="P2755" i="1"/>
  <c r="R2754" i="1"/>
  <c r="P2754" i="1"/>
  <c r="R2753" i="1"/>
  <c r="P2753" i="1"/>
  <c r="R2752" i="1"/>
  <c r="P2752" i="1"/>
  <c r="R2751" i="1"/>
  <c r="P2751" i="1"/>
  <c r="R2750" i="1"/>
  <c r="P2750" i="1"/>
  <c r="R2749" i="1"/>
  <c r="P2749" i="1"/>
  <c r="R2748" i="1"/>
  <c r="P2748" i="1"/>
  <c r="R2747" i="1"/>
  <c r="P2747" i="1"/>
  <c r="R2746" i="1"/>
  <c r="P2746" i="1"/>
  <c r="R2745" i="1"/>
  <c r="P2745" i="1"/>
  <c r="R2744" i="1"/>
  <c r="P2744" i="1"/>
  <c r="R2743" i="1"/>
  <c r="P2743" i="1"/>
  <c r="R2742" i="1"/>
  <c r="P2742" i="1"/>
  <c r="R2741" i="1"/>
  <c r="P2741" i="1"/>
  <c r="R2740" i="1"/>
  <c r="P2740" i="1"/>
  <c r="R2739" i="1"/>
  <c r="P2739" i="1"/>
  <c r="R2738" i="1"/>
  <c r="P2738" i="1"/>
  <c r="R2737" i="1"/>
  <c r="P2737" i="1"/>
  <c r="R2736" i="1"/>
  <c r="P2736" i="1"/>
  <c r="R2735" i="1"/>
  <c r="P2735" i="1"/>
  <c r="R2734" i="1"/>
  <c r="P2734" i="1"/>
  <c r="R2733" i="1"/>
  <c r="P2733" i="1"/>
  <c r="R2732" i="1"/>
  <c r="P2732" i="1"/>
  <c r="R2731" i="1"/>
  <c r="P2731" i="1"/>
  <c r="R2730" i="1"/>
  <c r="P2730" i="1"/>
  <c r="R2729" i="1"/>
  <c r="P2729" i="1"/>
  <c r="R2728" i="1"/>
  <c r="P2728" i="1"/>
  <c r="R2727" i="1"/>
  <c r="P2727" i="1"/>
  <c r="R2726" i="1"/>
  <c r="P2726" i="1"/>
  <c r="R2725" i="1"/>
  <c r="P2725" i="1"/>
  <c r="R2724" i="1"/>
  <c r="P2724" i="1"/>
  <c r="R2723" i="1"/>
  <c r="P2723" i="1"/>
  <c r="R2722" i="1"/>
  <c r="P2722" i="1"/>
  <c r="R2721" i="1"/>
  <c r="P2721" i="1"/>
  <c r="R2720" i="1"/>
  <c r="P2720" i="1"/>
  <c r="R2719" i="1"/>
  <c r="P2719" i="1"/>
  <c r="R2718" i="1"/>
  <c r="P2718" i="1"/>
  <c r="R2717" i="1"/>
  <c r="P2717" i="1"/>
  <c r="R2716" i="1"/>
  <c r="P2716" i="1"/>
  <c r="R2715" i="1"/>
  <c r="P2715" i="1"/>
  <c r="R2714" i="1"/>
  <c r="P2714" i="1"/>
  <c r="R2713" i="1"/>
  <c r="P2713" i="1"/>
  <c r="R2712" i="1"/>
  <c r="P2712" i="1"/>
  <c r="R2711" i="1"/>
  <c r="P2711" i="1"/>
  <c r="R2710" i="1"/>
  <c r="P2710" i="1"/>
  <c r="R2709" i="1"/>
  <c r="P2709" i="1"/>
  <c r="R2708" i="1"/>
  <c r="P2708" i="1"/>
  <c r="R2707" i="1"/>
  <c r="P2707" i="1"/>
  <c r="R2706" i="1"/>
  <c r="P2706" i="1"/>
  <c r="R2705" i="1"/>
  <c r="P2705" i="1"/>
  <c r="R2704" i="1"/>
  <c r="P2704" i="1"/>
  <c r="R2703" i="1"/>
  <c r="P2703" i="1"/>
  <c r="R2702" i="1"/>
  <c r="P2702" i="1"/>
  <c r="R2701" i="1"/>
  <c r="P2701" i="1"/>
  <c r="R2700" i="1"/>
  <c r="P2700" i="1"/>
  <c r="R2699" i="1"/>
  <c r="P2699" i="1"/>
  <c r="R2698" i="1"/>
  <c r="P2698" i="1"/>
  <c r="R2697" i="1"/>
  <c r="P2697" i="1"/>
  <c r="R2696" i="1"/>
  <c r="P2696" i="1"/>
  <c r="R2695" i="1"/>
  <c r="P2695" i="1"/>
  <c r="R2694" i="1"/>
  <c r="P2694" i="1"/>
  <c r="R2693" i="1"/>
  <c r="P2693" i="1"/>
  <c r="R2692" i="1"/>
  <c r="P2692" i="1"/>
  <c r="R2691" i="1"/>
  <c r="P2691" i="1"/>
  <c r="R2690" i="1"/>
  <c r="P2690" i="1"/>
  <c r="R2689" i="1"/>
  <c r="P2689" i="1"/>
  <c r="R2688" i="1"/>
  <c r="P2688" i="1"/>
  <c r="R2687" i="1"/>
  <c r="P2687" i="1"/>
  <c r="R2686" i="1"/>
  <c r="P2686" i="1"/>
  <c r="R2685" i="1"/>
  <c r="P2685" i="1"/>
  <c r="R2684" i="1"/>
  <c r="P2684" i="1"/>
  <c r="R2683" i="1"/>
  <c r="P2683" i="1"/>
  <c r="R2682" i="1"/>
  <c r="P2682" i="1"/>
  <c r="R2681" i="1"/>
  <c r="P2681" i="1"/>
  <c r="R2680" i="1"/>
  <c r="P2680" i="1"/>
  <c r="R2679" i="1"/>
  <c r="P2679" i="1"/>
  <c r="R2678" i="1"/>
  <c r="P2678" i="1"/>
  <c r="R2677" i="1"/>
  <c r="P2677" i="1"/>
  <c r="R2676" i="1"/>
  <c r="P2676" i="1"/>
  <c r="R2675" i="1"/>
  <c r="P2675" i="1"/>
  <c r="R2674" i="1"/>
  <c r="P2674" i="1"/>
  <c r="R2673" i="1"/>
  <c r="P2673" i="1"/>
  <c r="R2672" i="1"/>
  <c r="P2672" i="1"/>
  <c r="R2671" i="1"/>
  <c r="P2671" i="1"/>
  <c r="R2670" i="1"/>
  <c r="P2670" i="1"/>
  <c r="R2669" i="1"/>
  <c r="P2669" i="1"/>
  <c r="R2668" i="1"/>
  <c r="P2668" i="1"/>
  <c r="R2667" i="1"/>
  <c r="P2667" i="1"/>
  <c r="R2666" i="1"/>
  <c r="P2666" i="1"/>
  <c r="R2665" i="1"/>
  <c r="P2665" i="1"/>
  <c r="R2664" i="1"/>
  <c r="P2664" i="1"/>
  <c r="R2663" i="1"/>
  <c r="P2663" i="1"/>
  <c r="R2662" i="1"/>
  <c r="P2662" i="1"/>
  <c r="R2661" i="1"/>
  <c r="P2661" i="1"/>
  <c r="R2660" i="1"/>
  <c r="P2660" i="1"/>
  <c r="R2659" i="1"/>
  <c r="P2659" i="1"/>
  <c r="R2658" i="1"/>
  <c r="P2658" i="1"/>
  <c r="R2657" i="1"/>
  <c r="P2657" i="1"/>
  <c r="R2656" i="1"/>
  <c r="P2656" i="1"/>
  <c r="R2655" i="1"/>
  <c r="P2655" i="1"/>
  <c r="R2654" i="1"/>
  <c r="P2654" i="1"/>
  <c r="R2653" i="1"/>
  <c r="P2653" i="1"/>
  <c r="R2652" i="1"/>
  <c r="P2652" i="1"/>
  <c r="R2651" i="1"/>
  <c r="P2651" i="1"/>
  <c r="R2650" i="1"/>
  <c r="P2650" i="1"/>
  <c r="R2649" i="1"/>
  <c r="P2649" i="1"/>
  <c r="R2648" i="1"/>
  <c r="P2648" i="1"/>
  <c r="R2647" i="1"/>
  <c r="P2647" i="1"/>
  <c r="R2646" i="1"/>
  <c r="P2646" i="1"/>
  <c r="R2645" i="1"/>
  <c r="P2645" i="1"/>
  <c r="R2644" i="1"/>
  <c r="P2644" i="1"/>
  <c r="R2643" i="1"/>
  <c r="P2643" i="1"/>
  <c r="R2642" i="1"/>
  <c r="P2642" i="1"/>
  <c r="R2641" i="1"/>
  <c r="P2641" i="1"/>
  <c r="R2640" i="1"/>
  <c r="P2640" i="1"/>
  <c r="R2639" i="1"/>
  <c r="P2639" i="1"/>
  <c r="R2638" i="1"/>
  <c r="P2638" i="1"/>
  <c r="R2637" i="1"/>
  <c r="P2637" i="1"/>
  <c r="R2636" i="1"/>
  <c r="P2636" i="1"/>
  <c r="R2635" i="1"/>
  <c r="P2635" i="1"/>
  <c r="R2634" i="1"/>
  <c r="P2634" i="1"/>
  <c r="R2633" i="1"/>
  <c r="P2633" i="1"/>
  <c r="R2632" i="1"/>
  <c r="P2632" i="1"/>
  <c r="R2631" i="1"/>
  <c r="P2631" i="1"/>
  <c r="R2630" i="1"/>
  <c r="P2630" i="1"/>
  <c r="R2629" i="1"/>
  <c r="P2629" i="1"/>
  <c r="R2628" i="1"/>
  <c r="P2628" i="1"/>
  <c r="R2627" i="1"/>
  <c r="P2627" i="1"/>
  <c r="R2626" i="1"/>
  <c r="P2626" i="1"/>
  <c r="R2625" i="1"/>
  <c r="P2625" i="1"/>
  <c r="R2624" i="1"/>
  <c r="P2624" i="1"/>
  <c r="R2623" i="1"/>
  <c r="P2623" i="1"/>
  <c r="R2622" i="1"/>
  <c r="P2622" i="1"/>
  <c r="R2621" i="1"/>
  <c r="P2621" i="1"/>
  <c r="R2620" i="1"/>
  <c r="P2620" i="1"/>
  <c r="R2619" i="1"/>
  <c r="P2619" i="1"/>
  <c r="R2618" i="1"/>
  <c r="P2618" i="1"/>
  <c r="R2617" i="1"/>
  <c r="P2617" i="1"/>
  <c r="R2616" i="1"/>
  <c r="P2616" i="1"/>
  <c r="R2615" i="1"/>
  <c r="P2615" i="1"/>
  <c r="R2614" i="1"/>
  <c r="P2614" i="1"/>
  <c r="R2613" i="1"/>
  <c r="P2613" i="1"/>
  <c r="R2612" i="1"/>
  <c r="P2612" i="1"/>
  <c r="R2611" i="1"/>
  <c r="P2611" i="1"/>
  <c r="R2610" i="1"/>
  <c r="P2610" i="1"/>
  <c r="R2609" i="1"/>
  <c r="P2609" i="1"/>
  <c r="R2608" i="1"/>
  <c r="P2608" i="1"/>
  <c r="R2607" i="1"/>
  <c r="P2607" i="1"/>
  <c r="R2606" i="1"/>
  <c r="P2606" i="1"/>
  <c r="R2605" i="1"/>
  <c r="P2605" i="1"/>
  <c r="R2604" i="1"/>
  <c r="P2604" i="1"/>
  <c r="R2603" i="1"/>
  <c r="P2603" i="1"/>
  <c r="R2602" i="1"/>
  <c r="P2602" i="1"/>
  <c r="R2601" i="1"/>
  <c r="P2601" i="1"/>
  <c r="R2600" i="1"/>
  <c r="P2600" i="1"/>
  <c r="R2599" i="1"/>
  <c r="P2599" i="1"/>
  <c r="R2598" i="1"/>
  <c r="P2598" i="1"/>
  <c r="R2597" i="1"/>
  <c r="P2597" i="1"/>
  <c r="R2596" i="1"/>
  <c r="P2596" i="1"/>
  <c r="R2595" i="1"/>
  <c r="P2595" i="1"/>
  <c r="R2594" i="1"/>
  <c r="P2594" i="1"/>
  <c r="R2593" i="1"/>
  <c r="P2593" i="1"/>
  <c r="R2592" i="1"/>
  <c r="P2592" i="1"/>
  <c r="R2591" i="1"/>
  <c r="P2591" i="1"/>
  <c r="R2590" i="1"/>
  <c r="P2590" i="1"/>
  <c r="R2589" i="1"/>
  <c r="P2589" i="1"/>
  <c r="R2588" i="1"/>
  <c r="P2588" i="1"/>
  <c r="R2587" i="1"/>
  <c r="P2587" i="1"/>
  <c r="R2586" i="1"/>
  <c r="P2586" i="1"/>
  <c r="R2585" i="1"/>
  <c r="P2585" i="1"/>
  <c r="R2584" i="1"/>
  <c r="P2584" i="1"/>
  <c r="R2583" i="1"/>
  <c r="P2583" i="1"/>
  <c r="R2582" i="1"/>
  <c r="P2582" i="1"/>
  <c r="R2581" i="1"/>
  <c r="P2581" i="1"/>
  <c r="R2580" i="1"/>
  <c r="P2580" i="1"/>
  <c r="R2579" i="1"/>
  <c r="P2579" i="1"/>
  <c r="R2578" i="1"/>
  <c r="P2578" i="1"/>
  <c r="R2577" i="1"/>
  <c r="P2577" i="1"/>
  <c r="R2576" i="1"/>
  <c r="P2576" i="1"/>
  <c r="R2575" i="1"/>
  <c r="P2575" i="1"/>
  <c r="R2574" i="1"/>
  <c r="P2574" i="1"/>
  <c r="R2573" i="1"/>
  <c r="P2573" i="1"/>
  <c r="R2572" i="1"/>
  <c r="P2572" i="1"/>
  <c r="R2571" i="1"/>
  <c r="P2571" i="1"/>
  <c r="R2570" i="1"/>
  <c r="P2570" i="1"/>
  <c r="R2569" i="1"/>
  <c r="P2569" i="1"/>
  <c r="R2568" i="1"/>
  <c r="P2568" i="1"/>
  <c r="R2567" i="1"/>
  <c r="P2567" i="1"/>
  <c r="R2566" i="1"/>
  <c r="P2566" i="1"/>
  <c r="R2565" i="1"/>
  <c r="P2565" i="1"/>
  <c r="R2564" i="1"/>
  <c r="P2564" i="1"/>
  <c r="R2563" i="1"/>
  <c r="P2563" i="1"/>
  <c r="R2562" i="1"/>
  <c r="P2562" i="1"/>
  <c r="R2561" i="1"/>
  <c r="P2561" i="1"/>
  <c r="R2560" i="1"/>
  <c r="P2560" i="1"/>
  <c r="R2559" i="1"/>
  <c r="P2559" i="1"/>
  <c r="R2558" i="1"/>
  <c r="P2558" i="1"/>
  <c r="R2557" i="1"/>
  <c r="P2557" i="1"/>
  <c r="R2556" i="1"/>
  <c r="P2556" i="1"/>
  <c r="R2555" i="1"/>
  <c r="P2555" i="1"/>
  <c r="R2554" i="1"/>
  <c r="P2554" i="1"/>
  <c r="R2553" i="1"/>
  <c r="P2553" i="1"/>
  <c r="R2552" i="1"/>
  <c r="P2552" i="1"/>
  <c r="R2551" i="1"/>
  <c r="P2551" i="1"/>
  <c r="R2550" i="1"/>
  <c r="P2550" i="1"/>
  <c r="R2549" i="1"/>
  <c r="P2549" i="1"/>
  <c r="R2548" i="1"/>
  <c r="P2548" i="1"/>
  <c r="R2547" i="1"/>
  <c r="P2547" i="1"/>
  <c r="R2546" i="1"/>
  <c r="P2546" i="1"/>
  <c r="R2545" i="1"/>
  <c r="P2545" i="1"/>
  <c r="R2544" i="1"/>
  <c r="P2544" i="1"/>
  <c r="R2543" i="1"/>
  <c r="P2543" i="1"/>
  <c r="R2542" i="1"/>
  <c r="P2542" i="1"/>
  <c r="R2541" i="1"/>
  <c r="P2541" i="1"/>
  <c r="R2540" i="1"/>
  <c r="P2540" i="1"/>
  <c r="R2539" i="1"/>
  <c r="P2539" i="1"/>
  <c r="R2538" i="1"/>
  <c r="P2538" i="1"/>
  <c r="R2537" i="1"/>
  <c r="P2537" i="1"/>
  <c r="R2536" i="1"/>
  <c r="P2536" i="1"/>
  <c r="R2535" i="1"/>
  <c r="P2535" i="1"/>
  <c r="R2534" i="1"/>
  <c r="P2534" i="1"/>
  <c r="R2533" i="1"/>
  <c r="P2533" i="1"/>
  <c r="R2532" i="1"/>
  <c r="P2532" i="1"/>
  <c r="R2531" i="1"/>
  <c r="P2531" i="1"/>
  <c r="R2530" i="1"/>
  <c r="P2530" i="1"/>
  <c r="R2529" i="1"/>
  <c r="P2529" i="1"/>
  <c r="R2528" i="1"/>
  <c r="P2528" i="1"/>
  <c r="R2527" i="1"/>
  <c r="P2527" i="1"/>
  <c r="R2526" i="1"/>
  <c r="P2526" i="1"/>
  <c r="R2525" i="1"/>
  <c r="P2525" i="1"/>
  <c r="R2524" i="1"/>
  <c r="P2524" i="1"/>
  <c r="R2523" i="1"/>
  <c r="P2523" i="1"/>
  <c r="R2522" i="1"/>
  <c r="P2522" i="1"/>
  <c r="R2521" i="1"/>
  <c r="P2521" i="1"/>
  <c r="R2520" i="1"/>
  <c r="P2520" i="1"/>
  <c r="R2519" i="1"/>
  <c r="P2519" i="1"/>
  <c r="R2518" i="1"/>
  <c r="P2518" i="1"/>
  <c r="R2517" i="1"/>
  <c r="P2517" i="1"/>
  <c r="R2516" i="1"/>
  <c r="P2516" i="1"/>
  <c r="R2515" i="1"/>
  <c r="P2515" i="1"/>
  <c r="R2514" i="1"/>
  <c r="P2514" i="1"/>
  <c r="R2513" i="1"/>
  <c r="P2513" i="1"/>
  <c r="R2512" i="1"/>
  <c r="P2512" i="1"/>
  <c r="R2511" i="1"/>
  <c r="P2511" i="1"/>
  <c r="R2510" i="1"/>
  <c r="P2510" i="1"/>
  <c r="R2509" i="1"/>
  <c r="P2509" i="1"/>
  <c r="R2508" i="1"/>
  <c r="P2508" i="1"/>
  <c r="R2507" i="1"/>
  <c r="P2507" i="1"/>
  <c r="R2506" i="1"/>
  <c r="P2506" i="1"/>
  <c r="R2505" i="1"/>
  <c r="P2505" i="1"/>
  <c r="R2504" i="1"/>
  <c r="P2504" i="1"/>
  <c r="R2503" i="1"/>
  <c r="P2503" i="1"/>
  <c r="R2502" i="1"/>
  <c r="P2502" i="1"/>
  <c r="R2501" i="1"/>
  <c r="P2501" i="1"/>
  <c r="R2500" i="1"/>
  <c r="P2500" i="1"/>
  <c r="R2499" i="1"/>
  <c r="P2499" i="1"/>
  <c r="R2498" i="1"/>
  <c r="P2498" i="1"/>
  <c r="R2497" i="1"/>
  <c r="P2497" i="1"/>
  <c r="R2496" i="1"/>
  <c r="P2496" i="1"/>
  <c r="R2495" i="1"/>
  <c r="P2495" i="1"/>
  <c r="R2494" i="1"/>
  <c r="P2494" i="1"/>
  <c r="R2493" i="1"/>
  <c r="P2493" i="1"/>
  <c r="R2492" i="1"/>
  <c r="P2492" i="1"/>
  <c r="R2491" i="1"/>
  <c r="P2491" i="1"/>
  <c r="R2490" i="1"/>
  <c r="P2490" i="1"/>
  <c r="R2489" i="1"/>
  <c r="P2489" i="1"/>
  <c r="R2488" i="1"/>
  <c r="P2488" i="1"/>
  <c r="R2487" i="1"/>
  <c r="P2487" i="1"/>
  <c r="R2486" i="1"/>
  <c r="P2486" i="1"/>
  <c r="R2485" i="1"/>
  <c r="P2485" i="1"/>
  <c r="R2484" i="1"/>
  <c r="P2484" i="1"/>
  <c r="R2483" i="1"/>
  <c r="P2483" i="1"/>
  <c r="R2482" i="1"/>
  <c r="P2482" i="1"/>
  <c r="R2481" i="1"/>
  <c r="P2481" i="1"/>
  <c r="R2480" i="1"/>
  <c r="P2480" i="1"/>
  <c r="R2479" i="1"/>
  <c r="P2479" i="1"/>
  <c r="R2478" i="1"/>
  <c r="P2478" i="1"/>
  <c r="R2477" i="1"/>
  <c r="P2477" i="1"/>
  <c r="R2476" i="1"/>
  <c r="P2476" i="1"/>
  <c r="R2475" i="1"/>
  <c r="P2475" i="1"/>
  <c r="R2474" i="1"/>
  <c r="P2474" i="1"/>
  <c r="R2473" i="1"/>
  <c r="P2473" i="1"/>
  <c r="R2472" i="1"/>
  <c r="P2472" i="1"/>
  <c r="R2471" i="1"/>
  <c r="P2471" i="1"/>
  <c r="R2470" i="1"/>
  <c r="P2470" i="1"/>
  <c r="R2469" i="1"/>
  <c r="P2469" i="1"/>
  <c r="R2468" i="1"/>
  <c r="P2468" i="1"/>
  <c r="R2467" i="1"/>
  <c r="P2467" i="1"/>
  <c r="R2466" i="1"/>
  <c r="P2466" i="1"/>
  <c r="R2465" i="1"/>
  <c r="P2465" i="1"/>
  <c r="R2464" i="1"/>
  <c r="P2464" i="1"/>
  <c r="R2463" i="1"/>
  <c r="P2463" i="1"/>
  <c r="R2462" i="1"/>
  <c r="P2462" i="1"/>
  <c r="R2461" i="1"/>
  <c r="P2461" i="1"/>
  <c r="R2460" i="1"/>
  <c r="P2460" i="1"/>
  <c r="R2459" i="1"/>
  <c r="P2459" i="1"/>
  <c r="R2458" i="1"/>
  <c r="P2458" i="1"/>
  <c r="R2457" i="1"/>
  <c r="P2457" i="1"/>
  <c r="R2456" i="1"/>
  <c r="P2456" i="1"/>
  <c r="R2455" i="1"/>
  <c r="P2455" i="1"/>
  <c r="R2454" i="1"/>
  <c r="P2454" i="1"/>
  <c r="R2453" i="1"/>
  <c r="P2453" i="1"/>
  <c r="R2452" i="1"/>
  <c r="P2452" i="1"/>
  <c r="R2451" i="1"/>
  <c r="P2451" i="1"/>
  <c r="R2450" i="1"/>
  <c r="P2450" i="1"/>
  <c r="R2449" i="1"/>
  <c r="P2449" i="1"/>
  <c r="R2448" i="1"/>
  <c r="P2448" i="1"/>
  <c r="R2447" i="1"/>
  <c r="P2447" i="1"/>
  <c r="R2446" i="1"/>
  <c r="P2446" i="1"/>
  <c r="R2445" i="1"/>
  <c r="P2445" i="1"/>
  <c r="R2444" i="1"/>
  <c r="P2444" i="1"/>
  <c r="R2443" i="1"/>
  <c r="P2443" i="1"/>
  <c r="R2442" i="1"/>
  <c r="P2442" i="1"/>
  <c r="R2441" i="1"/>
  <c r="P2441" i="1"/>
  <c r="R2440" i="1"/>
  <c r="P2440" i="1"/>
  <c r="R2439" i="1"/>
  <c r="P2439" i="1"/>
  <c r="R2438" i="1"/>
  <c r="P2438" i="1"/>
  <c r="R2437" i="1"/>
  <c r="P2437" i="1"/>
  <c r="R2436" i="1"/>
  <c r="P2436" i="1"/>
  <c r="R2435" i="1"/>
  <c r="P2435" i="1"/>
  <c r="R2434" i="1"/>
  <c r="P2434" i="1"/>
  <c r="R2433" i="1"/>
  <c r="P2433" i="1"/>
  <c r="R2432" i="1"/>
  <c r="P2432" i="1"/>
  <c r="R2431" i="1"/>
  <c r="P2431" i="1"/>
  <c r="R2430" i="1"/>
  <c r="P2430" i="1"/>
  <c r="R2429" i="1"/>
  <c r="P2429" i="1"/>
  <c r="R2428" i="1"/>
  <c r="P2428" i="1"/>
  <c r="R2427" i="1"/>
  <c r="P2427" i="1"/>
  <c r="R2426" i="1"/>
  <c r="P2426" i="1"/>
  <c r="R2425" i="1"/>
  <c r="P2425" i="1"/>
  <c r="R2424" i="1"/>
  <c r="P2424" i="1"/>
  <c r="R2423" i="1"/>
  <c r="P2423" i="1"/>
  <c r="R2422" i="1"/>
  <c r="P2422" i="1"/>
  <c r="R2421" i="1"/>
  <c r="P2421" i="1"/>
  <c r="R2420" i="1"/>
  <c r="P2420" i="1"/>
  <c r="R2419" i="1"/>
  <c r="P2419" i="1"/>
  <c r="R2418" i="1"/>
  <c r="P2418" i="1"/>
  <c r="R2417" i="1"/>
  <c r="P2417" i="1"/>
  <c r="R2416" i="1"/>
  <c r="P2416" i="1"/>
  <c r="R2415" i="1"/>
  <c r="P2415" i="1"/>
  <c r="R2414" i="1"/>
  <c r="P2414" i="1"/>
  <c r="R2413" i="1"/>
  <c r="P2413" i="1"/>
  <c r="R2412" i="1"/>
  <c r="P2412" i="1"/>
  <c r="R2411" i="1"/>
  <c r="P2411" i="1"/>
  <c r="R2410" i="1"/>
  <c r="P2410" i="1"/>
  <c r="R2409" i="1"/>
  <c r="P2409" i="1"/>
  <c r="R2408" i="1"/>
  <c r="P2408" i="1"/>
  <c r="R2407" i="1"/>
  <c r="P2407" i="1"/>
  <c r="R2406" i="1"/>
  <c r="P2406" i="1"/>
  <c r="R2405" i="1"/>
  <c r="P2405" i="1"/>
  <c r="R2404" i="1"/>
  <c r="P2404" i="1"/>
  <c r="R2403" i="1"/>
  <c r="P2403" i="1"/>
  <c r="R2402" i="1"/>
  <c r="P2402" i="1"/>
  <c r="R2401" i="1"/>
  <c r="P2401" i="1"/>
  <c r="R2400" i="1"/>
  <c r="P2400" i="1"/>
  <c r="R2399" i="1"/>
  <c r="P2399" i="1"/>
  <c r="R2398" i="1"/>
  <c r="P2398" i="1"/>
  <c r="R2397" i="1"/>
  <c r="P2397" i="1"/>
  <c r="R2396" i="1"/>
  <c r="P2396" i="1"/>
  <c r="R2395" i="1"/>
  <c r="P2395" i="1"/>
  <c r="R2394" i="1"/>
  <c r="P2394" i="1"/>
  <c r="R2393" i="1"/>
  <c r="P2393" i="1"/>
  <c r="R2392" i="1"/>
  <c r="P2392" i="1"/>
  <c r="R2391" i="1"/>
  <c r="P2391" i="1"/>
  <c r="R2390" i="1"/>
  <c r="P2390" i="1"/>
  <c r="R2389" i="1"/>
  <c r="P2389" i="1"/>
  <c r="R2388" i="1"/>
  <c r="P2388" i="1"/>
  <c r="R2387" i="1"/>
  <c r="P2387" i="1"/>
  <c r="R2386" i="1"/>
  <c r="P2386" i="1"/>
  <c r="R2385" i="1"/>
  <c r="P2385" i="1"/>
  <c r="R2384" i="1"/>
  <c r="P2384" i="1"/>
  <c r="R2383" i="1"/>
  <c r="P2383" i="1"/>
  <c r="R2382" i="1"/>
  <c r="P2382" i="1"/>
  <c r="R2381" i="1"/>
  <c r="P2381" i="1"/>
  <c r="R2380" i="1"/>
  <c r="P2380" i="1"/>
  <c r="R2379" i="1"/>
  <c r="P2379" i="1"/>
  <c r="R2378" i="1"/>
  <c r="P2378" i="1"/>
  <c r="R2377" i="1"/>
  <c r="P2377" i="1"/>
  <c r="R2376" i="1"/>
  <c r="P2376" i="1"/>
  <c r="R2375" i="1"/>
  <c r="P2375" i="1"/>
  <c r="R2374" i="1"/>
  <c r="P2374" i="1"/>
  <c r="R2373" i="1"/>
  <c r="P2373" i="1"/>
  <c r="R2372" i="1"/>
  <c r="P2372" i="1"/>
  <c r="R2371" i="1"/>
  <c r="P2371" i="1"/>
  <c r="R2370" i="1"/>
  <c r="P2370" i="1"/>
  <c r="R2369" i="1"/>
  <c r="P2369" i="1"/>
  <c r="R2368" i="1"/>
  <c r="P2368" i="1"/>
  <c r="R2367" i="1"/>
  <c r="P2367" i="1"/>
  <c r="R2366" i="1"/>
  <c r="P2366" i="1"/>
  <c r="R2365" i="1"/>
  <c r="P2365" i="1"/>
  <c r="R2364" i="1"/>
  <c r="P2364" i="1"/>
  <c r="R2363" i="1"/>
  <c r="P2363" i="1"/>
  <c r="R2362" i="1"/>
  <c r="P2362" i="1"/>
  <c r="R2361" i="1"/>
  <c r="P2361" i="1"/>
  <c r="R2360" i="1"/>
  <c r="P2360" i="1"/>
  <c r="R2359" i="1"/>
  <c r="P2359" i="1"/>
  <c r="R2358" i="1"/>
  <c r="P2358" i="1"/>
  <c r="R2357" i="1"/>
  <c r="P2357" i="1"/>
  <c r="R2356" i="1"/>
  <c r="P2356" i="1"/>
  <c r="R2355" i="1"/>
  <c r="P2355" i="1"/>
  <c r="R2354" i="1"/>
  <c r="P2354" i="1"/>
  <c r="R2353" i="1"/>
  <c r="P2353" i="1"/>
  <c r="R2352" i="1"/>
  <c r="P2352" i="1"/>
  <c r="R2351" i="1"/>
  <c r="P2351" i="1"/>
  <c r="R2350" i="1"/>
  <c r="P2350" i="1"/>
  <c r="R2349" i="1"/>
  <c r="P2349" i="1"/>
  <c r="R2348" i="1"/>
  <c r="P2348" i="1"/>
  <c r="R2347" i="1"/>
  <c r="P2347" i="1"/>
  <c r="R2346" i="1"/>
  <c r="P2346" i="1"/>
  <c r="R2345" i="1"/>
  <c r="P2345" i="1"/>
  <c r="R2344" i="1"/>
  <c r="P2344" i="1"/>
  <c r="R2343" i="1"/>
  <c r="P2343" i="1"/>
  <c r="R2342" i="1"/>
  <c r="P2342" i="1"/>
  <c r="R2341" i="1"/>
  <c r="P2341" i="1"/>
  <c r="R2340" i="1"/>
  <c r="P2340" i="1"/>
  <c r="R2339" i="1"/>
  <c r="P2339" i="1"/>
  <c r="R2338" i="1"/>
  <c r="P2338" i="1"/>
  <c r="R2337" i="1"/>
  <c r="P2337" i="1"/>
  <c r="R2336" i="1"/>
  <c r="P2336" i="1"/>
  <c r="R2335" i="1"/>
  <c r="P2335" i="1"/>
  <c r="R2334" i="1"/>
  <c r="P2334" i="1"/>
  <c r="R2333" i="1"/>
  <c r="P2333" i="1"/>
  <c r="R2332" i="1"/>
  <c r="P2332" i="1"/>
  <c r="R2331" i="1"/>
  <c r="P2331" i="1"/>
  <c r="R2330" i="1"/>
  <c r="P2330" i="1"/>
  <c r="R2329" i="1"/>
  <c r="P2329" i="1"/>
  <c r="R2328" i="1"/>
  <c r="P2328" i="1"/>
  <c r="R2327" i="1"/>
  <c r="P2327" i="1"/>
  <c r="R2326" i="1"/>
  <c r="P2326" i="1"/>
  <c r="R2325" i="1"/>
  <c r="P2325" i="1"/>
  <c r="R2324" i="1"/>
  <c r="P2324" i="1"/>
  <c r="R2323" i="1"/>
  <c r="P2323" i="1"/>
  <c r="R2322" i="1"/>
  <c r="P2322" i="1"/>
  <c r="R2321" i="1"/>
  <c r="P2321" i="1"/>
  <c r="R2320" i="1"/>
  <c r="P2320" i="1"/>
  <c r="R2319" i="1"/>
  <c r="P2319" i="1"/>
  <c r="R2318" i="1"/>
  <c r="P2318" i="1"/>
  <c r="R2317" i="1"/>
  <c r="P2317" i="1"/>
  <c r="R2316" i="1"/>
  <c r="P2316" i="1"/>
  <c r="R2315" i="1"/>
  <c r="P2315" i="1"/>
  <c r="R2314" i="1"/>
  <c r="P2314" i="1"/>
  <c r="R2313" i="1"/>
  <c r="P2313" i="1"/>
  <c r="R2312" i="1"/>
  <c r="P2312" i="1"/>
  <c r="R2311" i="1"/>
  <c r="P2311" i="1"/>
  <c r="R2310" i="1"/>
  <c r="P2310" i="1"/>
  <c r="R2309" i="1"/>
  <c r="P2309" i="1"/>
  <c r="R2308" i="1"/>
  <c r="P2308" i="1"/>
  <c r="R2307" i="1"/>
  <c r="P2307" i="1"/>
  <c r="R2306" i="1"/>
  <c r="P2306" i="1"/>
  <c r="R2305" i="1"/>
  <c r="P2305" i="1"/>
  <c r="R2304" i="1"/>
  <c r="P2304" i="1"/>
  <c r="R2303" i="1"/>
  <c r="P2303" i="1"/>
  <c r="R2302" i="1"/>
  <c r="P2302" i="1"/>
  <c r="R2301" i="1"/>
  <c r="P2301" i="1"/>
  <c r="R2300" i="1"/>
  <c r="P2300" i="1"/>
  <c r="R2299" i="1"/>
  <c r="P2299" i="1"/>
  <c r="R2298" i="1"/>
  <c r="P2298" i="1"/>
  <c r="R2297" i="1"/>
  <c r="P2297" i="1"/>
  <c r="R2296" i="1"/>
  <c r="P2296" i="1"/>
  <c r="R2295" i="1"/>
  <c r="P2295" i="1"/>
  <c r="R2294" i="1"/>
  <c r="P2294" i="1"/>
  <c r="R2293" i="1"/>
  <c r="P2293" i="1"/>
  <c r="R2292" i="1"/>
  <c r="P2292" i="1"/>
  <c r="R2291" i="1"/>
  <c r="P2291" i="1"/>
  <c r="R2290" i="1"/>
  <c r="P2290" i="1"/>
  <c r="R2289" i="1"/>
  <c r="P2289" i="1"/>
  <c r="R2288" i="1"/>
  <c r="P2288" i="1"/>
  <c r="R2287" i="1"/>
  <c r="P2287" i="1"/>
  <c r="R2286" i="1"/>
  <c r="P2286" i="1"/>
  <c r="R2285" i="1"/>
  <c r="P2285" i="1"/>
  <c r="R2284" i="1"/>
  <c r="P2284" i="1"/>
  <c r="R2283" i="1"/>
  <c r="P2283" i="1"/>
  <c r="R2282" i="1"/>
  <c r="P2282" i="1"/>
  <c r="R2281" i="1"/>
  <c r="P2281" i="1"/>
  <c r="R2280" i="1"/>
  <c r="P2280" i="1"/>
  <c r="R2279" i="1"/>
  <c r="P2279" i="1"/>
  <c r="R2278" i="1"/>
  <c r="P2278" i="1"/>
  <c r="R2277" i="1"/>
  <c r="P2277" i="1"/>
  <c r="R2276" i="1"/>
  <c r="P2276" i="1"/>
  <c r="R2275" i="1"/>
  <c r="P2275" i="1"/>
  <c r="R2274" i="1"/>
  <c r="P2274" i="1"/>
  <c r="R2273" i="1"/>
  <c r="P2273" i="1"/>
  <c r="R2272" i="1"/>
  <c r="P2272" i="1"/>
  <c r="R2271" i="1"/>
  <c r="P2271" i="1"/>
  <c r="R2270" i="1"/>
  <c r="P2270" i="1"/>
  <c r="R2269" i="1"/>
  <c r="P2269" i="1"/>
  <c r="R2268" i="1"/>
  <c r="P2268" i="1"/>
  <c r="R2267" i="1"/>
  <c r="P2267" i="1"/>
  <c r="R2266" i="1"/>
  <c r="P2266" i="1"/>
  <c r="R2265" i="1"/>
  <c r="P2265" i="1"/>
  <c r="R2264" i="1"/>
  <c r="P2264" i="1"/>
  <c r="R2263" i="1"/>
  <c r="P2263" i="1"/>
  <c r="R2262" i="1"/>
  <c r="P2262" i="1"/>
  <c r="R2261" i="1"/>
  <c r="P2261" i="1"/>
  <c r="R2260" i="1"/>
  <c r="P2260" i="1"/>
  <c r="R2259" i="1"/>
  <c r="P2259" i="1"/>
  <c r="R2258" i="1"/>
  <c r="P2258" i="1"/>
  <c r="R2257" i="1"/>
  <c r="P2257" i="1"/>
  <c r="R2256" i="1"/>
  <c r="P2256" i="1"/>
  <c r="R2255" i="1"/>
  <c r="P2255" i="1"/>
  <c r="R2254" i="1"/>
  <c r="P2254" i="1"/>
  <c r="R2253" i="1"/>
  <c r="P2253" i="1"/>
  <c r="R2252" i="1"/>
  <c r="P2252" i="1"/>
  <c r="R2251" i="1"/>
  <c r="P2251" i="1"/>
  <c r="R2250" i="1"/>
  <c r="P2250" i="1"/>
  <c r="R2249" i="1"/>
  <c r="P2249" i="1"/>
  <c r="R2248" i="1"/>
  <c r="P2248" i="1"/>
  <c r="R2247" i="1"/>
  <c r="P2247" i="1"/>
  <c r="R2246" i="1"/>
  <c r="P2246" i="1"/>
  <c r="R2245" i="1"/>
  <c r="P2245" i="1"/>
  <c r="R2244" i="1"/>
  <c r="P2244" i="1"/>
  <c r="R2243" i="1"/>
  <c r="P2243" i="1"/>
  <c r="R2242" i="1"/>
  <c r="P2242" i="1"/>
  <c r="R2241" i="1"/>
  <c r="P2241" i="1"/>
  <c r="R2240" i="1"/>
  <c r="P2240" i="1"/>
  <c r="R2239" i="1"/>
  <c r="P2239" i="1"/>
  <c r="R2238" i="1"/>
  <c r="P2238" i="1"/>
  <c r="R2237" i="1"/>
  <c r="P2237" i="1"/>
  <c r="R2236" i="1"/>
  <c r="P2236" i="1"/>
  <c r="R2235" i="1"/>
  <c r="P2235" i="1"/>
  <c r="R2234" i="1"/>
  <c r="P2234" i="1"/>
  <c r="R2233" i="1"/>
  <c r="P2233" i="1"/>
  <c r="R2232" i="1"/>
  <c r="P2232" i="1"/>
  <c r="R2231" i="1"/>
  <c r="P2231" i="1"/>
  <c r="R2230" i="1"/>
  <c r="P2230" i="1"/>
  <c r="R2229" i="1"/>
  <c r="P2229" i="1"/>
  <c r="R2228" i="1"/>
  <c r="P2228" i="1"/>
  <c r="R2227" i="1"/>
  <c r="P2227" i="1"/>
  <c r="R2226" i="1"/>
  <c r="P2226" i="1"/>
  <c r="R2225" i="1"/>
  <c r="P2225" i="1"/>
  <c r="R2224" i="1"/>
  <c r="P2224" i="1"/>
  <c r="R2223" i="1"/>
  <c r="P2223" i="1"/>
  <c r="R2222" i="1"/>
  <c r="P2222" i="1"/>
  <c r="R2221" i="1"/>
  <c r="P2221" i="1"/>
  <c r="R2220" i="1"/>
  <c r="P2220" i="1"/>
  <c r="R2219" i="1"/>
  <c r="P2219" i="1"/>
  <c r="R2218" i="1"/>
  <c r="P2218" i="1"/>
  <c r="R2217" i="1"/>
  <c r="P2217" i="1"/>
  <c r="R2216" i="1"/>
  <c r="P2216" i="1"/>
  <c r="R2215" i="1"/>
  <c r="P2215" i="1"/>
  <c r="R2214" i="1"/>
  <c r="P2214" i="1"/>
  <c r="R2213" i="1"/>
  <c r="P2213" i="1"/>
  <c r="R2212" i="1"/>
  <c r="P2212" i="1"/>
  <c r="R2211" i="1"/>
  <c r="P2211" i="1"/>
  <c r="R2210" i="1"/>
  <c r="P2210" i="1"/>
  <c r="R2209" i="1"/>
  <c r="P2209" i="1"/>
  <c r="R2208" i="1"/>
  <c r="P2208" i="1"/>
  <c r="R2207" i="1"/>
  <c r="P2207" i="1"/>
  <c r="R2206" i="1"/>
  <c r="P2206" i="1"/>
  <c r="R2205" i="1"/>
  <c r="P2205" i="1"/>
  <c r="R2204" i="1"/>
  <c r="P2204" i="1"/>
  <c r="R2203" i="1"/>
  <c r="P2203" i="1"/>
  <c r="R2202" i="1"/>
  <c r="P2202" i="1"/>
  <c r="R2201" i="1"/>
  <c r="P2201" i="1"/>
  <c r="R2200" i="1"/>
  <c r="P2200" i="1"/>
  <c r="R2199" i="1"/>
  <c r="P2199" i="1"/>
  <c r="R2198" i="1"/>
  <c r="P2198" i="1"/>
  <c r="R2197" i="1"/>
  <c r="P2197" i="1"/>
  <c r="R2196" i="1"/>
  <c r="P2196" i="1"/>
  <c r="R2195" i="1"/>
  <c r="P2195" i="1"/>
  <c r="R2194" i="1"/>
  <c r="P2194" i="1"/>
  <c r="R2193" i="1"/>
  <c r="P2193" i="1"/>
  <c r="R2192" i="1"/>
  <c r="P2192" i="1"/>
  <c r="R2191" i="1"/>
  <c r="P2191" i="1"/>
  <c r="R2190" i="1"/>
  <c r="P2190" i="1"/>
  <c r="R2189" i="1"/>
  <c r="P2189" i="1"/>
  <c r="R2188" i="1"/>
  <c r="P2188" i="1"/>
  <c r="R2187" i="1"/>
  <c r="P2187" i="1"/>
  <c r="R2186" i="1"/>
  <c r="P2186" i="1"/>
  <c r="R2185" i="1"/>
  <c r="P2185" i="1"/>
  <c r="R2184" i="1"/>
  <c r="P2184" i="1"/>
  <c r="R2183" i="1"/>
  <c r="P2183" i="1"/>
  <c r="R2182" i="1"/>
  <c r="P2182" i="1"/>
  <c r="R2181" i="1"/>
  <c r="P2181" i="1"/>
  <c r="R2180" i="1"/>
  <c r="P2180" i="1"/>
  <c r="R2179" i="1"/>
  <c r="P2179" i="1"/>
  <c r="R2178" i="1"/>
  <c r="P2178" i="1"/>
  <c r="R2177" i="1"/>
  <c r="P2177" i="1"/>
  <c r="R2176" i="1"/>
  <c r="P2176" i="1"/>
  <c r="R2175" i="1"/>
  <c r="P2175" i="1"/>
  <c r="R2174" i="1"/>
  <c r="P2174" i="1"/>
  <c r="R2173" i="1"/>
  <c r="P2173" i="1"/>
  <c r="R2172" i="1"/>
  <c r="P2172" i="1"/>
  <c r="R2171" i="1"/>
  <c r="P2171" i="1"/>
  <c r="R2170" i="1"/>
  <c r="P2170" i="1"/>
  <c r="R2169" i="1"/>
  <c r="P2169" i="1"/>
  <c r="R2168" i="1"/>
  <c r="P2168" i="1"/>
  <c r="R2167" i="1"/>
  <c r="P2167" i="1"/>
  <c r="R2166" i="1"/>
  <c r="P2166" i="1"/>
  <c r="R2165" i="1"/>
  <c r="P2165" i="1"/>
  <c r="R2164" i="1"/>
  <c r="P2164" i="1"/>
  <c r="R2163" i="1"/>
  <c r="P2163" i="1"/>
  <c r="R2162" i="1"/>
  <c r="P2162" i="1"/>
  <c r="R2161" i="1"/>
  <c r="P2161" i="1"/>
  <c r="R2160" i="1"/>
  <c r="P2160" i="1"/>
  <c r="R2159" i="1"/>
  <c r="P2159" i="1"/>
  <c r="R2158" i="1"/>
  <c r="P2158" i="1"/>
  <c r="R2157" i="1"/>
  <c r="P2157" i="1"/>
  <c r="R2156" i="1"/>
  <c r="P2156" i="1"/>
  <c r="R2155" i="1"/>
  <c r="P2155" i="1"/>
  <c r="R2154" i="1"/>
  <c r="P2154" i="1"/>
  <c r="R2153" i="1"/>
  <c r="P2153" i="1"/>
  <c r="R2152" i="1"/>
  <c r="P2152" i="1"/>
  <c r="R2151" i="1"/>
  <c r="P2151" i="1"/>
  <c r="R2150" i="1"/>
  <c r="P2150" i="1"/>
  <c r="R2149" i="1"/>
  <c r="P2149" i="1"/>
  <c r="R2148" i="1"/>
  <c r="P2148" i="1"/>
  <c r="R2147" i="1"/>
  <c r="P2147" i="1"/>
  <c r="R2146" i="1"/>
  <c r="P2146" i="1"/>
  <c r="R2145" i="1"/>
  <c r="P2145" i="1"/>
  <c r="R2144" i="1"/>
  <c r="P2144" i="1"/>
  <c r="R2143" i="1"/>
  <c r="P2143" i="1"/>
  <c r="R2142" i="1"/>
  <c r="P2142" i="1"/>
  <c r="R2141" i="1"/>
  <c r="P2141" i="1"/>
  <c r="R2140" i="1"/>
  <c r="P2140" i="1"/>
  <c r="R2139" i="1"/>
  <c r="P2139" i="1"/>
  <c r="R2138" i="1"/>
  <c r="P2138" i="1"/>
  <c r="R2137" i="1"/>
  <c r="P2137" i="1"/>
  <c r="R2136" i="1"/>
  <c r="P2136" i="1"/>
  <c r="R2135" i="1"/>
  <c r="P2135" i="1"/>
  <c r="R2134" i="1"/>
  <c r="P2134" i="1"/>
  <c r="R2133" i="1"/>
  <c r="P2133" i="1"/>
  <c r="R2132" i="1"/>
  <c r="P2132" i="1"/>
  <c r="R2131" i="1"/>
  <c r="P2131" i="1"/>
  <c r="R2130" i="1"/>
  <c r="P2130" i="1"/>
  <c r="R2129" i="1"/>
  <c r="P2129" i="1"/>
  <c r="R2128" i="1"/>
  <c r="P2128" i="1"/>
  <c r="R2127" i="1"/>
  <c r="P2127" i="1"/>
  <c r="R2126" i="1"/>
  <c r="P2126" i="1"/>
  <c r="R2125" i="1"/>
  <c r="P2125" i="1"/>
  <c r="R2124" i="1"/>
  <c r="P2124" i="1"/>
  <c r="R2123" i="1"/>
  <c r="P2123" i="1"/>
  <c r="R2122" i="1"/>
  <c r="P2122" i="1"/>
  <c r="R2121" i="1"/>
  <c r="P2121" i="1"/>
  <c r="R2120" i="1"/>
  <c r="P2120" i="1"/>
  <c r="R2119" i="1"/>
  <c r="P2119" i="1"/>
  <c r="R2118" i="1"/>
  <c r="P2118" i="1"/>
  <c r="R2117" i="1"/>
  <c r="P2117" i="1"/>
  <c r="R2116" i="1"/>
  <c r="P2116" i="1"/>
  <c r="R2115" i="1"/>
  <c r="P2115" i="1"/>
  <c r="R2114" i="1"/>
  <c r="P2114" i="1"/>
  <c r="R2113" i="1"/>
  <c r="P2113" i="1"/>
  <c r="R2112" i="1"/>
  <c r="P2112" i="1"/>
  <c r="R2111" i="1"/>
  <c r="P2111" i="1"/>
  <c r="R2110" i="1"/>
  <c r="P2110" i="1"/>
  <c r="R2109" i="1"/>
  <c r="P2109" i="1"/>
  <c r="R2108" i="1"/>
  <c r="P2108" i="1"/>
  <c r="R2107" i="1"/>
  <c r="P2107" i="1"/>
  <c r="R2106" i="1"/>
  <c r="P2106" i="1"/>
  <c r="R2105" i="1"/>
  <c r="P2105" i="1"/>
  <c r="R2104" i="1"/>
  <c r="P2104" i="1"/>
  <c r="R2103" i="1"/>
  <c r="P2103" i="1"/>
  <c r="R2102" i="1"/>
  <c r="P2102" i="1"/>
  <c r="R2101" i="1"/>
  <c r="P2101" i="1"/>
  <c r="R2100" i="1"/>
  <c r="P2100" i="1"/>
  <c r="R2099" i="1"/>
  <c r="P2099" i="1"/>
  <c r="R2098" i="1"/>
  <c r="P2098" i="1"/>
  <c r="R2097" i="1"/>
  <c r="P2097" i="1"/>
  <c r="R2096" i="1"/>
  <c r="P2096" i="1"/>
  <c r="R2095" i="1"/>
  <c r="P2095" i="1"/>
  <c r="R2094" i="1"/>
  <c r="P2094" i="1"/>
  <c r="R2093" i="1"/>
  <c r="P2093" i="1"/>
  <c r="R2092" i="1"/>
  <c r="P2092" i="1"/>
  <c r="R2091" i="1"/>
  <c r="P2091" i="1"/>
  <c r="R2090" i="1"/>
  <c r="P2090" i="1"/>
  <c r="R2089" i="1"/>
  <c r="P2089" i="1"/>
  <c r="R2088" i="1"/>
  <c r="P2088" i="1"/>
  <c r="R2087" i="1"/>
  <c r="P2087" i="1"/>
  <c r="R2086" i="1"/>
  <c r="P2086" i="1"/>
  <c r="R2085" i="1"/>
  <c r="P2085" i="1"/>
  <c r="R2084" i="1"/>
  <c r="P2084" i="1"/>
  <c r="R2083" i="1"/>
  <c r="P2083" i="1"/>
  <c r="R2082" i="1"/>
  <c r="P2082" i="1"/>
  <c r="R2081" i="1"/>
  <c r="P2081" i="1"/>
  <c r="R2080" i="1"/>
  <c r="P2080" i="1"/>
  <c r="R2079" i="1"/>
  <c r="P2079" i="1"/>
  <c r="R2078" i="1"/>
  <c r="P2078" i="1"/>
  <c r="R2077" i="1"/>
  <c r="P2077" i="1"/>
  <c r="R2076" i="1"/>
  <c r="P2076" i="1"/>
  <c r="R2075" i="1"/>
  <c r="P2075" i="1"/>
  <c r="R2074" i="1"/>
  <c r="P2074" i="1"/>
  <c r="R2073" i="1"/>
  <c r="P2073" i="1"/>
  <c r="R2072" i="1"/>
  <c r="P2072" i="1"/>
  <c r="R2071" i="1"/>
  <c r="P2071" i="1"/>
  <c r="R2070" i="1"/>
  <c r="P2070" i="1"/>
  <c r="R2069" i="1"/>
  <c r="P2069" i="1"/>
  <c r="R2068" i="1"/>
  <c r="P2068" i="1"/>
  <c r="R2067" i="1"/>
  <c r="P2067" i="1"/>
  <c r="R2066" i="1"/>
  <c r="P2066" i="1"/>
  <c r="R2065" i="1"/>
  <c r="P2065" i="1"/>
  <c r="R2064" i="1"/>
  <c r="P2064" i="1"/>
  <c r="R2063" i="1"/>
  <c r="P2063" i="1"/>
  <c r="R2062" i="1"/>
  <c r="P2062" i="1"/>
  <c r="R2061" i="1"/>
  <c r="P2061" i="1"/>
  <c r="R2060" i="1"/>
  <c r="P2060" i="1"/>
  <c r="R2059" i="1"/>
  <c r="P2059" i="1"/>
  <c r="R2058" i="1"/>
  <c r="P2058" i="1"/>
  <c r="R2057" i="1"/>
  <c r="P2057" i="1"/>
  <c r="R2056" i="1"/>
  <c r="P2056" i="1"/>
  <c r="R2055" i="1"/>
  <c r="P2055" i="1"/>
  <c r="R2054" i="1"/>
  <c r="P2054" i="1"/>
  <c r="R2053" i="1"/>
  <c r="P2053" i="1"/>
  <c r="R2052" i="1"/>
  <c r="P2052" i="1"/>
  <c r="R2051" i="1"/>
  <c r="P2051" i="1"/>
  <c r="R2050" i="1"/>
  <c r="P2050" i="1"/>
  <c r="R2049" i="1"/>
  <c r="P2049" i="1"/>
  <c r="R2048" i="1"/>
  <c r="P2048" i="1"/>
  <c r="R2047" i="1"/>
  <c r="P2047" i="1"/>
  <c r="R2046" i="1"/>
  <c r="P2046" i="1"/>
  <c r="R2045" i="1"/>
  <c r="P2045" i="1"/>
  <c r="R2044" i="1"/>
  <c r="P2044" i="1"/>
  <c r="R2043" i="1"/>
  <c r="P2043" i="1"/>
  <c r="R2042" i="1"/>
  <c r="P2042" i="1"/>
  <c r="R2041" i="1"/>
  <c r="P2041" i="1"/>
  <c r="R2040" i="1"/>
  <c r="P2040" i="1"/>
  <c r="R2039" i="1"/>
  <c r="P2039" i="1"/>
  <c r="R2038" i="1"/>
  <c r="P2038" i="1"/>
  <c r="R2037" i="1"/>
  <c r="P2037" i="1"/>
  <c r="R2036" i="1"/>
  <c r="P2036" i="1"/>
  <c r="R2035" i="1"/>
  <c r="P2035" i="1"/>
  <c r="R2034" i="1"/>
  <c r="P2034" i="1"/>
  <c r="R2033" i="1"/>
  <c r="P2033" i="1"/>
  <c r="R2032" i="1"/>
  <c r="P2032" i="1"/>
  <c r="R2031" i="1"/>
  <c r="P2031" i="1"/>
  <c r="R2030" i="1"/>
  <c r="P2030" i="1"/>
  <c r="R2029" i="1"/>
  <c r="P2029" i="1"/>
  <c r="R2028" i="1"/>
  <c r="P2028" i="1"/>
  <c r="R2027" i="1"/>
  <c r="P2027" i="1"/>
  <c r="R2026" i="1"/>
  <c r="P2026" i="1"/>
  <c r="R2025" i="1"/>
  <c r="P2025" i="1"/>
  <c r="R2024" i="1"/>
  <c r="P2024" i="1"/>
  <c r="R2023" i="1"/>
  <c r="P2023" i="1"/>
  <c r="R2022" i="1"/>
  <c r="P2022" i="1"/>
  <c r="R2021" i="1"/>
  <c r="P2021" i="1"/>
  <c r="R2020" i="1"/>
  <c r="P2020" i="1"/>
  <c r="R2019" i="1"/>
  <c r="P2019" i="1"/>
  <c r="R2018" i="1"/>
  <c r="P2018" i="1"/>
  <c r="R2017" i="1"/>
  <c r="P2017" i="1"/>
  <c r="R2016" i="1"/>
  <c r="P2016" i="1"/>
  <c r="R2015" i="1"/>
  <c r="P2015" i="1"/>
  <c r="R2014" i="1"/>
  <c r="P2014" i="1"/>
  <c r="R2013" i="1"/>
  <c r="P2013" i="1"/>
  <c r="R2012" i="1"/>
  <c r="P2012" i="1"/>
  <c r="R2011" i="1"/>
  <c r="P2011" i="1"/>
  <c r="R2010" i="1"/>
  <c r="P2010" i="1"/>
  <c r="R2009" i="1"/>
  <c r="P2009" i="1"/>
  <c r="R2008" i="1"/>
  <c r="P2008" i="1"/>
  <c r="R2007" i="1"/>
  <c r="P2007" i="1"/>
  <c r="R2006" i="1"/>
  <c r="P2006" i="1"/>
  <c r="R2005" i="1"/>
  <c r="P2005" i="1"/>
  <c r="R2004" i="1"/>
  <c r="P2004" i="1"/>
  <c r="R2003" i="1"/>
  <c r="P2003" i="1"/>
  <c r="R2002" i="1"/>
  <c r="P2002" i="1"/>
  <c r="R2001" i="1"/>
  <c r="P2001" i="1"/>
  <c r="R2000" i="1"/>
  <c r="P2000" i="1"/>
  <c r="R1999" i="1"/>
  <c r="P1999" i="1"/>
  <c r="R1998" i="1"/>
  <c r="P1998" i="1"/>
  <c r="R1997" i="1"/>
  <c r="P1997" i="1"/>
  <c r="R1996" i="1"/>
  <c r="P1996" i="1"/>
  <c r="R1995" i="1"/>
  <c r="P1995" i="1"/>
  <c r="R1994" i="1"/>
  <c r="P1994" i="1"/>
  <c r="R1993" i="1"/>
  <c r="P1993" i="1"/>
  <c r="R1992" i="1"/>
  <c r="P1992" i="1"/>
  <c r="R1991" i="1"/>
  <c r="P1991" i="1"/>
  <c r="R1990" i="1"/>
  <c r="P1990" i="1"/>
  <c r="R1989" i="1"/>
  <c r="P1989" i="1"/>
  <c r="R1988" i="1"/>
  <c r="P1988" i="1"/>
  <c r="R1987" i="1"/>
  <c r="P1987" i="1"/>
  <c r="R1986" i="1"/>
  <c r="P1986" i="1"/>
  <c r="R1985" i="1"/>
  <c r="P1985" i="1"/>
  <c r="R1984" i="1"/>
  <c r="P1984" i="1"/>
  <c r="R1983" i="1"/>
  <c r="P1983" i="1"/>
  <c r="R1982" i="1"/>
  <c r="P1982" i="1"/>
  <c r="R1981" i="1"/>
  <c r="P1981" i="1"/>
  <c r="R1980" i="1"/>
  <c r="P1980" i="1"/>
  <c r="R1979" i="1"/>
  <c r="P1979" i="1"/>
  <c r="R1978" i="1"/>
  <c r="P1978" i="1"/>
  <c r="R1977" i="1"/>
  <c r="P1977" i="1"/>
  <c r="R1976" i="1"/>
  <c r="P1976" i="1"/>
  <c r="R1975" i="1"/>
  <c r="P1975" i="1"/>
  <c r="R1974" i="1"/>
  <c r="P1974" i="1"/>
  <c r="R1973" i="1"/>
  <c r="P1973" i="1"/>
  <c r="R1972" i="1"/>
  <c r="P1972" i="1"/>
  <c r="R1971" i="1"/>
  <c r="P1971" i="1"/>
  <c r="R1970" i="1"/>
  <c r="P1970" i="1"/>
  <c r="R1969" i="1"/>
  <c r="P1969" i="1"/>
  <c r="R1968" i="1"/>
  <c r="P1968" i="1"/>
  <c r="R1967" i="1"/>
  <c r="P1967" i="1"/>
  <c r="R1966" i="1"/>
  <c r="P1966" i="1"/>
  <c r="R1965" i="1"/>
  <c r="P1965" i="1"/>
  <c r="R1964" i="1"/>
  <c r="P1964" i="1"/>
  <c r="R1963" i="1"/>
  <c r="P1963" i="1"/>
  <c r="R1962" i="1"/>
  <c r="P1962" i="1"/>
  <c r="R1961" i="1"/>
  <c r="P1961" i="1"/>
  <c r="R1960" i="1"/>
  <c r="P1960" i="1"/>
  <c r="R1959" i="1"/>
  <c r="P1959" i="1"/>
  <c r="R1958" i="1"/>
  <c r="P1958" i="1"/>
  <c r="R1957" i="1"/>
  <c r="P1957" i="1"/>
  <c r="R1956" i="1"/>
  <c r="P1956" i="1"/>
  <c r="R1955" i="1"/>
  <c r="P1955" i="1"/>
  <c r="R1954" i="1"/>
  <c r="P1954" i="1"/>
  <c r="R1953" i="1"/>
  <c r="P1953" i="1"/>
  <c r="R1952" i="1"/>
  <c r="P1952" i="1"/>
  <c r="R1951" i="1"/>
  <c r="P1951" i="1"/>
  <c r="R1950" i="1"/>
  <c r="P1950" i="1"/>
  <c r="R1949" i="1"/>
  <c r="P1949" i="1"/>
  <c r="R1948" i="1"/>
  <c r="P1948" i="1"/>
  <c r="R1947" i="1"/>
  <c r="P1947" i="1"/>
  <c r="R1946" i="1"/>
  <c r="P1946" i="1"/>
  <c r="R1945" i="1"/>
  <c r="P1945" i="1"/>
  <c r="R1944" i="1"/>
  <c r="P1944" i="1"/>
  <c r="R1943" i="1"/>
  <c r="P1943" i="1"/>
  <c r="R1942" i="1"/>
  <c r="P1942" i="1"/>
  <c r="R1941" i="1"/>
  <c r="P1941" i="1"/>
  <c r="R1940" i="1"/>
  <c r="P1940" i="1"/>
  <c r="R1939" i="1"/>
  <c r="P1939" i="1"/>
  <c r="R1938" i="1"/>
  <c r="P1938" i="1"/>
  <c r="R1937" i="1"/>
  <c r="P1937" i="1"/>
  <c r="R1936" i="1"/>
  <c r="P1936" i="1"/>
  <c r="R1935" i="1"/>
  <c r="P1935" i="1"/>
  <c r="R1934" i="1"/>
  <c r="P1934" i="1"/>
  <c r="R1933" i="1"/>
  <c r="P1933" i="1"/>
  <c r="R1932" i="1"/>
  <c r="P1932" i="1"/>
  <c r="R1931" i="1"/>
  <c r="P1931" i="1"/>
  <c r="R1930" i="1"/>
  <c r="P1930" i="1"/>
  <c r="R1929" i="1"/>
  <c r="P1929" i="1"/>
  <c r="R1928" i="1"/>
  <c r="P1928" i="1"/>
  <c r="R1927" i="1"/>
  <c r="P1927" i="1"/>
  <c r="R1926" i="1"/>
  <c r="P1926" i="1"/>
  <c r="R1925" i="1"/>
  <c r="P1925" i="1"/>
  <c r="R1924" i="1"/>
  <c r="P1924" i="1"/>
  <c r="R1923" i="1"/>
  <c r="P1923" i="1"/>
  <c r="R1922" i="1"/>
  <c r="P1922" i="1"/>
  <c r="R1921" i="1"/>
  <c r="P1921" i="1"/>
  <c r="R1920" i="1"/>
  <c r="P1920" i="1"/>
  <c r="R1919" i="1"/>
  <c r="P1919" i="1"/>
  <c r="R1918" i="1"/>
  <c r="P1918" i="1"/>
  <c r="R1917" i="1"/>
  <c r="P1917" i="1"/>
  <c r="R1916" i="1"/>
  <c r="P1916" i="1"/>
  <c r="R1915" i="1"/>
  <c r="P1915" i="1"/>
  <c r="R1914" i="1"/>
  <c r="P1914" i="1"/>
  <c r="R1913" i="1"/>
  <c r="P1913" i="1"/>
  <c r="R1912" i="1"/>
  <c r="P1912" i="1"/>
  <c r="R1911" i="1"/>
  <c r="P1911" i="1"/>
  <c r="R1910" i="1"/>
  <c r="P1910" i="1"/>
  <c r="R1909" i="1"/>
  <c r="P1909" i="1"/>
  <c r="R1908" i="1"/>
  <c r="P1908" i="1"/>
  <c r="R1907" i="1"/>
  <c r="P1907" i="1"/>
  <c r="R1906" i="1"/>
  <c r="P1906" i="1"/>
  <c r="R1905" i="1"/>
  <c r="P1905" i="1"/>
  <c r="R1904" i="1"/>
  <c r="P1904" i="1"/>
  <c r="R1903" i="1"/>
  <c r="P1903" i="1"/>
  <c r="R1902" i="1"/>
  <c r="P1902" i="1"/>
  <c r="R1901" i="1"/>
  <c r="P1901" i="1"/>
  <c r="R1900" i="1"/>
  <c r="P1900" i="1"/>
  <c r="R1899" i="1"/>
  <c r="P1899" i="1"/>
  <c r="R1898" i="1"/>
  <c r="P1898" i="1"/>
  <c r="R1897" i="1"/>
  <c r="P1897" i="1"/>
  <c r="R1896" i="1"/>
  <c r="P1896" i="1"/>
  <c r="R1895" i="1"/>
  <c r="P1895" i="1"/>
  <c r="R1894" i="1"/>
  <c r="P1894" i="1"/>
  <c r="R1893" i="1"/>
  <c r="P1893" i="1"/>
  <c r="R1892" i="1"/>
  <c r="P1892" i="1"/>
  <c r="R1891" i="1"/>
  <c r="P1891" i="1"/>
  <c r="R1890" i="1"/>
  <c r="P1890" i="1"/>
  <c r="R1889" i="1"/>
  <c r="P1889" i="1"/>
  <c r="R1888" i="1"/>
  <c r="P1888" i="1"/>
  <c r="R1887" i="1"/>
  <c r="P1887" i="1"/>
  <c r="R1886" i="1"/>
  <c r="P1886" i="1"/>
  <c r="R1885" i="1"/>
  <c r="P1885" i="1"/>
  <c r="R1884" i="1"/>
  <c r="P1884" i="1"/>
  <c r="R1883" i="1"/>
  <c r="P1883" i="1"/>
  <c r="R1882" i="1"/>
  <c r="P1882" i="1"/>
  <c r="R1881" i="1"/>
  <c r="P1881" i="1"/>
  <c r="R1880" i="1"/>
  <c r="P1880" i="1"/>
  <c r="R1879" i="1"/>
  <c r="P1879" i="1"/>
  <c r="R1878" i="1"/>
  <c r="P1878" i="1"/>
  <c r="R1877" i="1"/>
  <c r="P1877" i="1"/>
  <c r="R1876" i="1"/>
  <c r="P1876" i="1"/>
  <c r="R1875" i="1"/>
  <c r="P1875" i="1"/>
  <c r="R1874" i="1"/>
  <c r="P1874" i="1"/>
  <c r="R1873" i="1"/>
  <c r="P1873" i="1"/>
  <c r="R1872" i="1"/>
  <c r="P1872" i="1"/>
  <c r="R1871" i="1"/>
  <c r="P1871" i="1"/>
  <c r="R1870" i="1"/>
  <c r="P1870" i="1"/>
  <c r="R1869" i="1"/>
  <c r="P1869" i="1"/>
  <c r="R1868" i="1"/>
  <c r="P1868" i="1"/>
  <c r="R1867" i="1"/>
  <c r="P1867" i="1"/>
  <c r="R1866" i="1"/>
  <c r="P1866" i="1"/>
  <c r="R1865" i="1"/>
  <c r="P1865" i="1"/>
  <c r="R1864" i="1"/>
  <c r="P1864" i="1"/>
  <c r="R1863" i="1"/>
  <c r="P1863" i="1"/>
  <c r="R1862" i="1"/>
  <c r="P1862" i="1"/>
  <c r="R1861" i="1"/>
  <c r="P1861" i="1"/>
  <c r="R1860" i="1"/>
  <c r="P1860" i="1"/>
  <c r="R1859" i="1"/>
  <c r="P1859" i="1"/>
  <c r="R1858" i="1"/>
  <c r="P1858" i="1"/>
  <c r="R1857" i="1"/>
  <c r="P1857" i="1"/>
  <c r="R1856" i="1"/>
  <c r="P1856" i="1"/>
  <c r="R1855" i="1"/>
  <c r="P1855" i="1"/>
  <c r="R1854" i="1"/>
  <c r="P1854" i="1"/>
  <c r="R1853" i="1"/>
  <c r="P1853" i="1"/>
  <c r="R1852" i="1"/>
  <c r="P1852" i="1"/>
  <c r="R1851" i="1"/>
  <c r="P1851" i="1"/>
  <c r="R1850" i="1"/>
  <c r="P1850" i="1"/>
  <c r="R1849" i="1"/>
  <c r="P1849" i="1"/>
  <c r="R1848" i="1"/>
  <c r="P1848" i="1"/>
  <c r="R1847" i="1"/>
  <c r="P1847" i="1"/>
  <c r="R1846" i="1"/>
  <c r="P1846" i="1"/>
  <c r="R1845" i="1"/>
  <c r="P1845" i="1"/>
  <c r="R1844" i="1"/>
  <c r="P1844" i="1"/>
  <c r="R1843" i="1"/>
  <c r="P1843" i="1"/>
  <c r="R1842" i="1"/>
  <c r="P1842" i="1"/>
  <c r="R1841" i="1"/>
  <c r="P1841" i="1"/>
  <c r="R1840" i="1"/>
  <c r="P1840" i="1"/>
  <c r="R1839" i="1"/>
  <c r="P1839" i="1"/>
  <c r="R1838" i="1"/>
  <c r="P1838" i="1"/>
  <c r="R1837" i="1"/>
  <c r="P1837" i="1"/>
  <c r="R1836" i="1"/>
  <c r="P1836" i="1"/>
  <c r="R1835" i="1"/>
  <c r="P1835" i="1"/>
  <c r="R1834" i="1"/>
  <c r="P1834" i="1"/>
  <c r="R1833" i="1"/>
  <c r="P1833" i="1"/>
  <c r="R1832" i="1"/>
  <c r="P1832" i="1"/>
  <c r="R1831" i="1"/>
  <c r="P1831" i="1"/>
  <c r="R1830" i="1"/>
  <c r="P1830" i="1"/>
  <c r="R1829" i="1"/>
  <c r="P1829" i="1"/>
  <c r="R1828" i="1"/>
  <c r="P1828" i="1"/>
  <c r="R1827" i="1"/>
  <c r="P1827" i="1"/>
  <c r="R1826" i="1"/>
  <c r="P1826" i="1"/>
  <c r="R1825" i="1"/>
  <c r="P1825" i="1"/>
  <c r="R1824" i="1"/>
  <c r="P1824" i="1"/>
  <c r="R1823" i="1"/>
  <c r="P1823" i="1"/>
  <c r="R1822" i="1"/>
  <c r="P1822" i="1"/>
  <c r="R1821" i="1"/>
  <c r="P1821" i="1"/>
  <c r="R1820" i="1"/>
  <c r="P1820" i="1"/>
  <c r="R1819" i="1"/>
  <c r="P1819" i="1"/>
  <c r="R1818" i="1"/>
  <c r="P1818" i="1"/>
  <c r="R1817" i="1"/>
  <c r="P1817" i="1"/>
  <c r="R1816" i="1"/>
  <c r="P1816" i="1"/>
  <c r="R1815" i="1"/>
  <c r="P1815" i="1"/>
  <c r="R1814" i="1"/>
  <c r="P1814" i="1"/>
  <c r="R1813" i="1"/>
  <c r="P1813" i="1"/>
  <c r="R1812" i="1"/>
  <c r="P1812" i="1"/>
  <c r="R1811" i="1"/>
  <c r="P1811" i="1"/>
  <c r="R1810" i="1"/>
  <c r="P1810" i="1"/>
  <c r="R1809" i="1"/>
  <c r="P1809" i="1"/>
  <c r="R1808" i="1"/>
  <c r="P1808" i="1"/>
  <c r="R1807" i="1"/>
  <c r="P1807" i="1"/>
  <c r="R1806" i="1"/>
  <c r="P1806" i="1"/>
  <c r="R1805" i="1"/>
  <c r="P1805" i="1"/>
  <c r="R1804" i="1"/>
  <c r="P1804" i="1"/>
  <c r="R1803" i="1"/>
  <c r="P1803" i="1"/>
  <c r="R1802" i="1"/>
  <c r="P1802" i="1"/>
  <c r="R1801" i="1"/>
  <c r="P1801" i="1"/>
  <c r="R1800" i="1"/>
  <c r="P1800" i="1"/>
  <c r="R1799" i="1"/>
  <c r="P1799" i="1"/>
  <c r="R1798" i="1"/>
  <c r="P1798" i="1"/>
  <c r="R1797" i="1"/>
  <c r="P1797" i="1"/>
  <c r="R1796" i="1"/>
  <c r="P1796" i="1"/>
  <c r="R1795" i="1"/>
  <c r="P1795" i="1"/>
  <c r="R1794" i="1"/>
  <c r="P1794" i="1"/>
  <c r="R1793" i="1"/>
  <c r="P1793" i="1"/>
  <c r="R1792" i="1"/>
  <c r="P1792" i="1"/>
  <c r="R1791" i="1"/>
  <c r="P1791" i="1"/>
  <c r="R1790" i="1"/>
  <c r="P1790" i="1"/>
  <c r="R1789" i="1"/>
  <c r="P1789" i="1"/>
  <c r="R1788" i="1"/>
  <c r="P1788" i="1"/>
  <c r="R1787" i="1"/>
  <c r="P1787" i="1"/>
  <c r="R1786" i="1"/>
  <c r="P1786" i="1"/>
  <c r="R1785" i="1"/>
  <c r="P1785" i="1"/>
  <c r="R1784" i="1"/>
  <c r="P1784" i="1"/>
  <c r="R1783" i="1"/>
  <c r="P1783" i="1"/>
  <c r="R1782" i="1"/>
  <c r="P1782" i="1"/>
  <c r="R1781" i="1"/>
  <c r="P1781" i="1"/>
  <c r="R1780" i="1"/>
  <c r="P1780" i="1"/>
  <c r="R1779" i="1"/>
  <c r="P1779" i="1"/>
  <c r="R1778" i="1"/>
  <c r="P1778" i="1"/>
  <c r="R1777" i="1"/>
  <c r="P1777" i="1"/>
  <c r="R1776" i="1"/>
  <c r="P1776" i="1"/>
  <c r="R1775" i="1"/>
  <c r="P1775" i="1"/>
  <c r="R1774" i="1"/>
  <c r="P1774" i="1"/>
  <c r="R1773" i="1"/>
  <c r="P1773" i="1"/>
  <c r="R1772" i="1"/>
  <c r="P1772" i="1"/>
  <c r="R1771" i="1"/>
  <c r="P1771" i="1"/>
  <c r="R1770" i="1"/>
  <c r="P1770" i="1"/>
  <c r="R1769" i="1"/>
  <c r="P1769" i="1"/>
  <c r="R1768" i="1"/>
  <c r="P1768" i="1"/>
  <c r="R1767" i="1"/>
  <c r="P1767" i="1"/>
  <c r="R1766" i="1"/>
  <c r="P1766" i="1"/>
  <c r="R1765" i="1"/>
  <c r="P1765" i="1"/>
  <c r="R1764" i="1"/>
  <c r="P1764" i="1"/>
  <c r="R1763" i="1"/>
  <c r="P1763" i="1"/>
  <c r="R1762" i="1"/>
  <c r="P1762" i="1"/>
  <c r="R1761" i="1"/>
  <c r="P1761" i="1"/>
  <c r="R1760" i="1"/>
  <c r="P1760" i="1"/>
  <c r="R1759" i="1"/>
  <c r="P1759" i="1"/>
  <c r="R1758" i="1"/>
  <c r="P1758" i="1"/>
  <c r="R1757" i="1"/>
  <c r="P1757" i="1"/>
  <c r="R1756" i="1"/>
  <c r="P1756" i="1"/>
  <c r="R1755" i="1"/>
  <c r="P1755" i="1"/>
  <c r="R1754" i="1"/>
  <c r="P1754" i="1"/>
  <c r="R1753" i="1"/>
  <c r="P1753" i="1"/>
  <c r="R1752" i="1"/>
  <c r="P1752" i="1"/>
  <c r="R1751" i="1"/>
  <c r="P1751" i="1"/>
  <c r="R1750" i="1"/>
  <c r="P1750" i="1"/>
  <c r="R1749" i="1"/>
  <c r="P1749" i="1"/>
  <c r="R1748" i="1"/>
  <c r="P1748" i="1"/>
  <c r="R1747" i="1"/>
  <c r="P1747" i="1"/>
  <c r="R1746" i="1"/>
  <c r="P1746" i="1"/>
  <c r="R1745" i="1"/>
  <c r="P1745" i="1"/>
  <c r="R1744" i="1"/>
  <c r="P1744" i="1"/>
  <c r="R1743" i="1"/>
  <c r="P1743" i="1"/>
  <c r="R1742" i="1"/>
  <c r="P1742" i="1"/>
  <c r="R1741" i="1"/>
  <c r="P1741" i="1"/>
  <c r="R1740" i="1"/>
  <c r="P1740" i="1"/>
  <c r="R1739" i="1"/>
  <c r="P1739" i="1"/>
  <c r="R1738" i="1"/>
  <c r="P1738" i="1"/>
  <c r="R1737" i="1"/>
  <c r="P1737" i="1"/>
  <c r="R1736" i="1"/>
  <c r="P1736" i="1"/>
  <c r="R1735" i="1"/>
  <c r="P1735" i="1"/>
  <c r="R1734" i="1"/>
  <c r="P1734" i="1"/>
  <c r="R1733" i="1"/>
  <c r="P1733" i="1"/>
  <c r="R1732" i="1"/>
  <c r="P1732" i="1"/>
  <c r="R1731" i="1"/>
  <c r="P1731" i="1"/>
  <c r="R1730" i="1"/>
  <c r="P1730" i="1"/>
  <c r="R1729" i="1"/>
  <c r="P1729" i="1"/>
  <c r="R1728" i="1"/>
  <c r="P1728" i="1"/>
  <c r="R1727" i="1"/>
  <c r="P1727" i="1"/>
  <c r="R1726" i="1"/>
  <c r="P1726" i="1"/>
  <c r="R1725" i="1"/>
  <c r="P1725" i="1"/>
  <c r="R1724" i="1"/>
  <c r="P1724" i="1"/>
  <c r="R1723" i="1"/>
  <c r="P1723" i="1"/>
  <c r="R1722" i="1"/>
  <c r="P1722" i="1"/>
  <c r="R1721" i="1"/>
  <c r="P1721" i="1"/>
  <c r="R1720" i="1"/>
  <c r="P1720" i="1"/>
  <c r="R1719" i="1"/>
  <c r="P1719" i="1"/>
  <c r="R1718" i="1"/>
  <c r="P1718" i="1"/>
  <c r="R1717" i="1"/>
  <c r="P1717" i="1"/>
  <c r="R1716" i="1"/>
  <c r="P1716" i="1"/>
  <c r="R1715" i="1"/>
  <c r="P1715" i="1"/>
  <c r="R1714" i="1"/>
  <c r="P1714" i="1"/>
  <c r="R1713" i="1"/>
  <c r="P1713" i="1"/>
  <c r="R1712" i="1"/>
  <c r="P1712" i="1"/>
  <c r="R1711" i="1"/>
  <c r="P1711" i="1"/>
  <c r="R1710" i="1"/>
  <c r="P1710" i="1"/>
  <c r="R1709" i="1"/>
  <c r="P1709" i="1"/>
  <c r="R1708" i="1"/>
  <c r="P1708" i="1"/>
  <c r="R1707" i="1"/>
  <c r="P1707" i="1"/>
  <c r="R1706" i="1"/>
  <c r="P1706" i="1"/>
  <c r="R1705" i="1"/>
  <c r="P1705" i="1"/>
  <c r="R1704" i="1"/>
  <c r="P1704" i="1"/>
  <c r="R1703" i="1"/>
  <c r="P1703" i="1"/>
  <c r="R1702" i="1"/>
  <c r="P1702" i="1"/>
  <c r="R1701" i="1"/>
  <c r="P1701" i="1"/>
  <c r="R1700" i="1"/>
  <c r="P1700" i="1"/>
  <c r="R1699" i="1"/>
  <c r="P1699" i="1"/>
  <c r="R1698" i="1"/>
  <c r="P1698" i="1"/>
  <c r="R1697" i="1"/>
  <c r="P1697" i="1"/>
  <c r="R1696" i="1"/>
  <c r="P1696" i="1"/>
  <c r="R1695" i="1"/>
  <c r="P1695" i="1"/>
  <c r="R1694" i="1"/>
  <c r="P1694" i="1"/>
  <c r="R1693" i="1"/>
  <c r="P1693" i="1"/>
  <c r="R1692" i="1"/>
  <c r="P1692" i="1"/>
  <c r="R1691" i="1"/>
  <c r="P1691" i="1"/>
  <c r="R1690" i="1"/>
  <c r="P1690" i="1"/>
  <c r="R1689" i="1"/>
  <c r="P1689" i="1"/>
  <c r="R1688" i="1"/>
  <c r="P1688" i="1"/>
  <c r="R1687" i="1"/>
  <c r="P1687" i="1"/>
  <c r="R1686" i="1"/>
  <c r="P1686" i="1"/>
  <c r="R1685" i="1"/>
  <c r="P1685" i="1"/>
  <c r="R1684" i="1"/>
  <c r="P1684" i="1"/>
  <c r="R1683" i="1"/>
  <c r="P1683" i="1"/>
  <c r="R1682" i="1"/>
  <c r="P1682" i="1"/>
  <c r="R1681" i="1"/>
  <c r="P1681" i="1"/>
  <c r="R1680" i="1"/>
  <c r="P1680" i="1"/>
  <c r="R1679" i="1"/>
  <c r="P1679" i="1"/>
  <c r="R1678" i="1"/>
  <c r="P1678" i="1"/>
  <c r="R1677" i="1"/>
  <c r="P1677" i="1"/>
  <c r="R1676" i="1"/>
  <c r="P1676" i="1"/>
  <c r="R1675" i="1"/>
  <c r="P1675" i="1"/>
  <c r="R1674" i="1"/>
  <c r="P1674" i="1"/>
  <c r="R1673" i="1"/>
  <c r="P1673" i="1"/>
  <c r="R1672" i="1"/>
  <c r="P1672" i="1"/>
  <c r="R1671" i="1"/>
  <c r="P1671" i="1"/>
  <c r="R1670" i="1"/>
  <c r="P1670" i="1"/>
  <c r="R1669" i="1"/>
  <c r="P1669" i="1"/>
  <c r="R1668" i="1"/>
  <c r="P1668" i="1"/>
  <c r="R1667" i="1"/>
  <c r="P1667" i="1"/>
  <c r="R1666" i="1"/>
  <c r="P1666" i="1"/>
  <c r="R1665" i="1"/>
  <c r="P1665" i="1"/>
  <c r="R1664" i="1"/>
  <c r="P1664" i="1"/>
  <c r="R1663" i="1"/>
  <c r="P1663" i="1"/>
  <c r="R1662" i="1"/>
  <c r="P1662" i="1"/>
  <c r="R1661" i="1"/>
  <c r="P1661" i="1"/>
  <c r="R1660" i="1"/>
  <c r="P1660" i="1"/>
  <c r="R1659" i="1"/>
  <c r="P1659" i="1"/>
  <c r="R1658" i="1"/>
  <c r="P1658" i="1"/>
  <c r="R1657" i="1"/>
  <c r="P1657" i="1"/>
  <c r="R1656" i="1"/>
  <c r="P1656" i="1"/>
  <c r="R1655" i="1"/>
  <c r="P1655" i="1"/>
  <c r="R1654" i="1"/>
  <c r="P1654" i="1"/>
  <c r="R1653" i="1"/>
  <c r="P1653" i="1"/>
  <c r="R1652" i="1"/>
  <c r="P1652" i="1"/>
  <c r="R1651" i="1"/>
  <c r="P1651" i="1"/>
  <c r="R1650" i="1"/>
  <c r="P1650" i="1"/>
  <c r="R1649" i="1"/>
  <c r="P1649" i="1"/>
  <c r="R1648" i="1"/>
  <c r="P1648" i="1"/>
  <c r="R1647" i="1"/>
  <c r="P1647" i="1"/>
  <c r="R1646" i="1"/>
  <c r="P1646" i="1"/>
  <c r="R1645" i="1"/>
  <c r="P1645" i="1"/>
  <c r="R1644" i="1"/>
  <c r="P1644" i="1"/>
  <c r="R1643" i="1"/>
  <c r="P1643" i="1"/>
  <c r="R1642" i="1"/>
  <c r="P1642" i="1"/>
  <c r="R1641" i="1"/>
  <c r="P1641" i="1"/>
  <c r="R1640" i="1"/>
  <c r="P1640" i="1"/>
  <c r="R1639" i="1"/>
  <c r="P1639" i="1"/>
  <c r="R1638" i="1"/>
  <c r="P1638" i="1"/>
  <c r="R1637" i="1"/>
  <c r="P1637" i="1"/>
  <c r="R1636" i="1"/>
  <c r="P1636" i="1"/>
  <c r="R1635" i="1"/>
  <c r="P1635" i="1"/>
  <c r="R1634" i="1"/>
  <c r="P1634" i="1"/>
  <c r="R1633" i="1"/>
  <c r="P1633" i="1"/>
  <c r="R1632" i="1"/>
  <c r="P1632" i="1"/>
  <c r="R1631" i="1"/>
  <c r="P1631" i="1"/>
  <c r="R1630" i="1"/>
  <c r="P1630" i="1"/>
  <c r="R1629" i="1"/>
  <c r="P1629" i="1"/>
  <c r="R1628" i="1"/>
  <c r="P1628" i="1"/>
  <c r="R1627" i="1"/>
  <c r="P1627" i="1"/>
  <c r="R1626" i="1"/>
  <c r="P1626" i="1"/>
  <c r="R1625" i="1"/>
  <c r="P1625" i="1"/>
  <c r="R1624" i="1"/>
  <c r="P1624" i="1"/>
  <c r="R1623" i="1"/>
  <c r="P1623" i="1"/>
  <c r="R1622" i="1"/>
  <c r="P1622" i="1"/>
  <c r="R1621" i="1"/>
  <c r="P1621" i="1"/>
  <c r="R1620" i="1"/>
  <c r="P1620" i="1"/>
  <c r="R1619" i="1"/>
  <c r="P1619" i="1"/>
  <c r="R1618" i="1"/>
  <c r="P1618" i="1"/>
  <c r="R1617" i="1"/>
  <c r="P1617" i="1"/>
  <c r="R1616" i="1"/>
  <c r="P1616" i="1"/>
  <c r="R1615" i="1"/>
  <c r="P1615" i="1"/>
  <c r="R1614" i="1"/>
  <c r="P1614" i="1"/>
  <c r="R1613" i="1"/>
  <c r="P1613" i="1"/>
  <c r="R1612" i="1"/>
  <c r="P1612" i="1"/>
  <c r="R1611" i="1"/>
  <c r="P1611" i="1"/>
  <c r="R1610" i="1"/>
  <c r="P1610" i="1"/>
  <c r="R1609" i="1"/>
  <c r="P1609" i="1"/>
  <c r="R1608" i="1"/>
  <c r="P1608" i="1"/>
  <c r="R1607" i="1"/>
  <c r="P1607" i="1"/>
  <c r="R1606" i="1"/>
  <c r="P1606" i="1"/>
  <c r="R1605" i="1"/>
  <c r="P1605" i="1"/>
  <c r="R1604" i="1"/>
  <c r="P1604" i="1"/>
  <c r="R1603" i="1"/>
  <c r="P1603" i="1"/>
  <c r="R1602" i="1"/>
  <c r="P1602" i="1"/>
  <c r="R1601" i="1"/>
  <c r="P1601" i="1"/>
  <c r="R1600" i="1"/>
  <c r="P1600" i="1"/>
  <c r="R1599" i="1"/>
  <c r="P1599" i="1"/>
  <c r="R1598" i="1"/>
  <c r="P1598" i="1"/>
  <c r="R1597" i="1"/>
  <c r="P1597" i="1"/>
  <c r="R1596" i="1"/>
  <c r="P1596" i="1"/>
  <c r="R1595" i="1"/>
  <c r="P1595" i="1"/>
  <c r="R1594" i="1"/>
  <c r="P1594" i="1"/>
  <c r="R1593" i="1"/>
  <c r="P1593" i="1"/>
  <c r="R1592" i="1"/>
  <c r="P1592" i="1"/>
  <c r="R1591" i="1"/>
  <c r="P1591" i="1"/>
  <c r="R1590" i="1"/>
  <c r="P1590" i="1"/>
  <c r="R1589" i="1"/>
  <c r="P1589" i="1"/>
  <c r="R1588" i="1"/>
  <c r="P1588" i="1"/>
  <c r="R1587" i="1"/>
  <c r="P1587" i="1"/>
  <c r="R1586" i="1"/>
  <c r="P1586" i="1"/>
  <c r="R1585" i="1"/>
  <c r="P1585" i="1"/>
  <c r="R1584" i="1"/>
  <c r="P1584" i="1"/>
  <c r="R1583" i="1"/>
  <c r="P1583" i="1"/>
  <c r="R1582" i="1"/>
  <c r="P1582" i="1"/>
  <c r="R1581" i="1"/>
  <c r="P1581" i="1"/>
  <c r="R1580" i="1"/>
  <c r="P1580" i="1"/>
  <c r="R1579" i="1"/>
  <c r="P1579" i="1"/>
  <c r="R1578" i="1"/>
  <c r="P1578" i="1"/>
  <c r="R1577" i="1"/>
  <c r="P1577" i="1"/>
  <c r="R1576" i="1"/>
  <c r="P1576" i="1"/>
  <c r="R1575" i="1"/>
  <c r="P1575" i="1"/>
  <c r="R1574" i="1"/>
  <c r="P1574" i="1"/>
  <c r="R1573" i="1"/>
  <c r="P1573" i="1"/>
  <c r="R1572" i="1"/>
  <c r="P1572" i="1"/>
  <c r="R1571" i="1"/>
  <c r="P1571" i="1"/>
  <c r="R1570" i="1"/>
  <c r="P1570" i="1"/>
  <c r="R1569" i="1"/>
  <c r="P1569" i="1"/>
  <c r="R1568" i="1"/>
  <c r="P1568" i="1"/>
  <c r="R1567" i="1"/>
  <c r="P1567" i="1"/>
  <c r="R1566" i="1"/>
  <c r="P1566" i="1"/>
  <c r="R1565" i="1"/>
  <c r="P1565" i="1"/>
  <c r="R1564" i="1"/>
  <c r="P1564" i="1"/>
  <c r="R1563" i="1"/>
  <c r="P1563" i="1"/>
  <c r="R1562" i="1"/>
  <c r="P1562" i="1"/>
  <c r="R1561" i="1"/>
  <c r="P1561" i="1"/>
  <c r="R1560" i="1"/>
  <c r="P1560" i="1"/>
  <c r="R1559" i="1"/>
  <c r="P1559" i="1"/>
  <c r="R1558" i="1"/>
  <c r="P1558" i="1"/>
  <c r="R1557" i="1"/>
  <c r="P1557" i="1"/>
  <c r="R1556" i="1"/>
  <c r="P1556" i="1"/>
  <c r="R1555" i="1"/>
  <c r="P1555" i="1"/>
  <c r="R1554" i="1"/>
  <c r="P1554" i="1"/>
  <c r="R1553" i="1"/>
  <c r="P1553" i="1"/>
  <c r="R1552" i="1"/>
  <c r="P1552" i="1"/>
  <c r="R1551" i="1"/>
  <c r="P1551" i="1"/>
  <c r="R1550" i="1"/>
  <c r="P1550" i="1"/>
  <c r="R1549" i="1"/>
  <c r="P1549" i="1"/>
  <c r="R1548" i="1"/>
  <c r="P1548" i="1"/>
  <c r="R1547" i="1"/>
  <c r="P1547" i="1"/>
  <c r="R1546" i="1"/>
  <c r="P1546" i="1"/>
  <c r="R1545" i="1"/>
  <c r="P1545" i="1"/>
  <c r="R1544" i="1"/>
  <c r="P1544" i="1"/>
  <c r="R1543" i="1"/>
  <c r="P1543" i="1"/>
  <c r="R1542" i="1"/>
  <c r="P1542" i="1"/>
  <c r="R1541" i="1"/>
  <c r="P1541" i="1"/>
  <c r="R1540" i="1"/>
  <c r="P1540" i="1"/>
  <c r="R1539" i="1"/>
  <c r="P1539" i="1"/>
  <c r="R1538" i="1"/>
  <c r="P1538" i="1"/>
  <c r="R1537" i="1"/>
  <c r="P1537" i="1"/>
  <c r="R1536" i="1"/>
  <c r="P1536" i="1"/>
  <c r="R1535" i="1"/>
  <c r="P1535" i="1"/>
  <c r="R1534" i="1"/>
  <c r="P1534" i="1"/>
  <c r="R1533" i="1"/>
  <c r="P1533" i="1"/>
  <c r="R1532" i="1"/>
  <c r="P1532" i="1"/>
  <c r="R1531" i="1"/>
  <c r="P1531" i="1"/>
  <c r="R1530" i="1"/>
  <c r="P1530" i="1"/>
  <c r="R1529" i="1"/>
  <c r="P1529" i="1"/>
  <c r="R1528" i="1"/>
  <c r="P1528" i="1"/>
  <c r="R1527" i="1"/>
  <c r="P1527" i="1"/>
  <c r="R1526" i="1"/>
  <c r="P1526" i="1"/>
  <c r="R1525" i="1"/>
  <c r="P1525" i="1"/>
  <c r="R1524" i="1"/>
  <c r="P1524" i="1"/>
  <c r="R1523" i="1"/>
  <c r="P1523" i="1"/>
  <c r="R1522" i="1"/>
  <c r="P1522" i="1"/>
  <c r="R1521" i="1"/>
  <c r="P1521" i="1"/>
  <c r="R1520" i="1"/>
  <c r="P1520" i="1"/>
  <c r="R1519" i="1"/>
  <c r="P1519" i="1"/>
  <c r="R1518" i="1"/>
  <c r="P1518" i="1"/>
  <c r="R1517" i="1"/>
  <c r="P1517" i="1"/>
  <c r="R1516" i="1"/>
  <c r="P1516" i="1"/>
  <c r="R1515" i="1"/>
  <c r="P1515" i="1"/>
  <c r="R1514" i="1"/>
  <c r="P1514" i="1"/>
  <c r="R1513" i="1"/>
  <c r="P1513" i="1"/>
  <c r="R1512" i="1"/>
  <c r="P1512" i="1"/>
  <c r="R1511" i="1"/>
  <c r="P1511" i="1"/>
  <c r="R1510" i="1"/>
  <c r="P1510" i="1"/>
  <c r="R1509" i="1"/>
  <c r="P1509" i="1"/>
  <c r="R1508" i="1"/>
  <c r="P1508" i="1"/>
  <c r="R1507" i="1"/>
  <c r="P1507" i="1"/>
  <c r="R1506" i="1"/>
  <c r="P1506" i="1"/>
  <c r="R1505" i="1"/>
  <c r="P1505" i="1"/>
  <c r="R1504" i="1"/>
  <c r="P1504" i="1"/>
  <c r="R1503" i="1"/>
  <c r="P1503" i="1"/>
  <c r="R1502" i="1"/>
  <c r="P1502" i="1"/>
  <c r="R1501" i="1"/>
  <c r="P1501" i="1"/>
  <c r="R1500" i="1"/>
  <c r="P1500" i="1"/>
  <c r="R1499" i="1"/>
  <c r="P1499" i="1"/>
  <c r="R1498" i="1"/>
  <c r="P1498" i="1"/>
  <c r="R1497" i="1"/>
  <c r="P1497" i="1"/>
  <c r="R1496" i="1"/>
  <c r="P1496" i="1"/>
  <c r="R1495" i="1"/>
  <c r="P1495" i="1"/>
  <c r="R1494" i="1"/>
  <c r="P1494" i="1"/>
  <c r="R1493" i="1"/>
  <c r="P1493" i="1"/>
  <c r="R1492" i="1"/>
  <c r="P1492" i="1"/>
  <c r="R1491" i="1"/>
  <c r="P1491" i="1"/>
  <c r="R1490" i="1"/>
  <c r="P1490" i="1"/>
  <c r="R1489" i="1"/>
  <c r="P1489" i="1"/>
  <c r="R1488" i="1"/>
  <c r="P1488" i="1"/>
  <c r="R1487" i="1"/>
  <c r="P1487" i="1"/>
  <c r="R1486" i="1"/>
  <c r="P1486" i="1"/>
  <c r="R1485" i="1"/>
  <c r="P1485" i="1"/>
  <c r="R1484" i="1"/>
  <c r="P1484" i="1"/>
  <c r="R1483" i="1"/>
  <c r="P1483" i="1"/>
  <c r="R1482" i="1"/>
  <c r="P1482" i="1"/>
  <c r="R1481" i="1"/>
  <c r="P1481" i="1"/>
  <c r="R1480" i="1"/>
  <c r="P1480" i="1"/>
  <c r="R1479" i="1"/>
  <c r="P1479" i="1"/>
  <c r="R1478" i="1"/>
  <c r="P1478" i="1"/>
  <c r="R1477" i="1"/>
  <c r="P1477" i="1"/>
  <c r="R1476" i="1"/>
  <c r="P1476" i="1"/>
  <c r="R1475" i="1"/>
  <c r="P1475" i="1"/>
  <c r="R1474" i="1"/>
  <c r="P1474" i="1"/>
  <c r="R1473" i="1"/>
  <c r="P1473" i="1"/>
  <c r="R1472" i="1"/>
  <c r="P1472" i="1"/>
  <c r="R1471" i="1"/>
  <c r="P1471" i="1"/>
  <c r="R1470" i="1"/>
  <c r="P1470" i="1"/>
  <c r="R1469" i="1"/>
  <c r="P1469" i="1"/>
  <c r="R1468" i="1"/>
  <c r="P1468" i="1"/>
  <c r="R1467" i="1"/>
  <c r="P1467" i="1"/>
  <c r="R1466" i="1"/>
  <c r="P1466" i="1"/>
  <c r="R1465" i="1"/>
  <c r="P1465" i="1"/>
  <c r="R1464" i="1"/>
  <c r="P1464" i="1"/>
  <c r="R1463" i="1"/>
  <c r="P1463" i="1"/>
  <c r="R1462" i="1"/>
  <c r="P1462" i="1"/>
  <c r="R1461" i="1"/>
  <c r="P1461" i="1"/>
  <c r="R1460" i="1"/>
  <c r="P1460" i="1"/>
  <c r="R1459" i="1"/>
  <c r="P1459" i="1"/>
  <c r="R1458" i="1"/>
  <c r="P1458" i="1"/>
  <c r="R1457" i="1"/>
  <c r="P1457" i="1"/>
  <c r="R1456" i="1"/>
  <c r="P1456" i="1"/>
  <c r="R1455" i="1"/>
  <c r="P1455" i="1"/>
  <c r="R1454" i="1"/>
  <c r="P1454" i="1"/>
  <c r="R1453" i="1"/>
  <c r="P1453" i="1"/>
  <c r="R1452" i="1"/>
  <c r="P1452" i="1"/>
  <c r="R1451" i="1"/>
  <c r="P1451" i="1"/>
  <c r="R1450" i="1"/>
  <c r="P1450" i="1"/>
  <c r="R1449" i="1"/>
  <c r="P1449" i="1"/>
  <c r="R1448" i="1"/>
  <c r="P1448" i="1"/>
  <c r="R1447" i="1"/>
  <c r="P1447" i="1"/>
  <c r="R1446" i="1"/>
  <c r="P1446" i="1"/>
  <c r="R1445" i="1"/>
  <c r="P1445" i="1"/>
  <c r="R1444" i="1"/>
  <c r="P1444" i="1"/>
  <c r="R1443" i="1"/>
  <c r="P1443" i="1"/>
  <c r="R1442" i="1"/>
  <c r="P1442" i="1"/>
  <c r="R1441" i="1"/>
  <c r="P1441" i="1"/>
  <c r="R1440" i="1"/>
  <c r="P1440" i="1"/>
  <c r="R1439" i="1"/>
  <c r="P1439" i="1"/>
  <c r="R1438" i="1"/>
  <c r="P1438" i="1"/>
  <c r="R1437" i="1"/>
  <c r="P1437" i="1"/>
  <c r="R1436" i="1"/>
  <c r="P1436" i="1"/>
  <c r="R1435" i="1"/>
  <c r="P1435" i="1"/>
  <c r="R1434" i="1"/>
  <c r="P1434" i="1"/>
  <c r="R1433" i="1"/>
  <c r="P1433" i="1"/>
  <c r="R1432" i="1"/>
  <c r="P1432" i="1"/>
  <c r="R1431" i="1"/>
  <c r="P1431" i="1"/>
  <c r="R1430" i="1"/>
  <c r="P1430" i="1"/>
  <c r="R1429" i="1"/>
  <c r="P1429" i="1"/>
  <c r="R1428" i="1"/>
  <c r="P1428" i="1"/>
  <c r="R1427" i="1"/>
  <c r="P1427" i="1"/>
  <c r="R1426" i="1"/>
  <c r="P1426" i="1"/>
  <c r="R1425" i="1"/>
  <c r="P1425" i="1"/>
  <c r="R1424" i="1"/>
  <c r="P1424" i="1"/>
  <c r="R1423" i="1"/>
  <c r="P1423" i="1"/>
  <c r="R1422" i="1"/>
  <c r="P1422" i="1"/>
  <c r="R1421" i="1"/>
  <c r="P1421" i="1"/>
  <c r="R1420" i="1"/>
  <c r="P1420" i="1"/>
  <c r="R1419" i="1"/>
  <c r="P1419" i="1"/>
  <c r="R1418" i="1"/>
  <c r="P1418" i="1"/>
  <c r="R1417" i="1"/>
  <c r="P1417" i="1"/>
  <c r="R1416" i="1"/>
  <c r="P1416" i="1"/>
  <c r="R1415" i="1"/>
  <c r="P1415" i="1"/>
  <c r="R1414" i="1"/>
  <c r="P1414" i="1"/>
  <c r="R1413" i="1"/>
  <c r="P1413" i="1"/>
  <c r="R1412" i="1"/>
  <c r="P1412" i="1"/>
  <c r="R1411" i="1"/>
  <c r="P1411" i="1"/>
  <c r="R1410" i="1"/>
  <c r="P1410" i="1"/>
  <c r="R1409" i="1"/>
  <c r="P1409" i="1"/>
  <c r="R1408" i="1"/>
  <c r="P1408" i="1"/>
  <c r="R1407" i="1"/>
  <c r="P1407" i="1"/>
  <c r="R1406" i="1"/>
  <c r="P1406" i="1"/>
  <c r="R1405" i="1"/>
  <c r="P1405" i="1"/>
  <c r="R1404" i="1"/>
  <c r="P1404" i="1"/>
  <c r="R1403" i="1"/>
  <c r="P1403" i="1"/>
  <c r="R1402" i="1"/>
  <c r="P1402" i="1"/>
  <c r="R1401" i="1"/>
  <c r="P1401" i="1"/>
  <c r="R1400" i="1"/>
  <c r="P1400" i="1"/>
  <c r="R1399" i="1"/>
  <c r="P1399" i="1"/>
  <c r="R1398" i="1"/>
  <c r="P1398" i="1"/>
  <c r="R1397" i="1"/>
  <c r="P1397" i="1"/>
  <c r="R1396" i="1"/>
  <c r="P1396" i="1"/>
  <c r="R1395" i="1"/>
  <c r="P1395" i="1"/>
  <c r="R1394" i="1"/>
  <c r="P1394" i="1"/>
  <c r="R1393" i="1"/>
  <c r="P1393" i="1"/>
  <c r="R1392" i="1"/>
  <c r="P1392" i="1"/>
  <c r="R1391" i="1"/>
  <c r="P1391" i="1"/>
  <c r="R1390" i="1"/>
  <c r="P1390" i="1"/>
  <c r="R1389" i="1"/>
  <c r="P1389" i="1"/>
  <c r="R1388" i="1"/>
  <c r="P1388" i="1"/>
  <c r="R1387" i="1"/>
  <c r="P1387" i="1"/>
  <c r="R1386" i="1"/>
  <c r="P1386" i="1"/>
  <c r="R1385" i="1"/>
  <c r="P1385" i="1"/>
  <c r="R1384" i="1"/>
  <c r="P1384" i="1"/>
  <c r="R1383" i="1"/>
  <c r="P1383" i="1"/>
  <c r="R1382" i="1"/>
  <c r="P1382" i="1"/>
  <c r="R1381" i="1"/>
  <c r="P1381" i="1"/>
  <c r="R1380" i="1"/>
  <c r="P1380" i="1"/>
  <c r="R1379" i="1"/>
  <c r="P1379" i="1"/>
  <c r="R1378" i="1"/>
  <c r="P1378" i="1"/>
  <c r="R1377" i="1"/>
  <c r="P1377" i="1"/>
  <c r="R1376" i="1"/>
  <c r="P1376" i="1"/>
  <c r="R1375" i="1"/>
  <c r="P1375" i="1"/>
  <c r="R1374" i="1"/>
  <c r="P1374" i="1"/>
  <c r="R1373" i="1"/>
  <c r="P1373" i="1"/>
  <c r="R1372" i="1"/>
  <c r="P1372" i="1"/>
  <c r="R1371" i="1"/>
  <c r="P1371" i="1"/>
  <c r="R1370" i="1"/>
  <c r="P1370" i="1"/>
  <c r="R1369" i="1"/>
  <c r="P1369" i="1"/>
  <c r="R1368" i="1"/>
  <c r="P1368" i="1"/>
  <c r="R1367" i="1"/>
  <c r="P1367" i="1"/>
  <c r="R1366" i="1"/>
  <c r="P1366" i="1"/>
  <c r="R1365" i="1"/>
  <c r="P1365" i="1"/>
  <c r="R1364" i="1"/>
  <c r="P1364" i="1"/>
  <c r="R1363" i="1"/>
  <c r="P1363" i="1"/>
  <c r="R1362" i="1"/>
  <c r="P1362" i="1"/>
  <c r="R1361" i="1"/>
  <c r="P1361" i="1"/>
  <c r="R1360" i="1"/>
  <c r="P1360" i="1"/>
  <c r="R1359" i="1"/>
  <c r="P1359" i="1"/>
  <c r="R1358" i="1"/>
  <c r="P1358" i="1"/>
  <c r="R1357" i="1"/>
  <c r="P1357" i="1"/>
  <c r="R1356" i="1"/>
  <c r="P1356" i="1"/>
  <c r="R1355" i="1"/>
  <c r="P1355" i="1"/>
  <c r="R1354" i="1"/>
  <c r="P1354" i="1"/>
  <c r="R1353" i="1"/>
  <c r="P1353" i="1"/>
  <c r="R1352" i="1"/>
  <c r="P1352" i="1"/>
  <c r="R1351" i="1"/>
  <c r="P1351" i="1"/>
  <c r="R1350" i="1"/>
  <c r="P1350" i="1"/>
  <c r="R1349" i="1"/>
  <c r="P1349" i="1"/>
  <c r="R1348" i="1"/>
  <c r="P1348" i="1"/>
  <c r="R1347" i="1"/>
  <c r="P1347" i="1"/>
  <c r="R1346" i="1"/>
  <c r="P1346" i="1"/>
  <c r="R1345" i="1"/>
  <c r="P1345" i="1"/>
  <c r="R1344" i="1"/>
  <c r="P1344" i="1"/>
  <c r="R1343" i="1"/>
  <c r="P1343" i="1"/>
  <c r="R1342" i="1"/>
  <c r="P1342" i="1"/>
  <c r="R1341" i="1"/>
  <c r="P1341" i="1"/>
  <c r="R1340" i="1"/>
  <c r="P1340" i="1"/>
  <c r="R1339" i="1"/>
  <c r="P1339" i="1"/>
  <c r="R1338" i="1"/>
  <c r="P1338" i="1"/>
  <c r="R1337" i="1"/>
  <c r="P1337" i="1"/>
  <c r="R1336" i="1"/>
  <c r="P1336" i="1"/>
  <c r="R1335" i="1"/>
  <c r="P1335" i="1"/>
  <c r="R1334" i="1"/>
  <c r="P1334" i="1"/>
  <c r="R1333" i="1"/>
  <c r="P1333" i="1"/>
  <c r="R1332" i="1"/>
  <c r="P1332" i="1"/>
  <c r="R1331" i="1"/>
  <c r="P1331" i="1"/>
  <c r="R1330" i="1"/>
  <c r="P1330" i="1"/>
  <c r="R1329" i="1"/>
  <c r="P1329" i="1"/>
  <c r="R1328" i="1"/>
  <c r="P1328" i="1"/>
  <c r="R1327" i="1"/>
  <c r="P1327" i="1"/>
  <c r="R1326" i="1"/>
  <c r="P1326" i="1"/>
  <c r="R1325" i="1"/>
  <c r="P1325" i="1"/>
  <c r="R1324" i="1"/>
  <c r="P1324" i="1"/>
  <c r="R1323" i="1"/>
  <c r="P1323" i="1"/>
  <c r="R1322" i="1"/>
  <c r="P1322" i="1"/>
  <c r="R1321" i="1"/>
  <c r="P1321" i="1"/>
  <c r="R1320" i="1"/>
  <c r="P1320" i="1"/>
  <c r="R1319" i="1"/>
  <c r="P1319" i="1"/>
  <c r="R1318" i="1"/>
  <c r="P1318" i="1"/>
  <c r="R1317" i="1"/>
  <c r="P1317" i="1"/>
  <c r="R1316" i="1"/>
  <c r="P1316" i="1"/>
  <c r="R1315" i="1"/>
  <c r="P1315" i="1"/>
  <c r="R1314" i="1"/>
  <c r="P1314" i="1"/>
  <c r="R1313" i="1"/>
  <c r="P1313" i="1"/>
  <c r="R1312" i="1"/>
  <c r="P1312" i="1"/>
  <c r="R1311" i="1"/>
  <c r="P1311" i="1"/>
  <c r="R1310" i="1"/>
  <c r="P1310" i="1"/>
  <c r="R1309" i="1"/>
  <c r="P1309" i="1"/>
  <c r="R1308" i="1"/>
  <c r="P1308" i="1"/>
  <c r="R1307" i="1"/>
  <c r="P1307" i="1"/>
  <c r="R1306" i="1"/>
  <c r="P1306" i="1"/>
  <c r="R1305" i="1"/>
  <c r="P1305" i="1"/>
  <c r="R1304" i="1"/>
  <c r="P1304" i="1"/>
  <c r="R1303" i="1"/>
  <c r="P1303" i="1"/>
  <c r="R1302" i="1"/>
  <c r="P1302" i="1"/>
  <c r="R1301" i="1"/>
  <c r="P1301" i="1"/>
  <c r="R1300" i="1"/>
  <c r="P1300" i="1"/>
  <c r="R1299" i="1"/>
  <c r="P1299" i="1"/>
  <c r="R1298" i="1"/>
  <c r="P1298" i="1"/>
  <c r="R1297" i="1"/>
  <c r="P1297" i="1"/>
  <c r="R1296" i="1"/>
  <c r="P1296" i="1"/>
  <c r="R1295" i="1"/>
  <c r="P1295" i="1"/>
  <c r="R1294" i="1"/>
  <c r="P1294" i="1"/>
  <c r="R1293" i="1"/>
  <c r="P1293" i="1"/>
  <c r="R1292" i="1"/>
  <c r="P1292" i="1"/>
  <c r="R1291" i="1"/>
  <c r="P1291" i="1"/>
  <c r="R1290" i="1"/>
  <c r="P1290" i="1"/>
  <c r="R1289" i="1"/>
  <c r="P1289" i="1"/>
  <c r="R1288" i="1"/>
  <c r="P1288" i="1"/>
  <c r="R1287" i="1"/>
  <c r="P1287" i="1"/>
  <c r="R1286" i="1"/>
  <c r="P1286" i="1"/>
  <c r="R1285" i="1"/>
  <c r="P1285" i="1"/>
  <c r="R1284" i="1"/>
  <c r="P1284" i="1"/>
  <c r="R1283" i="1"/>
  <c r="P1283" i="1"/>
  <c r="R1282" i="1"/>
  <c r="P1282" i="1"/>
  <c r="R1281" i="1"/>
  <c r="P1281" i="1"/>
  <c r="R1280" i="1"/>
  <c r="P1280" i="1"/>
  <c r="R1279" i="1"/>
  <c r="P1279" i="1"/>
  <c r="R1278" i="1"/>
  <c r="P1278" i="1"/>
  <c r="R1277" i="1"/>
  <c r="P1277" i="1"/>
  <c r="R1276" i="1"/>
  <c r="P1276" i="1"/>
  <c r="R1275" i="1"/>
  <c r="P1275" i="1"/>
  <c r="R1274" i="1"/>
  <c r="P1274" i="1"/>
  <c r="R1273" i="1"/>
  <c r="P1273" i="1"/>
  <c r="R1272" i="1"/>
  <c r="P1272" i="1"/>
  <c r="R1271" i="1"/>
  <c r="P1271" i="1"/>
  <c r="R1270" i="1"/>
  <c r="P1270" i="1"/>
  <c r="R1269" i="1"/>
  <c r="P1269" i="1"/>
  <c r="R1268" i="1"/>
  <c r="P1268" i="1"/>
  <c r="R1267" i="1"/>
  <c r="P1267" i="1"/>
  <c r="R1266" i="1"/>
  <c r="P1266" i="1"/>
  <c r="R1265" i="1"/>
  <c r="P1265" i="1"/>
  <c r="R1264" i="1"/>
  <c r="P1264" i="1"/>
  <c r="R1263" i="1"/>
  <c r="P1263" i="1"/>
  <c r="R1262" i="1"/>
  <c r="P1262" i="1"/>
  <c r="R1261" i="1"/>
  <c r="P1261" i="1"/>
  <c r="R1260" i="1"/>
  <c r="P1260" i="1"/>
  <c r="R1259" i="1"/>
  <c r="P1259" i="1"/>
  <c r="R1258" i="1"/>
  <c r="P1258" i="1"/>
  <c r="R1257" i="1"/>
  <c r="P1257" i="1"/>
  <c r="R1256" i="1"/>
  <c r="P1256" i="1"/>
  <c r="R1255" i="1"/>
  <c r="P1255" i="1"/>
  <c r="R1254" i="1"/>
  <c r="P1254" i="1"/>
  <c r="R1253" i="1"/>
  <c r="P1253" i="1"/>
  <c r="R1252" i="1"/>
  <c r="P1252" i="1"/>
  <c r="R1251" i="1"/>
  <c r="P1251" i="1"/>
  <c r="R1250" i="1"/>
  <c r="P1250" i="1"/>
  <c r="R1249" i="1"/>
  <c r="P1249" i="1"/>
  <c r="R1248" i="1"/>
  <c r="P1248" i="1"/>
  <c r="R1247" i="1"/>
  <c r="P1247" i="1"/>
  <c r="R1246" i="1"/>
  <c r="P1246" i="1"/>
  <c r="R1245" i="1"/>
  <c r="P1245" i="1"/>
  <c r="R1244" i="1"/>
  <c r="P1244" i="1"/>
  <c r="R1243" i="1"/>
  <c r="P1243" i="1"/>
  <c r="R1242" i="1"/>
  <c r="P1242" i="1"/>
  <c r="R1241" i="1"/>
  <c r="P1241" i="1"/>
  <c r="R1240" i="1"/>
  <c r="P1240" i="1"/>
  <c r="R1239" i="1"/>
  <c r="P1239" i="1"/>
  <c r="R1238" i="1"/>
  <c r="P1238" i="1"/>
  <c r="R1237" i="1"/>
  <c r="P1237" i="1"/>
  <c r="R1236" i="1"/>
  <c r="P1236" i="1"/>
  <c r="R1235" i="1"/>
  <c r="P1235" i="1"/>
  <c r="R1234" i="1"/>
  <c r="P1234" i="1"/>
  <c r="R1233" i="1"/>
  <c r="P1233" i="1"/>
  <c r="R1232" i="1"/>
  <c r="P1232" i="1"/>
  <c r="R1231" i="1"/>
  <c r="P1231" i="1"/>
  <c r="R1230" i="1"/>
  <c r="P1230" i="1"/>
  <c r="R1229" i="1"/>
  <c r="P1229" i="1"/>
  <c r="R1228" i="1"/>
  <c r="P1228" i="1"/>
  <c r="R1227" i="1"/>
  <c r="P1227" i="1"/>
  <c r="R1226" i="1"/>
  <c r="P1226" i="1"/>
  <c r="R1225" i="1"/>
  <c r="P1225" i="1"/>
  <c r="R1224" i="1"/>
  <c r="P1224" i="1"/>
  <c r="R1223" i="1"/>
  <c r="P1223" i="1"/>
  <c r="R1222" i="1"/>
  <c r="P1222" i="1"/>
  <c r="R1221" i="1"/>
  <c r="P1221" i="1"/>
  <c r="R1220" i="1"/>
  <c r="P1220" i="1"/>
  <c r="R1219" i="1"/>
  <c r="P1219" i="1"/>
  <c r="R1218" i="1"/>
  <c r="P1218" i="1"/>
  <c r="R1217" i="1"/>
  <c r="P1217" i="1"/>
  <c r="R1216" i="1"/>
  <c r="P1216" i="1"/>
  <c r="R1215" i="1"/>
  <c r="P1215" i="1"/>
  <c r="R1214" i="1"/>
  <c r="P1214" i="1"/>
  <c r="R1213" i="1"/>
  <c r="P1213" i="1"/>
  <c r="R1212" i="1"/>
  <c r="P1212" i="1"/>
  <c r="R1211" i="1"/>
  <c r="P1211" i="1"/>
  <c r="R1210" i="1"/>
  <c r="P1210" i="1"/>
  <c r="R1209" i="1"/>
  <c r="P1209" i="1"/>
  <c r="R1208" i="1"/>
  <c r="P1208" i="1"/>
  <c r="R1207" i="1"/>
  <c r="P1207" i="1"/>
  <c r="R1206" i="1"/>
  <c r="P1206" i="1"/>
  <c r="R1205" i="1"/>
  <c r="P1205" i="1"/>
  <c r="R1204" i="1"/>
  <c r="P1204" i="1"/>
  <c r="R1203" i="1"/>
  <c r="P1203" i="1"/>
  <c r="R1202" i="1"/>
  <c r="P1202" i="1"/>
  <c r="R1201" i="1"/>
  <c r="P1201" i="1"/>
  <c r="R1200" i="1"/>
  <c r="P1200" i="1"/>
  <c r="R1199" i="1"/>
  <c r="P1199" i="1"/>
  <c r="R1198" i="1"/>
  <c r="P1198" i="1"/>
  <c r="R1197" i="1"/>
  <c r="P1197" i="1"/>
  <c r="R1196" i="1"/>
  <c r="P1196" i="1"/>
  <c r="R1195" i="1"/>
  <c r="P1195" i="1"/>
  <c r="R1194" i="1"/>
  <c r="P1194" i="1"/>
  <c r="R1193" i="1"/>
  <c r="P1193" i="1"/>
  <c r="R1192" i="1"/>
  <c r="P1192" i="1"/>
  <c r="R1191" i="1"/>
  <c r="P1191" i="1"/>
  <c r="R1190" i="1"/>
  <c r="P1190" i="1"/>
  <c r="R1189" i="1"/>
  <c r="P1189" i="1"/>
  <c r="R1188" i="1"/>
  <c r="P1188" i="1"/>
  <c r="R1187" i="1"/>
  <c r="P1187" i="1"/>
  <c r="R1186" i="1"/>
  <c r="P1186" i="1"/>
  <c r="R1185" i="1"/>
  <c r="P1185" i="1"/>
  <c r="R1184" i="1"/>
  <c r="P1184" i="1"/>
  <c r="R1183" i="1"/>
  <c r="P1183" i="1"/>
  <c r="R1182" i="1"/>
  <c r="P1182" i="1"/>
  <c r="R1181" i="1"/>
  <c r="P1181" i="1"/>
  <c r="R1180" i="1"/>
  <c r="P1180" i="1"/>
  <c r="R1179" i="1"/>
  <c r="P1179" i="1"/>
  <c r="R1178" i="1"/>
  <c r="P1178" i="1"/>
  <c r="R1177" i="1"/>
  <c r="P1177" i="1"/>
  <c r="R1176" i="1"/>
  <c r="P1176" i="1"/>
  <c r="R1175" i="1"/>
  <c r="P1175" i="1"/>
  <c r="R1174" i="1"/>
  <c r="P1174" i="1"/>
  <c r="R1173" i="1"/>
  <c r="P1173" i="1"/>
  <c r="R1172" i="1"/>
  <c r="P1172" i="1"/>
  <c r="R1171" i="1"/>
  <c r="P1171" i="1"/>
  <c r="R1170" i="1"/>
  <c r="P1170" i="1"/>
  <c r="R1169" i="1"/>
  <c r="P1169" i="1"/>
  <c r="R1168" i="1"/>
  <c r="P1168" i="1"/>
  <c r="R1167" i="1"/>
  <c r="P1167" i="1"/>
  <c r="R1166" i="1"/>
  <c r="P1166" i="1"/>
  <c r="R1165" i="1"/>
  <c r="P1165" i="1"/>
  <c r="R1164" i="1"/>
  <c r="P1164" i="1"/>
  <c r="R1163" i="1"/>
  <c r="P1163" i="1"/>
  <c r="R1162" i="1"/>
  <c r="P1162" i="1"/>
  <c r="R1161" i="1"/>
  <c r="P1161" i="1"/>
  <c r="R1160" i="1"/>
  <c r="P1160" i="1"/>
  <c r="R1159" i="1"/>
  <c r="P1159" i="1"/>
  <c r="R1158" i="1"/>
  <c r="P1158" i="1"/>
  <c r="R1157" i="1"/>
  <c r="P1157" i="1"/>
  <c r="R1156" i="1"/>
  <c r="P1156" i="1"/>
  <c r="R1155" i="1"/>
  <c r="P1155" i="1"/>
  <c r="R1154" i="1"/>
  <c r="P1154" i="1"/>
  <c r="R1153" i="1"/>
  <c r="P1153" i="1"/>
  <c r="R1152" i="1"/>
  <c r="P1152" i="1"/>
  <c r="R1151" i="1"/>
  <c r="P1151" i="1"/>
  <c r="R1150" i="1"/>
  <c r="P1150" i="1"/>
  <c r="R1149" i="1"/>
  <c r="P1149" i="1"/>
  <c r="R1148" i="1"/>
  <c r="P1148" i="1"/>
  <c r="R1147" i="1"/>
  <c r="P1147" i="1"/>
  <c r="R1146" i="1"/>
  <c r="P1146" i="1"/>
  <c r="R1145" i="1"/>
  <c r="P1145" i="1"/>
  <c r="R1144" i="1"/>
  <c r="P1144" i="1"/>
  <c r="R1143" i="1"/>
  <c r="P1143" i="1"/>
  <c r="R1142" i="1"/>
  <c r="P1142" i="1"/>
  <c r="R1141" i="1"/>
  <c r="P1141" i="1"/>
  <c r="R1140" i="1"/>
  <c r="P1140" i="1"/>
  <c r="R1139" i="1"/>
  <c r="P1139" i="1"/>
  <c r="R1138" i="1"/>
  <c r="P1138" i="1"/>
  <c r="R1137" i="1"/>
  <c r="P1137" i="1"/>
  <c r="R1136" i="1"/>
  <c r="P1136" i="1"/>
  <c r="R1135" i="1"/>
  <c r="P1135" i="1"/>
  <c r="R1134" i="1"/>
  <c r="P1134" i="1"/>
  <c r="R1133" i="1"/>
  <c r="P1133" i="1"/>
  <c r="R1132" i="1"/>
  <c r="P1132" i="1"/>
  <c r="R1131" i="1"/>
  <c r="P1131" i="1"/>
  <c r="R1130" i="1"/>
  <c r="P1130" i="1"/>
  <c r="R1129" i="1"/>
  <c r="P1129" i="1"/>
  <c r="R1128" i="1"/>
  <c r="P1128" i="1"/>
  <c r="R1127" i="1"/>
  <c r="P1127" i="1"/>
  <c r="R1126" i="1"/>
  <c r="P1126" i="1"/>
  <c r="R1125" i="1"/>
  <c r="P1125" i="1"/>
  <c r="R1124" i="1"/>
  <c r="P1124" i="1"/>
  <c r="R1123" i="1"/>
  <c r="P1123" i="1"/>
  <c r="R1122" i="1"/>
  <c r="P1122" i="1"/>
  <c r="R1121" i="1"/>
  <c r="P1121" i="1"/>
  <c r="R1120" i="1"/>
  <c r="P1120" i="1"/>
  <c r="R1119" i="1"/>
  <c r="P1119" i="1"/>
  <c r="R1118" i="1"/>
  <c r="P1118" i="1"/>
  <c r="R1117" i="1"/>
  <c r="P1117" i="1"/>
  <c r="R1116" i="1"/>
  <c r="P1116" i="1"/>
  <c r="R1115" i="1"/>
  <c r="P1115" i="1"/>
  <c r="R1114" i="1"/>
  <c r="P1114" i="1"/>
  <c r="R1113" i="1"/>
  <c r="P1113" i="1"/>
  <c r="R1112" i="1"/>
  <c r="P1112" i="1"/>
  <c r="R1111" i="1"/>
  <c r="P1111" i="1"/>
  <c r="R1110" i="1"/>
  <c r="P1110" i="1"/>
  <c r="R1109" i="1"/>
  <c r="P1109" i="1"/>
  <c r="R1108" i="1"/>
  <c r="P1108" i="1"/>
  <c r="R1107" i="1"/>
  <c r="P1107" i="1"/>
  <c r="R1106" i="1"/>
  <c r="P1106" i="1"/>
  <c r="R1105" i="1"/>
  <c r="P1105" i="1"/>
  <c r="R1104" i="1"/>
  <c r="P1104" i="1"/>
  <c r="R1103" i="1"/>
  <c r="P1103" i="1"/>
  <c r="R1102" i="1"/>
  <c r="P1102" i="1"/>
  <c r="R1101" i="1"/>
  <c r="P1101" i="1"/>
  <c r="R1100" i="1"/>
  <c r="P1100" i="1"/>
  <c r="R1099" i="1"/>
  <c r="P1099" i="1"/>
  <c r="R1098" i="1"/>
  <c r="P1098" i="1"/>
  <c r="R1097" i="1"/>
  <c r="P1097" i="1"/>
  <c r="R1096" i="1"/>
  <c r="P1096" i="1"/>
  <c r="R1095" i="1"/>
  <c r="P1095" i="1"/>
  <c r="R1094" i="1"/>
  <c r="P1094" i="1"/>
  <c r="R1093" i="1"/>
  <c r="P1093" i="1"/>
  <c r="R1092" i="1"/>
  <c r="P1092" i="1"/>
  <c r="R1091" i="1"/>
  <c r="P1091" i="1"/>
  <c r="R1090" i="1"/>
  <c r="P1090" i="1"/>
  <c r="R1089" i="1"/>
  <c r="P1089" i="1"/>
  <c r="R1088" i="1"/>
  <c r="P1088" i="1"/>
  <c r="R1087" i="1"/>
  <c r="P1087" i="1"/>
  <c r="R1086" i="1"/>
  <c r="P1086" i="1"/>
  <c r="R1085" i="1"/>
  <c r="P1085" i="1"/>
  <c r="R1084" i="1"/>
  <c r="P1084" i="1"/>
  <c r="R1083" i="1"/>
  <c r="P1083" i="1"/>
  <c r="R1082" i="1"/>
  <c r="P1082" i="1"/>
  <c r="R1081" i="1"/>
  <c r="P1081" i="1"/>
  <c r="R1080" i="1"/>
  <c r="P1080" i="1"/>
  <c r="R1079" i="1"/>
  <c r="P1079" i="1"/>
  <c r="R1078" i="1"/>
  <c r="P1078" i="1"/>
  <c r="R1077" i="1"/>
  <c r="P1077" i="1"/>
  <c r="R1076" i="1"/>
  <c r="P1076" i="1"/>
  <c r="R1075" i="1"/>
  <c r="P1075" i="1"/>
  <c r="R1074" i="1"/>
  <c r="P1074" i="1"/>
  <c r="R1073" i="1"/>
  <c r="P1073" i="1"/>
  <c r="R1072" i="1"/>
  <c r="P1072" i="1"/>
  <c r="R1071" i="1"/>
  <c r="P1071" i="1"/>
  <c r="R1070" i="1"/>
  <c r="P1070" i="1"/>
  <c r="R1069" i="1"/>
  <c r="P1069" i="1"/>
  <c r="R1068" i="1"/>
  <c r="P1068" i="1"/>
  <c r="R1067" i="1"/>
  <c r="P1067" i="1"/>
  <c r="R1066" i="1"/>
  <c r="P1066" i="1"/>
  <c r="R1065" i="1"/>
  <c r="P1065" i="1"/>
  <c r="R1064" i="1"/>
  <c r="P1064" i="1"/>
  <c r="R1063" i="1"/>
  <c r="P1063" i="1"/>
  <c r="R1062" i="1"/>
  <c r="P1062" i="1"/>
  <c r="R1061" i="1"/>
  <c r="P1061" i="1"/>
  <c r="R1060" i="1"/>
  <c r="P1060" i="1"/>
  <c r="R1059" i="1"/>
  <c r="P1059" i="1"/>
  <c r="R1058" i="1"/>
  <c r="P1058" i="1"/>
  <c r="R1057" i="1"/>
  <c r="P1057" i="1"/>
  <c r="R1056" i="1"/>
  <c r="P1056" i="1"/>
  <c r="R1055" i="1"/>
  <c r="P1055" i="1"/>
  <c r="R1054" i="1"/>
  <c r="P1054" i="1"/>
  <c r="R1053" i="1"/>
  <c r="P1053" i="1"/>
  <c r="R1052" i="1"/>
  <c r="P1052" i="1"/>
  <c r="R1051" i="1"/>
  <c r="P1051" i="1"/>
  <c r="R1050" i="1"/>
  <c r="P1050" i="1"/>
  <c r="R1049" i="1"/>
  <c r="P1049" i="1"/>
  <c r="R1048" i="1"/>
  <c r="P1048" i="1"/>
  <c r="R1047" i="1"/>
  <c r="P1047" i="1"/>
  <c r="R1046" i="1"/>
  <c r="P1046" i="1"/>
  <c r="R1045" i="1"/>
  <c r="P1045" i="1"/>
  <c r="R1044" i="1"/>
  <c r="P1044" i="1"/>
  <c r="R1043" i="1"/>
  <c r="P1043" i="1"/>
  <c r="R1042" i="1"/>
  <c r="P1042" i="1"/>
  <c r="R1041" i="1"/>
  <c r="P1041" i="1"/>
  <c r="R1040" i="1"/>
  <c r="P1040" i="1"/>
  <c r="R1039" i="1"/>
  <c r="P1039" i="1"/>
  <c r="R1038" i="1"/>
  <c r="P1038" i="1"/>
  <c r="R1037" i="1"/>
  <c r="P1037" i="1"/>
  <c r="R1036" i="1"/>
  <c r="P1036" i="1"/>
  <c r="R1035" i="1"/>
  <c r="P1035" i="1"/>
  <c r="R1034" i="1"/>
  <c r="P1034" i="1"/>
  <c r="R1033" i="1"/>
  <c r="P1033" i="1"/>
  <c r="R1032" i="1"/>
  <c r="P1032" i="1"/>
  <c r="R1031" i="1"/>
  <c r="P1031" i="1"/>
  <c r="R1030" i="1"/>
  <c r="P1030" i="1"/>
  <c r="R1029" i="1"/>
  <c r="P1029" i="1"/>
  <c r="R1028" i="1"/>
  <c r="P1028" i="1"/>
  <c r="R1027" i="1"/>
  <c r="P1027" i="1"/>
  <c r="R1026" i="1"/>
  <c r="P1026" i="1"/>
  <c r="R1025" i="1"/>
  <c r="P1025" i="1"/>
  <c r="R1024" i="1"/>
  <c r="P1024" i="1"/>
  <c r="R1023" i="1"/>
  <c r="P1023" i="1"/>
  <c r="R1022" i="1"/>
  <c r="P1022" i="1"/>
  <c r="R1021" i="1"/>
  <c r="P1021" i="1"/>
  <c r="R1020" i="1"/>
  <c r="P1020" i="1"/>
  <c r="R1019" i="1"/>
  <c r="P1019" i="1"/>
  <c r="R1018" i="1"/>
  <c r="P1018" i="1"/>
  <c r="R1017" i="1"/>
  <c r="P1017" i="1"/>
  <c r="R1016" i="1"/>
  <c r="P1016" i="1"/>
  <c r="R1015" i="1"/>
  <c r="P1015" i="1"/>
  <c r="R1014" i="1"/>
  <c r="P1014" i="1"/>
  <c r="R1013" i="1"/>
  <c r="P1013" i="1"/>
  <c r="R1012" i="1"/>
  <c r="P1012" i="1"/>
  <c r="R1011" i="1"/>
  <c r="P1011" i="1"/>
  <c r="R1010" i="1"/>
  <c r="P1010" i="1"/>
  <c r="R1009" i="1"/>
  <c r="P1009" i="1"/>
  <c r="R1008" i="1"/>
  <c r="P1008" i="1"/>
  <c r="R1007" i="1"/>
  <c r="P1007" i="1"/>
  <c r="R1006" i="1"/>
  <c r="P1006" i="1"/>
  <c r="R1005" i="1"/>
  <c r="P1005" i="1"/>
  <c r="R1004" i="1"/>
  <c r="P1004" i="1"/>
  <c r="R1003" i="1"/>
  <c r="P1003" i="1"/>
  <c r="R1002" i="1"/>
  <c r="P1002" i="1"/>
  <c r="R1001" i="1"/>
  <c r="P1001" i="1"/>
  <c r="R1000" i="1"/>
  <c r="P1000" i="1"/>
  <c r="R999" i="1"/>
  <c r="P999" i="1"/>
  <c r="R998" i="1"/>
  <c r="P998" i="1"/>
  <c r="R997" i="1"/>
  <c r="P997" i="1"/>
  <c r="R996" i="1"/>
  <c r="P996" i="1"/>
  <c r="R995" i="1"/>
  <c r="P995" i="1"/>
  <c r="R994" i="1"/>
  <c r="P994" i="1"/>
  <c r="R993" i="1"/>
  <c r="P993" i="1"/>
  <c r="R992" i="1"/>
  <c r="P992" i="1"/>
  <c r="R991" i="1"/>
  <c r="P991" i="1"/>
  <c r="R990" i="1"/>
  <c r="P990" i="1"/>
  <c r="R989" i="1"/>
  <c r="P989" i="1"/>
  <c r="R988" i="1"/>
  <c r="P988" i="1"/>
  <c r="R987" i="1"/>
  <c r="P987" i="1"/>
  <c r="R986" i="1"/>
  <c r="P986" i="1"/>
  <c r="R985" i="1"/>
  <c r="P985" i="1"/>
  <c r="R984" i="1"/>
  <c r="P984" i="1"/>
  <c r="R983" i="1"/>
  <c r="P983" i="1"/>
  <c r="R982" i="1"/>
  <c r="P982" i="1"/>
  <c r="R981" i="1"/>
  <c r="P981" i="1"/>
  <c r="R980" i="1"/>
  <c r="P980" i="1"/>
  <c r="R979" i="1"/>
  <c r="P979" i="1"/>
  <c r="R978" i="1"/>
  <c r="P978" i="1"/>
  <c r="R977" i="1"/>
  <c r="P977" i="1"/>
  <c r="R976" i="1"/>
  <c r="P976" i="1"/>
  <c r="R975" i="1"/>
  <c r="P975" i="1"/>
  <c r="R974" i="1"/>
  <c r="P974" i="1"/>
  <c r="R973" i="1"/>
  <c r="P973" i="1"/>
  <c r="R972" i="1"/>
  <c r="P972" i="1"/>
  <c r="R971" i="1"/>
  <c r="P971" i="1"/>
  <c r="R970" i="1"/>
  <c r="P970" i="1"/>
  <c r="R969" i="1"/>
  <c r="P969" i="1"/>
  <c r="R968" i="1"/>
  <c r="P968" i="1"/>
  <c r="R967" i="1"/>
  <c r="P967" i="1"/>
  <c r="R966" i="1"/>
  <c r="P966" i="1"/>
  <c r="R965" i="1"/>
  <c r="P965" i="1"/>
  <c r="R964" i="1"/>
  <c r="P964" i="1"/>
  <c r="R963" i="1"/>
  <c r="P963" i="1"/>
  <c r="R962" i="1"/>
  <c r="P962" i="1"/>
  <c r="R961" i="1"/>
  <c r="P961" i="1"/>
  <c r="R960" i="1"/>
  <c r="P960" i="1"/>
  <c r="R959" i="1"/>
  <c r="P959" i="1"/>
  <c r="R958" i="1"/>
  <c r="P958" i="1"/>
  <c r="R957" i="1"/>
  <c r="P957" i="1"/>
  <c r="R956" i="1"/>
  <c r="P956" i="1"/>
  <c r="R955" i="1"/>
  <c r="P955" i="1"/>
  <c r="R954" i="1"/>
  <c r="P954" i="1"/>
  <c r="R953" i="1"/>
  <c r="P953" i="1"/>
  <c r="R952" i="1"/>
  <c r="P952" i="1"/>
  <c r="R951" i="1"/>
  <c r="P951" i="1"/>
  <c r="R950" i="1"/>
  <c r="P950" i="1"/>
  <c r="R949" i="1"/>
  <c r="P949" i="1"/>
  <c r="R948" i="1"/>
  <c r="P948" i="1"/>
  <c r="R947" i="1"/>
  <c r="P947" i="1"/>
  <c r="R946" i="1"/>
  <c r="P946" i="1"/>
  <c r="R945" i="1"/>
  <c r="P945" i="1"/>
  <c r="R944" i="1"/>
  <c r="P944" i="1"/>
  <c r="R943" i="1"/>
  <c r="P943" i="1"/>
  <c r="R942" i="1"/>
  <c r="P942" i="1"/>
  <c r="R941" i="1"/>
  <c r="P941" i="1"/>
  <c r="R940" i="1"/>
  <c r="P940" i="1"/>
  <c r="R939" i="1"/>
  <c r="P939" i="1"/>
  <c r="R938" i="1"/>
  <c r="P938" i="1"/>
  <c r="R937" i="1"/>
  <c r="P937" i="1"/>
  <c r="R936" i="1"/>
  <c r="P936" i="1"/>
  <c r="R935" i="1"/>
  <c r="P935" i="1"/>
  <c r="R934" i="1"/>
  <c r="P934" i="1"/>
  <c r="R933" i="1"/>
  <c r="P933" i="1"/>
  <c r="R932" i="1"/>
  <c r="P932" i="1"/>
  <c r="R931" i="1"/>
  <c r="P931" i="1"/>
  <c r="R930" i="1"/>
  <c r="P930" i="1"/>
  <c r="R929" i="1"/>
  <c r="P929" i="1"/>
  <c r="R928" i="1"/>
  <c r="P928" i="1"/>
  <c r="R927" i="1"/>
  <c r="P927" i="1"/>
  <c r="R926" i="1"/>
  <c r="P926" i="1"/>
  <c r="R925" i="1"/>
  <c r="P925" i="1"/>
  <c r="R924" i="1"/>
  <c r="P924" i="1"/>
  <c r="R923" i="1"/>
  <c r="P923" i="1"/>
  <c r="R922" i="1"/>
  <c r="P922" i="1"/>
  <c r="R921" i="1"/>
  <c r="P921" i="1"/>
  <c r="R920" i="1"/>
  <c r="P920" i="1"/>
  <c r="R919" i="1"/>
  <c r="P919" i="1"/>
  <c r="R918" i="1"/>
  <c r="P918" i="1"/>
  <c r="R917" i="1"/>
  <c r="P917" i="1"/>
  <c r="R916" i="1"/>
  <c r="P916" i="1"/>
  <c r="R915" i="1"/>
  <c r="P915" i="1"/>
  <c r="R914" i="1"/>
  <c r="P914" i="1"/>
  <c r="R913" i="1"/>
  <c r="P913" i="1"/>
  <c r="R912" i="1"/>
  <c r="P912" i="1"/>
  <c r="R911" i="1"/>
  <c r="P911" i="1"/>
  <c r="R910" i="1"/>
  <c r="P910" i="1"/>
  <c r="R909" i="1"/>
  <c r="P909" i="1"/>
  <c r="R908" i="1"/>
  <c r="P908" i="1"/>
  <c r="R907" i="1"/>
  <c r="P907" i="1"/>
  <c r="R906" i="1"/>
  <c r="P906" i="1"/>
  <c r="R905" i="1"/>
  <c r="P905" i="1"/>
  <c r="R904" i="1"/>
  <c r="P904" i="1"/>
  <c r="R903" i="1"/>
  <c r="P903" i="1"/>
  <c r="R902" i="1"/>
  <c r="P902" i="1"/>
  <c r="R901" i="1"/>
  <c r="P901" i="1"/>
  <c r="R900" i="1"/>
  <c r="P900" i="1"/>
  <c r="R899" i="1"/>
  <c r="P899" i="1"/>
  <c r="R898" i="1"/>
  <c r="P898" i="1"/>
  <c r="R897" i="1"/>
  <c r="P897" i="1"/>
  <c r="R896" i="1"/>
  <c r="P896" i="1"/>
  <c r="R895" i="1"/>
  <c r="P895" i="1"/>
  <c r="R894" i="1"/>
  <c r="P894" i="1"/>
  <c r="R893" i="1"/>
  <c r="P893" i="1"/>
  <c r="R892" i="1"/>
  <c r="P892" i="1"/>
  <c r="R891" i="1"/>
  <c r="P891" i="1"/>
  <c r="R890" i="1"/>
  <c r="P890" i="1"/>
  <c r="R889" i="1"/>
  <c r="P889" i="1"/>
  <c r="R888" i="1"/>
  <c r="P888" i="1"/>
  <c r="R887" i="1"/>
  <c r="P887" i="1"/>
  <c r="R886" i="1"/>
  <c r="P886" i="1"/>
  <c r="R885" i="1"/>
  <c r="P885" i="1"/>
  <c r="R884" i="1"/>
  <c r="P884" i="1"/>
  <c r="R883" i="1"/>
  <c r="P883" i="1"/>
  <c r="R882" i="1"/>
  <c r="P882" i="1"/>
  <c r="R881" i="1"/>
  <c r="P881" i="1"/>
  <c r="R880" i="1"/>
  <c r="P880" i="1"/>
  <c r="R879" i="1"/>
  <c r="P879" i="1"/>
  <c r="R878" i="1"/>
  <c r="P878" i="1"/>
  <c r="R877" i="1"/>
  <c r="P877" i="1"/>
  <c r="R876" i="1"/>
  <c r="P876" i="1"/>
  <c r="R875" i="1"/>
  <c r="P875" i="1"/>
  <c r="R874" i="1"/>
  <c r="P874" i="1"/>
  <c r="R873" i="1"/>
  <c r="P873" i="1"/>
  <c r="R872" i="1"/>
  <c r="P872" i="1"/>
  <c r="R871" i="1"/>
  <c r="P871" i="1"/>
  <c r="R870" i="1"/>
  <c r="P870" i="1"/>
  <c r="R869" i="1"/>
  <c r="P869" i="1"/>
  <c r="R868" i="1"/>
  <c r="P868" i="1"/>
  <c r="R867" i="1"/>
  <c r="P867" i="1"/>
  <c r="R866" i="1"/>
  <c r="P866" i="1"/>
  <c r="R865" i="1"/>
  <c r="P865" i="1"/>
  <c r="R864" i="1"/>
  <c r="P864" i="1"/>
  <c r="R863" i="1"/>
  <c r="P863" i="1"/>
  <c r="R862" i="1"/>
  <c r="P862" i="1"/>
  <c r="R861" i="1"/>
  <c r="P861" i="1"/>
  <c r="R860" i="1"/>
  <c r="P860" i="1"/>
  <c r="R859" i="1"/>
  <c r="P859" i="1"/>
  <c r="R858" i="1"/>
  <c r="P858" i="1"/>
  <c r="R857" i="1"/>
  <c r="P857" i="1"/>
  <c r="R856" i="1"/>
  <c r="P856" i="1"/>
  <c r="R855" i="1"/>
  <c r="P855" i="1"/>
  <c r="R854" i="1"/>
  <c r="P854" i="1"/>
  <c r="R853" i="1"/>
  <c r="P853" i="1"/>
  <c r="R852" i="1"/>
  <c r="P852" i="1"/>
  <c r="R851" i="1"/>
  <c r="P851" i="1"/>
  <c r="R850" i="1"/>
  <c r="P850" i="1"/>
  <c r="R849" i="1"/>
  <c r="P849" i="1"/>
  <c r="R848" i="1"/>
  <c r="P848" i="1"/>
  <c r="R847" i="1"/>
  <c r="P847" i="1"/>
  <c r="R846" i="1"/>
  <c r="P846" i="1"/>
  <c r="R845" i="1"/>
  <c r="P845" i="1"/>
  <c r="R844" i="1"/>
  <c r="P844" i="1"/>
  <c r="R843" i="1"/>
  <c r="P843" i="1"/>
  <c r="R842" i="1"/>
  <c r="P842" i="1"/>
  <c r="R841" i="1"/>
  <c r="P841" i="1"/>
  <c r="R840" i="1"/>
  <c r="P840" i="1"/>
  <c r="R839" i="1"/>
  <c r="P839" i="1"/>
  <c r="R838" i="1"/>
  <c r="P838" i="1"/>
  <c r="R837" i="1"/>
  <c r="P837" i="1"/>
  <c r="R836" i="1"/>
  <c r="P836" i="1"/>
  <c r="R835" i="1"/>
  <c r="P835" i="1"/>
  <c r="R834" i="1"/>
  <c r="P834" i="1"/>
  <c r="R833" i="1"/>
  <c r="P833" i="1"/>
  <c r="R832" i="1"/>
  <c r="P832" i="1"/>
  <c r="R831" i="1"/>
  <c r="P831" i="1"/>
  <c r="R830" i="1"/>
  <c r="P830" i="1"/>
  <c r="R829" i="1"/>
  <c r="P829" i="1"/>
  <c r="R828" i="1"/>
  <c r="P828" i="1"/>
  <c r="R827" i="1"/>
  <c r="P827" i="1"/>
  <c r="R826" i="1"/>
  <c r="P826" i="1"/>
  <c r="R825" i="1"/>
  <c r="P825" i="1"/>
  <c r="R824" i="1"/>
  <c r="P824" i="1"/>
  <c r="R823" i="1"/>
  <c r="P823" i="1"/>
  <c r="R822" i="1"/>
  <c r="P822" i="1"/>
  <c r="R821" i="1"/>
  <c r="P821" i="1"/>
  <c r="R820" i="1"/>
  <c r="P820" i="1"/>
  <c r="R819" i="1"/>
  <c r="P819" i="1"/>
  <c r="R818" i="1"/>
  <c r="P818" i="1"/>
  <c r="R817" i="1"/>
  <c r="P817" i="1"/>
  <c r="R816" i="1"/>
  <c r="P816" i="1"/>
  <c r="R815" i="1"/>
  <c r="P815" i="1"/>
  <c r="R814" i="1"/>
  <c r="P814" i="1"/>
  <c r="R813" i="1"/>
  <c r="P813" i="1"/>
  <c r="R812" i="1"/>
  <c r="P812" i="1"/>
  <c r="R811" i="1"/>
  <c r="P811" i="1"/>
  <c r="R810" i="1"/>
  <c r="P810" i="1"/>
  <c r="R809" i="1"/>
  <c r="P809" i="1"/>
  <c r="R808" i="1"/>
  <c r="P808" i="1"/>
  <c r="R807" i="1"/>
  <c r="P807" i="1"/>
  <c r="R806" i="1"/>
  <c r="P806" i="1"/>
  <c r="R805" i="1"/>
  <c r="P805" i="1"/>
  <c r="R804" i="1"/>
  <c r="P804" i="1"/>
  <c r="R803" i="1"/>
  <c r="P803" i="1"/>
  <c r="R802" i="1"/>
  <c r="P802" i="1"/>
  <c r="R801" i="1"/>
  <c r="P801" i="1"/>
  <c r="R800" i="1"/>
  <c r="P800" i="1"/>
  <c r="R799" i="1"/>
  <c r="P799" i="1"/>
  <c r="R798" i="1"/>
  <c r="P798" i="1"/>
  <c r="R797" i="1"/>
  <c r="P797" i="1"/>
  <c r="R796" i="1"/>
  <c r="P796" i="1"/>
  <c r="R795" i="1"/>
  <c r="P795" i="1"/>
  <c r="R794" i="1"/>
  <c r="P794" i="1"/>
  <c r="R793" i="1"/>
  <c r="P793" i="1"/>
  <c r="R792" i="1"/>
  <c r="P792" i="1"/>
  <c r="R791" i="1"/>
  <c r="P791" i="1"/>
  <c r="R790" i="1"/>
  <c r="P790" i="1"/>
  <c r="R789" i="1"/>
  <c r="P789" i="1"/>
  <c r="R788" i="1"/>
  <c r="P788" i="1"/>
  <c r="R787" i="1"/>
  <c r="P787" i="1"/>
  <c r="R786" i="1"/>
  <c r="P786" i="1"/>
  <c r="R785" i="1"/>
  <c r="P785" i="1"/>
  <c r="R784" i="1"/>
  <c r="P784" i="1"/>
  <c r="R783" i="1"/>
  <c r="P783" i="1"/>
  <c r="R782" i="1"/>
  <c r="P782" i="1"/>
  <c r="R781" i="1"/>
  <c r="P781" i="1"/>
  <c r="R780" i="1"/>
  <c r="P780" i="1"/>
  <c r="R779" i="1"/>
  <c r="P779" i="1"/>
  <c r="R778" i="1"/>
  <c r="P778" i="1"/>
  <c r="R777" i="1"/>
  <c r="P777" i="1"/>
  <c r="R776" i="1"/>
  <c r="P776" i="1"/>
  <c r="R775" i="1"/>
  <c r="P775" i="1"/>
  <c r="R774" i="1"/>
  <c r="P774" i="1"/>
  <c r="R773" i="1"/>
  <c r="P773" i="1"/>
  <c r="R772" i="1"/>
  <c r="P772" i="1"/>
  <c r="R771" i="1"/>
  <c r="P771" i="1"/>
  <c r="R770" i="1"/>
  <c r="P770" i="1"/>
  <c r="R769" i="1"/>
  <c r="P769" i="1"/>
  <c r="R768" i="1"/>
  <c r="P768" i="1"/>
  <c r="R767" i="1"/>
  <c r="P767" i="1"/>
  <c r="R766" i="1"/>
  <c r="P766" i="1"/>
  <c r="R765" i="1"/>
  <c r="P765" i="1"/>
  <c r="R764" i="1"/>
  <c r="P764" i="1"/>
  <c r="R763" i="1"/>
  <c r="P763" i="1"/>
  <c r="R762" i="1"/>
  <c r="P762" i="1"/>
  <c r="R761" i="1"/>
  <c r="P761" i="1"/>
  <c r="R760" i="1"/>
  <c r="P760" i="1"/>
  <c r="R759" i="1"/>
  <c r="P759" i="1"/>
  <c r="R758" i="1"/>
  <c r="P758" i="1"/>
  <c r="R757" i="1"/>
  <c r="P757" i="1"/>
  <c r="R756" i="1"/>
  <c r="P756" i="1"/>
  <c r="R755" i="1"/>
  <c r="P755" i="1"/>
  <c r="R754" i="1"/>
  <c r="P754" i="1"/>
  <c r="R753" i="1"/>
  <c r="P753" i="1"/>
  <c r="R752" i="1"/>
  <c r="P752" i="1"/>
  <c r="R751" i="1"/>
  <c r="P751" i="1"/>
  <c r="R750" i="1"/>
  <c r="P750" i="1"/>
  <c r="R749" i="1"/>
  <c r="P749" i="1"/>
  <c r="R748" i="1"/>
  <c r="P748" i="1"/>
  <c r="R747" i="1"/>
  <c r="P747" i="1"/>
  <c r="R746" i="1"/>
  <c r="P746" i="1"/>
  <c r="R745" i="1"/>
  <c r="P745" i="1"/>
  <c r="R744" i="1"/>
  <c r="P744" i="1"/>
  <c r="R743" i="1"/>
  <c r="P743" i="1"/>
  <c r="R742" i="1"/>
  <c r="P742" i="1"/>
  <c r="R741" i="1"/>
  <c r="P741" i="1"/>
  <c r="R740" i="1"/>
  <c r="P740" i="1"/>
  <c r="R739" i="1"/>
  <c r="P739" i="1"/>
  <c r="R738" i="1"/>
  <c r="P738" i="1"/>
  <c r="R737" i="1"/>
  <c r="P737" i="1"/>
  <c r="R736" i="1"/>
  <c r="P736" i="1"/>
  <c r="R735" i="1"/>
  <c r="P735" i="1"/>
  <c r="R734" i="1"/>
  <c r="P734" i="1"/>
  <c r="R733" i="1"/>
  <c r="P733" i="1"/>
  <c r="R732" i="1"/>
  <c r="P732" i="1"/>
  <c r="R731" i="1"/>
  <c r="P731" i="1"/>
  <c r="R730" i="1"/>
  <c r="P730" i="1"/>
  <c r="R729" i="1"/>
  <c r="P729" i="1"/>
  <c r="R728" i="1"/>
  <c r="P728" i="1"/>
  <c r="R727" i="1"/>
  <c r="P727" i="1"/>
  <c r="R726" i="1"/>
  <c r="P726" i="1"/>
  <c r="R725" i="1"/>
  <c r="P725" i="1"/>
  <c r="R724" i="1"/>
  <c r="P724" i="1"/>
  <c r="R723" i="1"/>
  <c r="P723" i="1"/>
  <c r="R722" i="1"/>
  <c r="P722" i="1"/>
  <c r="R721" i="1"/>
  <c r="P721" i="1"/>
  <c r="R720" i="1"/>
  <c r="P720" i="1"/>
  <c r="R719" i="1"/>
  <c r="P719" i="1"/>
  <c r="R718" i="1"/>
  <c r="P718" i="1"/>
  <c r="R717" i="1"/>
  <c r="P717" i="1"/>
  <c r="R716" i="1"/>
  <c r="P716" i="1"/>
  <c r="R715" i="1"/>
  <c r="P715" i="1"/>
  <c r="R714" i="1"/>
  <c r="P714" i="1"/>
  <c r="R713" i="1"/>
  <c r="P713" i="1"/>
  <c r="R712" i="1"/>
  <c r="P712" i="1"/>
  <c r="R711" i="1"/>
  <c r="P711" i="1"/>
  <c r="R710" i="1"/>
  <c r="P710" i="1"/>
  <c r="R709" i="1"/>
  <c r="P709" i="1"/>
  <c r="R708" i="1"/>
  <c r="P708" i="1"/>
  <c r="R707" i="1"/>
  <c r="P707" i="1"/>
  <c r="R706" i="1"/>
  <c r="P706" i="1"/>
  <c r="R705" i="1"/>
  <c r="P705" i="1"/>
  <c r="R704" i="1"/>
  <c r="P704" i="1"/>
  <c r="R703" i="1"/>
  <c r="P703" i="1"/>
  <c r="R702" i="1"/>
  <c r="P702" i="1"/>
  <c r="R701" i="1"/>
  <c r="P701" i="1"/>
  <c r="R700" i="1"/>
  <c r="P700" i="1"/>
  <c r="R699" i="1"/>
  <c r="P699" i="1"/>
  <c r="R698" i="1"/>
  <c r="P698" i="1"/>
  <c r="R697" i="1"/>
  <c r="P697" i="1"/>
  <c r="R696" i="1"/>
  <c r="P696" i="1"/>
  <c r="R695" i="1"/>
  <c r="P695" i="1"/>
  <c r="R694" i="1"/>
  <c r="P694" i="1"/>
  <c r="R693" i="1"/>
  <c r="P693" i="1"/>
  <c r="R692" i="1"/>
  <c r="P692" i="1"/>
  <c r="R691" i="1"/>
  <c r="P691" i="1"/>
  <c r="R690" i="1"/>
  <c r="P690" i="1"/>
  <c r="R689" i="1"/>
  <c r="P689" i="1"/>
  <c r="R688" i="1"/>
  <c r="P688" i="1"/>
  <c r="R687" i="1"/>
  <c r="P687" i="1"/>
  <c r="R686" i="1"/>
  <c r="P686" i="1"/>
  <c r="R685" i="1"/>
  <c r="P685" i="1"/>
  <c r="R684" i="1"/>
  <c r="P684" i="1"/>
  <c r="R683" i="1"/>
  <c r="P683" i="1"/>
  <c r="R682" i="1"/>
  <c r="P682" i="1"/>
  <c r="R681" i="1"/>
  <c r="P681" i="1"/>
  <c r="R680" i="1"/>
  <c r="P680" i="1"/>
  <c r="R679" i="1"/>
  <c r="P679" i="1"/>
  <c r="R678" i="1"/>
  <c r="P678" i="1"/>
  <c r="R677" i="1"/>
  <c r="P677" i="1"/>
  <c r="R676" i="1"/>
  <c r="P676" i="1"/>
  <c r="R675" i="1"/>
  <c r="P675" i="1"/>
  <c r="R674" i="1"/>
  <c r="P674" i="1"/>
  <c r="R673" i="1"/>
  <c r="P673" i="1"/>
  <c r="R672" i="1"/>
  <c r="P672" i="1"/>
  <c r="R671" i="1"/>
  <c r="P671" i="1"/>
  <c r="R670" i="1"/>
  <c r="P670" i="1"/>
  <c r="R669" i="1"/>
  <c r="P669" i="1"/>
  <c r="R668" i="1"/>
  <c r="P668" i="1"/>
  <c r="R667" i="1"/>
  <c r="P667" i="1"/>
  <c r="R666" i="1"/>
  <c r="P666" i="1"/>
  <c r="R665" i="1"/>
  <c r="P665" i="1"/>
  <c r="R664" i="1"/>
  <c r="P664" i="1"/>
  <c r="R663" i="1"/>
  <c r="P663" i="1"/>
  <c r="R662" i="1"/>
  <c r="P662" i="1"/>
  <c r="R661" i="1"/>
  <c r="P661" i="1"/>
  <c r="R660" i="1"/>
  <c r="P660" i="1"/>
  <c r="R659" i="1"/>
  <c r="P659" i="1"/>
  <c r="R658" i="1"/>
  <c r="P658" i="1"/>
  <c r="R657" i="1"/>
  <c r="P657" i="1"/>
  <c r="R656" i="1"/>
  <c r="P656" i="1"/>
  <c r="R655" i="1"/>
  <c r="P655" i="1"/>
  <c r="R654" i="1"/>
  <c r="P654" i="1"/>
  <c r="R653" i="1"/>
  <c r="P653" i="1"/>
  <c r="R652" i="1"/>
  <c r="P652" i="1"/>
  <c r="R651" i="1"/>
  <c r="P651" i="1"/>
  <c r="R650" i="1"/>
  <c r="P650" i="1"/>
  <c r="R649" i="1"/>
  <c r="P649" i="1"/>
  <c r="R648" i="1"/>
  <c r="P648" i="1"/>
  <c r="R647" i="1"/>
  <c r="P647" i="1"/>
  <c r="R646" i="1"/>
  <c r="P646" i="1"/>
  <c r="R645" i="1"/>
  <c r="P645" i="1"/>
  <c r="R644" i="1"/>
  <c r="P644" i="1"/>
  <c r="R643" i="1"/>
  <c r="P643" i="1"/>
  <c r="R642" i="1"/>
  <c r="P642" i="1"/>
  <c r="R641" i="1"/>
  <c r="P641" i="1"/>
  <c r="R640" i="1"/>
  <c r="P640" i="1"/>
  <c r="R639" i="1"/>
  <c r="P639" i="1"/>
  <c r="R638" i="1"/>
  <c r="P638" i="1"/>
  <c r="R637" i="1"/>
  <c r="P637" i="1"/>
  <c r="R636" i="1"/>
  <c r="P636" i="1"/>
  <c r="R635" i="1"/>
  <c r="P635" i="1"/>
  <c r="R634" i="1"/>
  <c r="P634" i="1"/>
  <c r="R633" i="1"/>
  <c r="P633" i="1"/>
  <c r="R632" i="1"/>
  <c r="P632" i="1"/>
  <c r="R631" i="1"/>
  <c r="P631" i="1"/>
  <c r="R630" i="1"/>
  <c r="P630" i="1"/>
  <c r="R629" i="1"/>
  <c r="P629" i="1"/>
  <c r="R628" i="1"/>
  <c r="P628" i="1"/>
  <c r="R627" i="1"/>
  <c r="P627" i="1"/>
  <c r="R626" i="1"/>
  <c r="P626" i="1"/>
  <c r="R625" i="1"/>
  <c r="P625" i="1"/>
  <c r="R624" i="1"/>
  <c r="P624" i="1"/>
  <c r="R623" i="1"/>
  <c r="P623" i="1"/>
  <c r="R622" i="1"/>
  <c r="P622" i="1"/>
  <c r="R621" i="1"/>
  <c r="P621" i="1"/>
  <c r="R620" i="1"/>
  <c r="P620" i="1"/>
  <c r="R619" i="1"/>
  <c r="P619" i="1"/>
  <c r="R618" i="1"/>
  <c r="P618" i="1"/>
  <c r="R617" i="1"/>
  <c r="P617" i="1"/>
  <c r="R616" i="1"/>
  <c r="P616" i="1"/>
  <c r="R615" i="1"/>
  <c r="P615" i="1"/>
  <c r="R614" i="1"/>
  <c r="P614" i="1"/>
  <c r="R613" i="1"/>
  <c r="P613" i="1"/>
  <c r="R612" i="1"/>
  <c r="P612" i="1"/>
  <c r="R611" i="1"/>
  <c r="P611" i="1"/>
  <c r="R610" i="1"/>
  <c r="P610" i="1"/>
  <c r="R609" i="1"/>
  <c r="P609" i="1"/>
  <c r="R608" i="1"/>
  <c r="P608" i="1"/>
  <c r="R607" i="1"/>
  <c r="P607" i="1"/>
  <c r="R606" i="1"/>
  <c r="P606" i="1"/>
  <c r="R605" i="1"/>
  <c r="P605" i="1"/>
  <c r="R604" i="1"/>
  <c r="P604" i="1"/>
  <c r="R603" i="1"/>
  <c r="P603" i="1"/>
  <c r="R602" i="1"/>
  <c r="P602" i="1"/>
  <c r="R601" i="1"/>
  <c r="P601" i="1"/>
  <c r="R600" i="1"/>
  <c r="P600" i="1"/>
  <c r="R599" i="1"/>
  <c r="P599" i="1"/>
  <c r="R598" i="1"/>
  <c r="P598" i="1"/>
  <c r="R597" i="1"/>
  <c r="P597" i="1"/>
  <c r="R596" i="1"/>
  <c r="P596" i="1"/>
  <c r="R595" i="1"/>
  <c r="P595" i="1"/>
  <c r="R594" i="1"/>
  <c r="P594" i="1"/>
  <c r="R593" i="1"/>
  <c r="P593" i="1"/>
  <c r="R592" i="1"/>
  <c r="P592" i="1"/>
  <c r="R591" i="1"/>
  <c r="P591" i="1"/>
  <c r="R590" i="1"/>
  <c r="P590" i="1"/>
  <c r="R589" i="1"/>
  <c r="P589" i="1"/>
  <c r="R588" i="1"/>
  <c r="P588" i="1"/>
  <c r="R587" i="1"/>
  <c r="P587" i="1"/>
  <c r="R586" i="1"/>
  <c r="P586" i="1"/>
  <c r="R585" i="1"/>
  <c r="P585" i="1"/>
  <c r="R584" i="1"/>
  <c r="P584" i="1"/>
  <c r="R583" i="1"/>
  <c r="P583" i="1"/>
  <c r="R582" i="1"/>
  <c r="P582" i="1"/>
  <c r="R581" i="1"/>
  <c r="P581" i="1"/>
  <c r="R580" i="1"/>
  <c r="P580" i="1"/>
  <c r="R579" i="1"/>
  <c r="P579" i="1"/>
  <c r="R578" i="1"/>
  <c r="P578" i="1"/>
  <c r="R577" i="1"/>
  <c r="P577" i="1"/>
  <c r="R576" i="1"/>
  <c r="P576" i="1"/>
  <c r="R575" i="1"/>
  <c r="P575" i="1"/>
  <c r="R574" i="1"/>
  <c r="P574" i="1"/>
  <c r="R573" i="1"/>
  <c r="P573" i="1"/>
  <c r="R572" i="1"/>
  <c r="P572" i="1"/>
  <c r="R571" i="1"/>
  <c r="P571" i="1"/>
  <c r="R570" i="1"/>
  <c r="P570" i="1"/>
  <c r="R569" i="1"/>
  <c r="P569" i="1"/>
  <c r="R568" i="1"/>
  <c r="P568" i="1"/>
  <c r="R567" i="1"/>
  <c r="P567" i="1"/>
  <c r="R566" i="1"/>
  <c r="P566" i="1"/>
  <c r="R565" i="1"/>
  <c r="P565" i="1"/>
  <c r="R564" i="1"/>
  <c r="P564" i="1"/>
  <c r="R563" i="1"/>
  <c r="P563" i="1"/>
  <c r="R562" i="1"/>
  <c r="P562" i="1"/>
  <c r="R561" i="1"/>
  <c r="P561" i="1"/>
  <c r="R560" i="1"/>
  <c r="P560" i="1"/>
  <c r="R559" i="1"/>
  <c r="P559" i="1"/>
  <c r="R558" i="1"/>
  <c r="P558" i="1"/>
  <c r="R557" i="1"/>
  <c r="P557" i="1"/>
  <c r="R556" i="1"/>
  <c r="P556" i="1"/>
  <c r="R555" i="1"/>
  <c r="P555" i="1"/>
  <c r="R554" i="1"/>
  <c r="P554" i="1"/>
  <c r="R553" i="1"/>
  <c r="P553" i="1"/>
  <c r="R552" i="1"/>
  <c r="P552" i="1"/>
  <c r="R551" i="1"/>
  <c r="P551" i="1"/>
  <c r="R550" i="1"/>
  <c r="P550" i="1"/>
  <c r="R549" i="1"/>
  <c r="P549" i="1"/>
  <c r="R548" i="1"/>
  <c r="P548" i="1"/>
  <c r="R547" i="1"/>
  <c r="P547" i="1"/>
  <c r="R546" i="1"/>
  <c r="P546" i="1"/>
  <c r="R545" i="1"/>
  <c r="P545" i="1"/>
  <c r="R544" i="1"/>
  <c r="P544" i="1"/>
  <c r="R543" i="1"/>
  <c r="P543" i="1"/>
  <c r="R542" i="1"/>
  <c r="P542" i="1"/>
  <c r="R541" i="1"/>
  <c r="P541" i="1"/>
  <c r="R540" i="1"/>
  <c r="P540" i="1"/>
  <c r="R539" i="1"/>
  <c r="P539" i="1"/>
  <c r="R538" i="1"/>
  <c r="P538" i="1"/>
  <c r="R537" i="1"/>
  <c r="P537" i="1"/>
  <c r="R536" i="1"/>
  <c r="P536" i="1"/>
  <c r="R535" i="1"/>
  <c r="P535" i="1"/>
  <c r="R534" i="1"/>
  <c r="P534" i="1"/>
  <c r="R533" i="1"/>
  <c r="P533" i="1"/>
  <c r="R532" i="1"/>
  <c r="P532" i="1"/>
  <c r="R531" i="1"/>
  <c r="P531" i="1"/>
  <c r="R530" i="1"/>
  <c r="P530" i="1"/>
  <c r="R529" i="1"/>
  <c r="P529" i="1"/>
  <c r="R528" i="1"/>
  <c r="P528" i="1"/>
  <c r="R527" i="1"/>
  <c r="P527" i="1"/>
  <c r="R526" i="1"/>
  <c r="P526" i="1"/>
  <c r="R525" i="1"/>
  <c r="P525" i="1"/>
  <c r="R524" i="1"/>
  <c r="P524" i="1"/>
  <c r="R523" i="1"/>
  <c r="P523" i="1"/>
  <c r="R522" i="1"/>
  <c r="P522" i="1"/>
  <c r="R521" i="1"/>
  <c r="P521" i="1"/>
  <c r="R520" i="1"/>
  <c r="P520" i="1"/>
  <c r="R519" i="1"/>
  <c r="P519" i="1"/>
  <c r="R518" i="1"/>
  <c r="P518" i="1"/>
  <c r="R517" i="1"/>
  <c r="P517" i="1"/>
  <c r="R516" i="1"/>
  <c r="P516" i="1"/>
  <c r="R515" i="1"/>
  <c r="P515" i="1"/>
  <c r="R514" i="1"/>
  <c r="P514" i="1"/>
  <c r="R513" i="1"/>
  <c r="P513" i="1"/>
  <c r="R512" i="1"/>
  <c r="P512" i="1"/>
  <c r="R511" i="1"/>
  <c r="P511" i="1"/>
  <c r="R510" i="1"/>
  <c r="P510" i="1"/>
  <c r="R509" i="1"/>
  <c r="P509" i="1"/>
  <c r="R508" i="1"/>
  <c r="P508" i="1"/>
  <c r="R507" i="1"/>
  <c r="P507" i="1"/>
  <c r="R506" i="1"/>
  <c r="P506" i="1"/>
  <c r="R505" i="1"/>
  <c r="P505" i="1"/>
  <c r="R504" i="1"/>
  <c r="P504" i="1"/>
  <c r="R503" i="1"/>
  <c r="P503" i="1"/>
  <c r="R502" i="1"/>
  <c r="P502" i="1"/>
  <c r="R501" i="1"/>
  <c r="P501" i="1"/>
  <c r="R500" i="1"/>
  <c r="P500" i="1"/>
  <c r="R499" i="1"/>
  <c r="P499" i="1"/>
  <c r="R498" i="1"/>
  <c r="P498" i="1"/>
  <c r="R497" i="1"/>
  <c r="P497" i="1"/>
  <c r="R496" i="1"/>
  <c r="P496" i="1"/>
  <c r="R495" i="1"/>
  <c r="P495" i="1"/>
  <c r="R494" i="1"/>
  <c r="P494" i="1"/>
  <c r="R493" i="1"/>
  <c r="P493" i="1"/>
  <c r="R492" i="1"/>
  <c r="P492" i="1"/>
  <c r="R491" i="1"/>
  <c r="P491" i="1"/>
  <c r="R490" i="1"/>
  <c r="P490" i="1"/>
  <c r="R489" i="1"/>
  <c r="P489" i="1"/>
  <c r="R488" i="1"/>
  <c r="P488" i="1"/>
  <c r="R487" i="1"/>
  <c r="P487" i="1"/>
  <c r="R486" i="1"/>
  <c r="P486" i="1"/>
  <c r="R485" i="1"/>
  <c r="P485" i="1"/>
  <c r="R484" i="1"/>
  <c r="P484" i="1"/>
  <c r="R483" i="1"/>
  <c r="P483" i="1"/>
  <c r="R482" i="1"/>
  <c r="P482" i="1"/>
  <c r="R481" i="1"/>
  <c r="P481" i="1"/>
  <c r="R480" i="1"/>
  <c r="P480" i="1"/>
  <c r="R479" i="1"/>
  <c r="P479" i="1"/>
  <c r="R478" i="1"/>
  <c r="P478" i="1"/>
  <c r="R477" i="1"/>
  <c r="P477" i="1"/>
  <c r="R476" i="1"/>
  <c r="P476" i="1"/>
  <c r="R475" i="1"/>
  <c r="P475" i="1"/>
  <c r="R474" i="1"/>
  <c r="P474" i="1"/>
  <c r="R473" i="1"/>
  <c r="P473" i="1"/>
  <c r="R472" i="1"/>
  <c r="P472" i="1"/>
  <c r="R471" i="1"/>
  <c r="P471" i="1"/>
  <c r="R470" i="1"/>
  <c r="P470" i="1"/>
  <c r="R469" i="1"/>
  <c r="P469" i="1"/>
  <c r="R468" i="1"/>
  <c r="P468" i="1"/>
  <c r="R467" i="1"/>
  <c r="P467" i="1"/>
  <c r="R466" i="1"/>
  <c r="P466" i="1"/>
  <c r="R465" i="1"/>
  <c r="P465" i="1"/>
  <c r="R464" i="1"/>
  <c r="P464" i="1"/>
  <c r="R463" i="1"/>
  <c r="P463" i="1"/>
  <c r="R462" i="1"/>
  <c r="P462" i="1"/>
  <c r="R461" i="1"/>
  <c r="P461" i="1"/>
  <c r="R460" i="1"/>
  <c r="P460" i="1"/>
  <c r="R459" i="1"/>
  <c r="P459" i="1"/>
  <c r="R458" i="1"/>
  <c r="P458" i="1"/>
  <c r="R457" i="1"/>
  <c r="P457" i="1"/>
  <c r="R456" i="1"/>
  <c r="P456" i="1"/>
  <c r="R455" i="1"/>
  <c r="P455" i="1"/>
  <c r="R454" i="1"/>
  <c r="P454" i="1"/>
  <c r="R453" i="1"/>
  <c r="P453" i="1"/>
  <c r="R452" i="1"/>
  <c r="P452" i="1"/>
  <c r="R451" i="1"/>
  <c r="P451" i="1"/>
  <c r="R450" i="1"/>
  <c r="P450" i="1"/>
  <c r="R449" i="1"/>
  <c r="P449" i="1"/>
  <c r="R448" i="1"/>
  <c r="P448" i="1"/>
  <c r="R447" i="1"/>
  <c r="P447" i="1"/>
  <c r="R446" i="1"/>
  <c r="P446" i="1"/>
  <c r="R445" i="1"/>
  <c r="P445" i="1"/>
  <c r="R444" i="1"/>
  <c r="P444" i="1"/>
  <c r="R443" i="1"/>
  <c r="P443" i="1"/>
  <c r="R442" i="1"/>
  <c r="P442" i="1"/>
  <c r="R441" i="1"/>
  <c r="P441" i="1"/>
  <c r="R440" i="1"/>
  <c r="P440" i="1"/>
  <c r="R439" i="1"/>
  <c r="P439" i="1"/>
  <c r="R438" i="1"/>
  <c r="P438" i="1"/>
  <c r="R437" i="1"/>
  <c r="P437" i="1"/>
  <c r="R436" i="1"/>
  <c r="P436" i="1"/>
  <c r="R435" i="1"/>
  <c r="P435" i="1"/>
  <c r="R434" i="1"/>
  <c r="P434" i="1"/>
  <c r="R433" i="1"/>
  <c r="P433" i="1"/>
  <c r="R432" i="1"/>
  <c r="P432" i="1"/>
  <c r="R431" i="1"/>
  <c r="P431" i="1"/>
  <c r="R430" i="1"/>
  <c r="P430" i="1"/>
  <c r="R429" i="1"/>
  <c r="P429" i="1"/>
  <c r="R428" i="1"/>
  <c r="P428" i="1"/>
  <c r="R427" i="1"/>
  <c r="P427" i="1"/>
  <c r="R426" i="1"/>
  <c r="P426" i="1"/>
  <c r="R425" i="1"/>
  <c r="P425" i="1"/>
  <c r="R424" i="1"/>
  <c r="P424" i="1"/>
  <c r="R423" i="1"/>
  <c r="P423" i="1"/>
  <c r="R422" i="1"/>
  <c r="P422" i="1"/>
  <c r="R421" i="1"/>
  <c r="P421" i="1"/>
  <c r="R420" i="1"/>
  <c r="P420" i="1"/>
  <c r="R419" i="1"/>
  <c r="P419" i="1"/>
  <c r="R418" i="1"/>
  <c r="P418" i="1"/>
  <c r="R417" i="1"/>
  <c r="P417" i="1"/>
  <c r="R416" i="1"/>
  <c r="P416" i="1"/>
  <c r="R415" i="1"/>
  <c r="P415" i="1"/>
  <c r="R414" i="1"/>
  <c r="P414" i="1"/>
  <c r="R413" i="1"/>
  <c r="P413" i="1"/>
  <c r="R412" i="1"/>
  <c r="P412" i="1"/>
  <c r="R411" i="1"/>
  <c r="P411" i="1"/>
  <c r="R410" i="1"/>
  <c r="P410" i="1"/>
  <c r="R409" i="1"/>
  <c r="P409" i="1"/>
  <c r="R408" i="1"/>
  <c r="P408" i="1"/>
  <c r="R407" i="1"/>
  <c r="P407" i="1"/>
  <c r="R406" i="1"/>
  <c r="P406" i="1"/>
  <c r="R405" i="1"/>
  <c r="P405" i="1"/>
  <c r="R404" i="1"/>
  <c r="P404" i="1"/>
  <c r="R403" i="1"/>
  <c r="P403" i="1"/>
  <c r="R402" i="1"/>
  <c r="P402" i="1"/>
  <c r="R401" i="1"/>
  <c r="P401" i="1"/>
  <c r="R400" i="1"/>
  <c r="P400" i="1"/>
  <c r="R399" i="1"/>
  <c r="P399" i="1"/>
  <c r="R398" i="1"/>
  <c r="P398" i="1"/>
  <c r="R397" i="1"/>
  <c r="P397" i="1"/>
  <c r="R396" i="1"/>
  <c r="P396" i="1"/>
  <c r="R395" i="1"/>
  <c r="P395" i="1"/>
  <c r="R394" i="1"/>
  <c r="P394" i="1"/>
  <c r="R393" i="1"/>
  <c r="P393" i="1"/>
  <c r="R392" i="1"/>
  <c r="P392" i="1"/>
  <c r="R391" i="1"/>
  <c r="P391" i="1"/>
  <c r="R390" i="1"/>
  <c r="P390" i="1"/>
  <c r="R389" i="1"/>
  <c r="P389" i="1"/>
  <c r="R388" i="1"/>
  <c r="P388" i="1"/>
  <c r="R387" i="1"/>
  <c r="P387" i="1"/>
  <c r="R386" i="1"/>
  <c r="P386" i="1"/>
  <c r="R385" i="1"/>
  <c r="P385" i="1"/>
  <c r="R384" i="1"/>
  <c r="P384" i="1"/>
  <c r="R383" i="1"/>
  <c r="P383" i="1"/>
  <c r="R382" i="1"/>
  <c r="P382" i="1"/>
  <c r="R381" i="1"/>
  <c r="P381" i="1"/>
  <c r="R380" i="1"/>
  <c r="P380" i="1"/>
  <c r="R379" i="1"/>
  <c r="P379" i="1"/>
  <c r="R378" i="1"/>
  <c r="P378" i="1"/>
  <c r="R377" i="1"/>
  <c r="P377" i="1"/>
  <c r="R376" i="1"/>
  <c r="P376" i="1"/>
  <c r="R375" i="1"/>
  <c r="P375" i="1"/>
  <c r="R374" i="1"/>
  <c r="P374" i="1"/>
  <c r="R373" i="1"/>
  <c r="P373" i="1"/>
  <c r="R372" i="1"/>
  <c r="P372" i="1"/>
  <c r="R371" i="1"/>
  <c r="P371" i="1"/>
  <c r="R370" i="1"/>
  <c r="P370" i="1"/>
  <c r="R369" i="1"/>
  <c r="P369" i="1"/>
  <c r="R368" i="1"/>
  <c r="P368" i="1"/>
  <c r="R367" i="1"/>
  <c r="P367" i="1"/>
  <c r="R366" i="1"/>
  <c r="P366" i="1"/>
  <c r="R365" i="1"/>
  <c r="P365" i="1"/>
  <c r="R364" i="1"/>
  <c r="P364" i="1"/>
  <c r="R363" i="1"/>
  <c r="P363" i="1"/>
  <c r="R362" i="1"/>
  <c r="P362" i="1"/>
  <c r="R361" i="1"/>
  <c r="P361" i="1"/>
  <c r="R360" i="1"/>
  <c r="P360" i="1"/>
  <c r="R359" i="1"/>
  <c r="P359" i="1"/>
  <c r="R358" i="1"/>
  <c r="P358" i="1"/>
  <c r="R357" i="1"/>
  <c r="P357" i="1"/>
  <c r="R356" i="1"/>
  <c r="P356" i="1"/>
  <c r="R355" i="1"/>
  <c r="P355" i="1"/>
  <c r="R354" i="1"/>
  <c r="P354" i="1"/>
  <c r="R353" i="1"/>
  <c r="P353" i="1"/>
  <c r="R352" i="1"/>
  <c r="P352" i="1"/>
  <c r="R351" i="1"/>
  <c r="P351" i="1"/>
  <c r="R350" i="1"/>
  <c r="P350" i="1"/>
  <c r="R349" i="1"/>
  <c r="P349" i="1"/>
  <c r="R348" i="1"/>
  <c r="P348" i="1"/>
  <c r="R347" i="1"/>
  <c r="P347" i="1"/>
  <c r="R346" i="1"/>
  <c r="P346" i="1"/>
  <c r="R345" i="1"/>
  <c r="P345" i="1"/>
  <c r="R344" i="1"/>
  <c r="P344" i="1"/>
  <c r="R343" i="1"/>
  <c r="P343" i="1"/>
  <c r="R342" i="1"/>
  <c r="P342" i="1"/>
  <c r="R341" i="1"/>
  <c r="P341" i="1"/>
  <c r="R340" i="1"/>
  <c r="P340" i="1"/>
  <c r="R339" i="1"/>
  <c r="P339" i="1"/>
  <c r="R338" i="1"/>
  <c r="P338" i="1"/>
  <c r="R337" i="1"/>
  <c r="P337" i="1"/>
  <c r="R336" i="1"/>
  <c r="P336" i="1"/>
  <c r="R335" i="1"/>
  <c r="P335" i="1"/>
  <c r="R334" i="1"/>
  <c r="P334" i="1"/>
  <c r="R333" i="1"/>
  <c r="P333" i="1"/>
  <c r="R332" i="1"/>
  <c r="P332" i="1"/>
  <c r="R331" i="1"/>
  <c r="P331" i="1"/>
  <c r="R330" i="1"/>
  <c r="P330" i="1"/>
  <c r="R329" i="1"/>
  <c r="P329" i="1"/>
  <c r="R328" i="1"/>
  <c r="P328" i="1"/>
  <c r="R327" i="1"/>
  <c r="P327" i="1"/>
  <c r="R326" i="1"/>
  <c r="P326" i="1"/>
  <c r="R325" i="1"/>
  <c r="P325" i="1"/>
  <c r="R324" i="1"/>
  <c r="P324" i="1"/>
  <c r="R323" i="1"/>
  <c r="P323" i="1"/>
  <c r="R322" i="1"/>
  <c r="P322" i="1"/>
  <c r="R321" i="1"/>
  <c r="P321" i="1"/>
  <c r="R320" i="1"/>
  <c r="P320" i="1"/>
  <c r="R319" i="1"/>
  <c r="P319" i="1"/>
  <c r="R318" i="1"/>
  <c r="P318" i="1"/>
  <c r="R317" i="1"/>
  <c r="P317" i="1"/>
  <c r="R316" i="1"/>
  <c r="P316" i="1"/>
  <c r="R315" i="1"/>
  <c r="P315" i="1"/>
  <c r="R314" i="1"/>
  <c r="P314" i="1"/>
  <c r="R313" i="1"/>
  <c r="P313" i="1"/>
  <c r="R312" i="1"/>
  <c r="P312" i="1"/>
  <c r="R311" i="1"/>
  <c r="P311" i="1"/>
  <c r="R310" i="1"/>
  <c r="P310" i="1"/>
  <c r="R309" i="1"/>
  <c r="P309" i="1"/>
  <c r="R308" i="1"/>
  <c r="P308" i="1"/>
  <c r="R307" i="1"/>
  <c r="P307" i="1"/>
  <c r="R306" i="1"/>
  <c r="P306" i="1"/>
  <c r="R305" i="1"/>
  <c r="P305" i="1"/>
  <c r="R304" i="1"/>
  <c r="P304" i="1"/>
  <c r="R303" i="1"/>
  <c r="P303" i="1"/>
  <c r="R302" i="1"/>
  <c r="P302" i="1"/>
  <c r="R301" i="1"/>
  <c r="P301" i="1"/>
  <c r="R300" i="1"/>
  <c r="P300" i="1"/>
  <c r="R299" i="1"/>
  <c r="P299" i="1"/>
  <c r="R298" i="1"/>
  <c r="P298" i="1"/>
  <c r="R297" i="1"/>
  <c r="P297" i="1"/>
  <c r="R296" i="1"/>
  <c r="P296" i="1"/>
  <c r="R295" i="1"/>
  <c r="P295" i="1"/>
  <c r="R294" i="1"/>
  <c r="P294" i="1"/>
  <c r="R293" i="1"/>
  <c r="P293" i="1"/>
  <c r="R292" i="1"/>
  <c r="P292" i="1"/>
  <c r="R291" i="1"/>
  <c r="P291" i="1"/>
  <c r="R290" i="1"/>
  <c r="P290" i="1"/>
  <c r="R289" i="1"/>
  <c r="P289" i="1"/>
  <c r="R288" i="1"/>
  <c r="P288" i="1"/>
  <c r="R287" i="1"/>
  <c r="P287" i="1"/>
  <c r="R286" i="1"/>
  <c r="P286" i="1"/>
  <c r="R285" i="1"/>
  <c r="P285" i="1"/>
  <c r="R284" i="1"/>
  <c r="P284" i="1"/>
  <c r="R283" i="1"/>
  <c r="P283" i="1"/>
  <c r="R282" i="1"/>
  <c r="P282" i="1"/>
  <c r="R281" i="1"/>
  <c r="P281" i="1"/>
  <c r="R280" i="1"/>
  <c r="P280" i="1"/>
  <c r="R279" i="1"/>
  <c r="P279" i="1"/>
  <c r="R278" i="1"/>
  <c r="P278" i="1"/>
  <c r="R277" i="1"/>
  <c r="P277" i="1"/>
  <c r="R276" i="1"/>
  <c r="P276" i="1"/>
  <c r="R275" i="1"/>
  <c r="P275" i="1"/>
  <c r="R274" i="1"/>
  <c r="P274" i="1"/>
  <c r="R273" i="1"/>
  <c r="P273" i="1"/>
  <c r="R272" i="1"/>
  <c r="P272" i="1"/>
  <c r="R271" i="1"/>
  <c r="P271" i="1"/>
  <c r="R270" i="1"/>
  <c r="P270" i="1"/>
  <c r="R269" i="1"/>
  <c r="P269" i="1"/>
  <c r="R268" i="1"/>
  <c r="P268" i="1"/>
  <c r="R267" i="1"/>
  <c r="P267" i="1"/>
  <c r="R266" i="1"/>
  <c r="P266" i="1"/>
  <c r="R265" i="1"/>
  <c r="P265" i="1"/>
  <c r="R264" i="1"/>
  <c r="P264" i="1"/>
  <c r="R263" i="1"/>
  <c r="P263" i="1"/>
  <c r="R262" i="1"/>
  <c r="P262" i="1"/>
  <c r="R261" i="1"/>
  <c r="P261" i="1"/>
  <c r="R260" i="1"/>
  <c r="P260" i="1"/>
  <c r="R259" i="1"/>
  <c r="P259" i="1"/>
  <c r="R258" i="1"/>
  <c r="P258" i="1"/>
  <c r="R257" i="1"/>
  <c r="P257" i="1"/>
  <c r="R256" i="1"/>
  <c r="P256" i="1"/>
  <c r="R255" i="1"/>
  <c r="P255" i="1"/>
  <c r="R254" i="1"/>
  <c r="P254" i="1"/>
  <c r="R253" i="1"/>
  <c r="P253" i="1"/>
  <c r="R252" i="1"/>
  <c r="P252" i="1"/>
  <c r="R251" i="1"/>
  <c r="P251" i="1"/>
  <c r="R250" i="1"/>
  <c r="P250" i="1"/>
  <c r="R249" i="1"/>
  <c r="P249" i="1"/>
  <c r="R248" i="1"/>
  <c r="P248" i="1"/>
  <c r="R247" i="1"/>
  <c r="P247" i="1"/>
  <c r="R246" i="1"/>
  <c r="P246" i="1"/>
  <c r="R245" i="1"/>
  <c r="P245" i="1"/>
  <c r="R244" i="1"/>
  <c r="P244" i="1"/>
  <c r="R243" i="1"/>
  <c r="P243" i="1"/>
  <c r="R242" i="1"/>
  <c r="P242" i="1"/>
  <c r="R241" i="1"/>
  <c r="P241" i="1"/>
  <c r="R240" i="1"/>
  <c r="P240" i="1"/>
  <c r="R239" i="1"/>
  <c r="P239" i="1"/>
  <c r="R238" i="1"/>
  <c r="P238" i="1"/>
  <c r="R237" i="1"/>
  <c r="P237" i="1"/>
  <c r="R236" i="1"/>
  <c r="P236" i="1"/>
  <c r="R235" i="1"/>
  <c r="P235" i="1"/>
  <c r="R234" i="1"/>
  <c r="P234" i="1"/>
  <c r="R233" i="1"/>
  <c r="P233" i="1"/>
  <c r="R232" i="1"/>
  <c r="P232" i="1"/>
  <c r="R231" i="1"/>
  <c r="P231" i="1"/>
  <c r="R230" i="1"/>
  <c r="P230" i="1"/>
  <c r="R229" i="1"/>
  <c r="P229" i="1"/>
  <c r="R228" i="1"/>
  <c r="P228" i="1"/>
  <c r="R227" i="1"/>
  <c r="P227" i="1"/>
  <c r="R226" i="1"/>
  <c r="P226" i="1"/>
  <c r="R225" i="1"/>
  <c r="P225" i="1"/>
  <c r="R224" i="1"/>
  <c r="P224" i="1"/>
  <c r="R223" i="1"/>
  <c r="P223" i="1"/>
  <c r="R222" i="1"/>
  <c r="P222" i="1"/>
  <c r="R221" i="1"/>
  <c r="P221" i="1"/>
  <c r="R220" i="1"/>
  <c r="P220" i="1"/>
  <c r="R219" i="1"/>
  <c r="P219" i="1"/>
  <c r="R218" i="1"/>
  <c r="P218" i="1"/>
  <c r="R217" i="1"/>
  <c r="P217" i="1"/>
  <c r="R216" i="1"/>
  <c r="P216" i="1"/>
  <c r="R215" i="1"/>
  <c r="P215" i="1"/>
  <c r="R214" i="1"/>
  <c r="P214" i="1"/>
  <c r="R213" i="1"/>
  <c r="P213" i="1"/>
  <c r="R212" i="1"/>
  <c r="P212" i="1"/>
  <c r="R211" i="1"/>
  <c r="P211" i="1"/>
  <c r="R210" i="1"/>
  <c r="P210" i="1"/>
  <c r="R209" i="1"/>
  <c r="P209" i="1"/>
  <c r="R208" i="1"/>
  <c r="P208" i="1"/>
  <c r="R207" i="1"/>
  <c r="P207" i="1"/>
  <c r="R206" i="1"/>
  <c r="P206" i="1"/>
  <c r="R205" i="1"/>
  <c r="P205" i="1"/>
  <c r="R204" i="1"/>
  <c r="P204" i="1"/>
  <c r="R203" i="1"/>
  <c r="P203" i="1"/>
  <c r="R202" i="1"/>
  <c r="P202" i="1"/>
  <c r="R201" i="1"/>
  <c r="P201" i="1"/>
  <c r="R200" i="1"/>
  <c r="P200" i="1"/>
  <c r="R199" i="1"/>
  <c r="P199" i="1"/>
  <c r="R198" i="1"/>
  <c r="P198" i="1"/>
  <c r="R197" i="1"/>
  <c r="P197" i="1"/>
  <c r="R196" i="1"/>
  <c r="P196" i="1"/>
  <c r="R195" i="1"/>
  <c r="P195" i="1"/>
  <c r="R194" i="1"/>
  <c r="P194" i="1"/>
  <c r="R193" i="1"/>
  <c r="P193" i="1"/>
  <c r="R192" i="1"/>
  <c r="P192" i="1"/>
  <c r="R191" i="1"/>
  <c r="P191" i="1"/>
  <c r="R190" i="1"/>
  <c r="P190" i="1"/>
  <c r="R189" i="1"/>
  <c r="P189" i="1"/>
  <c r="R188" i="1"/>
  <c r="P188" i="1"/>
  <c r="R187" i="1"/>
  <c r="P187" i="1"/>
  <c r="R186" i="1"/>
  <c r="P186" i="1"/>
  <c r="R185" i="1"/>
  <c r="P185" i="1"/>
  <c r="R184" i="1"/>
  <c r="P184" i="1"/>
  <c r="R183" i="1"/>
  <c r="P183" i="1"/>
  <c r="R182" i="1"/>
  <c r="P182" i="1"/>
  <c r="R181" i="1"/>
  <c r="P181" i="1"/>
  <c r="R180" i="1"/>
  <c r="P180" i="1"/>
  <c r="R179" i="1"/>
  <c r="P179" i="1"/>
  <c r="R178" i="1"/>
  <c r="P178" i="1"/>
  <c r="R177" i="1"/>
  <c r="P177" i="1"/>
  <c r="R176" i="1"/>
  <c r="P176" i="1"/>
  <c r="R175" i="1"/>
  <c r="P175" i="1"/>
  <c r="R174" i="1"/>
  <c r="P174" i="1"/>
  <c r="R173" i="1"/>
  <c r="P173" i="1"/>
  <c r="R172" i="1"/>
  <c r="P172" i="1"/>
  <c r="R171" i="1"/>
  <c r="P171" i="1"/>
  <c r="R170" i="1"/>
  <c r="P170" i="1"/>
  <c r="R169" i="1"/>
  <c r="P169" i="1"/>
  <c r="R168" i="1"/>
  <c r="P168" i="1"/>
  <c r="R167" i="1"/>
  <c r="P167" i="1"/>
  <c r="R166" i="1"/>
  <c r="P166" i="1"/>
  <c r="R165" i="1"/>
  <c r="P165" i="1"/>
  <c r="R164" i="1"/>
  <c r="P164" i="1"/>
  <c r="R163" i="1"/>
  <c r="P163" i="1"/>
  <c r="R162" i="1"/>
  <c r="P162" i="1"/>
  <c r="R161" i="1"/>
  <c r="P161" i="1"/>
  <c r="R160" i="1"/>
  <c r="P160" i="1"/>
  <c r="R159" i="1"/>
  <c r="P159" i="1"/>
  <c r="R158" i="1"/>
  <c r="P158" i="1"/>
  <c r="R157" i="1"/>
  <c r="P157" i="1"/>
  <c r="R156" i="1"/>
  <c r="P156" i="1"/>
  <c r="R155" i="1"/>
  <c r="P155" i="1"/>
  <c r="R154" i="1"/>
  <c r="P154" i="1"/>
  <c r="R153" i="1"/>
  <c r="P153" i="1"/>
  <c r="R152" i="1"/>
  <c r="P152" i="1"/>
  <c r="R151" i="1"/>
  <c r="P151" i="1"/>
  <c r="R150" i="1"/>
  <c r="P150" i="1"/>
  <c r="R149" i="1"/>
  <c r="P149" i="1"/>
  <c r="R148" i="1"/>
  <c r="P148" i="1"/>
  <c r="R147" i="1"/>
  <c r="P147" i="1"/>
  <c r="R146" i="1"/>
  <c r="P146" i="1"/>
  <c r="R145" i="1"/>
  <c r="P145" i="1"/>
  <c r="R144" i="1"/>
  <c r="P144" i="1"/>
  <c r="R143" i="1"/>
  <c r="P143" i="1"/>
  <c r="R142" i="1"/>
  <c r="P142" i="1"/>
  <c r="R141" i="1"/>
  <c r="P141" i="1"/>
  <c r="R140" i="1"/>
  <c r="P140" i="1"/>
  <c r="R139" i="1"/>
  <c r="P139" i="1"/>
  <c r="R138" i="1"/>
  <c r="P138" i="1"/>
  <c r="R137" i="1"/>
  <c r="P137" i="1"/>
  <c r="R136" i="1"/>
  <c r="P136" i="1"/>
  <c r="R135" i="1"/>
  <c r="P135" i="1"/>
  <c r="R134" i="1"/>
  <c r="P134" i="1"/>
  <c r="R133" i="1"/>
  <c r="P133" i="1"/>
  <c r="R132" i="1"/>
  <c r="P132" i="1"/>
  <c r="R131" i="1"/>
  <c r="P131" i="1"/>
  <c r="R130" i="1"/>
  <c r="P130" i="1"/>
  <c r="R129" i="1"/>
  <c r="P129" i="1"/>
  <c r="R128" i="1"/>
  <c r="P128" i="1"/>
  <c r="R127" i="1"/>
  <c r="P127" i="1"/>
  <c r="R126" i="1"/>
  <c r="P126" i="1"/>
  <c r="R125" i="1"/>
  <c r="P125" i="1"/>
  <c r="R124" i="1"/>
  <c r="P124" i="1"/>
  <c r="R123" i="1"/>
  <c r="P123" i="1"/>
  <c r="R122" i="1"/>
  <c r="P122" i="1"/>
  <c r="R121" i="1"/>
  <c r="P121" i="1"/>
  <c r="R120" i="1"/>
  <c r="P120" i="1"/>
  <c r="R119" i="1"/>
  <c r="P119" i="1"/>
  <c r="R118" i="1"/>
  <c r="P118" i="1"/>
  <c r="R117" i="1"/>
  <c r="P117" i="1"/>
  <c r="R116" i="1"/>
  <c r="P116" i="1"/>
  <c r="R115" i="1"/>
  <c r="P115" i="1"/>
  <c r="R114" i="1"/>
  <c r="P114" i="1"/>
  <c r="R113" i="1"/>
  <c r="P113" i="1"/>
  <c r="R112" i="1"/>
  <c r="P112" i="1"/>
  <c r="R111" i="1"/>
  <c r="P111" i="1"/>
  <c r="R110" i="1"/>
  <c r="P110" i="1"/>
  <c r="R109" i="1"/>
  <c r="P109" i="1"/>
  <c r="R108" i="1"/>
  <c r="P108" i="1"/>
  <c r="R107" i="1"/>
  <c r="P107" i="1"/>
  <c r="R106" i="1"/>
  <c r="P106" i="1"/>
  <c r="R105" i="1"/>
  <c r="P105" i="1"/>
  <c r="R104" i="1"/>
  <c r="P104" i="1"/>
  <c r="R103" i="1"/>
  <c r="P103" i="1"/>
  <c r="R102" i="1"/>
  <c r="P102" i="1"/>
  <c r="R101" i="1"/>
  <c r="P101" i="1"/>
  <c r="R100" i="1"/>
  <c r="P100" i="1"/>
  <c r="R99" i="1"/>
  <c r="P99" i="1"/>
  <c r="R98" i="1"/>
  <c r="P98" i="1"/>
  <c r="R97" i="1"/>
  <c r="P97" i="1"/>
  <c r="R96" i="1"/>
  <c r="P96" i="1"/>
  <c r="R95" i="1"/>
  <c r="P95" i="1"/>
  <c r="R94" i="1"/>
  <c r="P94" i="1"/>
  <c r="R93" i="1"/>
  <c r="P93" i="1"/>
  <c r="R92" i="1"/>
  <c r="P92" i="1"/>
  <c r="R91" i="1"/>
  <c r="P91" i="1"/>
  <c r="R90" i="1"/>
  <c r="P90" i="1"/>
  <c r="R89" i="1"/>
  <c r="P89" i="1"/>
  <c r="R88" i="1"/>
  <c r="P88" i="1"/>
  <c r="R87" i="1"/>
  <c r="P87" i="1"/>
  <c r="R86" i="1"/>
  <c r="P86" i="1"/>
  <c r="R85" i="1"/>
  <c r="P85" i="1"/>
  <c r="R84" i="1"/>
  <c r="P84" i="1"/>
  <c r="R83" i="1"/>
  <c r="P83" i="1"/>
  <c r="R82" i="1"/>
  <c r="P82" i="1"/>
  <c r="R81" i="1"/>
  <c r="P81" i="1"/>
  <c r="R80" i="1"/>
  <c r="P80" i="1"/>
  <c r="R79" i="1"/>
  <c r="P79" i="1"/>
  <c r="R78" i="1"/>
  <c r="P78" i="1"/>
  <c r="R77" i="1"/>
  <c r="P77" i="1"/>
  <c r="R76" i="1"/>
  <c r="P76" i="1"/>
  <c r="R75" i="1"/>
  <c r="P75" i="1"/>
  <c r="R74" i="1"/>
  <c r="P74" i="1"/>
  <c r="R73" i="1"/>
  <c r="P73" i="1"/>
  <c r="R72" i="1"/>
  <c r="P72" i="1"/>
  <c r="R71" i="1"/>
  <c r="P71" i="1"/>
  <c r="R70" i="1"/>
  <c r="P70" i="1"/>
  <c r="R69" i="1"/>
  <c r="P69" i="1"/>
  <c r="R68" i="1"/>
  <c r="P68" i="1"/>
  <c r="R67" i="1"/>
  <c r="P67" i="1"/>
  <c r="R66" i="1"/>
  <c r="P66" i="1"/>
  <c r="R65" i="1"/>
  <c r="P65" i="1"/>
  <c r="R64" i="1"/>
  <c r="P64" i="1"/>
  <c r="R63" i="1"/>
  <c r="P63" i="1"/>
  <c r="R62" i="1"/>
  <c r="P62" i="1"/>
  <c r="R61" i="1"/>
  <c r="P61" i="1"/>
  <c r="R60" i="1"/>
  <c r="P60" i="1"/>
  <c r="R59" i="1"/>
  <c r="P59" i="1"/>
  <c r="R58" i="1"/>
  <c r="P58" i="1"/>
  <c r="R57" i="1"/>
  <c r="P57" i="1"/>
  <c r="R56" i="1"/>
  <c r="P56" i="1"/>
  <c r="R55" i="1"/>
  <c r="P55" i="1"/>
  <c r="R54" i="1"/>
  <c r="P54" i="1"/>
  <c r="R53" i="1"/>
  <c r="P53" i="1"/>
  <c r="R52" i="1"/>
  <c r="P52" i="1"/>
  <c r="R51" i="1"/>
  <c r="P51" i="1"/>
  <c r="R50" i="1"/>
  <c r="P50" i="1"/>
  <c r="R49" i="1"/>
  <c r="P49" i="1"/>
  <c r="R48" i="1"/>
  <c r="P48" i="1"/>
  <c r="R47" i="1"/>
  <c r="P47" i="1"/>
  <c r="R46" i="1"/>
  <c r="P46" i="1"/>
  <c r="R45" i="1"/>
  <c r="P45" i="1"/>
  <c r="R44" i="1"/>
  <c r="P44" i="1"/>
  <c r="R43" i="1"/>
  <c r="P43" i="1"/>
  <c r="R42" i="1"/>
  <c r="P42" i="1"/>
  <c r="R41" i="1"/>
  <c r="P41" i="1"/>
  <c r="R40" i="1"/>
  <c r="P40" i="1"/>
  <c r="R39" i="1"/>
  <c r="P39" i="1"/>
  <c r="R38" i="1"/>
  <c r="P38" i="1"/>
  <c r="R37" i="1"/>
  <c r="P37" i="1"/>
  <c r="R36" i="1"/>
  <c r="P36" i="1"/>
  <c r="R35" i="1"/>
  <c r="P35" i="1"/>
  <c r="R34" i="1"/>
  <c r="P34" i="1"/>
  <c r="R33" i="1"/>
  <c r="P33" i="1"/>
  <c r="R32" i="1"/>
  <c r="P32" i="1"/>
  <c r="R31" i="1"/>
  <c r="P31" i="1"/>
  <c r="R30" i="1"/>
  <c r="P30" i="1"/>
  <c r="R29" i="1"/>
  <c r="P29" i="1"/>
  <c r="R28" i="1"/>
  <c r="P28" i="1"/>
  <c r="R27" i="1"/>
  <c r="P27" i="1"/>
  <c r="R26" i="1"/>
  <c r="P26" i="1"/>
  <c r="R25" i="1"/>
  <c r="P25" i="1"/>
  <c r="R24" i="1"/>
  <c r="P24" i="1"/>
  <c r="R23" i="1"/>
  <c r="P23" i="1"/>
  <c r="R22" i="1"/>
  <c r="P22" i="1"/>
  <c r="R21" i="1"/>
  <c r="P21" i="1"/>
  <c r="R20" i="1"/>
  <c r="P20" i="1"/>
  <c r="R19" i="1"/>
  <c r="P19" i="1"/>
  <c r="R18" i="1"/>
  <c r="P18" i="1"/>
  <c r="R17" i="1"/>
  <c r="P17" i="1"/>
  <c r="R16" i="1"/>
  <c r="P16" i="1"/>
  <c r="R15" i="1"/>
  <c r="P15" i="1"/>
  <c r="R14" i="1"/>
  <c r="P14" i="1"/>
  <c r="R13" i="1"/>
  <c r="P13" i="1"/>
  <c r="R12" i="1"/>
  <c r="P12" i="1"/>
  <c r="R11" i="1"/>
  <c r="P11" i="1"/>
  <c r="R10" i="1"/>
  <c r="P10" i="1"/>
  <c r="R9" i="1"/>
  <c r="P9" i="1"/>
  <c r="R8" i="1"/>
  <c r="P8" i="1"/>
  <c r="R7" i="1"/>
  <c r="P7" i="1"/>
  <c r="R6" i="1"/>
  <c r="P6" i="1"/>
  <c r="R5" i="1"/>
  <c r="P5" i="1"/>
  <c r="R4" i="1"/>
  <c r="P4" i="1"/>
  <c r="R3" i="1"/>
  <c r="P3" i="1"/>
  <c r="R2" i="1"/>
  <c r="P2" i="1"/>
</calcChain>
</file>

<file path=xl/sharedStrings.xml><?xml version="1.0" encoding="utf-8"?>
<sst xmlns="http://schemas.openxmlformats.org/spreadsheetml/2006/main" count="37880" uniqueCount="15838">
  <si>
    <t>ID</t>
  </si>
  <si>
    <t>Author</t>
  </si>
  <si>
    <t>Title</t>
  </si>
  <si>
    <t>Anthology</t>
  </si>
  <si>
    <t>URL</t>
  </si>
  <si>
    <t>Pub Year</t>
  </si>
  <si>
    <t>Categ</t>
  </si>
  <si>
    <t>Location</t>
  </si>
  <si>
    <t>License</t>
  </si>
  <si>
    <t>Excerpt</t>
  </si>
  <si>
    <t>Paragraphs</t>
  </si>
  <si>
    <t>BT_easiness</t>
  </si>
  <si>
    <t>s.e.</t>
  </si>
  <si>
    <t>Carolyn Wells</t>
  </si>
  <si>
    <t>Patty's Suitors</t>
  </si>
  <si>
    <t>http://www.gutenberg.org/cache/epub/5631/pg5631-images.html</t>
  </si>
  <si>
    <t>Lit</t>
  </si>
  <si>
    <t>mid</t>
  </si>
  <si>
    <t>G</t>
  </si>
  <si>
    <t>When the young people returned to the ballroom, it presented a decidedly changed appearance. Instead of an interior scene, it was a winter landscape.
The floor was covered with snow-white canvas, not laid on smoothly, but rumpled over bumps and hillocks, like a real snow field. The numerous palms and evergreens that had decorated the room, were powdered with flour and strewn with tufts of cotton, like snow. Also diamond dust had been lightly sprinkled on them, and glittering crystal icicles hung from the branches.
At each end of the room, on the wall, hung a beautiful bear-skin rug.
These rugs were for prizes, one for the girls and one for the boys. And this was the game.
The girls were gathered at one end of the room and the boys at the other, and one end was called the North Pole, and the other the South Pole. Each player was given a small flag which they were to plant on reaching the Pole.
This would have been an easy matter, but each traveller was obliged to wear snowshoes.</t>
  </si>
  <si>
    <t>Two Little Women on a Holiday</t>
  </si>
  <si>
    <t>http://www.gutenberg.org/cache/epub/5893/pg5893-images.html</t>
  </si>
  <si>
    <t>PG</t>
  </si>
  <si>
    <t>All through dinner time, Mrs. Fayre was somewhat silent, her eyes resting on Dolly with a wistful, uncertain expression. She wanted to give the child the pleasure she craved, but she had hard work to bring herself to the point of overcoming her own objections.
At last, however, when the meal was nearly over, she smiled at her little daughter, and said, "All right, Dolly, you may go."
"Oh, mother!" Dolly cried, overwhelmed with sudden delight. "Really?
Oh, I am so glad! Are you sure you're willing?"
"I've persuaded myself to be willing, against my will," returned Mrs. Fayre, whimsically. "I confess I just hate to have you go, but I can't bear to deprive you of the pleasure trip. And, as you say, it would also keep Dotty at home, and so, altogether, I think I shall have to give in."
"Oh, you angel mother! You blessed lady! How good you are!" And Dolly flew around the table and gave her mother a hug that nearly suffocated her.</t>
  </si>
  <si>
    <t>Patty Blossom</t>
  </si>
  <si>
    <t>http://www.gutenberg.org/cache/epub/20945/pg20945-images.html</t>
  </si>
  <si>
    <t>As Roger had predicted, the snow departed as quickly as it came, and two days after their sleigh ride there was scarcely a vestige of white on the ground. Tennis was again possible and a great game was in progress on the court at Pine Laurel. Patty and Roger were playing against Elise and Sam Blaney, and the pairs were well matched.
But the long-contested victory finally went against Patty, and she laughingly accepted defeat.
"Only because Patty's not quite back on her game yet," Roger defended; "this child has been on the sick list, you know, Sam, and she isn't up to her own mark."
"Well, I like that!" cried Patty; "suppose you bear half the blame, Roger. You see, Mr. Blaney, he is so absorbed in his own Love Game, he can't play with his old-time skill."
"All right, Patsy, let it go at that. And it's so, too. I suddenly remembered something Mona told me to tell you, and it affected my service."</t>
  </si>
  <si>
    <t>CHARLES KINGSLEY</t>
  </si>
  <si>
    <t>THE WATER-BABIES
A Fairy Tale for a Land-Baby</t>
  </si>
  <si>
    <t>http://www.gutenberg.org/files/25564/25564-h/25564-h.htm</t>
  </si>
  <si>
    <t>PG-13</t>
  </si>
  <si>
    <t>Mr. Grimes was to come up next morning to Sir John Harthover's, at the Place, for his old chimney-sweep was gone to prison, and the chimneys wanted sweeping. And so he rode away, not giving Tom time to ask what the sweep had gone to prison for, which was a matter of interest to Tom, as he had been in prison once or twice himself. Moreover, the groom looked so very neat and clean, with his drab gaiters, drab breeches, drab jacket, snow-white tie with a smart pin in it, and clean round ruddy face, that Tom was offended and disgusted at his appearance, and considered him a stuck-up fellow, who gave himself airs because he wore smart clothes, and other people paid for them; and went behind the wall to fetch the half-brick after all; but did not, remembering that he had come in the way of business, and was, as it were, under a flag of truce.</t>
  </si>
  <si>
    <t>Charles Kingsley</t>
  </si>
  <si>
    <t>HOW THE ARGONAUTS WERE DRIVEN INTO THE UNKNOWN SEA</t>
  </si>
  <si>
    <t>The Heroes
       or Greek Fairy Tales for my Children</t>
  </si>
  <si>
    <t>http://www.gutenberg.org/files/677/677-h/677-h.htm#page127</t>
  </si>
  <si>
    <t>And outside before the palace a great garden was walled round, filled full of stately fruit-trees, gray olives and sweet figs, and pomegranates, pears, and apples, which bore the whole year round. For the rich south-west wind fed them, till pear grew ripe on pear, fig on fig, and grape on grape, all the winter and the spring. And at the farther end gay flower-beds bloomed through all seasons of the year; and two fair fountains rose, and ran, one through the garden grounds, and one beneath the palace gate, to water all the town. Such noble gifts the heavens had given to Alcinous the wise.
So they went in, and saw him sitting, like Poseidon, on his throne, with his golden sceptre by him, in garments stiff with gold, and in his hand a sculptured goblet, as he pledged the merchant kings; and beside him stood Arete, his wise and lovely queen, and leaned against a pillar as she spun her golden threads.</t>
  </si>
  <si>
    <t>Charles Madison Curry
        Erle Elsworth Clippinger</t>
  </si>
  <si>
    <t>The Three Little Bears</t>
  </si>
  <si>
    <t>Children's Literature
       A Textbook of Sources for Teachers and Teacher-Training Classes</t>
  </si>
  <si>
    <t>http://www.gutenberg.org/files/25545/25545-h/25545-h.htm#Page_64</t>
  </si>
  <si>
    <t>Once upon a time there were Three Bears who lived together in a house of their own in a wood. One of them was a Little, Small, Wee Bear; and one was a Middle-sized Bear, and the other was a Great, Huge Bear. They had each a pot for their porridge; a little pot for the Little, Small, Wee Bear; and a middle-sized pot for the Middle Bear; and a great pot for the Great, Huge Bear. And they had each a chair to sit in; a little chair for the Little, Small, Wee Bear; and a middle-sized chair for the Middle Bear; and a great chair for the Great, Huge Bear. And they had each a bed to sleep in; a little bed for the Little, Small, Wee Bear; and a middle-sized bed for the Middle Bear; and a great bed for the Great, Huge Bear.</t>
  </si>
  <si>
    <t>Clair W. Hayes</t>
  </si>
  <si>
    <t>The Boy Allies On the Firing Line
       Or, Twelve Days Battle Along the Marne</t>
  </si>
  <si>
    <t>http://www.gutenberg.org/files/12870/12870-h/12870-h.htm</t>
  </si>
  <si>
    <t>Hal and Chester found ample time to take an inventory of the general's car. It was a huge machine, and besides being fitted up luxuriously was also furnished as an office, that the general might still be at work while he hurried from one part of the field to another when events demanded his immediate presence. Even now, with treachery threatening, and whirling along at a terrific speed, General Joffre, probably because of habit, fell to work sorting papers, studying maps and other drawings.
For almost two hours the car whirled along at top speed, and at length pulled up in the rear of an immense body of troops, who, even to Hal and Chester, could be seen preparing for an advance. General Joffre was out of the car before it came to a full stop, and Hal and Chester were at his heels. An orderly approached.
"My respects to General Tromp, and tell him I desire his presence immediately," ordered General Joffre.</t>
  </si>
  <si>
    <t>The Boy Allies in Great Peril</t>
  </si>
  <si>
    <t>http://www.gutenberg.org/cache/epub/12682/pg12682-images.html</t>
  </si>
  <si>
    <t>Hal Paine and Chester Crawford were typical American boys. With the former's mother, they had been in Berlin when the great European conflagration broke out and had been stranded there. Mrs. Paine had been able to get out of the country, but Hal and Chester were left behind.
In company with Major Raoul Derevaux, a Frenchman, and Captain Harry Anderson, an Englishman, they finally made their way into Belgium, where they arrived in time to take part in the heroic defense of Liége in the early stages of the war. Here they rendered such invaluable service to the Belgian commander that they were commissioned lieutenants in the little army of King Albert.
Both in fighting and in scouting they had proven their worth. Following the first Belgian campaign, the two lads had seen service with the British troops on the continent, where they were attached to the staff of General Sir John French, in command of the English forces. Also they had won the respect and admiration of General Joffre, the French commander-in-chief.</t>
  </si>
  <si>
    <t>The Boy Allies At Verdun</t>
  </si>
  <si>
    <t>http://www.gutenberg.org/cache/epub/13020/pg13020-images.html</t>
  </si>
  <si>
    <t>start</t>
  </si>
  <si>
    <t>On the twenty-second of February, 1916, an automobile sped northward along the French battle line that for almost two years had held back the armies of the German emperor, strive as they would to win their way farther into the heart of France. For months the opposing forces had battled to a draw from the North Sea to the boundary of Switzerland, until now, as the day waned—it was almost six o'clock—the hands of time drew closer and closer to the hour that was to mark the opening of the most bitter and destructive battle of the war, up to this time.
It was the eve of the battle of Verdun.
The occupants of the automobile as it sped northward numbered three. In the front seat, alone at the driver's wheel, a young man bent low. He was garbed in the uniform of a British lieutenant of cavalry. Close inspection would have revealed the fact that the young man was a youth of some eighteen years, fair and good to look upon.</t>
  </si>
  <si>
    <t>Claude A. Labelle</t>
  </si>
  <si>
    <t>The Ranger Boys and the Border Smugglers</t>
  </si>
  <si>
    <t>http://www.gutenberg.org/files/25514/25514-h/25514-h.htm</t>
  </si>
  <si>
    <t>The boys left the capitol and made their way down the long hill to the main business part of the town. As they struck onto the main business street, Garry noticed the familiar blue bell sign of the telephone company.
"Say, boys, I have an idea. Let's stop in here and put in long distance calls and say hello to our folks. How does the idea strike you?" said Garry, almost in one breath.
"Ripping," shouted Phil, while Dick didn't wait to make any remark, but dived in through the door, and in a trice was putting in his call. Phil followed suit, while Garry waited, as he would talk when Dick had finished.
This pleasant duty done, they went to a restaurant for dinner. Here they attracted no little attention, for their khaki clothes looked almost like uniforms. Added to this was the fact that they wore forest shoepacks, those high laced moccasins with an extra leather sole, and felt campaign hats.</t>
  </si>
  <si>
    <t>Cornelius Mathews</t>
  </si>
  <si>
    <t>THE CELESTIAL SISTERS</t>
  </si>
  <si>
    <t>The Indian Fairy Book
       From the Original Legends</t>
  </si>
  <si>
    <t>http://www.gutenberg.org/files/22248/22248-h/22248-h.htm#Page_7</t>
  </si>
  <si>
    <t>One day he had gone beyond any point which he had ever before visited. He traveled through an open wood, which enabled him to see a great distance. At length he beheld a light breaking through the foliage of the distant trees, which made him sure that he was on the borders of a prairie. It was a wide plain, covered with long blue grass, and enameled with flowers of a thousand lovely tints.
After walking for some time without a path, musing upon the open country, and enjoying the fragrant breeze, he suddenly came to a ring worn among the grass and the flowers, as if it had been made by footsteps moving lightly round and round. But it was strange—so strange as to cause the White Hawk to pause and gaze long and fixedly upon the ground—there was no path which led to this flowery circle. There was not even a crushed leaf nor a broken twig, nor the least trace of a footstep, approaching or retiring, to be found. He thought he would hide himself and lie in wait to discover, if he could, what this strange circle meant.</t>
  </si>
  <si>
    <t>Cyrus Townsend Brady</t>
  </si>
  <si>
    <t>For Love of Country A Story of Land and Sea in the Days of the Revolution</t>
  </si>
  <si>
    <t>http://www.gutenberg.org/cache/epub/20791/pg20791-images.html</t>
  </si>
  <si>
    <t>It was believed by the principal men of Virginia that Talbot's sympathies were with the revolted colonies; but the influence of his mother, to whom he had been accustomed to defer, had hitherto proved sufficient to prevent him from openly declaring himself. His visit to England, and the delightful reception he had met with there, had weakened somewhat the ties which bound him to his native country, and he found himself in a state of indecision as humiliating as it was painful. Lord Dunmore and Colonel Wilton had each made great efforts to enlist his support, on account of his wealth and position and high personal qualities. It was hinted by one that the ancient barony of the Talbots would be revived by the king; and the gratitude of a free and grateful country, with the consciousness of having materially aided in acquiring that independence which should be the birthright of every Englishman, was eloquently portrayed by the other. When to the last plea was added the personal preference of Katharine Wilton, the balance was overcome, and the hopes of the mother were doomed to disappointment.</t>
  </si>
  <si>
    <t>South American Fights and Fighters
And Other Tales of Adventure</t>
  </si>
  <si>
    <t>http://www.gutenberg.org/files/20910/20910-h/20910-h.htm</t>
  </si>
  <si>
    <t>Info</t>
  </si>
  <si>
    <t>This Pedrarias was seventy-two years old. He was of good birth and rich, and was the father of a large and interesting family, which he prudently left behind him in Spain. His wife, however, insisted on going with him to the New World. Whether or not this was a proof of wifely devotion—and if it was, it is the only thing in history to his credit—or of an unwillingness to trust Pedrarias out of her sight, which is more likely, is not known. At any rate, she went along.
Pedrarias, up to the time of his departure from Spain, had enjoyed two nick-names, El Galan and El Justador. He had been a bold and dashing cavalier in his youth, a famous tilter in tournaments in his middle age, and a hard-fighting soldier all his life. His patron was Bishop Fonseca. Whatever qualities he might possess for the important work about to be devolved upon him would be developed later.</t>
  </si>
  <si>
    <t>The Eagle of the Empire
       A Story of Waterloo</t>
  </si>
  <si>
    <t>http://www.gutenberg.org/files/20515/20515-h/20515-h.htm</t>
  </si>
  <si>
    <t>The Emperor walked nervously up and down the long, low-ceiled apartment, the common room of the public inn at Nogent. Grouped around a long table in the center of the room several secretaries were busy with orders, reports and dispatches. At one end stood a group of officers of high rank in rich uniforms whose brilliance was shrouded by heavy cloaks falling from their shoulders and gathered about them, for the air was raw and chill, despite a great fire burning in a huge open fireplace. Their cloaks and hats were wet, their boots and trousers splashed with mud, and in general they were travel-stained and weary. They eyed the Emperor, passing and repassing, in gloomy silence mixed with awe. In their bearing no less than in their faces was expressed a certain unwonted fierce resentment, which flamed up and became more evident when the Emperor turned his back in his short, restless march to and fro, but which subsided as suddenly when he had them under observation. By the door was stationed a young officer in the uniform of the Fifth Regiment of the infantry of the line.</t>
  </si>
  <si>
    <t>A Little Book for Christmas</t>
  </si>
  <si>
    <t>http://www.gutenberg.org/files/15343/15343-h/15343-h.htm</t>
  </si>
  <si>
    <t>The clock in a nearby church struck the hour of two. The areaway was dark. No one was abroad. He plunged down the steps, opened the window and disappeared. No man could move more noiselessly than he. In the still night he knew how the slightest sounds are magnified. He had made none as he groped his way through the back of the house, arriving at last in a room which he judged to be the library. Then, after listening and hearing nothing, he ventured to turn the button of a side light in a far corner of the room.
He was in a large apartment, beautifully furnished. Books and pictures abounded, but these did not interest him, although if he had made further examination, he might have found things worthy of his attention even there. It so happened that the light bracket to which he had blundered, or had been led, was immediately over a large wall safe. Evidently it had been placed there for the purpose of illuminating the safe door. His eyes told him that instantly. This was greater fortune than he expected. A wall safe in a house like that must contain things of value.</t>
  </si>
  <si>
    <t>Dorothy Canfield</t>
  </si>
  <si>
    <t>Understood Betsy</t>
  </si>
  <si>
    <t>http://www.gutenberg.org/files/5347/5347-h/5347-h.htm</t>
  </si>
  <si>
    <t>Aunt Abigail was gone, Eleanor was gone. The room was quite empty except for the bright sunshine pouring in through the small-paned windows. Elizabeth Ann stretched and yawned and looked about her. What funny wall-paper it was—so old-fashioned looking! The picture was of a blue river and a brown mill, with green willow-trees over it, and a man with sacks on his horse's back stood in front of the mill. This picture was repeated a great many times, all over the paper; and in the corner, where it hadn't come out even, they had had to cut it right down the middle of the horse. It was very curious-looking. She stared at it a long time, waiting for somebody to tell her when to get up. At home Aunt Frances always told her, and helped her get dressed. But here nobody came. She discovered that the heat came from a hole in the floor near the bed, which opened down into the room below. From it came a warm breath of baking bread and a muffled thump once in a while.</t>
  </si>
  <si>
    <t>E. Nesbit</t>
  </si>
  <si>
    <t>The Book of Dragons</t>
  </si>
  <si>
    <t>http://www.gutenberg.org/files/23661/23661-h/23661-h.htm#Page_1</t>
  </si>
  <si>
    <t>So off went Lionel to be made a King. He had never expected to be a King any more than you have, so it was all quite new to him—so new that he had never even thought of it. And as the coach went through the town he had to bite his tongue to be quite sure it was real, because if his tongue was real it showed he wasn't dreaming. Half an hour before he had been building with bricks in the nursery; and now—the streets were all fluttering with flags; every window was crowded with people waving handkerchiefs and scattering flowers; there were scarlet soldiers everywhere along the pavements, and all the bells of all the churches were ringing like mad, and like a great song to the music of their ringing he heard thousands of people shouting, "Long live Lionel! Long live our little King!"
He was a little sorry at first that he had not put on his best clothes, but he soon forgot to think about that.</t>
  </si>
  <si>
    <t>The Wouldbegoods: Being the Further Adventures of the Treasure Seekers</t>
  </si>
  <si>
    <t>http://www.gutenberg.org/files/794/794-h/794-h.htm</t>
  </si>
  <si>
    <t>Her name was Simpkins, and her cottage was just beyond the churchyard, on the other side from our house. On the different military occasions which I have remarked upon this widow woman stood at her garden gate and looked on. And after the cheering she rubbed her eyes with her apron. Alice noticed this slight but signifying action.
We feel quite sure Mrs Simpkins liked soldiers, and so we felt friendly to her. But when we tried to talk to her she would not. She told us to go along with us, do, and not bother her. And Oswald, with his usual delicacy and good breeding, made the others do as she said.
But we were not to be thus repulsed with impunity. We made complete but cautious inquiries, and found out that the reason she cried when she saw soldiers was that she had only one son, a boy. He was twenty-two, and he had gone to the War last April. So that she thought of him when she saw the soldiers, and that was why she cried.</t>
  </si>
  <si>
    <t>Five Children and It</t>
  </si>
  <si>
    <t>http://www.gutenberg.org/cache/epub/778/pg778-images.html</t>
  </si>
  <si>
    <t>The children had explored the gardens and the outhouses thoroughly before they were caught and cleaned for tea, and they saw quite well that they were certain to be happy at the White House. They thought so from the first moment, but when they found the back of the house covered with jasmine, and in white flower, and smelling like a bottle of the most expensive scent that is ever given for a birthday present; and when they had seen the lawn, all green and smooth, and quite different from the brown grass in the gardens at Camden Town; and when they had found the stable with a loft over it and some old hay still left, they were almost certain; and when Robert had found the broken swing and tumbled out of it and got a lump on his head the size of an egg, and Cyril had nipped his finger in the door of a hutch that seemed made to keep rabbits in, if you ever had any, they had no longer any doubts whatever.</t>
  </si>
  <si>
    <t>The Story of the Amulet</t>
  </si>
  <si>
    <t>http://www.gutenberg.org/files/837/837-h/837-h.htm</t>
  </si>
  <si>
    <t>It was a wet day, so none of the plans for seeing all the sights of London that can be seen for nothing could be carried out. Everyone had been thinking all the morning about the wonderful adventures of the day before, when Jane had held up the charm and it had turned into an arch, through which they had walked straight out of the present time and the Regent's Park into the land of Egypt eight thousand years ago. The memory of yesterday's happenings was still extremely fresh and frightening, so that everyone hoped that no one would suggest another excursion into the past, for it seemed to all that yesterday's adventures were quite enough to last for at least a week. Yet each felt a little anxious that the others should not think it was afraid, and presently Cyril, who really was not a coward, began to see that it would not be at all nice if he should have to think himself one. So he said—
‘I say—about that charm—Jane—come out. We ought to talk about it, anyhow.'</t>
  </si>
  <si>
    <t>The Railway Children</t>
  </si>
  <si>
    <t>http://www.gutenberg.org/files/1874/1874-h/1874-h.htm#link2HCH0001</t>
  </si>
  <si>
    <t>Father had been away in the country for three or four days. All Peter's hopes for the curing of his afflicted Engine were now fixed on his Father, for Father was most wonderfully clever with his fingers. He could mend all sorts of things. He had often acted as veterinary surgeon to the wooden rocking-horse; once he had saved its life when all human aid was despaired of, and the poor creature was given up for lost, and even the carpenter said he didn't see his way to do anything. And it was Father who mended the doll's cradle when no one else could; and with a little glue and some bits of wood and a pen-knife made all the Noah's Ark beasts as strong on their pins as ever they were, if not stronger.
Peter, with heroic unselfishness, did not say anything about his Engine till after Father had had his dinner and his after-dinner cigar. The unselfishness was Mother's idea—but it was Peter who carried it out. And needed a good deal of patience, too.</t>
  </si>
  <si>
    <t>The Magic City</t>
  </si>
  <si>
    <t>http://www.gutenberg.org/files/20606/20606-h/20606-h.htm#Page_1</t>
  </si>
  <si>
    <t>Then the man took off his hat and walked away, and Philip and his sister went home. She seemed different, somehow, and he was sent to bed a little earlier than usual, but he could not go to sleep for a long time, because he heard the front-door bell ring and afterwards a man's voice and Helen's going on and on in the little drawing-room under the room which was his bedroom. He went to sleep at last, and when he woke up in the morning it was raining, and the sky was grey and miserable. He lost his collar-stud, he tore one of his stockings as he pulled it on, he pinched his finger in the door, and he dropped his tooth-mug, with water in it too, and the mug was broken and the water went into his boots. There are mornings, you know, when things happen like that. This was one of them.</t>
  </si>
  <si>
    <t>Edith Bancroft</t>
  </si>
  <si>
    <t>Jane Allen: Right Guard</t>
  </si>
  <si>
    <t>http://www.gutenberg.org/files/19015/19015-h/19015-h.htm</t>
  </si>
  <si>
    <t>Thanksgiving came and went with the usual round of college gaieties. Four days being too short a holiday to permit the majority of the Wellington girls going home, they remained at college and did much celebrating.
On Thanksgiving Day the first in the series of three basket-ball games was played between the sophomores and the freshmen. The sophomores won, though the freshmen gave them a hard tussle, the score standing 22-18 in favor of the sophs when the hotly contested game ended. Both teams made a fine appearance on the floor. Neither team had adhered to class colors that year in choosing their basket-ball suits. The freshmen wore suits of navy blue, decorated with an old rose "F" on the front of the blouse. A wide rolling sailor collar of the same color further added to the effect. The sophomores had elected to be patriotic, and wore khaki-colored suits, unrelieved by a contrasting color. It was a decided innovation of its kind and they liked it.</t>
  </si>
  <si>
    <t>Edith Van Dyne</t>
  </si>
  <si>
    <t xml:space="preserve">The Flying Girl
</t>
  </si>
  <si>
    <t>http://www.gutenberg.org/files/53386/53386-h/53386-h.htm</t>
  </si>
  <si>
    <t>It was no indifferent thing this brave girl attempted. Until now her acquaintance with an aeroplane had been wholly theoretical; it was her first flight; yet so thoroughly did she understand every part of her air vehicle—what it was for and how to use it—that she had implicit confidence in herself and in her machine. Naturally level-headed, alert and quick to think and to act, Orissa was no more afraid of soaring in the air than of riding in an automobile. Aside from her desire to operate the aircraft so skillfully that her brother's invention would be fully appreciated she was determined to attempt the winning of the ten thousand dollar prize, which would establish the Kane fortunes on a secure basis. Enough for one untried, seventeen-year-old girl to think of, was it not? And small wonder that she absolutely forgot the impressive warnings she had received.</t>
  </si>
  <si>
    <t>Edith van Dyne</t>
  </si>
  <si>
    <t>Mary Louise</t>
  </si>
  <si>
    <t>http://www.gutenberg.org/cache/epub/5660/pg5660-images.html</t>
  </si>
  <si>
    <t>Mary Louise hid herself in the drawing-room, where she could watch the closed door of the library opposite. At times she trembled with an unknown dread; again, she told herself that no harm could possibly befall her dear, good Gran'pa Jim or her faithful, loving mother. Yet why were they closeted in the library so long, and how could the meeting with that insolent stranger affect Colonel Weatherby so strongly?
After a long time her mother came out, looking more pallid and harassed than ever but strangely composed. She kissed Mary Louise, who came to meet her, and said: "Get ready for dinner, dear. We are late."
The girl went to her room, dazed and uneasy. At dinner her mother appeared at the table, eating little or nothing, but Gran'pa Jim was not present. Afterward she learned that he had gone over to Miss Stearne's School for Girls, where he completed important arrangements concerning his granddaughter.</t>
  </si>
  <si>
    <t>Edmund Leamy</t>
  </si>
  <si>
    <t>THE ENCHANTED CAVE</t>
  </si>
  <si>
    <t>The Golden Spears
       And Other Fairy Tales</t>
  </si>
  <si>
    <t>http://www.gutenberg.org/files/22168/22168-h/22168-h.htm#h2H_4_0007</t>
  </si>
  <si>
    <t>At that moment the queen came out through the palace door, and the prince was so dazzled by her beauty, that only for the golden bracelet he wore upon his right arm, under the sleeve of his silken tunic, he might almost have forgotten the Princess Ailinn. This bracelet was made by the dwarfs who dwell in the heart of the Scandinavian Mountains, and was sent with other costly presents by the King of Scandinavia to the King of Erin, and he gave it to the princess, and it was the virtue of this bracelet, that whoever was wearing it could not forget the person who gave it to him, and it could never be loosened from the arm by any art or magic spell; but if the wearer, even for a single moment, liked anyone better than the person who gave it to him, that very moment the bracelet fell off from the arm and could never again be fastened on. And when the princess promised her hand in marriage to the Prince Cuglas, she closed the bracelet on his arm.</t>
  </si>
  <si>
    <t>Edward Sylvester Ellis</t>
  </si>
  <si>
    <t>The Boy Patriot</t>
  </si>
  <si>
    <t>http://www.gutenberg.org/files/21125/21125-h/21125-h.htm</t>
  </si>
  <si>
    <t>Were you ever on the coast of Maine? If so, you know how the rocky shores stretch out now and then clear into the ocean, and fret the salt waves till they are all in a foam. Old Ocean is not to be so set at defiance and have his rightful territory wrung from him, without taking his revenge after his own fashion. Far up into the land he sends his arms, and crooks and bends and makes his way amid the rocks, and finally falls asleep in some quiet harbor, where the tall pines stand by the shore to sing him a lullaby.
In just such a spot as this the town we shall call Fairport was built. Axe in one hand and Bible in the other, stern settlers here found a home. Strong hard-featured sons, and fair rosy-cheeked daughters made glad the rude cabins that were soon scattered along the shore. The axe was plied in the woods, and the needle by the fireside, and yet grim Poverty was ever shaking her fist in the very faces of the settlers, and whispering sad things of what the uncertain future might have in store for them.</t>
  </si>
  <si>
    <t>The Huge Hunter
Or, the Steam Man of the Prairies</t>
  </si>
  <si>
    <t>http://www.gutenberg.org/files/7506/7506-h/7506-h.htm</t>
  </si>
  <si>
    <t>If nature afflicts in one direction she frequently makes amends in another direction, and this dwarf, small as he was, was gifted with a most wonderful mind. His mechanical ingenuity bordered on the marvelous. When he went to school, he was a general favorite with teachers and pupils. The former loved him for his sweetness of disposition, and his remarkable proficiency in all studies, while the latter based their affection chiefly upon the fact that he never refused to assist any of them at their tasks, while with the pocket-knife which he carried he constructed toys which were their delight. Some of these were so curious and amusing that, had they been secured by letters patent, they would have brought a competency to him and his widowed mother.
But Johnny never thought of patenting them, although the principal support of himself and mother came from one or two patents, which his father had secured upon inventions, not near the equal of his.</t>
  </si>
  <si>
    <t>Adrift in the Wilds or, The Adventures of Two Shipwrecked Boys</t>
  </si>
  <si>
    <t>http://www.gutenberg.org/files/21626/21626-h/21626-h.htm</t>
  </si>
  <si>
    <t>One beautiful misummer night in 18— a large, heavily laden steamer was making her way swiftly up the Pacific coast, in the direction of San Francisco. She was opposite the California shore, only a day's sail distant from the City of the Golden Gate, and many of the passengers had already begun making preparations for landing, even though a whole night and the better part of a day was to intervene ere they could expect to set their feet upon solid land.
She was one of those magnificent steamers that ply regularly between Panama and California. She had rather more than her full cargo of freight and passengers; but, among the hundreds of the latter, we have to do with but three.
On this moonlight night, there were gathered by themselves these three personages, consisting of Tim O'Rooney, Elwood Brandon and Howard Lawrence. The first was a burly, good-natured Irishman, and the two latter were cousins, their ages differing by less than a month, and both being in their sixteenth year.</t>
  </si>
  <si>
    <t>Through Forest and Fire:
Wild-Woods Series No. 1</t>
  </si>
  <si>
    <t>http://www.gutenberg.org/files/16472/16472-h/16472-h.htm</t>
  </si>
  <si>
    <t>When Nick Ribsam set out to find his missing sister Nellie, he made the search as thorough as possible.
The first house at which he stopped was that of Mr. Marston, which, it will be remembered, was only a short distance away from his own home. There, to his disappointment, he learned that their little girl had not been at school that day, and consequently they could tell him nothing.
Without waiting longer than to give a few words of explanation he resumed his trot, and soon after turned into the lane leading to the home of Mr. Kilgore. He found that both Bobby and Sallie had been to school, but they had nothing to tell. When we are more than usually anxious to learn something, it seems that every one whom we meet is stupid beyond endurance. If we are in a strange place and apply for information, the ignorance of nearly every person is exasperating.</t>
  </si>
  <si>
    <t>LOST IN A BLIZZARD</t>
  </si>
  <si>
    <t>The Jungle Fugitives and Others</t>
  </si>
  <si>
    <t>http://www.gutenberg.org/files/16805/16805-h/16805-h.htm#link2H_4_0032</t>
  </si>
  <si>
    <t>My hope lay in Jack's promise that he would keep a bright light burning in the upper story to guide me on my course. On a clear night this light was visible from the village, but somehow or other I failed to take into account the state of the weather. The air was full of eddying flakes, which would render the headlight of a locomotive invisible a hundred yards distant. Strange that this important fact never occurred to me until I was fully a fourth of a mile from the village. Then, after looking in vain for the beacon light, the danger of my situation struck me, and I halted.
"I am certain to go wrong," I said to myself.
"It is out of my power to follow a direct course without something to serve as a compass. I will go back to the village and wait till morning."</t>
  </si>
  <si>
    <t>THE WRITING FOUND IN A BOTTLE</t>
  </si>
  <si>
    <t>http://www.gutenberg.org/files/16805/16805-h/16805-h.htm#link2H_4_0036</t>
  </si>
  <si>
    <t>We three reached the old poplar the next evening between ten and eleven o'clock. Arthur had escaped inquiry by slipping out of his bedroom window after bidding his parents good-night; and, inasmuch as the lantern which I carried was not lit until we arrived at the tree, we were confident of escaping attention. Still I watched sharply, and was greatly relieved to discover no persons abroad at that hour beside ourselves.
Since the treasure was located but three feet below the surface, in sandy soil, I brought only one shovel, while the boys watched me, one holding the lantern, and both casting furtive glances around to guard against eavesdroppers. It would be useless to deny my excitement. My heart at times throbbed painfully, and more than once I was on the point of ceasing until I could regain mastery of myself.</t>
  </si>
  <si>
    <t>THAT HORNET'S NEST</t>
  </si>
  <si>
    <t>http://www.gutenberg.org/files/16805/16805-h/16805-h.htm#link2H_4_0037</t>
  </si>
  <si>
    <t>But, somehow or other, Mr. Lathrop was different from the teachers that had preceded him. He never spoke angrily or shouted, and his first act on entering the schoolroom was to break up the long tough hickory "gad" lying on his desk and to fling it out of the window. The next thing he did, after calling the school to order, was to tell the gaping, open-eyed children the most entertaining story to which they had ever listened. The anecdote had its moral too, for woven in and out and through its charming meshes was the woof of a life of heroic suffering, of trial and reward.
At its conclusion, the teacher said to the pupils that if they were studious and transgressed no rules, he would be glad to tell them another story the next day, if they would remain a few minutes after the hour of dismissal. The treat was such a rare one that all the girls and most of the boys resolved to earn the right to enjoy it.</t>
  </si>
  <si>
    <t>A FOOL OR A GENIUS</t>
  </si>
  <si>
    <t>http://www.gutenberg.org/files/16805/16805-h/16805-h.htm#link2H_4_0042</t>
  </si>
  <si>
    <t>The big, spacious structure was a favorite place for spending their leisure hours. The hard, seedy floor, with the arching rafters overhead could not be improved for their purpose. The shingles were so far aloft that the shade within was cool on sultry summer days, and it was the pleasantest kind of music to hear the rain drops patter on the roof and the wind whistle around the eaves and corners. The mow where the hay was stored was to the left, as you entered the door, and under that were the stalls where the horses munched their dinner and looked solemnly through the opening over the mangers at the two children engaged at play. Between where they sat and the rafters, the space was open.
Maggie took her seat in the middle of the floor, and her brother placed himself opposite. Before doing so, he stepped to the nearest stall and picked up a block of wood six inches in diameter and two feet in length. This he laid on the floor and seated himself upon it, tossing the jackstones to his sister to begin the game.</t>
  </si>
  <si>
    <t>The Story of Red Feather: A Tale of the American Frontier</t>
  </si>
  <si>
    <t>http://www.gutenberg.org/files/24097/24097-h/24097-h.htm</t>
  </si>
  <si>
    <t>It was quite early in the forenoon, Melville having made an early start from the border-town of Barwell, and he was well on his way to his home, which lay ten miles to the south. "Dot," as his little sister was called by her friends, had been on a week's visit to her uncle's at the settlement, the agreement all round being that she should stay there for a fortnight at least; but her parents and her big brother rebelled at the end of the week. They missed the prattle and sunshine which only Dot could bring into their home, and Melville's heart was delighted when his father told him to mount Saladin and bring her home.
And when, on the seventh day of her visit, Dot found her handsome brother had come after her, and was to take her home the following morning, she leaped into his arms with a cry of happiness; for though her relatives had never suspected it, she was dreadfully home-sick and anxious to get back to her own people.</t>
  </si>
  <si>
    <t>Edward Sylvester Ellis AKA Lieut. R. H. Jayne</t>
  </si>
  <si>
    <t>The Cave in the Mountain</t>
  </si>
  <si>
    <t>http://www.gutenberg.org/files/14647/14647-h/14647-h.htm</t>
  </si>
  <si>
    <t>Before Fred could complete the sentence his foot struck an obstruction and he was precipitated headlong over and down a chasm which had escaped his notice. He fell with such violence that he was knocked senseless.
When he recovered he was in darkness, his torch having been extinguished. The smell of the burning resin recalled him to himself, and it required but a moment for him to remember the accident which had befallen him. For a time he scarcely dared to stir, fearing that he might pitch headlong over some precipice. He felt of his face and hands, but could detect nothing like blood. The boy had received quite a number of severe bruises, however, and when he ventured to stir there were sharp, stinging pains in his shoulders, neck and legs.
"Thank God I am alive!" was his fervent ejaculation, after he had taken his inventory. "But I don't know where I am or how I can get back again. I wonder what has become of the torch."</t>
  </si>
  <si>
    <t>Edwin L. Sabin</t>
  </si>
  <si>
    <t>Pluck on the Long Trail
Boy Scouts in the Rockies</t>
  </si>
  <si>
    <t>http://www.gutenberg.org/files/20710/20710-h/20710-h.htm</t>
  </si>
  <si>
    <t>We must have been squatting for an hour and a half, and the sun was down close to the top of the draw, behind us, when Fitzpatrick nudged me with his foot, and nodded. He made the sign of birds flying up and pointed down the trail, below, us; so that I knew somebody was coming, around a turn there. We scarcely breathed. We just sat and watched, like two mountain lions waiting.
Pretty soon they came riding along—four of them on horseback; we knew the horses. The fellows were Bill Duane, Mike Delavan, Tony Matthews, and Bert Hawley. They were laughing and talking because the trail we made was plain and they thought that we all were pushing right on, and if they could read sign they would know that the tracks were not extra fresh.
We let them get out of sight; then we went straight down upon the trail, and followed, alongside, so as not to step on top of their tracks and show that we had come after.</t>
  </si>
  <si>
    <t>Elsie Spicer Eells</t>
  </si>
  <si>
    <t>Why the Tiger and the Stag
Fear Each Other</t>
  </si>
  <si>
    <t>Fairy Tales from Brazil</t>
  </si>
  <si>
    <t>http://www.gutenberg.org/files/24714/24714-h/24714-h.htm#VI</t>
  </si>
  <si>
    <t>Now in that same country there lived a large handsome tiger, with sharp, sharp teeth and bright, cruel eyes. One day the tiger said to himself, "I am tired of having no home of my own,—of just living around anywhere! I shall build me a house." Accordingly the tiger searched for a place to build his house. He searched on every hill, in every valley, by every stream, and under all the trees. At last he found a place which was just right. It was not too high nor too low, not too near a stream and not too far away from one, not under too thick trees and yet not away from the trees out in the hot sun. The tiger said to himself, "I am going to build my house here. The place is all ready for me for there isn't very much underbrush here." He began at once and finished clearing the place. Then it became daylight and he went away.</t>
  </si>
  <si>
    <t>Emma Leslie</t>
  </si>
  <si>
    <t>A Sailor's Lass</t>
  </si>
  <si>
    <t>http://www.gutenberg.org/files/21797/21797-h/21797-h.htm</t>
  </si>
  <si>
    <t>The children wondered that nothing worse than hard words fell to their share, and were somewhat relieved that the next question referred to Bob, and not to their doings.
"You say he ain't come home?" said Coomber.
"I ain't seen him since he went with you to Fellness. Ain't you just come from there?" said his wife, timidly.
"Of course I have, but Bob ought to have been back an hour or so ago, for I had something to do in the village. Come to the boat, and I'll tell you all about it," he added, in a less severe tone; for the thought of the child he had rescued softened him a little, and he led the way out of the washing-shed.
The storm had abated now, and the boat no longer rocked and swayed, so that the children waded back through the mud without fear, while their father talked of the little girl he had left with Dame Peters at Fellness.</t>
  </si>
  <si>
    <t>Kate's Ordeal</t>
  </si>
  <si>
    <t>http://www.gutenberg.org/files/20307/20307-h/20307-h.htm</t>
  </si>
  <si>
    <t>Katie Haydon is going to London, ma'am. Did she tell you on Sunday?" The speaker was Esther Odell, who could think of nothing else but her schoolfellow's good fortune, and, meeting her teacher later in the week, hastened to impart the important news to her.
Miss Eldon looked surprised and a little disappointed, for she had heard of an excellent opening for Kate, in the nursery of a lady not far off, who needed a bright, clever girl, able to assist the nurse sometimes with the one child, and also learn to wait upon the young ladies who were growing up. Such a nice place as this was not often to be met with, and Miss Eldon had waited at home all day on Monday, expecting Mrs. Haydon to call about it. She was on her way there now, thinking she must be ill, or something had happened; she could hardly think Kate had forgotten her message, for she was so anxious to obtain a situation only a short time before.
But Esther Odell's news made her think it was very possible Kate had forgotten all about it. "Did Kate tell you about this on Sunday," she said.</t>
  </si>
  <si>
    <t>Emma Speed Sampson</t>
  </si>
  <si>
    <t>Mary Louise and Josie O'Gorman</t>
  </si>
  <si>
    <t>http://www.gutenberg.org/files/22532/22532-h/22532-h.htm</t>
  </si>
  <si>
    <t>When Josie arrived at her destination she went to the one small hotel the village boasted and, engaging the only room in the house with a private bath, she made herself comfortable for the time being. She needed sleep before she could engage in the adventure she was planning. A hotel or boarding house is a good place in which to pick up information and Josie wanted to pick up a little information before she proceeded.
The proprietor of the hotel was a sieve for gossip and in less than twelve hours Josie had not only had a good night's rest but she had learned several things she considered of importance. The host was a man of generous proportions and a loud emphatic utterance, with which he gave voice to a perpetual grievance he had concerning the high cost of food and the low price of board.</t>
  </si>
  <si>
    <t>Flora Annie Steel</t>
  </si>
  <si>
    <t>CHILDE ROWLAND</t>
  </si>
  <si>
    <t>English Fairy Tales</t>
  </si>
  <si>
    <t>http://www.gutenberg.org/files/17034/17034-h/17034-h.htm#CHILDE_ROWLAND</t>
  </si>
  <si>
    <t>It was very dark at first, perhaps because the sun had part blinded his eyes; for after a while it became twilight, though where the light came from none could tell, unless through the walls and the roof; for there were neither windows nor candles. But in the gloaming light he could see a long passage of rough arches made of rock that was transparent and all encrusted with sheep-silver, rock-spar, and many bright stones. And the air was warm as it ever is in Elfland. So he went on and on in the twilight that came from nowhere, till he found himself before two wide doors all barred with iron. But they flew open at his touch, and he saw a wonderful, large, and spacious hall that seemed to him to be as long and as broad as the green hill itself. The roof was supported by pillars wide and lofty beyond the pillars of a cathedral; and they were of gold and silver, fretted into foliage, and between and around them were woven wreaths of flowers. And the flowers were of diamonds, and rubies, and topaz, and the leaves of emerald.</t>
  </si>
  <si>
    <t>FLORENCE HOLBROOK</t>
  </si>
  <si>
    <t>THE STORY OF THE FIRST BUTTERFLIES.</t>
  </si>
  <si>
    <t>THE BOOK OF NATURE MYTHS</t>
  </si>
  <si>
    <t>http://www.gutenberg.org/files/22420/22420-h/22420-h.htm#Page_10</t>
  </si>
  <si>
    <t>end</t>
  </si>
  <si>
    <t>He sang of long summer days and the music of waters beating upon the shore. He sang of the moonlight and the starlight. All the wonders of the night, all the beauty of the morning, were in his song.
"Dear southwind," said the Great Spirit "here are some beautiful things for you to bear away with, you to your summer home. You will love them, and all the little children will love them." At these words of the Great Spirit, all the stones before him stirred with life and lifted themselves on many-colored wings. They fluttered away in the sunshine, and the southwind sang to them as they went.
So it was that the first butterflies came from a beautiful thought of the Great Spirit, and in their wings were all the colors of the shining stones that he did not wish to hide away.</t>
  </si>
  <si>
    <t>WHY THE SWALLOW'S TAIL IS FORKED.</t>
  </si>
  <si>
    <t>http://www.gutenberg.org/files/22420/22420-h/22420-h.htm#Page_23</t>
  </si>
  <si>
    <t>This is the story of how the swallow's tail came to be forked.
One day the Great Spirit asked all the animals that he had made to come to his lodge. Those that could fly came first: the robin, the bluebird, the owl, the butterfly, the wasp, and the firefly. Behind them came the chicken, fluttering its wings and trying hard to keep up. Then came the deer, the squirrel, the serpent, the cat, and the rabbit. Last of all came the bear, the beaver, and the hedgehog. Every one traveled as swiftly as he could, for each wished to hear the words of the Great Spirit.
"I have called you together," said the Great Spirit, "because I often hear you scold and fret. What do you wish me to do for you? How can I help you?"
"I do not like to hunt so long for my food," said the bear.</t>
  </si>
  <si>
    <t xml:space="preserve">WHY THE WREN FLIES CLOSE TO THE EARTH.
</t>
  </si>
  <si>
    <t>http://www.gutenberg.org/files/22420/22420-h/22420-h.htm#Page_76</t>
  </si>
  <si>
    <t>The wren is very small, but she cried even more eagerly than the others, "Let us choose the bird that flies highest," for she said to herself, "They think the owl is wise, but I am wiser than he, and I know which bird can fly highest."
Then the birds tried their wings. They flew high, high up above the earth, but one by one they had to come back to their homes. It was soon seen which could fly highest, for when all the others had come back, there was the eagle rising higher and higher.
"The eagle is our king," cried the birds on the earth, and the eagle gave a loud cry of happiness. But look! A little bird had been hidden in the feathers on the eagle's back, and when the eagle had gone as high as he could, the wren flew up from his back still higher.
"Now which bird is king?" cried the wren. "The one that flew highest should be king, and I flew highest."
The eagle was angry, but not a word did he say, and the two birds came down to the earth together.</t>
  </si>
  <si>
    <t>THE STORY OF THE FIRST GRASSHOPPER.</t>
  </si>
  <si>
    <t>http://www.gutenberg.org/files/22420/22420-h/22420-h.htm#Page_83</t>
  </si>
  <si>
    <t>In a country that is far away there once lived a young man called Tithonus. He was strong and beautiful. Light of heart and light of foot, he hunted the deer or danced and sang the livelong day. Every one who saw him loved him, but the one that loved him most was a goddess named Aurora.
Every goddess had her own work, but the work of Aurora was most beautiful of all, for she was the goddess of the morning. It was she who went out to meet the sun and to light up his pathway. She watched over the flowers, and whenever they saw her coming, their colors grew brighter. She loved everything beautiful, and that is why she loved Tithonus.
"Many a year have I roamed through this country," she said to herself, "but never have I seen such bright blue eyes as those. O fairest of youths," she cried, "who are you? Some name should be yours that sounds like the wind in the pine trees, or like the song of a bird among the first blossoms."</t>
  </si>
  <si>
    <t>THE STORY OF THE ORIOLE.</t>
  </si>
  <si>
    <t>http://www.gutenberg.org/files/22420/22420-h/22420-h.htm#Page_86</t>
  </si>
  <si>
    <t>The king of the north once said to himself, "I am master of the country of ice and snow, but what is that if I cannot be ruler of the land of sunshine and flowers? I am no king if I fear the king of the south. The northwind shall bear my icy breath. Bird and beast shall quiver and tremble with cold. I myself will call in the voice of the thunder, and this ruler of the south, his king of summer, shall yield to my power."
The land of the south was ever bright and sunny, but all at once the sky grew dark, and the sun hid himself in fear. Black storm-clouds came from the north. An icy wind blew over the mountains. It wrestled with the trees of the southland, and even the oaks could not stand against its power. Their roots were tough and strong, but they had to yield, and the fallen trees lay on the earth and wailed in sorrow as the cruel storm-wind and rain beat upon them.</t>
  </si>
  <si>
    <t>WHY THE EVERGREEN TREES NEVER LOSE THEIR LEAVES.</t>
  </si>
  <si>
    <t>http://www.gutenberg.org/files/22420/22420-h/22420-h.htm#Page_118</t>
  </si>
  <si>
    <t>Winter was coming, and the birds had flown far to the south, where the air was warm and they could find berries to eat. One little bird had broken its wing and could not fly with the others. It was alone in the cold world of frost and snow. The forest looked warm, and it made its way to the trees as well as it could, to ask for help.
First it came to a birch-tree. "Beautiful birch-tree," it said, "my wing is broken, and my friends have flown away. May I live among your branches till they come back to me?"
"No, indeed," answered the birch-tree, drawing her fair green leaves away. "We of the great forest have our own birds to help. I can do nothing for you."
"The birch is not very strong," said the little bird to itself, "and it might be that she could not hold me easily. I will ask the oak." So the bird said, "Great oak-tree, you are so strong, will you not let me live on your boughs till my friends come back in the springtime?"</t>
  </si>
  <si>
    <t>WHY THE ASPEN LEAVES TREMBLE.</t>
  </si>
  <si>
    <t>http://www.gutenberg.org/files/22420/22420-h/22420-h.htm#Page_122</t>
  </si>
  <si>
    <t>The reeds did whisper the angry words of the aspen to the queen bee, and she said, "I was going to guide my swarm to the aspen, but now I will drive the tree out of the forest. Come, my bees, come."
Then the bees flew by hundreds upon the aspen. They stung every leaf and every twig through and through. The tree was driven from the forest, over the prairie, over the river, over the fields; and still the angry bees flew after it and stung it again and again. When they had come to the rocky places, they left it and flew back to the land of flowers. The aspen never came back. Its bright green leaves had grown white through fear, and from that day to this they have trembled as they did when the bees were stinging them and driving the tree from the forest.</t>
  </si>
  <si>
    <t>HOW THE BLOSSOMS CAME TO THE HEATHER.</t>
  </si>
  <si>
    <t>http://www.gutenberg.org/files/22420/22420-h/22420-h.htm#Page_125</t>
  </si>
  <si>
    <t>Only a little while after the earth was made, the trees and plants came to live on it. They were happy and contented. The lily was glad because her flowers were white. The rose was glad because her flowers were red. The violet was happy because, however shyly she might hide herself away, some one would come to look for her and praise her fragrance. The daisy was happiest of all because every child in the world loved her.
The trees and plants chose homes for themselves. The oak said, "I will live in the broad fields and by the roads, and travelers may sit in my shadow." "I shall be contented on the waters of the pond," said the water-lily. "And I am contented in the sunny fields," said the daisy. "My fragrance shall rise from beside some mossy stone," said the violet. Each plant chose its home where it would be most happy and contented.</t>
  </si>
  <si>
    <t>THE TWIN STARS.</t>
  </si>
  <si>
    <t>http://www.gutenberg.org/files/22420/22420-h/22420-h.htm#Page_200</t>
  </si>
  <si>
    <t>Tired as they were, they did not have time to go to sleep before they heard a bear calling "Ugh! Ugh!" in the woods. They sprang up and ran out of the woods, and just before they came to the bottom of the hill, they saw right in front of them a beautiful little lake. They were not frightened any more, for there in the water was something radiant and shining. "It is our own star," said they, "and it has come down to us." They never thought of looking up into the sky over their heads. It was enough for them that the star was in the water and so near them. But was it calling them? They thought so. "Come," cried the brother, "take my hand, and we will go to the star." Then the spirit of the skies lifted them up gently and carried them away on a beautiful cloud.</t>
  </si>
  <si>
    <t>Frances Hodgson Burnett</t>
  </si>
  <si>
    <t>The Proud Little Grain of Wheat</t>
  </si>
  <si>
    <t>Little Saint Elizabeth and Other Stories</t>
  </si>
  <si>
    <t>http://www.gutenberg.org/cache/epub/10466/pg10466-images.html</t>
  </si>
  <si>
    <t>There once was a little grain of wheat which was very proud indeed. The first thing it remembered was being very much crowded and jostled by a great many other grains of wheat, all living in the same sack in the granary. It was quite dark in the sack, and no one could move about, and so there was nothing to be done but to sit still and talk and think. The proud little grain of wheat talked a great deal, but did not think quite so much, while its next neighbour thought a great deal and only talked when it was asked questions it could answer. It used to say that when it thought a great deal it could remember things which it seemed to have heard a long time ago.
"What is the use of our staying here so long doing nothing, and never being seen by anybody?" the proud little grain once asked.</t>
  </si>
  <si>
    <t>Behind the White Brick</t>
  </si>
  <si>
    <t>Jem hid her face on her arms and cried as if her heart would break. She cried until her eyes were heavy, and she thought she would be obliged to go to sleep. But just as she was thinking of going to sleep, something fell down the chimney and made her look up. It was a piece of mortar, and it brought a good deal of soot with it. She bent forward and looked up to see where it had come from. The chimney was so very wide that this was easy enough. She could see where the mortar had fallen from the side and left a white patch.
"How white it looks against the black!" said Jem; "it is like a white brick among the black ones. What a queer place a chimney is! I can see a bit of the blue sky, I think."</t>
  </si>
  <si>
    <t>The Land of the Blue Flower</t>
  </si>
  <si>
    <t>http://www.gutenberg.org/cache/epub/5302/pg5302-images.html</t>
  </si>
  <si>
    <t>He forgot nothing. He lived looking out on all things from great, clear, joyous eyes. Upon his mountain crag he never heard a paltry or unbeautiful word or knew of the existence of unfriendliness or baseness in thought. As soon as he was old enough to go out alone he roamed about the great mountain and feared neither storm nor wild beasts. Shaggy-maned lions and their mates drew near and fawned on him as their kind had fawned on young Adam in the Garden of Eden. There had never passed through his mind the thought that they were not his friends.
He did not know that there were men who killed their wild brothers. In the huge courtyard of the castle he learned to ride and to perform great feats of strength. Because he had not learned to be afraid he never feared that he could not do a thing. He grew so strong and beautiful that when he was ten years old he was as tall as a youth of sixteen, and when he was sixteen he was already like a young giant.</t>
  </si>
  <si>
    <t>A Little Princess</t>
  </si>
  <si>
    <t>http://www.gutenberg.org/files/146/146-h/146-h.htm</t>
  </si>
  <si>
    <t>The birthday was to be celebrated by great festivities. The schoolroom was to be decorated, and there was to be a party. The boxes containing the presents were to be opened with great ceremony, and there was to be a glittering feast spread in Miss Minchin's sacred room. When the day arrived the whole house was in a whirl of excitement. How the morning passed nobody quite knew, because there seemed such preparations to be made. The schoolroom was being decked with garlands of holly; the desks had been moved away, and red covers had been put on the forms which were arrayed round the room against the wall.
When Sara went into her sitting room in the morning, she found on the table a small, dumpy package, tied up in a piece of brown paper. She knew it was a present, and she thought she could guess whom it came from. She opened it quite tenderly. It was a square pincushion, made of not quite clean red flannel, and black pins had been stuck carefully into it to form the words, "Menny hapy returns."</t>
  </si>
  <si>
    <t>The Secret Garden</t>
  </si>
  <si>
    <t>http://www.gutenberg.org/files/113/113-h/113-h.htm</t>
  </si>
  <si>
    <t>The rainstorm had ended and the gray mist and clouds had been swept away in the night by the wind. The wind itself had ceased and a brilliant, deep blue sky arched high over the moorland. Never, never had Mary dreamed of a sky so blue. In India skies were hot and blazing; this was of a deep cool blue which almost seemed to sparkle like the waters of some lovely bottomless lake, and here and there, high, high in the arched blueness floated small clouds of snow-white fleece. The far-reaching world of the moor itself looked softly blue instead of gloomy purple-black or awful dreary gray.
"Aye," said Martha with a cheerful grin. "Th' storm's over for a bit. It does like this at this time o' th' year. It goes off in a night like it was pretendin' it had never been here an' never meant to come again. That's because th' springtime's on its way. It's a long way off yet, but it's comin'."</t>
  </si>
  <si>
    <t>My Robin</t>
  </si>
  <si>
    <t>http://www.gutenberg.org/cache/epub/5304/pg5304-images.html</t>
  </si>
  <si>
    <t>He followed us, hopping in the grass or from rose bush to rose bush. No word of ours escaped him. If our conversation on the enthralling subjects of fertilizers and aphides seemed in its earnest absorption to verge upon the emotional and tender he interfered at once. He commanded my attention. He perched on nearby boughs and endeavored to distract me. He fluttered about and called me with chirps. His last resource was always to fly to the topmost twig of an apple tree and begin to sing his most brilliant song in his most thrilling tone and with an affected manner. Naturally we were obliged to listen and talk about him. Even old Barton's weather-beaten apple face would wrinkle into smiles.
"He's doin' that to make us look at him," he would say. "That's what he's doin' it for. He can't abide not to be noticed."</t>
  </si>
  <si>
    <t>The Lost Prince</t>
  </si>
  <si>
    <t>http://www.gutenberg.org/files/384/384-h/384-h.htm</t>
  </si>
  <si>
    <t>When they came back from the graveyard, The Rat was silent all the way. He was thinking of what had happened and of what lay before him. He was, in fact, thinking chiefly that nothing lay before him—nothing. The certainty of that gave his sharp, lined face new lines and sharpness which made it look pinched and hard.
He had nothing before but a corner in a bare garret in which he could find little more than a leaking roof over his head—when he was not turned out into the street. But, if policemen asked him where he lived, he could say he lived in Bone Court with his father. Now he couldn't say it.
He got along very well on his crutches, but he was rather tired when they reached the turn in the street which led in the direction of his old haunts. At any rate, they were haunts he knew, and he belonged to them more than he belonged elsewhere.</t>
  </si>
  <si>
    <t>FRANCIS ROLT-WHEELER</t>
  </si>
  <si>
    <t>THE BOY WITH THE U.S. CENSUS</t>
  </si>
  <si>
    <t>http://www.gutenberg.org/files/13181/13181-h/13181-h.htm</t>
  </si>
  <si>
    <t>The following morning, an early breakfast over, Hamilton started on the journey to his enumeration district, stopping at the office for a moment's chat with his friend the supervisor, and receiving his good luck wishes before he went. The mare was a delight, being well-paced, and the horseman from whom Hamilton had bought the animal had taken a great deal of pains to get him a saddle tree that fitted him, so that the boy enjoyed every minute of the ride. He reached the first point in his district about one o'clock, and after a hasty dinner started to work. The place was a tiny village, containing about forty houses.
The population work, as Hamilton had expected, proved to be comparatively simple, and the first house he visited was a fair sample of the greater number of those he tabulated all through the month. As a typical example it impressed itself upon his memory. He began next door to the house where he had eaten dinner. The natural privacy of a home was quite different from the public nature of a factory, and Hamilton felt a little strange as he walked up to the door and knocked.</t>
  </si>
  <si>
    <t>THE BOY WITH THE U. S. FISHERIES</t>
  </si>
  <si>
    <t>http://www.gutenberg.org/files/21008/21008-h/21008-h.htm</t>
  </si>
  <si>
    <t>The boy rose and went back to the open window. It seemed to him that there was more tumult from the rookery than when he had listened half an hour before, but it occurred to him that this was probably the result of the silence of the hour and his own restlessness. Then, not loudly, but distinctly, in spite of its being muffled by the fog, the sound of a rifle-shot came to his ears.
That settled it for Colin. If there was anything going on in the way of sport he wanted a share in it, and as he was wide awake, he decided to follow up and see what was going on. He slipped into his clothes as quickly as possible and tiptoed his way down the rickety stairs. But before he had gone many steps an unaccustomed thought of prudence struck him, and he walked back to a house three or four doors from where he had been staying, the home, indeed, of the villager who had given him the pet fox, and in which Hank had taken up quarters. He knocked on the window and immediately Hank appeared.</t>
  </si>
  <si>
    <t>THE BOY WITH THE U. S. FORESTERS</t>
  </si>
  <si>
    <t>http://www.gutenberg.org/files/18874/18874-h/18874-h.htm</t>
  </si>
  <si>
    <t>One night, returning from a hard day, on which he had not only ridden his fire patrol, but had also spent a couple of hours rolling big rocks into a creek to keep it from washing out a trail should a freshet come, he found a large party of people at his camp. There was an ex-professor of social science of the old régime, his wife and little daughter, a guide, and a lavish outfit. Although the gate of Wilbur's corral was padlocked and had "Property of the U. S. Forest Service" painted on it, the professor had ordered the guide to smash the gate and let the animals in.
Wilbur was angry, and took no pains to conceal it.
"Who turned those horses into my corral?" he demanded.
The professor, who wore gold-rimmed eyeglasses above a very dirty and tired face, replied:
"I am in charge of this party, and it was done at my orders."</t>
  </si>
  <si>
    <t>FRANK FOWLER</t>
  </si>
  <si>
    <t>The Broncho Rider Boys
With Funston at Vera Cruz</t>
  </si>
  <si>
    <t>http://www.gutenberg.org/files/19538/19538-h/19538-h.htm</t>
  </si>
  <si>
    <t>"Let me look, Billie," and Donald reached out his hand for the field glass through which Broncho Billie was gazing down from the summit of Real del Monte upon the plain of Quesco, through which the Pachuca river winds its way. "Maybe I can make out who they are."
Billie handed over the glass without a word and stood expectant, while Donald scrutinized closely a body of horsemen—twenty or more in number—which had halted beside the railroad that connects the little city of Pachuca with the City of Mexico.
"They are not soldiers, that's certain," was Donald's comment after he had inspected the riders carefully for a couple of minutes.
"That's what I thought," from Billie. "They look like a bunch of vaqueros to me; but what would a crowd of fifty cowpunchers be doing in a country where the only cattle are goats?"</t>
  </si>
  <si>
    <t>Frank R. Stockton</t>
  </si>
  <si>
    <t>A Jolly Fellowship</t>
  </si>
  <si>
    <t>http://www.gutenberg.org/files/20651/20651-h/20651-h.htm</t>
  </si>
  <si>
    <t>There were but few passengers on deck, for it was quite cold, and it now began to grow dark, and we went below. Pretty soon the dinner-bell rang, and I was glad to hear it, for I had the appetite of a horse. There was a first-rate dinner, ever so many different kinds of dishes, all up and down the table, which had ridges running lengthwise, under the table-cloth, to keep the plates from sliding off, if a storm should come up. Before we were done with dinner the shelves above the table began to swing a good deal,—or rather the vessel rolled and the shelves kept their places,—so I knew we must be pretty well out to sea, but I had not expected it would be so rough, for the day had been fine and clear. When we left the table, it was about as much as we could do to keep our feet, and in less than a quarter of an hour I began to feel dreadfully. I stuck it out as long as I could, and then I went to bed.</t>
  </si>
  <si>
    <t>G. Harvey Ralphson</t>
  </si>
  <si>
    <t>Boy Scouts in Mexico; or On Guard with Uncle Sam</t>
  </si>
  <si>
    <t>http://www.gutenberg.org/files/2191/2191-h/2191-h.htm</t>
  </si>
  <si>
    <t>It was weirdly lonely in the dark little dent on the side of the mountain after the departure of the two boys, and Jimmie drew closer to his companion. The wind which swept the heights was chilly.
The two lay close together in silence for a long time, each, doubtless, thinking of the Great White Way and the lights which would now be glittering there, of the bay, of the East River with its shipping, and of the hundred things which make New York a city, once seen, to be remembered forever. Then a rumble as of a stone crashing down came to their ears and they sprang to their feet.
"There's some one coming," whispered Jimmie, and they listened, but the only sound they heard was made by a bird winging its way through the dim upper light. Then, in a moment, signals flashed out again.</t>
  </si>
  <si>
    <t>Boy Scouts in a Submarine</t>
  </si>
  <si>
    <t>http://www.gutenberg.org/cache/epub/6108/pg6108-images.html</t>
  </si>
  <si>
    <t>The Sea Lion was a United States submarine, yet she was not constructed along the usual naval lines. It was said of her that she looked more like a pleasure yacht built for under-surface work than anything else. It is not the purpose of the writer to enter into a minute description of the craft. She was provided with a gasoline engine and an electric motor. She was not very roomy, but her appointments were very handsome and costly.
There were machines for manufacturing pure air, as is common with all submarines of her class, and the apparatus for the production of electricity was modern and efficient. Every compartment could be closed against every other chamber in case of damage to the shell. The pumps designed to expel the water taken into the hold for the purpose of bringing the craft to the bottom were powerful, so that she seemed to sink and rise as easily as does a bird on the wing. At top speed she would make about twenty miles an hour.</t>
  </si>
  <si>
    <t>Boy Scouts on Motorcycles With the Flying Squadron</t>
  </si>
  <si>
    <t>http://www.gutenberg.org/cache/epub/11469/pg11469-images.html</t>
  </si>
  <si>
    <t>Jack and Frank sat long by the window, waiting for Ned and Jimmie to return. The doors of the adjoining rooms were wide open, so they had a full view of the lower floor. There were windows, unglazed like that which looked out on the Gulf of Pechili, too, and the lads could see for some distance along the street which ran parallel with the one upon which the miserable old structure faced.
Presently a mist crept over the sky, and black clouds rolled in from the threatening canopy over the gulf. There was evidently a storm brewing, and, besides, the night was coming on. In spite of the fact that they had a good view all about them, so far as the house and its immediate vicinity was concerned, both boys felt that almost indescribable sensation which one experiences when being observed from behind by keen and magnetic eyes. They were not exactly afraid, but they had premonitions of approaching trouble.</t>
  </si>
  <si>
    <t>Boy Scouts on Hudson Bay
       The Disappearing Fleet</t>
  </si>
  <si>
    <t>http://www.gutenberg.org/files/22674/22674-h/22674-h.htm</t>
  </si>
  <si>
    <t>The others were watching him closely. They guessed something of the nature of what must be passing through Ned's mind, for both Jack and Teddy followed his gaze up the uneven shore. Jimmy had the glasses again, and was busily engaged in scrutinizing the blur on the distant horizon, which all of them had agreed must be smoke hovering close to the water. Perhaps he half-believed the fanciful suggestion made by Teddy, with reference to Captain Kidd, and was wildly hoping to discover some positive sign that would stamp this fairy story with truth. All the previous adventures that had befallen himself and chums would sink into utter insignificance, could they go back home and show evidences of having made such a romantic discovery up there in the Hudson Bay country.
"See the feather they say he always wore in his hat, Jimmy?" asked Frank.</t>
  </si>
  <si>
    <t>Boy Scouts in Southern Waters</t>
  </si>
  <si>
    <t>http://www.gutenberg.org/files/13859/13859-h/13859-h.htm</t>
  </si>
  <si>
    <t>Four boys were standing in the pilot house of a sturdily built and splendidly equipped motor boat that was being rolled and tossed by the, waves driven from the Gulf of Mexico before a southerly wind. Great banks of fog were rolling inland before the wind--fog so thick it was scarcely possible to see a boat's length ahead.
The boys were all dressed in suits of oil skins under which might have been seen neat khaki Boy Scout Uniforms. If their jackets had been exposed one might have distinguished medals that betokened membership in the Beaver Patrol, Boy Scouts of America. Other insignia indicated to the initiated that the boys had won distinction and were entitled to the honors in Seamanship, Life Saving, Stalking and Signaling. On the jacket of the one addressed as "Jack" were insignia that betokened his rank as Scout Master and also as Star Scout. These had been won by sheer merit.
All four were manly young fellows of about seventeen and, though young, their faces gave evidence of alert natures thoroughly reliable and ready for any emergency.</t>
  </si>
  <si>
    <t>Boy Scouts Mysterious Signal
or Perils of the Black Bear Patrol</t>
  </si>
  <si>
    <t>http://www.gutenberg.org/files/22991/22991-h/22991-h.htm</t>
  </si>
  <si>
    <t>With trembling hands the lad took the shavings from Jack's hand. Carefully shielding the tiny flame from possible draughts of air, the boy held the point of one of the thin pieces of wood over the flare. In a moment it had caught fire. Licking up the curl, the flame gradually leaped from one piece of wood to another until the entire handful was ablaze. The dancing light played upon the three faces and sent a glow out into the surrounding blackness. Harry deposited the burning shavings upon the floor, where the fire was soon transmitted to the larger piece of wood Jack had used in whittling.
As the boys saw that the matter of fire was assured, they glanced first at each other, then let their gaze wander about the apartment.
"Goodness, the rats don't seem to be much afraid of fire!" exclaimed Jack, pointing toward a horde of rodents swarming about the place.</t>
  </si>
  <si>
    <t>Gabrielle E. Jackson</t>
  </si>
  <si>
    <t>Peggy Stewart, Navy Girl, at Home</t>
  </si>
  <si>
    <t>http://www.gutenberg.org/cache/epub/5729/pg5729-images.html</t>
  </si>
  <si>
    <t>The colt raised his head, whinnied aloud as though in denial and stamped one deer-like, unshod fore-hoof as though to emphasize his protest; then he again slid his head back into the arms as if their slender roundness encompassed all his little world.
"You old dear!" exclaimed the girl softly, adding: "Eh, but it's a beautiful world! A wonderful world," and broke into the lilting refrain of "Wonderful world" and sang it through in a voice of singularly, haunting sweetness. But the words were not those of the popular song. They had been written and set to its air by Peggy's tutor.
She seemed to forget everything else, though she continued to mechanically run light, sensitive fingers down the velvety muzzle so close to her face, and semi-consciously reach forth the other hand to caress the head of a superb wolfhound which, upon the first sweet notes, had risen from where she lay not far off to listen, thrusting an insinuating nose under her arm. She seemed to float away with her song, off, off across the sloping, greening fields to the broad, blue reaches of Bound Bay, all a-glitter in the morning sunlight.</t>
  </si>
  <si>
    <t>Peggy Stewart at School</t>
  </si>
  <si>
    <t>http://www.gutenberg.org/files/22113/22113-h/22113-h.htm</t>
  </si>
  <si>
    <t>They drove into Annapolis by the bridge which crosses the Severn just above the Naval Hospital, and from which the whole Academy is seen at its best, with the wide sweep of the beautiful Chesapeake beyond. Jess pointed out everything most carefully. Then on they went across College Creek bridge, up College Avenue, by historic old St. Ann's and drew up at the Bank to meet Peggy. Mrs. Stewart looked about her in undisguised disappointment and asked:
"Is this the capital city of the State of Maryland? This little town?"
Jess' mouth hardened. He loved the quaint old town and all its traditions. So did his young friend. It had always meant home to her, and to many, many generations of her family before her. The old "Peggy Stewart" house famous in history, though no longer occupied by her own family, still stood, a landmark, in the heart of the town and was pointed to with pride by all.</t>
  </si>
  <si>
    <t>George Durston</t>
  </si>
  <si>
    <t>The Boy Scout Aviators</t>
  </si>
  <si>
    <t>http://www.gutenberg.org/cache/epub/5707/pg5707-images.html</t>
  </si>
  <si>
    <t>It had been hard for Harry, when his father's business called him to England, to give up a all the friendships and associations of his boyhood. Had been hard to leave school; to tear up, by the roots, all the things that bound him to his home. But as a scout he had learned to be loyal and obedient. His parents had talked things over with him very frankly. They had understood just how hard it would be for him to go with them. But his father had made him see how necessary it was.
"I want you to be near your mother and myself just now, especially, Harry," he had said. "I want you to grow up where I can see you. And, more-over, it won't hurt you a bit to know something about other countries. You'll have a new idea of America when you have seen other lands, and I believe you'll be a better American for it. You'll learn that other countries have their virtues, and that we can learn some things from them.</t>
  </si>
  <si>
    <t>The Boy Scouts on the Trail</t>
  </si>
  <si>
    <t>http://www.gutenberg.org/files/20327/20327-h/20327-h.htm</t>
  </si>
  <si>
    <t>Morning brought awakening to the two friends with the sounding of reveille from bugles, seemingly just outside their window. Together they sprang from bed, raced to the window, wide open as it had been all night, and looked out. Not far away, in a small park, one of those for which the city of Amiens is famous, they saw an array of white tents that they had not seen the night before when they had gone to bed. Already the camp was stirring; even as they watched the soldiers were all about. And early as it was, they saw a scout ride up on a bicycle, speak to the sentry who challenged him, and wait. In a moment an officer came out, the scout saluted, and his salute was returned as stiffly and gravely as it had been given. Then the scout handed the officer a letter, saluted again and, receiving permission, turned away and vaulted on his wheel.</t>
  </si>
  <si>
    <t>George MacDonald</t>
  </si>
  <si>
    <t>At the Back of the North Wind</t>
  </si>
  <si>
    <t>http://www.gutenberg.org/files/225/225-h/225-h.htm#link2HCH0002</t>
  </si>
  <si>
    <t>It was a clear night overhead, and the stars were shining. Orion in particular was making the most of his bright belt and golden sword. But the moon was only a poor thin crescent. There was just one great, jagged, black and gray cloud in the sky, with a steep side to it like a precipice; and the moon was against this side, and looked as if she had tumbled off the top of the cloud-hill, and broken herself in rolling down the precipice. She did not seem comfortable, for she was looking down into the deep pit waiting for her. At least that was what Diamond thought as he stood for a moment staring at her. But he was quite wrong, for the moon was not afraid, and there was no pit she was going down into, for there were no sides to it, and a pit without sides to it is not a pit at all.</t>
  </si>
  <si>
    <t>The Princess and the Goblin</t>
  </si>
  <si>
    <t>http://www.gutenberg.org/files/708/708-h/708-h.htm#chap02</t>
  </si>
  <si>
    <t>She did not cry long, however, for she was as brave as could be expected of a princess of her age. After a good cry, she got up, and brushed the dust from her frock. Oh, what old dust it was! Then she wiped her eyes with her hands, for princesses don't always have their handkerchiefs in their pockets, any more than some other little girls I know of. Next, like a true princess, she resolved on going wisely to work to find her way back: she would walk through the passages, and look in every direction for the stair. This she did, but without success. She went over the same ground again an again without knowing it, for the passages and doors were all alike. At last, in a corner, through a half-open door, she did see a stair. But alas! it went the wrong way: instead of going down, it went up. Frightened as she was, however, she could not help wishing to see where yet further the stair could lead. It was very narrow, and so steep that she went on like a four-legged creature on her hands and feet.</t>
  </si>
  <si>
    <t>The Princess and the Curdie</t>
  </si>
  <si>
    <t>http://www.gutenberg.org/files/709/709-h/709-h.htm#chap02</t>
  </si>
  <si>
    <t>When in the winter they had had their supper and sat about the fire, or when in the summer they lay on the border of the rock-margined stream that ran through their little meadow close by the door of their cottage, issuing from the far-up whiteness often folded in clouds, Curdie's mother would not seldom lead the conversation to one peculiar personage said and believed to have been much concerned in the late issue of events.
That personage was the great-great-grandmother of the princess, of whom the princess had often talked, but whom neither Curdie nor his mother had ever seen. Curdie could indeed remember, although already it looked more like a dream than he could account for if it had really taken place, how the princess had once led him up many stairs to what she called a beautiful room in the top of the tower, where she went through all the—what should he call it?—the behaviour of presenting him to her grandmother, talking now to her and now to him, while all the time he saw nothing but a bare garret, a heap of musty straw, a sunbeam, and a withered apple.</t>
  </si>
  <si>
    <t>George W. Peck</t>
  </si>
  <si>
    <t>Peck's Bad Boy and His Pa</t>
  </si>
  <si>
    <t>http://www.gutenberg.org/files/25487/25487-h/25487-h.htm</t>
  </si>
  <si>
    <t>Of course all boys are not full of tricks, but the best of them are. That is, those who are the readiest to play innocent jokes, and who are continually looking for chances to make Rome howl, are the most apt to turn out to be first-class business men. There is a boy in the Seventh Ward who is so full of fun that sometimes it makes him ache. He is the same boy who not long since wrote a note to his father and signed the name "Daisy" to it, and got the old man to stand on a corner for two hours waiting for the girl. After that scrape the old man told the boy that he had no objection to innocent jokes, such as would not bring reproach upon him, and as long as the boy confined himself to jokes that would simply cause pleasant laughter, and not cause the finger of scorn to be pointed at a parent, he would be the last one to kick. So the boy has been for three weeks trying to think of some innocent joke to play on his father.</t>
  </si>
  <si>
    <t>The Grocery Man And Peck's Bad Boy</t>
  </si>
  <si>
    <t>http://www.gutenberg.org/files/25488/25488-h/25488-h.htm</t>
  </si>
  <si>
    <t>In the meantime, one of the grocery man's best customers—a deacon in the church—had come in and sat down on the counter, over the darning needle, and as the grocery man came in with the coal, the boy pulled the string, and went out door and tipped over a basket of rutabagas, while the deacon got down off the counter with his hand clasped, and anger in every feature, and told the grocery man he could whip him in two minutes. The grocery man asked what was the matter, and the deacon hunted up the source from whence the darning needle came through the counter, and as the boy went across the street, the deacon and the grocery man were rolling on the floor, the grocery man trying to hold the deacon's fists while he explained about the darning needle, and that it was intended for the boy. How it came out the boy did not wait to see.</t>
  </si>
  <si>
    <t>Peck's Uncle Ike and The Red Headed</t>
  </si>
  <si>
    <t>http://www.gutenberg.org/files/25490/25490-h/25490-h.htm</t>
  </si>
  <si>
    <t>Uncle Ike was sitting in his room with a bath robe on, and his great, big, bare feet in a tub of hot water, in which some dry mustard had been sifted, and on a table beside him was a pitcher of hot lemonade, which he was trying to drink, as it got cool enough to go down his neck without scorching his throat. His head was hot, and he had evidently taken a severe cold, and occasionally he would groan, when he moved his body, and place his hand to the small of his back. His pipe and tobacco were far away on the mantel, though he could smell them, and the odor so satisfying to him when he was well, almost made him sick, and when the red-headed boy came in the room the first thing the old man said was:
"Take that dum pipe and terbacker out of the room, and put it in the woodshed. Your Uncle Ike ain't enjoyin' his terbacker very well," and the old fellow made up a face, and looked as though he was on a steamboat excursion in rough weather.</t>
  </si>
  <si>
    <t>Peck's Compendium of Fun</t>
  </si>
  <si>
    <t>http://www.gutenberg.org/files/14815/14815-h/14815-h.htm</t>
  </si>
  <si>
    <t>We never had a coal stove around the house until last Saturday. Have always used pine slabs and pieces of our neighbor's fence. They burn well, too, but the fence got all burned up, and the neighbor said he wouldn't build a new one, so we went down to Jones' and got a coal stove.
After supper we took a piece of ice and rubbed our hands warm, and went in where that stove was, resolved to make her draw and burn if it took all the pine fence in the first Ward. Our better-half threw a quilt over her, and shiveringly remarked that she never knew what real solid comfort was until she got a coal stove.
Stung by the sarcasm in her remark, we turned every dingus on the stove that was movable, or looked like it had anything to do with the draft, and pretty soon the stove began to heave up heat. It was not long before she stuttered like the new Silsby steamer. Talk about your heat! In ten minutes that room was as much worse than a Turkish bath as Hades is hotter than Liverman's ice-house.</t>
  </si>
  <si>
    <t>Peck's Bad Boy Abroad</t>
  </si>
  <si>
    <t>http://www.gutenberg.org/files/25489/25489-h/25489-h.htm</t>
  </si>
  <si>
    <t>I take the first opportunity, since leaving New York, to write you, 'cause the boat, after three days out, has got settled down so it runs level, and I can write without wrapping my legs around the table legs, to hold me down. I have tried a dozen times to write, but the sea was so rough that part of the time the table was on top of me and part of the time I was on top, and I was so sick I seem to have lost my mind, over the rail, with the other things supposed to be inside of me. O, old man, you think you know what seasickness is, 'cause you told me once about crossing Lake Michigan on a peach boat, but lake sickness is easy compared with the ocean malady. I could enjoy common seasickness and think it was a picnic, but this salt water sickness takes the cake. I am sorry for dad, because he holds more than I do, and he is so slow about giving up meals that he has paid for, that it takes him longer to commune with nature, and he groans so, and swears some.</t>
  </si>
  <si>
    <t>Peck's Bad Boy with the Circus</t>
  </si>
  <si>
    <t>http://www.gutenberg.org/files/10212/10212-h/10212-h.htm</t>
  </si>
  <si>
    <t>The female kangaroo is surely a wonder, and seems to be built on plans and specifications different from any other animal, cause she has got a fur-lined pouch on her stomach, just like a vest, that she carries her young in. When the babies are frightened they make a hurry-up move towards ma, the pouch opens, and they jump in out of sight, like a gopher going into its hole, and the mother looks around as innocent as can be, as much as to say: "You can search me. I don't know, honestly, where those kids have gone, but they were around here not more than a minute ago." And when the fright is over the two heads peep out of the top of the pouch, and the old man grunts, as much as to say: "O, come on out, there is no danger, and let your ma have a little rest, 'cause she is nervous," and then the babies come out and run around the cage, and sit up on their hind feet and look wise.</t>
  </si>
  <si>
    <t>Peck's Bad Boy with the Cowboys</t>
  </si>
  <si>
    <t>http://www.gutenberg.org/files/6141/6141-h/6141-h.htm</t>
  </si>
  <si>
    <t>Pa ought to have believed the scientists, 'cause they know all about their business, but after the scientists had gone to bed the cowboys began to string pa. They told him that about a hundred miles to the north, in a valley in the mountains, the dinosaurus still existed, alive, and that no man dare go there. One cowboy said he was herding a bunch of cattle in a valley up there once, and the bunch got into a drove of dinosauruses, and the first thing he knew a big dinosaurus reached out his neck and picked up a steer, raised it in the air about 80 feet, as easy as a derrick would pick up a dog house, and the dinosaurus swallowed the steer whole, and the other dinosauruses each swallowed a steer. The cowboy said before he knew it his whole bunch of steers was swallowed whole, and they would have swallowed him and his horse if he hadn't skinned out on a gallop.</t>
  </si>
  <si>
    <t>Gerald Breckenridge</t>
  </si>
  <si>
    <t>The Radio Boys on the Mexican Border</t>
  </si>
  <si>
    <t>http://www.gutenberg.org/files/14278/14278-h/14278-h.htm</t>
  </si>
  <si>
    <t>The other shook his head. "No, Jack wrote us they would have everything installed by the 15th and that we should be on the lookout for his voice. And when he says he'll do a thing, he generally does it. It must be the weather. Let's step out again and have a look."
Taking off their headpieces, the two boys opened the door of the private radiophone station where the above conversation took place and stepped out to a little platform. It was a mild day late in June, and the sandy Long Island plain, broken only by a few trees, with the ocean in the distance, lay smiling before them. A succession of electrical storms which for days had swept the countryside in rapid succession apparently had come to an end. The clouds were lifting, and there was more than a promise of early sunlight to brighten the Saturday holiday.
The boys looked hopefully at each other.
"Looks better than it has for days, Frank."
"That's right."
A few moments more they chatted hopefully about the prospects, then re-entered the station.</t>
  </si>
  <si>
    <t>GRACE BROOKS HILL</t>
  </si>
  <si>
    <t xml:space="preserve">THE CORNER HOUSE GIRLS AT SCHOOL
</t>
  </si>
  <si>
    <t>http://www.gutenberg.org/files/21034/21034-h/21034-h.htm</t>
  </si>
  <si>
    <t>Ruth was an intellectual looking girl—so people said. She had little color, and her auburn hair was "stringy"—which she hated! Now that she was no longer obliged to consider the expenditure of each dollar so carefully, the worried look about her big brown eyes, and the compression of her lips, had relaxed. For two years Ruth had been the head of the household and it had made her old before her time.
She was only a girl yet, however; her sixteenth birthday was not long behind her. She liked fun and was glad of the release from much of her former care. And when she laughed, her eyes were brilliant and her mouth surprisingly sweet.
The smaller girls—Tess (nobody ever called her Theresa) and Dorothy—were both pretty and lively. Dot was Ruth in miniature, a little, fairy-like brunette. Tess, who was ten, had a very kind heart and was tactful. She had some of Ruth's dignity and more of Agnes' good looks.</t>
  </si>
  <si>
    <t>Mabel C. Hawley</t>
  </si>
  <si>
    <t>Four Little Blossoms and Their Winter Fun</t>
  </si>
  <si>
    <t>http://www.gutenberg.org/cache/epub/15655/pg15655-images.html</t>
  </si>
  <si>
    <t>With a sudden rush, the bobsled started. Dot clutched Meg frantically, and even Twaddles was startled. They had no idea it would seem so "different." The wind almost took their breath away, but they still had enough to scream with. You've noticed, haven't you, how every one on a bobsled just naturally screams when it is flying down a steep hill? It is partly the fun and partly the excitement, we suspect.
Laughing and shouting, they whizzed on, till, just as Dave was ready to shout to Fred Graves, the last boy, to put out his foot and Meg had a confused glimpse of the big tree they were passing where Palmer and Hester waited for them, something happened. The bobsled upset!
No one was hurt, though for a moment it was quite impossible to sort out the arms and legs and wildly waving feet and decide to whom they belonged. The boys were up first, and soon had the girls on their feet, some of them speechless from laughter.</t>
  </si>
  <si>
    <t>Mabell S. C. Smith</t>
  </si>
  <si>
    <t>Ethel Morton's Enterprise</t>
  </si>
  <si>
    <t>http://www.gutenberg.org/files/11660/11660-h/11660-h.htm</t>
  </si>
  <si>
    <t>Next year it would be Dorothy's turn. This year her party had consisted merely in taking her cousins on an automobile ride. A similar ride had been planned for Ethel Blue's birthday, but the giants had plans of their own and the young people had had to give way to them. Dorothy had come over to spend the afternoon and dine with her cousins, however. She lived just around the corner, so her mother was willing to let her go in spite of the gathering drifts, because Roger, Ethel Brown's older brother, would be able to take her home such a short distance, even if he had to shovel a path all the way.
The snow was so beautiful that they had not wanted to do anything all the afternoon but gaze at it. Dicky, Ethel Brown's little brother, who was the "honorary member" of the U.S.C., had come in wanting to be amused, and they had opened the window for an inch and brought in a few of the huge flakes which grew into ferns and starry crystals under the magnifying glass that Mrs. Morton always kept on the desk.</t>
  </si>
  <si>
    <t>Ethel Morton's Holidays</t>
  </si>
  <si>
    <t>http://www.gutenberg.org/files/19834/19834-h/19834-h.htm</t>
  </si>
  <si>
    <t>The big brown automobile gave three honks as it swung around the corner from Church Street. Roger Morton, raking leaves in the yard beside his house, threw down his rake and vaulted over the gate.
"Good afternoon, sir," he called to his grandfather, saluting, soldier fashion.
"Good afternoon, son. I stopped to tell you that those pumpkins are ready for you. If you'll hop in now we can go out and get them and I'll bring you back again."
"Good enough!" exclaimed Roger. "I'll tell Mother I'm going. She may have some message for Grandmother," and he vaulted back over the gate and dashed up the steps.
In a minute he was out again and climbing into the car.
"Where are the girls this afternoon?" inquired Mr. Emerson, as he threw in the clutch and started toward the outskirts of Rosemont where he had land enough to allow him to do a little farming.</t>
  </si>
  <si>
    <t>Margaret Penrose</t>
  </si>
  <si>
    <t>THE MOTOR GIRLS ON A TOUR</t>
  </si>
  <si>
    <t>http://www.gutenberg.org/cache/epub/2789/pg2789-images.html</t>
  </si>
  <si>
    <t>The big maroon car glided along in such perfect rhythm that Cora Kimball, the fair driver of the Whirlwind, heard scarcely a sound of its mechanical workings. To her the car went noiselessly—the perfection of its motion was akin to the very music of silence.
Hazel Hastings was simply sumptuous in the tonneau—she had spread every available frill and flounce, but there was still plenty of unoccupied space on the luxuriously cushioned "throne."
It seemed a pity to passers-by that two girls should ride alone on that splendid morning in the handsome machine—so many of those afoot would have been glad of a chance to occupy the empty seats.
Directly following the Whirlwind came another car—the little silver Flyaway. In this also were two girls, the Robinson twins, Elizabeth and Isabel, otherwise Belle and Bess. Chelton folks were becoming accustomed to the sight of these girls in their cars, and a run of the motor girls was now looked upon as a daily occurrence. Bess Robinson guided her car with unmistakable skill—Cora Kimball was considered an expert driver.</t>
  </si>
  <si>
    <t>THE MOTOR GIRLS THROUGH NEW ENGLAND</t>
  </si>
  <si>
    <t>http://www.gutenberg.org/cache/epub/20870/pg20870-images.html</t>
  </si>
  <si>
    <t>Bess, Belle and Cora were holding this whispered conversation. It was Belle, the timid, who wanted to cry, and it was Cora who had really seen the man—got the good look. Bess did say she wished the boys were around, but Bess had great confidence in those boys, and this remark, when a man was actually sneaking around Clover Cottage, was perfectly pardonable.
The motor girls had just returned from a delightful afternoon ride along the shore road at Lookout Beach. Bess and Belle Robinson, otherwise Elizabeth and Isabel, the twins, were in their little car—the Flyaway—and Cora Kimball was driving her fine, four-cylinder touring affair, both machines having just pulled up in front of Clover Cottage, the summer home of the Robinsons.
"Did the boys say they would come directly from the post-office?" asked
Belle, as she eyed the back fence suspiciously.
"Yes, they had to drop some mail in the box. We won't attempt to go in until they come. At any rate, I have a little something to do to the Whirlwind," and Cora pulled off her gloves, and started to get a wrench out of the tool box.</t>
  </si>
  <si>
    <t>THE MOTOR GIRLS ON WATERS BLUE</t>
  </si>
  <si>
    <t>http://www.gutenberg.org/cache/epub/7210/pg7210-images.html</t>
  </si>
  <si>
    <t>With a crunching of the small stones in the gravel drive, the big car swung around to the side entrance of the house, and came to a stop, with a whining, screeching and, generally protesting sound of the brake-bands. A girl, bronzed by the summer sun, let her gloved hands fall from the steering wheel, for she had driven fast, and was tired. The motor ceased its humming, and, with a click, the girl locked the ignition switch as she descended.
"Oh, what a run! What a glorious run, and on a most glorious day!" she breathed in a half whisper, as she paused for a moment on the bottom step, and gazed back over the valley, which the high-setting house commanded, in a magnificent view.
The leaves of the forest trees had been touched, gently as yet, by the withering fingers of coming winter, and the browns, reds, golden ambers, purples and flame colors ran riot under the hazy light of an October sun, slowly sinking to rest.</t>
  </si>
  <si>
    <t xml:space="preserve">Margaret Penrose
</t>
  </si>
  <si>
    <t>Dotty Dimple at Her Grandmother's</t>
  </si>
  <si>
    <t>http://www.gutenberg.org/files/20699/20699-h/20699-h.htm</t>
  </si>
  <si>
    <t>Dotty continued to go to Mrs. Gray's every night with the milk. Sometimes Katie went with her, and then they always paused a while under the acorn-tree and played "King and Queen." Dotty said she wished they could ever remember to bring their nipperkins, for in that case the milk would taste a great deal more like nectar. The "nipperkins" were a pair of handled cups which the children supposed to be silver, and which they always used at table.
Dotty knew she was doing wrong every time she played "King and Queen." She knew the milk was not hers, but Mrs. Gray's; still she said to herself, "Ruthie needn't give so much measure, all pressed down and run over. If Queenie and I should drink a great deal more, there would always be a quart left. Yes, I know there would."
Mrs. Gray never said anything about the milk; she merely poured it out in a pan, and gave back the pail to Dotty, asking her at the same time as many questions as the child would stay to hear.</t>
  </si>
  <si>
    <t>Dorothy Dale: A Girl of To-Day</t>
  </si>
  <si>
    <t>http://www.gutenberg.org/cache/epub/5629/pg5629-images.html</t>
  </si>
  <si>
    <t>Joe Dale was a credit to the family. Although only a boy in his tenth year, he possessed as much manliness as many another well in the teens. He was tall, and of the dark type, while Dorothy was not quite so tall, and had fair hair; so that, in spite of the difference of their ages, Joe was often considered Dorothy's big brother. Roger was just a pretty baby, so plump and with such golden curls! Dorothy had pleaded not to have them cut until his next birthday, but the boys, of course, thought seven years very old for long hair.
"Only for a few months more," the sister had coaxed, and, so the curls were kept. Dorothy always arranged them herself, telling fairy stories to conceal the time consumed in making the ringlets.
Both boys were to sell papers today, for the Bugle was out, and Dorothy had told her brothers of the necessity for extra efforts to help with money matters.</t>
  </si>
  <si>
    <t>Dorothy Dale's Camping Days</t>
  </si>
  <si>
    <t>http://www.gutenberg.org/files/16091/16091-h/16091-h.htm</t>
  </si>
  <si>
    <t>Dorothy and Cologne were gathering berries this morning, while Tavia ran off to a spot where she declared she could get the better kind of fruit, better than any they had yet secured. She turned in back of the big barn, then ran over behind the ice-house, and then she smelled apples, ripe apples.
"There are harvest apples around here, somewhere," she told herself. "I simply must find them."
From tree to tree she scampered along until she was out in the lane that ran into the next estate.
"That's a road," she was thinking. "And there's a man."
Glancing around to see if she could discern Dorothy or Cologne, Tavia had a sudden thrill of terror.
"I didn't know I had gone so far," she thought, "and that man is coming this way."
Something familiar about the manner in which the stranger advanced toward her attracted her attention.
"Looks like that man! It is he! The fellow who stopped the hay-wagon runaway!"
She was still frightened, but a trifle more at ease, since she recognized the man in the big slouch hat. "Whatever could have brought him here?" she asked herself.</t>
  </si>
  <si>
    <t>Margaret Sidney</t>
  </si>
  <si>
    <t>Five Little Peppers And How They Grew</t>
  </si>
  <si>
    <t>http://www.gutenberg.org/files/2770/2770-h/2770-h.htm</t>
  </si>
  <si>
    <t>"Oh, dear," said Polly to herself, the next morning, trying to get a breakfast for the sick ones out of the inevitable mush; "everything's just as bad as it can be! they can't ever eat this; I wish I had an ocean of toast!"
"Toast some of the bread in the pail, Polly," said Mrs. Pepper.
She looked worn and worried; she had been up nearly all night, back and forth from Ben's bed in the loft to restless, fretful little Phronsie in the big four-poster in the bedroom; for Phronsie wouldn't get into the crib. Polly had tried her best to help her, and had rubbed her eyes diligently to keep awake, but she was wholly unaccustomed to it, and her healthy, tired little body succumbed—and then when she awoke, shame and remorse filled her very heart.
"That isn't nice, ma," she said, glancing at the poor old pail, which she had brought out of the "Provision Room." "Old brown bread! I want to fix 'em something nice."
"Well, you can't, you know," said Mrs. Pepper, with a sigh; "but you've got butter now; that'll be splendid!"</t>
  </si>
  <si>
    <t>Five Little Peppers Midway</t>
  </si>
  <si>
    <t>http://www.gutenberg.org/cache/epub/5632/pg5632-images.html</t>
  </si>
  <si>
    <t>It was all over. Phronsie had been swept off, a vision of loveliness, to the cave; the dragons had roared their loudest, and the gallant knight had covered himself with glory in the brilliant rescue of the Princess; the little page had won the hearts of all the ladies; Mr. King had applauded himself hoarse, especially during the delivery of the prologue, when "I cry you mercy, sirs, and ladies fair," rang out; the musical efforts of Polly and Jasper in the "Wait" between the two acts were over, and the crowded house, in every way possible, had expressed itself delighted with all things from beginning to end.
"Phronsie, Phronsie, they're calling you," whispered Polly excitedly, out in the green room.
"Come, Princess." The head dragon held out his hand. "Hurry dear! See the flowers!"
"They can't be for me," said Phronsie, standing quite still; "Polly has done all the work; they're hers."
"Nonsense, child!" cried Polly, giving her a gentle push forward. "Go on, and take them."
"Polly, you come too," begged Phronsie, refusing to stir, and holding her by the gown.</t>
  </si>
  <si>
    <t>Five Little Peppers Grown Up</t>
  </si>
  <si>
    <t>http://www.gutenberg.org/cache/epub/7498/pg7498-images.html</t>
  </si>
  <si>
    <t>Polly straightened up, sent Mamsie down a bright smile that made Mrs. Fisher nod, and flash back one in return, then bent all her energies to making that duet speak its message through the concert-room. People who had rather languished in their chairs, now gathered themselves up with fresh interest, and clapped their hands at the brilliant passages, and exclaimed over the ability of the music teacher who could change an apparent failure to such a glorious success. Everybody said it was wonderful; and when the duet was over, the house rang with the charming noise by which the gratified friends tried to express their delight. But Polly saw only Mamsie's eyes, filled with joy.
Meantime, Charlotte Chatterton had hurried out to the dressing-room, tossing on her walking things with a quick hand; and held fast for a minute as she crept out into the broad passage, by the duet now in full progress, she went softly down the stairs.</t>
  </si>
  <si>
    <t>The Adventures of Joel Pepper</t>
  </si>
  <si>
    <t>http://www.gutenberg.org/files/7434/7434-h/7434-h.htm</t>
  </si>
  <si>
    <t>Joel sat bolt upright as well as he could, being crammed in between a big fat man and his kind friend, and directed this way and that way, his tears all gone, and before any one could hardly think twice, the pair of black horses and the jingling harness and big carriage had stopped before the little brown house, and the doctor was springing over the stepping-stones in such a lively fashion that Joel had to run to keep up with him, until there they were, with Grandma Bascom waddling around in search of some herbs that were drying in the corner of the woodshed, and Polly still holding David's hand as he lay on the pile of grain bags. And in five minutes the new doctor had all the examination made, and Davie was sitting up, his head on Polly's shoulder; and no bones were broken, and all the trouble was the fright produced by the shock of the fall. And the color flew back into Polly's cheek, and Grandma Bascom kept saying, "Praise the Lord--and who be ye, anyway?" bobbing her cap-border at the new doctor. And he laughed and didn't tell her.</t>
  </si>
  <si>
    <t>Five Little Peppers Abroad</t>
  </si>
  <si>
    <t>http://www.gutenberg.org/cache/epub/6987/pg6987-images.html</t>
  </si>
  <si>
    <t>"We'll go there the first day, Polly," said Jasper, "the Louvre, I mean. Well, here we are in Paris!" And then it was all confusion, for the guards were throwing open the doors to the compartments, and streams of people were meeting on the platform, in what seemed to be inextricable confusion amid a babel of sounds. And it wasn't until Polly was driving up in the big cab with her part of Mr. King's "family," as he called it, through the broad avenues and boulevards, interspersed with occasional squares and gardens, and the beautiful bridges here and there across the Seine, gleaming in the sunshine, that she could realise that they were actually in Paris.
And the next day they did go to the Louvre. And Adela, who was to stay a day or two at the hotel with them before going back into her school, was very important, indeed. And she piloted them about, the parson and Mrs. Henderson joining their group; the others, with the exception of the little Widow Gray, who stayed at home to look over Adela's clothes, and take any last stitches, going off by themselves.</t>
  </si>
  <si>
    <t>Five Little Peppers and their Friends</t>
  </si>
  <si>
    <t>http://www.gutenberg.org/cache/epub/6418/pg6418-images.html</t>
  </si>
  <si>
    <t>Looking both sides of the road, not daring to think what she would say if she really did see Clem, Polly sped on. But not a glimpse of the tall girl's figure met her eyes, and at last she turned in at a gateway and ran up the little path to the door. Mrs. Forsythe saw her through the window that opened on the piazza.
"Why, Polly Pepper," she cried, "what a pity that Clem didn't find you! She went over to your house."
"Oh, I know, I know," panted Polly, with scarlet cheeks.
"Don't try to talk," said Mrs. Forsythe, "you are all out of breath. Come in, Polly."
"Oh, I can't. I mean I would like to see Clem," mumbled Polly, with an awful dread, now that she was on the point of finding her, of what she should say. It was all she could do to keep from running down the piazza steps and fleeing home as fast as she had come.</t>
  </si>
  <si>
    <t>Margaret Vandercook</t>
  </si>
  <si>
    <t>THE CAMP FIRE GIRLS
IN THE OUTSIDE WORLD</t>
  </si>
  <si>
    <t>http://www.gutenberg.org/files/22938/22938-h/22938-h.htm</t>
  </si>
  <si>
    <t>In another instant, however, the girl's attention was caught by the appearance of a figure which seemed to spring up suddenly out of nowhere and to stand gazing intently toward the Ashton house. It was almost dark, and yet Betty could distinguish a young man, roughly dressed, wearing no overcoat, with his coat collar turned up and a cap pulled down over his eyes. Without being frightened, she was curious and interested. Why should the man behave so strangely? He now walked past the house and then turned and came back, not once but several times. Evidently he had not observed the girl at the window. At last however he gave up, and Betty believed that she saw him disappear behind the closed cottage of the O'Neills. No longer entertained, she prepared to leave the drawing room. It was too chilly to remain there any longer. Moreover, studying the familiar objects she had loved so long only made the thought of their surrender more painful. Betty once more faced her three candles.</t>
  </si>
  <si>
    <t>he Red Cross Girls with the Russian Army</t>
  </si>
  <si>
    <t>http://www.gutenberg.org/files/22095/22095-h/22095-h.htm</t>
  </si>
  <si>
    <t>An immense place, it held rows on rows of other cot beds with white-clad nurses passing about among them. When they spoke or when the patients spoke Mildred could rarely guess what was being said, as she knew so few words of Russian. Yet she had little difficulty with her nursing, for the ways of the ill are universal and she had already seen so much suffering.
Now the hospital room was in half shadow, but it was never light nor aired as the American nurse felt it should be.
The hospital quarters were only a portion of the fortress, a great room, like a barracks which had been hastily turned into a refuge for the wounded.
The long stone chamber boasted only four small windows hardly larger than portholes and some distance from the ground. These opened with difficulty and were protected by heavy iron bars. But then in Russia in many private houses no window is ever voluntarily opened from autumn until Easter, as the cold is so intense and the arrangements for heating so crude.</t>
  </si>
  <si>
    <t>Margaret Waters</t>
  </si>
  <si>
    <t>The Little Lame Prince
       Rewritten for Young Readers</t>
  </si>
  <si>
    <t>http://www.gutenberg.org/files/24053/24053-h/24053-h.htm#one</t>
  </si>
  <si>
    <t>Though very few knew it, the Prince in coming to the chapel had met with an accident. A young lady of rank, whose duty it was to carry him to and from the chapel, had been so busy arranging her train with one hand, that she stumbled and let him fall. She picked him up—the accident was so slight it seemed hardly worth speaking of. The baby had turned pale, but did not cry. No one knew that anything was wrong. Even if he had moaned, the silver trumpets were loud enough to drown his voice. It would have been a pity to let anything trouble such a day.
Such a procession! Heralds in blue and silver; pages in crimson and gold; and a troop of little girls in dazzling white, carrying baskets of flowers, which they strewed all the way before the child and the nurse,—finally the four and twenty godfathers and godmothers, splendid to look at.</t>
  </si>
  <si>
    <t>Margery Williams</t>
  </si>
  <si>
    <t>The Velveteen Rabbit</t>
  </si>
  <si>
    <t>http://www.gutenberg.org/files/11757/11757-h/11757-h.htm</t>
  </si>
  <si>
    <t>For a long time he lived in the toy cupboard or on the nursery floor, and no one thought very much about him. He was naturally shy, and being only made of velveteen, some of the more expensive toys quite snubbed him. The mechanical toys were very superior, and looked down upon every one else; they were full of modern ideas, and pretended they were real. The model boat, who had lived through two seasons and lost most of his paint, caught the tone from them and never missed an opportunity of referring to his rigging in technical terms. The Rabbit could not claim to be a model of anything, for he didn't know that real rabbits existed; he thought they were all stuffed with sawdust like himself, and he understood that sawdust was quite out-of-date and should never be mentioned in modern circles. Even Timothy, the jointed wooden lion, who was made by the disabled soldiers, and should have had broader views, put on airs and pretended he was connected with Government.</t>
  </si>
  <si>
    <t>Mark Overton</t>
  </si>
  <si>
    <t>Jack Winters' Gridiron Chums</t>
  </si>
  <si>
    <t>http://www.gutenberg.org/cache/epub/6121/pg6121-images.html</t>
  </si>
  <si>
    <t>It was now well into October.
Already the leaves had begun to turn scarlet and gold on some of the hedges, and even in the forest, where the boys were beginning to go for the early nuts. Early in the mornings there was a decided tang to the air that hinted at frost. Considerable talk was being indulged in whenever a group of boys came together, concerning the prospects for a regular old-fashioned winter, and many hopes along this line were indulged in.
There was a good reason for this, Chester being most favorably situated to afford her young people a chance to enjoy ice sports when the bitter weather came along. Right at her door lay beautiful Lake Constance, several miles across; and the intake at the upper end near the abandoned logging camp was the crooked and picturesque Paradise River, where wonderful vistas opened up with each hundred yards, did any one care to skate up its course for miles.</t>
  </si>
  <si>
    <t>Marmaduke Park</t>
  </si>
  <si>
    <t>Thrilling Stories Of The Ocean
       From Authentic Accounts Of Modern Voyagers And Travellers; Designed
              For The Entertainment And Instruction Of Young People</t>
  </si>
  <si>
    <t>http://www.gutenberg.org/files/13604/13604-h/13604-h.htm</t>
  </si>
  <si>
    <t>The life of a pelican seems to be a very lazy, if not a very pleasant one. Man, ever on the watch to turn the habits of animals to his own account, observing how good a fisherman the pelican is, often catches and tames him, and makes him fish for him. I have heard of a bird of this kind in America, which was so well trained, that it would at command go off in the morning, and return at night with its pouch full, and stretched to the utmost; part of its treasure it disgorged for its master, the rest was given to the bird for its trouble. It is hardly credible what these extraordinary pouches will hold; it is said, that among other things, a man's leg with the boots on was once found in one of them.
Pelicans live in flocks; they and the cormorants sometimes help one another to get a living. The cormorant is a species of pelican, of a dusky color: it is sometimes called the sea crow.</t>
  </si>
  <si>
    <t>Martha Finley</t>
  </si>
  <si>
    <t>Elsie Dinsmore</t>
  </si>
  <si>
    <t>http://www.gutenberg.org/cache/epub/6440/pg6440-images.html</t>
  </si>
  <si>
    <t>So Elsie went to bed very happy in the thought of the pleasure Arthur would have in receiving her present.
She was hurrying down to the breakfast-room the next morning, a little in advance of Miss Rose, who had stopped to speak to Adelaide, when Arthur came running up behind her, having just come in by a side door from the garden, and seizing her round the waist, he said, "Thank you, Elsie; you're a real good girl! She sails beautifully. I've been trying her on the pond. But it mustn't be a present; you must let me pay you back when I get my allowance."
"Oh! no, Arthur, that would spoil it all," she answered quickly; "you are entirely welcome, and you know my allowance is so large that half the time I have more money than I know how to spend."
"I should like to see the time that would be the case with me," said he, laughing. Then in a lower tone, "Elsie, I'm sorry I teased you so. I'll not do it again soon."</t>
  </si>
  <si>
    <t>Elsie's Girlhood</t>
  </si>
  <si>
    <t>http://www.gutenberg.org/cache/epub/9963/pg9963-images.html</t>
  </si>
  <si>
    <t>Mr. Horace Dinsmore was quite remarkable for his conversational powers, and Rose, who had always heretofore found him a most entertaining companion, wondered greatly at his silence on this particular evening. She waited in vain for him to start some topic of conversation, but as he did not seem disposed to do so, she at length made the attempt herself, and tried one subject after another. Finding, however, that she was answered only in monosyllables, she too grew silent and embarrassed, and heartily wished for the relief of Elsie's presence.
She had proposed summoning the child to accompany them as usual, but Mr. Dinsmore replied that she had already had sufficient exercise, and he would prefer having her remain at home.
They had walked some distance, and coming to a rustic seat where they had often rested, they sat down. The moon was shining softly down upon them, and all nature seemed hushed and still. For some moments neither of them spoke, but at length Mr. Dinsmore broke the silence.</t>
  </si>
  <si>
    <t>Elsie's Womanhood</t>
  </si>
  <si>
    <t>http://www.gutenberg.org/files/14874/14874-h/14874-h.htm</t>
  </si>
  <si>
    <t>Having finished her meal, Mrs. Travilla threw a shawl about her shoulders and stepped out upon the veranda; then, tempted by the beauty of the night, walked down the avenue to meet her son or see if there were any signs of his approach.
She had not gone half the distance ere the sound of horses' hoofs reached her ear—distant at first but coming rapidly nearer, till a lady and gentleman drew rein at the gate, while the servant who had been riding in the rear dismounted and threw it open.
They came dashing up, but paused and drew rein again at sight of the old lady standing there under the trees.
"Mother," cried her son, springing from the saddle, "you were not alarmed? anxious? surely."
"No, no, Edward, but glad to see you and Elsie! my dear child, this is very kind."
"Not at all, dear Mrs. Travilla; it is so lovely an evening for a ride; or walk either," she added, giving her hand to her escort and springing lightly to the ground.</t>
  </si>
  <si>
    <t>Elsie's Motherhood</t>
  </si>
  <si>
    <t>http://www.gutenberg.org/cache/epub/14566/pg14566-images.html</t>
  </si>
  <si>
    <t>It was in the midst of school-hours that the Ion carriage came driving up the avenue, and Philip Ross, lifting his head from the slate over which he had been bending for the last half hour, rose hastily, threw down his pencil and hurried from the room, paying no attention to Miss Fisk's query, "Where are you going, Philip?" or her command, "Come back instantly: it is quite contrary to rules for pupils to leave the school-room during the hours of recitation, without permission." Indeed he had reached the foot of the staircase before the last word had left her lips; she being very slow and precise in speech and action, while his movements were of the quickest.
"What now is to be done in this emergency?" soliloquized the governess, unconsciously thinking aloud. "Miss Gertrude Ross," turning to a girl of nine whose merry blue eyes were twinkling with fun, "follow your brother at once and inform him that I cannot permit any such act of insubordination; and he must return instantly to the performance of his duties."</t>
  </si>
  <si>
    <t>Elsie's children</t>
  </si>
  <si>
    <t>http://www.gutenberg.org/files/14875/14875-h/14875-h.htm</t>
  </si>
  <si>
    <t>A brisk five minutes' walk brought them to the shore of the lake, a tiny one, scarce a quarter of a mile in circumference, not very deep and the water so clear that the pebbly bottom could be distinctly seen; gold and silver fish, too, gliding hither and thither; while a pretty painted row-boat lying at the water's edge, rocked gently in the morning breeze.
Eddie hailed the scene with a shout of delight; the little girls danced about gleefully, Vi clapping her hands and asking eagerly if they might get into the boat.
Papa looked at his watch, "Yes, there will be time for a row; one trip around the lake. Step in, all of you, and I will take the oars."
Vi was quite ready and Eddie gallantly handed her in, then turned and offered his hand to Elsie. She demurred. "But mamma! shouldn't we have mamma with us the first time?" and she looked up inquiringly into her father's face.</t>
  </si>
  <si>
    <t>Grandmother Elsie</t>
  </si>
  <si>
    <t>http://www.gutenberg.org/files/14883/14883-h/14883-h.htm</t>
  </si>
  <si>
    <t>The Ion family were at home again after their summer on the New Jersey coast.
It was a delightful morning early in October: the dew-drops on the still green grass of the neatly kept lawn sparkled in the rays of the newly risen sun; the bright waters of the lakelet also, as, ruffled by the breeze, they broke gently about the prow of the pretty row-boat moored to the little wharf; the gardens were gay with bright-hued flowers, the trees gorgeous in their autumnal dress.
But though doors and windows were open, the gardener and his assistants at work in the grounds, there seemed a strange quiet about the place: when the men spoke to each other it was in subdued tones; there was no sound—as in other days—of little feet running hither and thither, nor of childish prattle or laughter.</t>
  </si>
  <si>
    <t>Elsie's New Relations</t>
  </si>
  <si>
    <t>http://www.gutenberg.org/files/14909/14909-h/14909-h.htm</t>
  </si>
  <si>
    <t>It was a bright and cheerful scene that greeted the eyes of Captain Raymond and his son as they entered the parlor of the adjacent cottage.
It was strictly a family gathering, yet the room was quite full. Mr. Dinsmore was there with his wife, his daughter Elsie and her children, Edward and Zoe, Elsie Leland with her husband and babe, Violet Raymond with her husband's two little girls, Lulu and Grace, and lastly Rosie and Walter.
Everybody had a kindly greeting for the captain, and Violet's bright face grew still brighter as she made room for him on the sofa by her side.
"We were beginning to wonder what was keeping you," she said.
"Yes, I'm afraid I am rather behind time," he returned. "I hope you have not delayed your tea for me, Mrs. Dinsmore."
"No; it is but just ready," she said. "Ah, there's the bell. Please, all of you walk out."
When the meal was over all returned to the parlor, where they spent the next hour in desultory chat.</t>
  </si>
  <si>
    <t>The Two Elsies</t>
  </si>
  <si>
    <t>http://www.gutenberg.org/cache/epub/13379/pg13379-images.html</t>
  </si>
  <si>
    <t>The house stood very high, and from that window one might look north and south over wooded mountain, hill and valley, or east upon the majestic river and its farther shore.
The nearer view was of well-kept, though not extensive, grounds; a flower-garden and lawn with a winding carriage-way leading up the hill by a gradual ascent.
It was a pleasant place to sit even on a sunny summer morning, for a tall tree partially shaded the window without greatly obstructing the view, and it was there the master of the house was usually to be found, at this time of day, with Evelyn, his only child, close at his side.
They were there now, seated at a table covered with books and papers, he busied in drawing plans for a building, she equally so with her lessons.
But presently, at the sound of a deep sigh from her father, she glanced hastily up at him.</t>
  </si>
  <si>
    <t>Elsie's Vacation and After Events</t>
  </si>
  <si>
    <t>http://www.gutenberg.org/files/18058/18058-h/18058-h.htm</t>
  </si>
  <si>
    <t>On leaving the table all gathered upon deck. There was no wind, but the yacht had a steam engine and used her sails only on occasions when they could be of service. Stars shone brightly in the sky overhead, but their light was not sufficient to give an extended view on land or water, and as all were weary with the excitement and sightseeing of the day, they retired early to their berths.
Poor Grace, worn out with her unusual excitement, and especially the grief of the parting with Max, was asleep the instant her head touched the pillow. Not so with Lulu; her loneliness and depression banished sleep from her eyes for the time, and presently she slipped from her berth, threw on a warm dressing-gown, and thrust her feet into felt slippers. The next moment she stole noiselessly into the saloon where her father sat alone looking over an evening paper.
He was not aware of her entrance till she stood close at his side, her hand on his shoulder, her eyes fixed, with a gaze of ardent affection, upon his face.</t>
  </si>
  <si>
    <t>Elsie at the World's Fair</t>
  </si>
  <si>
    <t>http://www.gutenberg.org/files/14910/14910-h/14910-h.htm</t>
  </si>
  <si>
    <t>Max is still a cadet in the Naval Academy, pursuing his course there in a manner altogether satisfactory to his father and friends. The captain thinks no man ever had a brighter, better son than his first-born, or one more likely to do good service to his country in his chosen profession. It seems hard at times, a sad thing to have to do without his boy, yet he never really regrets that Max has made choice of the naval service as his life work. He did, however, regret that Max would not be able to go to Chicago to visit the World's Fair, in which they were all much interested.
Some of the connection had attended the dedication ceremonies of the previous autumn, and nearly all talked of going to the formal opening, appointed for the first of May; among them Grandma Elsie, her father and his wife, Captain Raymond and his wife and family.</t>
  </si>
  <si>
    <t>Elsie at Home</t>
  </si>
  <si>
    <t>http://www.gutenberg.org/files/17496/17496-h/17496-h.htm</t>
  </si>
  <si>
    <t>It was a most inviting looking apartment into which the doctor conducted his cousin, tastefully furnished and redolent of the breath of flowers; in pretty vases set here and there on bureau, mantel, and table, and blooming in the garden beneath the open windows whence the soft, warm air came stealing in through the lace curtains. But the chief ornaments of the room were its living occupants—the young mother lying amid her snowy pillows and the little one sleeping in its dainty crib close at her side.
"Dear Cousin Elsie, you have come at last, and I am, oh, so glad to see you!" Marian exclaimed with a look of eager delight, and holding out her hand in joyous welcome. "I have hardly known how to wait to show you our treasure and receive your congratulations."
"Dear girl, I can quite understand that," Mrs. Travilla said with a smile and a tender caress, "and I wanted to come sooner; should have done so had your good husband deemed it entirely safe for you."</t>
  </si>
  <si>
    <t>Mary  MacGregor</t>
  </si>
  <si>
    <t>THE YOUNG TAMLANE</t>
  </si>
  <si>
    <t>Stories from the Ballads
       Told to the Children</t>
  </si>
  <si>
    <t>http://www.gutenberg.org/files/22175/22175-h/22175-h.htm#Page_1</t>
  </si>
  <si>
    <t>Over the moors they rode, and the wind it blew cold from the north. Over the moors they rode, and the cold north wind blew upon the young Tamlane until he grew cold and stiff.
Then the reins they fell from his hands and down from his horse slipped Tamlane, and laid himself down to rest, so weary, so cold was he. But no sooner had he lain down on the bare earth than he closed his eyes and fell fast asleep. And no sooner had he fallen fast asleep than the Queen of the Fairies came and carried Tamlane off to Fairyland.
For long years Tamlane dwelt among the little green folk, yet ofttimes he would come back to visit the land of his birth.
Now many were the hills and dells haunted by the fairy folk. Yet neither hill nor dell pleased them more than the lone plain of Carterhaugh, where the soft-flowing rivers of Ettrick and Yarrow met and mingled.</t>
  </si>
  <si>
    <t>Maud Isabel Ebbutt</t>
  </si>
  <si>
    <t>HAVELOK THE DANE</t>
  </si>
  <si>
    <t>Hero-Myths &amp; Legends of the British Race</t>
  </si>
  <si>
    <t>http://www.gutenberg.org/files/25502/25502-h/25502-h.htm#Page_73</t>
  </si>
  <si>
    <t>This time he had to carry fish, and his basket was so laden that he bore nearly a cartload, with which he ran to the castle. There the cook, amazed at his strength, first gave him a hearty meal, and then offered him good service under himself, with food and lodging for his wages. This offer Havelok accepted, and was installed as cook's boy, and employed in all the lowest offices—carrying wood, water, turf, hewing logs, lifting, fetching, carrying—and in all he showed himself a wonderfully strong worker, with unfailing good temper and gentleness, so that the little children all loved the big, gentle, fair-haired youth who worked so quietly and played with them so merrily. When Havelok's old tunic became worn out, his master, the cook, took pity on him and gave him a new suit, and then it could be seen how handsome and tall and strong a youth this cook's boy really was, and his fame spread far and wide round Lincoln Town.</t>
  </si>
  <si>
    <t>Mite Kremnitz</t>
  </si>
  <si>
    <t>The Wonderful Bird.</t>
  </si>
  <si>
    <t>Roumanian Fairy Tales</t>
  </si>
  <si>
    <t>http://www.gutenberg.org/files/20552/20552-h/20552-h.htm#The_Wonderful_Bird</t>
  </si>
  <si>
    <t>After some time had passed, the emperor's two older sons suddenly arrived with the magic bird and a young girl, who was placed in charge of the poultry-yard. Every body wondered at the beauty of the bird, whose plumage glittered with a thousand hues, each feather shining like the sun, and the church-steeple did not fall after the bird and its nest were placed within. One thing, however, was noticed; the bird seemed dumb, it never uttered a note, and all who saw it grieved that so beautiful a creature should have no song; even the emperor, spite of all the pleasure he took in the church and steeple, was sorrowful because the bird did not sing.
People began to forget the youngest son, so great was the rejoicing over the bird that seemed to keep the steeple from falling, and thus enabled the workmen to finish the church; but the emperor grieved because the prince was not there to share his subjects' pleasure.</t>
  </si>
  <si>
    <t>Mrs. Alfred Gatty</t>
  </si>
  <si>
    <t>THE FAIRY GODMOTHERS</t>
  </si>
  <si>
    <t>The Fairy Godmothers and Other Tales</t>
  </si>
  <si>
    <t>http://www.gutenberg.org/files/11319/11319-h/11319-h.htm</t>
  </si>
  <si>
    <t>Time is a very odd sort of thing, dear readers. We neither know whence it comes nor whither it goes;—nay we know nothing about it in fact except that there is one little moment of it called the present, which we have as it were in our hands to make use of—but beyond this we can give no account of, even that little moment. It is ours to use, but not to understand. There is one thing in the world, however, quite as wonderful, and quite as common, and that is, the Wind. Did it never strike you how strange it was that the strongest thing in the world should be invisible? The nice breezes we feel in summer and the roughest blasts we feel in winter in England are not so extremely strong you will say: but I am speaking, besides these, of the winds called hurricanes that arise in the West Indian Islands, and in other places in the world. These dreadful hurricanes have at times done as much mischief as earthquakes and lightning.</t>
  </si>
  <si>
    <t>Norman Hinsdale Pitman</t>
  </si>
  <si>
    <t>THE GOLDEN BEETLE
OR
WHY THE DOG HATES THE CAT</t>
  </si>
  <si>
    <t>A Chinese Wonder Book</t>
  </si>
  <si>
    <t>http://www.gutenberg.org/files/18674/18674-h/18674-h.htm#h2H_4_0002</t>
  </si>
  <si>
    <t>Now began a long period of perfect happiness. Mother, son, dog and cat—all enjoyed themselves to their hearts' content. All manner of new foods such as they had never tasted were called forth from the pot by the wonderful little beetle. Bird-nest soup, shark's fins, and a hundred other delicacies were theirs for the asking, and soon Ming-li regained all his strength, but, I fear, at the same time grew somewhat lazy, for it was no longer necessary for him to work. As for the two animals, they became fat and sleek and their hair grew long and glossy.
But alas! according to a Chinese proverb, pride invites sorrow. The little family became so proud of their good fortune that they began to ask friends and relatives to dinner that they might show off their good meals. One day a Mr. and Mrs. Chu came from a distant village. They were much astonished at seeing the high style in which the Wangs lived. They had expected a beggar's meal, but went away with full stomachs.</t>
  </si>
  <si>
    <t>Oliver Optic</t>
  </si>
  <si>
    <t>The Birthday Party: A Story for Little Folks</t>
  </si>
  <si>
    <t>http://www.gutenberg.org/files/21901/21901-h/21901-h.htm</t>
  </si>
  <si>
    <t>Flora Lee's birthday came in July. Her mother wished very much to celebrate the occasion in a proper manner. Flora was a good girl, and her parents were always glad to do any thing they could to please her, and to increase her happiness.
They were very indulgent parents, and as they had plenty of money, they could afford to pay well for a "good time." Yet they were not weak and silly in their indulgence. As much as they loved their little daughter, they did not give her pies and cakes to eat when they thought such articles would hurt her.
They did not let her lie in bed till noon because they loved her, or permit her to do any thing that would injure her, either in body or mind. Flora always went to church, and to the Sunday school, and never cried to stay at home. If she had cried, it would have made no difference, for her father and mother meant to have her do right, whether she liked it or not.</t>
  </si>
  <si>
    <t>Haste and Waste</t>
  </si>
  <si>
    <t>http://www.gutenberg.org/cache/epub/6572/pg6572-images.html</t>
  </si>
  <si>
    <t>Lawrence Wilford was a full-fledged water-fowl. From his earliest childhood he had paddled in Lake Champlain. His father had a small place, consisting of ten acres of land with a small cottage; but it was still encumbered with a mortgage, as it had been for twenty years, though the note had passed through several hands, and had been three times renewed. John Wilford was not a very sagacious nor a very energetic man, and had not distinguished himself in the race for wealth or for fame. He wanted to be rich, but he was not willing to pay the price of riches.
His place was a short distance from the village of Port Rock, and John Wilford, at the time he had purchased the land and built his house, had established a ferry, which had been, and was still, his principal means of support; for there was considerable travel between Port Rock and Pointville, on the Vermont side of the lake.</t>
  </si>
  <si>
    <t>Breaking Away; or, The Fortunes of a Student</t>
  </si>
  <si>
    <t>http://www.gutenberg.org/files/22433/22433-h/22433-h.htm</t>
  </si>
  <si>
    <t>Parkville is situated on Lake Adieno, a beautiful sheet of water, twenty miles in length, in the very heart of the State of New York. The town was a thriving place of four thousand inhabitants, at which a steamboat stopped twice every day in her trip around the lake. The academy was located at the western verge of the town, while my home was about a mile beyond the eastern line of the village.
I lived with my uncle, Amos Thornton. His residence was a vine-clad cottage, built in the Swiss style, on the border of the lake, the lawn in front of it extending down to the water's edge. My uncle was a strange man. He had erected this cottage ten years before the time at which my story opens, when I was a mere child. He had employed in the beginning, before the house was completed, a man and his wife as gardener and housekeeper, and they had been residents in the cottage ever since.</t>
  </si>
  <si>
    <t>G. A. Henty</t>
  </si>
  <si>
    <t>By Pike and Dyke
       A Tale of the Rise of the Dutch Republic</t>
  </si>
  <si>
    <t>http://www.gutenberg.org/files/6952/6952-h/6952-h.htm</t>
  </si>
  <si>
    <t>Sophie was the daughter of a well-to-do worker in wood near Amsterdam. She was his only daughter, and although he had nothing to say against the English sailor who had won her heart, and who was chief owner of the ship he commanded, he grieved much that she should leave her native land; and he and her three brothers determined that she should always bear her former home in her recollection. They therefore prepared as her wedding gift a facsimile of the home in which she had been born and bred. The furniture and framework were similar in every particular, and it needed only the insertion of the brickwork and plaster when it arrived. Two of her brothers made the voyage in the Good Venture, and themselves put the framework, beams, and flooring together, and saw to the completion of the house on the strip of ground that William Martin had purchased on the bank of the river.</t>
  </si>
  <si>
    <t>The Cornet of Horse
A Tale of Marlborough's Wars</t>
  </si>
  <si>
    <t>http://www.gutenberg.org/files/17403/17403-h/17403-h.htm</t>
  </si>
  <si>
    <t>Rupert sat near one end of the table, with the eldest son of the host. As a matter of course they kept absolute silence in an assembly of their elders, only answering shortly and respectfully when spoken to. When dinner was over, however, and the ladies rose, they slipped away to a quiet room, and made up for their long silence by chatting without cessation of their dogs, and hawks, and sports, until at six o'clock the coach came round to the door, and Rupert, again donning his cloak and riding boots, mounted his horse, and rode slowly off after the carriage.
Slow as the progress had been in the daytime, it was slower now. The heavy coach jolted over great lumps of rough stone, and bumped into deep ruts, with a violence which would shake a modern vehicle to pieces. Sometimes, where the road was peculiarly bad, the lackeys would get down, light torches at the lanterns that hung below the box, and show the way until the road improved.</t>
  </si>
  <si>
    <t>The Dragon and the Raven
       or, The Days of King Alfred</t>
  </si>
  <si>
    <t>http://www.gutenberg.org/files/3674/3674-h/3674-h.htm</t>
  </si>
  <si>
    <t>The night passed without alarm. The gale continued to blow with fury, and until it abated Edmund had little fear that the Danes would venture upon an attack. They had indeed no reason for haste. The Saxon vessel was in their waters, and could not return so long as the storm continued to blow from the east. The next day parties of Danes were seen making their way across the swampy country from the direction of Yarmouth.
As soon, however, as these approached near enough to see the Saxons in readiness on the walls of the castle they retired at once, knowing that the place could be captured by nothing short of a prolonged and desperate siege. On the fourth day the storm abated, and the Saxons prepared to make their way seaward again. The wind still blew, but lightly, from the same quarter, and the sails would therefore be of no use. With their great oar-power they were confident that, once through the Danish flotilla, they could defy pursuit.</t>
  </si>
  <si>
    <t>A Final Reckoning
       A Tale of Bush Life in Australia</t>
  </si>
  <si>
    <t>http://www.gutenberg.org/files/20031/20031-h/20031-h.htm</t>
  </si>
  <si>
    <t>The change at the school was very speedily made. The squire generally carried out his resolutions while they were hot and, on the very day after his conversation with his wife on the subject, he went first to the vicar and arranged for the retirement of the clerk, and the instalment of White in his place; and then went to the school house, and informed the master of his intention. The latter had been expecting his dismissal, since Mrs. Ellison had spoken to him on the previous day; and the news which the squire gave him was a relief to him. His emoluments, as clerk, would be smaller than those he received as schoolmaster; but while he would not be able to discharge the duties of the latter for very much longer, for he felt the boys were getting too much for him, he would be able to perform the very easy work entailed by the clerkship for many years to come. It was, too, a position not without dignity; and indeed, in the eyes of the village the clerk was a personage of far greater importance than the schoolmaster.</t>
  </si>
  <si>
    <t>A GIRL OF THE
COMMUNE</t>
  </si>
  <si>
    <t>http://www.gutenberg.org/files/24244/24244-h/24244-h.htm</t>
  </si>
  <si>
    <t>His life was chiefly passed among artists, and like them as a class, he affected loose and easy attire. He wore turn-down collars with a carelessly-knotted necktie, and a velvet jacket. He was one of those men whom his intimates declared to be capable of doing anything he chose, and who chose to do nothing. He had never distinguished himself in any way at Harrow. He had maintained a fair place in his forms as he moved up in the school, but had done so rather from natural ability than from study. He had never been in the eleven, although it was the general opinion he would have certainly had a place in it had he chosen to play regularly. As he sauntered through Harrow so he sauntered through Cambridge; keeping just enough chapels and lectures to avoid getting into trouble, passing the examinations without actual discredit, rowing a little, playing cricket when the fit seized him, but preferring to take life easily and to avoid toil, either mental or bodily. Nevertheless he read a great deal, and on general subjects was one of the best informed men of his college.</t>
  </si>
  <si>
    <t>JACK ARCHER
A Tale of the Crimea</t>
  </si>
  <si>
    <t>http://www.gutenberg.org/files/11058/11058-h/11058-h.htm</t>
  </si>
  <si>
    <t>The first day of term cannot be considered a cheerful occasion. As the boys arrive on the previous evening, they have so much to tell each other, are so full of what they have been doing, that the chatter and laughter are as great as upon the night preceding the breaking-up. In the morning, however, all this is changed. As they take their places at their desks and open their books, a dull, heavy feeling takes possession of the boys, and the full consciousness that they are at the beginning of another half year's work weighs heavily on their minds.
It is true enough that the half year will have its play, too, its matches, with their rivalry and excitement. But at present it is the long routine of lessons which is most prominent in the minds of the lads who are sitting on the long benches of the King's School, Canterbury.</t>
  </si>
  <si>
    <t>THE PATERNOSTERS.
A YACHTING STORY.</t>
  </si>
  <si>
    <t>DARING AND DANGER.</t>
  </si>
  <si>
    <t>http://www.gutenberg.org/files/7870/7870-h/7870-h.htm</t>
  </si>
  <si>
    <t>In a moment all were at their stations. The helm was put on the yacht, and she paid off on the opposite tack to that on which she had before been sailing. As soon as the jib filled, Tom gave two vigorous blows with his hatchet on the hawser, and, as he lifted his hand for a third, it parted. Then came the sharp rattle of the chains as they ran round the hawser-holes. The try-sail was hoisted and sheeted home, and the Seabird was under way again. Tom, as before, conned the ship from the bow. Several times she was in close proximity to the rocks, but each time she avoided them. A shout of gladness rose from all on deck as she passed the last patch of white water. Then she tacked and bore away for Jersey.
Tom had now time to go down below and look after his passengers. They consisted of the captain and two sailors—the sole survivors of those who had been on deck when the vessel struck—three male passengers, and six engineers and stokers.</t>
  </si>
  <si>
    <t>WITH FREDERICK THE GREAT:
A Story of the Seven Years' War</t>
  </si>
  <si>
    <t>http://www.gutenberg.org/files/19714/19714-h/19714-h.htm</t>
  </si>
  <si>
    <t>It was early in 1756 that a Scottish trader, from Edinburgh, entered the port of Stettin. Among the few passengers was a tall young Scotch lad, Fergus Drummond by name. Though scarcely sixteen, he stood five feet ten in height; and it was evident, from his broad shoulders and sinewy appearance, that his strength was in full proportion to his height. His father had fallen at Culloden, ten years before. The glens had been harried by Cumberland's soldiers, and the estates confiscated. His mother had fled with him to the hills; and had lived there, for some years, in the cottage of a faithful clansman, whose wife had been her nurse. Fortunately, they were sufficiently well off to be able to maintain their guests in comfort; and indeed the presents of game, fish, and other matters, frequently sent in by other members of the clan, had enabled her to feel that her maintenance was no great burden on her faithful friends.</t>
  </si>
  <si>
    <t>WITH KITCHENER IN THE SOUDAN:
A Story Of Atbara And Omdurman</t>
  </si>
  <si>
    <t>http://www.gutenberg.org/files/18868/18868-h/18868-h.htm</t>
  </si>
  <si>
    <t>By the time Gregory returned, the merchant's mind was made up. He had come to the conclusion that the story he had heard was a true one. The way it had been told was convincing. The man was undoubtedly a gentleman. There was no mistake in his manner and talk. He had quarrelled with his family, probably over his marriage; and, as so many had done, found it difficult to keep his head above water. His wife had been ordered to a warm climate, and he was ready to do anything that would enable him to keep her there.
It would assuredly be a great advantage to have one who could act, in an emergency, as a clerk; of course, his knowledge of language would greatly add to his utility. It certainly was not business to take a man without a reference, but the advantages more than counterbalanced the disadvantages. It was not likely that he would stay with him long; but at any rate, the fact that he was taking his wife with him would ensure his staying, until he saw something a great deal better elsewhere.</t>
  </si>
  <si>
    <t>WITH MOORE AT CORUNNA</t>
  </si>
  <si>
    <t>http://www.gutenberg.org/files/8651/8651-h/8651-h.htm</t>
  </si>
  <si>
    <t>The gale increased in strength, and the whole vessel strained so heavily that her seams began to open, and by one o'clock the captain requested Major Harrison, who was in command, to put some of the soldiers at the pumps. For three days and nights relays of men kept the pumps going. Had it not been for the 400 troops on board, the Sea-horse would long before have gone to the bottom; but with such powerful aid the water was kept under, and on the morning of the fourth day the storm began to abate, and by evening more canvas was got on her. The next morning two vessels were seen astern at a distance of four or five miles. After examining them through his glass, the captain sent down a message to Major Harrison asking him to come up. In three or four minutes that officer appeared.</t>
  </si>
  <si>
    <t>WULF THE SAXON
A Story of the Norman Conquest</t>
  </si>
  <si>
    <t>http://www.gutenberg.org/files/8745/8745-h/8745-h.htm</t>
  </si>
  <si>
    <t>The young page was strongly and sturdily built. His garb was an English one, but with some admixture of Norman fashions. He wore tightly-fitting leg coverings, a garment somewhat resembling a blouse of blue cloth girded in by a belt at the waist, and falling in folds to the knee. Over his shoulders hung a short mantle of orange colour with a hood. On his head was a cap with a wide brim that was turned up closely behind, and projected in a pointed shovel shape in front. In his belt was a small dagger. He wore shoes of light yellow leather fastened by bands over the insteps. As he ran down the steps of the palace he came into sharp contact with another page who had just turned the corner of the street.
"I crave your pardon, Walter Fitz-Urse," he said hurriedly, "but I was in haste and saw you not."</t>
  </si>
  <si>
    <t>Hamilton Wright Mabie</t>
  </si>
  <si>
    <t>BLUE BEARD</t>
  </si>
  <si>
    <t>Fairy Tales Every Child Should Know</t>
  </si>
  <si>
    <t>http://www.gutenberg.org/files/14916/14916-h/14916-h.htm#CHAPTER_XIII</t>
  </si>
  <si>
    <t>About a month after the marriage had taken place, Blue Beard told his wife that he should be forced to leave her for a few weeks, as he had some affairs to attend to in the country. He desired her to be sure to indulge herself in every kind of pleasure, to invite as many of her friends as she liked, and to treat them with all sorts of dainties, that her time might pass pleasantly till he came back again. "Here," said he, "are the keys of the two large wardrobes. This is the key of the great box that contains the best plate, which we use for company, this belongs to my strong box, where I keep my money, and this belongs to the casket, in which are all my jewels. Here also is a master-key to all the rooms in the house; but this small key belongs to the closet at the end of the long gallery on the ground floor. I give you leave," said he, "to open, or to do what you like with all the rest except this closet.</t>
  </si>
  <si>
    <t>LITTLE RED RIDING HOOD</t>
  </si>
  <si>
    <t>http://www.gutenberg.org/files/14916/14916-h/14916-h.htm#CHAPTER_XIX</t>
  </si>
  <si>
    <t>The good woman had made for her a pretty little red-colored hood, which so much became the little girl, that every one called her Little Red Riding Hood.
One day her mother having made some cheesecakes, said to her, "Go, my child, and see how your grandmother does, for I hear she is ill; carry her some of these cakes, and a little pot of butter." Little Red Riding Hood straight set out with a basket filled with the cakes and the pot of butter, for her grandmother's house, which was in a village a little way off the town that her mother lived in. As she was crossing a wood, which lay in her road, she met a large wolf, which had a great mind to eat her up, but dared not, for fear of some wood-cutters, who were at work near them in the forest. Yet he spoke to her, and asked her whither she was going.</t>
  </si>
  <si>
    <t>THE UGLY DUCKLING</t>
  </si>
  <si>
    <t>http://www.gutenberg.org/files/14916/14916-h/14916-h.htm#CHAPTER_XXII</t>
  </si>
  <si>
    <t>Now came the autumn. The leaves in the forest turned yellow and brown; the wind caught them so that they danced about, and up in the air it was very cold. The clouds hung low, heavy with hail and snowflakes, and on the fence stood the raven, crying, "Croak! croak!" for mere cold; yes, it was enough to make one feel cold to think of this. The poor little Duckling certainly had not a good time. One evening—the sun was just setting in his beauty—there came a whole flock of great, handsome birds out of the bushes. They were dazzlingly white, with long, flexible necks—they were swans. They uttered a very peculiar cry, spread forth their glorious great wings, and flew away from that cold region to warmer lands, to fair open lakes. They mounted so high, so high! and the ugly Duckling felt quite strangely as it watched them. It turned round and round in the water like a wheel, stretched out its neck towards them, and uttered such a strange loud cry as frightened itself.</t>
  </si>
  <si>
    <t>THE GRATEFUL FOXES</t>
  </si>
  <si>
    <t>Folk Tales Every Child Should Know</t>
  </si>
  <si>
    <t>http://www.gutenberg.org/files/15164/15164-h/15164-h.htm#Page_37</t>
  </si>
  <si>
    <t>When the two friends had thus become reconciled, they examined the cub, and saw that it had a slight wound in its foot, and could not walk; and while they were thinking what they should do, they spied out the herb called "Doctor's Nakasé," which was just sprouting; so they rolled up a little of it in their fingers and applied it to the part. Then they pulled out some boiled rice from their luncheon-box and offered it to the cub, but it showed no sign of wanting to eat; so they stroked it gently on the back and petted it; and as the pain of the wound seemed to have subsided, they were admiring the properties of the herb, when, opposite to them, they saw the old foxes sitting watching them by the side of some stacks of rice straw.</t>
  </si>
  <si>
    <t>THE BADGER'S MONEY</t>
  </si>
  <si>
    <t>http://www.gutenberg.org/files/15164/15164-h/15164-h.htm#Page_52</t>
  </si>
  <si>
    <t>The priest, smiling at this speech, answered: "Being such as I am, I have no desire and no wishes. Glad as I am to hear your kind intentions, there is nothing that I can ask you to do for me. You need feel no anxiety on my account. As long as I live, when the winter comes, you shall be welcome here." The badger, on hearing this, could not conceal its admiration of the depth of the old man's benevolence; but having so much to be grateful for, it felt hurt at not being able to requite it. As this subject was often renewed between them, the priest at last, touched by the goodness of the badger's heart, said: "Since I have shaven my head, renounced the world, and forsaken the pleasures of this life, I have no desire to gratify, yet I own I should like to possess three riyos in gold. Food and raiment, I receive by the favor of the villagers, so I take no heed for those things.</t>
  </si>
  <si>
    <t>THE GRAY CHAMPION</t>
  </si>
  <si>
    <t>Legends That Every Child Should Know</t>
  </si>
  <si>
    <t>http://www.gutenberg.org/cache/epub/6622/pg6622-images.html</t>
  </si>
  <si>
    <t>"Whence did he come? What is his purpose? Who can this old man be?" whispered the wondering crowd.
Meanwhile, the venerable stranger, staff in hand, was pursuing his solitary walk along the centre of the street. As he drew near the advancing soldiers, and as the roll of their drum came full upon his ear, the old man raised himself to a loftier mien, while the decrepitude of age seemed to fall from his shoulders, leaving him in gray but unbroken dignity. Now, he marched onward with a warrior's step, keeping time to the military music. Thus the aged form advanced on one side, and the whole parade of soldiers and magistrates on the other, till, when scarcely twenty yards remained between, the old man grasped his staff by the middle, and held it before him like a leader's truncheon.</t>
  </si>
  <si>
    <t>THE STAR AND THE LILY</t>
  </si>
  <si>
    <t>Myths That Every Child Should Know
       A Selection Of The Classic Myths Of All Times For Young People</t>
  </si>
  <si>
    <t>http://www.gutenberg.org/files/16537/16537-h/16537-h.htm#CHAPTER_XVI</t>
  </si>
  <si>
    <t>One night they saw one star that shone brighter than all others. Its location was far away in the south, near a mountain peak. For many nights it was seen, till at length it was doubted by many that the star was as far distant in the southern skies as it seemed to be. This doubt led to an examination, which proved the star to be only a short distance away, and near the tops of some trees. A number of warriors were deputed to go and see what it was. They went, and on their return said it appeared strange, and somewhat like a bird. A committee of the wise men were called to inquire into, and if possible to ascertain the meaning of, the strange phenomenon. They feared that it might be the omen of some disaster. Some thought it a precursor of good, others of evil; and some supposed it to be the star spoken of by their forefathers as the forerunner of a dreadful war.</t>
  </si>
  <si>
    <t>Juliana Horatia Ewing</t>
  </si>
  <si>
    <t>THE PEACE EGG</t>
  </si>
  <si>
    <t>The Peace Egg and Other tales</t>
  </si>
  <si>
    <t>http://www.gutenberg.org/files/20425/20425-h/20425-h.htm#THE_PEACE_EGG</t>
  </si>
  <si>
    <t>Many many years back the Captain's wife had been a child herself, and had laughed to see the village mummers act the Peace Egg, and had been quite happy on Christmas Eve. Happy, though she had no mother. Happy, though her father was a stern man, very fond of his only child, but with an obstinate will that not even she dared thwart. She had lived to thwart it, and he had never forgiven her. It was when she married the Captain. The old man had a prejudice against soldiers, which was quite reason enough, in his opinion, for his daughter to sacrifice the happiness of her future life by giving up the soldier she loved. At last he gave her her choice between the Captain and his own favour and money. She chose the Captain, and was disowned and disinherited.
The Captain bore a high character, and was a good and clever officer, but that went for nothing against the old man's whim.</t>
  </si>
  <si>
    <t>Six to Sixteen
       A Story for Girls</t>
  </si>
  <si>
    <t>http://www.gutenberg.org/files/19360/19360-h/19360-h.htm</t>
  </si>
  <si>
    <t>It is not often (out of a fairy tale) that wishes to change the whole current of one's life are granted so promptly as that wish of mine was.
The next morning's post brought a letter from Mrs. Arkwright. They were staying in the south of England, and had seen the Bullers, and heard all their news. It was an important budget. They were going abroad once more, and it had been arranged between my two guardians that I was to remain in England for my education, and that my home was to be—with Eleanor. Matilda was to go with her parents; to the benefit, it was hoped, of her health. Aunt Theresa sent me the kindest messages, and promised to write to me. Matilda sent her love to us both.
"And the day after to-morrow they come home!" Eleanor announced.</t>
  </si>
  <si>
    <t>We and the World, Part II. (of II.)
       A Book for Boys</t>
  </si>
  <si>
    <t>http://www.gutenberg.org/files/18156/18156-h/18156-h.htm</t>
  </si>
  <si>
    <t>The docks were very quiet now. Only a few footfalls broke the silence, and the water sobbed a little round the piles, and there was some creaking and groaning and grinding, and the vessels drifted at their moorings, and bumped against the wharves.
The watchman paced up and down, and up and down. I did not hear him very clearly from under the tarpaulin, and sometimes when he went farther away I did not hear him at all. At last I was so long without hearing him that I peeped cautiously out. What Biddy had said might be, seemed really to have happened. The watchman was sitting in a sort of arm-chair of ironbound cotton-bales; his long coat was tucked between his legs, his hat was over his nose, and he was fast asleep.
I did not need any one to tell me that now was my time; but it was with limbs that almost refused their office from sheer fright, that I crept past the sleeping man, and reached the edge of the wharf. There was the vessel moving very slightly, and groaning dismally as she moved, and there was the hole, and it was temptingly dark.</t>
  </si>
  <si>
    <t>AMONG THE MERROWS</t>
  </si>
  <si>
    <t>Brothers of Pity and Other Tales of Beasts and Men</t>
  </si>
  <si>
    <t>http://www.gutenberg.org/files/16121/16121-h/16121-h.htm#AMONG_THE_MERROWS</t>
  </si>
  <si>
    <t>Strangely beautiful those prawns are when you see them at home. And that one seems to do in the Great Aquarium; though, I suppose, it is much like seeing land beasts and birds in the Zoological Gardens—a poor imitation of their free life in their natural condition. Still, there is no other way in which you can see and come to know these wonderful "sea gentlemen" so well, unless you could go, like Jack Dogherty, to visit them at the bottom of the sea. And whilst I heartily recommend every one who has not seen the Aquarium to visit it as soon as possible, let me describe it for the benefit of those who cannot do so at present. It may also be of some little use to them hereafter to know what is most worth seeing there, and where to look for it.</t>
  </si>
  <si>
    <t>THE GOLDEN SPEARS</t>
  </si>
  <si>
    <t>http://www.gutenberg.org/files/22168/22168-h/22168-h.htm#h2H_4_0005</t>
  </si>
  <si>
    <t>The sun was shining in a cloudless sky, and no shadows lay on the mountain, and all day long they watched and waited, and at last, when the birds were singing their farewell song to the evening star, the children saw the shadows marching from the glen, trooping up the mountain side and dimming the purple of the heather.
And when the mountain top gleamed like a golden spear, they fixed their eyes on the line between the shadow and the sunshine.
"Now," said Connla, "the time has come."
"Oh, look! look!" said Nora, and as she spoke, just above the line of shadow a door opened out, and through its portals came a little piper dressed in green and gold. He stepped down, followed by another and another, until they were nine in all, and then the door slung back again.</t>
  </si>
  <si>
    <t>THE HOUSE IN THE LAKE</t>
  </si>
  <si>
    <t>http://www.gutenberg.org/files/22168/22168-h/22168-h.htm#h2H_4_0006</t>
  </si>
  <si>
    <t>Enda took the helmet, dress, and spear, and it was not long until he came to the sedgy banks where his little boat was waiting for him. As he stepped into the curragh the moon was rising above the mountains. He rowed on until he came to the hut, and having moored the boat to the door, he put on the water-dress and the crystal helmet, and taking the spear in his hand, he leaped over the side of the curragh, and sank down and down until he touched the bottom. Then he walked along without minding where he was going, and the only light he had was the shimmering moonlight, which descended as faintly through the waters as if it came through muffled glass. He had not gone very far when he heard a horrible hissing, and straight before him he saw what he thought were two flaming coals. After a few more steps he found himself face to face with the dragon of the lake, the guardian of the palace of the fairy queen.</t>
  </si>
  <si>
    <t>When she was close to the water she waved her wand, and in a second a thousand boats, shining like glass, shot up from beneath the lake and set their bows against the bank. The queen and Cuglas stepped into one, and when they were seated two fairy harpers took their places in the prow. All the other boats were soon thronged by fairies, and then the queen waved her wand again, and an awning of purple silk rose over the boat, and silken awnings of various colors over the others, and the royal boat moved off from the bank followed by all the rest, and in every boat sat a harper with a golden harp, and when the queen waved her wand for the third time, the harpers struck the trembling chords, and to the sound of the delightful music the boats glided over the sunlit lake.</t>
  </si>
  <si>
    <t>THE HUNTSMAN'S SON</t>
  </si>
  <si>
    <t>http://www.gutenberg.org/files/22168/22168-h/22168-h.htm#h2H_4_0008</t>
  </si>
  <si>
    <t>A long, long time ago there lived in a little hut on the borders of a great forest a huntsman and his wife and son. From his earliest years the boy, whose name was Fergus, used to hunt with his father in the forest, and he grew up strong and active, sure and swift-footed as a deer, and as free and fearless as the wind. He was tall and handsome; as supple as a mountain ash, his lips were as red as its berries; his eyes were as blue as the skies in spring; and his hair fell down over his shoulders like a shower of gold. His heart was as light as a bird's, and no bird was fonder of green woods and waving branches. He had lived since his birth in the hut in the forest, and had never wished to leave it, until one winter night a wandering minstrel sought shelter there, and paid for his night's lodging with songs of love and battle. Ever since that night Fergus pined for another life. He no longer found joy in the music of the hounds or in the cries of the huntsmen in forest glades.</t>
  </si>
  <si>
    <t>THE FAIRY TREE OF DOOROS</t>
  </si>
  <si>
    <t>http://www.gutenberg.org/files/22168/22168-h/22168-h.htm#h2H_4_0009</t>
  </si>
  <si>
    <t>"Oh, please, Mr. Giant, let me out," said Pinkeen. Sharvan took out the little fellow, who, as soon as he saw he was on the borders of fairyland ran as fast as his legs could carry him, and before he had gone very far he met all the little fairies who, hearing the shouts of the giant, came trooping out from the ferns to see what was the matter. Pinkeen told them it was the giant who was to guard the tree, shouting because he was stuck fast on the borders, and they need have no fear of him. The fairies were so delighted to have Pinkeen back again, that they took him up on their shoulders and carried him to the king's palace, and all the harpers and pipers and fiddlers marched before him playing the most jocund music that was ever heard. The king and queen were on the lawn in front of the palace when the procession came up and halted before them.</t>
  </si>
  <si>
    <t>THE LITTLE WHITE CAT</t>
  </si>
  <si>
    <t>http://www.gutenberg.org/files/22168/22168-h/22168-h.htm#h2H_4_0010</t>
  </si>
  <si>
    <t>The princess returned to her rooms, and the giant summoned all his dwarfs, and he ordered them to go forth in the dawning of the morn and to gather all the fairy dew lying on the bushes, and to wind three balls—one yellow, one red, and one blue. The next morning, and the next, and the next, the dwarfs went out into the fields and searched all the hedgerows, but they could gather only as much fairy dew as would make a thread as long as a wee girl's eyelash; and so they had to go out morning after morning, and the giant fumed and threatened, but all to no purpose. He was very angry with the princess, and he was vexed with himself that she was so much cleverer than he was, and, moreover, he saw now that the wedding could not take place as soon as he expected.</t>
  </si>
  <si>
    <t>PRINCESS FINOLA AND THE DWARF</t>
  </si>
  <si>
    <t>http://www.gutenberg.org/files/22168/22168-h/22168-h.htm#h2H_4_0011</t>
  </si>
  <si>
    <t>He awoke at the breaking of the morning, and saw that he was almost at the water's edge. He looked out to sea, and saw the island, but nowhere could he see the water-steeds, and he began to fear he must have taken a wrong course in the night, and that the island before him was not the one he was in search of. But even while he was so thinking he heard fierce and angry snortings, and, coming swiftly from the island to the shore, he saw the swimming and prancing steeds. Sometimes their heads and manes only were visible, and sometimes, rearing, they rose half out of the water, and, striking it with their hoofs, churned it into foam, and tossed the white spray to the skies. As they approached nearer and nearer their snortings became more terrible, and their nostrils shot forth clouds of vapor.</t>
  </si>
  <si>
    <t>HYNDE ETIN</t>
  </si>
  <si>
    <t>http://www.gutenberg.org/files/22175/22175-h/22175-h.htm#HYNDE_ETIN</t>
  </si>
  <si>
    <t>Then the little young Etin, for that was the name of Margaret's eldest son, took his mother's hand and called his six little brothers, and together they went through Elmond wood as fast as ever they could go. It may be that the mother led the way, it may be that so it chanced, but soon they had left the greenwood far behind and stood on an open heath. And there, before them, stood a castle.
Margaret looked and Margaret smiled. She knew she was standing once again before her father's gate.
She took three rings from her pocket and gave them to her eldest wee boy.
'Give one,' she said, 'to the porter. He is proud, but so he sees the ring, he will open the gate and let you enter.
'Give another to the butler, my little wee son, and he will show you where ye are to go.</t>
  </si>
  <si>
    <t>HYNDE HORN</t>
  </si>
  <si>
    <t>http://www.gutenberg.org/files/22175/22175-h/22175-h.htm#HYNDE_HORN</t>
  </si>
  <si>
    <t>King Horn smiled, and his voice was soft as he answered, 'No need is there to take the gold combs from thy hair or to change thy white robe for one less fair. This is thy wedding-day, and I have come to claim my bride.' And King Horn flung aside the old torn coat, and the Princess Jean saw that beneath the rags Hynde Horn was clothed as one of kingly rank.
Then throughout the palace the tidings spread, 'Hynde Horn hath come back, Hynde Horn hath come back, and now is he king of his own country.'
And that very day King Horn was wedded to the beautiful Princess Jean, with her father's blessing, and amid the rejoicings of the people.
And Prince Fykenyld slunk away, ashamed to look his old playmate in the face.
Not many months passed ere King Horn and Queen Jean sailed away to reign together in the far East. And never again in the years to come did the diamonds on King Horn's ring grow dull or dim.</t>
  </si>
  <si>
    <t>THOMAS THE RHYMER</t>
  </si>
  <si>
    <t>http://www.gutenberg.org/files/22175/22175-h/22175-h.htm#THOMAS_THE_RHYMER</t>
  </si>
  <si>
    <t>He was born, so the folk said, in a little village called Ercildoune. He lived there, so the folk knew, in a castle strongly built on the banks of a little river. Thus to those who dwelt in the countryside the Rhymer was known as Thomas of Ercildoune. The river which flowed past the castle was the Leader. It flowed broader and deeper until two miles beyond the village it ran into the beautiful river Tweed. And today the ruins of an old tower are visited by many folk who have heard that it was once the home of the ancient harpist.
Thomas of Ercildoune, Thomas the Rhymer, and True Thomas were thus only different names for one marvellous man who sang and played, never told an untruth, and who, moreover, was able to tell beforehand events that were going to take place.</t>
  </si>
  <si>
    <t>LIZZIE LINDSAY</t>
  </si>
  <si>
    <t>http://www.gutenberg.org/files/22175/22175-h/22175-h.htm#LIZZIE_LINDSAY</t>
  </si>
  <si>
    <t>The old woman drew Lizzie into the cottage, and spoke kindly to her, but the maiden's heart sank. For a peat fire smouldered on the hearth and the room was filled with smoke. There was no easy chair, no couch on which to rest her weary body, so Lizzie dropped down on to a heap of green turf.
Her sadness did not seem to trouble Donald. He seemed happier, every moment.
'We are hungry, mother,' he said; 'make us a good supper of curds and whey, and then make us a bed of green rushes and cover us with yonder grey plaids.'
The old woman moved about eagerly as though overjoyed to do all that she could for her son and his young bride.
Curds and whey was a supper dainty enough for a queen, as Lizzie whispered to her shepherd lad with a little sigh. Even the bed of green rushes could not keep her awake. No sooner had she lain down than, worn out with her long journey, she fell fast asleep, nor did she awake until the sun was high in the sky.</t>
  </si>
  <si>
    <t>THE GAY GOSHAWK</t>
  </si>
  <si>
    <t>http://www.gutenberg.org/files/22175/22175-h/22175-h.htm#THE_GAY_GOSHAWK</t>
  </si>
  <si>
    <t>When another day dawned the goshawk left the birch-tree and alighted on the gate, a little nearer to the lattice window where sat the beautiful lady to whom he had been sent. Here again he sang his song. Loud and clear he sang it first, loud and clear that all might hear. Soft and sweet he sang it after, soft and sweet that only Lord William's lady might catch the note of love. And ever, loud or soft, the last words of his song were these, 'Your true love cannot come to you here.'
Then said the lady to her four-and-twenty maidens, 'Eat, my merry maidens, eat and drink, for the feast is spread. I go but to my lattice window to listen to the birds, for hark! they are singing their evensong.'
But in her heart the lady knew there was only one song she longed to hear. Wide she opened her lattice window and, leaning out, she hearkened to the song of the merry goshawk.</t>
  </si>
  <si>
    <t>THE LAIRD O' LOGIE</t>
  </si>
  <si>
    <t>http://www.gutenberg.org/files/22175/22175-h/22175-h.htm#THE_LAIRD_O_LOGIE</t>
  </si>
  <si>
    <t>Quiet and patient she waited in the little anteroom, close to the queen's bedchamber, waited until she felt sure the royal pair were fast asleep. Then tripping lightly on tiptoe, she stole into the bedroom, where, as she had guessed, both king and queen were slumbering sound.
She crossed the room, quiet as any mouse, and reached the toilet table. There lay the king's gold comb, and close to it the little pearl knife, the king's wedding gift to his queen.
Back tripped Margaret, still on tiptoe, to the ante-room, and stood, her breath coming quick.
Had she roused the king or queen? Was that the bed creaking?
No, there was not a sound. The royal pair slept sound as before.
Then downstairs in the dark fled Margaret, down to the room where Sir John Carmichael lay slumbering, without a thought of his prisoner, the young Laird of Logie.</t>
  </si>
  <si>
    <t>CHARLES DICKENS</t>
  </si>
  <si>
    <t>A CHILD'S DREAM OF A STAR</t>
  </si>
  <si>
    <t>Famous Stories Every Child Should Know</t>
  </si>
  <si>
    <t>http://www.gutenberg.org/files/16247/16247-h/16247-h.htm#I</t>
  </si>
  <si>
    <t>Now, these rays were so bright, and they seemed to make such a shining way from earth to Heaven, that when the child went to his solitary bed, he dreamed about the star; and dreamed that, lying where he was, he saw a train of people taken up that sparkling road by angels. And the star, opening, showed him a great world of light, where many more such angels waited to receive them.
All these angels, who were waiting, turned their beaming eyes upon the people who were carried up into the star; and some came out from the long rows in which they stood, and fell upon the people's necks, and kissed them tenderly, and went away with them down avenues of light, and were so happy in their company, that lying in his bed he wept for joy.
But, there were many angels who did not go with them, and among them one he knew. The patient face that once had lain upon the bed was glorified and radiant, but his heart found out his sister among all the host.</t>
  </si>
  <si>
    <t>FRIEDRICH, BARON DE LA MOTTE FOUQUÉ</t>
  </si>
  <si>
    <t>UNDINE</t>
  </si>
  <si>
    <t>http://www.gutenberg.org/files/16247/16247-h/16247-h.htm#IV</t>
  </si>
  <si>
    <t>The three friends began to converse openly and familiarly together. First the Knight asked a few questions about the forest, but the old man would not say much of that; least of all, said he, was it fitting to talk of such things at nightfall; but, on household concerns, and their own way of life, the old folks talked readily; and were pleased when the Knight told them of his travels, and that he had a castle near the source of the Danube, and that his name was Lord Huldbrand of Ringstetten. In the middle of their discourse, the stranger often observed a noise outside a small window, as if someone were dashing water against it. The old man knit his brows and looked grave whenever this occurred; at last, when a great splash of water came full against the panes, and some found its way into the room, he could bear it no longer, but started up, crying, "Undine! will you never leave off these childish tricks—when we have a stranger gentleman in the house too!"</t>
  </si>
  <si>
    <t>WILLIAM AUSTIN</t>
  </si>
  <si>
    <t xml:space="preserve">PETER RUGG, THE MISSING MAN[2]
</t>
  </si>
  <si>
    <t>http://www.gutenberg.org/files/16247/16247-h/16247-h.htm#XI</t>
  </si>
  <si>
    <t>In the meantime the distant thunder gave notice of a shower at hand, and just as we reached Polley's tavern the rain poured down in torrents. It was soon over, the cloud passing in the direction of the turnpike toward Providence. In a few moments after, a respectable-looking man in a chaise stopped at the door. The man and child in the chair having excited some little sympathy among the passengers, the gentleman was asked if he had observed them. He said he had met them; that the man seemed bewildered, and inquired the way to Boston; that he was driving at great speed, as though he expected to outstrip the tempest; that the moment he had passed him a thunderclap broke distinctly over the man's head and seemed to envelop both man and child, horse and carriage. "I stopped," said the gentleman, "supposing the lightning had struck him, but the horse only seemed to loom up and increase his speed, and, as well as I could judge, he travelled just as fast as the thunder cloud."</t>
  </si>
  <si>
    <t xml:space="preserve">By P. J. Stahl.
</t>
  </si>
  <si>
    <t>THE KINGDOM OF THE GREEDY</t>
  </si>
  <si>
    <t>Good Cheer Stories Every Child Should Know</t>
  </si>
  <si>
    <t>http://www.gutenberg.org/files/19909/19909-h/19909-h.htm#THE_KINGDOM_OF_THE_GREEDY</t>
  </si>
  <si>
    <t>On the way Mother Mitchel arranged in her head the plan of the monument which was to immortalize her, and considered the means of executing it. As to its form and size, it was to be as exact a copy of the capitol as possible, since the King had willed it; but its outside crust should have a beauty all its own. The dome must be adorned with sugarplums of all colors, and surmounted by a splendid crown of macaroons, spun sugar, chocolate, and candied fruits. It was no small affair.
Mother Mitchel did not like to lose her time. Her plan of battle once formed, she recruited on her way all the little pastry cooks of the country, as well as all the tiny six-year-olds who had a sincere love for the noble callings of scullion and apprentice. There were plenty of these, as you may suppose, in the country of the Greedy; Mother Mitchel had her pick of them.</t>
  </si>
  <si>
    <t>By Mary E. Wilkins Freeman.</t>
  </si>
  <si>
    <t>THANKFUL</t>
  </si>
  <si>
    <t>http://www.gutenberg.org/files/19909/19909-h/19909-h.htm#THANKFUL</t>
  </si>
  <si>
    <t>She wore a blue wool frock and a red cloak. Sarah held her close. She even drew a fold of her own blue homespun blanket around her to shield her from the November wind. The sky was low and gray; the wind blew from the northeast, and had the breath of snow in it. Submit on the wall drew her quilted petticoats close down over her feet, and huddled herself into a small space, but her face gleamed keen and resolute out of the depths of a great red hood that belonged to her mother. Her eyes were fixed upon a turkey-gobbler ruffling and bobbing around the back door of the Adams house. The two gambrel-roofed Thompson and Adams houses were built as close together as if the little village of Bridgewater were a city. Acres of land stretched behind them and at the other sides, but they stood close to the road, and close to each other. The narrow space between them was divided by a stone wall which was Submit's and Sarah's trysting-place. They met there every day and exchanged confidences.</t>
  </si>
  <si>
    <t>By Sheldon C. Stoddard.</t>
  </si>
  <si>
    <t>BEETLE RING'S THANKSGIVING MASCOT</t>
  </si>
  <si>
    <t>http://www.gutenberg.org/files/19909/19909-h/19909-h.htm#BEETLE_RINGS_THANKSGIVING_MASCOT</t>
  </si>
  <si>
    <t>The lumber camp on the Featherstone, where he had been at work, had broken up and gone, and an old shack, deserted by some hunter, and now standing alone in the great woods, was the only home he could provide for his little family. It had answered its purpose as a makeshift in the warm weather, but now, in late November, and with the terrible northern winter coming swiftly on, it was small wonder the young lumberman had been discouraged as he tried to forecast the future.
His strength had returned, however, and lately something of his old courage, for he had found work. It was fifteen miles away, to be sure, and in "Beetle Ring" lumber camp, the camp that bore the reputation of being the roughest on the Featherstone, but it was work.
He was earning something, and might hope soon to move his family into a habitable house and civilization.</t>
  </si>
  <si>
    <t>By Kate Upson Clark.</t>
  </si>
  <si>
    <t>MISTRESS ESTEEM ELLIOTT'S MOLASSES CAKE</t>
  </si>
  <si>
    <t>http://www.gutenberg.org/files/19909/19909-h/19909-h.htm#MISTRESS_ESTEEM_ELLIOTTS_MOLASSES_CAKE</t>
  </si>
  <si>
    <t>There had been very peculiar weather in Colchester during this month of October, 1705. First, on the 13th (Old Style), an unprecedently early date, had come a "terrible cold snap," lasting three days. This was followed by two days of phenomenal mildness. The river had frozen over during the "cold snap," and the ice had melted during the warm days, until, on the 19th, it was breaking up and preparing to go out to sea. In the night of the 19th had descended a frigid blast, colder than the original one. This had arrested the broken ice, piled it up in all sorts of fantastic forms, and congealed it till it looked like a rough Alaskan glacier. After the cold wind had come a heavy snowstorm. All Colchester lay under three feet of snow. Footpaths and roads were broken out somewhat in the immediate village, but no farther. It was most unusual to have the river closed so early in the season, and consequently the winter supplies, which were secured from New London and Norwich, had not been laid in. Even Mr. Chapin, the storekeeper, was but poorly supplied with staples of which he ordinarily kept an abundance on hand.</t>
  </si>
  <si>
    <t>By Albert F. Blaisdell and Francis K. Ball.</t>
  </si>
  <si>
    <t>THE FIRST THANKSGIVING</t>
  </si>
  <si>
    <t>http://www.gutenberg.org/files/19909/19909-h/19909-h.htm#THE_FIRST_THANKSGIVING</t>
  </si>
  <si>
    <t>The Pilgrims said that one day was not enough; so they planned to have a celebration for a whole week. This took place most likely in October.
The great Native American chief, Massasoit, came with ninety of his bravest warriors, all gayly dressed in deerskins, feathers, and foxtails, with their faces smeared with red, white, and yellow paint.
As a sign of rank, Massasoit wore round his neck a string of bones and a bag of tobacco. In his belt he carried a long knife. His face was painted red, and his hair was so daubed with oil that Governor Bradford said he "looked greasily."
Now there were only eleven buildings in the whole of Plymouth village, four log storehouses and seven little log dwelling-houses; so the Native American guests ate and slept out of doors. This was no matter, for it was one of those warm weeks in the season we call Indian summer.
To supply meat for the occasion four men had already been sent out to hunt wild turkeys. They killed enough in one day to last the whole company almost a week.</t>
  </si>
  <si>
    <t>By Winthrop Packard.</t>
  </si>
  <si>
    <t>THANKSGIVING AT TODD'S ASYLUM</t>
  </si>
  <si>
    <t>http://www.gutenberg.org/files/19909/19909-h/19909-h.htm#THANKSGIVING_AT_TODDS_ASYLUM</t>
  </si>
  <si>
    <t>The new barn had exhausted the revenues completely, and there would be no more income until January 1st; but one must have a turkey for Thanksgiving, and there was Miltiades. To catch Miltiades became the household problem, and the heaven-born inventor set wonderful traps for him, which caught almost everything but Miltiades, who easily avoided them. Eph used to go out daily before breakfast and chase Miltiades, but he might as well have chased a government position. The turkey scorned him, and grew only wilder and tougher, till he had a lean and hungry look that would have shamed Cassius.
The day before Thanksgiving it looked as if there would be no turkey dinner at Todd's, but here Fisherman Jones stepped into the breach. It was a beautiful summer day, and he hobbled out into the field for an afternoon's fishing. Here he sat on a log, and began to make casts in the open. Nearby, under a savin bush, lurked Miltiades, and viewed these actions with the scorn of long familiarity.</t>
  </si>
  <si>
    <t>By Harriet Beecher Stowe.</t>
  </si>
  <si>
    <t>HOW WE KEPT THANKSGIVING AT OLDTOWN</t>
  </si>
  <si>
    <t>http://www.gutenberg.org/files/19909/19909-h/19909-h.htm#HOW_WE_KEPT_THANKSGIVING_AT_OLDTOWN</t>
  </si>
  <si>
    <t>In those days there were none of the thousand ameliorations of the labors of housekeeping which have since arisen—no ground and prepared spices and sweet herbs; everything came into our hands in the rough, and in bulk, and the reducing of it into a state for use was deemed one of the appropriate labors of childhood. Even the very salt that we used in cooking was rock salt, which we were required to wash and dry and pound and sift before it became fit for use.
At other times of the year we sometimes murmured at these labors, but those that were supposed to usher in the great Thanksgiving festival were always entered into with enthusiasm. There were signs of richness all around us—stoning of raisins, cutting of citron, slicing of candied orange peel. Yet all these were only dawnings and intimations of what was coming during the week of real preparation, after the Governor's proclamation had been read.</t>
  </si>
  <si>
    <t>By R. K. Munkittrick.</t>
  </si>
  <si>
    <t>WISHBONE VALLEY</t>
  </si>
  <si>
    <t>http://www.gutenberg.org/files/19909/19909-h/19909-h.htm#WISHBONE_VALLEY</t>
  </si>
  <si>
    <t>Donald strained his eyes, and, sure enough, there were wishbones sticking out of the ground in every direction. He thought they looked like little croquet hoops, but he made no comments, for fear of offending the old gobbler. But he felt that he must say something to make the gobbler think that he was not frightened, so he remarked, in an offhand way:
"Let's break one and make a wish."
The ghost of the old gobbler frowned, drew himself up, and uttered a ghostly whistle that seemed to cut the air. As he did so, the ghosts of the other turkeys long since eaten popped out of the thickets with a great flapping of wings, and each one perched upon a wishbone and gazed upon poor Donald, who was so frightened that his collar flew into a standing position, while he stood upon his toes, with his knees knocking together at a great rate.</t>
  </si>
  <si>
    <t>By E. S. Brooks.</t>
  </si>
  <si>
    <t>PATEM'S SALMAGUNDI</t>
  </si>
  <si>
    <t>http://www.gutenberg.org/files/19909/19909-h/19909-h.htm#PATEMS_SALMAGUNDI</t>
  </si>
  <si>
    <t>Within less than a week the whole complexion of affairs in that little island city was entirely changed. Both the Massachusetts and the Maryland claimants ceased, for a time at least, their unfounded demands. A treaty at Hartford settled the disputed question of boundary-lines, and the Maryland governor declared "that he had not intended to meddle with the government of Manhattan." Added to this, Sewackenamo, chief of the Esopus Native Americans, came to the fort at New Amsterdam and "gave the right hand of friendship" to the Heer Governor, and by the interchange of presents a treaty of peace was ratified. So, one by one, the troubles of the Heer Governor melted away, his brow became clear and, "partaking of the universal satisfaction," so says the historian, "he proclaimed a day of general thanksgiving."
Thanksgiving in the colonies was a matter of almost yearly occurrence.</t>
  </si>
  <si>
    <t>Edward Stratemeyer</t>
  </si>
  <si>
    <t>THE ROVER BOYS AT COLBY HALL
OR
THE STRUGGLES OF THE YOUNG CADETS</t>
  </si>
  <si>
    <t>http://www.gutenberg.org/files/21894/21894-h/21894-h.htm</t>
  </si>
  <si>
    <t>When the hubbub downstairs started the four Rover boys were up in their adjoining bedrooms partly undressed and in the midst of a couple of impromptu boxing matches, one taking place between Andy and Jack and the other between Randy and Fred.
"There, my boy, how do you like that?" cried Andy, as, dancing around, he managed to land a slapping blow on Jack's bare shoulder.
"Fine, child! fine!" retorted young Jack. "But not half as good as this," he continued, and, with a sudden spring, he landed one blow on Andy's chest and another on his shoulder which sent Tom's son staggering half-way across the bed.
"Hurrah! one man down! Now for the next!" cried Fred, and managed to land several blows in quick succession on Randy's shoulder.
But then the fun-loving twin came at him with a rush, sending him into a corner and on to a little table containing a number of books. As Fred went down the table did likewise and the books fell all over him.</t>
  </si>
  <si>
    <t>THE ROVER BOYS IN CAMP
Or, The Rivals of Pine Island</t>
  </si>
  <si>
    <t>http://www.gutenberg.org/cache/epub/15795/pg15795-images.html</t>
  </si>
  <si>
    <t>The majority of the cadets had their dormitories on the second floor of the building. Each room held from four to eight students, and was both bright and clean. The rules of Putnam Hall were similar to those in force at West Point, and every pupil was expected to keep his clothing, his books, and his other possessions in perfect order. Each had a cot, a chair, and a clothes closet to himself, extra closets having been introduced in the rooms for that purpose, and each was allowed the use of his trunk in addition. Each cadet had to take his turn at keeping the room in order, although the dormitories were given a regular sweeping and cleaning once a week by the servants.
As before, the Rover boys were placed in one room, and into this came also Larry Colby, Fred Garrison, and George Granbury. The apartment was at an angle of the building, and next to it was another occupied by Songbird Powell, Tubbs, Hans, and three other cadets. Between the two rooms was a door, but this was closed, and was supposed to be kept locked.</t>
  </si>
  <si>
    <t>THE ROVER BOYS ON THE FARM
OR
LAST DAYS AT PUTNAM HALL</t>
  </si>
  <si>
    <t>http://www.gutenberg.org/files/22163/22163-h/22163-h.htm</t>
  </si>
  <si>
    <t>At first Sam and Tom demurred to entering the cave—which looked dark and forbidding. But Dick insisted that he was going ahead, and rather than be left behind they went along.
"We'll light some kind of a torch," said the eldest Rover. "Got some matches?"
"Yes, I brought along a pocketful," answered Sam. "Didn't know but what we'd want to build a campfire this noon."
"We'll want one now—to dry our clothing by," said Tom. "Let us pick up the driest of the sticks."
This they did, and having entered the cave, they made a good-sized blaze. This sent a ruddy glow around the cavern, and as the boys moved about fantastic shadows went dancing on the rocky walls, adding to the weirdness of the scene.
From the fire each of the youths provided himself with a torch, and thus equipped they moved around the cave with care, taking precautions not to fall into any more holes. They soon found the opening on the mountainside long and narrow and running downward.
"We don't want to get lost," cautioned Sam.</t>
  </si>
  <si>
    <t>THE ROVER BOYS
UNDER CANVAS
OR
THE MYSTERY OF THE
WRECKED SUBMARINE</t>
  </si>
  <si>
    <t>http://www.gutenberg.org/files/23286/23286-h/23286-h.htm</t>
  </si>
  <si>
    <t>"There is no telling how dangerous those explosions may become," said Captain Dale, "and Colonel Colby thinks it is best that you remain here where it is comparatively safe. Even as it is, we may have some big shells coming this way."
The Hasley Shell Loading Company had been located on the opposite shore of Clearwater Lake for a number of years previous to the opening of the war in Europe. But at that time it had been only a small concern, employing but a handful of men. A year after the opening of hostilities, however, the plant had been enlarged, and now, since the entrance of the United States into the war, the force of workmen had been again doubled and many additional buildings had been erected, some along the lake front and others in the hills further back. A spur of the railroad had also been built to the plant, and on this were numerous cars, all painted to show the dangerous nature of the freight they were destined to carry.</t>
  </si>
  <si>
    <t>FREDERICK SWAINSON</t>
  </si>
  <si>
    <t>ACTON'S FEUD
A PUBLIC SCHOOL STORY</t>
  </si>
  <si>
    <t>http://www.gutenberg.org/files/14772/14772-h/14772-h.htm</t>
  </si>
  <si>
    <t>It so happened that Worcester was captain of Biffen's house, and also of Biffen's "footer" team. My own opinion was that poor old Worcester would have given a lot to be out of such a house as Biffen's, and I know he utterly despised himself for having in a moment of inexplicable weakness consented to be permanent lead to Biffen's awful crowd on the Acres. He died a thousand deaths after each (usual) annihilation. Worcester and Acton had nothing in common, and, except that they were in the same house and form, they would not probably have come to nodding terms. Worcester, of course, looked up to the magnificent "footer" player as the average player looks up to the superlative. After the first game of the season, when Acton had turned out in all his glory, Dick had thereupon offered to resign his captaincy, even pressing, with perhaps suspicious eagerness, Acton's acceptance of that barren honour. But Acton did not bite. Captains were supposed to turn out pretty well every day with their strings, and Acton was not the sort of fellow to have his hands tied in any way. So he had gently declined.</t>
  </si>
  <si>
    <t>Mrs George de Horne Vaizey</t>
  </si>
  <si>
    <t>"Etheldreda the Ready"</t>
  </si>
  <si>
    <t>http://www.gutenberg.org/files/21118/21118-h/21118-h.htm</t>
  </si>
  <si>
    <t>What was the matter? Nobody knew. One day the sky was blue and serene—the next, the shadow was in possession. Mr. Saxon looked suddenly old and bleached, and hid himself persistently in his study; Mrs. Saxon sat at the head of the table with the air of one braced to perform a difficult task, listened vacantly to her children's prattle, and smiled a twisted smile in response to their merry outbursts of laughter. Two days later Miss Bruce, the governess, was summoned hastily to return from her holiday-making and take charge of the household, while Mr. and Mrs. Saxon set forth to pay a mysterious visit to their country house, which as a rule was left severely to the caretaker's mercies until spring was well advanced.
What in the world could have induced two people who were obviously worried and depressed to leave town and go down to that dull, deserted house in the depth of the winter? The Saxons discussed the subject with their wonted vivacity, and from the many divergent points of view with which they were accustomed to regard the world in general.</t>
  </si>
  <si>
    <t>"Tom and some other Girls"</t>
  </si>
  <si>
    <t>http://www.gutenberg.org/files/21102/21102-h/21102-h.htm</t>
  </si>
  <si>
    <t>Her husband gasped at the audacity of the idea. Erley Chase! The finest place around, one of the largest properties in the county, and Marianne suggested that he should take it! That he should remove from his fifty-pound house into that stately old pile! The suggestion appalled him, and yet why not? His lawyer assured him that he could afford it; his children were growing up, and he had their future to consider. He thought of his handsome boys, his curly-headed girl, and decided proudly that nothing was too good for them; he looked into the future, and saw his children's children reigning in his stead, and the name of Chester honoured in the land. So Erley Chase was bought, and little Mrs. Chester furnished it, as we have seen, to her own great contentment and that of the tradespeople with whom she dealt; and in the course of a few months the family moved into their new abode.</t>
  </si>
  <si>
    <t>FRED. E. WEATHERLY, B.A.</t>
  </si>
  <si>
    <t>WILTON SCHOOL:
OR,
HARRY CAMPBELL'S REVENGE.
A Tale.</t>
  </si>
  <si>
    <t>http://www.gutenberg.org/files/22183/22183-h/22183-h.htm</t>
  </si>
  <si>
    <t>It was drawing close upon the half-yearly examination at the Grammar School, and Harry was beginning to grow very frightened and nervous, for a new boy had been put into his class since the last examination, and he feared the newcomer would supplant him, and get to the head.
So, as soon as the sad good-bye, told of in the first chapter of this little tale, was said, and Harry had tried in vain to comfort his mother, he got his books and set to work. And the clock ticked, and Harry pored over his delectus; and in the corner Mrs. Campbell sat and wept.
Presently she called Harry to her.
"Harry, dear, I am better now; I won't cry any more. Come and sit by me."
And so Harry went. And then she talked quietly to him about his work at school, and how she hoped that one day he would be able to go to Oxford. It was well for her, poor thing, she had these little makeshifts for conversation. That which lay nearest her heart, was now too much well-nigh for words to express.</t>
  </si>
  <si>
    <t>FRANK V. WEBSTER</t>
  </si>
  <si>
    <t>THE BOYS OF BELLWOOD SCHOOL</t>
  </si>
  <si>
    <t>http://www.gutenberg.org/cache/epub/6444/pg6444-images.html</t>
  </si>
  <si>
    <t>There were two thoughts that filled Frank's mind most of the time. The first was that he would give about all he had to leave his aunt's house. The other was a wish that his father would write to him soon, telling him, as he had promised to do, that he had decided that his son could leave Tipton and go to boarding-school.
What with the constant nagging of his sour-visaged relative, the worry over his sick father, and the suspense as to his own future movements, Frank did not have a very happy time of it. He felt a good deal like a boy shut up in a prison. His aunt used her authority severely. She kept him away from company, and allowed none of his friends to visit the house. From morning until night she pestered him and nagged at him, "all for his own good," she said, until life at the Jordan home, roomy and comfortable as it was, became a burden to the lad.</t>
  </si>
  <si>
    <t>JEAN WEBSTER</t>
  </si>
  <si>
    <t>DADDY-LONG-LEGS</t>
  </si>
  <si>
    <t>http://www.gutenberg.org/cache/epub/157/pg157-images.html</t>
  </si>
  <si>
    <t>Some of the girls sell their text-books when they're through with them, but I intend to keep mine. Then after I've graduated I shall have my whole education in a row in the bookcase, and when I need to use any detail, I can turn to it without the slightest hesitation. So much easier and more accurate than trying to keep it in your head.
Julia Pendleton dropped in this evening to pay a social call, and stayed a solid hour. She got started on the subject of family, and I COULDN'T switch her off. She wanted to know what my mother's maiden name was—did you ever hear such an impertinent question to ask of a person from a foundling asylum? I didn't have the courage to say I didn't know, so I just miserably plumped on the first name I could think of, and that was Montgomery. Then she wanted to know whether I belonged to the Massachusetts Montgomerys or the Virginia Montgomerys.</t>
  </si>
  <si>
    <t>P. G. Wodehouse</t>
  </si>
  <si>
    <t>THE GOLD BAT</t>
  </si>
  <si>
    <t>http://www.gutenberg.org/files/6879/6879-h/6879-h.htm</t>
  </si>
  <si>
    <t>The team to play in any match was always put upon the notice-board at the foot of the stairs in the senior block a day before the date of the fixture. Both first and second fifteens had matches on the Thursday of this week. The second were playing a team brought down by an old Wrykinian. The first had a scratch game.
When Barry, accompanied by M'Todd, who shared his study at Seymour's and rarely left him for two minutes on end, passed by the notice-board at the quarter to eleven interval, it was to the second fifteen list that he turned his attention. Now that Bryce had left, he thought he might have a chance of getting into the second. His only real rival, he considered, was Crawford, of the School House, who was the other wing three-quarter of the third fifteen. The first name he saw on the list was Crawford's. It seemed to be written twice as large as any of the others, and his own was nowhere to be seen. The fact that he had half expected the calamity made things no better. He had set his heart on playing for the second this term.</t>
  </si>
  <si>
    <t>THE HEAD OF KAY'S</t>
  </si>
  <si>
    <t>http://www.gutenberg.org/files/6877/6877-h/6877-h.htm#link2H_4_0004</t>
  </si>
  <si>
    <t>For a time the operation of chairing Fenn up the steps occupied the active minds of the Kayites. When he had disappeared into the first eleven room, they turned their attention in other directions. Caustic and uncomplimentary remarks began to fly to and fro between the representatives of Kay's and Blackburn's. It is not known who actually administered the first blow. But, when Fenn came out of the pavilion with Kennedy and Silver, he found a stirring battle in progress. The members of the other houses who had come to look on at the match stood in knots, and gazed with approval at the efforts of Kay's and Blackburn's juniors to wipe each other off the face of the earth. The air was full of shrill battle-cries, varied now and then by a smack or a thud, as some young but strenuous fist found a mark. The fortune of war seemed to be distributed equally so far, and the combatants were just warming to their work.</t>
  </si>
  <si>
    <t>MIKE
A PUBLIC SCHOOL STORY</t>
  </si>
  <si>
    <t>http://www.gutenberg.org/files/7423/7423-h/7423-h.htm</t>
  </si>
  <si>
    <t>Your real, devastating row has many points of resemblance with a prairie fire. A man on a prairie lights his pipe, and throws away the match. The flame catches a bunch of dry grass, and, before any one can realise what is happening, sheets of fire are racing over the country; and the interested neighbours are following their example. (I have already compared a row with a thunderstorm; but both comparisons may stand. In dealing with so vast a matter as a row there must be no stint.)
The tomato which hit Wyatt in the face was the thrown-away match. But for the unerring aim of the town marksman great events would never have happened. A tomato is a trivial thing (though it is possible that the man whom it hits may not think so), but in the present case, it was the direct cause of epoch-making trouble.
The tomato hit Wyatt. Wyatt, with others, went to look for the thrower. The remnants of the thrower's friends were placed in the pond, and "with them," as they say in the courts of law, Police Constable Alfred Butt.</t>
  </si>
  <si>
    <t>AN INTERNATIONAL AFFAIR</t>
  </si>
  <si>
    <t>THE POLITENESS OF PRINCES
And Other School Stories</t>
  </si>
  <si>
    <t>http://www.gutenberg.org/files/8178/8178-h/8178-h.htm#link2H_4_0002</t>
  </si>
  <si>
    <t>Everybody who has moved about the world at all knows Ring's Come-one Come-all Up-to-date Stores. The main office is in New York. Broadway, to be exact, on the left as you go down, just before you get to Park Row, where the newspapers come from. There is another office in Chicago. Others in St. Louis, St. Paul, and across the seas in London, Paris, Berlin, and, in short, everywhere. The peculiar advantage about Ring's Stores is that you can get anything you happen to want there, from a motor to a macaroon, and rather cheaper than you could get it anywhere else. England had up to the present been ill-supplied with these handy paradises, the one in Piccadilly being the only extant specimen. But now Mr. Ring in person had crossed the Atlantic on a tour of inspection, and things were shortly to be so brisk that you would be able to hear them whizz.</t>
  </si>
  <si>
    <t>A CORNER IN LINES</t>
  </si>
  <si>
    <t>Dunstable was a youth of ideas. He saw far more possibilities in the routine of life at Locksley than did the majority of his contemporaries, and every now and then he made use of these possibilities in a way that caused a considerable sensation in the school.
In the ordinary way of school work, however, he was not particularly brilliant, and suffered in consequence. His chief foe was his form-master, Mr. Langridge. The feud between them had begun on Dunstable's arrival in the form two terms before, and had continued ever since. The balance of points lay with the master. The staff has ways of scoring which the school has not. This story really begins with the last day but one of the summer term. It happened that Dunstable's people were going to make their annual migration to Scotland on that day, and the Headmaster, approached on the subject both by letter and in person, saw no reason why—the examinations being over—Dunstable should not leave Locksley a day before the end of term.</t>
  </si>
  <si>
    <t>PILLINGSHOT, DETECTIVE</t>
  </si>
  <si>
    <t>Life at St. Austin's was rendered somewhat hollow and burdensome for Pillingshot by the fact that he was raked by Scott. Not that Scott was the Beetle-Browed Bully in any way. Far from it. He showed a kindly interest in Pillingshot's welfare, and sometimes even did his Latin verses for him. But the noblest natures have flaws, and Scott's was no exception. He was by way of being a humorist, and Pillingshot, with his rather serious outlook on life, was puzzled and inconvenienced by this.
It was through this defect in Scott's character that Pillingshot first became a detective.
He was toasting muffins at the study fire one evening, while Scott, seated on two chairs and five cushions, read "Sherlock Holmes," when the Prefect laid down his book and fixed him with an earnest eye.
"Do you know, Pillingshot," he said, "you've got a bright, intelligent face. I shouldn't wonder if you weren't rather clever. Why do you hide your light under a bushel?"
Pillingshot grunted.</t>
  </si>
  <si>
    <t>THE POTHUNTERS</t>
  </si>
  <si>
    <t>http://www.gutenberg.org/files/6984/6984-h/6984-h.htm</t>
  </si>
  <si>
    <t>This story may or may not be true. Suffice it to say, that Mr. Ward was not popular.
The discussion was interrupted by the sound of the bell ringing for second lesson. The problem was left unsolved. It was evident that the burglar had been interrupted, but how or why nobody knew. The suggestion that he had heard Master R. Robinson training for his quarter-mile, and had thought it was an earthquake, found much favour with the junior portion of the assembly. Simpson, on whom Robinson had been given start in the race, expressed an opinion that he, Robinson, ran like a cow. At which Robinson smiled darkly, and advised the other to wait till Sports Day and then he'd see, remarking that, meanwhile, if he gave him any of his cheek he might not be well enough to run at all.</t>
  </si>
  <si>
    <t>TALES OF ST AUSTIN'S</t>
  </si>
  <si>
    <t>http://www.gutenberg.org/files/6980/6980-h/6980-h.htm</t>
  </si>
  <si>
    <t>The process of keeping an eye on Harrison brought no results. When he wished to behave himself well, he could. On such occasions Sandford and Merton were literally not in it with him, and the hero of a Sunday-school story would simply have refused to compete. But Nemesis, as the poets tell us, though no sprinter, manages, like the celebrated Maisie, to get right there in time. Give her time, and she will arrive. She arrived in the case of Harrison. One morning, about a fortnight after the House-match incident, Harrison awoke with a new sensation. At first he could not tell what exactly this sensation was, and being too sleepy to discuss nice points of internal emotion with himself, was just turning over with the intention of going to sleep again, when the truth flashed upon him. The sensation he felt was loneliness, and the reason he felt lonely was because he was the only occupant of the dormitory. To right and left and all around were empty beds.</t>
  </si>
  <si>
    <t>THE WHITE FEATHER</t>
  </si>
  <si>
    <t>http://www.gutenberg.org/files/6927/6927-h/6927-h.htm</t>
  </si>
  <si>
    <t>As the days went by, Sheen began to imbibe some of Joe Bevan's rugged philosophy of life. He began to understand that the world is a place where every man has to look after himself, and that it is the stronger hand that wins. That sentence from Hamlet which Joe Bevan was so fond of quoting practically summed up the whole duty of man—and boy too. One should not seek quarrels, but, "being in," one should do one's best to ensure that one's opponent thought twice in future before seeking them. These afternoons at the "Blue Boar" were gradually giving Sheen what he had never before possessed—self-confidence. He was beginning to find that he was capable of something after all, that in an emergency he would be able to keep his end up. The feeling added a zest to all that he did. His work in school improved. He looked at the Gotford no longer as a prize which he would have to struggle to win. He felt that his rivals would have to struggle to win it from him.</t>
  </si>
  <si>
    <t>?</t>
  </si>
  <si>
    <t>THE PRODIGAL SON.</t>
  </si>
  <si>
    <t>MOTHER STORIES
FROM THE NEW TESTAMENT</t>
  </si>
  <si>
    <t>http://www.gutenberg.org/files/17163/17163-h/17163-h.htm</t>
  </si>
  <si>
    <t>A certain man had two sons, and the younger of them said to his father, "Father, give me the portion of thy wealth that would fall to me at thy death." He did so, and a few days after the younger son gathered all his wealth together and journeyed into a far country. There he met with evil companions, and wasted his money in riotous living. When he had spent all, there arose a mighty famine in that land, and he began to be in want of bread to eat. So he went and hired himself to a man of that country, who sent him into the fields to feed his pigs. And he was so hungry that he would have been glad to have eaten the coarse food such as the swine eat; but no one gave it to him.</t>
  </si>
  <si>
    <t>DAVID AND GOLIATH.</t>
  </si>
  <si>
    <t xml:space="preserve">MOTHER STORIES
FROM THE OLD TESTAMENT
</t>
  </si>
  <si>
    <t>http://www.gutenberg.org/files/17162/17162-h/17162-h.htm</t>
  </si>
  <si>
    <t>How attentively David looks at the stones in his hand. His sling is on his arm, and his bag by his side. What is he about to do with those stones? And who is that tall man in armour, strutting about with such a long spear in his hand?
Two armies were drawn up in battle array. They were the armies of the Israelites and Philistines. The camp of the Israelites was on one hill, and that of the Philistines was upon another; a valley lying between. For forty days these armies had been facing each other, but yet the battle had been delayed. The Philistines had on their side a giant of great height and strength, encased in armour, who daily came out, challenging the Israelites to send a man from their camp to fight with him. But no man among them dared to go against Goliath, the Philistines' champion.</t>
  </si>
  <si>
    <t>S. B. SHAW</t>
  </si>
  <si>
    <t>"DOES THIS RAILROAD LEAD TO HEAVEN?"</t>
  </si>
  <si>
    <t>Children's Edition
of
TOUCHING INCIDENTS and REMARKABLE ANSWERS TO PRAYER</t>
  </si>
  <si>
    <t>http://www.gutenberg.org/cache/epub/7026/pg7026-images.html</t>
  </si>
  <si>
    <t>In traveling we often meet with persons of different nationalities and languages; we also meet with incidents of various character, some sorrowful, others, joyful and instructive. One of the latter character I witnessed recently while traveling upon the cars. The train was going west and the time was evening. At a station a little girl about eight years old came aboard, carrying a budget under her arm. She then commenced an eager scrutiny of faces, but all were strange to her. She appeared weary, and placing her budget for a pillow, she prepared to try and secure a little sleep. Soon the conductor came along collecting tickets and fare. Observing him she asked him if she might lie there. The gentlemanly conductor replied that she might, and then kindly asked for her ticket. She informed him that she had none, when the following conversation ensued.</t>
  </si>
  <si>
    <t>BRUCE S. WRIGHT</t>
  </si>
  <si>
    <t>KNIFE LESSONS</t>
  </si>
  <si>
    <t>THE CHILDREN'S SIX MINUTES</t>
  </si>
  <si>
    <t>http://www.gutenberg.org/files/14411/14411-h/14411-h.htm</t>
  </si>
  <si>
    <t>I have here a knife. It was given me by a friend, a token of his affection and esteem, when I went aboard the steamer in Manila, Philippine Islands, to return to the homeland. All these years since then the knife has been on my study desk, daily teaching me. What lessons does this knife teach?
First of all the knife tells me of Strength. The most important part of this knife is what I call the backbone. It is the main portion of the knife to which all the blades are fastened, as well as the polished pearl handle. This would be a weak and useless knife did it not have a backbone. It says to me every day "Be strong, stand up, have convictions, be steadfast."
Lesson number two, Discipline. This knife has been subjected to many trials and tests. The steel of which these blades are made had to go through a hard, hot, trying process before they were tempered and fit to take an edge and hold it. Sometimes I rebel about certain processes of the days, then I think of my knife and learn from it the lesson of discipline.</t>
  </si>
  <si>
    <t>NEPHI ANDERSON</t>
  </si>
  <si>
    <t>A Young Folks' History OF THE CHURCH OF JESUS CHRIST OF LATTER-DAY SAINTS</t>
  </si>
  <si>
    <t>http://www.gutenberg.org/files/16534/16534-h/16534-h.htm</t>
  </si>
  <si>
    <t>Once upon a time the owner of a very large garden planted therein a tree, the fruit of which was very precious and of great value to all who ate of it. For a time, the tree grew and bore much good fruit. But the owner of the garden had an enemy who went about secretly sowing seeds of weeds and all manner of briers and brush, that they might spread all over the garden and kill out the good tree which the master had planted. The enemy also persuaded many of the workmen in the garden to neglect the good tree, and let the briers and weeds grow up around it and so prevent its growth. Thus in time the once precious fruit of the good tree became wild and scrubby, no better than the enemy's trees which grew around it.</t>
  </si>
  <si>
    <t>Henry Gilbert</t>
  </si>
  <si>
    <t xml:space="preserve">King Arthur's Knights
The Tales Re-told for Boys &amp; Girls
</t>
  </si>
  <si>
    <t>http://www.gutenberg.org/files/22396/22396-h/22396-h.htm</t>
  </si>
  <si>
    <t>In the days when King Arthur had established his kingdom, he was called Emperor of Britain and its three islands. Nevertheless, there were kings who were rulers in their own lands, but they held their sovereignty of Arthur and had done homage to him and sworn fealty. In Wales there were two kings, in the north were eleven kings, and these he had conquered in a great battle by Sherwood Forest; in Cornwall were two kings, and in Ireland three kings, but all gave service to the great King Arthur.
That part of Cornwall which was called the lands of Tintagel formed the kingdom of a prince named Mark, and he owed certain yearly tribute or truage to King Anguish of South Ireland. It befell one day that King Anguish sent a messenger, who came to King Mark as he sat in hall, and said:
'Sir king, my master bids me say that the truage which you owe unto him is unpaid for seven years past, and if it be not paid he will demand of you double the sum.'</t>
  </si>
  <si>
    <t>Harold Avery</t>
  </si>
  <si>
    <t>The Triple Alliance</t>
  </si>
  <si>
    <t>http://www.gutenberg.org/cache/epub/10027/pg10027-images.html</t>
  </si>
  <si>
    <t>It was impossible for two boys to keep such an important discovery to themselves, and the shed was soon filled with an eager crowd, all anxious to view the mysterious footprints. The Triple Alliance gained fresh renown as the originators of the scheme by which the disclosure had been made, and it was unanimously decided that the matter should be reported to Mr. Blake.
The master cross-questioned Acton and Diggory, but seemed rather inclined to doubt their story.
"I think," he said, "you must be mistaken. I expect the piece of cotton blew away, and the foot-marks must have been there before. I don't see what there is in the shed that should make it worth any one's while to break into it; besides, if the door was locked, the thief must have broken it open, and you'd have seen the marks."</t>
  </si>
  <si>
    <t>Angela Brazil</t>
  </si>
  <si>
    <t>The Luckiest Girl in the School</t>
  </si>
  <si>
    <t>http://www.gutenberg.org/files/18019/18019-h/18019-h.htm</t>
  </si>
  <si>
    <t>The Camp consisted of a long wooden shelter or shed, the south side of which was entirely open to the air. The boarded floor was raised about three feet above the level of the field, and projected well beyond the roof line, thus forming a kind of terrace. Inside the shelter was a row of small beds, and a space was curtained off at either end, on one side for a kitchen and on the other to make a cubicle for Miss Huntley. Outside, under a large oak tree, stood a table and benches. Nothing could have been more absolutely plain and bare as regards furniture. The girls took possession, however, with the utmost enthusiasm. The idea of "living the simple life" appealed to them. Who wanted chairs and chests of drawers and wash-stands? It would be fun to sleep in the shelter, and spend the whole day out of doors.</t>
  </si>
  <si>
    <t>Monitress Merle</t>
  </si>
  <si>
    <t>http://www.gutenberg.org/cache/epub/7820/pg7820-images.html</t>
  </si>
  <si>
    <t>The big five-seater car came punctually at three and conveyed the young people and all their belongings to The Warren, where their arrival caused much satisfaction.
"You've saved us from a most awkward predicament," declared Mrs. Glyn Williams. "I hardly know how to thank you. Wasn't it clever of Babbie to think of it?"
"We've never forgotten how you did a scene here once!" said Tudor. "Couldn't do it myself to save my life! And Gwen says the same. Oh, here she is! I was looking for you, Gwen! Here are the Ramsays, and Talland."
The Gwen who advanced to shake hands was so different from their old acquaintance that the girls felt they scarcely would have recognized her. She did her hair in a new fashion, and was wonderfully grown-up, and even more patronizing than formerly. She said a languid "How d'you do," then left Babbie to entertain them, which the latter did with enthusiasm, for she was fond of Mavis and Merle.</t>
  </si>
  <si>
    <t xml:space="preserve">The New Girl at St. Chad's
       A Story of School Life
</t>
  </si>
  <si>
    <t>http://www.gutenberg.org/files/24025/24025-h/24025-h.htm</t>
  </si>
  <si>
    <t>"I wonder how it is," philosophized Ruth Latimer, "that one always seems to like some girls so much, and detest others? There are certain people who, no matter what they do, or even if their intentions are good, always rub one up the wrong way."
"Natural affinity, or the reverse, I suppose," answered Maisie Talbot. "I'm a great believer in first impressions. I can generally tell in five minutes whether I'm going to be friends with anyone or not; and I find I'm nearly certain to be right in the long run."
"I suppose I must have a natural antipathy, then, against Flossie Taylor," confessed Honor candidly. "It didn't take me as long as five minutes to discover my sentiments towards her."
"I don't wonder," said Lettice. "Flossie is a bounder!"
"What's that?"
"Oh, Paddy! You've lived at the back of beyond! A bounder means—well—just a bounder; putting on side, you know."
"How particularly lucid and enlightening!"</t>
  </si>
  <si>
    <t>A Popular Schoolgirl</t>
  </si>
  <si>
    <t>http://www.gutenberg.org/files/18505/18505-h/18505-h.htm</t>
  </si>
  <si>
    <t>It was about this time that a general spirit of trouble and dissatisfaction seemed to creep into the school. How and where it started nobody knew, any more than one can trace the origin of influenza germs. There is no epidemic more catching than grumbling, however, and the complaint spread rapidly. It had the unfortunate effect of reacting upon itself. The fact that the girls were restive made the teachers more strict, and that in its turn produced fresh complaints. Miss Burd, careful for the cause of discipline, made a new rule that any form showing a record of a single cross for conduct would be debarred for a week from the use of the asphalt tennis-courts, a decidedly drastic measure, but one that in her opinion was necessary to meet the emergency.
Though the disorder was mostly among the juniors, Va was not altogether immune from the microbe. It really began with a quarrel between Ingred and Beatrice Jackson.</t>
  </si>
  <si>
    <t>The Princess of the School</t>
  </si>
  <si>
    <t>http://www.gutenberg.org/files/21656/21656-h/21656-h.htm</t>
  </si>
  <si>
    <t>It was fortunate for Carmel that her first experience of England should come in the spring and early summer. Had she arrived straight from sunny Sicily to face autumn rains or winter snows, I verily believe her courage would have failed, and she would have written an urgent and imploring appeal to be fetched home. For the white, vine-covered house that looked over the blue waters of the Mediterranean was still essentially "home" to Carmel. She had been born and bred in the south, and though one half of her was purely English, there was another side that was strongly Italian. She was deeply attached to all her relations and friends in Sicily, and from her point of view it was exile to live so far away from them. The fact that she was owner of the Chase was, in her estimation, no compensation whatever for her banishment from "Casa Bianca."</t>
  </si>
  <si>
    <t>The Youngest Girl in the Fifth
       A School Story</t>
  </si>
  <si>
    <t>http://www.gutenberg.org/files/21687/21687-h/21687-h.htm</t>
  </si>
  <si>
    <t>Gwen went back to school feeling rather tamed and sober. The bad cold and face-ache, subsequent on her adventure in the snow, had seriously interfered with her plans for the holidays, and she had not accomplished half she intended to do in the time. Dick Chambers had been laid up in bed with an attack of rheumatism, so she had scarcely seen anything of him, and altogether the much-longed-for month had held its disappointments. She returned to her desk in the Fifth almost glad to begin a fresh term, though she knew many difficulties awaited her. First and foremost was the horrible fact that she owed a whole sovereign to Netta Goodwin, and had absolutely no prospect of paying it. She tried to avoid any private conversation with her chum, but the ruse was not successful for long. Netta was a girl who was accustomed to get her own way, and she followed Gwen round the school until she caught her alone.</t>
  </si>
  <si>
    <t>Sara Crewe</t>
  </si>
  <si>
    <t>http://www.gutenberg.org/files/137/137-h/137-h.htm</t>
  </si>
  <si>
    <t>Little Sara Crewe never went in or out of the house without reading that door plate and reflecting upon it. By the time she was twelve, she had decided that all her trouble arose because, in the first place, she was not "Select," and in the second she was not a "Young Lady." When she was eight years old, she had been brought to Miss Minchin as a pupil, and left with her. Her papa had brought her all the way from India. Her mamma had died when she was a baby, and her papa had kept her with him as long as he could. And then, finding the hot climate was making her very delicate, he had brought her to England and left her with Miss Minchin, to be part of the Select Seminary for Young Ladies. Sara, who had always been a sharp little child, who remembered things, recollected hearing him say that he had not a relative in the world whom he knew of, and so he was obliged to place her at a boarding-school, and he had heard Miss Minchin's establishment spoken of very highly.</t>
  </si>
  <si>
    <t>Allen Chapman</t>
  </si>
  <si>
    <t>Fred Fenton on the Crew
       or, The Young Oarsmen of Riverport School</t>
  </si>
  <si>
    <t>http://www.gutenberg.org/files/21594/21594-h/21594-h.htm</t>
  </si>
  <si>
    <t>The great day of the boat race between Riverport and Mechanicsburg opened with a clear sky. This made happy the hearts of the hundreds of young people belonging to the two towns on the Mohunk River.
Daily the husky crew of the town up the river had been busily engaged in practicing; and all sorts of ominous rumors were current among the more timid Riverport boys and girls as to the astonishing speed they had shown.
But when those who had faith in the ability of their own crew to come in ahead heard these tales, they only laughed, and nodded, as though they felt no fear. As to the ability of their rivals to "make circles" around the boys of Riverport, did they not realize that these stories were being industriously circulated for the very purpose of making them count the race lost even before it was started?
The clever coach, Corney Shays' father, warned them against believing anything of this sort. He said it was an old trick, and had been used by college men as far back as he could remember.</t>
  </si>
  <si>
    <t>Fred Fenton on the Track
       or, The Athletes of Riverport School</t>
  </si>
  <si>
    <t>http://www.gutenberg.org/files/23763/23763-h/23763-h.htm</t>
  </si>
  <si>
    <t>The more Fred thought of it the stronger became his conviction that Buck and Billy would be a long time in finding the lonely Masterson farmhouse, that was off the main road.
They had left him going in a direction that was really at right angles to the shortest way there. But then possibly Buck knew of another route. And after all it was none of his business.
Evening had now settled down in earnest. There would be a moon later; but darkness was beginning to shut out the last expiring gleams of daylight.
Fred was feeling pretty "chipper" as he himself expressed it. So far as he could ascertain no serious result had accompanied his fall into that hole, and the exposure that followed the mishap.
His muscles having come back to their old condition, he was running as easily as ever before; and he believed himself to be in splendid condition.</t>
  </si>
  <si>
    <t>Florence Coombe</t>
  </si>
  <si>
    <t>Jack of Both Sides
       The Story of a School War</t>
  </si>
  <si>
    <t>http://www.gutenberg.org/files/20354/20354-h/20354-h.htm</t>
  </si>
  <si>
    <t>"You really wish me to understand, Brady, that not you alone, but all the elder boys—day-pupils and boarders alike—desire of your own free-will to devote your next Saturday's half-holiday to conveying this poor man's plants from his house at Brickland to the Rookwood sale?"
"Yes, sir, that's what we want to do."
"H'm! Well, the proposal does you credit, and you certainly might employ your time much worse than in carrying it out. I don't think it would be right for me to refuse your request. Mr. Anderson, I feel sure, will be ready to help and advise you, if necessary, but as the idea is your own I should like you, as far as possible, to carry it out by yourselves."
"Thank you, sir!" said Jack, and withdrew.
It was evening when this dialogue took place. The day-boys had departed in an irritable frame of mind, on account of various annoyances of which they had been the victims during the past two days. Bacon had been tripped up twice by a piece of string, Hughes had found his coat-sleeves tightly sewn up with packing-thread, and Simmons's pockets had been crammed with moist, wriggling earthworms.</t>
  </si>
  <si>
    <t>Alice Emerson</t>
  </si>
  <si>
    <t>Betty Gordon at Boarding School The Treasure of Indian Chasm</t>
  </si>
  <si>
    <t>http://www.gutenberg.org/cache/epub/10317/pg10317-images.html</t>
  </si>
  <si>
    <t>"They'll feel better presently," he remarked, rejoining Bob and Betty on the platform. "I know the boarding house they've chosen is fine in every way and they're going to have a delightful winter."
The train started slowly, and the black silk gloves of the aunts waved dolorously from the window. They were embarked on their adventure.
"Don't look so solemn, Betty," teased her uncle. "If I'm not mistaken that's the smoke from my train. I don't want any one to weep over my departure."
"I could, but I won't," Betty assured him bravely. "You won't get sick or anything, will you, Uncle Dick? And you'll write to me every week?"
"Like a clock," he promised her. "There goes the agent with my bags—this is the local, all right. Good-bye, Bob. Remember what I've asked of you."
Mr. Gordon wrung Bob's hand and smiled down into the blue eyes lifted so fervently to his.
"You're my boy, too," he said clearly. "Don't forget, lad, if you need me."
Then he swept Betty into his arms.</t>
  </si>
  <si>
    <t>Frederic William Farrar</t>
  </si>
  <si>
    <t>Eric</t>
  </si>
  <si>
    <t>http://www.gutenberg.org/files/12083/12083-h/12083-h.htm</t>
  </si>
  <si>
    <t>On the Monday evening, the head boy reported to Dr. Rowlands that the perpetrator of the offence had not been discovered, but that one boy was very generally suspected, and on grounds that seemed plausible. "I admit," he added, "that from the little I know of him he seems to me a very unlikely sort of boy to do it."
"I think," suggested the Doctor, "that the best way would be for you to have a regular trial on the subject, and hear the evidence. Do you think that you can be trusted to carry on the investigation publicly, with good order and fairness?"
"I think so, sir," said Avonley.
"Very well. Put up a notice, asking all the school to meet by themselves in the boarders' room tomorrow afternoon at three, and see what you can do among you."
Avonley did as the Doctor suggested. At first, when the boys assembled, they seemed inclined to treat the matter as a joke, and were rather disorderly; but Avonley briefly begged them, if they determined to have a trial, to see that it was conducted sensibly; and by general consent he was himself voted into the desk as president.</t>
  </si>
  <si>
    <t>George Manville Fenn</t>
  </si>
  <si>
    <t>Glyn Severn's Schooldays</t>
  </si>
  <si>
    <t>http://www.gutenberg.org/files/21312/21312-h/21312-h.htm</t>
  </si>
  <si>
    <t>The bedroom shared by Glyn Severn and Singh was one of a series, small and particularly comfortable, in the new annexe the Doctor had built expressly for lecture-room and dormitories when his establishment began to increase.
The comfortably furnished room just sufficed for two narrow beds and the customary furniture; and as soon as the two lads had entered, Singh hurried to his chest of drawers, unlocked one, took out a second bunch of keys to that he carried in his pocket, and was then crossing to a sea-going portmanteau standing in one corner, when Glyn, who was looking very thoughtful and abstracted, followed, and as Singh knelt down and threw open the travelling-case, laid his hand upon the lad's shoulder. "What are you going to do?" he said shortly. "Only look out two or three things that there's not room for in the drawer."</t>
  </si>
  <si>
    <t>Jessie Graham Flower</t>
  </si>
  <si>
    <t>Grace Harlowe's Plebe Year at High School
       The Merry Doings of the Oakdale Freshmen Girls</t>
  </si>
  <si>
    <t>http://www.gutenberg.org/files/20472/20472-h/20472-h.htm</t>
  </si>
  <si>
    <t>Wolves! The name was terrifying enough. But their cry, that long-drawn-out, hungry call, gave the picnickers a chill of apprehension.
"We must take the nearest way out of the wood, Reddy," exclaimed Tom. "They are still several miles off, and, if we hurry, we may reach the open before they do."
All started on a run, David helping Anne to keep up with the others while Reddy looked after Jessica. Nora and Grace were well enough trained in outdoor exercise to run without any assistance from the boys. Indeed, Grace Harlowe could out-run most boys of her own age.
"Go straight to your left," called Reddy, consulting his compass as he hurried Jessica over the snow.
Again they heard the angry howl of the wolves, and the last time it seemed much nearer.
"It's a terrible business, this running after a heavy meal," muttered Hippy, gasping for breath as he stumbled along in the track of his friends. "I'll make a nice meal for 'em if they catch me," he added, "and it looks as if I'd be the first to go."</t>
  </si>
  <si>
    <t>Grace Harlowe's Sophomore Year at High School</t>
  </si>
  <si>
    <t>http://www.gutenberg.org/files/15344/15344-h/15344-h.htm</t>
  </si>
  <si>
    <t>It was some days before Julia Crosby was able to return to school, but when she did put in an appearance, she lost no time in taking her class in hand and bringing about a much-needed reform. The part played by Grace Harlowe in Julia's rescue had been related by her to various classmates who had visited her during her illness, and Grace found that the older girls were inclined to lionize her more than she cared to be. She received praise enough to have completely turned her head had she not been too sensible to allow it to do so.
After holding a conference with Julia, the two girls sent out notices to their respective classes that a grand reunion of the two classes would take place on the next Saturday afternoon at one o'clock, at the old Omnibus House, providing the weather permitted. A tax of twenty-five cents apiece was levied on the members of both classes. "Please pay your money promptly to the treasurer of your class," ended the notices, "if you wish to have plenty to eat. Important rites and ceremonies will be observed.</t>
  </si>
  <si>
    <t>Hildegard G. Frey</t>
  </si>
  <si>
    <t>The Camp Fire Girls at School</t>
  </si>
  <si>
    <t>http://www.gutenberg.org/cache/epub/11718/pg11718-images.html</t>
  </si>
  <si>
    <t>The night of the last Camp Fire Meeting Gladys and Nyoda might have been seen in close consultation. "The first pleasant Saturday," said Nyoda.
"Remember, it's my treat," said Gladys.
The first week in November was as balmy as May, with every promise of fine weather on Saturday. Accordingly, Nyoda gathered all the Winnebagos around her desk on Thursday and made an announcement. Sahwah forgot that she was in a class room and started to raise a joyful whoop, but Nyoda stifled it in time by putting her hand over her mouth. "I can't help it!" cried Sahwah; "we're going on a trip up the river! I'm going to paddle the Keewaydin once more!"
The plan suggested by Gladys and just announced by Nyoda was this: The following Saturday they would charter a launch big enough to hold them all, and follow the course of the Cuyahoga River upstream to the dam at the falls, where they would land and cook their dinner over an open fire.</t>
  </si>
  <si>
    <t>H. Irving Hancock</t>
  </si>
  <si>
    <t>The Grammar School Boys of Gridley
       or, Dick &amp; Co. Start Things Moving</t>
  </si>
  <si>
    <t>http://www.gutenberg.org/files/22307/22307-h/22307-h.htm</t>
  </si>
  <si>
    <t>"I have important news to communicate," began Old Dut dryly, after tapping the bell for the beginning of the afternoon session.
Dick and some of his friends looked up rather placidly, for they knew what the news was to be.
"All lovers of football in the Central Grammar School," continued the principal, "are requested to meet in the usual field immediately after the close of school. The purpose is to form a league and to arrange for games between the three Grammar Schools of Gridley. I will add that I am glad that so much interest in athletics is being displayed by our young men. To show my pleasure, I will add that if any of the young men in this school are so unfortunate as to incur checks this afternoon that would keep them in after school they may serve out the checks to-morrow instead. First class in geography! For the next twenty minutes the boys of this class are requested to remember that football is not geography!"</t>
  </si>
  <si>
    <t>Thomas Hughes</t>
  </si>
  <si>
    <t>Tom Brown's Schooldays</t>
  </si>
  <si>
    <t>http://www.gutenberg.org/files/1480/1480-h/1480-h.htm</t>
  </si>
  <si>
    <t>About six weeks after the beginning of the half, as Tom and Arthur were sitting one night before supper beginning their verses, Arthur suddenly stopped, and looked up, and said, "Tom, do you know anything of Martin?"
"Yes," said Tom, taking his hand out of his back hair, and delighted to throw his Gradus ad Parnassum on to the sofa; "I know him pretty well. He's a very good fellow, but as mad as a hatter. He's called Madman, you know. And never was such a fellow for getting all sorts of rum things about him. He tamed two snakes last half, and used to carry them about in his pocket; and I'll be bound he's got some hedgehogs and rats in his cupboard now, and no one knows what besides."
"I should like very much to know him," said Arthur; "he was next to me in the form today, and he'd lost his book and looked over mine, and he seemed so kind and gentle that I liked him very much."
"Ah, poor old Madman, he's always losing his books," said Tom, "and getting called up and floored because he hasn't got them."</t>
  </si>
  <si>
    <t>William H. G. Kingston</t>
  </si>
  <si>
    <t>Ernest Bracebridge
       School Days</t>
  </si>
  <si>
    <t>http://www.gutenberg.org/files/21452/21452-h/21452-h.htm</t>
  </si>
  <si>
    <t>After the Easter holidays, several new boys came. One of them was called Edward Ellis. He had a remarkably quiet and subdued manner. The general remark was, that he looked as if he was cowed. He was certainly out of spirits. He spoke very little, avoided making friends, or, at all events, confidants, and seldom entered into any of our games. He seemed prepared to suffer any amount of bullying, even from little fellows, and if he was struck, he never struck again. He had been at school before, but he never said where. Probably, however, he had been there for some time, for he was already fourteen, though not big or strong for his age. With such a disposition and habits as I have described, of course he could not be a favorite with any one; at the same time, it could not be said that he was positively disliked. Ernest, seeing how solitary and melancholy he appeared, compassionated the poor fellow, and never lost an opportunity of speaking kindly to him. This conduct had its due effect, and Ellis took pains to show his gratitude.</t>
  </si>
  <si>
    <t>E. J. May</t>
  </si>
  <si>
    <t>Louis' School Days
       A Story for Boys</t>
  </si>
  <si>
    <t>http://www.gutenberg.org/files/19855/19855-h/19855-h.htm</t>
  </si>
  <si>
    <t>The next morning, after the early school-hours, Doctor Wilkinson kept Reginald back as he was following the stream to breakfast, and led the way into the class-room, where, after closing the door, he seated himself, and motioning Reginald to draw closer to him, thus opened his inquiry.
"I wish to know, Mortimer, how this affair began last night: it appears, from all I can make out, to have been a most unprovoked attack on your part, but as there is often more than appears on the surface, I shall be glad to hear what you have to allege in extenuation of your savage conduct."
Reginald colored very deeply, and dropping his eyes under the piercing gaze of his master, remained silent.
"Am I to conclude from your silence that you have no excuse to make?" asked the doctor in a tone of mixed sorrow and indignation; "and am I to believe that from some petty insult you have allowed your temper such uncontrolled sway as nearly to have cost your cousin his life?"</t>
  </si>
  <si>
    <t>Mrs. L. T. Meade</t>
  </si>
  <si>
    <t>The Rebel of the School</t>
  </si>
  <si>
    <t>http://www.gutenberg.org/files/15839/15839-h/15839-h.htm</t>
  </si>
  <si>
    <t>Over some of the girls of the Great Shirley School there passed that morning a curious wave of excitement. Those girls who had joined Kathleen's society were almost now more or less in a state of tension. Once a week they were to meet in the quarry; once a week, whatever the weather, in the dead of night, they were to meet in this sequestered spot. They knew well that if they were discovered they would run a very great chance of being expelled from the school; for although they were day scholars, yet integrity of conduct was essential to their maintaining their place in that great school which gave them so liberal an education, in some cases without any fees, in all other cases with very small ones. One of the great ideas of the school was to encourage brave actions, unselfish deeds, nobility of mind.</t>
  </si>
  <si>
    <t>Talbot Baines Reed</t>
  </si>
  <si>
    <t>The Adventures of a Three-Guinea Watch</t>
  </si>
  <si>
    <t>http://www.gutenberg.org/files/21035/21035-h/21035-h.htm</t>
  </si>
  <si>
    <t>I am old, and run down, and good for nothing now; but many a time do I find my thoughts wandering back to this far-off day; and remembering all that has befallen me since that eventful moment, I humbly hope my life has not been one to disgrace the good character with which I went out into the world.
I was young at the time, very young—scarcely a month old. Watches however, as every one knows, are a good deal more precocious in their infancy than human beings. They generally settle down to business as soon as they are born, without having to spend much of their time either in the nursery or the schoolroom.
Indeed, after my face and hands had once been well cleaned, and a brand-new shiny coat had been put on my back, it was years before I found myself again called upon to submit to that operation which is such a terror to all mortal children.</t>
  </si>
  <si>
    <t xml:space="preserve">Boycotted
      </t>
  </si>
  <si>
    <t>http://www.gutenberg.org/files/21039/21039-h/21039-h.htm</t>
  </si>
  <si>
    <t>Browne had left us suddenly. One day he had been the life and soul of Draven's, next morning he had been summoned to Draven's study, and that same evening we saw him drive off to the station in a cab with his portmanteau on the top.
Very few of the fellows knew why he had been expelled. I scarcely knew myself, though I was his greatest chum. On the morning of the day he left, he met me on his way back from Draven's study.
"I'm expelled, Smither," he said, with a dismal face.
"Go on," replied I, taking his arm and scrutinising his face to see where the joke was hidden. But it was no joke.
"I am," said he hopelessly: "I am to go this evening. It's my own fault. I've been a cad. I was led into it. It's bad enough; but I'm not such a blackleg as Draven makes out—"
And here for the first time in my life I saw Browne look like breaking down.
He wasn't going to let me see it, and hurried away before I could find anything to say.</t>
  </si>
  <si>
    <t>The Cock-House at Fellsgarth</t>
  </si>
  <si>
    <t>http://www.gutenberg.org/files/21037/21037-h/21037-h.htm</t>
  </si>
  <si>
    <t>The misgivings of the Classics were justified. The Moderns did not accept their victory at Elections with a meekness which augured harmony for the coming half.
On the contrary, they executed that difficult acrobatic feat known as going off their heads, with jubilation.
For many terms they had groaned under a sense of inferiority, partly imagined but partly well founded, in their relations with the rival side. The Classics had given themselves airs, and, what was worse, proved their right to give them. In its early days the Modern side was not "in it" at Fellsgarth. Its few members were taught to look upon themselves as altogether a lower order of creation than the pupils of the old foundation, and had accepted the position with due humility. Then certain rebellious spirits had arisen, who dared to ask why their side wasn't as good as any other? The answer was crushing. "What can you do? Only French, and book-keeping and ‘stinks'" — (the strictly Classical nickname for chemistry).</t>
  </si>
  <si>
    <t>Follow My leader
       The Boys of Templeton</t>
  </si>
  <si>
    <t>http://www.gutenberg.org/files/20991/20991-h/20991-h.htm</t>
  </si>
  <si>
    <t>The Grandcourt match was the only match of the season which Templeton played away from home. All its other matches, the house match, and even the match against the town, were played in the Fields, in the presence of the whole school. But once every other year, Templeton went forth to war in drags and omnibuses against its hereditary rival, and mighty was the excitement with which the expedition and its equipment were regarded by every boy who had the glory of his school at heart.
Seventy boys, and seventy only, were permitted to form the invading army, the selection of whom was a matter of intrigue and emulation for weeks beforehand. But for a few broad rules, which eliminated at least half the school, the task might have been still more difficult than it was. For instance, all juniors, to the eternal wrath and indignation of the Den, were excluded.</t>
  </si>
  <si>
    <t>My Friend Smith
       A Story of School and City Life</t>
  </si>
  <si>
    <t>http://www.gutenberg.org/files/21036/21036-h/21036-h.htm</t>
  </si>
  <si>
    <t>Smith and I had a good deal more than dinner to discuss that morning as we rested for twenty minutes from our office labours. He was very much in earnest about his new work, I could see; and I felt, as I listened to him, that my own aspirations for success were not nearly as deep-seated as his. He didn't brag, or build absurd castles in the air; but he made no secret of the fact that now he was once in the business he meant to get on, and expected pretty confidently that he would do so.
I wished I could feel half as sure of myself. At any rate, I was encouraged by Jack Smith's enthusiasm, and returned at the end of my twenty minutes to my desk with every intention of distinguishing myself at my work. But somehow everything was so novel, and I was so curiously disposed, that I could not prevent my thoughts wandering a good deal, or listening to the constant running fire of small talk that was going on among my fellow-clerks. And this was all the less to be wondered at, since I myself was a prominent topic of conversation.</t>
  </si>
  <si>
    <t xml:space="preserve">Parkhurst Boys
</t>
  </si>
  <si>
    <t>http://www.gutenberg.org/files/21137/21137-h/21137-h.htm</t>
  </si>
  <si>
    <t>"Adams is wanted down at the boat-house!" Such was the sound which greeted my ears one Saturday afternoon as I lolled about in the playground at Parkhurst, doing nothing. I jumped up as if I had been shot, and asked the small boy who brought the message who wanted me.
"Blades does; you've got to cox the boat this afternoon instead of Wilson. Look sharp!" he said, "as they're waiting to start."
Off I went, without another word, filled with mingled feelings of wonder, pride, and trepidation. I knew Wilson, the former coxswain of the school boat, had been taken ill and left Parkhurst, but this was the first I had ever heard of my being selected to take his place. True, I had steered the boat occasionally when no one else could be got, and on such occasions had managed to keep a moderately good course up the Two Mile Reach, but I had never dreamed of such a pitch of good fortune as being called to occupy that seat as a fixture.</t>
  </si>
  <si>
    <t>The Willoughby Captains</t>
  </si>
  <si>
    <t>http://www.gutenberg.org/files/21044/21044-h/21044-h.htm</t>
  </si>
  <si>
    <t>The rowers were all too tired and enraged to talk much, and the journey down stream was silent and gloomy. They heard, about a mile from home, the school bell ringing for call-over, and groaned inwardly when presently it ceased, and they knew their names were being called over and not one of them there to answer. Parson alone made any attempt to keep up the drooping spirits of his crew.
"Never fear. We'll pay them out, you see. And if they do report us we'll only get impots. The beasts! I wish we'd run into them and drowned them all! So I do."
At this point the speaker became aware of an outrigger skiff rapidly approaching them. The rower of course had his back turned, and evidently not expecting anything ahead, was steering himself "over his toes," as the term is—that is by some landmark behind the boat. Who he was Parson could not make out, but he wore a light-blue ribbon on his straw, and that was enough. Light-blue was the schoolhouse colour. Here was a chance of paying out of the enemy, anyhow!</t>
  </si>
  <si>
    <t>L. S. Houghton</t>
  </si>
  <si>
    <t>The Deserter</t>
  </si>
  <si>
    <t>Tales of Wonder Every Child Should Know</t>
  </si>
  <si>
    <t>http://www.gutenberg.org/files/19461/19461-h/19461-h.htm#The_Deserter</t>
  </si>
  <si>
    <t>The room was beautifully fitted up, and he thought within himself, "Come what come may, I shall make myself at home in this room." So he stretched himself upon a couch. He lay there for a while lost in thought, when, lo and behold! the table began to lay itself. When the cloth was spread, all sorts of good cheer began to appear upon it. "Come what come may," he thought to himself again, "I am hungry." So he fell to and ate to his heart's content. When he had eaten all that he could swallow he threw himself upon the couch again and began to consider. Suddenly three women entered, clothed entirely in black. One seated herself at the piano, while the two others danced. Tired as he was, when he saw this he arose and skipped about with them. After this entertainment they began to talk with him, speaking of one thing and another, and finally came round to the question how he might break the spell that bound them.</t>
  </si>
  <si>
    <t>G. P. Putnam's Sons?</t>
  </si>
  <si>
    <t>The Two Melons</t>
  </si>
  <si>
    <t>http://www.gutenberg.org/files/19461/19461-h/19461-h.htm#The_Two_Melons</t>
  </si>
  <si>
    <t>An honest and poor old woman was washing clothes at a pool, when a bird that a hunter had disabled by a shot in the wing, fell down into the water before her. She gently took up the bird, carried it home with her, dressed its wound, and fed it until it was well, when it soared away. Some days later it returned, put before her an oval seed, and departed again. The woman planted the seed in her yard and when it came up she recognized the leaf as that of a melon. She made a trellis for it, and gradually a fruit formed on it, and grew to great size. Toward the end of the year, the old dame was unable to pay her debts, and her poverty so weighed upon her that she became ill. Sitting one day at her door, feverish and tired, she saw that the melon was ripe, and looked luscious; so she determined to try its unknown quality. Taking a knife, she severed the melon from its stalk, and was surprised to hear it chink in her hands.</t>
  </si>
  <si>
    <t>The Iron Casket</t>
  </si>
  <si>
    <t>http://www.gutenberg.org/files/19461/19461-h/19461-h.htm#The_Iron_Casket</t>
  </si>
  <si>
    <t>The three brothers left the empty house, and went each to seek his fortune in his own way. Ali Haitam bought a piece of muslin, folded it into a turban, sewed the lapis lazuli inside, and fixed it firmly on his head. Then he went to the bazaar and waited for an influx of wisdom, and see! The power of the stone set to work and his mind was filled with knowledge! He knew the origin of all things, and his eyes could see through walls five feet thick! He passed the Caliph's palace, and he could see that in the recesses of the cellars were hidden 9,000 sacks of gold, and that Fatma, the daughter of the Caliph, was the most lovely maiden in the East; and an idea occurred to him that dazzled him. "How would it be," he thought, "if I placed my wisdom at the Caliph's disposal, became his first adviser, and finally married the lovely Fatma?" But together with this dream came the longing to display to an admiring crowd some proofs of his wisdom.</t>
  </si>
  <si>
    <t>Fernan Caballero</t>
  </si>
  <si>
    <t>The Knights of the Fish</t>
  </si>
  <si>
    <t>http://www.gutenberg.org/files/19461/19461-h/19461-h.htm#The_Knights_of_the_Fish</t>
  </si>
  <si>
    <t>Some days after the marriage the Knight of the Fish said to his wife that he would like to look over the palace, which was so extensive that it covered a league of ground. They inspected the place together, and the task occupied them four days. On the fourth day they ascended the roof, and the knight was struck with amazement at the prospect. Never had he seen anything like it, nor ever could he have seen its equal, even if he had visited all Spain and the Empire of Morocco as well. "What castle is that?" inquired the Knight of the Fish, "which I see standing in the distance, so solitary and sombre." "That," responded the princess, "is the castle of Albastretch; it is enchanted, and no one is able to undo the enchantment; and no one of all those who have gone to it has ever been known to return." The knight listened intently to this, and as he was valiant and adventurous, on the following morning he mounted his horse, seized his lance, and set out for the castle.</t>
  </si>
  <si>
    <t>Peter Christen Asbjørnsen</t>
  </si>
  <si>
    <t>The Dapplegrim</t>
  </si>
  <si>
    <t>http://www.gutenberg.org/files/19461/19461-h/19461-h.htm#Dapplegrim</t>
  </si>
  <si>
    <t>Yes, the lad was quite content; so he thanked his brothers, and went at once up on the hill, where the twelve mares were out at grass. And when he got up there he found them; and one of them had along with her a big dapple-gray foal, which was so sleek that the sun shone from its coat. "A fine fellow you are, my little foal," said the lad. "Yes," said the foal, "but you wait until another year has passed, and then see how big and sleek I'll be." So the lad went home again, and when he came back the next year to look after his foal and mares, the foal was so sleek and fat that the sun shone from its coat, and it had grown so big the lad had hard work to mount it. "Well, it's quite plain I lost nothing by leaving you to graze for a twelvemonth," said the lad to the yearling, "but now you're big enough to come along with me."</t>
  </si>
  <si>
    <t>Voltaire</t>
  </si>
  <si>
    <t>The Hermit</t>
  </si>
  <si>
    <t>http://www.gutenberg.org/files/19461/19461-h/19461-h.htm#The_Hermit</t>
  </si>
  <si>
    <t>"If you will allow me," said the hermit, "I will accompany you. Perhaps I may be useful to you. I am sometimes able to console the sorrowful." Zadig felt a deep respect for the appearance, the white beard, and the mysterious scroll of the old hermit, and perceived that his conversation was that of a superior mind. The old man spoke of destiny, of justice, of morality, of the chief good of life, of human frailty, of virtue, and of vice, with so much power and eloquence, that Zadig felt himself attracted by a kind of charm, and besought the hermit not to leave him until they should return to Babylon. "I ask you the same favor," said the hermit. "Promise me that, whatever I may do, you will keep me company for several days." Zadig gave the promise; and they set forth together.</t>
  </si>
  <si>
    <t>Francoso</t>
  </si>
  <si>
    <t>The Lucky Coin</t>
  </si>
  <si>
    <t>http://www.gutenberg.org/files/19461/19461-h/19461-h.htm#The_Lucky_Coin</t>
  </si>
  <si>
    <t>The wife quickly prepared a clean, tidy bed, and did her best to make things comfortable. The guest, being tired, was soon fast asleep. Toward morning he awoke, and was surprised to see the chamber bathed in a resplendent light. Knowing well that the people of the house could not afford a lamp or candles, he arose to find out whence proceeded this unusual brilliancy. Great was his astonishment to find that it proceeded from a small stone in the corner of the room, which, as the sun struck on it, sent out rays of vivid light. He took up the stone, and, believing it to be of great value, took it to the Ambassador. When the nobleman examined the stone, he admired it greatly, and desired its owner to be sent for in order to learn all particulars about it. "Please, your Excellency," said the poor man, "it is of no use to us, and if it pleases you, take it, for it cost me only a small coin"; and he proceeded to relate how it had come into his possession.</t>
  </si>
  <si>
    <t>The Watch Tower Between Earth and Heaven</t>
  </si>
  <si>
    <t>http://www.gutenberg.org/files/19461/19461-h/19461-h.htm#The_Watch-tower_Between_Earth_and_Heaven</t>
  </si>
  <si>
    <t>When the maiden was grown up she begged her father one evening to let her go out and take a walk before the castle with her brothers. The father consented, but hardly was she out of the door when suddenly a Dragon came swooping down from the sky, seized the maiden from among her brothers, and carried her away with him high into the clouds. The brothers rushed headlong back to their father, told him of their misfortune, and begged permission to go and seek their stolen sister. The father consented, gave them each a horse and everything needful for a journey, and they set out. After many wanderings they came across a watch-tower which stood neither on earth nor in heaven. When they reached the place it occurred to them that their sister might be within, and they at once began to take counsel among themselves as to how they should reach it.</t>
  </si>
  <si>
    <t>M . Frere</t>
  </si>
  <si>
    <t xml:space="preserve">The Jackal, The Barber, and the Brahmin </t>
  </si>
  <si>
    <t>http://www.gutenberg.org/files/19461/19461-h/19461-h.htm#The_Jackal_the_Barber_and_the_Brahmin</t>
  </si>
  <si>
    <t>One day the Jackal said to the Barber, "It would be a nice thing for us to have a garden of our own, in which we might grow as many cucumbers, pumpkins and melons as we like. Why should we not buy one?" The Barber answered, "Very well; here is money. Do you go and buy us a garden." So the Jackal took the Barber's money, and with it bought a fine garden, in which were cucumbers, pumpkins, melons, figs, and many other good fruits and vegetables. And he used to go there every day and feast to his heart's content. When, however, the Barber said to him, "What is the garden like which you bought with the money I gave you?" he answered, "There are very fine plants in it, but there is no fruit upon them; when the fruit is ripe I will let you know." This reply satisfied the Barber, who inquired no further at that time. A little while afterward, the Barber again asked the Jackal about the garden, saying, "I see you go down to that garden every day; is the fruit getting ripe?"</t>
  </si>
  <si>
    <t>The Two Genies</t>
  </si>
  <si>
    <t>http://www.gutenberg.org/files/19461/19461-h/19461-h.htm#The_Two_Genies</t>
  </si>
  <si>
    <t>They were about to unload the elephant, which carried the dinner and the service, when it was discovered that Topaz and Ebony were no longer with the party. They called them loudly: the forest echoed with the names of Topaz and Ebony; the men sought them in every direction and filled the woods with their shouts, but they came back having seen no one and heard no answer. "We saw nothing," they said to Rustem, "but a vulture fighting with an eagle and plucking out all its feathers." The history of this struggle excited Rustem's curiosity; he went to the spot on foot. He saw no vulture or eagle, but he found that his elephant, still loaded with baggage, had been attacked by a huge rhinoceros. One was fighting with his horn, the other with his trunk. On seeing Rustem the rhinoceros retreated, and the elephant was led back. But now the horses were gone. "Strange things happen to travellers in the forest!" exclaimed Rustem.</t>
  </si>
  <si>
    <t>W. T. Stead</t>
  </si>
  <si>
    <t>The Lake of Gems</t>
  </si>
  <si>
    <t>http://www.gutenberg.org/files/19461/19461-h/19461-h.htm#The_Lake_of_Gems</t>
  </si>
  <si>
    <t>Chang-ngan was the old capital of China, a very great city indeed, and Pin-Too, the master to whom Pei-Hang was sent was the wisest man in it. And there Pei-Hang soon learned what the world was thinking about, and many things besides. And as soon as he was eighteen he took the red silk out of his pigtail and the silver chain from his neck; for grown-up people do not need charms to protect them from the Genii—they can generally protect themselves. When he was twenty, Pin-Too told him he could not teach him any more. "It is time for you to go back to your parents, and comfort them in their old age," he said. He looked very sorry as he said it, for Pei-Hang had been his favourite pupil. "I will start tomorrow, Master," replied Pei-Hang, obediently. "I will leave the city by the Golden Bridge." "No, you must go by the Indigo Bridge, for there you will meet your future wife," said Pin-Too. "I was not thinking of a wife," observed Pei-Hang, with some dismay. And Pin-Too wrinkled up his eyes and laughed.</t>
  </si>
  <si>
    <t>Joseph Jacobs</t>
  </si>
  <si>
    <t>The Sea-Maiden</t>
  </si>
  <si>
    <t>http://www.gutenberg.org/files/19461/19461-h/19461-h.htm#The_Sea-Maiden</t>
  </si>
  <si>
    <t>The king's daughter was now mournful, tearful, blind-sorrowful for her married man; she was always with her eye on the loch. An old soothsayer met her, and she told how it had befallen her married mate. Then he told her the thing to do to save her mate, and that she did. She took her harp to the sea-shore, and sat and played; and the sea-maiden came up to listen, for sea-maidens are fonder of music than all other creatures. But when the wife saw the sea-maiden she stopped. The sea-maiden said, "Play on!" but the princess said, "No, not till I see my man again." So the sea-maiden put up his head out of the loch. Then the princess played again, and stopped till the sea-maiden put him up to the waist. Then the princess played and stopped again, and this time the sea-maiden put him all out of the loch, and he called on the falcon and became one, and flew on shore. But the sea-maiden took the princess, his wife.</t>
  </si>
  <si>
    <t>The Feast of the Lanterns</t>
  </si>
  <si>
    <t>http://www.gutenberg.org/files/19461/19461-h/19461-h.htm#The_Feast_of_the_Lanterns</t>
  </si>
  <si>
    <t>Han Chung ran for his father's axe, and Ho-Seen-Ko, his little sister, came out of the cottage with him. "Remember it is the Feast of Lanterns tonight, father," she said. "Don't fall asleep up on the mountain; we want you to come back and light them for us." She had a lantern in the shape of a fish, painted red and black and yellow, and Han Chung had got a big round one, all bright crimson, to carry in the procession; and, besides that, there were two large lanterns to be hung outside the cottage door as soon at it grew dark. Wang Chih was not likely to forget the Feast of Lanterns, for the children had talked of nothing else for a month, and he promised to come home as early as he could.</t>
  </si>
  <si>
    <t>A. B. Mitford</t>
  </si>
  <si>
    <t>The Grateful Foxes</t>
  </si>
  <si>
    <t>http://www.gutenberg.org/files/19461/19461-h/19461-h.htm#The_Grateful_Foxes</t>
  </si>
  <si>
    <t>When the two friends had thus become reconciled, they examined the cub, and saw that it had a slight wound in its foot, and could not walk; and while they were thinking what they should do, they spied out the herb called "Doctor's Nakasé," which was just sprouting; so they rolled up a little of it in their fingers and applied it to the part. Then they pulled out some boiled rice from their luncheon box and offered it to the cub, but it showed no sign of wanting to eat; so they stroked it gently on the back, and petted it; and as the pain of the wound seemed to have subsided, they were admiring the properties of the herb, when, opposite to them, they saw the old foxes sitting watching them by the side of some stacks of rice straw. "Look there! the old foxes have come back, out of fear for their cub's safety. Come, we will set it free!"</t>
  </si>
  <si>
    <t>The Raksha's Palace</t>
  </si>
  <si>
    <t>http://www.gutenberg.org/files/19461/19461-h/19461-h.htm#The_Rakshass_Palace</t>
  </si>
  <si>
    <t>At last, after they had wandered on for a long while, they came to a fine palace which belonged to a Rakshas, but both the Rakshas and his wife were out when they got there. Then one of the Princesses said to the other, "This fine palace, in the midst of the jungle, can belong to no one but a Rakshas, but the owner has evidently gone out; let us go in and see if we can find anything to eat." So they went into the Rakshas's house, and finding some rice, boiled, and ate it. Then they swept the room and arranged all the furniture in the house tidily. But hardly had they finished doing so when the Rakshas and his wife returned home. Then the two Princesses were so frightened that they ran up to the top of the house and hid themselves on the flat roof, from whence they could look down on one side into the inner courtyard of the house, and from the other could see the open country.</t>
  </si>
  <si>
    <t>Steelpacha</t>
  </si>
  <si>
    <t>http://www.gutenberg.org/files/19461/19461-h/19461-h.htm#Steelpacha</t>
  </si>
  <si>
    <t>One day the Emperor went hunting, and before setting out he said to his son-in-law, "Do you remain in the castle during my absence. I give to you nine keys which you must keep carefully by you. I give you free leave to open three or four rooms. You will find in them silver and gold in abundance; there is also no lack of weapons, or of any kind of treasure. You may even, if you feel inclined, open eight of the rooms. But beware of unlocking the ninth. Leave that one alone; for," he added, "if you do not it will be the worse for you." Upon this the Emperor departed, leaving his son-in-law at home alone. Hardly was the Emperor gone when the Prince began to open one door after another, until he had examined eight rooms in succession. His eyes beheld in them treasures of all kinds. When at last he came to the door of the ninth room he said to himself, "I have seen and done so many wonderful things, and shall it be forbidden me to enter a certain room?" So he unlocked the door and went in. What a sight!</t>
  </si>
  <si>
    <t>Charles H. Sylvester (author of anthology?)</t>
  </si>
  <si>
    <t>Minerva and the Owl</t>
  </si>
  <si>
    <t>Journeys Through Bookland Volume 2</t>
  </si>
  <si>
    <t>http://www.gutenberg.org/cache/epub/5796/pg5796.html</t>
  </si>
  <si>
    <t>whole</t>
  </si>
  <si>
    <t>"My most solemn and wise bird," said Minerva one day to her Owl, "I have hitherto admired you for your profound silence; but I have now a mind to have you show your ability in discourse, for silence is only admirable in one who can, when he pleases, triumph by his eloquence and charm with graceful conversation." The Owl replied by solemn grimaces, and made dumb signs. Minerva bade him lay aside that affectation and begin; but he only shook his wise head and remained silent. Thereupon Minerva commanded him to speak immediately, on pain of her displeasure. The Owl, seeing no remedy, drew up close to Minerva, and whispered very softly in her ear this sage remark: "Since the world is grown so depraved, they ought to be esteemed most wise who have eyes to see and wit to hold their tongues."</t>
  </si>
  <si>
    <t>The Discontented Stonecutter</t>
  </si>
  <si>
    <t>"Oh, I wish I could be rich and lie at ease on a soft couch with a curtain of red silk!" Just then a beautiful fairy floated down from heaven, and softly said, "Thy wish is granted thee." So the poor stonecutter found himself rich and powerful and resting easily on his silken couch with its red curtain. As he gazed out, however, he saw the king of the country ride by with many horsemen before and behind him, and with a great golden sunshade held over his head. It irritated the rich man to have no parasol over his head and to see another more powerful than himself, and in his discontentment he exclaimed, "Would that I were a king such as that one." Once again his good fairy appeared, waved his wand, and said, "It shall be as thou desirest." Immediately the man was king, and before him and behind him rode his men-at-arms, and over his head was a golden sunshade. But elsewhere the sun shone fiercely down and dried up the vegetation with its terrible heat. Once more he sighed discontentedly, "If I could only be the sun!"</t>
  </si>
  <si>
    <t>By Agnes Carr.</t>
  </si>
  <si>
    <t>MRS. NOVEMBER'S DINNER PARTY</t>
  </si>
  <si>
    <t>http://www.gutenberg.org/files/19909/19909-h/19909-h.htm#MRS_NOVEMBERS_DINNER_PARTY</t>
  </si>
  <si>
    <t>At last the great folding doors were thrown open. Summer announced that dinner was served, and a long procession of old and young being quickly formed, led by Mrs. November and her daughter Thanksgiving, whose birthday it was, they filed into the spacious dining room, where stood the long table groaning beneath its weight of good things, while four attendants ran continually in and out bringing more substantials and delicacies to grace the board and please the appetite. Winter staggered beneath great trenchers of meat and poultry, pies and puddings; Spring brought the earliest and freshest vegetables; Summer, the richest creams and ices; while Autumn served the guests with fruit, and poured the sparkling wine.
All were jolly, and many a joke was cracked as the contents of each plate and dish melted away like snow before the sun; and the great fires roared in the wide chimneys as though singing a glad Thanksgiving song.</t>
  </si>
  <si>
    <t>By Maud Lindsay.</t>
  </si>
  <si>
    <t>THE VISIT</t>
  </si>
  <si>
    <t>http://www.gutenberg.org/files/19909/19909-h/19909-h.htm#THE_VISIT</t>
  </si>
  <si>
    <t>"Take care of yourselves," called grandmother, "for I don't want to send any broken bones home to your mothers."
"I can take care of myself," said John.
"So can we," said the rest; and off they ran.
First they went to the kitchen where Mammy 'Ria was getting ready to cook the Thanksgiving dinner; then out to the barnyard, where there were two new red calves, and five little puppies belonging to Juno, the dog, for them to see. Then they climbed the barnyard fence and made haste to the pasture where grandfather kept his woolly sheep. "Baa-a!" said the sheep when they saw the children; but then, they always said that, no matter what happened.
There were cows in this pasture, too, and Mary Virginia was afraid of them, even though she knew that they were the mothers of the calves she had seen in the barnyard.</t>
  </si>
  <si>
    <t>Adapted from the Bible, By C. S. Bailey and C. M. Lewis.</t>
  </si>
  <si>
    <t>THE STORY OF RUTH AND NAOMI</t>
  </si>
  <si>
    <t>http://www.gutenberg.org/files/19909/19909-h/19909-h.htm#THE_STORY_OF_RUTH_AND_NAOMI</t>
  </si>
  <si>
    <t>When Naomi saw that Ruth loved her so much, she forgot how tired and hungry she was, and the two journeyed on together until they came to Bethlehem in Judah in the beginning of the barley harvest. There was no famine in Bethlehem. The fields were full of waving grain, and busy servants were reaping it and gathering it up to bind into sheaves. Above all were the fields of the rich man, Boaz, shining with barley and corn.
Naomi and Ruth came to the edge of the fields and watched the busy reapers. They saw that after each sheaf was bound, and each pile of corn was stacked, a little grain fell, unnoticed, to the ground. Ruth said to Naomi: "Let me go to the field and glean the ears of corn after them." And Naomi said to her, "Go, my daughter." And she went, and came and gleaned in the field after the reapers.</t>
  </si>
  <si>
    <t>By J. T. Trowbridge.</t>
  </si>
  <si>
    <t>BERT'S THANKSGIVING</t>
  </si>
  <si>
    <t>http://www.gutenberg.org/files/19909/19909-h/19909-h.htm#BERTS_THANKSGIVING</t>
  </si>
  <si>
    <t>Again that afternoon he walked—or rather, ran—to his mother, and after consulting with her, joyfully accepted Mr. Crooker's offer.
Interviews between his mother and his employer soon followed, resulting in something for which at first the boy had not dared to hope. The lonely, childless old man, who owned so many houses, wanted a home; and one of these houses he offered to Mrs. Hampton, with ample support for herself and her children, if she would also make it a home for him.
Of course this proposition was accepted; and Bert soon had the satisfaction of seeing the great ambition of his youth accomplished. He had employment which promised to become a profitable business (as indeed it did in a few years, he and the old man proved so useful to each other); and, more than that, he was united once more with his mother and sisters in a happy home where he has since had a good many Thanksgiving dinners.</t>
  </si>
  <si>
    <t xml:space="preserve">By Nathaniel Hawthorne.
</t>
  </si>
  <si>
    <t xml:space="preserve">JOHN INGLEFIELD'S THANKSGIVING
</t>
  </si>
  <si>
    <t>http://www.gutenberg.org/files/19909/19909-h/19909-h.htm#JOHN_INGLEFIELDS_THANKSGIVING</t>
  </si>
  <si>
    <t>She was naturally a girl of quick and tender sensibilities, gladsome in her general mood, but with a bewitching pathos interfused among her merriest words and deeds. It was remarked of her, too, that she had a faculty, even from childhood, of throwing her own feelings like a spell over her companions. Such as she had been in her days of innocence, so did she appear this evening. Her friends, in the surprise and bewilderment of her return, almost forgot that she had ever left them, or that she had forfeited any of her claims to their affection. In the morning, perhaps, they might have looked at her with altered eyes, but by the Thanksgiving fireside they felt only that their own Prudence had come back to them, and were thankful. John Inglefield's rough visage brightened with the glow of his heart, as it grew warm and merry within him; once or twice, even, he laughed till the room rang again, yet seemed startled by the echo of his own mirth.</t>
  </si>
  <si>
    <t>By Emily Hewitt Leland.</t>
  </si>
  <si>
    <t>HOW OBADIAH BROUGHT ABOUT A THANKSGIVING</t>
  </si>
  <si>
    <t>http://www.gutenberg.org/files/19909/19909-h/19909-h.htm#HOW_OBADIAH_BROUGHT_ABOUT_A_THANKSGIVING</t>
  </si>
  <si>
    <t>Once in a while a newspaper came from Uncle Obadiah, but only one letter in two years. Perhaps if he knew what hard luck they were having he would write oftener. The boy had heard his mother say only the week before that she wanted to write to Brother Obie, but was no hand at letters, especially when there was no good news to write.
A thought now came to young Obadiah. He would write to his Uncle tomorrow, and his brain began fairly to hum with what he would say. When his time came he invested one cent in a clean white stick of candy and the remaining two in a postage stamp. "I'll pay two cents back to pa as soon as I get the answer," he said confidently to his questioning conscience.
His walk home abounded in exasperations. Never had game appeared so plentiful. Three separate flocks of prairie chickens flew directly over his head, a rabbit scurried across his path, and in the stubble of the ruined grainfields rose and fell little clouds of quail.</t>
  </si>
  <si>
    <t>By Sophie Swett.</t>
  </si>
  <si>
    <t>THE WHITE TURKEY'S WING</t>
  </si>
  <si>
    <t>http://www.gutenberg.org/files/19909/19909-h/19909-h.htm#THE_WHITE_TURKEYS_WING</t>
  </si>
  <si>
    <t>This last accusation was one with which Aunt Kittredge was accustomed to overwhelm Clorinda when she burned the pies or wore her best bonnet to evening meeting. Minty's face grew so long that it looked like the reflection of a face in a spoon, and the tears came into her eyes. It must be a hard world, since Jason found it so. He was much stouter-hearted than she; his round, snub-nosed, freckled face was generally as cheerful as the sunshine. Jason had his troubles—Minty well knew what they were—but he bore them manfully. He didn't like to have Clorinda use his hens' eggs when he was saving them to sell, and perhaps it was even more trying to be at school when the eggs man came around, and have Aunt Kittredge sell his eggs and put the money into her pocket. Jason wished to go into business for himself, and he had a high opinion of the poultry business for a beginning. Cyrus, their "hired man," had once lived with a man at North Edom who made fabulous sums by raising poultry.</t>
  </si>
  <si>
    <t>By Fannie Wilder Brown.</t>
  </si>
  <si>
    <t>THE THANKSGIVING GOOSE</t>
  </si>
  <si>
    <t>http://www.gutenberg.org/files/19909/19909-h/19909-h.htm#THE_THANKSGIVING_GOOSE</t>
  </si>
  <si>
    <t>They were very busy. Katie, the eleven-year-old, and Malcolm, ten, Guy's age, were cutting citron into long, thin strips, piling it on a big blue plate. Mary and James, the eight-year-old twins, were paring apples with a paring machine. The long, curling skins fell in a large stone jar standing on a clean paper, spread on the floor. Charlie, who was only four years old, was watching to see that none of the parings fell over the edge of the jar. Susan, who was seven, was putting raisins, a few at a time, into a meat chopper screwed down on the kitchen table. George, three years old, was turning the handle of the chopper to grind the raisins. Baby Joe was creeping about the kitchen floor after a kitten. Mrs. Burns was taking a great piece of meat from a steaming kettle on the back of the stove. Every one was working, except the baby and the kitten, but all seemed to be having a glorious time. What they were saying seemed so funny it was some time before Guy could understand it. At last he was sure it was some kind of a game.</t>
  </si>
  <si>
    <t xml:space="preserve">By George Eliot.
</t>
  </si>
  <si>
    <t>AN ENGLISH DINNER OF THANKSGIVING</t>
  </si>
  <si>
    <t>http://www.gutenberg.org/files/19909/19909-h/19909-h.htm#AN_ENGLISH_DINNER_OF_THANKSGIVING</t>
  </si>
  <si>
    <t>He held his head on one side, and screwed up his mouth, as he nudged Bartle Massey, and watched half-witted Tom Tholer, otherwise known as "Tom Saft," receiving his second plateful of beef. A grin of delight broke over Tom's face as the plate was set down before him, between his knife and fork, which he held erect, as if they had been sacred tapers; but the delight was too strong to continue smoldering in a grin—it burst out the next moment in a long-drawn "haw, haw!" followed by a sudden collapse into utter gravity, as the knife and fork darted down on the prey. Martin Poyser's large person shook with his silent unctuous laugh; he turned toward Mrs. Poyser to see if she, too, had been observant of Tom, and the eyes of husband and wife met in a glance of good-natured amusement.
But now the roast beef was finished and the cloth was drawn, leaving a fair large deal table for the bright drinking cans, and the foaming brown jugs, and the bright brass candlesticks, pleasant to behold.</t>
  </si>
  <si>
    <t xml:space="preserve">By Alice W. Wheildon.
</t>
  </si>
  <si>
    <t>A NOVEL POSTMAN</t>
  </si>
  <si>
    <t>http://www.gutenberg.org/files/19909/19909-h/19909-h.htm#A_NOVEL_POSTMAN</t>
  </si>
  <si>
    <t>Freddie had been in the kitchen all the morning watching the various operations for the Thanksgiving dinner which was "to come off" the next day, when all the "sisters, cousins, and aunts" of the family were to assemble, as was their custom each year, and great was the commotion in the kitchen and much there was for Master Fred to inspect. When Ellen put her hand into the turkey to arrange him for the stuffing, great was her astonishment at finding a piece of paper. Drawing it quickly out she called, "Freddie, Freddie, see here! See what I've found in the turkey! I declare if he isn't a new kind of a postman, for sure as you're born this is a letter, come from somewhere, in the turkey. My! who ever heard of such a thing?"
Freddie, standing with eyes and mouth wide open, finally said, "Why, Ellen, do you believe it is a letter?"
"Why, of course it is! Don't you see it's in a envelope and all sealed and everything?"</t>
  </si>
  <si>
    <t>By Eugene Field.</t>
  </si>
  <si>
    <t>EZRA'S THANKSGIVIN' OUT WEST</t>
  </si>
  <si>
    <t>http://www.gutenberg.org/files/19909/19909-h/19909-h.htm#EZRAS_THANKSGIVIN_OUT_WEST</t>
  </si>
  <si>
    <t>Ezra had written a letter to the home folks, and in it he had complained that never before had he spent such a weary, lonesome day as this Thanksgiving Day had been. Having finished this letter, he sat for a long time gazing idly into the open fire that snapped cinders all over the hearthstone and sent its red forks dancing up the chimney to join the winds that frolicked and gamboled across the Kansas prairies that raw November night. It had rained hard all day, and was cold; and although the open fire made every honest effort to be cheerful, Ezra, as he sat in front of it in the wooden rocker and looked down into the glowing embers, experienced a dreadful feeling of loneliness and homesickness.
"I'm sick o' Kansas," said Ezra to himself. "Here I've been in this plaguey country for goin' on a year, and—yes, I'm sick of it, powerful sick of it. What a miser'ble Thanksgivin' this has been! They don't know what Thanksgivin' is out this way. I wish I was back in ol' Mass'chusetts—that's the country for me, and they hev the kind o' Thanksgivin' I like!"</t>
  </si>
  <si>
    <t xml:space="preserve">By Annie Hamilton Donnell.
</t>
  </si>
  <si>
    <t>CHIP'S THANKSGIVING</t>
  </si>
  <si>
    <t>http://www.gutenberg.org/files/19909/19909-h/19909-h.htm#CHIPS_THANKSGIVING</t>
  </si>
  <si>
    <t>They had got "way through," as Terry said, to the nuts. It had been a beautiful Thanksgiving dinner "so far." Grandmother's sweet face beamed down the length of the great table, over all the little crinkly grandheads, at grandfather's face. Everybody felt very thankful.
"I wish all the children this side o' the north pole had had some turkey, too, and squash and cram'bry—and things," said Silence quietly. Silence was always wishing beautiful things like that.
"An' some nuts," added Terry, setting his small white teeth into the meat of a big fat walnut. "It wouldn't seem Thanksgivingy 'thout nuts."
"I know somebody who would be thankful with just nuts," smiled grandfather. "Indeed, I think he'd rather have them for all the courses of his Thanksgiving dinner!"
"Just nuts! No turkey, nor puddin', nor anything?"
The crinkly grandheads all bobbed up from their plates and nut-pickers in amazement. Just nuts!
"Yes. Guess who he is?" Grandfather's laughing eyes twinkled up the long table at grandmother.</t>
  </si>
  <si>
    <t>By Mrs. Alfred Gatty.</t>
  </si>
  <si>
    <t>THE MASTER OF THE HARVEST</t>
  </si>
  <si>
    <t>http://www.gutenberg.org/files/19909/19909-h/19909-h.htm#THE_MASTER_OF_THE_HARVEST</t>
  </si>
  <si>
    <t>And so a few days passed on as before, and the house was gloomy with the discontent of its master; but at last one evening the wind changed, the sky became heavy with clouds, and before midnight there was rain all over the land; and when the Master of the Harvest came in next morning, wet from his early walk by the cornfields, he said it was well it had come at last, and that, at last, the corn had sprung up.
On which his wife looked at him with a smile, and said, "How often things came right, about which one had been anxious and disturbed." To which her husband made no answer, but turned away and spoke of something else.
Meantime, the corn seeds had been found ready and waiting when the hour came, and the young sprouts burst out at once; and very soon all along the long ridges were to be seen rows of tender blades, tinting the whole field with a delicate green.</t>
  </si>
  <si>
    <t>By Edna Payson Brett.</t>
  </si>
  <si>
    <t>A THANKSGIVING DINNER</t>
  </si>
  <si>
    <t>http://www.gutenberg.org/files/19909/19909-h/19909-h.htm#A_THANKSGIVING_DINNER</t>
  </si>
  <si>
    <t>All was now quiet in the meeting-house save the calm, steady voice of the preacher. Pretty soon a wee creature dressed all in soft brown stole across the floor of a certain pew. She was a courageous little body indeed, but what mother would not venture a good deal for her hungry babies? Such a repast as this was certainly the opportunity of a lifetime. Looking cautiously around, then concluding that all was safe, she disappeared down a hole in a corner way under the seat. In a twinkling she was back again; this time, however, she was not alone. Four little ones pattered after Mamma Mouse, and eight bright eyes spied a dinner worth running for.
Never mind what they did; but when Johnnie awoke at the strains of the closing hymn and tried to remember what had gone wrong, he saw nothing of the pink-frosted cakes save some scattered crumbs.</t>
  </si>
  <si>
    <t>By Pauline Shackleford Colyar.</t>
  </si>
  <si>
    <t>TWO OLD BOYS</t>
  </si>
  <si>
    <t>http://www.gutenberg.org/files/19909/19909-h/19909-h.htm#TWO_OLD_BOYS</t>
  </si>
  <si>
    <t>Be this as it might, the breach had begun when the Davis cattle broke down the worn fence and demolished the Dun crop of corn, and it widened when the Dun hogs found their way through an old water gap and rooted up a field of the Davis sweet potatoes. Several times similar depredations were repeated, and then shotguns were used on both sides with telling effect. The climax was reached when John Dun eloped with Rebecca, the only child of the Davises.
The young couple were forbidden their respective homes, though the farm they rented was scarce half a mile away, and the weeks rolled into months without sign of their parents relenting.
When Walter was born, however, the two grandmothers stole over, without their husbands' knowledge, and mingled their tears in happy communion over the tiny blue-eyed mite.</t>
  </si>
  <si>
    <t>By Hezekiah Butterworth.</t>
  </si>
  <si>
    <t>A THANKSGIVING DINNER THAT FLEW AWAY</t>
  </si>
  <si>
    <t>http://www.gutenberg.org/files/19909/19909-h/19909-h.htm#A_THANKSGIVING_DINNER_THAT_FLEW_AWAY</t>
  </si>
  <si>
    <t>The bridegroom cried "Shoo!" but he might as well have said "Shoo" to a steam engine. On came the gander, with his head and neck upon the ground. He seized the lad by the calf of his leg, and made an immediate application of his wings. The latter seemed to think he had been attacked by dragons. As soon as he could shake him off he ran. So did the bride, but in another direction; and while the two were thus perplexed and discomfited, the bride's father appeared in a carriage, and gave her a most forcible invitation to ride home with him. She accepted it without discussion. What became of the bridegroom, or how the matter ended, we never knew.
"Aunt, what makes you keep that gander year after year?" said I one evening, as we were sitting on the lawn before the door. "Is it because he is a kind of watchdog, and keeps troublesome people away?"</t>
  </si>
  <si>
    <t>By H. R. Schoolcraft.</t>
  </si>
  <si>
    <t>MON-DAW-MIN, OR THE ORIGIN OF INDIAN CORN</t>
  </si>
  <si>
    <t>http://www.gutenberg.org/files/19909/19909-h/19909-h.htm#MON-DAW-MIN_OR_THE_ORIGIN_OF_INDIAN_CORN</t>
  </si>
  <si>
    <t>"It is my friend," shouted the lad; "it is the friend of all mankind. It is Mondawmin. We need no longer rely on hunting alone; for, as long as this gift is cherished and taken care of, the ground itself will give us a living." He then pulled an ear. "See, my father," said he, "this is what I fasted for. The Great Spirit has listened to my voice, and sent us something new, and henceforth our people will not alone depend upon the chase or upon the waters."
He then communicated to his father the instructions given him by the stranger. He told him that the broad husks must be torn away, as he had pulled off the garments in his wrestling; and having done this, directed him how the ear must be held before the fire till the outer skin became brown, while all the milk was retained in the grain. The whole family then united in feast on the newly grown ears, expressing gratitude to the Merciful Spirit who gave it. So corn came into the world.</t>
  </si>
  <si>
    <t>By Olive Thorne Miller.</t>
  </si>
  <si>
    <t>A MYSTERY IN THE KITCHEN</t>
  </si>
  <si>
    <t>http://www.gutenberg.org/files/19909/19909-h/19909-h.htm#A_MYSTERY_IN_THE_KITCHEN</t>
  </si>
  <si>
    <t>Moreover, though she was evidently working for dear life, her face was full of smiles; in fact, she seemed to have trouble to keep from laughing outright, while Betty, the cook, who was washing potatoes at the sink, fairly giggled with glee every few minutes, as if the sight of Miss Jessie working in the kitchen was the drollest thing in the world.
It was one of the pleasantest sights that big, sunny kitchen had seen for many a day, and the only thing that appeared mysterious about it was that the two workers acted strangely like conspirators. If they laughed—as they did on the slightest provocation—it was very soft and at once smothered. Jessie went often to the door leading into the hall, and listened; and if there came a knock on the floor, she snatched off her apron, hastily wiped her hands, rolled down her sleeves, asked Betty if there was any flour on her, and then hurried away into another part of the house, trying to look cool and quiet, as if she had not been doing anything.</t>
  </si>
  <si>
    <t>By Isabel Gordon Curtis.</t>
  </si>
  <si>
    <t>WHO ATE THE DOLLY'S DINNER?</t>
  </si>
  <si>
    <t>http://www.gutenberg.org/files/19909/19909-h/19909-h.htm#WHO_ATE_THE_DOLLYS_DINNER</t>
  </si>
  <si>
    <t>When the house was all nice and clean she dressed Lavinia in her pink muslin, and Dora Jane in her gray velvet, and Hannah Welch in her yellow silk; then she seated them around the table, each one in her own chair. Polly was just telling them about company manners, how they must not eat with their knives, or leave their teaspoons in their cups when they drank their tea, when the door opened and in came mamma with a real dolls' Thanksgiving dinner.
There was a chicken bone to put on the platter before Hannah Welch, for Hannah always did the carving. There were cunning little dishes of mashed potato and cranberry sauce, and some celery in a tiny tumbler, and the smallest squash pie baked in a patty pan. Polly Pine just hopped up and down with delight when she saw it. She set everything on the table; then she ran away to put on her nicest muslin frock with the pink ribbons, and she went downstairs to her own dinner.</t>
  </si>
  <si>
    <t>By Rose Terry Cooke.</t>
  </si>
  <si>
    <t>AN OLD-FASHIONED THANKSGIVING</t>
  </si>
  <si>
    <t>http://www.gutenberg.org/files/19909/19909-h/19909-h.htm#AN_OLD-FASHIONED_THANKSGIVING</t>
  </si>
  <si>
    <t>She ate her supper with a hearty appetite, said her prayers with John, and curled down on the featherbed in the cart, while John heaped on more wood, and, shouldering his musket, went to lengthen the ropes that tethered his oxen, and then mounted guard over the camp. Hannah watched his fine, grave face, as the flickering light illuminated it, for a few minutes, and then slept tranquilly till dawn. And by sunset next day the little party drew up at the door of the log hut they called home.
It looked very pretty to Hannah. She had the fairy gift, that is so rare among mortals, of seeing beauty in its faintest expression; and the young grass about the rough stone doorstep, the crimson cones on the great larch tree behind it, the sunlit panes of the west window, the laugh and sparkle of the brook that ran through the clearing, the blue eyes of the squirrel caps that blossomed shyly and daintily beside the stumps of new-felled trees—all these she saw and delighted in.</t>
  </si>
  <si>
    <t>By C. A. Stephens.</t>
  </si>
  <si>
    <t>1800 AND FROZE TO DEATH</t>
  </si>
  <si>
    <t>http://www.gutenberg.org/files/19909/19909-h/19909-h.htm#AND_FROZE_TO_DEATH</t>
  </si>
  <si>
    <t>Moreover, there appeared to be little or no game in the forest; many roving bears were seen, and wolves were bold. All wild animals, indeed, behaved abnormally, as if they, too, felt that nature was out of joint. The eggs of the grouse or partridge failed to hatch; even woodchucks were lean and scarce. So of the brooding hens at the settler's barn: the eggs would not hatch, and the hens, too, it is said, gave up laying eggs, perhaps from lack of food. Even the song birds fell into the "dumps" and neglected to rear young.
The dreary, fruitless autumn drew on; and Thanksgiving Day bade fair to be such a hollow mockery that in several states the governors did not issue proclamations. Maine at that time was a part of the state of Massachusetts. My impression is that the governor appointed November 28th as Thanksgiving Day, but I am not sure. It is likely that not much unction attended the announcement. The notices of it did not reach many localities in Maine.</t>
  </si>
  <si>
    <t xml:space="preserve">Hamilton Wright Mabie
</t>
  </si>
  <si>
    <t>KING ARTHUR</t>
  </si>
  <si>
    <t xml:space="preserve">Title: Heroes Every Child Should Know
</t>
  </si>
  <si>
    <t>http://www.gutenberg.org/cache/epub/4265/pg4265-images.html</t>
  </si>
  <si>
    <t>Among those who rode to London at Easter was the good Sir Ector, and with him his son, Sir Kay, newly made a knight, and the young Arthur. When the morning came that the jousts should begin, Sir Kay and Arthur mounted their horses and set out for the lists; but before they reached the field, Kay looked and saw that he had left his sword behind. Immediately Arthur turned back to fetch it for him, only to find the house fast shut, for all were gone to view the tournament. Sore vexed was Arthur, fearing lest his brother Kay should lose his chance of gaining glory, till, of a sudden, he bethought him of the sword in the great anvil before the cathedral. Thither he rode with all speed, and the guards having deserted their post to view the tournament, there was none to forbid him the adventure. He leapt from his horse, seized the hilt, and instantly drew forth the sword as easily as from a scabbard; then, mounting his horse and thinking no marvel of what he had done, he rode after his brother and handed him the weapon.</t>
  </si>
  <si>
    <t>SIR GALAHAD</t>
  </si>
  <si>
    <t>Now, according to his custom, King Arthur was waiting for some marvel to befall before he and his knights sat down to the banquet. Presently a squire entered the hall and said: "Sir King, a great wonder has appeared. There floats on the river a mighty stone, as it were a block of red marble, and it is thrust through by a sword, the hilt of which is set thick with precious stones." On hearing this, the King and all his knights went forth to view the stone and found it as the squire had said; moreover, looking closer, they read these words: "None shall draw me hence, but only he by whose side I must hang; and he shall be the best knight in all the world." Immediately, all bade Launcelot draw forth the sword, but he refused, saying that the sword was not for him. Then, at the King's command, Sir Gawain made the attempt and failed, as did Sir Percivale after him. So the knights knew the adventure was not for them, and returning to the hall, took their places about the Round Table.</t>
  </si>
  <si>
    <t>ROBIN HOOD</t>
  </si>
  <si>
    <t>One day Robin was walking alone in the wood, and reached a river spanned by a very narrow bridge, over which one man only could pass. In the midst stood a stranger, and Robin bade him go back and let him go over. "I am no man of yours," was all the answer Robin got, and in anger he drew his bow and fitted an arrow to it, "Would you shoot a man who has no arms but a staff?" asked the stranger in scorn; and with shame Robin laid down his bow, and unbuckled an oaken stick at his side. "We will fight till one of us falls into the water," he said; and fight they did, till the stranger planted a blow so well that Robin rolled over into the river. "You are a brave soul," said he, when he had waded to land, and he blew a blast with his horn which brought fifty good fellows, clad in green, to the little bridge.</t>
  </si>
  <si>
    <t>GEORGE WASHINGTON</t>
  </si>
  <si>
    <t>Although the Farmer of Mount Vernon was much retired from the business world, he was by no means inattentive to the progress of public affairs. When the post bag arrived, he would select his letters and lay them aside for reading in the seclusion of his library. The newspapers he would peruse while taking his single cup of tea (his only supper) and read aloud passages of peculiar interest, remarking the matter as he went along. He read with distinctness and precision. These evenings with his family always ended at precisely nine o'clock, when he bade everyone good night and retired to rest, to rise again at four and renew the same routine of labour and enjoyment.
Washington's last days, like those that preceded them in the course of a long and well-spent life, were devoted to constant and careful employment. His correspondence both at home and abroad was immense. Yet no letter was unanswered. One of the best-bred men of his time, Washington deemed it a grave offence against the rules of good manners and propriety to leave letters unanswered.</t>
  </si>
  <si>
    <t>Jakob and Wilhelm Grimm</t>
  </si>
  <si>
    <t>Rumpelstiltzkin</t>
  </si>
  <si>
    <t>Journeys Through Bookland V2</t>
  </si>
  <si>
    <t>So the poor miller's daughter sat down. She hadn't the least idea of how to spin straw into gold, and at last she began to cry. Suddenly the door opened, and in stepped a tiny little man who said: "Good evening, Miss Miller-maid; why are you crying so bitterly?"
"Oh!" answered the girl, "I have to spin straw into gold, and haven't the slightest notion how it's done." "What will you give me if I spin it for you?" asked the manikin.
"My necklace," replied the girl.
The little man took the necklace, sat down at the wheel, and whir, whir, whir, round it went until morning, when all the straw was spun away, and all the bobbins were full of gold.
As soon as the sun rose, the King came, and when he saw the gold he was astonished and delighted, but he wanted more of the precious metal. He had the miller's daughter put into another room, much bigger than the first and full of straw, and bade her, if she valued her life, spin it all into gold before morning.</t>
  </si>
  <si>
    <t>Charles H. Sylvester?</t>
  </si>
  <si>
    <t>The Mirror of Matsuyana</t>
  </si>
  <si>
    <t>Now it happened when the child was still very little that her father was obliged to go to the capital of the kingdom. As it was so long a journey, neither his wife nor his child could go with him and he departed alone, promising to bring them many pretty gifts on his return.
The mother had never been away from the neighborhood and was not able to get rid of some fear when she thought of the long journey her husband must take. At the same time, however, she could not but feel pride and satisfaction that it was her husband who was the first man in all that region to go to the rich city where the king and the nobles lived, and where there were so many beautiful and marvelous things to be seen.
At last, when the good wife knew that her husband would return, she dressed her child gaily in the best clothes she had and herself in the blue dress that she knew he liked very much.
It is not possible to describe the joy of the good woman when she saw her husband return safe and sound.</t>
  </si>
  <si>
    <t>Hans Christian Andersen</t>
  </si>
  <si>
    <t>The Fir Tree</t>
  </si>
  <si>
    <t>Out in the forest stood a pretty little Fir Tree. It had a good place; it could have sunlight, air there was in plenty, and all around grew many larger comrades—pines as well as firs. But the little Fir Tree wished ardently to become greater. It did not care for the warm sun and the fresh air; it took no notice of the peasant children, who went about talking together, when they had come out to look for strawberries and raspberries. The children often came with a whole basketful, or with a string of berries which they had strung on a straw. Then they would sit down by the little Fir Tree and say, "How pretty and small this one is!" The Fir Tree did not like that at all.
Next year he had grown bigger, and the following year he was taller still.
"Oh, if I were only as tall as the others!" sighed the little Fir. "Then I would spread my branches far around and look out from my crown into the wide world. The birds would then build nests in my boughs, and when the wind blew I would nod grandly."</t>
  </si>
  <si>
    <t>Adapted by Anna McCaleb</t>
  </si>
  <si>
    <t>How The Wolf Was Bound</t>
  </si>
  <si>
    <t>The Norse peoples believed that their gods lived above the earth in a wonderful city named Asgard. From this city they crossed to the earth on a bridge, which by people on earth was known as the rainbow.
It seems strange that any one who might have lived with the gods in their beautiful city of Asgard and have shared in their joys and their good works should have preferred to associate with the ugly, wicked giants. But that was the case with Loki—Red Loki, as he was called, because of his red hair. He was handsome like a god; he was wise and clever like a god—more clever than any of the other gods. In one way, however, he differed from the others; he had a bad heart, and liked much better to use his cleverness in getting gods and men into trouble than in making them happy. Besides this, he was very proud, and could not bear to submit even to Odin, the king of the gods.</t>
  </si>
  <si>
    <t>The Death of Balder</t>
  </si>
  <si>
    <t>All day long, as they went about their tasks and their pleasures, the gods were conscious of a feeling of gloom; and when they stopped and questioned themselves, they found that the cause lay in the diminished brightness of Balder's smile. When, the next morning, Balder again came slowly to the great hall of the gods and showed a careworn face, Odin and Frigga, his father and mother, drew him apart and implored him to tell them the cause of his grief.
"My son," spoke Odin, "it is not well that this gloom should rest on all the gods, and they not know the cause. Perhaps we, your father and your mother, may help you."
At last Balder told them that for two nights he had had strange, haunting dreams; what they were he could not remember clearly when he awoke, but he could not shake off their depressing effect.</t>
  </si>
  <si>
    <t>The Punishment of Loki</t>
  </si>
  <si>
    <t>Here, in this solitary place, Loki built himself a hut of piled-up rocks. Four walls had the hut, and in each wall was a door, for Loki wished to be able to see the gods, from whatever direction they approached, and to make his escape. He had always been a famous fisherman, and now the fish which he took from the stream formed his only food.
Sometimes he changed himself into a salmon and floated about in the quieter places of the stream. He never talked with the other fish who lived in the stream, but somehow he felt less lonely with those living things about him than he did in his solitary hut on the mountain side.
One day (for Loki was a very clever workman) he began to fashion something, the like of which there had not been in the world before. This was a net for fishing; and so interested did Loki become in twisting and knotting the cords, that he almost forgot to keep watch for his enemies, the gods.</t>
  </si>
  <si>
    <t>The Snow Queen</t>
  </si>
  <si>
    <t>In the great square the boldest among the boys often tied their sledges to the country people's carts, and thus rode with them a good way. They went capitally. When they were in the midst of their playing there came a great sledge. It was painted quite white, and in it sat somebody wrapped in a rough, white fur, with a white, rough cap on his head. The sledge drove twice round the square, and Kay bound his little sledge to it, and so he drove on with it. It went faster and faster, straight into the next street. The man who drove turned round and nodded in a familiar way to Kay; it was as if they knew one another. Each time when Kay wanted to cast loose his little sledge, the stranger nodded again, and then Kay remained where he was, and thus they drove out at the town gate.</t>
  </si>
  <si>
    <t>Nathaniel Hawthorne</t>
  </si>
  <si>
    <t>The Chimera</t>
  </si>
  <si>
    <t>Oh, how fine a thing it is to be a winged horse! Sleeping at night, as he did, on a lofty mountain top, and passing the greater part of the day in the air, Pegasus seemed hardly to be a creature of the earth. Whenever he was seen up very high above people's heads, with the sunshine on his silvery wings, you would have thought that he belonged to the sky, and that, skimming a little too low, he had got astray among our mists and vapors and was seeking his way back again. It was very pretty to behold him plunge into the fleecy bosom of a bright cloud and be lost in it for a moment or two, and then break forth from the other side. Or in a sullen rainstorm, when there was a gray pavement of clouds over the whole sky, it would sometimes happen that the winged horse descended right through it, and the glad light of the upper region would gleam after him. In another instant, it is true, both Pegasus and the pleasant light would be gone away together.</t>
  </si>
  <si>
    <t>The Story of Phaethon</t>
  </si>
  <si>
    <t>Long before daylight the next morning Phaethon set out, and with his mother's directions in mind, walked straight east until he came to the dazzling palace of the sun. Had he not been a bold youth, he would have been frightened and turned back; but he was determined to prove his boasts, and passed on into the palace. At last, on a great golden throne, he saw his father—surely a more glorious father than ever boy had before. So glorious was he that Phaethon dared not approach him closely, as the light about the throne was blinding. When Apollo recognized him, however, he took off the crown of rays from about his head and called to Phaethon to approach fearlessly.
As the boy stood before the throne, he was a son of whom no father, even Apollo, needed to be ashamed; and as he hurried into his story, the sun-god smiled at the signs of his impetuous temper.</t>
  </si>
  <si>
    <t>Tom, The Water Baby</t>
  </si>
  <si>
    <t>How many chimneys Tom swept I cannot say; but he swept so many that he got quite tired, and puzzled, too, for they were not like the town flues to which he was accustomed, but such as you would find—if you would only get up them and look, which perhaps you would not like to do—in old country houses; large and crooked chimneys, which had been altered again and again, till they ran one into another. So Tom fairly lost his way in them; not that he cared much for that, though he was in pitch darkness, for he was as much at home in a chimney as a mole is underground; but at last, coming down as he thought the right chimney, he came down the wrong one, and found himself standing on the hearthrug in a room the like of which he had never seen before.</t>
  </si>
  <si>
    <t>Holger Danske</t>
  </si>
  <si>
    <t>"But the most beautiful of all is the old Kronenburgh; and here it is that Holger Danske sits in the deep, dark cellar, where nobody goes. He is clad in iron and steel, and leans his head on his strong arm; his long beard hangs down over the marble table, and has grown into it. He sleeps and dreams, but in his dreams he sees everything that happens up there in Denmark. Every Christmas Eve comes an angel, and tells him that what he has dreamed is right, and that he may go to sleep in quiet, for that Denmark is not yet in any real danger; but when once such a danger comes, then old Holger Danske will rouse himself, so that the table shall burst when he draws out his beard! Then he will come forth and strike, so that it shall be heard in all the countries in the world."</t>
  </si>
  <si>
    <t>What The Old Man Does Is Always Right</t>
  </si>
  <si>
    <t>Just such a farmhouse stood out in the country; and in this house dwelt an old couple—a peasant and his wife. Small as was their property, there was one article among it that they could do without—a horse, that lived on the grass it found by the side of the highroad. The old peasant rode into the town on this horse; and often his neighbors borrowed it of him, and rendered the old couple some service in return for the loan of it. But they thought it would be best if they sold the horse, or exchanged it for something that might be more useful to them. But what might this something be?
"You'll know that best, old man," said the wife. "It is fair day today, so ride into town, and get rid of the horse for money, or make a good exchange; whichever you do will be right to me. Ride off to the fair."</t>
  </si>
  <si>
    <t>John Ruskin</t>
  </si>
  <si>
    <t>The King Of The Golden River</t>
  </si>
  <si>
    <t>It was drawing toward winter, and very cold weather, when one day the two elder brothers had gone out, with their usual warning to little Gluck, who was left to mind the roast, that he was to let nobody in, and give nothing out. Gluck sat down quite close to the fire, for it was raining very hard, and the kitchen walls were by no means dry or comfortable looking. He turned and turned, and the roast got nice and brown. "What a pity," thought Gluck, "my brothers never ask anybody to dinner. I'm sure, when they've got such a nice piece of mutton as this, and nobody else has got so much as a piece of dry bread, it would do their hearts good to have somebody to eat it with them."
Just as he spoke, there came a double knock at the house door, yet heavy and dull, as though the knocker had been tied up—more like a puff than a knock.
"It must be the wind," said Gluck; "nobody else would venture to knock double knocks at our door."</t>
  </si>
  <si>
    <t>Abridged from the Bible</t>
  </si>
  <si>
    <t>The Story Of Esther</t>
  </si>
  <si>
    <t>Now it came to pass on the third day, that Esther put on her royal apparel, and stood in the inner court of the king's house; and the king sat upon his royal throne in the royal house, over against the gate of the house. And it was so, when the king saw Esther the queen standing in the court, that she obtained favour in his sight; and the king held out to Esther the golden sceptre that was in his hand. So Esther drew near, and touched the top of the sceptre. Then said the king unto her, "What wilt thou, Queen Esther? and what is thy request? It shall be given thee even to the half of my kingdom."
And Esther answered, "If it seem good unto the king, let the king and Haman come this day unto the banquet that I have prepared for him."
Then the king said, "Cause Haman to make haste, that he may do as Esther hath said."
So the king and Haman came to the banquet that Esther had prepared.</t>
  </si>
  <si>
    <t>The Darning-Needle</t>
  </si>
  <si>
    <t>There was once a Darning-Needle who thought herself so fine, she imagined she was an embroidering needle.
"Take care, and mind you hold me tight!" she said to the Fingers which took her out. "Don't let me fall! If I fall on the ground I shall certainly never be found again, for I am so fine!"
"That's as it may be," said the Fingers; and they grasped her round the body.
"See, I'm coming with a train!" said the Darning-Needle, and she drew a long thread after her, but there was no knot in the thread.
The Fingers pointed the needle just at the cook's slipper, in which the upper leather had burst, and was to be sewn together.
"That's vulgar work," said the Darning-Needle. "I shall never get through. I'm breaking! I'm breaking!" And she really broke. "Did I not say so?" said the Darning-Needle; "I'm too fine." "Now it's quite useless," said the Fingers; but they were obliged to hold her fast, all the same; for the cook dropped some sealing wax upon the needle, and pinned her kerchief about her neck with it.</t>
  </si>
  <si>
    <t>The Queen Of The Under-World</t>
  </si>
  <si>
    <t>One day while they played and laughed and sang, vying with each other as to which could make the most beautiful garlands, they were startled by a strange rumbling sound. Nearer it came, louder it grew; and suddenly to the frightened eyes of the maidens there appeared a great chariot, drawn by four wild-looking, foam-flecked black steeds. Not long did the girls gaze at the horses or the chariot—all eyes were drawn in fascination to the driver of the car. He was handsome as only a god could be, and yet so gloomy that all knew instantly he could be none other than Pluto, king of the underworld.
Suddenly, while his horses were almost at full speed, he jerked them to a standstill. Then he sprang to the ground, seized Proserpina in his arms, mounted his chariot, and was off before the frightened nymphs could catch their breath to cry out.</t>
  </si>
  <si>
    <t>Mary Howitt</t>
  </si>
  <si>
    <t>Why The Sea Is Salt</t>
  </si>
  <si>
    <t>The house was dark and cold; but the poor man bade his wife wait and see what would happen. He placed the little hand-mill on the table, and began to turn the crank. First, out there came some grand, lighted wax candles, and a fire on the hearth, and a porridge-pot boiling over it, because in his mind he said they should come first. Then he ground out a tablecloth, and dishes, and spoons, and knives and forks, and napkins.
He was himself astonished at his good luck, as you may believe; and his wife was almost beside herself with joy and astonishment. Well, they had a capital supper; and after it was eaten, they ground out of the mill every possible thing to make their house and themselves warm and comfortable. So they had a merry Christmas eve and morning, made merrier by the thought that they need never want again.</t>
  </si>
  <si>
    <t>EDWIN D. COE</t>
  </si>
  <si>
    <t>REMINISCENCES OF A PIONEER[1]</t>
  </si>
  <si>
    <t xml:space="preserve">Journeys Through Bookland, Vol 5 </t>
  </si>
  <si>
    <t>http://www.gutenberg.org/cache/epub/11250/pg11250.html</t>
  </si>
  <si>
    <t>The presidential election in the fall of 1848 aroused a good deal of interest, for Wisconsin had now become a state, and citizens could vote for national candidates. I was in Jonathan Piper's store one evening, with my father, when about a dozen men were present. A political discussion sprang up and grew hot, and finally a division was called for. Two or three voted for Zachary Taylor, the Whig candidate; one for Lewis Cass, the Democrat; and the rest for Martin Van Buren, Free Soiler. The State went with the lone voter, for Cass carried it by a small plurality.
Good health was the rule among the hardworking, plain-living pioneers, but plowing up the soil released the poison which nature seemed to have put there on guard, and every one at one time or another came down with the "shakes." However, the potent influence of sunshine, quinine, and cholagogue speedily won their way, and in a few years malaria had become a mere reminiscence.
In November, 1848, my parents moved to Beaver Dam, and thus our life in the Rock River country came to an end.</t>
  </si>
  <si>
    <t>CAPTAIN MORGAN AT MARACAIBO</t>
  </si>
  <si>
    <t>All that night the valiant captain and his men kept a careful and vigilant watch, for the Spanish were almost within gunshot. No sooner had daylight come, however, than the buccaneers weighed anchor and again set sail, starting their course for the Spanish vessels. The latter, seeing them come, themselves put on sail and moved to meet the attack. The fire ship in its place at the head of the line soon met the largest ship, and instantly grappled itself firmly to her side. Too late the Spaniards discovered their terrible danger, and although they made strenuous efforts to free themselves, they were unable to do so. The flames from the burning vessel seized upon the timber and rigging of the ship, and in a very short space of time consumed the stern of the vessel, leaving the fore part to sink into the sea, carrying with it the survivors.</t>
  </si>
  <si>
    <t>READING HISTORY</t>
  </si>
  <si>
    <t>As a matter of fact, history when well written is as fascinating as any story that ever was penned, and it has the merit of being true. Sometimes it is a little harder to read than the light things that are so numerously given us by magazines and story books, but no one shuns hard work where it yields pleasure. A boy will play football or tramp all day with a gun over his shoulder, and not think twice about the hard work he is doing. Reading history bears about the same relation to reading mild love stories and overdrawn adventures that football or skating bears to stringing beads.
Not all history is hard to read; in some of it the interest lies so close to the surface that it grips us with the first glance. Such is the kind we read in the beginning. The adventures of King Arthur, the Cid, Robin Hood, and other half mythical heroes are history in the making—the history that grew up when the world was young, and its great men were something like overgrown boys. That is why we who have boyish hearts like to read about them.</t>
  </si>
  <si>
    <t>Jerome K Jerome</t>
  </si>
  <si>
    <t>WE PLAN A RIVER TRIP</t>
  </si>
  <si>
    <t>I opened the bag and packed the boots in; and then, just as I was going to close it, a horrible idea occurred to me. Had I packed my toothbrush? I don't know how it is, but I never do know whether I've packed my toothbrush.
My toothbrush is a thing that haunts me when I'm traveling, and makes my life a misery. I dream that I haven't packed it, and wake up in a cold perspiration, and get out of bed and hunt for it. And, in the morning, I pack it before I have used it, and have to unpack again to get it, and it is always the last thing I turn out of the bag; and then I repack and forget it, and have to rush upstairs for it at the last moment and carry it to the railway station, wrapped up in my pocket handkerchief.
Of course I had to turn every mortal thing out now, and, of course, I could not find it. I rummaged the things up into much the same state that they must have been in before the world was created, and when chaos reigned.</t>
  </si>
  <si>
    <t>ON COMIC SONGS</t>
  </si>
  <si>
    <t>Harris has a fixed idea that he can sing a comic song; the fixed idea, on the contrary, among those of Harris's friends who have heard him try, is that he can't, and never will be able to, and that he ought not to be allowed to try.
When Harris is at a party and is asked to sing, he replies: "Well, I can only sing a comic song, you know"; and he says it in a tone that implies that his singing of that, however, is a thing that you ought to hear once, and then die.
"Oh, that is nice," says the hostess. "Do sing one, Mr. Harris," and Harris gets up and makes for the piano, with the beaming cheeriness of a generous-minded man who is just about to give somebody something.
"Now, silence, please, everybody," says the hostess, turning round; "Mr. Harris is going to sing a comic song!"
"Oh, how jolly!" they murmur; and they hurry in from the conservatory, and come up from the stairs, and go and fetch each other from all over the house, and crowd into the drawing-room, and sit round, all smirking in anticipation.
Then Harris begins.</t>
  </si>
  <si>
    <t>Grace E Sellon</t>
  </si>
  <si>
    <t>Sir Walter Scott</t>
  </si>
  <si>
    <t xml:space="preserve">Journeys Through Bookland, Vol 6 </t>
  </si>
  <si>
    <t>http://www.gutenberg.org/files/21864/21864-h/21864-h.htm#SIR_WALTER_SCOTT</t>
  </si>
  <si>
    <t>It had been decided that Walter should follow his father's profession, that of the law, and accordingly he entered his father's office, to serve a five years' apprenticeship. Though it may seem surprising, in view of his former indolence, it is true that he gave himself to his work with great industry. At the same time, however, he continued to read stories of adventure and history and other similar works with as much zest as ever, and entered into an agreement with a friend whereby each was to entertain the other with original romances. The monotony of office duties was also relieved by many trips about the country, in which the keenest delight was felt in natural beauties and in the historical associations of old ruins and battlefields and other places of like interest. Then, too, there were literary societies that advanced the young law-apprentice both intellectually and socially. Thus the years with his father passed. Then, as he was to prepare himself for admission to the bar, he entered law classes in the University of Edinburgh, with the result that in 1792 he was admitted into the Faculty of Advocates.</t>
  </si>
  <si>
    <t>Donald G Mitchell</t>
  </si>
  <si>
    <t>Childhood</t>
  </si>
  <si>
    <t>http://www.gutenberg.org/files/21864/21864-h/21864-h.htm#CHILDHOOD</t>
  </si>
  <si>
    <t>I hold in my hands a little alder rod, with which I am fishing for the roach and minnows, that play in the pool below us.
She is watching the cork tossing on the water, or playing with the captured fish that lie upon the bank. She has auburn ringlets that fall down upon her shoulders; and her straw hat lies back upon them, held only by the strip of ribbon, that passes under her chin. But the sun does not shine upon her head; for the oak tree above us is full of leaves; and only here and there, a dimple of the sunlight plays upon the pool, where I am fishing.
Her eye is hazel, and bright; and now and then she turns it on me with a look of girlish curiosity, as I lift up my rod—and again in playful menace, as she grasps in her little fingers one of the dead fish, and threatens to throw it back upon the stream. Her little feet hang over the edge of the bank; and from time to time, she reaches down to dip her toe in the water; and laughs a girlish laugh of defiance.</t>
  </si>
  <si>
    <t>Matthew Arnold</t>
  </si>
  <si>
    <t>Sohrab and Rustem</t>
  </si>
  <si>
    <t>http://www.gutenberg.org/files/21864/21864-h/21864-h.htm#SOHRAB_AND_RUSTEM</t>
  </si>
  <si>
    <t>He was a marvelous boy, this son of Rustem and Tehmina. Beautiful in face as the moon when it rides the heavens in its fullness, he was large, well-formed, with limbs as straight as the arrows of his father. He grew at an astonishing rate. When he was but a month old he was as tall as any year-old baby; at three years of age he could use the bow, the lasso and the club with the skill of a man; at five he was as brave as a lion, and at ten not a man in the kingdom was his match in strength and agility.
Tehmina, rejoicing in the intelligent, shining face of her boy, had named him Sohrab, but as she feared that Rustem might send for his son if he knew that he had so promising a one, she sent word to her husband that her child was a girl.</t>
  </si>
  <si>
    <t>Emile Souvestre</t>
  </si>
  <si>
    <t>The Poet and the Peasant</t>
  </si>
  <si>
    <t>http://www.gutenberg.org/files/21864/21864-h/21864-h.htm#THE_POET_AND_THE_PEASANT</t>
  </si>
  <si>
    <t>The young man uttered an exclamation. He had left the château that morning and did not think that he had wandered so far; but he had been on the wrong path for hours, and in thinking to take the road to Sersberg he had continued to turn his back upon it. It was too late to make good such an error; so he was forced to accept the shelter offered by his new companion, whose farm was fortunately within gunshot.
He accordingly regulated his pace to the carter's and attempted to enter into conversation with him; but Moser was not a talkative man and was apparently a complete stranger to the young man's usual sensations. When, on issuing from the forest, Arnold pointed to the magnificent horizon purpled by the last rays of the setting sun, the farmer contented himself with a grimace.
"Bad weather for tomorrow," he muttered, drawing his cloak about his shoulders.</t>
  </si>
  <si>
    <t>Edwin C Taylor</t>
  </si>
  <si>
    <t>A Chat about Pottery</t>
  </si>
  <si>
    <t>St. Nicholas Magazine Volume 5 No. 2</t>
  </si>
  <si>
    <t>http://www.gutenberg.org/files/15373/15373-h/15373-h.htm#pottery</t>
  </si>
  <si>
    <t>When the lads reached home they told their plan to Willie's sister Matie, and then all three determined to carry it out.
"Rap-a-tap, tap," sounded briskly at the library door after supper. "Come in," was the response, and in bounded the three children, their faces lighted up with smiles at the prospect of spending an evening with Uncle Jack.
"Welcome, youngsters," said he, in a cheery tone. "But you look as if you were expecting something; what is it?"
"Oh, Uncle Jack, we want you to tell us all about pottery," cried the boys.
"Yes, please do," chimed in Matie.
"All about pottery? Why, my dear children, that's very like asking me to tell you all about the whole world, for a complete history of one would be almost a history of the other; and I could hardly do that, you know," said Uncle Jack, with a smile.
"Willie said you could talk about pottery all night," cried Matie.
"And so I might, dear, and not get further than the ABC of its history, after all," answered Uncle Jack.</t>
  </si>
  <si>
    <t>Sweet Marjoram Day</t>
  </si>
  <si>
    <t>http://www.gutenberg.org/files/15373/15373-h/15373-h.htm#marjoram</t>
  </si>
  <si>
    <t>The principal business of the people of this country was the raising of sweet marjoram. The soil and climate were admirably adapted to the culture of the herb, and fields and fields of it were to be seen in every direction. At that time, and this was a good while ago, very little sweet marjoram was raised in other parts of the world, so this country had the trade nearly all to itself.
The great holiday of the year was the day on which the harvest of this national herb began. It was called "Sweet Marjoram Day," and the people, both young and old, thought more of it than of any other holiday in the year.
On that happy day everybody went out into the fields. There was never a person so old, or so young, or so busy that they could not go to help in the harvest. Even when there were sick people, which was seldom, they were carried out to the fields and staid there all day. And they generally felt much better in the evening.</t>
  </si>
  <si>
    <t>Gail Hamilton</t>
  </si>
  <si>
    <t>Now, or Then?</t>
  </si>
  <si>
    <t>http://www.gutenberg.org/files/15373/15373-h/15373-h.htm#noworthen</t>
  </si>
  <si>
    <t>Among many interesting reminiscences and reflections, this dignified and delightful old gentleman said he thought the young people of today were less mannerly than in the olden time, less deferential, less decorous. This may be true, and I tried to be sufficiently deferential to my courtly host, not to disagree with him. But when I look upon the young people of my own acquaintance, I recall that Jamie took the hand luggage as naturally as if he were born for nothing else; Frank never failed to open a door; Arthur pulled out Maggie's chair at table before he took his own; Nelly and Ruth came to my party sweet and bright as if they did not know that the young gentlemen whom they had expected to meet were prevented from attending; while Lucy will run herself out of breath for you, and Mary sits and listens with flattering intentness, and Anne and Alice and—well, looking over my constituency, I find the young people charming.</t>
  </si>
  <si>
    <t>Emma K. Parrish</t>
  </si>
  <si>
    <t>Jack's Christmas</t>
  </si>
  <si>
    <t>http://www.gutenberg.org/files/15373/15373-h/15373-h.htm#jackschristmas</t>
  </si>
  <si>
    <t>For a week, Jack wondered and mused within himself how he could get something for Christmas presents for his little sisters. He couldn't make anything at home without their seeing it, nor at school without the teacher's seeing it, or else the big boys plaguing him about it. Besides, he would rather buy something pretty, such as they had never seen before—china dolls in pink dresses, or something of that kind. One morning, however, Jack discovered some quail-tracks in the snow near the straw-stack, and he no longer wondered about ways and means, but in a moment was awake to the importance of this discovery. That very evening he made a wooden trap, and the next morning early set it near the stack, and laid an inviting train of wheat quite up to it, and scattered a little inside. He told his sisters, Mary and Janey, about the trap, but not about what he meant to do with the quails when he caught them.</t>
  </si>
  <si>
    <t>Gustavus Frankenstein</t>
  </si>
  <si>
    <t>The Tower Mountain</t>
  </si>
  <si>
    <t>http://www.gutenberg.org/files/15373/15373-h/15373-h.htm#towermountain</t>
  </si>
  <si>
    <t>In the neighboring streams were many kinds of fishes, some of which I knew to be very good eating, and I could have caught and eaten as many birds as I wished; but the fruits and nuts were so plentiful, and of so many different sorts, that I cared for, and, indeed, needed, no other kind of food.
Thus, several months passed away, and I was not weary of this paradise. There was enough to occupy my mind in the examination of the structure and mode of growth of a vast number of species of plants. Their flowering, their fruitage, and their decay offered a boundless field for thought, and kept up a never-flagging interest.
For the first four months the sun traced his course through the heavens to the north of me; I knew, therefore, that I was almost immediately under the equator. For several days at the end of the four months, the sun rose directly in the east, passing through the sky in a line dividing it almost exactly into halves north and south. After that, for six months, I had the great luminary to the south of me.</t>
  </si>
  <si>
    <t>J.D.</t>
  </si>
  <si>
    <t>About the Porpoises</t>
  </si>
  <si>
    <t>http://www.gutenberg.org/files/15373/15373-h/15373-h.htm#porpoises</t>
  </si>
  <si>
    <t>A very familiar spectacle at sea is a school of porpoises—or "porpusses," as the sailors call them. As soon as a school catches sight of a ship, they immediately make a frantic rush for it, as if their life depended upon giving it a speedy welcome. After diving under the vessel a few times to inspect it and try its speed, they take their station under the bows, just ahead, and proceed to cut up every antic that a fish is capable of. They jump, turn over, play "leap-frog" and "tag" in the most approved fashion. Their favorite antic is to dive a few feet and then come to the surface, showing their backs in a half circle, and then, making a sound like a long-drawn sigh, disappear again. Sailors call them "sea-clowns," and never allow them to be harmed.
They are met with in schools of from two or three to thousands. They often get embayed in the inlets and shallow rivers which their curiosity leads them to investigate. A porpoise once came into the Harlem River and wandered up and down for a week seeking a way out.</t>
  </si>
  <si>
    <t>P. F.</t>
  </si>
  <si>
    <t>The Magician and his Bee</t>
  </si>
  <si>
    <t>http://www.gutenberg.org/files/15373/15373-h/15373-h.htm#magician</t>
  </si>
  <si>
    <t>As soon as the people and the chickens and donkeys and wasps and cows and all the others were seated, side by side, in two long rows, the magician gave out the first word. It was "Roe-dough-mon-taide"—at least that was the way he pronounced it. The king and the queen were at the heads of the two lines, and it was their duty to begin—first the king, and then the queen, if he missed.
But neither of them had ever heard of the word, and so they didn't try. Then one of the wasps tried, and afterward a ram, a rabbit, and the head ninny-hammer; but they made sad work of it. Then each one of the company made an effort and did his, her or its very best, but it was of no use; they could not spell the word.
Uprose then the little chicken that had stood on his mother's back and tried to crow in tune with his father, and he cried out: "Give it up!"
"Wrong!" said the magician. "That's not it. You are all now under the influence of a powerful spell. Here you will remain until someone can correctly answer my question."</t>
  </si>
  <si>
    <t>J.C. Purdy</t>
  </si>
  <si>
    <t>Scrubby's Beautiful Tree</t>
  </si>
  <si>
    <t>http://www.gutenberg.org/files/15373/15373-h/15373-h.htm#scrubby</t>
  </si>
  <si>
    <t>Tiny Lucy, the dearest baby of all in this little girl's large family, was taken up and quieted; and then something happened that was really wonderful. Little Laura, with her poor torn and tangled doll in her arms, sat very still for at least five minutes. The little maid was thinking all that time. She did not think very straight, perhaps, but she thought over a great deal of ground, and settled a good many things in that busy little head of hers; then she sang them all over to Tiny Lucy.
"Hush, my dear!" she sang. "Don't stay long, for it beats my heart when the winds blow; and come back soon to your own chickabiddy, and then Kissmuss'll be here. S'umber on, baby dear. Kriss is coming with such a booful tree; then wont you be s'prised? She went to the hatter's to get him a coffin, and when she come back he was fixin' my Kissmuss-tree!"
The little singer grew so enthusiastic when she came to the tree that she could not wait to sing any more; so she just danced Lucy up and down and chattered to her as fast as her tongue could go.</t>
  </si>
  <si>
    <t>George Elliot</t>
  </si>
  <si>
    <t>Tom and Maggie Tulliver</t>
  </si>
  <si>
    <t>Journeys Through Bookland Vol. 7</t>
  </si>
  <si>
    <t>http://www.gutenberg.org/files/23405/23405-h/23405-h.htm#TOM_AND_MAGGIE_TULLIVER</t>
  </si>
  <si>
    <t>Maggie soon thought she had been hours in the attic, and it must be tea time, and they were all having their tea, and not thinking of her. Well, then, she would stay up there and starve herself—hide herself behind the tub, and stay there all night—and then they would all be frightened, and Tom would be sorry. Thus Maggie thought in the pride of her heart, as she crept behind the tub; but presently she began to cry again at the idea that they didn't mind her being there. If she went down again to Tom now—would he forgive her? Perhaps her father would be there, and he would take her part. But then she wanted Tom to forgive her because he loved her, not because his father told him. No, she would never go down if Tom didn't come to fetch her.</t>
  </si>
  <si>
    <t>Henry David Thoreau</t>
  </si>
  <si>
    <t>Brute Neighbors</t>
  </si>
  <si>
    <t>http://www.gutenberg.org/files/23405/23405-h/23405-h.htm#BRUTE_NEIGHBORS</t>
  </si>
  <si>
    <t>It is said that loons have been caught in the New York lakes eighty feet beneath the surface, with hooks set for trout—though Walden is deeper than that. How surprised must the fishes be to see this ungainly visitor from another sphere speeding his way amid their schools! Yet he appeared to know his course as surely under water as on the surface, and swam much faster there. Once or twice I saw a ripple where he approached the surface, just put his head out to reconnoiter, and instantly dived again. I found that it was as well for me to rest on my oars and wait his reappearing as to endeavor to calculate where he would rise; for again and again, when I was straining my eyes over the surface one way, I would suddenly be startled by his unearthly laugh behind me.</t>
  </si>
  <si>
    <t>The Pond In Winter</t>
  </si>
  <si>
    <t>http://www.gutenberg.org/files/23405/23405-h/23405-h.htm#THE_POND_IN_WINTER</t>
  </si>
  <si>
    <t>After a still winter night I awoke with the impression that some question had been put to me, which I had been endeavoring in vain to answer in my sleep, as what—how—when—where? But there was dawning Nature, in whom all creatures live, looking in at my broad windows with serene and satisfied face, and no question on her lips. I awoke to an answered question, to Nature and daylight. The snow lying deep on the earth dotted with young pines, and the very slope of the hill on which my house is placed, seemed to say, Forward! Nature puts no question and answers none which we mortals ask. She has long ago taken her resolution. "O Prince, our eyes contemplate with admiration and transmit to the soul the wonderful and varied spectacle of this universe. The night veils without doubt a part of this glorious creation; but day comes to reveal to us this great work, which extends from earth even into the plains of the ether."</t>
  </si>
  <si>
    <t>Winter Animals</t>
  </si>
  <si>
    <t>http://www.gutenberg.org/files/23405/23405-h/23405-h.htm#WINTER_ANIMALS</t>
  </si>
  <si>
    <t>When the ground was not yet quite covered, and again near the end of winter, when the snow was melted on my south hillside and about my wood-pile, the partridges came out of the woods morning and evening to feed there. Whichever side you walk in the woods the partridge bursts away on whirring wings, jarring the snow from the dry leaves and twigs on high, which comes sifting down in the sunbeams like golden dust; for this brave bird is not to be scared by winter. It is frequently covered up by drifts, and, it is said, "sometimes plunges from on wing into the soft snow, where it remains concealed for a day or two." I used to start them in the open land also, where they had come out of the woods at sunset to "bud" the wild apple trees. They will come regularly every evening to particular trees, where the cunning sportsman lies in wait for them, and the distant orchards next the woods suffer thus not a little. I am glad that the partridge gets fed at any rate. It is Nature's own bird which lives on buds and diet-drink.</t>
  </si>
  <si>
    <t>Thomas Belt</t>
  </si>
  <si>
    <t>Trees And Ants That Help Each Other</t>
  </si>
  <si>
    <t>http://www.gutenberg.org/files/23405/23405-h/23405-h.htm#TREES_AND_ANTS_THAT_HELP_EACH_OTHER</t>
  </si>
  <si>
    <t>The bull's-horn thorn does not grow at the mines in the forest, nor are the small ants attending on them found there. They seem specially adapted for the tree, and I have seen them nowhere else. Besides the little ants, I found another ant that lives on these acacias, whose habits appear to be rather different. It makes the holes of entrance to the thorns near the centre of one of each pair, and not near the end, and it is not so active as the other species. It is also rather scarce; but when it does occur, it occupies the whole tree, to the exclusion of the other. The glands on the acacia are also frequented by a small species of wasp. I sowed the seeds of the acacia in my garden, and reared some young plants. Ants of many kinds were numerous; but none of them took to the thorns for shelter, nor the glands and fruit-like bodies for food; for, as I have already mentioned, the species that attend on the thorns are not found in the forest.</t>
  </si>
  <si>
    <t>The Family Of Michael Arout</t>
  </si>
  <si>
    <t>http://www.gutenberg.org/files/23405/23405-h/23405-h.htm#THE_FAMILY_OF_MICHAEL_AROUT</t>
  </si>
  <si>
    <t>But if virtue is only a word, what is there then in life which is true and real? No, I will not believe that goodness is in vain! It does not always give the happiness we had hoped for, but it brings some other. In the world everything is ruled by order and has its proper and necessary consequences, and virtue cannot be the sole exception to the general law. If it had been prejudicial to those who practice it, experience would have avenged them; but experience has, on the contrary, made it more universal and more holy. We only accuse it of being a faithless debtor because we demand an immediate payment, and one apparent to our senses. We always consider life as a fairy tale, in which every good action must be rewarded by a visible wonder. We do not accept as payment a peaceful conscience, self-content, or a good name among men—treasures that are more precious than any other, but the value of which we do not feel till after we have lost them!</t>
  </si>
  <si>
    <t>Robert Louis Stevenson</t>
  </si>
  <si>
    <t>The Recovery Of The Hispaniola</t>
  </si>
  <si>
    <t>http://www.gutenberg.org/files/23405/23405-h/23405-h.htm#THE_RECOVERY_OF_THE_HISPANIOLA</t>
  </si>
  <si>
    <t>"Well, now," thought I to myself, "it is plain I must lie where I am, and not disturb the balance; but it is plain, also, that I can put the paddle over the side, and from time to time, in smooth places, give her a shove or two toward land." No sooner thought upon than done. There I lay on my elbows, in the most trying attitude, and every now and again gave a weak stroke or two to turn her head to shore. It was very tiring, and slow work, yet I did visibly gain ground; and, as we drew near the Cape of the Woods, though I saw I must infallibly miss that point, I had still made some hundred yards of easting. I was, indeed, close in. I could see the cool, green tree tops swaying together in the breeze, and I felt sure I should make the next promontory without fail.</t>
  </si>
  <si>
    <t>Grace E. Sellon</t>
  </si>
  <si>
    <t>John Greenleaf Whittier</t>
  </si>
  <si>
    <t>http://www.gutenberg.org/files/23405/23405-h/23405-h.htm#JOHN_GREENLEAF_WHITTIER</t>
  </si>
  <si>
    <t>Though young Whittier was a wide-awake boy and eager to learn, there was only the district school, held for a few weeks each winter, for him to attend. Yet an opportunity was not lacking for bringing to light his poetic gift. One of his schoolmasters, who lived for part of the term in the Whittier home, used to read to the family from various interesting books, and one night chose for their entertainment a volume of Burns's poems. As the lines of the much-loved Scotch poet fell from the reader's lips, the young boy listened as he had never before listened in his life. His own power awakened and responded warmly to that of the older poet. From that hour, whether he was at home or at school, he found great pleasure in writing verses, which he often showed to his young friends.</t>
  </si>
  <si>
    <t>William Cullen Bryant</t>
  </si>
  <si>
    <t>http://www.gutenberg.org/files/23405/23405-h/23405-h.htm#WILLIAM_CULLEN_BRYANT</t>
  </si>
  <si>
    <t>Though he was thoughtful beyond his years and had shown unusual poetic power, young Bryant was in other ways quite an ordinary boy. He was quiet and studious in the school room, but was active enough in the games played outside. Of the sports enjoyed by himself and the other boys of the district school, he writes: "We amused ourselves with building dams across the rivulet, and launching rafts made of old boards on the collected water; and in winter, with sliding on the ice and building snow barricades, which we called forts, and, dividing the boys into two armies, and using snowballs for ammunition, we contended for the possession of these strongholds. I was one of their swiftest runners in the race, and not inexpert at playing ball, but, being of a slight frame, I did not distinguish myself in these sieges." Sometimes, on long evenings, Cullen and his elder brother Austin would play that they were the heroes of whom they had read in the Iliad, and, fitted out with swords and spears and homemade armor, they would enact in the barn the great battles of the Trojan War.</t>
  </si>
  <si>
    <t>Oliver Wendell Holmes</t>
  </si>
  <si>
    <t>http://www.gutenberg.org/files/23405/23405-h/23405-h.htm#OLIVER_WENDELL_HOLMES</t>
  </si>
  <si>
    <t>After graduating from Harvard, Holmes entered the Dane Law School at Cambridge. He did not feel at all sure, however, that he wished to be a lawyer, and at the end of a year he had so far lost interest in his studies that he gave them up. As the physician's calling seemed much more to his liking, he took two courses of study in a private school of medicine. This preparation was not, of course, sufficient to fit him for a larger practice, so a trip to Europe where he could study under the great professors of the School of Medicine at Paris became necessary. Accordingly, his parents, at some sacrifice to themselves, provided him with the required means, and he set sail from New York in the spring of 1833.
During the two years spent abroad, Holmes gave himself up wholly to his chosen study. "I am more and more attached every day to the study of my profession.... I am occupied from morning to night, and as every one is happy when he is occupied, I enjoy myself as much as I could wish," he wrote home.</t>
  </si>
  <si>
    <t>The Cubes Of Truth</t>
  </si>
  <si>
    <t>http://www.gutenberg.org/files/23405/23405-h/23405-h.htm#THE_CUBES_OF_TRUTH</t>
  </si>
  <si>
    <t>When we are as yet small children, long before the time when those two grown ladies offer us the choice of Hercules, there comes up to us a youthful angel, holding in his right hand cubes like dice, and in his left spheres like marbles. The cubes are of stainless ivory, and on each is written in letters of gold—Truth. The spheres are veined and streaked and spotted beneath, with a dark crimson flush above where the light falls on them and in a certain aspect you can make out upon every one of them the three letters, L, I, E.
The child to whom they are offered very probably clutches at both. The spheres are the most convenient things in the world; they roll with the least possible impulse just where the child would have them. The cubes will not roll at all; they have a great talent for standing still, and always keep right side up.</t>
  </si>
  <si>
    <t>James Russell Lowell</t>
  </si>
  <si>
    <t>http://www.gutenberg.org/files/23405/23405-h/23405-h.htm#JAMES_RUSSELL_LOWELL</t>
  </si>
  <si>
    <t>Lowell was a man of wide learning, and has a prominent place in American literature for his exceptional critical ability and delightful wit, and for the artistic excellence of both his prose and poetry; but the secret of his power lies not so much in these things as in the sincerity and vigor of thought that rise above all bookishness, and in the warm human feeling that reached out for the love of his fellow-men rather than for fame and distinction. Probably that which most endears him to his countrymen is the quality he attributes to others in these words of admiration: "I am sure that both the President (Hayes) and his wife have in them that excellent new thing we call Americanism, which, I suppose, is that ‘dignity of human nature' which the philosophers of the last century were always seeking and never finding, and which, after all, consists, perhaps, in not thinking yourself either better or worse than your neighbors by reason of any artificial distinction.</t>
  </si>
  <si>
    <t>Elizabeth Barrett Browning</t>
  </si>
  <si>
    <t>http://www.gutenberg.org/files/23405/23405-h/23405-h.htm#ELIZABETH_BARRETT_BROWNING</t>
  </si>
  <si>
    <t>Although Miss Mitford was nineteen years older than Miss Barrett, the friendship which sprang up between them was most close, and lasted until Miss Mitford's death in 1855. Their correspondence was constant and voluminous, as was that, in fact, of Miss Barrett with all of her intimate friends. These letters of hers from her sick room are no more remarkable for number than for brightness and vivacity. Little mention is made of her ailments, except when her friends have specifically demanded news of her health, and the letters deal rather with literary than with other subjects. This was, of course, most natural; the invalid could have little news to communicate from her couch to her friends in the outer world. Her literary activity, too, increased, and she began to contribute to magazines poems of various kinds, which attracted much attention. Not all comment on them was favorable; the people declared that some of them were Sphinx-like—too difficult, if not impossible, of interpretation. But every one realized that here was a real poet, one of striking individuality, and, for a woman, most remarkable learning.</t>
  </si>
  <si>
    <t>Ringrose And His Buccaneers</t>
  </si>
  <si>
    <t>Journeys Through Bookland Vol. 8</t>
  </si>
  <si>
    <t>http://www.gutenberg.org/files/24532/24532-h/24532-h.htm#RINGROSE_AND_HIS_BUCCANEERS</t>
  </si>
  <si>
    <t>It was my misfortune to have a canoe which was very heavy and consequently sluggish. Because of this we were left behind the rest a little way, there being only four men beside myself in the boat. As the tide fell it left several shoals of sand naked, and hence we, not knowing the location of the channel amongst such a variety of streams, steered for over two miles into a shoal where we were forced to lie by until high water came. As soon as the tide began to turn, we rowed away, but in spite of all our endeavors, we could neither find nor overtake our companions. At ten o'clock, when the tide became low, we stuck an oar in the sands and by turns slept in our canoe, where we were pierced to the skin by the showers that fell in the night.</t>
  </si>
  <si>
    <t>David Crockett</t>
  </si>
  <si>
    <t>http://www.gutenberg.org/files/24532/24532-h/24532-h.htm#DAVID_CROCKETT</t>
  </si>
  <si>
    <t>After his return from the Creek War, he was elected to Congress in 1826 and in 1828. He was defeated in 1830 and re-elected in 1832. When he was first elected he knew very little about the government, and was totally ignorant of his duties as a member of Congress, but here again his good common sense and bright mind came to his aid; and although he worked under great disadvantages, yet he won respect and admiration from the other law-makers. He was always a curious and noticeable figure in Washington, both on account of his dress, which was similar to that of his backwoods companions, and because of his manner, which was as strange as his clothes. Such a man could not help being noticed, and on a trip which he made to Philadelphia, New York and Boston, he was received everywhere kindly and added not a little to his fame.</t>
  </si>
  <si>
    <t>William H. Prescott</t>
  </si>
  <si>
    <t>The Retreat of Cortes</t>
  </si>
  <si>
    <t>http://www.gutenberg.org/files/24532/24532-h/24532-h.htm#THE_RETREAT_OF_CORTES</t>
  </si>
  <si>
    <t>There was some difference of opinion in respect to the hour of departure. The daytime, it was argued by some, would be preferable, since it would enable them to see the nature and extent of their danger, and to provide against it. Darkness would be much more likely to embarrass their own movements than those of the enemy, who were familiar with the ground. A thousand impediments would occur in the night, which might prevent them acting in concert, or obeying, or even ascertaining, the orders of the commander. But, on the other hand, it was urged that the night presented many obvious advantages in dealing with a foe who rarely carried his hostilities beyond the day. The late active operations of the Spaniards had thrown the Mexicans off their guard, and it was improbable they would anticipate so speedy a departure of their enemies. With celerity and caution, they might succeed, therefore, in making their escape from the town, possibly over the causeway, before their retreat should be discovered; and, could they once get beyond that pass of peril, they felt little apprehension for the rest.</t>
  </si>
  <si>
    <t>The Battle of Thermopylae</t>
  </si>
  <si>
    <t>http://www.gutenberg.org/files/24532/24532-h/24532-h.htm#THE_BATTLE_OF_THERMOPYLAE</t>
  </si>
  <si>
    <t>All of the Greeks knew that they were setting out on a dangerous enterprise, but to the Spartans it meant more than that. Leonidas himself felt that he was going to his death, for the oracle at Delphi had foretold that Sparta should be saved if one of her kings should perish, and Leonidas was more than willing to make this sacrifice for his state. His three hundred followers, trained from childhood to look upon death as infinitely preferable to defeat, had, with that courage which has made their name an epithet indicating the highest sort of bravery, celebrated their funeral games before setting out. When they came to the pass of Thermopylae, they found a new cause for fear. This was the path which led over the mountains, and which made possible a descent of the enemy to the rear of those stationed in the pass. However, Leonidas was assured that this mountain track was practically unknown, and that the entrance to it was very difficult to find; so when he had sent a band of Phocians to guard it, he thought little more about it.</t>
  </si>
  <si>
    <t>F. J. H. Darton</t>
  </si>
  <si>
    <t>The Adventures of King Horn</t>
  </si>
  <si>
    <t>Junior Classics Vol. 4</t>
  </si>
  <si>
    <t>http://www.gutenberg.org/cache/epub/6323/pg6323-images.html</t>
  </si>
  <si>
    <t>Weeping and wringing their hands, Horn and his comrades were led down to the seashore. There a boat was made ready for them, with oars, but no rudder or sail.
All their tears were vain: the Saracens forced them aboard, and turned the little craft adrift into the wide ocean.
The boat drove fast and far through the water, and fear came down upon those in it. Soon they were tossing haphazard upon the rushing waves, now resting forlornly, now praying for help, now rowing wildly, as if for their lives, if ever the violence of the sea abated for a moment. All that afternoon, and through the long, dark night, they voyaged in cold and terror, till in the morning, as the day dawned, Horn looked up and saw land at a little distance. "Friends," said he, "I have good tidings. Yonder I spy land; I hear the song of birds, and see grass growing. Be merry once more; our ship has come into safety."</t>
  </si>
  <si>
    <t>Horn is Dubbed Knight</t>
  </si>
  <si>
    <t>They set out for the king's palace. When they were come thither, Aylmer entrusted them to his steward, Athelbrus, whom he charged to bring them up in knightly ways. They were added to Aylmer's household, and taught all that squires of kings should know. But Horn was to come to greater things than this. He learnt quickly, and became beloved by every one; and most of all, Rimenhild, the king's daughter, loved him from the day when she first set eyes on him. Her love for him grew daily stronger and stronger, though she dared speak no word of it to him, for she was a princess, and he only a squire rescued by chance from the sea.
At length Rimenhild could hide her love no longer.
She sent for Athelbrus the steward, and bade him bring Horn to her bower.</t>
  </si>
  <si>
    <t>Horn the Knight Errant</t>
  </si>
  <si>
    <t>Horn, flushed with rage, went to the stable, and set saddle on his steed, and took his arms; so fierce was his mien that none dared withstand him. When all was ready for his going, he sought out Rimenhild. "Your dream was true, dear love," he said. "The fish has torn your net, and I go from you. But I will put a new ending to the dream; fear not. Now fare you well; the king your father has cast me out of his realm, and I must needs seek adventure in other lands. Seven years will I wander, and it may be that I shall win such fortune as shall bring me back to sue honorably for you. But if at the end of seven years I have not come again to Westerness, nor sent word to you, then do you, if you so will, take another man for husband in my stead, and put me out of your heart. Now for the last time hold me in your arms and kiss me good-bye."
So Horn took his leave.</t>
  </si>
  <si>
    <t>Horn in Exile</t>
  </si>
  <si>
    <t>Ere Horn had sailed long, the wind rose, and the ship drove blindly before it for many leagues, till at length it was cast up on land. Horn stepped out on to the beach, and there before him saw two princes, whose names (for they greeted him kindly) were Harild and Berild.
"Whence are you?" they asked, when they had told him who they were.
"What are you called?"
Horn thought it wise to hide his real name from them, lest it should come to Aylmer's ears, and his anger reach Horn even in this distant land. "I am called Cuthbert," he answered, "and I am come far from the west in this little ship, seeking adventure and honour."
"Well met, sir knight," said Harild. "Come now to our father the king: you shall do knightly deeds in his service." They led him to King Thurston their father; and when Thurston saw that Horn was a man of might, skilled in arms, and a true knight, he took him into his service readily. So Horn—or Cuthbert, as they knew him—abode at Thurston's court, and served the king in battle.</t>
  </si>
  <si>
    <t>Horn's Return</t>
  </si>
  <si>
    <t>Horn drained the beaker, and as he put it down dropped into it the ring that Rimenhild had given him so long ago. When Rimenhild saw the ring she knew it at once. She made an excuse, and left the feast, and went to her bower. In a little time she sent for the palmer secretly, and asked him where he got the ring.
"Queen," said Horn, "in my travels I met one named Horn. He gave me this ring to bring to you; it was on shipboard I met him, and he lay dying."
He said this to prove if her love were still constant to him. But Rimenhild believed him, and when she heard him say that Horn was dead, became as one mad with grief. Then Horn, seeing how strong was her love, threw off his palmer's cloak, and showed her the false stain on his face, and told her that he was in very truth Horn, her lover.</t>
  </si>
  <si>
    <t>The King of Suddenne</t>
  </si>
  <si>
    <t>Thus Horn came into his kingdom again; but he had yet to punish Fikenhild the traitor, who first separated him from Rimenhild (for this Aylmer had told him), and King Modi, who had sought to wed her against her will.
Fikenhild, when Horn came back to Westerness in time to save Rimenhild from Modi, had fled; but he still plotted deep treachery in his heart. By bribes and favours he won many knights to follow him; and he built himself a great castle of stone, set on a rock, surrounded on all sides with water, so that none could come at it easily. Then by stealth one night he and Rimenhild carried off and married in this castle, holding a great feast at sunrise to celebrate the marriage.
Horn knew nought of this by word of mouth or letter. But in a dream he beheld Rimenhild: she seemed to him as though shipwrecked, calling upon his name; but when she tried to swim to him, Fikenhild appeared and prevented her.</t>
  </si>
  <si>
    <t>Havelok Hid from the Traitor</t>
  </si>
  <si>
    <t>In former days there was a King of England called Athelwold; the very flower of England was he, and he ruled. All things in his realm he ordered strictly, and maintained truth throughout the land. Under his rule robbers and traitors were put down; men bought and sold freely, without fear, and wrongdoers were so hard pressed that they could but lurk and creep in secret corners. Athelwold set up justice in his kingdom. There was mercy for the fatherless in his day; his judgments could not be turned aside by bribes of silver and gold. If any man did wrongly, the king's arm reached him to punish him, were he never so wary and strong.
This Athelwold had no heir, save only one daughter, very fair to look upon, named Goldborough. But ere she grew up, the king fell ill of a dire sickness. He knew well that his time was come, and that death was nigh him. "What shall I do now?" he said in his heart.</t>
  </si>
  <si>
    <t>Havelok Married Against His Will</t>
  </si>
  <si>
    <t>There came at last a year of great dearth. Corn was so scarce that all men were in poverty, and Grim did not know how to feed all his family. For Havelok he had great dread, for he was strong and hearty, and would eat more than he could earn. And soon the fish in the sea also began to fail them, so that they were in sore straits. But Grim cared more for Havelok than for all his own family; all his thoughts ran on Havelok.
"Dear son Havelok," he said at last, "we shall die of hunger shortly; all our food is gone. It is better for you to go hence, and strive for yourself only, and not try to help us here. You are stout and strong; go to Lincoln; there is many a man of substance there, who might take you in service. It were better for you to serve there than to see us starve here and to starve along with us.</t>
  </si>
  <si>
    <t>Havelok Wins Back His Kingdom</t>
  </si>
  <si>
    <t>Their voyage prospered, and they landed safely in Denmark, in the dominions of one Ubbe, a rich earl, who had been a friend of King Birkabeyn, Havelok's father.
When Havelok heard who was lord of that part of Denmark, he was glad, and set out to go to Ubbe's castle in good hope. He dared not say yet that he was Birkabeyn's son, for if Earl Godard heard of it, he would come against him and slay him before he could win any followers. But he went to Ubbe and spoke him fair and courteously, and gave him a gold ring, and asked leave to settle in that land to be a merchant; and Ubbe, seeing how strong and comely Havelok was, gladly gave him leave, and thereafter bade him to a great feast. Havelok went to the feast, and Goldborough with him, and Grim's sons also; and Ubbe grew to love him so well that when the feast was ended, he sent him with ten knights and sixty men-at-arms to the magistrate of those parts, Bernard Brun, a man of might and substance.</t>
  </si>
  <si>
    <t>The Fight With the Two Giants</t>
  </si>
  <si>
    <t>Le Beau Disconus leapt on his war-horse and took his arms, and rode towards the fire. When he drew nigh he saw there two giants.
The maiden cried aloud for help. "Alas," she said, "that ever I saw this day!"
Then said Le Beau Disconus, "It were a fair venture to save this maiden from shame. To fight with giants so grim is no child's game."
He rode against them with his spear, and at the first course smote the first giant clean through the body and overthrew him, so that never could he rise again. The maiden, his prisoner, fled from his grasp and betook herself to maid Elene; and they went to the lodge of leaves in the wood and prayed for victory for Le Beau Disconus.</t>
  </si>
  <si>
    <t>In the Castle of the Sorcerers</t>
  </si>
  <si>
    <t>When they had tarried at this castle a certain time, they rode forth again. It was the month of June, when the days are long and birds' songs are merry. Sir Le Beau Disconus and maid Elene and the dwarf Teondelayn came riding by a river-side, and saw a great and proud city, with high strong castles and many gates. Le Beau Disconus asked the name of this city.
"They call it Golden Isle," answered maid Elene. "Here hath been more fighting than in any country, for there is a lady, fair as a rose, in this land. A giant named Maugis, whose like is nowhere on earth, has laid siege to her. He is as dark as pitch, stern and stout indeed. He that would pass the bridge into her castle must lay down his arms and do a reverence to the giant."
Then said Le Beau Disconus, "I shall not turn aside for him. If God give me grace, ere this day's end I will overthrow him."</t>
  </si>
  <si>
    <t>Patient Griselda</t>
  </si>
  <si>
    <t>Near the great palace of the marquis there stood a small village, where a number of poor folk dwelt. Among them lived a man called Janicola, the poorest of them all. Janicola had a daughter named Griselda, the fairest maiden under the sun. She had been brought up simply, knowing more of labour than of ease, and she worked hard to keep her father's old age in comfort. All day long she sat spinning and watching sheep in the fields; when she came home to their poor cottage in the evening she would bring with her a few herbs, which she would cut up and cook, to make herself a meal before she lay down to rest on her hard bed; and she had not a moment idle till she was asleep.
Walter had often seen this maiden as he rode out a-hunting, and he was filled with pleasure at the sight of her loveliness and her gentle, kindly life. In his heart he had vowed to marry none other than her, if ever he did marry.</t>
  </si>
  <si>
    <t>Thomas Bulfinch</t>
  </si>
  <si>
    <t>Ogier the Dane</t>
  </si>
  <si>
    <t>Ogier grew up more and more handsome and amiable every day. He surpassed in form, strength, and address all the noble youths his companions; he failed not to be present at all tourneys; he was attentive to the elder knights and burned with impatience to imitate them.
Yet his heart rose sometimes in secret against his condition as a hostage, and as one apparently forgotten by his father.
Ogier's mother having died, the king had married a second wife, and had a son named Guyon. The new queen had absolute power over her husband, and fearing that, if he should see Ogier again, he would give him the preference over Guyon, she had adroitly persuaded him to delay rendering his homage to Charlemagne, till now four years had passed away since the last renewal of that ceremony. Charlemagne, irritated at this delinquency, drew closer the bonds of Ogier's captivity until he should receive a response from the King of Denmark to a fresh summons which he caused to be sent to him.</t>
  </si>
  <si>
    <t>A Roland for an Oliver</t>
  </si>
  <si>
    <t>They met on an island in the river Rhone, and the warriors of both camps were ranged on either shore, spectators of the battle. At the first encounter both lances were shivered, but both riders kept their seats, immovable. They dismounted, and drew their swords. Then ensued a combat which seemed so equal, that the spectators could not form an opinion as to the probable result. Two hours and more the knights continued to strike and parry, to thrust and ward, neither showing any sign of weariness, nor ever being taken at unawares. At length Roland struck furiously upon Oliver's shield, burying Durindana in its edge so deeply that he could not draw it back, and Oliver, almost at the same moment, thrust so vigorously upon Roland's breastplate that his sword snapped off at the handle. Thus were the two warriors left weaponless. Scarcely pausing a moment, they rushed upon one another, each striving to throw his adversary to the ground, and failing in that, each snatched at the other's helmet to tear it away. Both succeeded, and at the same moment they stood bareheaded face to face, and Roland recognized Oliver, and Oliver, Roland.</t>
  </si>
  <si>
    <t>Sir George W. Cox</t>
  </si>
  <si>
    <t>The Great Battle of Roncesvalles</t>
  </si>
  <si>
    <t>Then said the king to Ganelon, "Whom shall I make captain of the rear-guard which I leave behind?" Ganelon answered, "Roland; for there is none like him in all the host." So Charles made Roland captain of the rear-guard. With Roland there remained behind, Oliver, his dear comrade, and the twelve peers, and Turpin the archbishop, who for love of Roland would fain go with him, and twenty thousand proven warriors. Then said the king to his nephew, "Good Roland, behold, the half of my army have I given thee in charge. See thou keep them safely." Roland answered, "Fear nothing. I shall render good account of them."
So they took leave of one another, and the king and his host marched forward till they reached the borders of Spain. And ever as the king thought upon his nephew whom he left behind, his heart grew heavy with an ill foreboding. So they came into Gascoigny and saw their own lands again. But Charles would not be comforted, for being come into France he would sit with his face wrapped in his mantle, and he often spake to Duke Naymes, saying he feared that Ganelon had wrought some treason.</t>
  </si>
  <si>
    <t>Charlemagne Revenges Roland</t>
  </si>
  <si>
    <t>Now when the people of France heard how King Charles the Great returned victorious, they gathered together in great multitudes to welcome him. And when Hilda, the fair maid whom Roland loved, heard it, she arrayed herself in her richest apparel and proudly decked herself with her jewels. For she said, "There is no gladder heart in France than mine." Then she hasted to the palace. The king's guards all drew back for fear and let her pass, for they dared not speak to her. Right proudly walked she through them, and proudly came she to the king, saying,—"Roland, the captain of the host, where is he?"
And Charles feared exceedingly and scarce could see for tears. He said, "Dear sister, sweet friend, am I God that I can bring back the dead? Roland my nephew is dead; Roland my captain and my friend is dead. Nay, take time and mourn with us all, and when thy heart is healed I will give thee Louis mine own son, who will sit after me upon the throne. Take Louis in his stead."</t>
  </si>
  <si>
    <t>Rinaldo and Bayard</t>
  </si>
  <si>
    <t>Rinaldo's resources had been brought so low that it seemed useless to contend any longer. His brothers had been taken prisoners in a skirmish, and his only hope of saving their lives was in making terms with the king.
So he sent a messenger, offering to yield himself and his castle if the king would spare his and his brothers' lives. While the messenger was gone, Rinaldo, impatient to learn what tidings he might bring, rode out to meet him. When he had ridden as far as he thought prudent he stopped in a wood, and, alighting, tied Bayard to a tree. Then he sat down, and, as he waited, he fell asleep. Bayard meanwhile got loose, and strayed away where the grass tempted him. Just then came along some country people, who said to one another, "Look, is not that the great horse Bayard that Rinaldo rides? Let us take him, and carry him to King Charles, who will pay us well for our trouble." They did so, and the king was delighted with his prize, and gave them a present that made them rich to their dying day.</t>
  </si>
  <si>
    <t>Mary Macleod</t>
  </si>
  <si>
    <t>Robin Hood and the Knight</t>
  </si>
  <si>
    <t>Chief among the band of outlaws known as "Robin Hood's merry men" was "Little John," so called because his name was John Little, and he was seven feet high. Robin Hood was about twenty years old when he first came to know Little John, and they got acquainted in this way. Robin was walking one day in the forest when coming near a brook he chanced to spy a stranger, a strong lad like himself. The two met in the middle of a long narrow bridge, and neither would give way. They quarreled as to which should be the master, and finally agreed to fight with stout staves on the bridge, and whichever fell into the water the other was to be declared to have won. The encounter was a stiff one, but finally the stranger knocked down Robin Hood, and tumbled him into the brook. Robin bore no malice, but owned at once the other had got the best of it, and seeing what a stout nimble fellow he was, persuaded him to join his band of archers, and go and live with them in the greenwood.</t>
  </si>
  <si>
    <t>Little John and the Sheriff of Nottingham</t>
  </si>
  <si>
    <t>It happened one fine day that the young men of Nottingham were eager to go shooting, so Little John fetched his bow, and said he would meet them in a trial of skill. While the match was going on, the Sheriff of Nottingham chanced to pass, and he stood for a while near the marks to watch the sport.
Three times Little John shot, and each time he cleft the wand.
"By my faith, this man is the best archer that ever I saw," cried the sheriff. "Tell me now, my fine lad, what is your name? In what county were you born, and where do you dwell?"
"I was born at Holderness," said Little John, "and when I am at home men call me Reynold Greenleaf."
"Tell me, Reynold Greenleaf, will you come and live with me? I will give you twenty marks a year as wages."
"I have a master already, a noble knight," answered Little John. "It would be better if you would get leave of him."</t>
  </si>
  <si>
    <t>How Robin Hood Was Paid His Loan</t>
  </si>
  <si>
    <t>Twelve months had come and gone since Robin Hood lent four hundred pounds to the poor knight to redeem his land, and now the day had arrived when he had promised to pay back the money.
The sheriff had returned to Nottingham, and Robin Hood and his merry men were left in the greenwood.
"Let us go to dinner," said Little John.
"Nay, not yet," said Robin. "Now I fear our friend the knight is likely to prove false, for he comes not to pay back the money, according to his word."
"Have no doubt, master," said Little John, "for the sun has not yet gone to rest."
"Take thy bow," said Robin, "and let Much and Will Scarlet go with you, and walk up into the Sayles, and to Watling Street, and wait there for some stranger guest, for you may well chance upon one there. Whether he be messenger or mountebank, rich man or poor man, he shall share dinner with me."
Forth then started Little John, half-angry and half-troubled, and under his green mantle he girded on a good sword.</t>
  </si>
  <si>
    <t>The Golden Arrow</t>
  </si>
  <si>
    <t>A little within the wood there was a fair castle, with a double moat, and surrounded by stout walls. Here dwelt that noble knight, Sir Richard Lee, to whom Robin Hood had lent the four hundred pounds to redeem his land.
He saw the little company of outlaws fighting their way along, so he hastened to call them to come and take shelter in his castle.
"Welcome art thou, Robin Hood! Welcome!" he cried, as he led them in. "Much I thank thee for thy comfort and courtesy and great kindness to me in the forest. There is no man in the world I love so much as thee. For all the proud Sheriff of Nottingham, here thou shalt be safe!—Shut the gates, and draw the bridge, and let no man come in!" he shouted to his retainers. "Arm you well; make ready; guard the walls! One thing, Robin, I promise thee: here shalt thou stay for twelve days as my guest, to sup, and eat, and dine."
Swiftly and readily tables were laid and cloths spread, and Robin Hood and his merry men sat down to a good meal.</t>
  </si>
  <si>
    <t>How the Sheriff Took Sir Richard Prisoner</t>
  </si>
  <si>
    <t>Robin meanwhile had left the castle, and had gone back to the greenwood, and Little John, as soon as he was whole from the arrow-shot in his knee, went and joined him there. It caused great vexation to the sheriff to know that Robin Hood once more walked free in the forest, and that he had failed of his prey; but all the more he was resolved to be revenged on Sir Richard Lee. Night and day he kept watch for that noble knight; at last, one morning when Sir Richard went out hawking by the riverside, the sheriff's men-at-arms seized him, and he was led bound hand and foot to Nottingham.
When Sir Richard's wife heard that her husband had been taken prisoner, she lost no time in seeking help. Mounting a good palfrey, she rode off at once to the greenwood, and there she found Robin Hood and all his men.
"God save thee, Robin Hood, and all thy company! For the love of heaven, grant me a boon! Let not my wedded lord be shamefully slain. He is taken fast bound to Nottingham, all for the love of thee!"</t>
  </si>
  <si>
    <t>How the King Came to Sherwood Forest</t>
  </si>
  <si>
    <t>The king dwelt for many months in Nottingham, but no man came to claim the knight's lands, nor could he ever hear of Robin Hood in what part of the country he might be. But always Robin went freely here and there, roving wherever he chose over hill and valley, slaying the king's deer, and disposing of it at his will.
Then a head forester, who was in close attendance on the king, spoke up, and said:
"If you would see good Robin you must do as I tell you. Take five of the best knights that are in your train, and go down to yonder abbey, and get you monks' habits. I will be your guide to show you the way, and before you get back to Nottingham I dare wager my head that you will meet with Robin if he be still alive. Before you come to Nottingham you shall see him with your own eyes."
The king hastened to follow the forester's counsel; he and his five monks went to the abbey, and speedily disguised themselves in the garb of monks, and then blithely returned home through the greenwood.</t>
  </si>
  <si>
    <t>How Robin Hood Went Back to the Greenwood</t>
  </si>
  <si>
    <t>When they drew near Nottingham, all the people stood to behold them. They saw nothing but mantles of green covering all the field; then every man began saying to another: "I dread our king is slain; if Robin Hood comes to the town, he will never leave one of us alive. "They all hastened to make their escape, both men and lads, yeomen and peasants; the ploughman left the plough in the fields, the smith left his shop, and old wives who could scarcely walk hobbled along on their staves.
The king laughed loud and long to see the townsfolk scurry off in this fashion, and he commanded them to come back. He soon let them understand that he had been in the forest, and that from that day for evermore he had pardoned Robin Hood. When they found out the tall outlaw in the Lincoln green was really the king, they were overjoyed; they danced and sang, and made great feasting and revelry for gladness at his safe return.</t>
  </si>
  <si>
    <t>Robin Hood and the Butcher</t>
  </si>
  <si>
    <t>When the butchers opened their shops Robin boldly opened his, but he did not in the least know how to sell, for he had never done anything of the kind before. In spite of this, however, or rather because of it, while all the other butchers could sell no meat Robin had plenty of customers, and money came in quickly. The reason of this was that Robin gave more meat for one penny than others could do for three. Robin therefore sold off his meat very fast, but none of the butchers near could thrive.
This made them notice the stranger who was taking away all their custom, and they began to wonder who he was, and where he came from. "This must be surely some prodigal, who has sold his father's land, and is squandering away his money," they said to each other.</t>
  </si>
  <si>
    <t>The Jolly Tanner</t>
  </si>
  <si>
    <t>About this time there was living in Nottingham a jolly tanner whose name was Arthur-a-Bland. Never a squire in Nottingham could beat Arthur, or bid him stand if he chose to go on. With a long pike-staff on his shoulder he could clear his way so well he made every one fly before him.
One summer's morning Arthur-a-Bland went forth into Sherwood Forest to see the deer, and there he met Robin Hood. As soon as Robin saw him he thought he would have some sport, so he called to him to stand.
"Why, who art thou, fellow, who rangest here so boldly?" he said. "In sooth, to be brief, thou lookst like a thief who comes to steal the king's venison. I am a keeper in the forest; the king puts me in trust to look after the deer. Therefore I must bid thee stand."</t>
  </si>
  <si>
    <t>Sara Keables Hunt</t>
  </si>
  <si>
    <t>How Kitty was Lost in a Turkish Bazaar</t>
  </si>
  <si>
    <t>St. Nicholas Magazine Volume 5 No. 6</t>
  </si>
  <si>
    <t>http://www.gutenberg.org/files/23926/23926-h/23926-h.htm#KITTY</t>
  </si>
  <si>
    <t>For a time Kitty gazed wonderingly on the swiftly passing scenes, but by and by the little head drooped, the eyelids closed, and Maggie took the sleeping child into her lap, and let her sleep there until they reached the railroad station at Cairo and stepped out into the din and confusion of the motley crowd. With a bewildered look Kitty leaned back in the carriage which conveyed them to the New Hotel, opposite the Esbekiyah Gardens; then, as they approached the entrance, she looked up at the great building with its many balconies and columns, and exclaimed: "It looks just like a big church organ, Mamma."
Many exciting days followed before they left for their trip up the Nile. The bright sunshine of that cloudless sky appeared to revive the invalid. It seemed, she said, as if she could feel it warm in her lungs and heart, and she brightened so in the change that they all gathered hope and courage, and went about on merry little trips to the many objects of interest around Cairo, before their floating home was ready for their departure.</t>
  </si>
  <si>
    <t>Lucy J. Rider</t>
  </si>
  <si>
    <t>Dick Hardin Away at School</t>
  </si>
  <si>
    <t>http://www.gutenberg.org/files/23926/23926-h/23926-h.htm#DICK</t>
  </si>
  <si>
    <t>I take drawing. There is a nice lady to teach it. She wears a white sack with red pockets, and a blue bow. She pulls her hair down over her head. She says we must draw things, when we look at them. I drew a dog, but it came out a lamb. I can make a very nice bird. Jim put the feathers on to the tail.
Mr. Wiseman has got some snakes in some bottles, and a frog and a toad. He has got some grasshoppers with a pin stuck through them, and a spider and some potato-bugs. It is the museum. He thinks a great deal of them.
There is a football, and we play it. It is as big as a pumpkin, but you kick it. Then you get kicked and knocked down and your leg hurt; but you don't cry. You never cry except when Jim's asleep in the night, and your throat aches pretty bad.
There is twenty-four more days on the peace of paper.
Give my love to Tooty. How is the baby?</t>
  </si>
  <si>
    <t>Charles Barnard</t>
  </si>
  <si>
    <t>The Wild Mustang</t>
  </si>
  <si>
    <t>http://www.gutenberg.org/files/23926/23926-h/23926-h.htm#MUSTANG</t>
  </si>
  <si>
    <t>The American horses, in time, met the wild horses, and then men noticed that they were very different animals. The wild horse is smaller and more muscular, he has stronger and stouter limbs, a larger head, and a more bushy mane and tail. His ears are longer and more inclined to lie back on his head, his feet are smaller and more pointed in front, and his hair is rougher and thicker. His color is often curiously mixed in black and white dots and flecks, like some circus horses that you may have seen; and, if his color is uniform, it is generally dark red or deep gray or mouse color. These mustangs are quite wild, and have no fixed feeding-ground. They scamper in droves over the rolling prairies and pampas, and sleep at night in such dry places as they can find. They keep in companies for protection against bears or other wild animals, and if they are attacked, they put their noses together and form a circle with their heels out, as if they had been told of the old Spanish fighting days, and of the soldiers forming with their pikes solid squares to resist attacks of cavalry.</t>
  </si>
  <si>
    <t>Paul Fort</t>
  </si>
  <si>
    <t>Old Nicolai</t>
  </si>
  <si>
    <t>http://www.gutenberg.org/files/23926/23926-h/23926-h.htm#oldnic</t>
  </si>
  <si>
    <t>The old fellow seemed to like the lines, for he sang them over several times, as he went on with his whittling. Just as he was about to make a new start on his "Zvœri raboti," a boy, about fifteen years old, came out of the house which stood by the side of the garden, and walked toward him.
"Nicolai Petrovitch," said the boy, sitting down on a wheelbarrow, which was turned over in front of the gardener, "why is it that you are so fond of singing that song? One might suppose you are lazy, but we know very well you are not. And then, too, there is no sense in it. Birds don't work, to be sure, but what have you to say about horses and oxen? I'm sure they work hard enough—at least, some of them."
"Martin Ivanovitch," said the old man, as he took up the rake and tried the new tooth, to see if it would fit in the hole, "this stick will have to be cut down a good deal more; it is hard wood. What you say about the beasts is very true. But I like that song."</t>
  </si>
  <si>
    <t>Howard Pyle</t>
  </si>
  <si>
    <t>Wise Catherine and the Kaboutermanneken</t>
  </si>
  <si>
    <t>http://www.gutenberg.org/files/23926/23926-h/23926-h.htm#WISE</t>
  </si>
  <si>
    <t>When Catherine, that cold morning, inspected the woeful emptiness of the cupboard, she wrung her cold blue hands in despair; but, wring her poor little hands ever so much, she could not squeeze good bread and meat out of them; something must be done, and that immediately, if she would save the children from starving. At length she bethought herself that many rich people of Kaboutermannekensburg were fond of burning pine-cones instead of rough logs, not only on account of the bright, warm and crackling fire they produced, but also because of the sweet resinous odor that they threw out, filling the house with a perfume like that which arose from the censers in the cathedral.
It was woeful weather for Catherine to go hunting for pine-cones. The snow lay a good foot deep over the glossy brown treasures, and she herself was but thinly clad; yet the children must have bread. Not having eaten any breakfast that morning, she slipped the remnant of the loaf into the basket to serve as lunch, and then started to face the wind toward the forest.</t>
  </si>
  <si>
    <t>Lizzie W Champney</t>
  </si>
  <si>
    <t>Puck Parker</t>
  </si>
  <si>
    <t>http://www.gutenberg.org/files/23926/23926-h/23926-h.htm#PUCK</t>
  </si>
  <si>
    <t>Puck Parker was a fat-faced little boy, who was leaning over the little gate in the kitchen door. He had been very naughty this morning, having run away with Kiyi, giving his nurse, Augustine, a regular hunt for him. She found him at last, wandering quite independently in beautiful Park Monceaux, a favorite resort for nurses and babies, where she had often gone with him before; and she could have forgiven him easily enough for running away, had he not sprawled himself upon the walk and kicked and screamed so that she could scarcely get him home.
This Augustine was a peasant woman, and when a little girl she had tended the sheep in the mountains of Auvergne, wearing the picturesque peasant-costume and carrying her distaff with her. She now had two children of her own, and every morning early before they were up she would kiss them good-bye, leaving them in her sister's charge while she went to take care of the little American boy, of whom she became very fond. She would often tell stories to him and sing funny songs.</t>
  </si>
  <si>
    <t>Laura Skeel Pomeroy</t>
  </si>
  <si>
    <t>A Visit to a London Dog-show</t>
  </si>
  <si>
    <t>http://www.gutenberg.org/files/23926/23926-h/23926-h.htm#VISIT</t>
  </si>
  <si>
    <t>As we approached the central part of the hall, a deafening chorus of dogs, yelping, barking, growling and howling, assailed our ears. The stalls in which the dogs were chained were arranged to form several aisles. They faced each other, with a wide passage-way between, for the crowd of spectators. The stalls were open, and each one had from one to five animals chained in it.
The persons who exhibited dogs numbered one thousand and thirty-nine, and, as each exhibitor sent several of his animals, you can roughly estimate the immense number of dogs brought together.
It made my heart ache at first to see the poor creatures jumping and pulling at their chains. Some looked worried and excited, and some of them seemed bored to death, surly and contemptuous, as if saying, "Go away, or I will bite you if you stare at me a moment longer;" and some were sulky and turned their backs, hiding their noses in the straw.
The little puppies slept unconsciously through it all, while the mother dogs struggled with their chains and barked furiously.</t>
  </si>
  <si>
    <t>Edwin Hodder</t>
  </si>
  <si>
    <t>Drifted into Port</t>
  </si>
  <si>
    <t>http://www.gutenberg.org/files/23926/23926-h/23926-h.htm#PORT</t>
  </si>
  <si>
    <t>It was a lovely summer evening, toward the end of July, that the party of friends were all together upon the lawn; they had drawn the garden chairs up, and, after the game of croquet in which Madeleine and Howard had succeeded in beating Ethel and Martin, were prepared to devote the remainder of the evening to chat. Seeing this, Mr. Morton had put away his book, and drawn up his chair beside them, while Mrs. Morton, regardless of falling dews and rising damp, had followed the example of her husband.
"Now," said Mr. Morton, "short holidays, like this Saturday afternoon, are good; but are not long holidays better? And now that everybody is thinking of taking a trip somewhere or other, should not we ‘do as Rome does,' and think of the same thing?"
"I suppose, sir, we all have been thinking of it, more or less, for the past year," said Martin; "and I for one must think of it seriously, for my holidays are fixed by official rules, and begin very soon."</t>
  </si>
  <si>
    <t>M. D. K.</t>
  </si>
  <si>
    <t>Always Behindhand</t>
  </si>
  <si>
    <t>http://www.gutenberg.org/files/23926/23926-h/23926-h.htm#BEHINDHAND</t>
  </si>
  <si>
    <t>Supper was ready and waiting. Our guest had not arrived, but there was another train an hour later. Should the family wait for my friend, or should I alone, who was the personage especially to be visited? My father paced the floor nervously, as was his wont when he felt disturbed. He had the evening papers to read, and he never opened them until after tea. This was a habit of his. He was very fixed—or, as some express it, "set"—in his little ways. It was Bridget's evening out, and she had begun to show a darkened visage. Bridget was no friend to "company," and it was policy to conciliate her. So the family seated themselves at the table, and I sat near, waiting until brother John should be ready to accompany me a second time to the station.
"What about this young lady friend of yours, Nelly?" asked my father. "Is she one of the unreliable sort — a little addicted to tardiness, that is?"
"I am obliged to confess, Papa, that at boarding-school, where I longest knew Jeannette, she was inclined to be dilatory; but that was years ago. It is to be hoped that she has changed since then."</t>
  </si>
  <si>
    <t>David Ker</t>
  </si>
  <si>
    <t xml:space="preserve">The Three Horse-shoes; or, Marshal De Saxe and the Dutch Blacksmith </t>
  </si>
  <si>
    <t>http://www.gutenberg.org/files/23926/23926-h/23926-h.htm#BLACKSMITH</t>
  </si>
  <si>
    <t>Now, at that time there was always a war going on somewhere or other, and the French armies were fighting in every part of Europe; and the king cared very little who his officers were, or where they came from, if they were only brave men and clever fighters, and ready to go wherever he liked to send them. So, as you may think, it was not long before our friend Maurice, who was quite as brave as any of them, and a good deal cleverer than most, began to make his way. First, he got to be a lieutenant, then a captain, then a major, then a colonel, and at last, while he was still quite a young man, he came out as Count de Saxe, and Field-Marshal of the Army of Flanders, with fifty thousand men under him! That was pretty good promotion, wasn't it?
But, although he had got on so fast, no one could say that it was more than he deserved; for he was by far the best general that France had had for many a day.</t>
  </si>
  <si>
    <t>Mary Hallock Foote</t>
  </si>
  <si>
    <t>How Mandy Went Rowing with the Cap'n</t>
  </si>
  <si>
    <t>St. Nicholas Magazine Volume 5 No. 7</t>
  </si>
  <si>
    <t>http://www.gutenberg.org/files/16173/16173-h/16173-h.htm#mandy</t>
  </si>
  <si>
    <t>So Mandy on the door-step, and Bub on the floor, with his back against the door, which he gently tilted as he munched his cake, were very silent and comfortable for a minute or two.
The hens crawed and cackled, with cozy, gossipy noises, in the sun before the door; the baby blinked and cooed contentedly.
"Ready for another bite?" said Bub, holding out Mandy's cake close to her left ear.
"In a minute," said Mandy, with her mouth full. "Bub Lewis, aint you ashamed of yourself? You've been eatin' off my piece! I saw you just now!"
"Aint, either! You can see great things with the back of your head! Here's your piece 'n' here's mine. Yours is ever so much bigger!"
"Well, you've been gobbling yours's fast's you could, and I only had two little bites off mine."
"Little bites! I sh'd think so! Don't know what you call big ones, then! So chuck full you couldn't speak half a minute ago. Here, hold your own cake, and let baby grab it!"
"Well, I'd rather give it all to him, than have you eat it up on the sly!"</t>
  </si>
  <si>
    <t>Lucretia P. Hale</t>
  </si>
  <si>
    <t>The Peterkins are Obliged to Move</t>
  </si>
  <si>
    <t>http://www.gutenberg.org/files/16173/16173-h/16173-h.htm#peterkins</t>
  </si>
  <si>
    <t>Elizabeth Eliza wanted to have some system in the moving, and spent the evening in drawing up a plan. It would be easy to arrange everything beforehand, so that there should not be the confusion that her mother dreaded, and the discomfort they had in their last move. Mrs. Peterkin shook her head, she did not think it possible to move with any comfort. Agamemnon said a great deal could be done with a list and a program.
Elizabeth Eliza declared if all were well arranged a program would make it perfectly easy. They were to have new parlor carpets, which could be put down in the new house the first thing. Then the parlor furniture could be moved in, and there would be two comfortable rooms, in which Mr. and Mrs. Peterkin could sit, while the rest of the move went on. Then the old parlor carpets could be taken up for the new dining-room and the down-stairs bedroom, and the family could meanwhile dine at the old house. Mr. Peterkin did not object to this, though the distance was considerable, as he felt exercise would be good for them all.</t>
  </si>
  <si>
    <t>Mrs. E. W. Latimer</t>
  </si>
  <si>
    <t>Old Soup</t>
  </si>
  <si>
    <t>http://www.gutenberg.org/files/16173/16173-h/16173-h.htm#oldsoup</t>
  </si>
  <si>
    <t>When Soupramany perceived what a fine fish he had caught, he uttered one of those long, low gurgling notes of satisfaction by which an elephant expresses joy; and he waited patiently, expecting Jim to take his prize off the hook and put on some more bait for him. But Jim, the little rascal, sometimes liked to plague Old Soup. He nodded at us, as much as to say, "Look out, and you'll see fun, now!" Then he took off the fish, which he threw into a water-jar placed there for the purpose, and went back to his place without putting any bait on Old Soup's hook. The intelligent animal did not attempt to throw his line into the water. He tried to move Jim by low, pleading cries. It was curious to see what tender tones he seemed to try to give his voice.
Seeing that Jim paid no attention to his calls, but sat and laughed as he handled his own line, Old Soup went up to him, and with his trunk tried to turn his head in the direction of the bait-box.</t>
  </si>
  <si>
    <t>M. W.</t>
  </si>
  <si>
    <t>Where Money is Made</t>
  </si>
  <si>
    <t>http://www.gutenberg.org/files/16173/16173-h/16173-h.htm#money</t>
  </si>
  <si>
    <t>Now, one final washing in acid, then in water, and these much-enduring bits of metal are admitted to the coining-room, there to receive the stamp which testifies to their worth. In the coining-room the planchets are first given to the milling-machine. They are laid down flat between two steel rings, and as the rings move one draws nearer to the other, and the planchets are squeezed and crowded on every side, and finding no escape they turn up about the edges and come out at the end of the sorry little journey with a rim raised around the edges. Beyond the milling-machines stand the ten coining-presses. These presses are attended by women. Watch this one near us. At her right hand is a box containing silver planchets, which are to be coined into fifty-cent pieces. On that round "die," which you see in the center of the machine, are engraved the letters and figures which are to appear on the back of the half-dollar. Directly above the die, on the end of a rod, which works up and down with the most exquisite accuracy, is the sunken impression of the face.</t>
  </si>
  <si>
    <t>Irwin Russell</t>
  </si>
  <si>
    <t>Sam's Birthday</t>
  </si>
  <si>
    <t>http://www.gutenberg.org/files/16173/16173-h/16173-h.htm#samsbirthday</t>
  </si>
  <si>
    <t>It seemed to Sam that the whole country around, as far as one could see, was transformed into one great field, in a perfect state of cultivation. But the growing "crop" was not one of cotton, or corn, or cow-peas, or sorghum, or anything else that he had ever before seen in such a place. Coming up out of the ground were long rows of very singular bushes, whereof the stalks were sticks of candy, and the leaves were blackberry pies, and over the whole field was falling a drenching rain of molasses. Sam, however, was most astonished at the curious fruit that the bushes bore. The twigs of some of them supported jew's-harps and tin trumpets; others bent beneath a wealth of fire-crackers and Roman candles; others, again, were weighted with his favorite sardines; and so on in endless variety. It is not at all surprising that the idea occurred to him that this crop ought to be "picked."</t>
  </si>
  <si>
    <t>Olive Thorne</t>
  </si>
  <si>
    <t>The Story of May-Day</t>
  </si>
  <si>
    <t>http://www.gutenberg.org/files/16173/16173-h/16173-h.htm#mayday</t>
  </si>
  <si>
    <t>Mayday festivals were not confined to the British islands. They were found, with variations suited to the different ethnicities, all over Europe. In France, the day was consecrated to the Mary Virgin, and young girls celebrated it by dressing the prettiest one in white, crowning, and decorating her with flowers, and throning her under a canopy of flowers and greens, built beside the road. There she sat in state, while her attendants begged of passers-by, for the "Lady of the May," money, which was used in a feast later in the day.
In Toulouse, there was an ancient custom of giving a prize of a golden violet for the best poem. This custom held its place for more than four centuries. May-poles also flourished in France, and had gilt pendants.
The Dutch Maypole was still different, being surrounded by trees stuck into flower-pots, and ornamented with colored flags, and hoops with garlands and gilt balls hanging. Another sort had wooden dolls made to represent the figures of peasants, nailed against the pole by their hands and knees, as though climbing it.</t>
  </si>
  <si>
    <t>Lloyd Wyman</t>
  </si>
  <si>
    <t>Johnny's Lost Ball</t>
  </si>
  <si>
    <t>http://www.gutenberg.org/files/16173/16173-h/16173-h.htm#johnny</t>
  </si>
  <si>
    <t>Johnny had a silver dollar.
Johnny also had a good friend in the schoolmaster who, in various ways, had so interested the boy in natural philosophy that he desired of all things to possess a book on the subject, that he might study for himself.
Therefore, on the very first spare afternoon Johnny had, he rolled up his silver dollar in many folds of paper, tucked it snugly away in a lonesome corner of an old castaway pocket-book, and started for the village bookstore; but, when he found the many nicely bound volumes too dear for his pocket, he choked, and nearly cried for disappointment.
"Hold on!" said the book-seller, as he slipped his lead-pencil behind his ear, and stepped briskly to a little shelf of rusty-looking books.
"Here are some second-hand copies of Comstock, Parker and Steele, any of which you can have for seventy-five cents,—have your pick for six shillings. Comstock and Parker are in the best repair, and are finer print; but for me, give me Steele! In buying second-hand books, always choose the banged-up fellows. Comstock and Parker tell everything that everybody knows or guesses. Steele biles his'n down."</t>
  </si>
  <si>
    <t>J. L.</t>
  </si>
  <si>
    <t>The King and the Hard Bread</t>
  </si>
  <si>
    <t>http://www.gutenberg.org/files/16173/16173-h/16173-h.htm#kingbread</t>
  </si>
  <si>
    <t>"When you want a thing done well, do it yourself," is an old saying, and a very good one; but it is not always possible or desirable to carry out this advice. Therefore it is sometimes better to adopt an amendment to this proverb, and make it read thus: "When you want a thing done well, do it yourself, or see it done."
So thought Louis IX. of France, sometimes called St. Louis, because he was considered to be rather better than most people.
Among his good qualities was kindness to the lower classes of his nation. He would go about, very plainly dressed, and attended by two or three courtiers, and visit people in their houses. He took an interest in their personal affairs, and when they were very needy, he would order bread and other food to be supplied to them. Of course, this made him a great favorite with these classes of his subjects, and they were glad not only to receive his bounty, but also to talk with him and tell him about their many troubles.</t>
  </si>
  <si>
    <t>Discontented Polly</t>
  </si>
  <si>
    <t>http://www.gutenberg.org/files/16173/16173-h/16173-h.htm#polly</t>
  </si>
  <si>
    <t>Only a little while ago she had three lovely dolls; but there was another D to Polly's name—Destructive Polly; and now there was not a bit of a dolly left, and mamma had determined to let her wait till she wanted one so very much that when it did come she would be sure to take care of it. But Aunt Alice said, one day, "That child shall have a doll tomorrow." And sure enough! the next morning, in the little wicker chair, Polly found the most beautiful doll she had ever seen.
It had fluffy, golden hair, and bright blue eyes, and a dress just like Polly's best one with puffed sleeves. It could say "papa" and "mamma" quite plainly, and could move its eyes.
Of course, the first thing to be done was to find a name for the new treasure, and that made Polly discontented again. She wanted to call it after herself, but she said, "Polly is such an every-day name, it would never do; my doll must have a 'company' name." So she called her doll "Rosalinda."</t>
  </si>
  <si>
    <t>Paul Sébillot</t>
  </si>
  <si>
    <t>The Snuffbox</t>
  </si>
  <si>
    <t>The Junior Classics, Volume 1</t>
  </si>
  <si>
    <t>http://www.gutenberg.org/cache/epub/3152/pg3152-images.html</t>
  </si>
  <si>
    <t>There was once a young man who spent all his time in traveling. One day, as he was walking along, he picked up a snuffbox. He opened it, and the snuffbox said to him in the Spanish language: "What do you want?" He was very much frightened, but, luckily, instead of throwing the box away he only shut it tight and put it in his pocket. Then he went on, away, away, away, and as he went he said to himself, "if it says to me again, 'What do you want?' I shall know better what to say this time." So he took out the snuffbox and opened it, and again it asked: "What do you want?" "My hat full of gold," answered the youth, and immediately it was full.
Our young man was enchanted. Henceforth he should never be in need of anything. So on he traveled, away, away, away, through thick forests, till at last he came to a beautiful castle.</t>
  </si>
  <si>
    <t>THE GOLDEN BLACKBIRD</t>
  </si>
  <si>
    <t>The old man, after waiting patiently for some time, sent his second son to seek the golden blackbird. The youth took the same direction as his brother, and when he came to the crossroads he too tossed up which road he should take. The cap fell in the same place as before, and he walked on till he came to the spot where his brother had halted. The latter, who was leaning out of the window of the inn, called to him to stay where he was and amuse himself.
"You are right," replied the youth. "Who knows if I should ever find the golden blackbird, even if I sought the whole world through for it? At the worst, if the old man dies, we shall have his property."
He entered the inn and the two brothers made merry and feasted, till very soon their money was all spent. They even owed something to their landlord, who kept them as hostages till they could pay their debts.</t>
  </si>
  <si>
    <t>Hermann R. Kletke</t>
  </si>
  <si>
    <t>THE THREE BROTHERS</t>
  </si>
  <si>
    <t>In the middle of the meadow stood a huge stone castle, with an iron gate leading to it, which was wide open. Everything in the castle seemed to be made of copper, and the only inhabitant he could discover was a lovely girl, who was combing her golden hair; and he noticed that whenever one of her hairs fell on the ground it rang out like pure metal. The youth looked at her more closely, and saw that her skin was smooth and fair, her blue eyes bright and sparkling, and her hair as golden as the sun. He fell in love with her on the spot, and kneeling at her feet he implored her to become his wife.
The lovely girl accepted his proposal gladly; but at the same time she warned him that she could never come up to the world above till her mother, the old witch, was dead. And she went on to tell him that the only way in which the old creature could be killed was with the sword that hung up in the castle; but the sword was so heavy that no one could lift it.</t>
  </si>
  <si>
    <t>THE GLASS MOUNTAIN</t>
  </si>
  <si>
    <t>Sticking his spurs into his horse he made a rush at the mountain and got up halfway, then he calmly turned his horse's head and came down again without a slip or stumble. The following day he started in the same way; the horse trod on the glass as if it had been level earth, and sparks of fire flew from its hoofs. All the other knights gazed in astonishment, for he had almost gained the summit, and in another moment he would have reached the apple tree; but of a sudden a huge eagle rose up and spread its mighty wings, hitting as it did so the knight's horse in the eye. The beast shied, opened its wide nostrils, and tossed its mane, then rearing high up in the air, its hind feet slipped and it fell with its rider down the steep mountain side. Nothing was left of either of them except their bones, which rattled in the battered, golden armor like dry peas in a pod.</t>
  </si>
  <si>
    <t>John T. Naaké</t>
  </si>
  <si>
    <t>HUNTSMAN THE UNLUCKY</t>
  </si>
  <si>
    <t>Once upon a time there lived a huntsman. He would go every day in search of game, but it often happened that he killed nothing, and so was obliged to return home with his bag empty. On that account he was nicknamed "Huntsman the Unlucky." At last he was reduced by his ill fortune to such extremities that he had not a piece of bread nor a kopek left. The wretched man wandered about the forest, cold and hungry; he had eaten nothing for three days, and was nearly dying of starvation. He lay down on the grass determined to put an end to his existence; happily better thoughts came into his mind; he crossed himself, and threw away the gun. Suddenly he heard a rustling noise near him. It seemed to issue from some thick grass close at hand. The hunter got up and approached the spot. He then observed that the grass partly hid a gloomy abyss, from the bottom of which there rose a stone, and on it lay a small jar.</t>
  </si>
  <si>
    <t>STORY OF LITTLE SIMPLETON</t>
  </si>
  <si>
    <t>The peasant promised to buy his daughters what they asked of him, and then started for market. He sold his hay, and bought the presents: some nankeen for one of his daughters, for another some kumach, and for Little Sim a little silver plate and a little apple. Then he returned home and gave these things to his daughters.
The girls were delighted; the two elder ones made themselves sarafans, and laughed at Little Sim, wondering what she would do with the silver plate and the apple.
Little Sim did not eat the apple, but sat down in a corner and cried.
"Roll, roll, little apple on the silver plate, and show me towns and fields, forests and seas, lofty mountains and beautiful skies."
And the apple began to roll on the plate, and there appeared on it town after town; ships sailing on the seas, and people in the fields; mountains and beautiful skies; suns and stars. All these things looked so beautiful, and were so wonderful, that it would be impossible to tell of them in a story, or describe them with the pen.</t>
  </si>
  <si>
    <t>L. M. Gask</t>
  </si>
  <si>
    <t>THE GOLDEN FISH</t>
  </si>
  <si>
    <t>The poor old man felt sorry for the fish if they had to be under her rule, for prosperity had quite spoiled her. However, he dared not disobey, and once more summoned his powerful friend.
"Make your wife the Queen of the Waters?" exclaimed the Gold Fish. "That is the last thing I should do. She is unfit to reign, for she cannot rule herself or her desires. I shall make her once more a poor old woman. Adieu! You will see me no more."
The old man returned sorrowfully with this unpleasant message, to find the palace transformed into a humble cabin, and his wife in a skirt of threadbare stuff in place of the rich brocade which she had worn of late. She was sad and humble, and much more easy to live with than she had been before. Her husband therefore had occasion many times to think gratefully of the Gold Fish, and sometimes when drawing up his net the glint of the sun upon the scales of his captives would give him a moment's hope-which, alas! was as often disappointed-that once again he was to see his benefactor.</t>
  </si>
  <si>
    <t>W. S. Karajich</t>
  </si>
  <si>
    <t>THE LANGUAGE OF ANIMALS</t>
  </si>
  <si>
    <t>A certain man had a shepherd who had served him faithfully and honestly for many years. One day, as the Shepherd was tending his sheep, he heard a hissing noise in the forest, and wondered what it could he. He went, therefore, into the wood in the direction of the sound, to learn what it was. There he saw that the dry grass and leaves had caught fire, and in the middle of a burning circle a Snake was hissing. The Shepherd stopped to see what the Snake would do, for the fire was burning all around it, and the flames approached it nearer and nearer every moment. Then the Snake cried from amid the fire.
"Oh, Shepherd! for heaven's sake save me from this fire!"
The Shepherd stretched out his crook over the flames to the Snake, and the Snake passed along it on to his hand, and from his hand it crawled to his neck, where it twisted itself round.</t>
  </si>
  <si>
    <t>THE EMPEROR TROJAN'S GOAT'S EARS</t>
  </si>
  <si>
    <t>There once lived an emperor whose name was Trojan. This emperor had goat's ears, and he used to call in barber after barber to shave him. But whoever went in never came out again; for while the barber was shaving him, the emperor would ask what he observed uncommon in him, and when the barber would answer that he observed his goat's ears, the Emperor would immediately be mad at him.
At last it came to the turn of a certain barber to go who feigned illness, and sent his apprentice instead. When the apprentice appeared before the emperor he was asked why his master did not come, and he answered, "Because he is ill." Then the emperor sat down, and allowed the youth to shave him.
As he shaved him the apprentice noticed the emperor's goat's ears, but when Trojan asked him what he had observed, he answered, "I have observed nothing."
Then the emperor gave him twelve ducats, and said to him, "From this time forth you shall always come and shave me."</t>
  </si>
  <si>
    <t>Lady Gregory</t>
  </si>
  <si>
    <t>THE THREE SONS</t>
  </si>
  <si>
    <t>There was a king long ago in Ireland. He had three sons, and one of them was something silly. There came a sickness on the king, and he called his three sons. He said to them that he had knowledge the only thing would cure him was the apples from Burnett's orchard. So he bade them to go look for them, for that orchard was in some far-away place, and no one could tell where it was.
The three sons went then, and they caught their horses, put on their bridles, set out, and went on till they came to three crossroads. They went on till they came to three crossroads. There they stopped, and they settled among themselves that each one of them would take one of the roads and go searching for the apples, and they would meet at the same place at the end of a year and a day.</t>
  </si>
  <si>
    <t>Retold by Andrew Lang</t>
  </si>
  <si>
    <t>HOK LEE AND THE DWARFS</t>
  </si>
  <si>
    <t>There once lived in a small town in China a man named Hok Lee. He was a steady, industrious man, who not only worked hard at his trade, but did all his own housework as well, for he lived alone. "What an excellent, industrious man is this Hok Lee!" said his neighbors. "How hard he works! He never leaves his house to amuse himself or to take a holiday as others do!"
But Hok Lee was by no means the virtuous person his neighbors thought him. True, he worked hard enough by day, but at night, when all respectable folk were fast asleep, he used to steal out and join a dangerous band of robbers, who broke into rich people's houses and carried off all they could lay hands on.
This state of things went on for some time, and though a thief was caught now and then and punished, no suspicion ever fell on Hok Lee, he was such a very respectable, hard-working man.</t>
  </si>
  <si>
    <t>Adele M. Fielde</t>
  </si>
  <si>
    <t>A DREADFUL BOAR</t>
  </si>
  <si>
    <t>When the Old Woman reached her cabin she sat down by the door and wailed, for she knew that she had no means of defending herself against the Boar. While she sat crying a vender of needles came along and asked her what was the matter. She told him, but all that he could do for her was to give her a box of needles. The Old Woman stuck the needles thickly over the lower half of the door, on its outer side, and then went on crying.
Just then a Man came along with a basket of crabs, heard her lamentations, and stopped to inquire what was the matter. She told him, but he said he knew no help for her, but he would do the best he could for her by giving her half his crabs. The woman put the crabs in her water jar, behind her door, and again sat down and cried.</t>
  </si>
  <si>
    <t>THE ACCOMPLISHED AND LUCKY TEAKETTLE</t>
  </si>
  <si>
    <t>A long time ago, at a temple called Morinji, there was an old teakettle. One day, when the priest of the temple was about to hang it over the hearth to boil the water for his tea, to his amazement the kettle all of a sudden put forth the head and tail of a badger. What a wonderful kettle, to come out all over fur!
The priest, thunderstruck, called in the novices or assistants of the temple to see the sight; and while they were stupidly staring, one suggesting one thing and another another, the kettle, jumping up into the air, began flying about the room. More astonished than ever, the priest and his pupils tried to pursue it; but no thief or cat was ever half so sharp as the wonderful badger kettle. At last, however, they managed to knock it down and secure it; and, holding it in with their united efforts, they forced it into a box, intending to carry it off and throw it away in some distant place, so that they might no more be plagued with the goblin.</t>
  </si>
  <si>
    <t>THE ADVENTURES OF LITTLE PEACHLING</t>
  </si>
  <si>
    <t>Many hundred years ago there lived an honest old woodcutter and his wife. One fine morning the old man went off to the hills with his bill hook to gather a faggot of sticks, while his wife went down to the river to wash the dirty clothes. When she came to the river, she saw a peach floating down the stream; so she picked it up and carried it homeward with her, thinking to give it to her husband to eat when he should come in. The old man soon came down from the hills, and the good wife set the peach before him, when, just as she was inviting him to eat it, the fruit split in two and a little baby was born into the world. So the old couple took the babe and brought it up as their own; and because it had been born in a peach, they called it Momotaro, or Little Peachhing!
By degrees Little Peachling grew up to be strong and brave, and at last one day he said to his old foster parents, "I am going to the ogres' island, to carry off the riches they have stored up there.</t>
  </si>
  <si>
    <t>Annie Ker</t>
  </si>
  <si>
    <t>THE TWO LIZARDS</t>
  </si>
  <si>
    <t>Nagari was much troubled at this saying, and marveled greatly. Then one woman made bold to rise up, and saying, "I shall return," she went to seek the sweet music. Now this woman never returned. After a time, another woman arose and said, "Stay here, my friends; I shall return."
Then she went in like manner to look for the music. And she returned not. And so with each woman, until Nagari was left sitting alone as he had been at the beginning.
Now Webubu was still playing his flute on the platform he had built in the corkwood tree, when the women came in sight. He was alarmed for the safety of his frail platform, when he saw these many people advancing, and he cried, "Come not up into the tree. Remain below, I beseech you, O women!"
But the women were consumed with eagerness to be close to the music which had taken their hearts, and they climbed, all of them, until they were upon the platform of Webubu.</t>
  </si>
  <si>
    <t>PEN AND INKSTAND</t>
  </si>
  <si>
    <t>Late in the evening the Poet returned home. He had been at a concert, had heard a celebrated violin player, and was quite enchanted with his wonderful performance. It had been a complete gush of melody that he had drawn from the instrument. Sometimes it seemed like the gentle murmur of a rippling stream, sometimes like the singing of birds, sometimes like the tempest sweeping through the mighty pine forests, he fancied he heard his own heart weep, but in the sweet tones that can be heard in a woman's charming voice. It seemed as if not only the strings of the violin made music, but its bridge, its pegs, and its sounding board. It was astonishing! The piece had been a most difficult one; but it seemed like play-as if the bow were but wandering capriciously over the strings. Such was the appearance of facility, that everyone might have supposed he could do it. The violin seemed to sound of itself, the bow to play of itself. These two seemed to do it all. One forgot the master who guided them, who gave them life and soul.</t>
  </si>
  <si>
    <t>simple wiki</t>
  </si>
  <si>
    <t>Battle_of_Britain</t>
  </si>
  <si>
    <t>https://simple.wikipedia.org/wiki/Battle_of_Britain</t>
  </si>
  <si>
    <t>History</t>
  </si>
  <si>
    <t>CC BY-SA 3.0 and GFDL</t>
  </si>
  <si>
    <t>The Battle of Britain was an attack by the German Air Force (Luftwaffe) on Great Britain during the summer and autumn of 1940.
The first objective of the campaign was to gain control of the air space above Britain from the Royal Air Force (RAF), especially Fighter Command.
The name comes from a famous speech delivered by Prime Minister Winston Churchill in the House of Commons: "The Battle of France is over. I expect the Battle of Britain is about to begin..." 
The Battle of Britain was the first major campaign to be fought entirely by air forces, and was also the largest and longest aerial bombing campaign to that date.
From July 1940 coastal shipping convoys and shipping centres, such as Portsmouth, were the main targets. A month later the Luftwaffe shifted its attacks to RAF airfields and infrastructure (other useful war targets). As the battle progressed the Luftwaffe also targeted aircraft factories and ground infrastructure.</t>
  </si>
  <si>
    <t>Battle_of_Saratoga</t>
  </si>
  <si>
    <t>https://simple.wikipedia.org/wiki/Battle_of_Saratoga</t>
  </si>
  <si>
    <t>The Battle of Saratoga is considered the turning point of the American Revolution. The battle was fought in late 1777. I. It was actually two engagements: the Battle of Freeman's Farm (September 19) and the Battle of Bemis Heights (October 7). The Americans were led by General Horatio Gates. The British were led by General John Burgoyne. On October 17 Burgoyne surrendered his army of nearly 6,000 British soldiers. The American victory helped convince France to come to the aid the Continental Army. It also helped them recognize the United States.
In early 1777, General William Howe asked London to approve his plan to attack Philadelphia. This would destroy the rebel American government. In Canada, General John Burgoyne submitted a plan to move down through New York and meet General Howe at Albany. This would divide the colonies. London approved both plans. Burgoyne began moving down the Hudson River valley from Canada. He split his force into two columns. One, under Colonel Barry St. Leger moved east from Lake Ontario down the Mohawk Valley. They attacked the Americans at Fort Stanwix. The Americans sent two parties to relieve the fort.</t>
  </si>
  <si>
    <t>Battle_of_Waterloo</t>
  </si>
  <si>
    <t>https://simple.wikipedia.org/wiki/Battle_of_Waterloo</t>
  </si>
  <si>
    <t>The Battle of Waterloo was a battle that was fought mostly between French and British forces. Napoleon was crowned as Emperor of France in 1804. Then he launched many successful attacks on other countries in Europe. France soon had an empire that stretched from Spain to the Russian border. The only country that was still not captured was Great Britain. The Royal Navy had many ships, so invasion by France was not possible. However, Great Britain was not strong enough to stop Napoleon and his army from taking over most of mainland Europe.
Napoleon seemed unstoppable until two separate campaigns caused his empire to fall apart. He gathered a huge army to invade and conquer Russia once and for all in 1812. However, he did not think that he would have very many difficulties and it turned out he did. His army was caught by the Russian winter and destroyed by the weather and lack of food.</t>
  </si>
  <si>
    <t>Becca Peixotto
Marina C. Elliott</t>
  </si>
  <si>
    <t>Meet Neo: Your Distant Cousin?</t>
  </si>
  <si>
    <t>https://kids.frontiersin.org/article/10.3389/frym.2019.00155</t>
  </si>
  <si>
    <t>Many people like to learn about their family histories: what their parents, grandparents and even great-grandparents were like and where they came from, or if they are related to an important historical person. Or, they might like to know if a physical feature or behavior they share with an aunt or cousin was passed down from a common relative. Scientists called paleoanthropologists, are interested in the family history of Homo sapiens, the species to which all people living today belong. Unlike paleontologists who study the remains of dinosaurs, paleoanthropologists scientists who study ancient humans and their relatives, study the remains of hominins, a group of primates that includes humans and all of their extinct ancestors and relatives.. Hominins are a group of primates that includes humans and all our extinct ancestors and relatives, most of whom lived in the last 6–7 million years. Like someone trying to trace a family tree, paleoanthropologists try to figure out which of the extinct hominins might be our direct ancestors and which are just distant cousins. These scientists also try to understand what the hominins ate, where they lived, how they died, and other things about the lives of these ancient relatives.</t>
  </si>
  <si>
    <t>wikipedia</t>
  </si>
  <si>
    <t>Big_data</t>
  </si>
  <si>
    <t>https://en.wikipedia.org/wiki/Big_data</t>
  </si>
  <si>
    <t>Technology</t>
  </si>
  <si>
    <t>CC BY-SA 3.0</t>
  </si>
  <si>
    <t>Big data is a term for data sets that are so large or complex that traditional data processing applications are inadequate. Challenges include analysis, capture, data curation, search, sharing, storage, transfer, visualization, querying, updating and information privacy. The term often refers simply to the use of predictive analytics, user behavior analytics, or certain other advanced data analytics methods that extract value from data, and seldom to a particular size of data set. Accuracy in big data may lead to more confident decision making, and better decisions can result in greater operational efficiency, cost reduction and reduced risk.
Analysis of data sets can find new correlations to "spot business trends, prevent diseases, combat crime and so on." Scientists, business executives, practitioners of medicine, advertising and governments alike regularly meet difficulties with large data sets in areas including Internet search, finance, urban informatics, and business informatics.</t>
  </si>
  <si>
    <t>Biodiesel</t>
  </si>
  <si>
    <t>https://en.wikipedia.org/wiki/Biodiesel</t>
  </si>
  <si>
    <t>Biodiesel can also be used as a heating fuel in domestic and commercial boilers, a mix of heating oil and biofuel which is standardized and taxed slightly differently from diesel fuel used for transportation. Bioheat fuel is a proprietary blend of biodiesel and traditional heating oil. Bioheat is a registered trademark of the National Biodiesel Board [NBB] and the National Oilheat Research Alliance [NORA] in the U.S., and Columbia Fuels in Canada. Heating biodiesel is available in various blends. ASTM 396 recognizes blends of up to 5 percent biodiesel as equivalent to pure petroleum heating oil. Blends of higher levels of up to 20% biofuel are used by many consumers. Research is underway to determine whether such blends affect performance.
Older furnaces may contain rubber parts that would be affected by biodiesel's solvent properties, but can otherwise burn biodiesel without any conversion required. Care must be taken, however, given that varnishes left behind by Petro diesel will be released and can clog pipes- fuel filtering and prompt filter replacement is required.</t>
  </si>
  <si>
    <t>Biodiversity</t>
  </si>
  <si>
    <t>https://en.wikipedia.org/wiki/Biodiversity</t>
  </si>
  <si>
    <t>Science</t>
  </si>
  <si>
    <t>Biodiversity, a contraction of "biological diversity," generally refers to the variety and variability of life on Earth. One of the most widely used definitions defines it in terms of the variability within species, between species and between ecosystems. It is a measure of the variety of organisms present in different ecosystems. This can refer to genetic variation, ecosystem variation, or species variation (number of species) within an area, biome, or planet. Terrestrial biodiversity tends to be greater near the equator, which seems to be the result of the warm climate and high primary productivity. Biodiversity is not distributed evenly on Earth. It is richest in the tropics. Marine biodiversity tends to be highest along coasts in the Western Pacific, where sea surface temperature is highest and in the mid-latitudinal band in all oceans. There are latitudinal gradients in species diversity. Biodiversity generally tends to cluster in hotspots, and has been increasing through time, but will be likely to slow in the future.</t>
  </si>
  <si>
    <t>Biotechnology</t>
  </si>
  <si>
    <t>https://en.wikipedia.org/wiki/Biotechnology</t>
  </si>
  <si>
    <t>Although not normally what first comes to mind, many forms of human-derived agriculture clearly fit the broad definition of "utilizing a biotechnological system to make products". Indeed, the cultivation of plants may be viewed as the earliest biotechnological enterprise.
Agriculture has been theorized to have become the dominant way of producing food since the Neolithic Revolution. Through early biotechnology, the earliest farmers selected and bred the best suited crops, having the highest yields, to produce enough food to support a growing population. As crops and fields became increasingly large and difficult to maintain, it was discovered that specific organisms and their by-products could effectively fertilize, restore nitrogen, and control pests. Throughout the history of agriculture, farmers have inadvertently altered the genetics of their crops through introducing them to new environments and breeding them with other plants — one of the first forms of biotechnology.
These processes also were included in early fermentation of beer. These processes were introduced in early Mesopotamia, Egypt, China and India, and still use the same basic biological methods. In brewing, malted grains (containing enzymes) convert starch from grains into sugar and then adding specific yeasts to produce beer.</t>
  </si>
  <si>
    <t>Birthe Zäncker, Rowena F. Stern, Rowena F. Stern, Elliott L. Price, &amp; Michael Cunliffe</t>
  </si>
  <si>
    <t>Reduce, Reuse, Recycle in the Arctic Ocean With the Power of Microbes</t>
  </si>
  <si>
    <t>https://kids.frontiersin.org/article/10.3389/frym.2020.00090</t>
  </si>
  <si>
    <t>CC BY 4.0</t>
  </si>
  <si>
    <t>Learning about the Arctic and the organisms that live there is extremely difficult because this ocean is largely inaccessible. For much of the year, thick ice prevents any ships from entering and the weather is too rough to carry out experiments. Because of this, we only see snapshots of the processes that happen in the Arctic, mostly in the summer months. Conditions in the Arctic Ocean are hostile, with long, freezing winters and short, cool summers. Average air temperatures in winter can fall to -34°C and rise up to 10°C in the summer, although the ocean temperature remains steady at around -1.5 to -3°C. Much of the water is locked up as ice. Depending on how far north you are, there can be up to almost half a year of complete darkness during the winter, or 24-h of daylight during the summer.
A lot of microbes live in or attached underneath sea ice. The ice that forms on the Arctic Ocean is not as solid as you might think. Numerous tiny water channels permeate the ice. These channels carry very salty water and are called brines. Lots of microbes, including algae</t>
  </si>
  <si>
    <t>Bitcoin</t>
  </si>
  <si>
    <t>https://en.wikipedia.org/wiki/Bitcoin</t>
  </si>
  <si>
    <t>Bitcoin is a digital asset and a payment system invented by Satoshi Nakamoto. Nakamoto introduced the idea on 31 October 2008 to a cryptography mailing list, and released it as open-source software in 2009. There have been several high profile claims to the identity of Satoshi Nakamoto; however, none of them have provided proof beyond doubt that back up their claims.
The system is peer-to-peer and transactions take place between users directly, without an intermediary. These transactions are verified by network nodes and recorded in a public distributed ledger called the blockchain, which uses bitcoin as its unit of account. Since the system works without a central repository or single administrator, the U.S. Treasury categorizes bitcoin as a decentralized virtual currency. Bitcoin is often called the first cryptocurrency, although prior systems existed and it is more correctly described as the first decentralized digital currency. Bitcoin is the largest of its kind in terms of total market value.</t>
  </si>
  <si>
    <t>Black_hole</t>
  </si>
  <si>
    <t>https://en.wikipedia.org/wiki/Black_hole</t>
  </si>
  <si>
    <t>A black hole is a region of spacetime exhibiting such strong gravitational effects that nothing—including particles and electromagnetic radiation such as light—can escape from inside it. The theory of general relativity predicts that a sufficiently compact mass can deform spacetime to form a black hole. The boundary of the region from which no escape is possible is called the event horizon. Although crossing the event horizon has enormous effect on the fate of the object crossing it, it appears to have no locally detectable features. In many ways a black hole acts like an ideal black body, as it reflects no light. Moreover, quantum field theory in curved spacetime predicts that event horizons emit Hawking radiation, with the same spectrum as a black body of a temperature inversely proportional to its mass. This temperature is on the order of billionths of a kelvin for black holes of stellar mass, making it essentially impossible to observe.</t>
  </si>
  <si>
    <t>Blockade</t>
  </si>
  <si>
    <t>https://en.wikipedia.org/wiki/Blockade</t>
  </si>
  <si>
    <t>A blockade is an effort to cut off supplies, war material or communications from a particular area by force, either in part or totally. A blockade should not be confused with an embargo or sanctions, which are legal barriers to trade. It is also distinct from a siege in that a blockade is usually directed at an entire country or region, rather than a fortress or city. While most blockades historically took place at sea, blockade is still used on land to prevent someone coming into a certain area.
A blockading power can seek to cut off all maritime transport from and to the blockaded country; although stopping all land transport to and from an area may also be considered a blockade. Blockades restrict the trading rights of neutrals, who must submit for inspection for contraband, which the blockading power may define narrowly or broadly, sometimes including food and medicine. In the 20th century air power has also been used to enhance the effectiveness of the blockade by halting air traffic within the blockaded airspace.</t>
  </si>
  <si>
    <t>Blood</t>
  </si>
  <si>
    <t>https://simple.wikipedia.org/wiki/Blood</t>
  </si>
  <si>
    <t>Blood is a liquid in humans and many animals except insects. Blood is pushed through the organism by the heart, and brings nutrients and oxygen to our tissues. It also takes away waste and carbon dioxide from tissues. 
Blood of vertebrates is made up of blood plasma and various cells — red blood cells, white blood cells and platelets. Platelets help blood to clot. Hemoglobin is in red blood cells. White blood cells help fight infections and heal wounds.
Blood plasma is the yellow liquid in which blood cells float. Plasma is made up of nutrients, electrolytes (salts), gases, non-protein hormones, waste, lipids, and proteins. These proteins are albumin, antibodies (also called immunoglobulins), clotting factors, and protein hormones. Plasma that does not have the protein fibrinogen is called serum and cannot clot. Adults have about 3 liters of plasma. Plasma is a liquid, mostly water (90%). Plasma takes up 55% of volume.</t>
  </si>
  <si>
    <t>Bluetooth</t>
  </si>
  <si>
    <t>https://simple.wikipedia.org/wiki/Bluetooth</t>
  </si>
  <si>
    <t>Bluetooth is a protocol for wireless communication over short distances. It was developed in the 1990s, to reduce the number of cables. Devices such as mobile phones, laptops, PCs, printers, digital cameras and video game consoles can connect to each other, and exchange information. This is done using radio waves. It can be done securely. Bluetooth is only used for relatively short distances, like a few metres.
There are different standards. Data rates vary. Currently, they are at 1-3 MBit per second. Typical Bluetooth applications are to connect a headset to a mobile phone, or to connect a computer mouse, keyboard or printer.
Bluetooth devices use the ISM Band around 2.4 GHz. This can be used worldwide, without the need to pay license fees, but many other devices, like DECT telephones (wireless phones), smart tags with RFID, baby phones use it too. Bluetooth uses the same bands as some WLANs, but the modulation technique is different. Bluetooth uses Frequency-hopping spread spectrum.</t>
  </si>
  <si>
    <t>Boiling_point</t>
  </si>
  <si>
    <t>https://en.wikipedia.org/wiki/Boiling_point</t>
  </si>
  <si>
    <t>The boiling point of a substance is the temperature at which the vapor pressure of the liquid equals the pressure surrounding the liquid and the liquid changes into a vapor.
The boiling point of a liquid varies depending upon the surrounding environmental pressure. A liquid in a partial vacuum has a lower boiling point than when that liquid is at atmospheric pressure. A liquid at high pressure has a higher boiling point than when that liquid is at atmospheric pressure. For a given pressure, different liquids boil at different temperatures.
The normal boiling point (also called the atmospheric boiling point or the atmospheric pressure boiling point) of a liquid is the special case in which the vapor pressure of the liquid equals the defined atmospheric pressure at sea level, 1 atmosphere. At that temperature, the vapor pressure of the liquid becomes sufficient to overcome atmospheric pressure and allow bubbles of vapor to form inside the bulk of the liquid. The standard boiling point has been defined by IUPAC since 1982 as the temperature at which boiling occurs under a pressure of 1 bar.</t>
  </si>
  <si>
    <t>Boston_Tea_Party</t>
  </si>
  <si>
    <t>https://en.wikipedia.org/wiki/Boston_Tea_Party</t>
  </si>
  <si>
    <t>The Boston Tea Party (initially referred to by John Adams as "the Destruction of the Tea in Boston") was a political protest by the Sons of Liberty in Boston, on December 16, 1773. The demonstrators, some appropriating Native American dress, in defiance of the Tea Act of May 10, 1773, destroyed an entire shipment of tea sent by the East India Company. They boarded the ships and threw the chests of tea into Boston Harbor. The British government responded harshly and the episode escalated into the American Revolution. The Tea Party became an iconic event of American history, and other political protests such as the Tea Party movement after 2010 explicitly refer to it.
The Tea Party was the culmination of a resistance movement throughout British America against the Tea Act, which had been passed by the British Parliament in 1773. Colonists objected to the Tea Act because they believed that it violated their rights as Englishmen to "No taxation without representation," that is, be taxed only by their own elected representatives and not by a British parliament in which they were not represented.</t>
  </si>
  <si>
    <t>Brain_implant</t>
  </si>
  <si>
    <t>https://en.wikipedia.org/wiki/Brain_implant</t>
  </si>
  <si>
    <t>Brain implants, often referred to as neural implants, are technological devices that connect directly to a biological subject's brain – usually placed on the surface of the brain, or attached to the brain's cortex. A common purpose of modern brain implants and the focus of much current research is establishing a biomedical prosthesis circumventing areas in the brain that have become dysfunctional after a stroke or other head injuries. This includes sensory substitution, e.g., in vision. Other brain implants are used in animal experiments simply to record brain activity for scientific reasons. Some brain implants involve creating interfaces between neural systems and computer chips. This work is part of a wider research field called brain-computer interfaces. (Brain-computer interface research also includes technology such as EEG arrays that allow interface between mind and machine but do not require direct implantation of a device.)
Neural implants such as deep brain stimulation and Vagus nerve stimulation are increasingly becoming routine for patients with Parkinson's disease and clinical depression respectively, proving themselves a boon for people with diseases which were previously regarded as incurable.</t>
  </si>
  <si>
    <t>Broadband</t>
  </si>
  <si>
    <t>https://en.wikipedia.org/wiki/Broadband</t>
  </si>
  <si>
    <t>In telecommunications, broadband is a wide bandwidth data transmission with an ability to simultaneously transport multiple signals and traffic types. The medium can be coaxial cable, optical fiber, radio or twisted pair.
In the context of Internet access, broadband is used to mean any high-speed Internet access that is always on and faster than traditional dial-up access.
Different criteria for "broad" have been applied in different contexts and at different times. Its origin is in physics, acoustics, and radio systems engineering, where it had been used with a meaning similar to "wideband". Later, with the advent of digital telecommunications, the term was mainly used for transmission over multiple channels. Whereas a passband signal is also modulated so that it occupies higher frequencies (compared to a baseband signal which is bound to the lowest end of the spectrum, see line coding), it is still occupying a single channel. The key difference is that what is typically considered a broadband signal in this sense is a signal that occupies multiple (non-masking, orthogonal) passbands, thus allowing for much higher throughput over a single medium but with additional complexity in the transmitter/receiver circuitry.</t>
  </si>
  <si>
    <t>Broadcasting</t>
  </si>
  <si>
    <t>https://en.wikipedia.org/wiki/Broadcasting</t>
  </si>
  <si>
    <t>The first regular television broadcasts started in 1937. Broadcasts can be classified as "recorded" or "live". The former allows correcting errors, and removing superfluous or undesired material, rearranging it, applying slow-motion and repetitions, and other techniques to enhance the program. However, some live events like sports television can include some of the aspects including slow-motion clips of important goals/hits, etc., in between the live television telecast. American radio-network broadcasters habitually forbade prerecorded broadcasts in the 1930s and 1940s requiring radio programs played for the Eastern and Central time zones to be repeated three hours later for the Pacific time zone. This restriction was dropped for special occasions, as in the case of the German dirigible airship Hindenburg disaster at Lakehurst, New Jersey, in 1937. During World War II, prerecorded broadcasts from war correspondents were allowed on U.S. radio. In addition, American radio programs were recorded for playback by Armed Forces Radio radio stations around the world.</t>
  </si>
  <si>
    <t>Bronze_Age</t>
  </si>
  <si>
    <t>https://en.wikipedia.org/wiki/Bronze_Age</t>
  </si>
  <si>
    <t>The Bronze Age is a time period characterized by the use of bronze, proto-writing, and other early features of urban civilization. The Bronze Age is the second principal period of the three-age Stone-Bronze-Iron system, as proposed in modern times by Christian Jürgensen Thomsen, for classifying and studying ancient societies.
An ancient civilization is defined to be in the Bronze Age either by smelting its own copper and alloying with tin, arsenic, or other metals, or by trading for bronze from production areas elsewhere. Copper-tin ores are rare, as reflected in the fact that there were no tin bronzes in Western Asia before trading in bronze began in the third millennium BC. Worldwide, the Bronze Age generally followed the Neolithic period, with the Chalcolithic serving as a transition. Although the Iron Age generally followed the Bronze Age, in some areas, the Iron Age intruded directly on the Neolithic from outside the region.</t>
  </si>
  <si>
    <t xml:space="preserve">Bruno Bonnechère
</t>
  </si>
  <si>
    <t>How Do We Define What Is Bad for Your Health? The Role of Epidemiology</t>
  </si>
  <si>
    <t>https://kids.frontiersin.org/article/10.3389/frym.2020.00015</t>
  </si>
  <si>
    <t>The first step toward determining if something is helpful or harmful to human health is to design a study. Basically, if you want to assess the link between a risk factor and a particular disease, you have two possibilities: you can start from the risk factor and try to connect it to the disease, or start from the disease and try to work back to the risk factor that caused it.
Let us first discuss starting from the disease and trying to identify the risk factor. We will continue with our example of tobacco. If you think that tobacco causes lung cancer, you can go to the hospital and ask patients with lung cancer if they smoke or used to smoke. This information by itself is not very useful, because we need to compare it to the same information obtained from healthy people without lung cancer. To do this, we need to find healthy people who have other characteristics (like age, gender, profession, hobbies, etc.) that are as similar as possible to the group of lung cancer patients.</t>
  </si>
  <si>
    <t>Buoyancy</t>
  </si>
  <si>
    <t>https://en.wikipedia.org/wiki/Buoyancy</t>
  </si>
  <si>
    <t>In science, buoyancy (also known as upthrust) is an upward force exerted by a fluid that opposes the weight of an immersed object. In a column of fluid, pressure increases with depth as a result of the weight of the overlying fluid. Thus the pressure at the bottom of a column of fluid is greater than at the top of the column. Similarly, the pressure at the bottom of an object submerged in a fluid is greater than at the top of the object. This pressure difference results in a net upwards force on the object. The magnitude of that force exerted is proportional to that pressure difference, and (as explained by Archimedes' principle) is equivalent to the weight of the fluid that would otherwise occupy the volume of the object, i.e. the displaced fluid.
For this reason, an object whose density is greater than that of the fluid in which it is submerged tends to sink.</t>
  </si>
  <si>
    <t>Bureaucracy</t>
  </si>
  <si>
    <t>https://en.wikipedia.org/wiki/Bureaucracy</t>
  </si>
  <si>
    <t>A bureaucracy is "a body of non-elective government officials" and/or "an administrative policy-making group". Historically, bureaucracy was government administration managed by departments staffed with non-elected officials. Today, bureaucracy is the administrative system governing any large institution.
Since being coined, the word "bureaucracy" has developed negative connotations. Bureaucracies have been criticized as being too complex, inefficient, or too inflexible. The dehumanizing effects of excessive bureaucracy became a major theme in the work of Franz Kafka, and were central to his novels, The Castle and The Trial. The elimination of unnecessary bureaucracy is a key concept in modern managerial theory and has been an issue in some political campaigns.
Others have noted the necessity of bureaucracies in modern life. The German sociologist Max Weber argued that bureaucracy constitutes the most efficient and rational way in which one can organize human activity, and that systematic processes and organized hierarchies were necessary to maintain order, maximize efficiency and eliminate favoritism.</t>
  </si>
  <si>
    <t>By Sea Rescue and Sean Verster</t>
  </si>
  <si>
    <t>Stay safe at the beach!</t>
  </si>
  <si>
    <t>African Storybook Level 4</t>
  </si>
  <si>
    <t>https://www.africanstorybook.org/</t>
  </si>
  <si>
    <t>When going to the beach, find out which ones have lifeguards. Always try to visit beaches that have lifeguards watching the swimmers. The lifeguards on duty will put red and yellow flags on the beach to show you where it is safe to swim. 
Many people find it hard to see a rip current in the sea. Rip currents are like fast-flowing rivers that can pull even strong swimmers away from the beach. 
This is why it is better to swim between the lifeguard flags. 
If you get pulled out by a rip current, try not to panic. Try to swim to the left or to the right of the current's flow. Don't try to fight the current or to swim against the current. That will make you tired and more scared. 
To be safe when you visit the beach, you should always listen to the lifeguards. And make sure that you stay between the red and yellow flags on the beach. The flags show you where the currents are safe.</t>
  </si>
  <si>
    <t>Byzantine_Empire</t>
  </si>
  <si>
    <t>https://en.wikipedia.org/wiki/Byzantine_Empire</t>
  </si>
  <si>
    <t xml:space="preserve">The Byzantine Empire, also referred to as the Eastern Roman Empire, was the continuation of the Roman Empire in the East during Late Antiquity and the Middle Ages, when its capital city was Constantinople (modern-day Istanbul, originally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or Romania, and to themselves as "Romans". Several signal events from the 4th to 6th centuries mark the period of transition during which the Roman Empire's Greek East and Latin West diverged. </t>
  </si>
  <si>
    <t>Cabinet_(government)</t>
  </si>
  <si>
    <t>https://en.wikipedia.org/wiki/Cabinet_(government)</t>
  </si>
  <si>
    <t>A cabinet is a body of high-ranking state officials, typically consisting of the top leaders of the executive branch. They are usually called ministers, but in some jurisdictions are sometimes called secretaries.
The functions of a cabinet are varied: in some countries it is a collegial decision-making body with collective responsibility, while in others it may function either as a purely advisory body or an assisting institution to a decision making head of state or head of government. In some countries, the cabinet is called "Council of Ministers" or "Government Council" or lesser known names such as "Federal Council" (in Switzerland), "Inner Council" or "High Council". These countries may differ in the way that the cabinet is used or established. In some countries, particularly those that use a parliamentary system (e.g., the UK), the Cabinet collectively decides the government's direction, especially in regard to legislation passed by the parliament. In countries with a presidential system, such as the United States, the Cabinet does not function as a collective legislative influence; rather, their primary role is as an official advisory council to the head of government.</t>
  </si>
  <si>
    <t>Calcium</t>
  </si>
  <si>
    <t>https://simple.wikipedia.org/wiki/Calcium</t>
  </si>
  <si>
    <t>Calcium is a soft white-gray metal. It is a solid and is opaque. It is an alkaline earth metal. Its melting point is hotter than most other reactive metals. It is a little harder than lead. It has two allotropes. It does not conduct electricity as well as copper, but is much lighter in weight.
It reacts with water to produce hydrogen and calcium hydroxide. It reacts with water very fast when it is powdered. When it is in a chunk, it starts reacting slowly because calcium hydroxide makes a coating that does not dissolve on the calcium. If a little acid is added to calcium hydroxide, it dissolves it, making the calcium react very fast. It burns when powdered to make a reddish flame. This makes calcium oxide. It also makes calcium nitride when heated. It can react with halogens to make calcium halides like calcium chloride with chlorine.
Calcium forms chemical compounds in the +2 oxidation state. Calcium compounds are colorless. Most calcium compounds are not toxic. They are needed in the human body, actually. They are unreactive as far as calcium ions go.</t>
  </si>
  <si>
    <t>Carbohydrate</t>
  </si>
  <si>
    <t>https://simple.wikipedia.org/wiki/Carbohydrate</t>
  </si>
  <si>
    <t xml:space="preserve">Carbohydrates are chemical compounds that contain only oxygen, hydrogen and carbon. They are made up of joined-up sugars. Sugars have the general formula Cm(H2O)n, and are also known as saccharides.
Certain carbohydrates are an important storage and transport form of energy in most organisms, including plants and animals.
Carbohydrates are the most common source of energy for the human body. Protein builds tissue and cells in the body. Carbohydrates are very good for energy, but, if a person eats more than needed, the extra is changed into fat.
If necessary, humans can live without eating carbohydrates because the human body can change proteins into carbohydrates. People of some cultures eat food with very little carbohydrates, but they still remain healthy.
Research in the United States and Canada have shown that people get about 40% to 60% of their energy from carbohydrates. However, studies suggest that some people get at least 55% to 75% of energy from carbohydrates. It may depend on the amount of physical work done by people: the harder the work, the more energy they need. </t>
  </si>
  <si>
    <t>Carbon_dioxide</t>
  </si>
  <si>
    <t>https://en.wikipedia.org/wiki/Carbon_dioxide</t>
  </si>
  <si>
    <t>Carbon dioxide (chemical formula CO2) is a colorless and odorless gas vital to life on Earth. This naturally occurring chemical compound is composed of a carbon atom covalently double bonded to two oxygen atoms. Carbon dioxide exists in Earth's atmosphere as a trace gas at a concentration of about 0.04 percent (400 ppm) by volume. Natural sources include volcanoes, hot springs and geysers, and it is freed from carbonate rocks by dissolution in water and acids. Because carbon dioxide is soluble in water, it occurs naturally in groundwater, rivers and lakes, in ice caps and glaciers and also in seawater. It is present in deposits of petroleum and natural gas.
Atmospheric carbon dioxide is the primary source of carbon in life on Earth and its concentration in Earth's pre-industrial atmosphere since late in the Precambrian was regulated by photosynthetic organisms and geological phenomena. As part of the carbon cycle, plants, algae, and cyanobacteria use light energy to photosynthesize carbohydrate from carbon dioxide and water, with oxygen produced as a waste product.</t>
  </si>
  <si>
    <t>Carbon_monoxide</t>
  </si>
  <si>
    <t>https://en.wikipedia.org/wiki/Carbon_monoxide</t>
  </si>
  <si>
    <t>Carbon monoxide is produced from the partial oxidation of carbon-containing compounds; it forms when there is not enough oxygen to produce carbon dioxide (CO2), such as when operating a stove or an internal combustion engine in an enclosed space. In the presence of oxygen, including atmospheric concentrations, carbon monoxide burns with a blue flame, producing carbon dioxide. Coal gas, which was widely used before the 1960s for domestic lighting, cooking, and heating, had carbon monoxide as a significant fuel constituent. Some processes in modern technology, such as iron smelting, still produce carbon monoxide as a byproduct. A large quantity of CO byproduct is formed during the oxidative processes for the production of chemicals. For this reason, the process off-gases have to be purified. On the other hand, considerable research efforts are made in order to optimize the process conditions, develop catalyst with improved selectivity and to understand the reaction pathways leading to the target product and side products.</t>
  </si>
  <si>
    <t>Caren Rodriguez-Medina, Sebastian Escobar, Alejandro Caro-Quintero, &amp; Roxana Yockteng</t>
  </si>
  <si>
    <t>A Delicious Story Made of Chocolate</t>
  </si>
  <si>
    <t>https://kids.frontiersin.org/article/10.3389/frym.2020.00033</t>
  </si>
  <si>
    <t>Cacao originated in the Amazon region of South America. Since its origin, cacao has evolved into different types as it has grown in different geographical populations. Two populations of cacao, with different origins, were initially thought to exist: one from Central America and the other from South America. These two groups were initially recognized as two subspecies, called cacao and sphaerocarpum, which were also recognized as the two cacao types most commonly known as Criollo and Forastero, respectively. These subspecies differed not only in where they grew, but also differed in some of their morphological features. The crossing between Criollo and Forastero trees gave rise to a third type, known as Trinitario. Now we know that Criollo, as well as other cacao types, came from an ancestral population in South America, and only spread into Central America when humans migrated there. We also now know that cacao can be divided not only in two or three groups, but into more than 10 different genetic groups.</t>
  </si>
  <si>
    <t>Carsten T. Wotjak, Eva Hoch, Fabian Stamp, Anthi C. Krontira, Janos L. Kalman, Ashley L. Comes, Elena Brivio, Dorothee Pöhlchen, Srivaishnavi Loganathan, &amp; Shalaila S. Haas</t>
  </si>
  <si>
    <t>Be Careful What You Feed Your Brain: Cannabis and Mental Health</t>
  </si>
  <si>
    <t>https://kids.frontiersin.org/article/10.3389/frym.2020.00041</t>
  </si>
  <si>
    <t>Brain functions, like perceptions, thoughts, and feelings, are the result of communication between neurons. To efficiently communicate and process information, neurons form connections with each other. Through these connections, they exchange information via messenger molecules. There are many messenger systems in the brain. They consist of two major players: a set of molecules that act as keys (called ligands) and another set of molecules that act as locks (called receptors). Each receptor has a specific ligand like each lock has a specific key. All messenger systems also have molecules called enzymes to break down excess ligands to keep the messengers always in the right amount. Most of the messenger systems communicate in one direction, where the ligand is released from neuron 1 and binds to receptors on neuron 2. There are also some that communicate in the opposite direction, from neuron 2 back to neuron 1.</t>
  </si>
  <si>
    <t>Cash_crop</t>
  </si>
  <si>
    <t>https://en.wikipedia.org/wiki/Cash_crop</t>
  </si>
  <si>
    <t>A cash crop is an agricultural crop which is grown for sale to return a profit. It is typically purchased by parties separate from a farm. The term is used to differentiate marketed crops from subsistence crops, which are those fed to the producer's own livestock or grown as food for the producer's family. In earlier times cash crops were usually only a small (but vital) part of a farm's total yield, while today, especially in developed countries, almost all crops are mainly grown for revenue. In the least developed countries, cash crops are usually crops which attract demand in more developed nations, and hence have some export value.
Prices for major cash crops are set in commodity markets with global scope, with some local variation (termed as "basis") based on freight costs and local supply and demand balance. A consequence of this is that a nation, region, or individual producer relying on such a crop may suffer low prices should a bumper crop elsewhere lead to excess supply on the global markets. This system has been criticized by traditional farmers.</t>
  </si>
  <si>
    <t>Cathode_ray_tube</t>
  </si>
  <si>
    <t>https://simple.wikipedia.org/wiki/Cathode_ray_tube</t>
  </si>
  <si>
    <t>The cathode ray tube or CRT was invented by Karl Ferdinand Braun. It was the most common type of display for many years. It was used in almost all computer monitors and televisions until LCD and plasma screens started being used.
A cathode ray tube is an electron gun. The cathode is an electrode (a metal that can send out electrons when heated). The cathode is inside a glass tube. Also inside the glass tube is an anode that attracts electrons. This is used to pull the electrons toward the front of the glass tube, so the electrons shoot out in one direction, like a ray gun. To better control the direction of the electrons, the air is taken out of the tube, making a vacuum.
The electrons hit the front of the tube, where a phosphor screen is. The electrons make the phosphor light up. The electrons can be aimed by creating a magnetic field.</t>
  </si>
  <si>
    <t>Cell_division</t>
  </si>
  <si>
    <t>https://en.wikipedia.org/wiki/Cell_division</t>
  </si>
  <si>
    <t>Cell division is the process by which a parent cell divides into two or more daughter cells. Cell division usually occurs as part of a larger cell cycle.
 In eukaryotes, there are two distinct types of cell division: a vegetative division, whereby each daughter cell is genetically identical to the parent cell (mitosis), and a reproductive cell division, whereby the number of chromosomes in the daughter cells is reduced by half, to produce haploid gametes (meiosis). 
Meiosis results in four haploid daughter cells by undergoing one round of DNA replication followed by two divisions: homologous chromosomes are separated in the first division, and sister chromatids are separated in the second division.
Both of these cell division cycles are used in sexually reproducing organisms at some point in their life cycle, and both are believed to be present in the last eukaryotic common ancestor. Prokaryotes also undergo a vegetative cell division known as binary fission, where their genetic material is segregated equally into two daughter cells. All cell divisions, regardless of organism, are preceded by a single round of DNA replication.</t>
  </si>
  <si>
    <t>Celts</t>
  </si>
  <si>
    <t>https://en.wikipedia.org/wiki/Celts</t>
  </si>
  <si>
    <t>The Celts were people in Iron Age and Medieval Europe who spoke Celtic languages and had cultural similarities, although the relationship between ethnic, linguistic and cultural factors in the Celtic world remains uncertain and controversial. The exact geographic spread of the ancient Celts is also disputed; in particular, the ways in which the Iron Age inhabitants of Great Britain and Ireland should be regarded as Celts has become a subject of controversy.
The history of pre-Celtic Europe remains very uncertain. According to one theory, the common root of the Celtic languages, a language known as Proto-Celtic, arose in the Late Bronze Age Urnfield culture of Central Europe, which flourished from around 1200 BC. In addition, according to a theory proposed in the 19th century, the first people to adopt cultural characteristics regarded as Celtic were the people of the Iron Age Hallstatt culture in central Europe (c. 800–450 BC), named for the rich grave finds in Hallstatt, Austria.</t>
  </si>
  <si>
    <t>Central_Powers</t>
  </si>
  <si>
    <t>https://simple.wikipedia.org/wiki/Central_Powers</t>
  </si>
  <si>
    <t>The Central Powers were a group of nations fighting against the Allied Powers during World War I; the members included Germany, Austria-Hungary, the Ottoman Empire, Bulgaria and their territories. They were also supported by Azerbaijan and Finland, as well as Lithuania in 1918 and co-belligerent Jabal Shammar. They lost the war. The Allied Forces include Great Britain, Canada, Newfoundland, Russia, France, later the United States, Greece, Portugal, Brazil, Georgia, Armenia, Australia and even Japan
Italy joined the allies in the midst of World War I, though all they wanted was to get some colonies. This greed lasted till World War II, but Italy did not gain anything they wanted to. In the middle of the war Germany gave up on them and took over Greece, so Italy joined the Alies, falling against their alliance with Germany once more They also wanted to destroy the Allies with tanks which were left on the beaches of Normandy on D-Day.</t>
  </si>
  <si>
    <t>Central_processing_unit</t>
  </si>
  <si>
    <t>https://simple.wikipedia.org/wiki/Central_processing_unit</t>
  </si>
  <si>
    <t>A central processing unit (CPU) is an important part of almost every computer. The CPU sends signals to control the other parts of the computer, almost like how a brain controls a body.
The CPU is an electronic machine that works on a list of things to do, called instructions. It reads the list of instructions and does (executes) each one in order. A list of instructions that a CPU can run is a computer program.
The speed that a CPU works at is measured in hertz (Hz). Modern processors often run so fast that gigahertz (GHz) is used instead. One gigahertz is one billion cycles per second.
Most CPUs used in desktop (home) computers are made by either Intel or Advanced Micro Devices (usually shortened to AMD). Some other companies that make CPUs are ARM, IBM, and Sun Microsystems. Their CPUs are usually used for more specialized things, like in mobile phones, cars, game consoles, or in the military.</t>
  </si>
  <si>
    <t>Chantel Botha
Chantel Botha</t>
  </si>
  <si>
    <t>Adventure
around South
Africa</t>
  </si>
  <si>
    <t>African Storybook Level 3</t>
  </si>
  <si>
    <t>https://www.africanstorybook.org/#</t>
  </si>
  <si>
    <t>Chanri and Boipelo are going on an adventure around South Africa. Their journey starts in Kimberley, in the Northern Cape. In Kimberley you will find the Big Hole! Tjoeke puff toot-toot, they travel to Cape Town in the Western Cape. Chanri and Boipelo pick juicy grapes at the farms. Tjoeke puff toot-toot, then they head off to Bhisho, in the Eastern Cape. The two friends have fun at the Elephant Park! Tjoeke puff toot-toot, they pass through the Free State. They admire all the pretty roses blooming in Bloemfontein. On to Mahikeng, in the North West. The train slows down to meet Rina the rhino at the National Park. Then our friends speed on to Polokwane, in Limpopo. Toot-toot toot-toot! They're running late, so the train doesn't stop in Johannesburg, Gauteng. From the train they see many cars and people in this busy city of gold.</t>
  </si>
  <si>
    <t>Charles E. Rojas, Elise W. M. Hopman, &amp; Maryellen C. MacDonald</t>
  </si>
  <si>
    <t>How Can You Get Better at Learning a Foreign Language?</t>
  </si>
  <si>
    <t>https://kids.frontiersin.org/article/10.3389/frym.2020.00042</t>
  </si>
  <si>
    <t>Because grammar is so difficult for people that are learning a foreign language, we tried to find ways to help people learn grammar. We first thought about how people can become good at memorizing vocabulary. Do you still remember how to say "the cat" in French? Take a second and see if you can come up with it without looking back at the example!
So? Do you remember what "the cat" is in French? If you guessed "le chat," you would be right! Unless you already speak French, this was probably a difficult question. The reason it is difficult is because we asked you to come up with the word in a foreign language. For most of you, who are familiar enough with English to be able to read this article, it would have been easier if we had asked it the other way around—asking you what the French words "le chat" mean in English or another language you know. This is easier because you do not have to come up with the French words, since they are right in front of you.</t>
  </si>
  <si>
    <t>Chemical_bond</t>
  </si>
  <si>
    <t>https://en.wikipedia.org/wiki/Chemical_bond</t>
  </si>
  <si>
    <t>A chemical bond is a lasting attraction between atoms that enables the formation of chemical compounds. The bond may result from the electrostatic force of attraction between atoms with opposite charges, or through the sharing of electrons as in the covalent bonds. The strength of chemical bonds varies considerably; there are "strong bonds" such as covalent or ionic bonds and "weak bonds" such as Dipole-dipole interaction, the London dispersion force and hydrogen bonding.
Since opposite charges attract via a simple electromagnetic force, the negatively charged electrons that are orbiting the nucleus and the positively charged protons in the nucleus attract each other. An electron positioned between two nuclei will be attracted to both of them, and the nuclei will be attracted toward electrons in this position. This attraction constitutes the chemical bond. Due to the matter wave nature of electrons and their smaller mass, they must occupy a much larger amount of volume compared with the nuclei, and this volume occupied by the electrons keeps the atomic nuclei relatively far apart, as compared with the size of the nuclei themselves.</t>
  </si>
  <si>
    <t>Chief Ayanwu Ututu</t>
  </si>
  <si>
    <t>Chiagoziem
Goes to Eri
Kingdom</t>
  </si>
  <si>
    <t>The Royal Leopard made the great announcement so everyone would know. DNA testing works! Chinyere found her ancestral home because she took the test. ‘'Ahem, let it be known that a daughter and son of the soil have returned!!'', the Royal Leopard proclaimed. The entire kingdom was silent for a moment. Then they all let out a great rejoicing ululate. Chiagoziem held his mother's hand as he watched them dance. Chiagoziem and his mom were taken to the palace to see the king. The Royal Leopard advised them to never mention that they heard the animals speak. The Lion became very still. Chiagoziem and his mom watched in awe. The Lion said ‘'shhh''. They both were as quiet as a mouse. The King arrived with his cabinet to greet them both. He welcomed them to his Kingdom. He looked at them while smiling. He asked, "have they talked to you yet?'' Chiagoziem almost answered but they heard a drum beating. Children arrived. They all stepped outside.</t>
  </si>
  <si>
    <t>Chinese_Civil_War</t>
  </si>
  <si>
    <t>https://simple.wikipedia.org/wiki/Chinese_Civil_War</t>
  </si>
  <si>
    <t>After the fall of the Qing dynasty in the 1911 Xinhai Revolution, the country was thrown into turmoil. In the ensuing power vacuum, a large number of warlords seized control of different parts of the country. In order to defeat them and unify the country, Sun Yat-sen and the KMT sought help from foreign governments.
Though he made pleas to several Western democratic nations, none offered to help. It was only after turning to the Soviet Union in 1921 that Sun found aid. The communist Soviet Union agreed to help the KMT, under the condition that the smaller Chinese Communist Party be allowed to join. In 1923 the Soviet Union, KMT, and CCP made an agreement, the Sun-Joffe Manifesto, that said the Soviet Union would help China have one government and not many governments. Mikhail Borodin traveled to China in 1923 to help change the KMT to make it similar to the Communist Party of the Soviet Union. The CCP and KMT were joined in the First United Front.</t>
  </si>
  <si>
    <t>Christopher Columbus</t>
  </si>
  <si>
    <t>https://simple.wikipedia.org/wiki/Christopher_Columbus</t>
  </si>
  <si>
    <t>Many people in Western Europe wanted to find a shorter way to get to Asia. Columbus thought he could get to Asia by sailing west. He did not know about the Western Hemisphere, so he did not realize it would block him from getting to Asia.
However, Columbus did not have enough money to pay for this voyage on his own. After defeating the Emirate of Granada, the rulers of Spain, Ferdinand II and Isabella I of Castile, agreed to pay for the voyage. He promised to bring back gold and spices for them.
In August 1492, Columbus and his sailors left Spain in three ships: the Santa María (the Holy Mary), the Pinta (the Painted), and the Santa Clara (nicknamed the Niña: the Little Girl).
The three ships were very small. Historians think that the largest ship, the Santa María, was only about 60 feet (18 metres) long, and about 16 to 19 feet (4.8 to 5.8 metres) wide.
Columbus's other ships were even smaller. Historians think they were about 50–60 feet (15–18 metres) long</t>
  </si>
  <si>
    <t>Christopher J. Sedlacek, Andrew T. Giguere, &amp; Petra Pjevac</t>
  </si>
  <si>
    <t>Is Too Much Fertilizer a Problem?</t>
  </si>
  <si>
    <t>https://kids.frontiersin.org/article/10.3389/frym.2020.00063</t>
  </si>
  <si>
    <t>As mentioned, most nitrogen on Earth is present as nitrogen gas, which is unusable for plants and animals. In the early 1900's, scientists discovered how to transform nitrogen gas from the atmosphere into nitrogen-containing compounds that could be used to fertilize soils. This industrial fixation is called the Haber-Bosch process. Almost all the nitrogen in industrial fertilizers is fixed through the Haber-Bosch process.
This industrial fixation of nitrogen is performed in chemical laboratories and large factories all over the world. The Haber-Bosch process requires that nitrogen gas be mixed with hydrogen gas (H2) and put under enormous pressure (200 times atmospheric pressure). This is the pressure you would feel if you dove 2,000 meters (~6,500 feet) underneath the sea, which is a longer distance than 6 Eiffel Towers stacked on top of one another! This pressurized gas mixture is then heated to very high temperatures (450°C/842°F). Sustaining these high pressures and temperatures requires a huge amount of energy. The Haber-Bosch process is estimated to consume 1–2% of the world's energy supply each year.</t>
  </si>
  <si>
    <t>Civic_technology</t>
  </si>
  <si>
    <t>https://en.wikipedia.org/wiki/Civic_technology</t>
  </si>
  <si>
    <t>Civic technology is technology (mainly information technology) that enables engagement or participation of the public for stronger development, enhancing citizen communications, improving government infrastructure, and generally improving the public good. It encompasses civic applications, platforms supporting government bodies, institutions and other software enabling those goals.
The definition of what constitutes civic technology is contested to a certain extent, especially with regards to companies engaged in the sharing or access economy, such as Uber, Lyft, and Airbnb. For example, AirBnb's ability to provide New York residents with housing during the aftermath of Superstorm Sandy could be considered a form of civic technology. However, Nathaniel Heller, Managing Director of the Research for Development Institute's Governance Program contends that for-profit platforms definitively fall outside of the scope of civic technology: Heller has said that "while citizen-to-citizen sharing is indeed involved, the mission of these companies is focused on maximizing profit for their investors, not any sort of experiment in building social capital."</t>
  </si>
  <si>
    <t>Civil_engineering</t>
  </si>
  <si>
    <t>https://en.wikipedia.org/wiki/Civil_engineering</t>
  </si>
  <si>
    <t>Civil engineering is the application of physical and scientific principles for solving the problems of society, and its history is intricately linked to advances in the understanding of physics and mathematics throughout history. Because civil engineering is a wide-ranging profession, including several specialized sub-disciplines, its history is linked to knowledge of structures, materials science, geography, geology, soils, hydrology, environment, mechanics and other fields.
Throughout ancient and medieval history most architectural design and construction was carried out by artisans, such as stonemasons and carpenters, rising to the role of master builder. Knowledge was retained in guilds and seldom supplanted by advances. Structures, roads, and infrastructure that existed were repetitive, and increases in scale were incremental.
One of the earliest examples of a scientific approach to physical and mathematical problems applicable to civil engineering is the work of Archimedes in the 3rd century BC, including Archimedes Principle, which underpins our understanding of buoyancy, and practical solutions such as Archimedes' screw. Brahmagupta, an Indian mathematician, used arithmetic in the 7th century AD, based on Hindu-Arabic numerals, for excavation (volume) computations.</t>
  </si>
  <si>
    <t>Civil_law_(legal_system)</t>
  </si>
  <si>
    <t>https://en.wikipedia.org/wiki/Civil_law_(legal_system)</t>
  </si>
  <si>
    <t>Civil law, civilian law, or Roman law is a legal system originating in Europe, intellectualized within the framework of late Roman law, and whose most prevalent feature is that its core principles are codified into a referable system which serves as the primary source of law. This can be contrasted with common law systems whose intellectual framework comes from judge-made decisional law which gives precedential authority to prior court decisions on the principle that it is unfair to treat similar facts differently on different occasions (doctrine of judicial precedent, or stare decisis).
Historically, a civil law is the group of legal ideas and systems ultimately derived from the Code of Justinian, but heavily overlaid by Napoleonic, Germanic, canonical, feudal, and local practices, as well as doctrinal strains such as natural law, codification, and legal positivism.
Conceptually, civil law proceeds from abstractions, formulates general principles, and distinguishes substantive rules from procedural rules. It holds case law to be secondary and subordinate to statutory law. When discussing civil law, one should keep in mind the conceptual difference between a statute and a codal article.</t>
  </si>
  <si>
    <t>Civil_rights</t>
  </si>
  <si>
    <t>https://simple.wikipedia.org/wiki/Civil_rights</t>
  </si>
  <si>
    <t>Civil rights are rights that all people in a country have. The civil rights of a country apply to all the citizens within its borders. These rights are given by the laws of the country. Civil rights are sometimes thought to be the same as natural rights.
In many countries civil rights include freedom of speech, freedom of the press, freedom of religion, and freedom of assembly. Civil rights also include the right to own property and the right to get fair and equal treatment from the government, from other citizens, and from private groups. They may prevent against discrimination based on race, sexual orientation and gender.
Civil rights are protected by law and custom. The constitutions of many democracies have a "Bill of Rights" that describes the people's liberties and rights. A well-known example is the United States Bill of Rights.
A court of law decides if a person's civil rights have been violated. The courts also decide the limits of civil rights, so that people do not use their freedoms to take away the rights of other people.</t>
  </si>
  <si>
    <t>CK 12 Curriculum</t>
  </si>
  <si>
    <t>CK-12 First Grade Science</t>
  </si>
  <si>
    <t>https://www.ck12.org/book/ck-12-first-grade-science/</t>
  </si>
  <si>
    <t>CC BY-NC</t>
  </si>
  <si>
    <t>Some people jump out of airplanes. They expect to fall towards the ground. This sport is called sky diving. Many people enjoy this sport. Both young and old can take part in this sport. Skydivers are pulled towards the Earth by gravity. Gravity exerts a force on the skydivers. A force is a push or pull. Some pushes and pulls can be seen.
Most forces you know require things to touch. You can push a chair. You can pull a rope. Each of these actions require you to touch something.
Gravity cannot be seen. It does not require things to touch. Gravity is an invisible force. Many things are pulled to the Earth by gravity. Can you think of some things that fall toward the Earth?
Gravity exerts a force over a long distance? Gravity holds the Moon in place. The Moon orbits the Earth every 28 days. The Earth orbits the Sun.
The Sun holds Earth in its orbit by gravity. The Sun's gravity pulls on all the planets.</t>
  </si>
  <si>
    <t>CK-12 Second Grade Science</t>
  </si>
  <si>
    <t>https://www.ck12.org/book/ck-12-second-grade-science/</t>
  </si>
  <si>
    <t>Some large features on Earth were caused by water. The Grand Canyon was formed by the Colorado River. There are many rivers as big. There are rivers that are much larger. The Mississippi River is the largest river in the U.S. Only the Colorado has formed such a large canyon. The Grand Canyon is its own league.
In most cases, water is harmless. Over time, water can have a great effect. When water runs over the land it can wash the soil away. With enough time, it can carve through rock. Given enough time, it can create a canyon over a mile wide. It is hard to believe that water created the Grand Canyon.
Scientists have learned that the Grand Canyon took a long time to form. Every time it rained, the water ran across the ground. A little soil and rock were washed away with every rainstorm. Water can cause a lot of change if it has time. Scientists are unsure of the canyon's exact age. What they do know, it is old.
A lot of people visit the Grand Canyon every year. They are amazed at its size. Some people hike to the bottom of the canyon.</t>
  </si>
  <si>
    <t>CK-12 Third Grade Science</t>
  </si>
  <si>
    <t>https://www.ck12.org/book/ck-12-third-grade-science/</t>
  </si>
  <si>
    <t>Should places at the same distance from the equator have the same climate? You might think they should. Unfortunately, you would not be correct to think this. Climate types vary due to other factors besides distance from the equator. So what are these factors? How can they have such a large impact on local climates? For one thing, these factors are big. You may wonder, are they as big as a car? Think bigger. Are they bigger than a house? Think bigger. Are they bigger than a football stadium? You are still not close. We are talking about mountains and oceans. They are big features and big factors. Oceans and mountains play a huge role in climates around the world. Only one of those factors is latitude, or distance from the equator.
Mountain ranges can cause local climates to vary. For example, mountain ranges can block moisture. This places to be dry in areas that would otherwise be wet. 
Major climate types are based on temperature and precipitation. These two factors determine what types of plants can grow. The types of plants are very important. Animals and other living things depend on plants.</t>
  </si>
  <si>
    <t>CK-12 Fourth Grade Science</t>
  </si>
  <si>
    <t>https://www.ck12.org/book/ck-12-fourth-grade-science/</t>
  </si>
  <si>
    <t>The epidermis is the outer layer of skin. There are no blood vessels, nerve endings, or glands in this skin layer. Though it may not seem like it, this layer of skin is very active. It is constantly being renewed. How does this happen?
The cells at the bottom of this layer are always being produced. 
The new cells slowly move up to the surface. 
By the time the cells reach the surface, they have died. It's true, the outermost layer of your skin is dead. Don't worry, this is what forms the protective layer. This outer layer is even waterproof. 
Dead cells are gradually falling off. As they are shed, they are replaced by other dead cells. 
The epidermis also contains cells that give skin its color. These cells are what produces the brown pigment in skin. Everyone's skin has about the same number of these cells. However, these cells of people with darker skin produce more pigment. The amount of pigment depends on two things. Some of it depends on what you inherit from your parents. It also depends on how much sunlight strikes your skin. The more light that hits your skin, the more tanned you get.</t>
  </si>
  <si>
    <t>Claire Monroy, Jonaye Freeman, &amp; Derek Houston</t>
  </si>
  <si>
    <t>Does Being Born Deaf Affect How We See?</t>
  </si>
  <si>
    <t>https://kids.frontiersin.org/article/10.3389/frym.2020.00082</t>
  </si>
  <si>
    <t>Science shows that hearing loss also affects cognitive skills (like thinking, learning, memory, or attention). Babies with hearing loss learn differently than babies who can hear. This is not because they are not smart or cannot do things other babies can do. It is because the world is different for them than it is for someone who can hear.
In our study, we wanted to know if being born deaf affects visual processing. Visual processing is the way our brains understand what we see with our eyes. It is an important cognitive ability. By studying visual processing in deaf babies, we can learn more about how hearing loss affects how these babies learn and grow.
 To study visual processing, we used something called a habituation test. Habituation is a simple form of learning that comes from being exposed to something many times. When babies become habituated to something (like a toy), they lose interest in it. This means that their brains have processed all the information about that toy.</t>
  </si>
  <si>
    <t>Climate</t>
  </si>
  <si>
    <t>https://simple.wikipedia.org/wiki/Climate</t>
  </si>
  <si>
    <t>Climate means the usual condition of the temperature, humidity, atmospheric pressure, wind, rainfall, and other meteorological elements in an area of the Earth's surface for a long time. Climate is different from weather. Weather is the condition of these elements right now, for shorter periods of time that are up to two weeks.
The latitude, ground, and height can change the climate of a location. It is also important to note if oceans or other large bodies of water are nearby. Climates are most commonly classified by temperature and precipitation. The most commonly used classification was the Köppen climate classification, first made by Wladimir Köppen. The Thornthwaite system, which was used from 1948, not only uses temperature and precipitation information, but evapotranspiration too. This makes it useful for studying how many different kinds of animal species there are, and about the things that could happen when climates change. The Bergeron and Spatial Synoptic Classification systems focus more on where the air masses which help make climates come from.</t>
  </si>
  <si>
    <t>Cloud_computing</t>
  </si>
  <si>
    <t>https://simple.wikipedia.org/wiki/Cloud_computing</t>
  </si>
  <si>
    <t>In Computer science, cloud computing describes a type of outsourcing of computer services, similar to the way in which electricity supply is outsourced. Users can simply use it. They do not need to worry where the electricity is from, how it is made, or transported. Every month, they pay for what they consumed.
The idea behind cloud computing is similar: The user can simply use storage, computing power, or specially crafted development environments, without having to worry how these work internally. Cloud computing is usually Internet-based computing. The cloud is a metaphor for the Internet based on how the internet is described in computer network diagrams; which means it is an abstraction hiding the complex infrastructure of the internet. It is a style of computing in which IT-related capabilities are provided "as a service", allowing users to access technology-enabled services from the Internet ("in the cloud") without knowledge of, or control over the technologies behind these servers.</t>
  </si>
  <si>
    <t>Cold_War</t>
  </si>
  <si>
    <t>https://simple.wikipedia.org/wiki/Cold_War</t>
  </si>
  <si>
    <t>In February 1917, Tsar (King) Nicholas II of the Russian Empire was overthrown because people were unhappy with their living conditions, especially during World War I. The new government in Russia was a democratic socialist government. Unfortunately, it was ineffective, and people were still unhappy. In November 1917, a communist group called the Bolsheviks led by Vladimir Lenin overthrew the new government. They were supported by groups of workers called Soviets. The Bolsheviks created a new communist government called the Russian Soviet Federative Socialist Republic (called simply Soviet Russia or the Russian SFSR).
However, not everyone supported the communists. Many countries that had been a part of the Russian Empire had left, such as Latvia, Lithuania, Estonia, Poland, and Finland. The Russian Civil War began, with the Russian SFSR's "Red Army" fighting against the "White Army", the group of all Russians against the communists. The White Army was not very united or organized. The Allied Powers of World War I, such as the United States, United Kingdom, and France, invaded Russia to support the White Army.</t>
  </si>
  <si>
    <t>Collimator</t>
  </si>
  <si>
    <t>https://en.wikipedia.org/wiki/Collimator</t>
  </si>
  <si>
    <t>A collimator is a device that narrows a beam of particles or waves. To narrow can mean either to cause the directions of motion to become more aligned in a specific direction (i.e., make collimated light or parallel rays), or to cause the spatial cross section of the beam to become smaller (beam limiting device).
An English physicist Henry Kater was the inventor of the floating collimator, which rendered a great service to practical astronomy. He reported about his invention in January 1825. In his report, Kater mentioned previous work in this area by Carl Friedrich Gauss and Friedrich Bessel.
In optics, a collimator may consist of a curved mirror or lens with some type of light source and/or an image at its focus. This can be used to replicate a target focused at infinity with little or no parallax.
In lighting, collimators are typically designed using the principles of non-imaging optics.</t>
  </si>
  <si>
    <t>Colosseum</t>
  </si>
  <si>
    <t>https://simple.wikipedia.org/wiki/Colosseum</t>
  </si>
  <si>
    <t>The Colosseum, originally known as the Flavian Amphitheatre, is a large amphitheatre in the city of Rome. The construction of the Colosseum started around 70–72 AD and was finished in 80 AD. Emperor Vespasian started the works, and Emperor Titus completed them. Emperor Domitian made some changes to the building between 81–96 AD. It had seating for 50,000 people. It was 156 metres wide, 189 metres long and 57 metres tall. It is the biggest amphitheatre built by the Roman Empire.
The Colosseum was first called the Flavian Amphitheatre or in Latin, the Amphitheatrum Flavium. This was after Vespasian and Titus who had the family name of Flavius. It was used for gladiatorial contests, and other shows like animal hunts, in which animals would hunt and eat prisoners; or in which gladiators would fight against animals. There were also executions, plays, and battle scenes; sometimes it was filled with water to fight sea battles. The people of Rome could go into the Colosseum without any costs; it was free.</t>
  </si>
  <si>
    <t>Compass</t>
  </si>
  <si>
    <t>https://en.wikipedia.org/wiki/Compass</t>
  </si>
  <si>
    <t>A compass is an instrument used for navigation and orientation that shows direction relative to the geographic "cardinal directions", or "points". Usually, a diagram called a compass rose, shows the directions north, south, east, and west as abbreviated initials marked on the compass. When the compass is used, the rose can be aligned with the corresponding geographic directions, so, for example, the "N" mark on the rose really points to the north. Frequently, in addition to the rose or sometimes instead of it, angle markings in degrees are shown on the compass. North corresponds to zero degrees, and the angles increase clockwise, so east is 90 degrees, south is 180, and west is 270. These numbers allow the compass to show azimuths or bearings, which are commonly stated in this notation.
The magnetic compass was first invented as a device for divination as early as the Chinese Han Dynasty (since about 206 BC), and later adopted for navigation by the Song Dynasty Chinese during the 11th century.</t>
  </si>
  <si>
    <t>Computer_hardware</t>
  </si>
  <si>
    <t>https://en.wikipedia.org/wiki/Computer_hardware</t>
  </si>
  <si>
    <t>Computer hardware (or simply hardware in computing contexts) is the collection of physical elements that constitutes a computer system. Computer hardware is the physical parts or components of a computer, such as the monitor, keyboard, computer data storage, hard disk drive (HDD), graphic cards, sound cards, memory (RAM), motherboard, and so on, all of which are tangible physical objects. By contrast, software is instructions that can be stored and run by hardware.
Software is any set of machine-readable instructions that directs a computer's processor to perform specific operations. A combination of hardware and software forms a usable computing system. The template for all modern computers is the Von Neumann architecture, detailed in a 1945 paper by Hungarian mathematician John von Neumann. This describes a design architecture for an electronic digital computer with subdivisions of a processing unit consisting of an arithmetic logic unit and processor registers, a control unit containing an instruction register and program counter, a memory to store both data and instructions, external mass storage, and input and output mechanisms.</t>
  </si>
  <si>
    <t>Computer_program</t>
  </si>
  <si>
    <t>https://simple.wikipedia.org/wiki/Computer_program</t>
  </si>
  <si>
    <t>A computer program is a list of instructions that tell a computer what to do. Everything a computer does is done by using a computer program. A computer program is written in a programming language.
Some examples of computer programs:
A web browser like Mozilla Firefox and Apple Safari can be used to view web pages on the Internet.
An office suite can be used to write documents or spreadsheets.
Video games are computer programs.
A computer program is stored as a file on the computer's hard drive. When the user runs the program, the file is read by the computer, and the processor reads the data in the file as a list of instructions. Then the computer does what the program tells it to do.
A computer program is written by a programmer. It is very difficult to write in the ones and zeroes of machine code, which is what the computer can read, so computer programmers write in a programming language, such as BASIC, C, or Java. Once it is written, the programmer uses a compiler to turn it into a language that the computer can understand.</t>
  </si>
  <si>
    <t>Computing_platform</t>
  </si>
  <si>
    <t>https://en.wikipedia.org/wiki/Computing_platform</t>
  </si>
  <si>
    <t>A computing platform is, in the most general sense, whatever a pre-existing piece of computer software or code object is designed to run within, obeying its constraints, and making use of its facilities.
The term computing platform can refer to different abstraction levels, including a certain hardware architecture, an operating system (OS), and runtime libraries. In total it can be said to be the stage on which computer programs can run.
Binary executables have to be compiled for a specific hardware platform, since different central processor units have different machine codes. In addition, operating systems and runtime libraries allow re-use of code and provide abstraction layers which allow the same high-level source code to run on differently configured hardware. For example, there are many kinds of data storage device, and any individual computer can have a different configuration of storage devices; but the application is able to call a generic save or write function provided by the OS and runtime libraries, which then handle the details themselves.</t>
  </si>
  <si>
    <t>Concentration_camp</t>
  </si>
  <si>
    <t>https://simple.wikipedia.org/wiki/Concentration_camp</t>
  </si>
  <si>
    <t>R</t>
  </si>
  <si>
    <t>A concentration camp (or internment camp) is a place where a government forces many people to live. Usually, those people belong to groups that the government does not like. The government may think these people are its enemies. In the past, governments have also put people in concentration camps because they belonged to a certain religion, race, or ethnic group.
Usually, people are sent to concentration camps without having a trial or being found guilty of a crime.
Sometimes, governments send people to concentration camps to do forced labor or to be killed. For example, the best-known concentration camps were run by Nazi Germany during World War II. The Nazis used concentration camps to kill millions of people and force many others to work as slaves. However, many other countries have used concentration camps during wars or times of trouble.</t>
  </si>
  <si>
    <t>Conservatism</t>
  </si>
  <si>
    <t>https://simple.wikipedia.org/wiki/Conservatism</t>
  </si>
  <si>
    <t>Conservatism is opposition to rapid changes, and promotes keeping traditions in society. Gradualism is one form.
The first known use of the term in a political context was by François-René de Chateaubriand in 1818. This was during the period of Bourbon restoration that sought to roll back the policies of the French Revolution.
The term is associated with right-wing politics. It has been used to describe a wide range of views. There is no single set of policies that are regarded as conservative, because the meaning of conservatism depends on a given place and time.
Conservatism tends to support the notion of faith, particularly in Abrahamic traditions in countries where those are the main religions. In England, the publication of Edmund Burke's book Reflections on the revolution in France. In his book, he suggested people should be satisfied, and advocated a caring government. The two ideas go together.</t>
  </si>
  <si>
    <t>Constellation</t>
  </si>
  <si>
    <t>https://simple.wikipedia.org/wiki/Constellation</t>
  </si>
  <si>
    <t>A constellation is a group of stars, usually in a recognizable shape or pattern. When watched together at the same time, the stars look like a picture. The word constellation comes from Latin: con-, meaning together and stella - meaning stars. Some examples of constellations are Ursa Major, Orion, and Andromeda. There are only 88 constellations discovered so far by astronomers. People used constellations to tell the difference in the colors. Constellations were also used to group stars. Different places in the world may have different constellations, but today astronomy has a fixed set of 88 constellations. This set is based on the Greek set and later some southern constellations were added, for example Antlia - the air pump. Most constellations have names that come from Greek mythology, like Orion or Andromeda.
There are 12 constellations in the Zodiac. The Sun travels through the Zodiac once each year. There is also a thirteenth constellation Ophiuchus - the carrier of a serpent, which the Sun goes through. However, most people do not think that it is in the Zodiac.</t>
  </si>
  <si>
    <t>Continental_crust</t>
  </si>
  <si>
    <t>https://en.wikipedia.org/wiki/Continental_crust</t>
  </si>
  <si>
    <t>The continental crust is the layer of igneous, sedimentary, and metamorphic rocks that forms the continents and the areas of shallow seabed close to their shores, known as continental shelves. This layer is sometimes called sial because its bulk composition is more felsic compared to the oceanic crust, called sima which has a more mafic bulk composition. Changes in seismic wave velocities have shown that at a certain depth (the Conrad discontinuity), there is a reasonably sharp contrast between the more felsic upper continental crust and the lower continental crust, which is more mafic in character.
The continental crust consists of various layers, with a bulk composition that is intermediate to felsic. The average density of continental crust is about 2.7 g/cm3, less dense than the ultramafic material that makes up the mantle, which has a density of around 3.3 g/cm3.Continental crust is also less dense than oceanic crust, whose density is about 2.9 g/cm3. At 25 to 70 km, continental crust is considerably thicker than oceanic crust, which has an average thickness of around 7–10 km. About 40% of Earth's surface is currently occupied by continental crust.</t>
  </si>
  <si>
    <t>Copper</t>
  </si>
  <si>
    <t>https://simple.wikipedia.org/wiki/Copper</t>
  </si>
  <si>
    <t>Copper can be used in many ways but one example is wires. Copper is used in making wires as it is easy to stretch and it is not expensive. So that's why large wire companies will use copper as it is cheaper and takes less time to get
Copper may be the oldest metal in use, as very old copper tools have been found. Copper is used in electrical wiring. It can also be shaped into various parts. It can be used in a heat sink. The Statue of Liberty is made of copper. It is also used in pipes carrying water, because it does not corrode.
When people mix copper with tin, bronze is made. Bronze is much harder, and created the Bronze Age. It became less important when people learned to use iron better. When zinc is mixed with copper, brass is made, which is even harder than bronze. Copper with nickel makes cupronickel.</t>
  </si>
  <si>
    <t>Coral_reef</t>
  </si>
  <si>
    <t>https://en.wikipedia.org/wiki/Coral_reef</t>
  </si>
  <si>
    <t>Coral reefs are diverse underwater ecosystems held together by calcium carbonate structures secreted by corals. Coral reefs are built by colonies of tiny animals found in marine waters that contain few nutrients. Most coral reefs are built from stony corals, which in turn consist of polyps that cluster in groups. The polyps belong to a group of animals known as Cnidaria, which also includes sea anemones and jellyfish. Unlike sea anemones, corals secrete hard carbonate exoskeletons which support and protect the coral polyps. Most reefs grow best in warm, shallow, clear, sunny and agitated waters.
Often called "rainforests of the sea", shallow coral reefs form some of the most diverse ecosystems on Earth. They occupy less than 0.1% of the world's ocean surface, about half the area of France, yet they provide a home for at least 25% of all marine species, including fish, mollusks, worms, crustaceans, echinoderms, sponges, tunicates and other cnidarians. Paradoxically, coral reefs flourish even though they are surrounded by ocean waters that provide few nutrients.</t>
  </si>
  <si>
    <t>Cosmology</t>
  </si>
  <si>
    <t>https://en.wikipedia.org/wiki/Cosmology</t>
  </si>
  <si>
    <t>Cosmology (from the Greek kosmos, "world" and logia, "study of"), is the study of the origin, evolution, and eventual fate of the universe. Physical cosmology is the scholarly and scientific study of the origin, evolution, large-scale structures and dynamics, and ultimate fate of the universe, as well as the scientific laws that govern these realities.
The term cosmology was first used in English in 1656 in Thomas Blount's Glossographia, and in 1731 taken up in Latin by German philosopher Christian Wolff, in Cosmologia Generalis.
Religious or mythological cosmology is a body of beliefs based on mythological, religious, and esoteric literature and traditions of creation and eschatology.
Physical cosmology is studied by scientists, such as astronomers and physicists, as well as philosophers, such as metaphysicians, philosophers of physics, and philosophers of space and time. Because of this shared scope with philosophy, theories in physical cosmology may include both scientific and non-scientific propositions, and may depend upon assumptions that can not be tested.</t>
  </si>
  <si>
    <t>Covalent_bond</t>
  </si>
  <si>
    <t>https://simple.wikipedia.org/wiki/Covalent_bond</t>
  </si>
  <si>
    <t>Covalent bonds are chemical bonds between two non-metal atoms. An example is water, where hydrogen (H) and oxygen (O) bond together to make (H2O). As they are both non-metals—which need to gain electrons—they have to share, so their outer shells cross over in order to have a full outer shell. A full outer shell has eight electrons. The electrons in this outer shell are called valence electrons.
The number of valence electrons is decided by the size of the atom. Electrons orbit an atomic nucleus in the same kind of way that planets orbit stars. There are layers of paths around an atomic nucleus. The first layer always contains only two electrons, while the layers after that usually contain up to eight.
That is to say, it wants the number of electrons in the outer-most layer to be as high as they can be.</t>
  </si>
  <si>
    <t>Creationism</t>
  </si>
  <si>
    <t>https://simple.wikipedia.org/wiki/Creationism</t>
  </si>
  <si>
    <t>Creationism is the belief that the universe was created in the way described in religious books. According to Genesis, God directly created life from the nothingness that was before, by fixing the chaos that was. Other religions have different Creation myths. The first approach is known as creatio ex nihilo, which is the Latin name for creation from nothing. The idea that God created the world has been taught for thousands of years by writers such as Augustine of Hippo. Creationism as it is known today started in the 19th century by fundamentalist Protestants who were opposed to the theories that scientists began to put forward about geology and evolution. In the 20th century, creationist movements also started in Islam and Judaism. Creationists do not believe that all of today's living things came about from simple organisms changing or evolving slowly over time. They believe that life was created much as it is today, and that one form of life cannot change into another. While biologists and paleontologists say that fossils are different from the life we see today, and can be put into order to show changes over time.</t>
  </si>
  <si>
    <t>Crusades</t>
  </si>
  <si>
    <t>https://simple.wikipedia.org/wiki/Crusades</t>
  </si>
  <si>
    <t>The Crusades were a series of religious wars fought between Christians and Muslims over control of the Holy Land. Traditionally, they took place between 1095 and 1291. The Holy Land was and still is a place that is very important for the three major monotheistic religions: Islam, Judaism, and Christianity. There are many important religious sites in the Holy Land. This is the land now called Israel or Palestine. Jerusalem, Nazareth, Bethlehem and other religious sites fell under the control of Muslims during the Caliphate of Omar (634-44).
There were many different crusades. The most important and biggest Crusades took place from the 11th century to the 13th century. There were 9 large Crusades during this time. They are numbered 1 through 9. There were also many smaller Crusades. Some crusades were even within Europe (for example, in Germany, Austria and Scandinavia). The smaller Crusades continued to the 16th century, until the Renaissance and Reformation.</t>
  </si>
  <si>
    <t>Crystal</t>
  </si>
  <si>
    <t>https://en.wikipedia.org/wiki/Crystal</t>
  </si>
  <si>
    <t>A crystal or crystalline solid is a solid material whose constituents, such as atoms, molecules or ions, are arranged in a highly ordered microscopic structure, forming a crystal lattice that extends in all directions. In addition, macroscopic single crystals are usually identifiable by their geometrical shape, consisting of flat faces with specific, characteristic orientations. The scientific study of crystals and crystal formation is known as crystallography. The process of crystal formation via mechanisms of crystal growth is called crystallization or solidification. 
The word crystal is derived from the Ancient Greek word krustallos, meaning both "ice" and "rock crystal", from kruos, "icy cold, frost".
Examples of large crystals include snowflakes, diamonds, and table salt. Most inorganic solids are not crystals but polycrystals, i.e. many microscopic crystals fused together into a single solid. Examples of polycrystals include most metals, rocks, ceramics, and ice. A third category of solids is amorphous solids, where the atoms have no periodic structure whatsoever. Examples of amorphous solids include glass, wax, and many plastics.</t>
  </si>
  <si>
    <t>Cuneiform</t>
  </si>
  <si>
    <t>https://simple.wikipedia.org/wiki/Cuneiform</t>
  </si>
  <si>
    <t>Cuneiform script is one of the earliest known systems of writing. It used wedge-shaped marks on clay tablets, made by a reed stylus. The name cuneiform itself means "wedge shaped", from the Latin cuneus "wedge" and forma "shape". It came into English usage probably from the Old French cunéiforme.
It was first used in Sumer in the late 4th millennium BC (the 'Uruk IV' period). Cuneiform writing began as a system of pictographs. In the third millennium, the signs became simplified and more abstract. Fewer characters were used, from about 1,000 in the early Bronze Age to about 400 in late Bronze Age (Hittite cuneiform). The system used a combination of phonetic, consonantal alphabetic (no vowels) and syllabic signs.
The original Sumerian script was adapted for the writing of the Akkadian, Eblaite, Elamite, Hittite, Luwian, Hattic, Hurrian, and Urartian languages, and it inspired the Ugaritic and Old Persian alphabets. Cuneiform writing was gradually replaced by the Phoenician alphabet during the Neo-Assyrian Empire.</t>
  </si>
  <si>
    <t>Daniel Montelongo-Jauregui, Ahmed S. Sultan, Taissa Vila, &amp; Mary Ann Jabra-Rizk</t>
  </si>
  <si>
    <t>COVID-19: Fighting a Virus Gone Viral</t>
  </si>
  <si>
    <t>https://kids.frontiersin.org/article/10.3389/frym.2020.00100</t>
  </si>
  <si>
    <t>In December 2019, several patients in Wuhan, China were reported to be suffering from unknown viral pneumonia. Soon after, more patients in that city were diagnosed with the same disease. On January 9, scientists identified a new virus as the cause of the mysterious disease. They found that the new virus belongs to a class of viruses called coronavirus, and so they named it SARS-CoV-2. The name comes from the disease it causes: severe acute respiratory syndrome; CoV stands for coronavirus, and the number 2 was added because it is the second coronavirus that causes a serious respiratory disease.
Next, scientists examined the DNA of the virus they recovered from a sick person and the results were surprising. They discovered that the new virus infecting humans is very similar to a coronavirus found in bats (96% similarity). This outcome led them to think that the virus must have jumped from bats to humans. But did SARS-CoV-2 jump directly from bats to humans? Or did it first infect an intermediate animal before it got to humans? So far, these questions remain unanswered, but scientists seem to agree that SARS-CoV-2 jumped from an animal to humans.</t>
  </si>
  <si>
    <t>Dark_matter</t>
  </si>
  <si>
    <t>https://en.wikipedia.org/wiki/Dark_matter</t>
  </si>
  <si>
    <t>Dark matter is an unidentified type of matter comprising approximately 27% of the mass and energy in the observable universe that is not accounted for by dark energy, baryonic matter (ordinary matter), and neutrinos. The name refers to the fact that it does not emit or interact with electromagnetic radiation, such as light, and is thus invisible to the entire electromagnetic spectrum. Although dark matter has not been directly observed, its existence and properties are inferred from its gravitational effects such as the motions of visible matter, gravitational lensing, its influence on the universe's large-scale structure, and its effects in the cosmic microwave background. Dark matter is transparent to electromagnetic radiation and/or is so dense and small that it fails to absorb or emit enough radiation to be detectable with current imaging technology.
Estimates of masses for galaxies and larger structures via dynamical and general relativistic means are much greater than those based on the mass of the visible "luminous" matter.</t>
  </si>
  <si>
    <t>https://simple.wikipedia.org/wiki/Dark_matter</t>
  </si>
  <si>
    <t>Because dark matter does not seem to give off or reflect light, x-rays, or any other radiation, the instruments that are used to find normal matter (like hot gas, stars, planets, and us) can't find dark matter. It seems that dark matter is not made of the same thing as the matter we see every day on Earth. The only way we can tell if dark matter is there, is by how it affects things we can "see" by gravity.
In 2006, a group of scientists claimed that they had found a way to find dark matter. Since dark matter is supposedly very different from normal matter, it is expected to act differently. The scientists observed two far-away galaxy clusters that had crashed into each other at high speed: normal matter would have been scattered nearby after the collision, while dark matter would not. By measuring gravity, they were able to detect what looked like two clouds of dark matter, with a cloud of normal matter (hot gas) in between them.</t>
  </si>
  <si>
    <t>Data_visualization</t>
  </si>
  <si>
    <t>https://en.wikipedia.org/wiki/Data_visualization</t>
  </si>
  <si>
    <t>Data visualization or data visualization is viewed by many disciplines as a modern equivalent of visual communication. It involves the creation and study of the visual representation of data, meaning "information that has been abstracted in some schematic form, including attributes or variables for the units of information".
A primary goal of data visualization is to communicate information clearly and efficiently via statistical graphics, plots and information graphics. Numerical data may be encoded using dots, lines, or bars, to visually communicate a quantitative message. Effective visualization helps users analyze and reason about data and evidence. It makes complex data more accessible, understandable and usable. Users may have particular analytical tasks, such as making comparisons or understanding causality, and the design principle of the graphic (i.e., showing comparisons or showing causality) follows the task. Tables are generally used where users will look up a specific measurement, while charts of various types are used to show patterns or relationships in the data for one or more variables.</t>
  </si>
  <si>
    <t>Database</t>
  </si>
  <si>
    <t>https://simple.wikipedia.org/wiki/Database</t>
  </si>
  <si>
    <t>A database engine can sort, change or serve the information on the database. The information itself can be stored in many different ways - before digital computers, card files, printed books and other methods were used. Now most data is kept on computer files.
A database system is a computer program for managing electronic databases. A very simple example of a database system would be an electronic address book.
The data in a database is organized in some way. Before there were computers, employee data was often kept in file cabinets. There was usually one card for each employee. On the card, information such as the date of birth or the name of the employee could be found. A database also has such "cards". To the user, the card will look the same as it did in old times, only this time it will be on the screen. To the computer, the information on the card can be stored in different ways. Each of these ways is known as a database model. The most commonly used database model is called relational database model; it uses relations and sets to store the data.</t>
  </si>
  <si>
    <t>Databending</t>
  </si>
  <si>
    <t>https://en.wikipedia.org/wiki/Databending</t>
  </si>
  <si>
    <t>Databending (or data bending) is the process of manipulating a media file of a certain format, using software designed to edit files of another format. Distortions in the medium typically occur as a result, and the process either falls under a broader category of, or is frequently employed in glitch art.
The term databending is derived from circuit bending, in which objects such as children's toys, effects pedals and electronic keyboards are deliberately short circuited by bending the circuit board to produce erratic and spontaneous sounds. Like circuit bending, databending involves the (often unpredictable) alteration of its target's behavior. Databending achieves this alteration by manipulating the information within a media file of a certain format, using software designed to edit files of a different format; distortions in the medium typically occur as a result. Many techniques exist, including the use of hex editors to manipulate certain components of a compression algorithm, to comparatively simple methods.</t>
  </si>
  <si>
    <t>David K. A. Barnes</t>
  </si>
  <si>
    <t>What Is Blue Carbon and Why Is It Important?</t>
  </si>
  <si>
    <t>https://kids.frontiersin.org/article/10.3389/frym.2019.00154</t>
  </si>
  <si>
    <t>The Earth's warming climate is reducing snow and ice. The warming of the polar seas causes the sea surface to freeze less in winter and glaciers to retreat, generating more open, ice-free water. Less sea ice provides a longer growing season for marine plants called microalgae (phytoplankton) and removes more carbon, in the form of carbon dioxide, from the atmosphere. The growth of microalgae provides more food for animals that eat the algae and store this carbon through growth of their bodies. The carbon stored by marine life is called blue carbon. When marine animals die some of the blue carbon is buried in the seabed, and that carbon is removed from the carbon cycle. This trapping of carbon in the seabed or in other places is called sequestration. The amount of polar blue carbon increases with climate warming. This is known as negative feedback on climate change. Any negative feedback on climate change is important to help combat global warming. In this article explains what we have learned from measuring blue carbon.</t>
  </si>
  <si>
    <t>Debugging</t>
  </si>
  <si>
    <t>https://en.wikipedia.org/wiki/Debugging</t>
  </si>
  <si>
    <t>Debugging is the process of finding and resolving of defects that prevent correct operation of computer software or a system. Debugging tends to be harder when various subsystems are tightly coupled, as changes in one may cause bugs to emerge in another.
Numerous books have been written about debugging, as it involves numerous aspects, including interactive debugging, control flow, integration testing, log files, monitoring (application, system), memory dumps, profiling, Statistical Process Control, and special design tactics to improve detection while simplifying changes. The terms "bug" and "debugging" are popularly attributed to Admiral Grace Hopper in the 1940s. While she was working on a Mark II Computer at Harvard University, her associates discovered a moth stuck in a relay and thereby impeding operation, whereupon she remarked that they were "debugging" the system. However the term "bug" in the meaning of technical error dates back at least to 1878 and Thomas Edison, and "debugging" seems to have been used as a term in aeronautics before entering the world of computers.</t>
  </si>
  <si>
    <t>Decolonization</t>
  </si>
  <si>
    <t>https://en.wikipedia.org/wiki/Decolonization</t>
  </si>
  <si>
    <t>Significant violence was involved in several prominent cases of decolonization of the British Empire; partition was a frequent solution. In 1783, the North American colonies were divided between the independent United States, and British North America, which later became Canada.
The Indian Rebellion of 1857 was a revolt of a portion of the Indian Army. It was characterized by massacres of civilians on both sides. It was not a movement for independence, however, and only a small part of India was involved. In the aftermath, the British pulled back from modernizing reforms of Indian society, and the level of organised violence under the British Raj was relatively small. Most of that was initiated by repressive British administrators, as in the Amritsar massacre of 1919, or the police assaults on the Salt March of 1930. Large-scale communicable violence broke out after the British left in 1947, turning India over to the new nations of India and Pakistan.
Cyprus, which came under full British control in 1914 from the Ottoman Empire, was culturally divided between the majority Greek element (which demanded "enosis" or union with Greece) and the minority Turks.</t>
  </si>
  <si>
    <t>Decomposer</t>
  </si>
  <si>
    <t>https://en.wikipedia.org/wiki/Decomposer</t>
  </si>
  <si>
    <t>Decomposers are organisms that break down dead or decaying organisms, and in doing so, they carry out the natural process of decomposition. Like herbivores and predators, decomposers are heterotrophic, meaning that they use organic substrates to get their energy, carbon and nutrients for growth and development. While the terms decomposer and detritivore are often interchangeably used, however, detritivores must digest dead matter via internal processes while decomposers can break down cells of other organisms using biochemical reactions without need for internal digestion. Thus, invertebrates such as earthworms, woodlice, and sea cucumbers are detritivores, not decomposers, in the technical sense, since they must ingest nutrients and are unable to absorb them externally.
The primary decomposers of litter in many ecosystems are fungi. Unlike bacteria, which are unicellular organisms, most saprotrophic fungi grow as a branching network of hyphae. While bacteria are restricted to growing and feeding on the exposed surfaces of organic matter, fungi can use their hyphae to penetrate larger pieces of organic matter.</t>
  </si>
  <si>
    <t>Defibrillator</t>
  </si>
  <si>
    <t>https://simple.wikipedia.org/wiki/Defibrillator</t>
  </si>
  <si>
    <t>An automated external defibrillator (AED) is a self-contained defibrillator device designed to be movable, and easy and simple to use. They are often shaped like briefcases so that they can be carried by a handle. An AED contains a battery, a control computer, and electrodes. When the electrodes are stuck onto the patient, the control computer will assess the patient, checking the rhythm of their heart. It will then charge itself to an appropriate power level and tell users that the person needs to be shocked. If the patient does not need to be defibrillated, the automated external defibrillator will not allow a shock to be administered. A button must still be pushed manually to trigger the shock, as the operator beforehand must be certain that nobody is touching the patient. Often, automated external defibrillators will have speakers which give instructions when they are opened.
Current automated external defibrillator devices are designed for emergency medical technicians, home users, police and security officers and other people with minimal medical knowledge. These devices are commonly found in large gathering places, such as airports, casinos, sports stadiums, and college campuses.</t>
  </si>
  <si>
    <t>Density</t>
  </si>
  <si>
    <t>https://simple.wikipedia.org/wiki/Density</t>
  </si>
  <si>
    <t>Density is a measurement that compares the amount, ratio of matter an object has to its volume. An object with a lot of matter in a certain amount of volume has high density. An object with a little matter in the same amount of volume has a low density.
Temperature has an effect on density. When the temperature of a substance increases, density decreases because the atoms are moving all around the place having less matter in one space. When the temperature of a substance decreases, the density increases because the atoms move slower making the atoms stay in one place. Many substances follow this rule, but there are exceptions. Water is one such exception. When water freezes, it makes ice that is less dense than liquid water.
Fresh water is often used as a standard of relative density. This is called specific gravity.
The most common SI units for density are g/cm3 and kg/m3. When the numerator is much larger than the denominator, that means the substance has a higher density. When the denominator is much larger than the numerator, the substance has a lower density.</t>
  </si>
  <si>
    <t>Diarchy</t>
  </si>
  <si>
    <t>https://en.wikipedia.org/wiki/Diarchy</t>
  </si>
  <si>
    <t>Diarchy (or dyarchy, meaning "I rule") is a form of government in which two individuals ("diarchs") are joint heads of state. Most diarchs hold their position for life, passing the position to their children or other family members.
Diarchy is one of the oldest forms of government: examples include ancient Sparta, Rome, Carthage as well Germanic and Dacian tribes. Several ancient Polynesian societies also exhibited a diarchic political structure. Ranks in the Inca Empire were structured in moieties, with two occupants of each rank, but with different prestige, one hanan (upper) and one hurin (lower). In modern usage, diarchy means a system of dual rule, whether this be of a government or of an organization. Such 'diarchies' are not hereditary.
Modern examples of diarchies are the Principality of Andorra, whose heads of state are the President of France and the Bishop of Urgell; the Republic of San Marino, led by two collegial Captains Regent; and the Kingdom of Swaziland, where the joint heads of state are the King and his mother.</t>
  </si>
  <si>
    <t>Diaspora</t>
  </si>
  <si>
    <t>https://en.wikipedia.org/wiki/Diaspora</t>
  </si>
  <si>
    <t>A diaspora (from Greek, "scattering, dispersion") is a scattered population whose origin lies within a smaller geographic locale. Diaspora can also refer to the movement of the population from its original homeland. Diaspora has come to refer particularly to historical mass dispersions of an involuntary nature, such as the expulsion of Jews from Judea, the fleeing of Greeks after the fall of Constantinople, the African Trans-Atlantic slave trade, the southern Chinese or Hindus of South Asia during the coolie trade, the Irish during and after the Irish Famine, the displacement of Palestinians in the 20th century and the exile and deportation of Circassians.
Recently, scholars have distinguished between different kinds of diaspora, based on its causes such as imperialism, trade or labor migrations, or by the kind of social coherence within the diaspora community and its ties to the ancestral lands. Some diaspora communities maintain strong political ties with their homeland. Other qualities that may be typical of many diasporas are thoughts of return, relationships with other communities in the diaspora, and lack of full integration into the host country.</t>
  </si>
  <si>
    <t>Dictatorship</t>
  </si>
  <si>
    <t>https://simple.wikipedia.org/wiki/Dictatorship</t>
  </si>
  <si>
    <t>A dictatorship is a country where one person or political party has the power to do whatever they want. The ruler is called a dictator. In a dictatorship, people usually do not have many rights or much freedom.
Dictators come to power for a number of reasons or social problems such as massive unemployment, inflation, and unrest among the population. Dictators are normally backed by powerful groups, such as landowners, private company owners, bank owners and in some cases institutions like the Roman Catholic Church to put in place law and order by force. This force is generally directed at the poorer parts of society, such as unemployed workers, ethnic minorities, working class areas and shanty towns.
Dictators normally need to do a number of things to put in place their dictatorships: they need to get rid of their opponents (which may be political or religious) - some are imprisoned, exiled (sent outside their country) or killed. Dictators will then need to prohibit (or not allow) political parties that oppose their rule. They will confiscate the political parties' property or offices and such things.</t>
  </si>
  <si>
    <t>Dietsje Jolles &amp; Linda Van Leijenhorst</t>
  </si>
  <si>
    <t>Want to Train Your Brain? Read This Article!</t>
  </si>
  <si>
    <t>https://kids.frontiersin.org/article/10.3389/frym.2020.00071</t>
  </si>
  <si>
    <t>But what about being "smart" or "talented" in school? Research has shown that excelling in school has a lot to do with what are called executive functions. Executive functions are a set of abilities that help you do complex tasks, such as planning your schoolwork, completing assignments, and having control over your emotions and frustrations. One of the most important executive functions is called working memory. Working memory allows you to hold information in mind and perform mental operations, for example, adding large numbers in your mind. Another important executive function is inhibition, which helps you to resist distractions and temptations, for example, the temptation to eat the entire jar of cookies. A third executive function is cognitive flexibility, which helps you to quickly shift your attention back and forth between different tasks, like switching back and forth between your homework and your YouTube feed. To measure executive functions, researchers have designed a number of games that can be played on the computer. It turns out that children who do better at these games also do better at school.</t>
  </si>
  <si>
    <t>Digital_data</t>
  </si>
  <si>
    <t>https://en.wikipedia.org/wiki/Digital_data</t>
  </si>
  <si>
    <t>Digital data, in information theory and information systems, are discrete, discontinuous representations of information or works, as contrasted with continuous, or analog signals which behave in a continuous manner, or represent information using a continuous function.
Although digital representations are the subject matter of discrete mathematics, the information represented can be either discrete, such as numbers and letters, or it can be continuous, such as sounds, images, and other measurements.
The word digital comes from the same source as the words digit and digitus (the Latin word for finger), as fingers are often used for discrete counting. Mathematician George Stibitz of Bell Telephone Laboratories used the word digital in reference to the fast electric pulses emitted by a device designed to aim and fire anti-aircraft guns in 1942. The term is most commonly used in computing and electronics, especially where real-world information is converted to binary numeric form as in digital audio and digital photography.</t>
  </si>
  <si>
    <t>Digital_Visual_Interface</t>
  </si>
  <si>
    <t>https://simple.wikipedia.org/wiki/Digital_Visual_Interface</t>
  </si>
  <si>
    <t>The Digital Video Interface (DVI) is a video interface standard. It is used to send video between a source (such as a personal computer) and a display (such as a monitor). This interface cannot be used to transmit audio unless it is connected to a High-Definition Multimedia Interface (HDMI) converter. Both HDMI and DVI use the same protocol for signaling, named Transition-minimized differential signaling.
The DVI standard has is widely used in the personal computer industry. Many desktop personal computers and monitors can use it. Most desktop personal computers and liquid crystal display (LCD) monitors sold in stores today have a DVI interface. Many other devices (such as projectors and televisions) can use DVI as part of HDMI. HDMI is another video interface standard. Many laptops still have legacy VGA ports. Many newer models have HDMI ports. Fewer laptops have DVI.
DVI was created by the Digital Display Working Group (DDWG). It was created to replace the "legacy analog technology" VGA connector standard. DVI is designed to carry uncompressed digital video data to a display. It works very well with the HDMI standard in digital mode (DVI-D), and VGA in analog mode (DVI-A).</t>
  </si>
  <si>
    <t>Diplomacy</t>
  </si>
  <si>
    <t>https://en.wikipedia.org/wiki/Diplomacy</t>
  </si>
  <si>
    <t>Diplomacy is the practice of conducting negotiations between representatives of states or groups. It entails influencing the decisions and conduct of foreign governments and officials through dialogue, negotiation, and other nonviolent means. It usually refers to international relations carried out through the intercession of professional diplomats with regard to a full range of topical issues.
Diplomacy is the main instrument of foreign policy, which represents the broader goals and strategies that guide a state's interactions with the rest of the world. International treaties, agreements, alliances, and other manifestations of foreign policy are usually the result of diplomatic negotiations and process. Diplomats may also help shape a state's foreign policy in an advisory capacity.
Since the early 20th century, diplomacy has become increasingly professionalized; the 1961 Vienna Convention on Diplomatic Relations, ratified by most of the world's sovereign states, provides a framework for diplomatic procedures, methods, and conduct. Most diplomacy is now carried out by accredited career diplomats through a dedicated political institution (such as a ministry or department of foreign affairs), usually with the support of staff and diplomatic infrastructure, such as consulates and embassies.</t>
  </si>
  <si>
    <t>Divya Panicker</t>
  </si>
  <si>
    <t>Have You Ever Heard a Whale Sing?</t>
  </si>
  <si>
    <t>https://freekidsbooks.org/wp-content/uploads/2020/06/have-you-ever-heard-a-whale-sing-Pratham-FKB.pdf</t>
  </si>
  <si>
    <t>Whales sing short and long songs. Some songs last just a few minutes. Some songs can go on for half an hour. Whales can also sing the same song for hours on end.
There are many kinds of whales. Blue Whales and Grey Whales are named after colours. Humpback Whales and Bowhead Whales are named after the shapes of their backs and heads. Omura's Whales and Bryde's Whales are named after people.
Each kind of whale has its own song. Just listen and you will be able to tell who is singing! Each species has different communities. They live in different parts of the ocean. Each community has its own songs. A blue whale in the Indian Ocean will sing a different song from his cousin in the Pacific. Just like humans speak several languages based on where they are from.
Humpback whales are excellent composers. They mix and match several notes together. When you listen carefully, you can tell that each humpback whale song is made up of patterns of many notes.
Blue whales sing much simpler songs. Their songs consist of just a note or two.</t>
  </si>
  <si>
    <t>DNA</t>
  </si>
  <si>
    <t>https://simple.wikipedia.org/wiki/DNA</t>
  </si>
  <si>
    <t>DNA, short for deoxyribonucleic acid, is the molecule that contains the genetic code of organisms. This includes animals, plants, protists, archaea and bacteria.
DNA is in each cell in the organism and tells cells what proteins to make. Mostly, these proteins are enzymes. DNA is inherited by children from their parents. This is why children share traits with their parents, such as skin, hair and eye color. The DNA in a person is a combination of the DNA from each of their parents.
Part of an organism's DNA is "non-coding DNA" sequences. They do not code for protein sequences. Some noncoding DNA is transcribed into non-coding RNA molecules, such as transfer RNA, ribosomal RNA, and regulatory RNAs. Other sequences are not transcribed at all, or give rise to RNA of unknown function. The amount of non-coding DNA varies greatly among species. For example, over 98% of the human genome is non-coding DNA, while only about 2% of a typical bacterial genome is non-coding DNA.</t>
  </si>
  <si>
    <t>Domain_name</t>
  </si>
  <si>
    <t>https://en.wikipedia.org/wiki/Domain_name</t>
  </si>
  <si>
    <t>A domain name is an identification string that defines a realm of administrative autonomy, authority or control within the Internet. Domain names are formed by the rules and procedures of the Domain Name System (DNS). Any name registered in the DNS is a domain name. Domain names are used in various networking contexts and application-specific naming and addressing purposes. In general, a domain name represents an Internet Protocol (IP) resource, such as a personal computer used to access the Internet, a server computer hosting a web site, or the web site itself or any other service communicated via the Internet. In 2015, 294 million domain names had been registered.
Domain names are organized in subordinate levels (subdomains) of the DNS root domain, which is nameless. The first-level set of domain names are the top-level domains (TLDs), including the generic top-level domains (gTLDs), such as the prominent domains com, info, net, edu, and org, and the country code top-level domains (ccTLDs).</t>
  </si>
  <si>
    <t xml:space="preserve">Dori Derdikman
</t>
  </si>
  <si>
    <t>How Does the Brain Know Where We Are?</t>
  </si>
  <si>
    <t>https://kids.frontiersin.org/article/10.3389/frym.2020.00059</t>
  </si>
  <si>
    <t>A big breakthrough in the study of the hippocampus occurred almost 50 years ago, in 1971. Prof. John O'Keefe, from London, and his Israeli student Dr. Jonathan Dostrovsky, discovered very special brain cells in the hippocampus of a rat. Prof. O'Keefe discovered that these special cells in the hippocampus respond (meaning send an electrical signal to other cells) when the rat is present in a specific location. However, when the rat is in another location, these cells are quiet and are not electrically active. So, when the researchers recorded the activity of these cells in the hippocampus, they could know something about where the rat was located at that moment. O'Keefe suggested that these cells form some sort of an internal map inside the rat's brain (or human, or monkey), which helps it to know where it is and how to find its way. This map is sort of like an internal "Waze" navigation system, which exists in all mammals and helps them to find their way from one place to another.</t>
  </si>
  <si>
    <t>Drag_(physics)</t>
  </si>
  <si>
    <t>https://simple.wikipedia.org/wiki/Drag_(physics)</t>
  </si>
  <si>
    <t>In fluid dynamics, drag (sometimes called resistance) is a force which tends to slow the movement of an object through a liquid or gas. As a moving object pushes the liquid or gas out of its way, the fluid pushes back on the object. This drag force is always opposite to the object's motion, and unlike friction between solid surfaces, the drag force increases as the object moves faster.
Air resistance, also known as drag, is a force that is caused by air, the force acts in the opposite direction to an object moving through the air. It is where air particles hit the front of the object slowing it down. The more surface area, the more air particles hit it and the greater the resistance. For example, a truck with a flat front will experience high air resistance while a sports car with a streamlined shape will experience lower air resistance, allowing the car to go faster. This is why airplanes and other fast machines are streamlined. A snowflake falls more slowly than does a drop of water of the same weight.</t>
  </si>
  <si>
    <t>Dynasty</t>
  </si>
  <si>
    <t>https://en.wikipedia.org/wiki/Dynasty</t>
  </si>
  <si>
    <t>Not all feudal states or monarchies were or are ruled by dynasties; modern examples are the Vatican City State, the Principality of Andorra, and the Sovereign Military Hospitaller Order of Saint John of Jerusalem, of Rhodes and of Malta. Throughout history, there were monarchs that did not belong to any dynasty; non-dynastic rulers include King Arioald of the Lombards and Emperor Phocas of the Byzantine Empire. Dynasties ruling subnational monarchies do not possess sovereign rights; two modern examples are the monarchies of Malaysia and the royal families of the United Arab Emirates.
The word "dynasty" is sometimes used informally for people who are not rulers but are, for example, members of a family with influence and power in other areas, such as a series of successive owners of a major company. It is also extended to unrelated people, such as major poets of the same school or various rosters of a single sports team.</t>
  </si>
  <si>
    <t>E-reader</t>
  </si>
  <si>
    <t>https://en.wikipedia.org/wiki/E-reader</t>
  </si>
  <si>
    <t>Any device that can display text on a screen may act as an e-reader; however, specialized e-reader devices may optimize portability, readability, and battery life for this purpose. Their main advantages over printed books are portability, since an e-reader is capable of holding thousands of books while weighing less than one book, and the convenience provided due to add-on features. 
An e-reader is a device designed as a convenient way to read e-books. It is similar in form factor to a tablet computer, but features electronic paper rather than an LCD screen. This yields much longer battery life —the battery can last for several weeks— and better readability, similar to that of paper even in sunlight. Drawbacks of this kind of display include a slow refresh rate and (usually) a grayscale-only display, which makes it unsuitable for sophisticated interactive applications as those found on tablets. The absence of such apps may be perceived as an advantage, as the user may more easily focus on reading.</t>
  </si>
  <si>
    <t>Earth</t>
  </si>
  <si>
    <t>https://simple.wikipedia.org/wiki/Earth</t>
  </si>
  <si>
    <t>Earth is the planet we live on. It is the third planet from the Sun. It is the only planet known to have life on it. The Earth formed around 4.5 billion years ago. It is one of four rocky planets on the inside of the Solar System. The other three are Mercury, Venus and Mars.
The large mass of the Sun makes the Earth move around it, just as the mass of the Earth makes the Moon move around it. The Earth also turns round in space, so different parts face the Sun at different times. The Earth goes around the Sun once (one "year") for every 365¼ times it turns all the way around (one "day").
The Moon goes around the Earth about every 27 days. As the Earth goes round the Sun at the same time, the changing light of the Moon takes about 29½ days to go from dark to bright to dark again. That is where the idea of "month" came from. However, now most months have 30 or 31 days so they fit into one year.</t>
  </si>
  <si>
    <t>Earthquake</t>
  </si>
  <si>
    <t>https://en.wikipedia.org/wiki/Earthquake</t>
  </si>
  <si>
    <t>An earthquake (also known as a quake, tremor or temblor) is the perceptible shaking of the surface of the Earth, resulting from the sudden release of energy in the Earth's crust that creates seismic waves. Earthquakes can be violent enough to toss people around and destroy whole cities. The seismicity or seismic activity of an area refers to the frequency, type and size of earthquakes experienced over a period of time.
Earthquakes are measured using observations from seismometers. The moment magnitude is the most common scale on which earthquakes larger than approximately 5 are reported for the entire globe. The more numerous earthquakes smaller than magnitude 5 reported by national seismological observatories are measured mostly on the local magnitude scale, also referred to as the Richter magnitude scale. These two scales are numerically similar over their range of validity. Magnitude 3 or lower earthquakes are mostly imperceptible or weak and magnitude 7 and over potentially cause serious damage over larger areas, depending on their depth.</t>
  </si>
  <si>
    <t>Ecology</t>
  </si>
  <si>
    <t>https://simple.wikipedia.org/wiki/Ecology</t>
  </si>
  <si>
    <t>There are many practical applications of ecology in conservation biology, wetland management, natural resource management (agriculture, forestry, fisheries), city planning (urban ecology), community health, economics, and applied science. It provides a framework for understanding and researching human social interaction. 
Ecology starts many powerful philosophical and political movements - including the conservation movement, wellness movement, environmental movement, and ecology movement we know today. When these are combined with peace movements and the Six Principles, they are called green movements. In general, these put ecosystem health first on a list of human moral and political priorities, as the way to achieve better human health and social harmony, and better economics.
People with these beliefs are called political ecologists. Some have organized into the Green Parties, but there are actually political ecologists in most political parties. They very often use arguments from ecology to advance policy, especially forest policy and energy policy.
Also, ecology means that it is the branch of biology dealing with the relations and interactions between organisms and their environment, including other organisms.</t>
  </si>
  <si>
    <t>Ecosystem</t>
  </si>
  <si>
    <t>https://en.wikipedia.org/wiki/Ecosystem</t>
  </si>
  <si>
    <t>An ecosystem is a community of living organisms in conjunction with the nonliving components of their environment (things like air, water and mineral soil), interacting as a system. These biotic and abiotic components are regarded as linked together through nutrient cycles and energy flows. As ecosystems are defined by the network of interactions among organisms, and between organisms and their environment, they can be of any size but usually encompass specific, limited spaces (although some scientists say that the entire planet is an ecosystem).
Energy, water, nitrogen and soil minerals are other essential abiotic components of an ecosystem. The energy that flows through ecosystems is obtained primarily from the sun. It generally enters the system through photosynthesis, a process that also captures carbon from the atmosphere. By feeding on plants and on one another, animals play an important role in the movement of matter and energy through the system. They also influence the quantity of plant and microbial biomass present. By breaking down dead organic matter, decomposers release carbon back to the atmosphere and facilitate nutrient cycling by converting nutrients stored in dead biomass back to a form that can be readily used by plants and other microbes.</t>
  </si>
  <si>
    <t>Edaphology</t>
  </si>
  <si>
    <t>https://en.wikipedia.org/wiki/Edaphology</t>
  </si>
  <si>
    <t>Edaphology (from Greek, edaphos, "ground") is one of two main divisions of soil science, the other being pedology. Edaphology is concerned with the influence of soils on living things, particularly plants. The term is also applied to the study of how soil influences humankind's use of land for plant growth as well as man's overall use of the land. General subfields within edaphology are agricultural soil science (known by the term agrology in some regions) and environmental soil science. (Pedology deals with pedogenesis, soil morphology, and soil classification.)
In Russia, edaphology is considered equivalent to pedology, but is recognized to have an applied sense consistent with agrophysics and agrochemistry outside Russia. Xenophon (431–355 BC), and Cato (234–149 BC), were early edaphologists. Xenophon noted the beneficial effect of turning a cover crop into the earth. Cato wrote De Agri Cultura ("On Farming") which recommended tillage, crop rotation and the use of legumes in the rotation to build soil nitrogen. He also devised the first soil capability classification for specific crops.</t>
  </si>
  <si>
    <t>Edder D. Bustos-Diaz</t>
  </si>
  <si>
    <t>What Are Model Microorganisms?</t>
  </si>
  <si>
    <t>https://kids.frontiersin.org/article/10.3389/frym.2019.00145</t>
  </si>
  <si>
    <t>When you go to buy a pet fish, you will probably get very detailed instructions on how to take care of it. Even before you go home with your new buddy, you will know a lot of useful stuff, like what it eats and how often you need to clean its tank. Now, if you tried to adopt an octopus, things would not be so easy. I mean, does it even have a mouth? Scientists have a similar problem. When we plan experiments using animals, we need to know a lot about them so that we can tell whether or not our experiments are affecting them. Since scientists cannot hope to learn everything about every animal, they decided to study just a handful of them and use those well-studied examples for their research. These well-studied creatures are called model organisms and, in this article, you will learn about the smallest of them.</t>
  </si>
  <si>
    <t>Elasticity_(physics)</t>
  </si>
  <si>
    <t>https://en.wikipedia.org/wiki/Elasticity_(physics)</t>
  </si>
  <si>
    <t>The physical reasons for elastic behavior can be quite different for different materials. In metals, the atomic lattice changes size and shape when forces are applied (energy is added to the system). When forces are removed, the lattice goes back to the original lower energy state. For rubbers and other polymers, elasticity is caused by the stretching of polymer chains when forces are applied.
Hooke's law states that the force required to deform elastic objects should be directly proportional to the distance of deformation, regardless of how large that distance becomes. This is known as perfect elasticity, in which a given object will return to its original shape no matter how strongly it is deformed. This is an ideal concept only; most materials which possess elasticity in practice remain purely elastic only up to very small deformations, after which plastic (permanent) deformation occurs.</t>
  </si>
  <si>
    <t>Electric_charge</t>
  </si>
  <si>
    <t>https://en.wikipedia.org/wiki/Electric_charge</t>
  </si>
  <si>
    <t>Charge is the fundamental property of forms of matter that exhibit electrostatic attraction or repulsion in the presence of other matter. Electric charge is a characteristic property of many subatomic particles. The charges of free-standing particles are integer multiples of the elementary charge e; we say that electric charge is quantized. Michael Faraday, in his electrolysis experiments, was the first to note the discrete nature of electric charge. Robert Millikan's oil drop experiment demonstrated this fact directly, and measured the elementary charge. It has been discovered that one type of particle, quarks, have fractional charges of either -1/3 or +2/3, but it is believed they always occur in multiples of integral charge; free-standing quarks have never been observed.
By convention, the charge of an electron is negative, -e, while that of a proton is positive, +e. Charged particles whose charges have the same sign repel one another, and particles whose charges have different signs attract. Coulomb's law quantifies the electrostatic force between two particles by asserting that the force is proportional to the product of their charges, and inversely proportional to the square of the distance between them.</t>
  </si>
  <si>
    <t>Electric_current</t>
  </si>
  <si>
    <t>https://en.wikipedia.org/wiki/Electric_current</t>
  </si>
  <si>
    <t>An electric current is a flow of electric charge. In electric circuits this charge is often carried by moving electrons in a wire. It can also be carried by ions in an electrolyte, or by both ions and electrons such as in a plasma.
The SI unit for measuring an electric current is the ampere, which is the flow of electric charge across a surface at the rate of one coulomb per second. Electric current is measured using a device called an ammeter.
Electric currents cause Joule heating, which creates light in incandescent light bulbs. They also create magnetic fields, which are used in motors, inductors and generators.
The particles that carry the charge in an electric current are called charge carriers. In metals, one or more electrons from each atom are loosely bound to the atom, and can move freely about within the metal. These conduction electrons are the charge carriers in metal conductors.</t>
  </si>
  <si>
    <t>Electrical_cable</t>
  </si>
  <si>
    <t>https://en.wikipedia.org/wiki/Electrical_cable</t>
  </si>
  <si>
    <t>An electrical cable is made of two or more wires running side by side and bonded, twisted, or braided together to form a single assembly, the ends of which can be connected to two devices, enabling the transfer of electrical signals from one device to the other. Cables are used for a wide range of purposes, and each must be tailored for that purpose. Cables are used extensively in electronic devices for power and signal circuits. Long-distance communication takes place over undersea cables. Power cables are used for bulk transmission of alternating and direct current power, especially using high-voltage cable. Electrical cables are extensively used in building wiring for lighting, power and control circuits permanently installed in buildings. Since all the circuit conductors required can be installed in a cable at one time, installation labor is saved compared to certain other wiring methods.</t>
  </si>
  <si>
    <t>Electronic_nose</t>
  </si>
  <si>
    <t>https://en.wikipedia.org/wiki/Electronic_nose</t>
  </si>
  <si>
    <t>The electronic nose was developed in order to mimic human olfaction that functions as a non-separative mechanism: i.e. an odor / flavor is perceived as a global fingerprint. Essentially the instrument consists of head space sampling, sensor array, and pattern recognition modules, to generate signal pattern that are used for characterizing odors.
Electronic noses include three major parts: a sample delivery system, a detection system, a computing system.
The sample delivery system enables the generation of the headspace (volatile compounds) of a sample, which is the fraction analyzed. The system then injects this headspace into the detection system of the electronic nose. The sample delivery system is essential to guarantee constant operating conditions.
The detection system, which consists of a sensor set, is the "reactive" part of the instrument. When in contact with volatile compounds, the sensors react, which means they experience a change of electrical properties.
In most electronic noses, each sensor is sensitive to all volatile molecules but each in their specific way.</t>
  </si>
  <si>
    <t>Electrostatic_generator</t>
  </si>
  <si>
    <t>https://en.wikipedia.org/wiki/Electrostatic_generator</t>
  </si>
  <si>
    <t>An electrostatic generator, or electrostatic machine, is an electromechanical generator that produces static electricity, or electricity at high voltage and low continuous current. The knowledge of static electricity dates back to the earliest civilizations, but for millennia it remained merely an interesting and mystifying phenomenon, without a theory to explain its behavior and often confused with magnetism. By the end of the 17th Century, researchers had developed practical means of generating electricity by friction, but the development of electrostatic machines did not begin in earnest until the 18th century, when they became fundamental instruments in the studies about the new science of electricity. Electrostatic generators operate by using manual (or other) power to transform mechanical work into electric energy. Electrostatic generators develop electrostatic charges of opposite signs rendered to two conductors, using only electric forces, and work by using moving plates, drums, or belts to carry electric charge to a high potential electrode. The charge is generated by one of two methods: either the triboelectric effect (friction) or electrostatic induction.</t>
  </si>
  <si>
    <t>Ellie Mendelson, Cecilia Zumajo-Cardona, &amp; Barbara Ambrose</t>
  </si>
  <si>
    <t>What Is a Fruit?</t>
  </si>
  <si>
    <t>https://kids.frontiersin.org/article/10.3389/frym.2020.00027</t>
  </si>
  <si>
    <t>Fleshy fruits have high water content in the pericarp, and a fleshy mesocarp once they are mature. This means that fleshy fruits are juicier than dry fruits. The group of fleshy fruits includes many of the fruits that you may find in the grocery store, and many sweet fruits, such as peaches and apples. Pomegranates, although we eat the seed and not the fruit, also fall under this category, because their pericarp is soft and fleshy. Avocados, peaches, plums, and other fruits with pits are also fleshy fruits, because they have a thick and fleshy mesocarp. Peppers, cucumbers, and tomatoes are also examples of fleshy fruits, even though they are usually referred to as vegetables. In fact, most edible fruits fall into the category of fleshy fruits. These fruits use animals, such as birds or humans, to disperse the seeds.
Dry fruits are hard and dry when they are fully mature. The pericarp of dry fruits still has three layers—exocarp, mesocarp, and endocarp—but compared with fleshy fruits, they are thinner and do not have as much water.</t>
  </si>
  <si>
    <t xml:space="preserve">Elyse Boudin, Bianca Santos, Frédérique Carcaillet, &amp; David Kaplan
</t>
  </si>
  <si>
    <t>Virginia Beached Sea Turtle Survey</t>
  </si>
  <si>
    <t>https://kids.frontiersin.org/article/10.3389/frym.2020.00038</t>
  </si>
  <si>
    <t>When an animal dies, its body changes in appearance. It will gradually disappear as it is eaten by other animals and bacteria. This process is called decomposition. When a sea turtle dies, the first thing that happens is that the body of the turtle, known as a carcass, sinks to the bottom of the sea floor. However, the bacteria in its intestines continue to live and produce gases, gradually making the body swell. Like a balloon filled with air, the body floats and rises to the sea surface. But, as the bacteria continue to decompose the body, the carcass will eventually develop holes and let out the gases that kept it on the surface. It sinks again and disappears to the bottom of the sea permanently.
The turtles found stranded on Virginia's beaches arrived floating. They had not yet released the gases they contained, otherwise they would have sunk and remained at the bottom of the sea without reaching the beach. Since we ultimately wanted to understand why these sea turtles died, we first needed to figure out where and when they died.</t>
  </si>
  <si>
    <t>Elyse Boudin, Frédérique Carcaillet, Anne-Sophie Tribot, Quentin Carabeux, Julie Deter, Thomas Claverie, Sébastien Villéger, &amp; Nicolas Mouquet</t>
  </si>
  <si>
    <t>Coral Reef Fish: Not Just a Matter of Beauty!</t>
  </si>
  <si>
    <t>https://kids.frontiersin.org/article/10.3389/frym.2020.00013</t>
  </si>
  <si>
    <t>You probably know Nemo, the orange and white clownfish (Amphiprion percula) hero of the movie "Finding Nemo" and his friend Dory, a blue and yellow surgeonfish (Paracanthurus hepatus). These fish species do actually live in coral reefs and are sought after for their beauty. It is this beauty that ecology researchers have been interested in. These researchers wondered whether the fish that humans appreciate the most and find the most beautiful were as useful to the coral reef ecosystem, as the ugly fishes that humans less appreciate. How did these researchers first determine which fish people found beautiful? They conducted an online survey with photos of tropical fish. Each page had two photos and the survey participant had to click on the most beautiful fish. Eight thousand people did the online test, with 20 different comparisons each. A total of 116 fish species were ranked from the ugliest to the most beautiful, according to the number of votes received from the survey.</t>
  </si>
  <si>
    <t>Emancipation_Proclamation</t>
  </si>
  <si>
    <t>https://simple.wikipedia.org/wiki/Emancipation_Proclamation</t>
  </si>
  <si>
    <t>The Proclamation was issued in two parts. On September 22, 1862, Lincoln said that in 100 days, he would free all slaves in areas not then under Union control. On January 1, 1863, he named the ten states in which the proclamation would then apply: Texas, South Carolina, North Carolina, Georgia, Alabama, Mississippi, Arkansas, Virginia, Kentucky, and Louisiana. The five border states where slavery was still legal were exempt, and so not named, because they had remained loyal to the Union and were not in rebellion. Tennessee also was not named because Union forces had already regained control there. Several counties of Virginia that were in the process of separating from that state to form the new state of West Virginia were specifically named as exemptions, as were several parishes around New Orleans in Louisiana. The next paragraph is part of a quote from the Emancipation Proclamation.</t>
  </si>
  <si>
    <t>Embargo</t>
  </si>
  <si>
    <t>https://en.wikipedia.org/wiki/Embargo</t>
  </si>
  <si>
    <t>An embargo (from the Spanish embargo, meaning hindrance, obstruction, etc. in a general sense, a trading ban in trade terminology and literally "distraint" in juridic parlance) is the partial or complete prohibition of commerce and trade with a particular country or a group of countries. Embargoes are considered strong diplomatic measures imposed in an effort, by the imposing country, to elicit a given national-interest result from the country on which it is imposed. Embargoes are similar to economic sanctions and are generally considered legal barriers to trade, not to be confused with blockades, which are often considered to be acts of war.
Embargoes can mean limiting or banning export or import, creating quotas for quantity, imposing special tolls, taxes, banning freight or transport vehicles, freezing or seizing freights, assets, bank accounts, limiting the transport of particular technologies or products (high-tech) for example CoCom during the cold-war.</t>
  </si>
  <si>
    <t>Emily G. Jacobs</t>
  </si>
  <si>
    <t>Why Neuroscience Needs Girls: Gender Diversity Drives Scientific Discovery</t>
  </si>
  <si>
    <t>https://kids.frontiersin.org/article/10.3389/frym.2020.00037</t>
  </si>
  <si>
    <t>A century ago, professional scientists were mostly men. Women were working hard just to gain equal access to education. A famous photograph taken in 1927 shows a meeting of the world's top scientists of that era. The picture shows scientific super-stars like Albert Einstein and Erwin Schrodinger, whose research shaped the world we live in. Of the 29 attendees, 28 were men of European origin. Marie Curie, a pioneering scientist who worked in physics and chemistry and won two Nobel prizes, was the only woman in attendance. Although these scientists compiled an incredible list of scientific achievements, one can only imagine how much more would have been accomplished had women and ethnic minorities been allowed greater access to their ranks. As the historian of science Steven Jay Gould said, "I am, somehow, less interested in the weight and convolutions of Einstein's brain than in the near certainty that people of equal talent have lived and died in cotton fields and sweatshops."</t>
  </si>
  <si>
    <t xml:space="preserve">Emma James, Ann-Kathrin Joechner, Ann-Kathrin Joechner, &amp; Beate E. Muehlroth
</t>
  </si>
  <si>
    <t>From ZZZs to AAAs: Why Sleep Is an Important Part of Your Study Schedule</t>
  </si>
  <si>
    <t>As a newborn, you spent more time asleep than awake. But the older you get, the less you sleep. It is not just the amount of sleep that changes during development but, importantly, the balance between different sleep stages also changes. Generally, as you grow older, you get less and less slow-wave sleep, while the proportion of light non-REM sleep increases. Scientists believe that these changes in sleep may tell us about the brain's potential to reconstruct itself.
From infancy to adolescence, your brain undergoes major reorganization and optimization to deal with your daily needs and experiences. New connections between brain cells are built, connections you do not need are removed, and the communication of information along important neuron tracks speeds up. Crucially, when a specific part of the brain is under reconstruction, the neurons in that region show more slow rhythmic activity during slow-wave sleep.</t>
  </si>
  <si>
    <t>Emulator</t>
  </si>
  <si>
    <t>https://simple.wikipedia.org/wiki/Emulator</t>
  </si>
  <si>
    <t>An emulator is a computer program or hardware that makes one kind of computer behave like a different one, so that it can use the same programs or do the same things as the other one. They are best for using old software and games on newer computers. They can be hardware that you add to the computer, or software that you use on it. Some types of emulators require newer computers that have the right system requirements. For example, you need a processor that is fast enough to meet the demands of the emulator. Memory (both RAM and hard drive space) may be another factor to help it run smoothly and more accurately. With the more advanced emulators, if your computer is too old, the emulator or even the operating system may crash.
The simplest type of emulator is called an interpreter, and it runs the foreign program one step at a time.</t>
  </si>
  <si>
    <t>Energy_harvesting</t>
  </si>
  <si>
    <t>https://en.wikipedia.org/wiki/Energy_harvesting</t>
  </si>
  <si>
    <t>Energy harvesting (also known as power harvesting or energy scavenging or ambient power) is the process by which energy is derived from external sources (e.g., solar power, thermal energy, wind energy, salinity gradients, and kinetic energy, also known as ambient energy), captured, and stored for small, wireless autonomous devices, like those used in wearable electronics and wireless sensor networks.
Energy harvesters provide a very small amount of power for low-energy electronics. While the input fuel to some large-scale generation costs resources (oil, coal, etc.), the energy source for energy harvesters is present as ambient background and is free. For example, temperature gradients exist from the operation of a combustion engine and in urban areas, there is a large amount of electromagnetic energy in the environment because of radio and television broadcasting.
One of the earliest applications of ambient power collected from ambient electromagnetic radiation (EMR) is the crystal radio.</t>
  </si>
  <si>
    <t>Environment</t>
  </si>
  <si>
    <t>https://simple.wikipedia.org/wiki/Environment</t>
  </si>
  <si>
    <t>Environment is living things and what is around them. It includes physical, chemical and other natural forces. Living things do not simply exist in their environment. They constantly interact with it. Organisms change in response to conditions in their environment. In the environment there are interactions between plants, animals, soil, water, temperature, light, and other living and non-living things. 
The word 'environment' is used to talk about many things. People in different fields of knowledge (like history, geography or biology) use the word differently. An electromagnetic environment is the radio waves and other radiation and magnetic fields. The galactic environment refers to conditions between the stars.
In psychology and medicine a person's environment is the people, physical things, places, and events that the person lives with. The environment affects the growth and development of the person. It affects the person's behavior. It affects the person's body, mind and heart.</t>
  </si>
  <si>
    <t>Environmental_science</t>
  </si>
  <si>
    <t>https://en.wikipedia.org/wiki/Environmental_science</t>
  </si>
  <si>
    <t>Environmental science is an interdisciplinary academic field that integrates physical, biological and information sciences (including ecology, biology, physics, chemistry, zoology, mineralogy, oceanology, limnology, soil science, geology, atmospheric science, and geodesy) to the study of the environment, and the solution of environmental problems. Environmental science emerged from the fields of natural history and medicine during the Enlightenment. Today it provides an integrated, quantitative, and interdisciplinary approach to the study of environmental systems.
Related areas of study include environmental studies and environmental engineering. Environmental studies incorporate more of the social sciences for understanding human relationships, perceptions and policies towards the environment. Environmental engineering focuses on design and technology for improving environmental quality in every aspect. Environmental scientists work on subjects like the understanding of earth processes, evaluating alternative energy systems, pollution control and mitigation, natural resource management, and the effects of global climate change. Environmental issues almost always include an interaction of physical, chemical, and biological processes.</t>
  </si>
  <si>
    <t>Environmental_technology</t>
  </si>
  <si>
    <t>https://en.wikipedia.org/wiki/Environmental_technology</t>
  </si>
  <si>
    <t>Renewable energy is the energy that can be replenished easily. For years we have been using sources such as wood, sun, water, etc. for means for producing energy. Energy that can be produced by natural objects like sun, wind, etc. is considered to be renewable. Technologies that have been in usage include wind power, hydropower, solar energy, geothermal energy, and biomass/bioenergy.
Water purification: The whole idea/concept of having dirt/germ/pollution free water flowing throughout the environment. Many other phenomena lead from this concept of purification of water. Water pollution is the main enemy of this concept, and various campaigns and activists have been organized around the world to help purify water.
Air purification: Basic and common green plants can be grown indoors to keep the air fresh because all plants remove CO2 and convert it into oxygen. The best examples are: Dypsis lutescens, Sansevieria trifasciata, and Epipremnum aureum. Besides using the plants themselves, some species of bacteria can also be added to the leaves of these plants to help remove toxic gases, such as toluene.</t>
  </si>
  <si>
    <t>Enzyme</t>
  </si>
  <si>
    <t>https://simple.wikipedia.org/wiki/Enzyme</t>
  </si>
  <si>
    <t>There are thousands of different enzymes and each one is specific to the reaction which it catalyzes. Enzymes have names which show what they do. Enzyme names usually end in –ase to show that they are enzymes. Examples of this include ATP synthase. It makes a chemical called ATP. Another example is DNA polymerase. It reads an intact DNA strand and uses it as a template to make a new strand.
One example of an enzyme is amylase, found in saliva. It breaks down starch molecules into smaller glucose and maltose molecules. Another kind of enzyme is lipase. It breaks down fats into smaller molecules, fatty acids and glycerol.
The proteases are a whole class of enzymes. They break down other enzymes and proteins back into amino acids. Nucleases are enzymes that cut DNA or RNA, often in specific place in the molecule.
Enzymes are not only for breaking large chemicals into smaller chemicals. Other enzymes take smaller chemicals and build them up into bigger chemicals, and do many other chemical tasks.</t>
  </si>
  <si>
    <t xml:space="preserve">Eran Meshorer
</t>
  </si>
  <si>
    <t>What Are Embryonic Stem Cells and How Can They Help Us?</t>
  </si>
  <si>
    <t>https://kids.frontiersin.org/article/10.3389/frym.2020.00032</t>
  </si>
  <si>
    <t>The first attempts to turn mature cells back into pluripotent stem cells involved a process called cloning. In the cloning process, an egg is fertilized in the lab, and right after fertilization, the DNA is removed from the egg. The empty egg is then injected with DNA from another mature cell, such as a skin or blood cell. Even though the DNA is from a mature cell, the environment of the egg will basically reprogram the genetic material from the mature cell, so that it can create an embryo. If the egg keeps developing, it will develop into a clone of the person or animal from which the mature cell was taken. Human cloning is illegal, but in the early 1960's, English researchers successfully cloned frogs. Frogs have relatively very large eggs, so they are easy to work with. The researchers took a fertilized egg from a frog, removed the DNA, and injected the egg with genetic material from an intestinal cell of another frog. After about 40 days, the egg matured and developed into a tadpole. The tadpole was genetically identical to the frog from which the intestinal cell was taken.</t>
  </si>
  <si>
    <t>Erosion</t>
  </si>
  <si>
    <t>https://simple.wikipedia.org/wiki/Erosion</t>
  </si>
  <si>
    <t>Temperature changes cause pieces of rock to flake away from the surface. Also, the acid in rainwater dissolves rocks containing calcium carbonate. These processes are called weathering.
Water erosion happens when water moves the pieces of rock or soil downhill. Waves also carry away small pieces of material. A wave can wash up onto the surface of rock or soil and then carry away pieces of material as it flows back into the ocean or lake.
The size of earth materials that can be moved by water depends on how fast the water is moving. A fast-flowing stream can carry large rocks while a slow-moving stream might only be able to carry very small things like clay. Canyons are among the most obvious features made by erosion. Where a river meets the sea, it drops the solids, sometimes making a river delta.
Large tropical rivers like the Paraná, Indus, Brahmaputra, Ganges, Zambezi, Mississippi and the Amazon carry huge amounts of sediment down to the sea. The Nile, perhaps the world's longest river, carries much less sediment than the others because, part of the way, it runs through less fertile regions than the other great rivers.</t>
  </si>
  <si>
    <t>Ethernet</t>
  </si>
  <si>
    <t>https://simple.wikipedia.org/wiki/Ethernet</t>
  </si>
  <si>
    <t>Ethernet is a way of connecting computers together in a local area network or LAN. It has been the most widely used method of linking computers together in LANs since the 1990s. The basic idea of its design is that multiple computers have access to it and can send data at any time. This is comparatively easy to engineer.
If two computers send data at the same time, a collision will occur. When this happens, the data sent is not usable. In general, both computers will stop sending, and wait a random amount of time, before they try again. A special protocol was developed to deal with such problems. It is called Carrier sense multiple access with collision detection or CSMA/CD. There are different Ethernet standards. Today, Ethernet cables look like thick telephone cables. They connect to boxes called hubs or switches. Each cable runs from a computer's network interface card (NIC) to such a box. This cable is called 10BaseT or 100BaseT, or 1000BaseT Cable.</t>
  </si>
  <si>
    <t>European_Union</t>
  </si>
  <si>
    <t>https://simple.wikipedia.org/wiki/European_Union</t>
  </si>
  <si>
    <t>The European Union (abbreviation: EU) is a confederation of 28 member countries in Europe, started in 1957 as the European Economic Community (EEC). It has created a common economic area with Europe-wide laws allowing people to move and trade in other EU countries almost the same as they do in their own. Nineteen of these countries also share the same type of money: the euro.
The Treaty of Lisbon is the most recent treaty that says how the Union is run. Every member state signed to say that they each agreed with what it says. Most importantly, it says which jobs ('powers') the Union should do for the members and which jobs they should do themselves. The members decide how the Union should act by voting for or against proposals.
The objective of the EU is to bring its member states closer together with respect of human rights and democracy. It does this with a common style of passport, common rules about fair trading with each other, common agreements about law enforcement, and other agreements.</t>
  </si>
  <si>
    <t>Evolution</t>
  </si>
  <si>
    <t>https://en.wikipedia.org/wiki/Evolution</t>
  </si>
  <si>
    <t>Evolution is change in the heritable traits of biological populations over successive generations. Evolutionary processes give rise to biodiversity at every level of biological organisation, including the levels of species, individual organisms, and molecules.
All life on Earth shares a common ancestor known as the last universal common ancestor (LUCA), which lived approximately 3.5–3.8 billion years ago, although a study in 2015 found "remains of biotic life" from 4.1 billion years ago in ancient rocks in Western Australia. In July 2016, scientists reported identifying a set of 355 genes from the LUCA of all organisms living on Earth.
Repeated formation of new species (speciation), change within species (anagenesis), and loss of species (extinction) throughout the evolutionary history of life on Earth are demonstrated by shared sets of morphological and biochemical traits, including shared DNA sequences. These shared traits are more similar among species that share a more recent common ancestor, and can be used to reconstruct a biological "tree of life" based on evolutionary relationships (phylogenetics), using both existing species and fossils.</t>
  </si>
  <si>
    <t>Exoplanet</t>
  </si>
  <si>
    <t>https://en.wikipedia.org/wiki/Exoplanet</t>
  </si>
  <si>
    <t>An exoplanet or extrasolar planet is a planet that orbits a star other than the Sun. Starting in 1988, and as of 16 August 2016, there have been 3,501 exoplanets in 2,623 planetary systems and 592 multiple planetary systems confirmed. HARPS (since 2004) has discovered about a hundred exoplanets while the Kepler space telescope (since 2009) has found more than two thousand. Kepler has also detected a few thousand candidate planets, of which about 11% may be false positives. On average, there is at least one planet per star, with a percentage having multiple planets. About 1 in 5 Sun-like stars have an "Earth-sized" planet in the habitable zone, with the nearest expected to be within 12 light-years distance from Earth. Assuming 200 billion stars in the Milky Way, that would be 11 billion potentially habitable Earth-sized planets in the Milky Way, rising to 40 billion if planets orbiting the numerous red dwarfs are included.</t>
  </si>
  <si>
    <t>Extinction</t>
  </si>
  <si>
    <t>https://simple.wikipedia.org/wiki/Extinction</t>
  </si>
  <si>
    <t>Extinction is one of the major features of evolution. A species is extinct when no members of the species are still alive.
All species become extinct sooner or later. The end of a species may happen for many reasons. It may be caused by habitat loss or by being overhunted, or by a major extinction event. An example of an animal that is now extinct is the Dodo, from over-hunting. Another quite different way for a species to end is by species-splitting, known as cladogenesis. Probably, none of the species living today was living in the Cambrian period, but their ancestors were.
endangered species are those which may become extinct. A report from Kew Gardens suggests that one fifth of plant species may be at risk of extinction. Fossil species sometimes reappear millions of years after they were thought to be extinct. These cases are called Lazarus taxa.</t>
  </si>
  <si>
    <t>Facial_recognition_system</t>
  </si>
  <si>
    <t>https://en.wikipedia.org/wiki/Facial_recognition_system</t>
  </si>
  <si>
    <t>A facial recognition system is a computer application capable of identifying or verifying a person from a digital image or a video frame from a video source. One of the ways to do this is by comparing selected facial features from the image and a facial database.
It is typically used in security systems and can be compared to other biometrics such as fingerprint or eye iris recognition systems. Recently, it has also become popular as a commercial identification and marketing tool.
Some facial recognition algorithms identify facial features by extracting landmarks, or features, from an image of the subject's face. For example, an algorithm may analyze the relative position, size, and/or shape of the eyes, nose, cheekbones, and jaw. These features are then used to search for other images with matching features. Other algorithms normalize a gallery of face images and then compress the face data, only saving the data in the image that is useful for face recognition. A probe image is then compared with the face data.</t>
  </si>
  <si>
    <t>Fantasound</t>
  </si>
  <si>
    <t>https://en.wikipedia.org/wiki/Fantasound</t>
  </si>
  <si>
    <t>Ten different Fantasound setups were built and tested during its development. As many as several hundred designs were detailed on paper, each with different equipment combinations. The first set-up that was constructed, the Mark I system, used a left, center and right speaker placed across the stage plus one in each corner at the back of the auditorium. It used two sound channels, one directed at the stage center (or "screen") speaker, while the second could travel around the remaining four across the room smoothly using a manually controlled four-circuit panpot. The following Mark II configuration used a third sound channel and three additional speakers, one placed on each side wall of the house and a third placed in the middle of the ceiling, all with a manual six-circuit panpot. By the time the Mark II system was devised, the control of the sound system was too complex for a single operator. To solve that difficulty, the Mark III system was developed to study the effects of a pilot tone-control track. The configuration was a single-channel Togad expander, controlled by either an oscillator or a tone track.</t>
  </si>
  <si>
    <t>Fascism</t>
  </si>
  <si>
    <t>https://simple.wikipedia.org/wiki/Fascism</t>
  </si>
  <si>
    <t>Fascism is a form of government which is a type of one-party dictatorship. Fascists are against liberal democracy. They work for a totalitarian one-party state. This aims to prepare the nation for armed conflict, and to respond to economic difficulties. Such a state is led by a strong leader—such as a dictator and a martial government.
Fascist leadership might also be similar to an oligarchy, such as in Italy where the fascist party was ruled by its "grand council" from 1922 until the end of World War II.
Fascism appeared in Europe in the 1920s and developed fully in the 1930s. Its supporters thought that democracy was weak and full of moral perversions, that multiparty capitalism was too materialistic and unfair to the people, while communism, although unifying and fair, did not care about the needs of the nation and hampered business initiative. Two Fascist leaders in history were Mussolini and Hitler. After World War II, fascism continued in the form of military dictatorships in Latin America and some parts of Asia.</t>
  </si>
  <si>
    <t>Felix Simon, Christian Quade &amp; Natascha Turetzek</t>
  </si>
  <si>
    <t>The Process of Becoming a “Spider-Man”</t>
  </si>
  <si>
    <t>You probably know of many animals in which the males and females look very different. Male lions, for example, have beautiful manes, while lioness do not. In birds, males tend to be beautifully colored, while the females are not—just think of ducks, chicken, or peacocks. But do you know how to distinguish spider-men and -women? Usually, female spiders are bigger, but only if they are well-fed. Females can also be a different color than the males of their species, but this is not true for all species. You can use another really safe trick to identify a male spider. In front of their four walking legs, both spider males and females have another pair of appendages, the pedipalps. The pedipalps are used for many of the spider skills explained above, like feeding, sensing, catching prey, and mating. And exactly on the tip of these pedipalps only adult male spiders have a specialized organ, which looks like boxing gloves.</t>
  </si>
  <si>
    <t>Fermentation</t>
  </si>
  <si>
    <t>https://en.wikipedia.org/wiki/Fermentation</t>
  </si>
  <si>
    <t>Fermentation is a metabolic process that converts sugar to acids, gases, or alcohol. It occurs in yeast and bacteria, and also in oxygen-starved muscle cells, as in the case of lactic acid fermentation. Fermentation is also used more broadly to refer to the bulk growth of microorganisms on a growth medium, often with the goal of producing a specific chemical product. French microbiologist Louis Pasteur is often remembered for his insights into fermentation and its microbial causes. The science of fermentation is known as zymology.
Fermentation takes place when the electron transport chain is unusable (often due to lack of a final electron receptor, such as oxygen), and becomes the cell's primary means of ATP (energy) production. It turns NADH and pyruvate produced in glycolysis into NAD+ and an organic molecule (which varies depending on the type of fermentation; see examples below). In the presence of O2, NADH and pyruvate are used to generate ATP in respiration. This is called oxidative phosphorylation, and it generates much more ATP than glycolysis alone. For that reason, cells generally benefit from avoiding fermentation when oxygen is available, the exception being obligate anaerobes which cannot tolerate oxygen.</t>
  </si>
  <si>
    <t xml:space="preserve">Fernando López Restrepo
Diego Garfias Gallegos
Pablo de Jesús Suarez Moo
</t>
  </si>
  <si>
    <t>Cycads: Ancient Plants With Bacteria Living in Their Roots</t>
  </si>
  <si>
    <t>https://kids.frontiersin.org/article/10.3389/frym.2019.00156</t>
  </si>
  <si>
    <t>Have you ever seen a picture of a dinosaur and realized that there is a palm-like plant by its side? Maybe you have walked around your neighborhood and seen the same kind of plant there? Incredibly, those ancient plants, called cycads, have been around for millions of years. A single cycad plant can live up to 2,000 years! We think that the secret to cycads' survival and long life lies inside a very special structure called the coralloid root, which has microbes living inside it. We studied these coralloid roots and found a high diversity of bacterial species living inside of them, more than anyone had ever imagined. When we took a closer look at these bacteria, we found that they can produce many compounds that can help them communicate among themselves and with the plant, transport nutrients, and perform other functions that are still a mystery.</t>
  </si>
  <si>
    <t>Feudalism</t>
  </si>
  <si>
    <t>https://en.wikipedia.org/wiki/Feudalism</t>
  </si>
  <si>
    <t>Feudalism was a combination of legal and military customs in medieval Europe that flourished between the 9th and 15th centuries. Broadly defined, it was a way of structuring society around relationships derived from the holding of land in exchange for service or labour.
Although derived from the Latin word feodum or feudum (fief), then in use, the term feudalism and the system it describes were not conceived of as a formal political system by the people living in the Middle Ages. In its classic definition, by François-Louis Ganshof (1944), feudalism describes a set of reciprocal legal and military obligations among the warrior nobility, revolving around the three key concepts of lords, vassals and fiefs.
A broader definition of feudalism, as described by Marc Bloch (1939), includes not only the obligations of the warrior nobility but those of all three estates of the realm: the nobility, the clergy, and the peasantry bound by manorialism; this is sometimes referred to as a "feudal society".</t>
  </si>
  <si>
    <t>https://simple.wikipedia.org/wiki/Feudalism</t>
  </si>
  <si>
    <t>Under feudalism, taxes were not paid with money. They were paid in products and services. Presents and taxes had to be given to the lords by their vassals. At harvest time, the vassals gave shares of their crops to the lords. The vassals would grind their grain at the noble's granaries. They would give part of the grain to their lord. When animals were killed for food, part of the meat was given to the lords. The lords promised to give protection, peace, and safety to their vassals.
Manors were completely owned by the nobles. They were given from one generation to another. The noble's firstborn son took it all when his father died. Each manor had its own pasture lands, mill, wine press, church, and village. A manor had to let many people live there. Lords gave their servants food and a place to sleep, but they did not pay their servants money.</t>
  </si>
  <si>
    <t>Fire_alarm</t>
  </si>
  <si>
    <t>https://simple.wikipedia.org/wiki/Fire_alarm</t>
  </si>
  <si>
    <t>A fire alarm is an electronic sounder or a bell. The sounder makes a loud high pitched sound to alert people that there is a fire in the building. The sounders can be programmed to sound different tones. Most fire alarm sounders in Europe sound like a siren. The bell makes a continuous ringing sound. Some companies that make fire alarms are Wheelock and Simplex. There is also Fulleon who are best known for their Roshni electronic sounder. These sounders are often used around Europe and they have 32 user selectable tones. Sometimes, old-fashioned fire alarms are metal bells. Many fire alarm systems also have flashing lights. These are important for deaf people who cannot hear the fire alarm. Fire alarms are often used in schools and other places during fire drills. If somebody sets off a fire alarm without a good reason, it is called a false alarm. Setting off a false alarm is against the law almost everywhere.</t>
  </si>
  <si>
    <t>Firewall_(computing)</t>
  </si>
  <si>
    <t>https://en.wikipedia.org/wiki/Firewall_(computing)</t>
  </si>
  <si>
    <t>In computing, a firewall is a network security system that monitors and controls incoming and outgoing network traffic based on predetermined security rules. A firewall typically establishes a barrier between a trusted internal network and untrusted external network, such as the Internet. Firewalls are often categorized as either network firewalls or host-based firewalls. Network firewalls filter traffic between two or more networks and run on network hardware. Host-based firewalls run on host computers and control network traffic in and out of those machines.
The term firewall originally referred to a wall intended to confine a fire within a line of adjacent buildings. Later uses refer to similar structures, such as the metal sheet separating the engine compartment of a vehicle or aircraft from the passenger compartment. The term was applied in the late 1980s to network technology that emerged when the Internet was fairly new in terms of its global use and connectivity. The predecessors to firewalls for network security were the routers used in the late 1980s, because they separated networks from one another, thus halting the spread of problems from one network to another.</t>
  </si>
  <si>
    <t>Flávia Costa Mendonça-Natividade &amp; Rafael Ricci-Azevedo</t>
  </si>
  <si>
    <t>Toxoplasma gondii: A Microbe That Turns Mice Into Zombies</t>
  </si>
  <si>
    <t>https://kids.frontiersin.org/article/10.3389/frym.2020.00036</t>
  </si>
  <si>
    <t>T. gondii is a single-celled microbe around 6 µm (micrometers, 1/1,000 of a millimeter) in size, which is ~550 times smaller than an apple seed (3.3 mm)! This organism is so tiny that we can only see it using the powerful lenses of a microscope. T. gondii only survives and multiplies when it infects a living cell, which is why it is classified as a parasite. The animals that parasites infect are called hosts and parasites often have complex life cycles that involve different shapes of the parasite and multiple hosts.
Cats are one of the hosts of T. gondii, and they are the only host in which this parasite produces structures called oocysts. An oocyst is a thick-walled structure in which the parasite can survive for a long time outside a host. When cats are infected, they release the parasites' oocysts into the environment through their feces (poop). When other animals, such as birds, mice, cows, or even humans, ingest water, vegetables, or meat contaminated with oocysts, these animals can become infected.</t>
  </si>
  <si>
    <t>Flight_simulator</t>
  </si>
  <si>
    <t>https://en.wikipedia.org/wiki/Flight_simulator</t>
  </si>
  <si>
    <t>A flight simulator is a device that artificially re-creates aircraft flight and the environment in which it flies, for pilot training, design, or other purposes. It includes replicating the equations that govern how aircraft fly, how they react to applications of flight controls, the effects of other aircraft systems, and how the aircraft reacts to external factors such as air density, turbulence, wind shear, cloud, precipitation, etc. Flight simulation is used for a variety of reasons, including flight training (mainly of pilots), the design and development of the aircraft itself, and research into aircraft characteristics and control handling qualities. An area of training was for air gunnery handled by the pilot or a specialist air gunner. Firing at a moving target requires aiming ahead of the target (which involves the so-called lead angle) to allow for the time the bullets require to reach the vicinity of the target. This is sometimes also called "deflection shooting" and requires skill and practice. During World War I, some ground-based simulators were developed to teach this skill to new pilots.</t>
  </si>
  <si>
    <t>Food_chain</t>
  </si>
  <si>
    <t>https://en.wikipedia.org/wiki/Food_chain</t>
  </si>
  <si>
    <t>A food chain is a linear network of links in a food web starting from producer organisms (such as grass or trees which use radiation from the sun to make their food) and ending at apex predator species (like grizzly bears or killer whales), detritivores (like earthworms or woodlice), or decomposer species (such as fungi or bacteria). A food chain also shows how the organisms are related with each other by the food they eat. Each level of a food chain represents a different trophic level. A food chain differs from a food web, because the complex network of different animals' feeding relations are aggregated and the chain only follows a direct, linear pathway of one animal at a time. A common metric used to quantify food web trophic structure is food chain length. In its simplest form, the length of a chain is the number of links between a trophic consumer and the base of the web and the mean chain length of an entire web is the arithmetic average of the lengths of all chains in a food web.</t>
  </si>
  <si>
    <t>Fossil_fuel</t>
  </si>
  <si>
    <t>https://en.wikipedia.org/wiki/Fossil_fuel</t>
  </si>
  <si>
    <t>Fossil fuels are fuels formed by natural processes such as anaerobic decomposition of buried dead organisms, containing energy originating in ancient photosynthesis. The age of the organisms and their resulting fossil fuels is typically millions of years, and sometimes exceeds 650 million years. Fossil fuels contain high percentages of carbon and include petroleum, coal, and natural gas. Other commonly used derivatives include kerosene and propane. Fossil fuels range from volatile materials with low carbon to hydrogen ratios like methane, to liquids like petroleum, to nonvolatile materials composed of almost pure carbon, like anthracite coal. Methane can be found in hydrocarbon fields either alone, associated with oil, or in the form of methane clathrates.
The theory that fossil fuels formed from the fossilized remains of dead plants by exposure to heat and pressure in the Earth's crust over millions of years was first introduced by Georgius Agricola in 1556 and later by Mikhail Lomonosov in the 18th century.</t>
  </si>
  <si>
    <t xml:space="preserve">Francisco Javier Oficialdegui
</t>
  </si>
  <si>
    <t>Conquering the World: The Invasion of the Red Swamp Crayfish</t>
  </si>
  <si>
    <t>https://kids.frontiersin.org/article/10.3389/frym.2020.00026</t>
  </si>
  <si>
    <t>The first known introductions of the red swamp crayfish into new locations took place in the 1920s: 1924 in California and 1927 in the Hawaiian Islands in United States, 1927 in Japan, and 1929 in China. In the mid-1960s, a batch of crayfish was sent to Uganda and Kenya, and soon afterwards, to other African countries. Simultaneously, these animals spread over Mexico and reached Costa Rica, Puerto Rico, Venezuela, and the Dominican Republic in the 1970s, and Brazil in the mid-1980s. The red swamp crayfish was legally introduced into Spain in 1973 and 1974, first from Louisiana and probably later from Africa or south-east Asia. Currently, this species is present in at least 40 countries worldwide. As you can see, the red swamp crayfish has traveled a lot! By using this information and collecting crayfish from different places around the world, we were able to uncover its invasion process, describe its genetic variability, and understand its global invasion patterns.</t>
  </si>
  <si>
    <t>Free_market</t>
  </si>
  <si>
    <t>https://en.wikipedia.org/wiki/Free_market</t>
  </si>
  <si>
    <t>Demand for an item (such as goods or services) refers to the economic market pressure from people trying to buy it. Buyers have a maximum price they are willing to pay and sellers have a minimum price they are willing to offer their product. The point at which the supply and demand curves meet is the equilibrium price of the good and quantity demanded. Sellers willing to offer their goods at a lower price than the equilibrium price receive the difference as producer surplus. Buyers willing to pay for goods at a higher price than the equilibrium price receive the difference as consumer surplus.
The model is commonly applied to wages in the market for labor. The typical roles of supplier and consumer are reversed. The suppliers are individuals, who try to sell (supply) their labor for the highest price. The consumers are businesses, which try to buy (demand) the type of labor they need at the lowest price. As more people offer their labor in that market, the equilibrium wage decreases and the equilibrium level of employment increases as the supply curve shifts to the right.</t>
  </si>
  <si>
    <t>French_Revolution</t>
  </si>
  <si>
    <t>https://en.wikipedia.org/wiki/French_Revolution</t>
  </si>
  <si>
    <t>The National Assembly of France even used the American Declaration of Independence as a template when drafting the Declaration of the Rights of Man and of the Citizen in 1789. The American success in their revolution may have been the "single greatest impact" on the start of the French Revolution.
Following the Seven Years' War and the American Revolutionary War, the French government was deeply in debt. It attempted to restore its financial status through unpopular taxation schemes, which were heavily regressive. Leading up to the Revolution, years of bad harvests worsened by deregulation of the grain industry and fifty consecutive days of below-freezing temperatures in the winter of 1788/1789 inflamed popular resentment of the privileges enjoyed by the aristocracy and the Catholic clergy of the established church. Demands for change were formulated in terms of Enlightenment ideals on democracy, and contributed to the convocation of the Estates General in May 1789.</t>
  </si>
  <si>
    <t>Friction</t>
  </si>
  <si>
    <t>https://simple.wikipedia.org/wiki/Friction</t>
  </si>
  <si>
    <t>Friction is a force that acts to stop the movement of two touching things. The energy lost to friction is turned into sound and heat. Two kinds of friction are static and kinetic. Static friction is when the friction is strong enough to stop movement between two objects. Kinetic friction is when the frictional force is not strong enough to stop all motion.
Some facts about friction are:
Friction can be thought to be caused by bumps on two touching surfaces. These bumps are called asperities. As these two rough surfaces move against each other they get stuck and prevent motion until the asperities are broken or slid over. Even the smoothest materials have these asperities.
s the force that is pushing on an object increases, the static friction increases too. However, if the force gets bigger than the maximum static friction, it makes the object accelerate (begin to move). The thing will begin to accelerate as soon as the static friction is less than the force pushing on it. After that point kinetic friction will act on the object.</t>
  </si>
  <si>
    <t>Frog</t>
  </si>
  <si>
    <t>https://simple.wikipedia.org/wiki/Frog</t>
  </si>
  <si>
    <t>Frogs are amphibians of the order Anura. There is not much difference between frogs and toads, and they are not classified separately. This is because the toad lifestyle, with its dry, rough, skin, is an adaptation to living in drier habitats. The toad form has evolved a number of times independently, an example of convergent evolution.
Frogs can live on land and in fresh water. They cannot survive in salt water. Their development is by metamorphosis. They usually hatch as tadpoles from eggs, which are laid by a female frog. The eggs are called frogspawn. Tadpoles have tails and gills. When they grow up, they lose their tails and gills and grow four long legs.
Adult frogs can jump with their legs. They have long tongues that they use to catch bugs. They make a sound called a croak. Some species live in trees, and some types of frog are protected by being poisonous. Frogs live all over the world.</t>
  </si>
  <si>
    <t>Fulldome</t>
  </si>
  <si>
    <t>https://en.wikipedia.org/wiki/Fulldome</t>
  </si>
  <si>
    <t>Fulldome refers to immersive dome-based video projection environments. The dome, horizontal or tilted, is filled with real-time (interactive) or pre-rendered (linear) computer animations, live capture images, or composited environments.
Although the current technology emerged in the early-to-mid 1990s, fulldome environments have evolved from numerous influences, including immersive art and storytelling, with technological roots in domed architecture, planetariums, multi-projector film environments, flight simulation, and virtual reality.
Initial approaches to moving fulldome imagery used wide-angle lenses, both 35 and 70 mm film, but the expense and ungainly nature of the film medium prevented much progress; furthermore, film formats such as Omnimax did not cover the full two pi steradians of the dome surface, leaving a section of the dome blank (though, due to seating arrangements, that part of the dome was not seen by most viewers). Later approaches to fulldome utilized monochromatic vector graphics systems projected through a fisheye lens. Contemporary configurations employ raster video projectors, either singly or grouped together to cover the dome surface with full-color images and animations.</t>
  </si>
  <si>
    <t>Fungus</t>
  </si>
  <si>
    <t>https://simple.wikipedia.org/wiki/Fungus</t>
  </si>
  <si>
    <t>A fungus (plural: fungi) is a kind of living organism: yeasts, moulds and mushrooms are types of fungi. The fungi are a separate kingdom of living things, different from animals and plants.
Fungi have cells with nuclei. Their cell walls contain chitin, unlike the cell walls of plants, which contain cellulose. These and other differences show that the fungi form a single group of related organisms, called the Eumycota or Eumycetes. They share a common ancestor and are monophyletic group.
Their basic mode of life is saprophytic: a fungus breaks down dead organic matter around it, and uses it as food.
Fungi reproduce both sexually and asexually. Some fungi grow mushrooms: these are fruiting bodies. Under the cap there are gills; the gills bear spores that will disperse, and may develop into new fungi. Otherwise, fungi use a sporangium to bear asexual spores by mitosis, or sexual spores by meiosis. The spores are haploid.</t>
  </si>
  <si>
    <t>Gabeba Brown</t>
  </si>
  <si>
    <t>Rebirth of a kingdom</t>
  </si>
  <si>
    <t>The battle-weary king led his tired followers to settle on the sandy dunes of the Cape Flats. 
Majestic Table Mountain tried to protect them from the harsh weather as best she could. 
The king's subjects complained bitterly about their new home. 
They could not bear the scorching summers nor the cold, wet winters. They could not bear the stinging sand and howling wind. 
Fynbos and Rooibos were the king's trusted advisors. One day, they approached their king. 
"Everyone suffers living under these difficult conditions. Can we move to a place where life will be easier?" they asked. 
King Protea smiled at his advisors and spoke in a gentle voice. 
"You are loyal and I hear your concerns. However, this is our home. Together we can overcome any difficulty," said the king. 
The sun beat down on the kingdom of the Cape Flats. The heat was relentless. A wildfire broke out. 
Furious winds fanned the raging fire. The flames crept across King Protea's kingdom, destroying everything. 
When the fire finally died, it left behind a sad sight that stretched from Hoerikwaggo across the Cape Flats. 
The landscape lay bare for months. The seasons changed, as seasons do. Winter rains pelted the earth.</t>
  </si>
  <si>
    <t>Gabriella Musacchia &amp; Alexander Khalil</t>
  </si>
  <si>
    <t>Music and Learning: Does Music Make You Smarter?</t>
  </si>
  <si>
    <t>https://kids.frontiersin.org/article/10.3389/frym.2020.00081</t>
  </si>
  <si>
    <t>At first, some scientists thought that the brain could benefit just by listening to music. They showed that people's scores on IQ tests improved when they listened to classical music by Mozart. This led people to believe that listening to music makes you smarter. But this was an oversimplification and an overstatement of the results. Subsequent studies showed that listening to music does not actually make you smarter, but rather raises your level of enjoyment and decreases your feelings of stress, which sometimes result in better focus and improved test scores. This means that, while music in your home or classroom would not automatically improve your performance, it could be useful to help you to focus on a new task or in situations when increased attention and decreased stress are necessary. Further, just listening to music may have a different, or perhaps smaller, effect than actually playing music. This is much the same as the way that playing sports will improve your physical condition more than simply watching sports. Therefore, the focusing power of music could be amplified by playing along.</t>
  </si>
  <si>
    <t>Gabrielle S. van Beest &amp; Ana Born-Torrijos</t>
  </si>
  <si>
    <t>Which Way to the Brain? A Parasite’s Favorite Entry Portals Into Fish</t>
  </si>
  <si>
    <t>https://kids.frontiersin.org/article/10.3389/frym.2020.00025</t>
  </si>
  <si>
    <t>In order to infect a host, parasites first have to find it in their environment, and for this, they develop what we call transmission strategies, or ways of finding and successfully infecting a host. Sometimes, parasites can be transmitted when an infected host is consumed by a predator that just happens to be the next host for the parasite. Then, the parasite infects this host and the life cycle continues. On other occasions, more than just luck is involved, and parasites actively increase their chances of transmission in various ways. One common strategy is by influencing the host's behavior, to make contact with the next host easier. For example, the parasite Gyrodactylus bullatarudis uses the colorful guppy fish as a host, infecting its gills and changing how the fish swim. Healthy guppies meet with the infected ones because they are attracted to their strange swimming behavior, which is caused by the infection with the parasite. In this way, the parasite infection spreads among the healthy fish.</t>
  </si>
  <si>
    <t>Galaxy</t>
  </si>
  <si>
    <t>https://en.wikipedia.org/wiki/Galaxy</t>
  </si>
  <si>
    <t>A galaxy is a gravitationally bound system of stars, stellar remnants, interstellar gas, dust, and dark matter. The word galaxy is derived from the Greek galaxias , literally "milky", a reference to the Milky Way. Galaxies range in size from dwarfs with just a few billion stars to giants with one hundred trillion stars, each orbiting its galaxy's center of mass. Galaxies are categorized according to their visual morphology as elliptical, spiral and irregular. Many galaxies are thought to have black holes at their active centers. The Milky Way's central black hole, known as Sagittarius A*, has a mass four million times greater than the Sun. As of March 2016, GN-z11 is the oldest and most distant observed galaxy with a comoving distance of 32 billion light-years from Earth, and observed as it existed just 400 million years after the Big Bang. Previously, as of July 2015, EGSY8p7 was the most distant known galaxy, estimated to have a light travel distance of 13.2 billion light-years away.</t>
  </si>
  <si>
    <t>Gamification</t>
  </si>
  <si>
    <t>https://en.wikipedia.org/wiki/Gamification</t>
  </si>
  <si>
    <t>Gamification is the application of game-design elements and game principles in non-game contexts. Gamification commonly employs game design elements which are used in so called non-game contexts in attempts to improve user engagement, organizational productivity, flow, learning, employee recruitment and evaluation, ease of use and usefulness of systems, physical exercise, traffic violations, and voter apathy, among others. A review of research on gamification shows that a majority of studies on gamification find positive effects from gamification. However, individual and contextual differences exist. Gamification uses an empathy-based approach (such as design thinking) for introducing, transforming and operating a service system that allows players to enter a gameful experience to support value creation for the players and other stakeholders. Gamification designers address the user as player to indicate that the motivations and interests of the player are in the center of the gamification design.</t>
  </si>
  <si>
    <t>Gamma_camera</t>
  </si>
  <si>
    <t>https://en.wikipedia.org/wiki/Gamma_camera</t>
  </si>
  <si>
    <t>A gamma camera, also called a scintillation camera or Anger camera, is a device used to image gamma radiation emitting radioisotopes, a technique known as scintigraphy. The applications of scintigraphy include early drug development and nuclear medical imaging to view and analyse images of the human body or the distribution of medically injected, inhaled, or ingested radionuclides emitting gamma rays. A gamma camera consists of one or more flat crystal planes (or detectors) optically coupled to an array of photomultiplier tubes in an assembly known as a "head", mounted on a gantry. The gantry is connected to a computer system that both controls the operation of the camera and acquires and stores images. The construction of a gamma camera is sometimes known as a compartmental radiation construction. The system accumulates events, or counts, of gamma photons that are absorbed by the crystal in the camera. Usually a large flat crystal of sodium iodide with thallium doping in a light-sealed housing is used.</t>
  </si>
  <si>
    <t>Gamma_ray</t>
  </si>
  <si>
    <t>https://simple.wikipedia.org/wiki/Gamma_ray</t>
  </si>
  <si>
    <t>Gamma rays are electromagnetic waves with the smallest wavelengths in the electromagnetic spectrum. They were discovered in 1900 by Paul Villard, and named in 1903 by Ernest Rutherford.
Gamma rays are like x-rays, but the waves are smaller in wavelength. Both gamma rays and x-rays are photons with very high energies, and gamma have even more energy. They are also a type of ionizing radiation. Gamma rays can travel through thicker materials than x-rays can.
Gamma rays are produced by some types of radioactive atoms. Cobalt-60 and potassium-40 are two isotopes that emit gamma rays. Cobalt-60 is created in accelerators and is used in hospitals. Potassium-40 occurs naturally. Small amounts of potassium-40 are in all plants and animals. Gamma rays from potassium-40 each have an energy of 1460 thousand electron volts (keV).
Gamma rays and X-rays can also be distinguished by their origin: X-rays are emitted by electrons outside the nucleus, while gamma rays are emitted by the nucleus.</t>
  </si>
  <si>
    <t>Gene</t>
  </si>
  <si>
    <t>https://en.wikipedia.org/wiki/Gene</t>
  </si>
  <si>
    <t>A gene is a locus (or region) of DNA which is made up of nucleotides and is the molecular unit of heredity. The transmission of genes to an organism's offspring is the basis of the inheritance of phenotypic traits. Most biological traits are under the influence of polygenes (many different genes) as well as the gene–environment interactions. Some genetic traits are instantly visible, such as eye colour or number of limbs, and some are not, such as blood type, risk for specific diseases, or the thousands of basic biochemical processes that comprise life. In July 2016, scientists reported identifying a set of 355 genes from the Last Universal Common Ancestor (LUCA) of all organisms living on Earth.
Genes can acquire mutations in their sequence, leading to different variants, known as alleles, in the population. These alleles encode slightly different versions of a protein, which cause different phenotype traits. Colloquial usage of the term "having a gene" (e.g., "good genes," "hair colour gene") typically refers to having a different allele of the gene. Genes evolve due to natural selection or survival of the fittest of the alleles.</t>
  </si>
  <si>
    <t>Genetically_modified_organism</t>
  </si>
  <si>
    <t>https://en.wikipedia.org/wiki/Genetically_modified_organism</t>
  </si>
  <si>
    <t>A genetically modified organism (GMO) is any organism whose genetic material has been altered using genetic engineering techniques (i.e., a genetically engineered organism). GMOs are used to produce many medications and genetically modified foods and are widely used in scientific research and the production of other goods. The term GMO is very close to the technical legal term, 'living modified organism', defined in the Cartagena Protocol on Biosafety, which regulates international trade in living GMOs (specifically, "any living organism that possesses a novel combination of genetic material obtained through the use of modern biotechnology").
A more specifically defined type of GMO is a "transgenic organism." This is an organism whose genetic makeup has been altered by the addition of genetic material from an unrelated organism. This should not be confused with the more general way in which "GMO" is used to classify genetically altered organisms, as typically GMOs are organisms whose genetic makeup has been altered without the addition of genetic material from an unrelated organism.</t>
  </si>
  <si>
    <t>Geocentric_model</t>
  </si>
  <si>
    <t>https://en.wikipedia.org/wiki/Geocentric_model</t>
  </si>
  <si>
    <t>In astronomy, the Geocentric model (also known as Geocentrism, or the Ptolemaic system) is a superseded description of the universe, where the Earth is at the center of all the celestial bodies. This model served as the predominant cosmological system in many ancient civilizations such as ancient Greece including the noteworthy systems of Aristotle (see Aristotelian physics) and Ptolemy. As such, they believed that the Sun, Moon, stars, and naked eye planets circled Earth.
Two commonly made observations supported the idea that Earth was the center of the Universe. The stars, the sun, and planets appear to revolve around Earth each day, making Earth the center of that system. The stars were thought to be on a celestial sphere, with the Earth at its center, that rotated each day, using a line through the north and south pole as an axis. The stars closest to the equator appeared to rise and fall the greatest distance, but each star circled back to its rising point each day.</t>
  </si>
  <si>
    <t>Geology</t>
  </si>
  <si>
    <t>https://en.wikipedia.org/wiki/Geology</t>
  </si>
  <si>
    <t>Geology describes the structure of the Earth on and beneath its surface, and the processes that have shaped that structure. It also provides tools to determine the relative and absolute ages of rocks found in a given location, and also to describe the histories of those rocks. By combining these tools, geologists are able to chronicle the geological history of the Earth as a whole, and also to demonstrate the age of the Earth. Geology provides the primary evidence for plate tectonics, the evolutionary history of life, and the Earth's past climates.
Geologists use a wide variety of methods to understand the Earth's structure and evolution, including field work, rock description, geophysical techniques, chemical analysis, physical experiments, and numerical modelling. In practical terms, geology is important for mineral and hydrocarbon exploration and exploitation, evaluating water resources, understanding of natural hazards, the remediation of environmental problems, and providing insights into past climate change. Geology is a major academic discipline, and it plays an important role in geotechnical engineering.</t>
  </si>
  <si>
    <t>Geomorphology</t>
  </si>
  <si>
    <t>https://en.wikipedia.org/wiki/Geomorphology</t>
  </si>
  <si>
    <t>Rivers and streams are not only conduits of water, but also of sediment. The water, as it flows over the channel bed, is able to mobilize sediment and transport it downstream, either as bed load, suspended load or dissolved load. The rate of sediment transport depends on the availability of sediment itself and on the river's discharge. Rivers are also capable of eroding into rock and creating new sediment, both from their own beds and also by coupling to the surrounding hillslopes. In this way, rivers are thought of as setting the base level for large-scale landscape evolution in nonglacial environments. Rivers are key links in the connectivity of different landscape elements.
As rivers flow across the landscape, they generally increase in size, merging with other rivers. The network of rivers thus formed is a drainage system. These systems take on four general patterns: dendritic, radial, rectangular, and trellis. Dendritic happens to be the most common, occurring when the underlying stratum is stable (without faulting). Drainage systems have four primary components: drainage basin, alluvial valley, delta plain, and receiving basin. Some geomorphic examples of fluvial landforms are alluvial fans, oxbow lakes, and fluvial terraces.</t>
  </si>
  <si>
    <t>George R. Mangun</t>
  </si>
  <si>
    <t>How We Pay Attention</t>
  </si>
  <si>
    <t>https://kids.frontiersin.org/article/10.3389/frym.2020.00029</t>
  </si>
  <si>
    <t>So, what exactly happens in the brain that causes faster reaction times for the expected (attended) pictures in the activity we described above? In humans, one powerful method used to examine what is going on inside the brain is to record the electrical activity produced by the brain when it is active. Brain cells (neurons) send information to one another using small electrical signals. These tiny electrical signals can flow up through the tissues and across the skull and scalp, where they can be recorded using electrodes (small metal disks) attached to the scalp. Electrical devices called amplifiers boost the tiny signals so we can observe them more easily. This method is called electroencephalography (EEG) and the recorded signals are called electroencephalograms (EEGs or EEG signals).
The EEG signal is produced by the activity of thousands or millions of neurons in the brain, and contains lots of different electrical signals coming from multiple different brain regions at any particular moment.</t>
  </si>
  <si>
    <t>Geostationary orbit</t>
  </si>
  <si>
    <t>https://simple.wikipedia.org/wiki/Geostationary_orbit</t>
  </si>
  <si>
    <t>Communications satellites and weather satellites often use these orbits, so that the satellite antennas that communicate with them do not have to move to track them. The ground atennas can be pointed permanently at a fixed position in the sky. This is cheaper and easier than having a satellite dish that is always moving to track a satellite. Each one stays above the equator at a set longitude (distance east or west).
The idea of a geosynchronous satellite for communication was first published in 1928 (but not widely so) by Herman Potocnik. The idea of a geostationary orbit became well known first in a 1945 paper called "Extra-Terrestrial Relays — Can Rocket Stations Give Worldwide Radio Coverage?" by the British science fiction writer Arthur C. Clarke, published in Wireless World magazine. The orbit, which Clarke first described as good for broadcast and relay communications satellites, is sometimes called the Clarke Orbit. Named after the author, the Clarke Belt is this part of space above the Earth - about 35,786 km (22,000 mi) above sea level, over the equator, where near-geostationary orbits may be implemented.</t>
  </si>
  <si>
    <t>Geothermal_heat_pump</t>
  </si>
  <si>
    <t>https://en.wikipedia.org/wiki/Geothermal_heat_pump</t>
  </si>
  <si>
    <t>A geothermal heat pump or ground source heat pump (GSHP) is a central heating and/or cooling system that transfers heat to or from the ground.
It uses the earth as a heat source (in the winter) or a heat sink (in the summer). This design takes advantage of the moderate temperatures in the ground to boost efficiency and reduce the operational costs of heating and cooling systems, and may be combined with solar heating to form a geosolar system with even greater efficiency. They are also known by other names, including geoexchange, earth-coupled, earth energy systems. The engineering and scientific communities prefer the terms "geoexchange" or "ground source heat pumps" to avoid confusion with traditional geothermal power, which uses a high temperature heat source to generate electricity. Ground source heat pumps harvest heat absorbed at the Earth's surface from solar energy. The temperature in the ground below 6 metres (20 ft) is roughly equal to the mean annual air temperature at that latitude at the surface.</t>
  </si>
  <si>
    <t xml:space="preserve">Ghaida Hadaidi, Christian R. Voolstra
</t>
  </si>
  <si>
    <t>Corals Are Sick: Black Band Disease Is Attacking</t>
  </si>
  <si>
    <t>https://kids.frontiersin.org/article/10.3389/frym.2020.00006</t>
  </si>
  <si>
    <t>If you snorkel or dive in the Red Sea, you will see large, colorful rocks surrounded by different types of fish. These amazing structures are actually not rocks—they are animals called corals and they build coral reefs. Yes, they are animals! These animals do not live alone, instead they live with tiny plant cells inside them and many other microbes, such as bacteria and viruses. Coral animals and their friends are in danger, because the water temperature is getting higher and because humans throw their trash into the oceans. Did you know that corals can be ill and have diseases, just like human beings? Many coral diseases have been described. One of these coral diseases is called black band disease (BBD). This article will explain what BBD is, what causes it, and how we can help corals to be healthier.</t>
  </si>
  <si>
    <t>Glacier</t>
  </si>
  <si>
    <t>https://en.wikipedia.org/wiki/Glacier</t>
  </si>
  <si>
    <t>A glacier is a persistent body of dense ice that is constantly moving under its own weight; it forms where the accumulation of snow exceeds its ablation (melting and sublimation) over many years, often centuries. Glaciers slowly deform and flow due to stresses induced by their weight, creating crevasses, seracs, and other distinguishing features. They also abrade rock and debris from their substrate to create landforms such as cirques and moraines. Glaciers form only on land and are distinct from the much thinner sea ice and lake ice that form on the surface of bodies of water.On Earth, 99% of glacial ice is contained within vast ice sheets in the polar regions, but glaciers may be found in mountain ranges on every continent except Australia, and on a few high-latitude oceanic islands. Between 35°N and 35°S, glaciers occur only in the Himalayas, Andes, Rocky Mountains, a few high mountains in East Africa, Mexico, New Guinea and on Zard Kuh in Iran.</t>
  </si>
  <si>
    <t>Global_Positioning_System</t>
  </si>
  <si>
    <t>https://simple.wikipedia.org/wiki/Global_Positioning_System</t>
  </si>
  <si>
    <t>A Global Positioning System, also known as GPS, is a system designed to help navigate on the Earth, in the air, and on water.
A GPS receiver shows where it is. It may also show how fast it is moving, which direction it is going, how high it is, and maybe how fast it is going up or down. Many GPS receivers have information about places. GPSs for automobiles have travel data like road maps, hotels, restaurants, and service stations. GPSs for boats contain nautical charts of harbors, marinas, shallow water, rocks, and waterways. Other GPS receivers are made for air navigation, hiking and backpacking, bicycling, or many other activities. The majority are in smartphones.
Most GPS receivers can record where they have been, and help plan a journey. While traveling a planned journey, it predicts the time to the next destination.</t>
  </si>
  <si>
    <t>Global_warming</t>
  </si>
  <si>
    <t>https://simple.wikipedia.org/wiki/Global_warming</t>
  </si>
  <si>
    <t>Global warming is a slow steady rise in Earth's surface temperature. Temperatures today are 0.74 °C (1.33 °F) higher than 150 years ago. Many scientists say that in the next 100–200 years, temperatures might be up to 6 degrees Celsius higher than they were before the effects of global warming were discovered.
The basic cause seems to be a rise in atmospheric carbon dioxide, as predicted by Svante Arrhenius a hundred years ago. When people use fossil fuels like coal and oil, this adds carbon dioxide to the air. When people cut down many trees (deforestation), this means less carbon dioxide is taken out of the atmosphere by plants.
If the Earth's temperature becomes hotter the sea level will also become higher. This is partly because water expands when it gets warmer. It is also partly because warm temperatures make glaciers melt. The sea level rise may cause coastal areas to flood. Weather patterns, including where and how much rain or snow there is, will change. Deserts will probably increase in size. Colder areas will warm up faster than warm areas.</t>
  </si>
  <si>
    <t>Globalization</t>
  </si>
  <si>
    <t>https://simple.wikipedia.org/wiki/Globalization</t>
  </si>
  <si>
    <t>Globalization is the way that local or national ways of doing things become global, that is, done together around the world. It is about economics or trade, technology, politics, and culture. People feel differently about globalization: some think it helps everyone while others think it hurts some people.
It describes the way countries and people of the world interact and integrate. Globalization has many sides and can be economic, political and/or cultural.
Economic globalization is how countries are coming together as one big global economy, making international trade easier. In the late 20th century, many countries agreed to lower tariffs, or taxes on goods that are imported from other countries. The way Internet and other communication technologies makes it easier for people to buy and sell products from around the world is an example of globalization. Herman E. Daly has said that there is an important difference between internationalization and globalization. Internationalization is about nations working together for the same goals. These are things like treaties, alliances, and other international agreements. Globalization is about international trade being less obstructed by national borders.</t>
  </si>
  <si>
    <t>Glucose</t>
  </si>
  <si>
    <t>https://simple.wikipedia.org/wiki/Glucose</t>
  </si>
  <si>
    <t>Glucose is a simple carbohydrate, or sugar. It is one of several kinds of sugars. It is important because cells in an organism use it as a source of energy. Turning glucose into energy is called cellular respiration, which is done inside the cells of a living organism.
Glucose is made by plants in a process called photosynthesis. It can also be made by animals in their liver or kidneys.
Having the right amount of glucose available in a person's body is important. It can be measured with a simple blood test. People that do not have enough glucose have low blood sugar levels. This is a health condition called hypoglycemia. People with too much glucose have hyperglycemia. They might have a health condition called diabetes.
Its chemical formula is C6H12O6. This means it has 6 carbon atoms, 12 hydrogen atoms, and 6 oxygen atoms bonded together.</t>
  </si>
  <si>
    <t>Grantism</t>
  </si>
  <si>
    <t>https://en.wikipedia.org/wiki/Grantism</t>
  </si>
  <si>
    <t>The Presidency of Ulysses S. Grant in the United States was marred by many scandals, including Black Friday, corruption in the Department of the Interior, and the Whiskey Ring. (The Crédit Mobilier scandal, although exposed during his tenure, is not considered a Grant scandal.) Although Grant was not directly involved with these scandals, his associations with people of questionable character and his reliance on cronyism, nepotism, and political patronage gave rise to accusations of "Grantism".
The term "Grantism" was originally coined by Senator Charles Sumner in a speech on May 31, 1872, a Presidential election year. It was used by Sumner to differentiate the Republican Party from Grant. The two men had been political enemies ever since Sumner's refusal to annex Santo Domingo to the United States. Sumner accused Grant of political patronage, nepotism, and being an autocrat like Julius Caesar.</t>
  </si>
  <si>
    <t>Great_Awakening</t>
  </si>
  <si>
    <t>https://en.wikipedia.org/wiki/Great_Awakening</t>
  </si>
  <si>
    <t>The term Great Awakening can refer to several periods of religious revival in American religious history. Historians and theologians identify three or four waves of increased religious enthusiasm occurring between the early 18th century and the late 19th century. Each of these "Great Awakenings" was characterized by widespread revivals led by evangelical Protestant ministers, a sharp increase of interest in religion, a profound sense of conviction and redemption on the part of those affected, an increase in evangelical church membership, and the formation of new religious movements and denominations.
The Awakenings all resulted from powerful preaching that gave listeners a sense of personal guilt and of their need of salvation by Christ. Pulling away from ritual and ceremony, the Great Awakening made religion intensely personal to the average person by fostering a deep sense of spiritual guilt and redemption, and by encouraging introspection and a commitment to a new standard of personal morality.</t>
  </si>
  <si>
    <t>Great_Depression</t>
  </si>
  <si>
    <t>https://simple.wikipedia.org/wiki/Great_Depression</t>
  </si>
  <si>
    <t>The Great Depression was the great economic crisis that started after the U.S. stock market crash in 1929. The prices on the Wall Street stock market fell a lot from October 24 to October 29, 1929. Many people lost their jobs. By 1932, 25–30% of people lost their jobs. They became homeless and poor. This ended the wealth of the Roaring Twenties. Many people think that the Great Depression started on Tuesday, October 29, but economists think Black Tuesday was just one of the causes.
From 1929-1932, the depression worsened. Many suspect that increased taxes on American citizens and the increased tariffs (taxes on countries which trade with the United States) worsened it. Economist Milton Friedman said that the Great Depression was worsened because the Federal Reserve printed out less money than usual.
When the Great Depression started, Herbert Hoover was the president of the United States, and as a result, he was blamed for it. People voted for a new president in 1932. His name was Franklin D. Roosevelt. Roosevelt got the government to pass many new laws and programs to help people who were hurt by the Great Depression.</t>
  </si>
  <si>
    <t>Great_Migration_(African_American)</t>
  </si>
  <si>
    <t>https://en.wikipedia.org/wiki/Great_Migration_(African_American)</t>
  </si>
  <si>
    <t>The Great Migration was the movement of 6 million African-Americans out of the rural Southern United States to the urban Northeast, Midwest, and West that occurred between 1910 and 1970. Blacks moved from 14 states of the South, especially Alabama, Mississippi, Louisiana and Georgia. Census figures show that African Americans went from 52.2% of the population in 1920 to 45.3% of the population in 1950 in Mississippi, from 41.7% in 1920 to 30.9% of the population in 1950 in Georgia, from 38.9% in 1920 to 32.9% of the population in 1950 in Louisiana, and from 38.4% in 1920 to 32.0% of the population in 1950 in Alabama. Based on the total populations in each of the four states, only Georgia showed a net decrease (-143,188) in its African American population in 1950 compared to 1920.</t>
  </si>
  <si>
    <t>Great_Wall_of_China</t>
  </si>
  <si>
    <t>https://simple.wikipedia.org/wiki/Great_Wall_of_China</t>
  </si>
  <si>
    <t>The Great Wall of China is an ancient wall in China. The wall is made of cement, rocks and powdered dirt. It was built to protect the north of the empire of China from enemy attacks. It is the longest structure humans have ever obuilt. It is about 21,196 kilometres (13,171 miles) long, 9.1 metres (30 feet) wide and 15 metres (50 feet) high. The earlier sections on the wall are made of compacted dirt and stone. Later in the Ming Dynasty they used bricks. There are 7,000 watch towers, block houses for soldiers and beacons to send smoke signals.
Nineteen walls have been built that were called the Great Wall of China. The first was built in the 7th century BC. The most famous wall was built between 226–200 BC by the first Emperor of Imperial China, Qin Shai Hong. Not much of this wall will remain as people have been stealing from it. It was much farther north than the current wall. The current wall was built during the Ming Dynasty.</t>
  </si>
  <si>
    <t>Greenhouse_effect</t>
  </si>
  <si>
    <t>https://simple.wikipedia.org/wiki/Greenhouse_effect</t>
  </si>
  <si>
    <t>The greenhouse effect occurs when certain gases in the Earth's atmosphere (the air around the Earth) entraps infrared radiation. This makes the planet become warmer, similar to the way it makes a greenhouse become warmer.
The greenhouse effect is caused by greenhouse gases; the most important greenhouse gases in Earth's atmosphere are water vapor, carbon dioxide, and methane. When there is more greenhouse gas in the air, the air holds more heat. This is why more greenhouse gases cause global warming.
The greenhouse effect is natural. It is important for life on Earth. Without the greenhouse effect, the Earth's average temperature would be around -18 or -19 degrees Celsius (0 or 1 degree Fahrenheit). Earth would be locked in an ice age. Because of the greenhouse effect, the Earth's actual average temperature is 14 degrees Celsius (57 degrees Fahrenheit).
The problem is that recently, the greenhouse effect has become stronger. This is because humans have been using large amounts of fossil fuels, which release carbon dioxide when they are burned.</t>
  </si>
  <si>
    <t>Habitat</t>
  </si>
  <si>
    <t>https://en.wikipedia.org/wiki/Habitat</t>
  </si>
  <si>
    <t>A habitat is an ecological or environmental area that is inhabited by a particular species of animal, plant, or other type of organism. The term typically refers to the zone in which the organism lives and where it can find food, shelter, protection and mates for reproduction. It is the natural environment in which an organism lives, or the physical environment that surrounds a species population.
A habitat is made up of physical factors such as soil, moisture, range of temperature, and light intensity as well as biotic factors such as the availability of food and the presence or absence of predators. Every organism has certain habitat needs for the conditions in which it will thrive, but some are tolerant of wide variations while others are very specific in their requirements. A habitat is not necessarily a geographical area, it can be the interior of a stem, a rotten log, a rock or a clump of moss, and for a parasitic organism it is the body of its host, part of the host's body such as the digestive tract, or a single cell within the host's body.</t>
  </si>
  <si>
    <t>Halite</t>
  </si>
  <si>
    <t>https://en.wikipedia.org/wiki/Halite</t>
  </si>
  <si>
    <t>Halite, commonly known as rock salt, is a type of salt, the mineral form of sodium chloride (NaCl). Halite forms isometric crystals. The mineral is typically colorless or white, but may also be light blue, dark blue, purple, pink, red, orange, yellow or gray depending on the amount and type of impurities. It commonly occurs with other evaporite deposit minerals such as several of the sulfates, halides, and borates.
Halite occurs in vast beds of sedimentary evaporite minerals that result from the drying up of enclosed lakes, playas, and seas. Salt beds may be hundreds of meters thick and underlie broad areas. In the United States and Canada extensive underground beds extend from the Appalachian basin of western New York through parts of Ontario and under much of the Michigan Basin. Other deposits are in Ohio, Kansas, New Mexico, Nova Scotia and Saskatchewan.</t>
  </si>
  <si>
    <t>Hana Shiref &amp; Michelle A. Sahai</t>
  </si>
  <si>
    <t>Albert Szent-Györgyi—The Scientist Who Discovered Vitamin C</t>
  </si>
  <si>
    <t>https://kids.frontiersin.org/article/10.3389/frym.2020.00019</t>
  </si>
  <si>
    <t>Ascorbic acid (vitamin C) is an organic compound made of carbon, hydrogen, and oxygen. It is a white solid, made synthetically from sugar dextrose when it is in its purest form. It can also be used as a vitamin supplement or as a food preservative.
Have your parents told you to drink orange juice when you were sick? This is because orange juice has a high level of vitamin C and can keep us healthy or treat a cold. The human body is unable to produce vitamin C and we must therefore get it through our food or by taking a multivitamin.
Vitamin C allows the body to use carbohydrates, fats, and protein. It acts as an antioxidant, meaning it can chemically bind and neutralize the tissue damaging effects of substances called free radicals. It is important for the growth and health of bones, teeth, blood vessels, gums, and ligaments. It is also involved in the forming of collagen, the main structural protein within the body. Collagen is vital for the proper functioning of internal organs.</t>
  </si>
  <si>
    <t>Hard_disk</t>
  </si>
  <si>
    <t>https://simple.wikipedia.org/wiki/Hard_disk</t>
  </si>
  <si>
    <t>A hard disk drive (HDD), hard disk or hard drive, is a data storage device for computers which uses magnetic storage to store data. The capacity of a hard drive is usually measured in gigabytes (GB), however hard disk capacity can also be measured in terabytes when the capacity is over 1000 gigabytes. A gigabyte is one thousand megabytes and a megabyte is one million bytes, which means that a gigabyte is one billion bytes. Some hard drives are so large that their capacity is measured in terabytes, (TB) where one terabyte is a thousand gigabytes (1 TB = 1024 GB). 
Over the years there have been many disk interface types, though all used the same rotating platter recording technology. Differences were in how the data was encoded to binary, data integrity, data transfer speeds, cabling requirements, and cost. In 2009, it was common to attach a hard disk using a Serial ATA connection. The connection that came before that was called "IDE" and is called Parallel ATA today. In large data centers, Fibre Channel is often used.
For servers, the SCSI interface is very popular.</t>
  </si>
  <si>
    <t>Headphones</t>
  </si>
  <si>
    <t>https://en.wikipedia.org/wiki/Headphones</t>
  </si>
  <si>
    <t>Headphones (or head-phones in the early days of telephony and radio) are a pair of small listening devices that are designed to be worn on or around the head over a user's ears. They are electroacoustic transducers, which convert an electrical signal to a corresponding sound in the user's ear. Headphones are designed to allow a single user to listen to an audio source privately, in contrast to a loudspeaker, which emits sound into the open air, for anyone nearby to hear. Headphones are also known as earspeakers, earphones or, colloquially, cans. Circumaural and supra-aural headphones use a band over the top of the head to hold the speakers in place. The other type, known as earbuds or earphones consist of individual units that plug into the user's ear canal. In the context of telecommunication, a headset is a combination of headphone and microphone. Headphones either connect directly to a signal source such as an audio amplifier, radio, CD player, portable media player, mobile phone, video game consoles, electronic musical instrument, or use wireless technology such as bluetooth or FM radio.</t>
  </si>
  <si>
    <t>Hearing_aid</t>
  </si>
  <si>
    <t>https://en.wikipedia.org/wiki/Hearing_aid</t>
  </si>
  <si>
    <t>Behind the ear hearing aids are one of two major classes of hearing aids – Behind the ear (BTE) and In the ear (ITE). These two classes are distinguished by where the hearing aid is worn. BTE hearing aids consist of a case which hangs behind the pinna. The case is attached to an earmold or dome tip by a traditional tube, slim tube, or wire. The tube or wire courses from the superior-ventral portion of the pinna to the concha, where the ear mold or dome tip inserts into the external auditory canal. The case contains the electronics, controls, battery, and microphone(s). The loudspeaker, or receiver, may be housed in the case (traditional BTE) or in the earmold or dome tip (receiver-in-the-canal, or RIC). The RIC style of BTE hearing aid is often smaller than a traditional BTE and more commonly used in more active populations.</t>
  </si>
  <si>
    <t>Heart_rate_monitor</t>
  </si>
  <si>
    <t>https://en.wikipedia.org/wiki/Heart_rate_monitor</t>
  </si>
  <si>
    <t>A heart rate monitor is a personal monitoring device that allows one to measure one's heart rate in real time or record the heart rate for later study. It is largely used by performers of various types of physical exercise.
Early models consisted of a monitoring box with a set of electrode leads which attached to the chest. The first wireless EKG heart rate monitor was invented in 1977 by Seppo Säynäjäkangas, as a training aid for the Finnish National Cross Country Ski team. As 'intensity training' became a popular concept in athletic circles in the mid-80s, retail sales of wireless personal heart monitors started from 1983.
Modern heart rate monitors usually comprise two elements: a chest strap transmitter and a wrist receiver (which usually doubles as a watch) or mobile phone. In early plastic straps, water or liquid was required to get good performance. Later units have used conductive smart fabric with built-in microprocessors that analyze the EKG signal to determine heart rate.</t>
  </si>
  <si>
    <t>Heat_transfer</t>
  </si>
  <si>
    <t>https://en.wikipedia.org/wiki/Heat_transfer</t>
  </si>
  <si>
    <t>Heat transfer is the exchange of thermal energy between physical systems. The rate of heat transfer is dependent on the temperatures of the systems and the properties of the intervening medium through which the heat is transferred. The three fundamental modes of heat transfer are conduction, convection and radiation. Heat transfer, the flow of energy in the form of heat, is a process by which a system changes its internal energy, hence is of vital use in applications of the First Law of Thermodynamics. Conduction is also known as diffusion, not to be confused with diffusion related to the mixing of constituents of a fluid.
The direction of heat transfer is from a region of high temperature to another region of lower temperature, and is governed by the Second Law of Thermodynamics. Heat transfer changes the internal energy of the systems from which and to which the energy is transferred. Heat transfer will occur in a direction that increases the entropy of the collection of systems.</t>
  </si>
  <si>
    <t>Helium</t>
  </si>
  <si>
    <t>https://simple.wikipedia.org/wiki/Helium</t>
  </si>
  <si>
    <t>Helium is a chemical element. It has the chemical symbol He, atomic number 2 and atomic weight of about 4.002602. There are 9 isotopes of helium, only two of which are stable. These are 3He and 4He. 4He is by far the most common isotope.
Helium is called a noble gas, because it does not regularly mix with other chemicals and form new compounds. It has the lowest boiling point of all the elements. It is the second most common element in the universe, after hydrogen, and has no color or smell. However, Helium has a blue-ish, neon color when being burnt with fire. Helium does not usually react with anything else. Astronomers discovered helium in 1868. They found that it was in the Sun before it was found on Earth. Because of where it was found, its name comes from the Greek word for Sun, helios.
Helium is used to fill balloons and airships because it is lighter than air, and does not burn or react, meaning it is normally safe for using it in that way. It is also used in some kinds of light bulbs.</t>
  </si>
  <si>
    <t>Hieroglyph</t>
  </si>
  <si>
    <t>https://simple.wikipedia.org/wiki/Hieroglyph</t>
  </si>
  <si>
    <t>Ancient Egyptians used pictures to make a phonetic alphabet as in a rebus, so that each sound could be written with a picture-word, a phonogram or pictograph. For example, a zig-zag for water came to mean the letter "n", because the Egyptian word for water started with n. This same picture became our letter 'M' in the Latin alphabet, because the Semitic word for water started with m, and Semitic workers changed the symbols to fit sounds in their own language. In the same way, our Latin letter 'N' came from the hieroglyph for snake as the word for "snake" started with n in Semitic. In Egyptian, this picture had stood for a sound like English "J" because of their word for snake. Some pictures came to represent ideas, and these are known as ideograms.
The Egyptians used between 700 or 800 pictures, or glyphs. They were written from right to left and from top to bottom. They did not use punctuation.</t>
  </si>
  <si>
    <t>High-speed_camera</t>
  </si>
  <si>
    <t>https://en.wikipedia.org/wiki/High-speed_camera</t>
  </si>
  <si>
    <t>A high-speed camera is a device capable of image exposures in excess of 1/1,000 or frame rates in excess of 250 frames per second. It is used for recording fast-moving objects as a photographic image(s) onto a storage medium. After recording, the images stored on the medium can be played back in slow-motion. Early high-speed cameras used film to record the high-speed events, but today high-speed cameras are entirely electronic using either a charge-coupled device (CCD) or a CMOS active pixel sensor, recording typically over 1,000 frames per second into DRAM and playing images back slowly to study the motion for scientific study of transient phenomena. A high-speed camera can be classified as:
A high-speed film camera which records to film,
A high-speed video camera which records to electronic memory,
A high-speed framing camera which records images on multiple image planes or multiple locations on the same image plane (generally film or a network of CCD cameras),
A high-speed streak camera which records a series of line-sized images to film or electronic memory.</t>
  </si>
  <si>
    <t>High-speed_rail</t>
  </si>
  <si>
    <t>https://en.wikipedia.org/wiki/High-speed_rail</t>
  </si>
  <si>
    <t>After the breakthrough of electric railroads, it was clearly the infrastructure – especially the cost of it – which hampered the introduction of high-speed rail. Several disasters happened – derailments, head-on collisions on single-track lines, collisions with road traffic at grade crossings, etc. The physical laws were well-known, i.e. if the speed was doubled, the curve radius should be quadrupled; the same was true for the acceleration and braking distances.
In 1891 the engineer Károly Zipernowsky proposed a high-speed line Vienna–Budapest, bound for electric railcars at 250 km/h (160 mph). In 1893 Dr. Wellington Adams proposed an air-line from Chicago to St. Louis of 252 miles (406 km). At a speed of only 160 km/h (99 mph), he was more modest than Zipernowsky – and more realistic, according to General Electric.
Alexander C. Miller had greater ambitions. In 1906, he launched the Chicago-New York Electric Air Line Railroad project to reduce the running time between the two big cities to ten hours by using electric 160 km/h (99 mph) locomotives.</t>
  </si>
  <si>
    <t>Hippocrates</t>
  </si>
  <si>
    <t>https://simple.wikipedia.org/wiki/Hippocrates</t>
  </si>
  <si>
    <t>Hippocrates (c. 460 – c. 370 BC) was a Greek doctor who is called the "father of medicine". He was the first person to write that people got sick for scientific reasons. People used to believe disease was caused by angry (mad) gods.
Hippocrates wrote about treating sick people. His writings are still important to doctors today. He said many ideas that doctors still study. An idea he wrote about is "patient confidentiality". This means that doctors cannot tell anyone else what their patients tell them. Another idea is that the doctor cannot do anything to kill a patient. These kinds of ideas are part of medical ethics.
The Hippocratic Oath is named after him. This is a promise or oath doctors say. This means they say they will do what is said in the Hippocratic Oath. (People now think that Hippocrates did not write it.)
Most medical schools today use a new version. This means that some things are changed. But the important ideas are the same.</t>
  </si>
  <si>
    <t>Historian</t>
  </si>
  <si>
    <t>https://en.wikipedia.org/wiki/Historian</t>
  </si>
  <si>
    <t>An undergraduate history degree is often used as a stepping stone to graduate studies in business or law. Many historians are employed at universities and other facilities for post-secondary education. In addition, it is normal for colleges and universities to require the PhD degree for new full-time hires. A scholarly thesis, such as a PhD, is now regarded as the baseline qualification for a professional historian. However, some historians still gain recognition based on published (academic) works and the award of fellowships by academic bodies like the Royal Historical Society. Publication is increasingly required by smaller schools, so graduate papers become journal articles and PhD dissertations become published monographs. The graduate student experience is difficult—those who finish their doctorate in the United States take on average 8 or more years; funding is scarce except at a few very rich universities. Being a teaching assistant in a course is required in some programs; in others it is a paid opportunity awarded a fraction of the students.</t>
  </si>
  <si>
    <t>Historiography</t>
  </si>
  <si>
    <t>https://en.wikipedia.org/wiki/Historiography</t>
  </si>
  <si>
    <t>Writing history was popular among Christian monks and clergy in the Middle Ages. They wrote about the history of Jesus Christ, that of the Church and that of their patrons, the dynastic history of the local rulers. In the Early Middle Ages historical writing often took the form of annals or chronicles recording events year by year, but this style tended to hamper the analysis of events and causes. An example of this type of writing is the Anglo-Saxon Chronicle, which was the work of several different writers: it was started during the reign of Alfred the Great in the late 9th century, but one copy was still being updated in 1154. Some writers in the period did construct a more narrative form of history. These included Gregory of Tours and more successfully Bede, who wrote both secular and ecclesiastical history and who is known for writing the Ecclesiastical History of the English People.</t>
  </si>
  <si>
    <t>https://simple.wikipedia.org/wiki/History</t>
  </si>
  <si>
    <t>History is the study of past events. People know what happened in the past by looking at things from the past, including records (like books, newspapers and letters) and artifacts (like pottery, tools, and human or animal remains). Libraries, archives and museums collect and keep these things for people to study history. A person who studies history is called a historian. A person who studies pre-history and history through things left behind by ancient cultures is called an archaeologist. A person who studies mankind and society is called an anthropologist. The study of the sources and methods used to study and write history is called historiography.
People can learn about the past by talking to people who remember things that happened in the past. This is called oral history. When people who had been slaves and American Civil War survivors got old, some historians recorded everything that they said, so that history would not be lost.
People in different parts of the world continue to remember events differently, just as in Medieval Europe, Ancient Rome and Ancient China each thought that they ruled the only important parts of the world and that other parts were "barbarian".</t>
  </si>
  <si>
    <t>Homer</t>
  </si>
  <si>
    <t>https://en.wikipedia.org/wiki/Homer</t>
  </si>
  <si>
    <t>Homer (Ancient Greek: Hómeros) is best known as the author of the Iliad and the Odyssey. He was believed by the ancient Greeks to have been the first and greatest of the epic poets. Author of the first known literature of Europe, he is central to the Western canon.
When he lived, as well as whether he lived at all, is unknown. Herodotus estimates that Homer lived no more than 400 years before his own time, which would place him at around 850 BCE or later. Pseudo-Herodotus estimates that he was born 622 years before Xerxes I placed a pontoon bridge over the Hellespont in 480 BCE, which would place him at 1102 BCE, 168 years after the fall of Troy in 1270 BCE. These two end points are 252 years apart, representative of the differences in dates given by the other sources.</t>
  </si>
  <si>
    <t>Homo_sapiens</t>
  </si>
  <si>
    <t>https://simple.wikipedia.org/wiki/Homo_sapiens</t>
  </si>
  <si>
    <t>Homo sapiens (Latin: "wise man") is the binomial nomenclature (also known as the scientific name) for the human species.
Homo is the human genus, which also includes Neanderthals and many other extinct species of hominid; H. sapiens is the only surviving species of the genus Homo. Modern humans are sometimes called "anatomically modern humans". Homo sapiens considers itself the most influential species on the planet, but many species of life, mostly plants and protists, have had a much greater effect on the outside of Earth and its air.
The recent African origin of modern humans is the mainstream model describing the origin and dispersal of anatomically modern humans. The hypothesis that humans have a single origin was published in Charles Darwin's The Descent of Man (1871). The concept is supported by a study of present-day mitochondrial DNA, and with evidence based on physical anthropology of fossil humans.</t>
  </si>
  <si>
    <t>Hope Gerlach
Anu Subramanian
Elizabeth Wislar</t>
  </si>
  <si>
    <t>Stuttering and Its Invisibility: Why Does My Classmate Only Stutter Sometimes?</t>
  </si>
  <si>
    <t>https://kids.frontiersin.org/article/10.3389/frym.2019.00153</t>
  </si>
  <si>
    <t>For many people, talking is something that requires little effort. We rarely think about the complicated ways that the brain, jaw, tongue, lips, lungs, and vocal folds work together to produce speech. How might your life be different if it was difficult for you to say your name? For people who stutter, talking is not always easy. In this article, we will discuss what stuttering, a communication disorder or way of speaking that impacts a person's ability to smoothly link sounds and words together, is and why it is an invisible condition. We will also describe ways to support people who stutter.
Stuttering is a communication disorder that affects the fluency, the ability to smoothly link words and sounds together in speech, of a person's speech, which means the ability to smoothly link sounds and words together. No one has perfectly fluent speech. We all produce disfluencies, breaks in fluent speech that are common among all speakers (or breaks in fluent speech), from time to time. For example, it is common to insert words like "um" into speech and to repeat words or phrases on occasion.</t>
  </si>
  <si>
    <t>Hormone</t>
  </si>
  <si>
    <t>https://simple.wikipedia.org/wiki/Hormone</t>
  </si>
  <si>
    <t>Hormones are the chemical messengers of the endocrine system. Hormones are the signals which adjust the body's internal working, together with the nervous system. Every multicellular organism has hormones. The cells which react to a given hormone have special receptors for that hormone. When a hormone attaches to the receptor protein a mechanism for signalling is started. The cell or tissue that gets the message is called the 'target'. Hormones only act on cells which have the right receptors.
Many different kinds of cells can send a message. There are some kinds of cells whose main job is to make hormones. When many of these cells are together in one place, it is called a gland. Glands are groups of cells that make something and release it (put it outside the cell). Many glands make hormones. "Endocrine" means secreting directly into the blood. Most internal secretions are endocrine, from endocrine glands. The opposite word is "exocrine", which means secreting through a duct or tube. Some hormones are produced by exocrine glands, and some exocrine secretions go outside the body. Sweat glands and salivary glands are examples of exocrine glands whose products are released outside the body.</t>
  </si>
  <si>
    <t>Human–computer_interaction</t>
  </si>
  <si>
    <t>https://en.wikipedia.org/wiki/Human–computer_interaction</t>
  </si>
  <si>
    <t>Human–computer interaction (commonly referred to as HCI) researches the design and use of computer technology, focused on the interfaces between people (users) and computers. Researchers in the field of HCI both observe the ways in which humans interact with computers and design technologies that let humans interact with computers in novel ways.
As a field of research, human-computer interaction is situated at the intersection of computer science, behavioral sciences, design, media studies, and several other fields of study. The term was popularized by Stuart K. Card, Allen Newell, and Thomas P. Moran in their seminal 1983 book, The Psychology of Human-Computer Interaction, although the authors first used the term in 1980 and the first known use was in 1975. The term connotes that, unlike other tools with only limited uses (such as a hammer, useful for driving nails but not much else), a computer has many uses and this takes place as an open-ended dialog between the user and the computer. The notion of dialog likens human-computer interaction to human-to-human interaction, an analogy which is crucial to theoretical considerations in the field.</t>
  </si>
  <si>
    <t>Humidity</t>
  </si>
  <si>
    <t>https://en.wikipedia.org/wiki/Humidity</t>
  </si>
  <si>
    <t>Humidity is the amount of water vapor in the air. Water vapor is the gaseous state of water and is invisible. Humidity indicates the likelihood of precipitation, dew, or fog. Higher humidity reduces the effectiveness of sweating in cooling the body by reducing the rate of evaporation of moisture from the skin. This effect is calculated in a heat index table or humidex. The amount of water vapor that is needed to achieve saturation increases as the temperature increases. As temperature decreases, the amount of water vapor needed to reach saturation also decreases. As the temperature of a parcel of air becomes lower it will eventually reach the point of saturation without adding or losing water mass. The differences in the amount of water vapor in a parcel of air can be quite large, for example; A parcel of air that is near saturation may contain 28 grams of water per cubic meter of air at -1 °C, but only 8 grams of water per cubic meter of air at -12 °C.</t>
  </si>
  <si>
    <t>Hundred_Years%27_War</t>
  </si>
  <si>
    <t>https://simple.wikipedia.org/wiki/Hundred_Years%27_War</t>
  </si>
  <si>
    <t>The Hundred Years' War was fought between France and England during the late Middle Ages. It lasted 116 years from 1337 to 1453. The war started because Charles IV of France died in 1328 without a son. Edward III of England then believed he had the right to become the new king of France through his mother.
The French did not want a foreign king, so Philip VI of France said he ought to be king because by the Salic law women could not rule or transmit the right to rule to their sons. The two countries went to war because of this disagreement.
At the beginning of the war France was the stronger of the two countries. France had about 17 million people while England had only about 4 million people. France had an alliance with Scotland against England, and England tried to ally with parts of the Low Countries. The English won a great victory at sea in the Battle of Sluys in 1340 which prevented France from invading England. After that the war was fought almost totally in France.</t>
  </si>
  <si>
    <t>Hydroelectricity</t>
  </si>
  <si>
    <t>https://simple.wikipedia.org/wiki/Hydroelectricity</t>
  </si>
  <si>
    <t>Hydroelectricity is electricity that is made by the movement of water. It is usually made with dams that block a river to make a reservoir or collect water that is pumped there. When the water is "let go", the huge pressure behind the dam forces the water down pipes that lead to a turbine. This causes the turbine to turn, which turns a generator which makes electricity. This use of renewable energy produces less pollution than steam engines do. Some places such as Norway and Quebec get most of their electricity this way.
The way the electricity is produced does not harm the environment as much as fossil fuels like oil or coal do. Hydroelectricity is very powerful and safe, and produces no waste.
Hydroelectricity can be made very quickly. This makes it useful for times when demand for electricity is high. Water that has been stored in a dam can be released (let go) when needed, so the energy can be made quickly. This controllability also makes hydroelectricity a good match for less controllable intermittent energy sources. When the wind is not blowing or the sun is not shining, hydroelectricity can be released.</t>
  </si>
  <si>
    <t>Hydrogen</t>
  </si>
  <si>
    <t>https://simple.wikipedia.org/wiki/Hydrogen</t>
  </si>
  <si>
    <t>Hydrogen is a chemical element. Its atomic number is 1, which makes it the simplest, known element in the entire universe. Hydrogen is the true primordial substance, the first atom produced after the big bang. All chemical elements were formed from hydrogen by the processes of nuclear fusion.
Hydrogen glows purple when it is in the plasma state.
In its pure form on Earth, hydrogen is usually a gas. Hydrogen is also one of the parts that make up a water molecule. Hydrogen is important because it is the fuel that powers the Sun and other stars. Hydrogen makes up about 75% of the entire universe. Hydrogen's symbol on the Periodic Table of Elements is H.
Pure hydrogen is normally made of two hydrogen atoms connected together. Scientists call these diatomic molecules. Hydrogen will have a chemical reaction when mixed with most other elements. It has no color or smell.</t>
  </si>
  <si>
    <t>Hyperlink</t>
  </si>
  <si>
    <t>https://en.wikipedia.org/wiki/Hyperlink</t>
  </si>
  <si>
    <t>In computing, a hyperlink, or simply a link, is a reference to data that the reader can directly follow either by clicking, tapping, or hovering. A hyperlink points to a whole document or to a specific element within a document. Hypertext is text with hyperlinks. The text that is linked is called anchor text. A software system that is used for viewing and creating hypertext is a hypertext system, and to create a hyperlink is to hyperlink (or simply to link). A user following hyperlinks is said to navigate or browse the hypertext.
The document containing a hyperlink is known as its source document. For example, in an online reference work such as Wikipedia, many words and terms in the text are hyperlinked to definitions of those terms. Hyperlinks are often used to implement reference mechanisms such as tables of contents, footnotes, bibliographies, indexes, letters and glossaries.</t>
  </si>
  <si>
    <t>Iara Grigoletto Fernandes, Maria Notomi Sato, &amp; Ricardo Wesley Alberca</t>
  </si>
  <si>
    <t>What Is COVID-19?</t>
  </si>
  <si>
    <t>https://kids.frontiersin.org/article/10.3389/frym.2020.00074</t>
  </si>
  <si>
    <t>To protect ourselves and to protect others who may be more vulnerable to severe COVID-19, we can take some simple actions. According to the World Health Organization, it is essential to maintain some distance (1–2 m) when talking to other people. We should also avoid crowded places, wash our hands with soap and water frequently or use hand sanitizers that contain 70% alcohol. It is also very important to avoid touching our faces and to cover our mouths with our arms when we cough or sneeze. We may also be asked to wear face masks in public places. These procedures can help reduce the spread of the virus and help us make sure that hospitals do not get overcrowded, so that everyone who needs medical help can get it. All over the world, different treatments are being tested in individuals infected with SARS-CoV-2, but it will take some time to identify which drugs are effective and safe. Many drugs aim to prevent the virus from infecting other cells or from replicating to produce more viruses. Vaccines are also being developed</t>
  </si>
  <si>
    <t>Impeachment</t>
  </si>
  <si>
    <t>https://en.wikipedia.org/wiki/Impeachment</t>
  </si>
  <si>
    <t>Impeachment is a process in which an official is accused of unlawful activity, the outcome of which, depending on the country, may include the removal of that official from office as well as criminal or civil punishment.The word "impeachment" derives from Latin root impedicare expressing the idea of becoming caught or entrapped, and has analogues in the modern French verb empêcher (to prevent) and the modern English impede. Medieval popular etymology also associated it (wrongly) with derivations from the Latin impetere (to attack). (In its more frequent and more technical usage, impeachment of a witness means challenging the honesty or credibility of that person.)
Impeachment was first used in the British political system. Specifically, the process was first used by the English "Good Parliament" against Baron Latimer in the second half of the 14th century. Following the British example, the constitutions of Virginia (1776), Massachusetts (1780) and other states thereafter adopted the impeachment mechanism; however, they restricted the punishment to removal of the official from office. In private organizations, a motion to impeach can be used to prefer charges.</t>
  </si>
  <si>
    <t>Imperialism</t>
  </si>
  <si>
    <t>https://en.wikipedia.org/wiki/Imperialism</t>
  </si>
  <si>
    <t>Imperialism means to extend a country's power through military and diplomacy. Its name originated from the Latin word "imperium", which means to rule over large territories. Imperialism is "a policy of extending a country's power and influence through colonization, use of military force, or other means".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
Imperialism is defined as "A policy of extending a country's power and influence through diplomacy or military force." Imperialism is particularly focused on the control that one group, often a state power, has on another group of people.</t>
  </si>
  <si>
    <t>Implantable_cardioverter-defibrillator</t>
  </si>
  <si>
    <t>https://en.wikipedia.org/wiki/Implantable_cardioverter-defibrillator</t>
  </si>
  <si>
    <t>An implantable cardioverter-defibrillator (ICD) or automated implantable cardioverter defibrillator (AICD) is a device implantable inside the body, able to perform cardioversion, defibrillation, and (in modern versions) pacing of the heart. The device is therefore capable of correcting most life-threatening cardiac arrhythmias. The ICD is the first-line treatment and prophylactic therapy for patients at risk for sudden cardiac death due to ventricular fibrillation and ventricular tachycardia. Current devices can be programmed to detect abnormal heart rhythms and deliver therapy via programmable antitachycardia pacing in addition to low-energy and high-energy shocks.
"AICD" was trademarked by the Boston Scientific corporation, so the more generic "ICD" is preferred terminology.
Current device batteries last about 6–10 years, With advances in the technology (batteries with more capacity or, potentially in the future with rechargeable batteries it may be possible to increase this well past 10 years. The lead (the electrical cable connecting the device to the heart) has a much longer average longevity but can incur various types of malfunction, specifically insulation failure or fracture of the conductor and require replacement.</t>
  </si>
  <si>
    <t>Incubator_(egg)</t>
  </si>
  <si>
    <t>https://en.wikipedia.org/wiki/Incubator_(egg)</t>
  </si>
  <si>
    <t>The incubator is an apparatus that is used to regulate environmental conditions such as temperature, humidity and turning for successful hatching of the fertile eggs placed in an enclosure. It is often used for growing bacterial cultures, hatching eggs artificially, or providing suitable conditions for a chemical or biological reaction. The incubator is recorded being used to hatch bird and reptile eggs. It lets the fetus inside the egg grow without the mother needing to be present to provide the warmth. Chicken eggs are recorded to hatch after about 21 days, but other species of birds can take a longer or shorter amount of time. Incubators are also used to raise birds.
An incubator should be able to set the perfect environment and condition for an egg to incubate because it regulates the factors such as temperature, humidity, and turning the eggs when necessary, so the egg is incubated properly because it plays the role of the hen in its natural state. The incubator also allows the egg to incubate while eliminating the external threats that could possibly harm the eggs.</t>
  </si>
  <si>
    <t>Industrial_Revolution</t>
  </si>
  <si>
    <t>https://en.wikipedia.org/wiki/Industrial_Revolution</t>
  </si>
  <si>
    <t>The Industrial Revolution was the transition to new manufacturing processes in the period from about 1760 to sometime between 1820 and 1840. This transition included going from hand production methods to machines, new chemical manufacturing and iron production processes, improved efficiency of water power, the increasing use of steam power, the development of machine tools and the rise of the factory system. Textiles were the dominant industry of the Industrial Revolution in terms of employment, value of output and capital invested; the textile industry was also the first to use modern production methods. The Industrial Revolution began in Great Britain and most of the important technological innovations were British.
The Industrial Revolution marks a major turning point in history; almost every aspect of daily life was influenced in some way. In particular, average income and population began to exhibit unprecedented sustained growth. Some economists say that the major impact of the Industrial Revolution was that the standard of living for the general population began to increase consistently for the first time in history, although others have said that it did not begin to meaningfully improve until the late 19th and 20th centuries.</t>
  </si>
  <si>
    <t>Information</t>
  </si>
  <si>
    <t>https://simple.wikipedia.org/wiki/Information</t>
  </si>
  <si>
    <t>The word "information" is used in many different ways. Originally, it comes from a word that meant to give a form to something. Information is something that people can learn, know about, or understand. For example, a newspaper contains information about the world. This article contains information about "Information".
People who use computers often use the words information and data in the same way. There are special fields of study called "information science" and "information technology" (IT).
In the 1970s and 1980s, some people gave a new, specific meaning to "information". At that time, the first computer databases were built. In computer science, data often means a kind of information that has not been checked. That means data has not been changed or fixed, and you may not be able to trust it. With the new meaning, information means data that has been checked and passed tests for what it must be. A person can trust that "information" is correct.</t>
  </si>
  <si>
    <t>Information_privacy</t>
  </si>
  <si>
    <t>https://en.wikipedia.org/wiki/Information_privacy</t>
  </si>
  <si>
    <t>People may not wish for their medical records to be revealed to others. This may be because they have concern that it might affect their insurance coverage or employment. Or, it may be because they would not wish for others to know about any medical or psychological conditions or treatments that would bring embarrassment upon themselves. Revealing medical data could also reveal other details about one's personal life. There are three major categories of medical privacy: informational (the degree of control over personal information), physical (the degree of physical inaccessibility to others), and psychological (the extent to which the doctor respects patients' cultural beliefs, inner thoughts, values, feelings, and religious practices and allows them to make personal decisions).Physicians and psychiatrists in many cultures and countries have standards for doctor–patient relationships, which include maintaining confidentiality. In some cases, the physician–patient privilege is legally protected. These practices are in place to protect the dignity of patients, and to ensure that patients feel free to reveal complete and accurate information required for them to receive the correct treatment.</t>
  </si>
  <si>
    <t>Information_technology</t>
  </si>
  <si>
    <t>https://en.wikipedia.org/wiki/Information_technology</t>
  </si>
  <si>
    <t>Information technology (IT) is the use of computers to store, retrieve, transmit, and manipulate data or information. IT is typically used within the context of business operations as opposed to personal or entertainment technologies. IT is considered to be a subset of information and communications technology (ICT). An information technology system (IT system) is generally an information system, a communications system or, more specifically speaking, a computer system – including all hardware, software and peripheral equipment – operated by a limited group of users.
Humans have been storing, retrieving, manipulating, and communicating information since the Sumerians in Mesopotamia developed writing in about 3000 BC, but the term information technology in its modern sense first appeared in a 1958 article published in the Harvard Business Review; authors Harold J. Leavitt and Thomas L. Whisler commented that "the new technology does not yet have a single established name. We shall call it information technology (IT)." Their definition consists of three categories: techniques for processing, the application of statistical and mathematical methods to decision-making, and the simulation of higher-order thinking through computer programs.</t>
  </si>
  <si>
    <t>Innovation</t>
  </si>
  <si>
    <t>https://en.wikipedia.org/wiki/Innovation</t>
  </si>
  <si>
    <t>Innovation is defined simply as a "new idea, device, or method". However, innovation is often also viewed as the application of better solutions that meet new requirements, unarticulated needs, or existing market needs. This is accomplished through more-effective products, processes, services, technologies, or business models that are readily available to markets, governments and society. The term "innovation" can be defined as something original and more effective and, as a consequence, new, that "breaks into" the market or society. It is related to, but not the same as, invention.
While a novel device is often described as an innovation, in economics, management science, and other fields of practice and analysis, innovation is generally considered to be the result of a process that brings together various novel ideas in a way that they affect society. In industrial economics, innovations are created and found empirically from services to meet the growing consumer demand.</t>
  </si>
  <si>
    <t>Instant_replay</t>
  </si>
  <si>
    <t>https://en.wikipedia.org/wiki/Instant_replay</t>
  </si>
  <si>
    <t>Instant replay is a video reproduction of something that recently occurred which was both shot and broadcast live. The video, having already been shown live, is replayed in order for viewers to see again and analyze what had just taken place. Some sports allow officiating calls to be overturned after the review of a play. Instant replay is most commonly used in sports, but is also used in other fields of live TV. While the first near-instant replay system was developed and used in Canada, the first instant replay was developed and deployed in the United States. During a 1955 Hockey Night in Canada broadcast on CBC Television, producer George Retzlaff used a "wet-film" (kinescope) replay, which aired several minutes later. Videotape was introduced in 1956 with the Ampex Quadruplex system. However, it was incapable of displaying slow motion, instant replay, or freeze-frames, and it was difficult to rewind and set index points.</t>
  </si>
  <si>
    <t>Intellectual_property</t>
  </si>
  <si>
    <t>https://en.wikipedia.org/wiki/Intellectual_property</t>
  </si>
  <si>
    <t>Intellectual property (IP) refers to creations of the intellect for which a monopoly is assigned to designated owners by law. Intellectual property rights (IPRs) are the protections granted to the creators of IP, and include trademarks, copyright, patents, industrial design rights, and in some jurisdictions trade secrets. Artistic works including music and literature, as well as discoveries, inventions, words, phrases, symbols, and designs can all be protected as intellectual property.
While intellectual property law has evolved over centuries, it was not until the 19th century that the term intellectual property began to be used, and not until the late 20th century that it became commonplace in the majority of the world.
The Statute of Monopolies (1624) and the British Statute of Anne (1710) are seen as the origins of patent law and copyright respectively, firmly establishing the concept of intellectual property.</t>
  </si>
  <si>
    <t>Internet</t>
  </si>
  <si>
    <t>https://en.wikipedia.org/wiki/Internet</t>
  </si>
  <si>
    <t>The Internet is the global system of interconnected computer networks that use the Internet protocol suite (TCP/IP) to link billions of devices worldwide. It is a network of networks that consists of millions of private, public, academic, business, and government networks of local to global scope, linked by a broad array of electronic, wireless, and optical networking technologies. The Internet carries an extensive range of information resources and services, such as the inter-linked hypertext documents and applications of the World Wide Web (WWW), electronic mail, voice over IP telephony, and peer-to-peer networks for file sharing.
The origins of the Internet date back to research commissioned by the United States federal government in the 1960s to build robust, fault-tolerant communication via computer networks. The primary precursor network, the ARPANET, initially served as a backbone for interconnection of regional academic and military networks in the 1980s.</t>
  </si>
  <si>
    <t>Internet_of_things</t>
  </si>
  <si>
    <t>https://en.wikipedia.org/wiki/Internet_of_things</t>
  </si>
  <si>
    <t>The internet of things (IoT) is the network of physical devices, vehicles, buildings and other items—embedded with electronics, software, sensors, actuators, and network connectivity that enable these objects to collect and exchange data. In 2013 the Global Standards Initiative on Internet of Things (IoT-GSI) defined the IoT as "the infrastructure of the information society." The IoT allows objects to be sensed and/or controlled remotely across existing network infrastructure, creating opportunities for more direct integration of the physical world into computer-based systems, and resulting in improved efficiency, accuracy and economic benefit. When IoT is augmented with sensors and actuators, the technology becomes an instance of the more general class of cyber-physical systems, which also encompasses technologies such as smart grids, smart homes, intelligent transportation and smart cities. Each thing is uniquely identifiable through its embedded computing system but is able to interoperate within the existing Internet infrastructure. Experts estimate that the IoT will consist of almost 50 billion objects by 2020.</t>
  </si>
  <si>
    <t>Internet_Protocol</t>
  </si>
  <si>
    <t>https://en.wikipedia.org/wiki/Internet_Protocol</t>
  </si>
  <si>
    <t>The Internet Protocol (IP) is the principal communications protocol in the Internet protocol suite for relaying datagrams across network boundaries. Its routing function enables internetworking, and essentially establishes the Internet.
IP has the task of delivering packets from the source host to the destination host solely based on the IP addresses in the packet headers. For this purpose, IP defines packet structures that encapsulate the data to be delivered. It also defines addressing methods that are used to label the datagram with source and destination information.
Historically, IP was the connectionless datagram service in the original Transmission Control Program introduced by Vint Cerf and Bob Kahn in 1974; the other being the connection-oriented Transmission Control Protocol (TCP). The Internet protocol suite is therefore often referred to as TCP/IP.
The first major version of IP, Internet Protocol Version 4 (IPv4), is the dominant protocol of the Internet. Its successor is Internet Protocol Version 6 (IPv6).</t>
  </si>
  <si>
    <t>Interplanetary_dust_cloud</t>
  </si>
  <si>
    <t>https://en.wikipedia.org/wiki/Interplanetary_dust_cloud</t>
  </si>
  <si>
    <t>The main physical processes "affecting" (destruction or expulsion mechanisms) interplanetary dust particles are: expulsion by radiation pressure, inward Poynting-Robertson (PR) radiation drag, solar wind pressure (with significant electromagnetic effects), sublimation, mutual collisions, and the dynamical effects of planets (Backman, D., 1997).
The lifetimes of these dust particles are very short compared to the lifetime of the Solar System. If one finds grains around a star that is older than about 10,000,000 years, then the grains must have been from recently released fragments of larger objects, i.e. they cannot be leftover grains from the protoplanetary disk (Backman, private communication). Therefore, the grains would be "later-generation" dust. The zodiacal dust in the Solar System is 99.9% later-generation dust and 0.1% intruding interstellar medium dust. All primordial grains from the Solar System's formation were removed long ago.
Particles which are affected primarily by radiation pressure are known as "beta meteoroids". They are generally less than 1.4 × 10-12 g and are pushed outward from the Sun into interstellar space.</t>
  </si>
  <si>
    <t>Intolerable_Acts</t>
  </si>
  <si>
    <t>https://simple.wikipedia.org/wiki/Intolerable_Acts</t>
  </si>
  <si>
    <t>The Intolerable Acts or the Coercive Acts were names given by the American colonists to laws passed by the British Parliament in 1774.
The British Parliament passed these laws to punish the Massachusetts colony for the Boston Tea Party. One of the laws closed Boston Harbor until the colonists paid for the destroyed tea. Another law banned the Committees of Correspondence. Still another law allowed Britain to house troops whereever it wanted to, this was called the Quartering Act. The Quebec Act gave the Ohio country to Canada. These Laws were so harsh that the colonist called them the Intolerable Acts.
Other colonies offered Massachusetts their support. They sent supplies to Boston. The Committees of Correspondence also called for a meeting of all colonies. This meeting would decide what to do about their problems with Britain, and led to the Continental Congress.</t>
  </si>
  <si>
    <t>Intranet</t>
  </si>
  <si>
    <t>https://en.wikipedia.org/wiki/Intranet</t>
  </si>
  <si>
    <t>Intranets can help users to locate and view information faster and use applications relevant to their roles and responsibilities. With the help of a web browser interface, users can access data held in any database the organization wants to make available, anytime and — subject to security provisions — from anywhere within the company workstations, increasing the employees ability to perform their jobs faster, more accurately, and with confidence that they have the right information. It also helps to improve the services provided to the users.
Intranets allow organizations to distribute information to employees on an as-needed basis; Employees may link to relevant information at their convenience, rather than being distracted indiscriminately by email.
Intranets can serve as powerful tools for communication within an organization, vertically strategic initiatives that have a global reach throughout the organization. The type of information that can easily be conveyed is the purpose of the initiative and what the initiative is aiming to achieve, who is driving the initiative, results achieved to date, and whom to speak to for more information.</t>
  </si>
  <si>
    <t>Ion</t>
  </si>
  <si>
    <t>https://simple.wikipedia.org/wiki/Ion</t>
  </si>
  <si>
    <t>An ion is an electrically charged atom or group of atoms. It is a part of an atom, or part of a group of atoms (molecule). It is "charged" so it will move near electricity. This is because atoms are made of three smaller parts (1) neutrons (with no charge), and equal numbers of (2) charged protons and (3) oppositely-charged electrons. An ion has unequal numbers of protons and electrons. Making an ion from an atom or molecule is called ionization.
The charge on a proton is measured as +1 (positively charged), and the charge on an electron is measured as -1 (negatively charged). An atom that is ionized makes two ions, one positive, and one negatively charged. For example, a neutral hydrogen atom has one proton and one electron. Heating the atom breaks it into two parts (1) a positively charged hydrogen ion, H+ (2) a negatively charged electron.</t>
  </si>
  <si>
    <t>https://en.wikipedia.org/wiki/Ion</t>
  </si>
  <si>
    <t>An ion is an atom or a molecule in which the total number of electrons is not equal to the total number of protons, giving the atom or molecule a net positive or negative electrical charge. Ions can be created, by either chemical or physical means, via ionization.
In chemical terms, if a neutral atom loses one or more electrons, it has a net positive charge and is known as a cation.
If an atom gains electrons, it has a net negative charge and is known as an anion.
Ions consisting of only a single atom are atomic or monatomic ions; if they consist of two or more atoms, they are molecular or polyatomic ions. Because of their electric charges, cations and anions attract each other and readily form ionic compounds, such as salts.
In the case of physical ionization of a medium, such as a gas, what are known as "ion pairs" are created by ion impact, and each pair consists of a free electron and a positive ion.</t>
  </si>
  <si>
    <t>Iron_Age</t>
  </si>
  <si>
    <t>https://en.wikipedia.org/wiki/Iron_Age</t>
  </si>
  <si>
    <t>The Iron Age in Egyptian archaeology essentially corresponds to the Third Intermediate Period of Egypt.
Iron metal is singularly scarce in collections of Egyptian antiquities. Bronze remained the primary material there until the conquest by Neo-Assyrian Empire in 671 BC. The explanation of this would seem to lie in the fact that the relics are in most cases the paraphernalia of tombs, the funeral vessels and vases, and iron being considered an impure metal by the ancient Egyptians it was never used in their manufacture of these or for any religious purposes. It was attributed to Seth, the spirit of evil who according to Egyptian tradition governed the central deserts of Africa. In the Black Pyramid of Abusir, dating before 2000 BC, Gaston Maspero found some pieces of iron. In the funeral text of Pepi I, the metal is mentioned. A sword bearing the name of pharaoh Merneptah as well as a battle axe with an iron blade and gold-decorated bronze shaft were both found in the excavation of Ugarit. A dagger with an iron blade found in Tutankhamun's tomb, 13th century BC, was recently examined and found to be of meteoric origin.</t>
  </si>
  <si>
    <t>Iron_Curtain</t>
  </si>
  <si>
    <t>https://en.wikipedia.org/wiki/Iron_Curtain</t>
  </si>
  <si>
    <t>The Iron Curtain formed the imaginary boundary dividing Europe into two separate areas from the end of World War II in 1945 until the end of the Cold War in 1991. The term symbolized efforts by the Soviet Union to block itself and its satellite states from open contact with the West and non-Soviet-controlled areas. On the east side of the Iron Curtain were the countries that were connected to or influenced by the Soviet Union. On either side of the Iron Curtain, states developed their own international economic and military alliances:
Member countries of the Council for Mutual Economic Assistance and the Warsaw Pact, with the Soviet Union as the leading state.
Member countries of the North Atlantic Treaty Organization (commonly abbreviated to NATO) and with the United States as the pre-eminent power.
Physically, the Iron Curtain took the form of border defenses between the countries of Europe in the middle of the continent. The most notable border was marked by the Berlin Wall and its Checkpoint Charlie, which served as a symbol of the Curtain as a whole.</t>
  </si>
  <si>
    <t>Isabelle Brocas
Juan D. Carrillo</t>
  </si>
  <si>
    <t>What Does It Mean to Choose Rationally?</t>
  </si>
  <si>
    <t>https://kids.frontiersin.org/article/10.3389/frym.2019.00162</t>
  </si>
  <si>
    <t>To explain transitivity, let us look first at a totally different example that has a lot to do with transitivity but nothing to do with rationality. A combination of choices is rational if an observer can deduce someone else's preferences (that is, learn what that person likes best, medium, and least) just by observing his choices. Suppose I put your friends Adam and Ben side-by-side and I see that Adam is taller than Ben. Then I put Ben and Charlie side-by-side and I see that Ben is taller than Charlie. Can you tell me who is taller, Adam or Charlie? Adam, of course. How do we know? We simply use transitivity: if Adam is taller than Ben, and Ben is taller than Charlie, then Adam is taller than Charlie. This also means that I can rank your three friends by their height: from tallest (Adam) to shortest (Charlie).</t>
  </si>
  <si>
    <t>Isotope</t>
  </si>
  <si>
    <t>https://simple.wikipedia.org/wiki/Isotope</t>
  </si>
  <si>
    <t>The atoms of a chemical element can exist in different types. These are called isotopes. They have the same number of protons (and electrons), but different numbers of neutrons. Different isotopes of the same element have different masses. Mass is the word for how much substance (or matter) something has. Things with different masses have different weights. Because different isotopes have different numbers of neutrons, they do not all weigh the same or have the same mass.
Different isotopes of the same element have the same atomic number. They have the same number of protons. The atomic number is decided by the number of protons. Isotopes have different mass numbers, though, because they have different numbers of neutrons.
The word isotope, meaning at the same place, comes from the fact that isotopes are at the same place on the periodic table.</t>
  </si>
  <si>
    <t xml:space="preserve">Itamar Eliakim, 
Yossi Yovel
</t>
  </si>
  <si>
    <t>The Robat—A Robot That Senses the World and Maps It Using Sound, Like a Bat</t>
  </si>
  <si>
    <t>https://kids.frontiersin.org/article/10.3389/frym.2020.00007</t>
  </si>
  <si>
    <t>Bats use sound to map their environment. They emit sounds and their brains process the received echoes. Using this sense, which is called echolocation, bats succeed at one of the hardest problems in robotics—the need to move in an unfamiliar environment and map it. Many studies have tried explaining how bats do this, and we decided to build the Robat—a robot that navigates the world and builds a map using sound. The Robat has a speaker that produces sounds, and it has two ear-like microphones, to receive echoes. The "brain" of the Robat is a computer that processes the echoes, estimates the locations of objects in the environment, and stores a constantly updated map. The Robat can avoid obstacles and even identify some objects. The Robat moves on the ground using wheels and, in the future, we aspire to make it a tiny, flying, bat-like robot.</t>
  </si>
  <si>
    <t>Jacqueline Jacobs</t>
  </si>
  <si>
    <t>Children crossing!</t>
  </si>
  <si>
    <t>Lizzy lived next to a busy road. She would often sit outside and watch the activities of the street. 
Full taxis carried people to work. Children passed on their way to school, and runners jogged past in the evenings. 
Lizzy also liked to watch the insects as they crawled and flew around the yard. 
Sometimes Lizzy nibbled on the sour flowers that grew under the tap at the back of her house. 
One day, Lizzy saw two girls on the other side of the road. They wanted to cross and were holding hands for safety. 
Mamma always told Lizzy, "Before you cross any road, look left, look right, look left again. Check it's safe to go." 
Finally, there was a gap between the cars. The one girl sprinted across, leaving the other who was hesitating. 
"Come on Mosa, quickly before the next car!" shouted the girl who had crossed. Mosa jumped forward without checking. 
Lizzy watched with big eyes as the blaring of a car hooter reached her ears.</t>
  </si>
  <si>
    <t xml:space="preserve">James N. Sleigh
</t>
  </si>
  <si>
    <t>Axonal Transport: The Delivery System Keeping Nerve Cells Alive</t>
  </si>
  <si>
    <t>https://kids.frontiersin.org/article/10.3389/frym.2020.00012</t>
  </si>
  <si>
    <t>Proteins come in thousands of forms with lots of diverse functions. Proteins are often needed at particular times and locations within nerves, both in the cell body and along the axon. To get to specific points in the axon, including down to the terminal, proteins must be transported from the cell body, where they are most often made, toward microtubule plus-ends. Particular proteins along the axon allow nerve cells to respond to the local environment. When these proteins are not successfully transported and are absent from the axon, the nerve cell is unable to function correctly, which can result in deterioration and nerve cell death.
Two additional cargoes transported toward the axon terminal are vesicles, which are like small sacks full of proteins or other substances, and mitochondria, which are the structures that provide a source of energy for the cell. If delivery of mitochondria is disrupted, for example in a disease or by a drug, the axon cannot produce the energy that it needs. This can harm nerve cell function, and in severe situations, lead to neuron death.</t>
  </si>
  <si>
    <t>Jamie Filer, Steven Schuldt, &amp; Andrew Hoisington</t>
  </si>
  <si>
    <t>What Is the Best Way to Take Care of Buildings?</t>
  </si>
  <si>
    <t>https://kids.frontiersin.org/article/10.3389/frym.2020.00028</t>
  </si>
  <si>
    <t>In addition to costing money, each building also has an impact on the environment around it. These impacts are often negative. For example, the land your house was built on was cleared of plants and trees. Removing plants forces the animals that lived there to move, which is bad for the environment. The wood used to construct the walls was collected with equipment that runs on fossil fuels and pollutes the air. When the roof gets replaced, the old material is taken to a landfill. And if we do not take care of the air conditioning system properly, the fluids needed to run it can be harmful to the air we breathe.
Let us think even bigger than a single component. As you may imagine, larger buildings, like factories, require more maintenance than your house because they have more components. If a factory has five air conditioning units instead of one, how can the owners possibly track when each air conditioning unit needs to be replaced? The components that make up a building cannot last forever.</t>
  </si>
  <si>
    <t>Jeneé A. Jagoda, Steven J. Schuldt, &amp; Andrew J. Hoisington</t>
  </si>
  <si>
    <t>What to Do? Let’s Think It Through! Using the Analytic Hierarchy Process to Make Decisions</t>
  </si>
  <si>
    <t>https://kids.frontiersin.org/article/10.3389/frym.2020.00078</t>
  </si>
  <si>
    <t>Another method that could help you process all the information and make your decision is called the analytic hierarchy process (AHP). A hierarchy is a system of ranking different options against each other based on importance.
The AHP is particularly helpful when you are making a decision with no clear best choice. Maybe there are more criteria involved in the decision—not just two as in the bike example. The AHP combines math and psychology to compare several options and select the best one. It does this by using a concept called pairwise comparisons. Instead of comparing several criteria at once, they are compared two at a time. That way, the choice is easier to make.
Linear algebra is a type of math that helps us calculate the importance of criteria using matrices. The AHP uses linear algebra to assess the results of each pairwise comparison. Every criterion receives its own importance weight. The higher the weight, the more important the criterion is to the overall decision.</t>
  </si>
  <si>
    <t>Jennifer J. Freer &amp; Laura Hobbs</t>
  </si>
  <si>
    <t>DVM: The World’s Biggest Game of Hide-and-Seek</t>
  </si>
  <si>
    <t>https://kids.frontiersin.org/article/10.3389/frym.2020.00044</t>
  </si>
  <si>
    <t>Zooplankton are bite-sized, energy-rich snacks for many predators, such as fish, whales, and seabirds. These predators are fast and use their eyes to detect their food, which means that they are most effective at hunting during the day and in the sunlit surface water. However, the zooplankton's food source, tiny plants known as phytoplankton, are also only found in the surface water.
So, the zooplankton face a dilemma: if they stay in the surface waters to feed, they risk being eaten. If they hide in the deep, they will be safer, but soon starve. This is what we call a tradeoff: each option (to feed or to hide) brings with it a gain, but also a cost. DVM is the zooplankton's clever solution to balance this tradeoff and have the best of both.
Much like a game of hide-and-seek, the zooplankton remain in the deep, dark waters during daylight hours, out of sight of their predators. Under the cover of nightfall, they migrate upwards from the mesopelagic layer to the epipelagic layer, where they can graze in the relative safety of darkness at night.</t>
  </si>
  <si>
    <t>Jennifer L. Campos, Maryam Pandi, &amp; John S. Butler</t>
  </si>
  <si>
    <t>“Feeling” Ourselves Move: A Team Effort by Our Senses</t>
  </si>
  <si>
    <t>https://kids.frontiersin.org/article/10.3389/frym.2020.00009</t>
  </si>
  <si>
    <t>To understand how each sensory input contributes to the experience of self-motion, it is helpful to remove individual sensory inputs to see what happens. For example, how does removing vision, using a blindfold for example, affect our ability to judge the distance we have traveled, our movement speed, or our movement direction? It turns out that we can actually still perform pretty well when one sense is missing! But if we want to know how each sensory input contributes when all inputs are available, as is the case during most everyday interactions, it becomes difficult to manipulate each input independently. Modern virtual reality (VR) technologies have made this challenge easier (to the experience of self-motion).
Using VR, the authors studied the contributions of visual and vestibular information for judging heading direction, which means knowing which way you are going. Participants were seated on a moving platform that moved them forward to the left or forward to the right, at very precise angles. Participants also watched a projection screen that made it look like they were in space, flying through a cloud of stars. The task for participants was simply to judge whether they moved to the left or to the right.</t>
  </si>
  <si>
    <t>Jennifer Otoadese &amp; Susana Carvalho</t>
  </si>
  <si>
    <t>Treasure Reef: Revealing the Hidden Creatures of Coral Reefs</t>
  </si>
  <si>
    <t>https://kids.frontiersin.org/article/10.3389/frym.2020.00011</t>
  </si>
  <si>
    <t>Underwater, coral reefs can offer spectacular beauty with their colorful corals, fish, sponges, giant clams, and turtles. Coral reefs are like the rainforests of the seas. They provide people with countless goods and services, including food, shoreline protection, sacred spaces, and regulation of processes on earth that make our planet habitable.
For other species, coral reefs are life-giving. In the movie "Finding Nemo," Nemo lived in a sea anemone, in the shelter of a coral reef. Reefs are important nurseries for young fish and help to provide protection from predators and nutrients (food) for growth. But if you look even closer at life in the reef, you can find equally astounding creatures the size of your fingernail and even smaller. Creatures like tiny crabs, octopuses, worms, snails, starfish, and fishes exist there. Because of their size, these creatures are hard to find using traditional marine surveys, which only capture what the eye can see. These traditional methods include using divers to take photos of easy-to-see organisms and looking at pictures taken from space using satellites.</t>
  </si>
  <si>
    <t>Jessica M. Lin, Vladimir V. Senatorov, &amp; Daniela Kaufer</t>
  </si>
  <si>
    <t>As We Age, The “Shield” That Protects the Brain Gets Leaky</t>
  </si>
  <si>
    <t>https://kids.frontiersin.org/article/10.3389/frym.2020.00010</t>
  </si>
  <si>
    <t>Our brains are protected by a shield known as the blood-brain barrier (BBB). It gets its name because, in a healthy brain, components of the blood are excluded from the brain tissue by a barrier made up of different cells and other factors, which creates a division between the circulatory system and the brain. We call this barrier semi-permeable, meaning that only certain molecules important for the brain's functioning are allowed to cross. As we get older, this barrier becomes "leaky," allowing forbidden molecules to enter.
When we are young, the BBB is intact. During middle age, we find the first evidence of wear-and-tear. A small percentage of people begin to have blood proteins in a part of the brain called the hippocampus. Hippocampus means seahorse in Greek, representing this brain area's curved shape. The hippocampus is one of the most important and adaptable brain regions. When you experience something new, your hippocampus responds by forming novel connections between brain cells called neurons, and sometimes removing old connections as well. This making and removing of connections is called plasticity and through this plasticity, the hippocampus plays an important role in learning and memory.</t>
  </si>
  <si>
    <t>Jet_pack</t>
  </si>
  <si>
    <t>https://en.wikipedia.org/wiki/Jet_pack</t>
  </si>
  <si>
    <t>Jet pack, rocket belt, rocket pack and similar names are used for various types of devices, usually worn on the back, that are propelled by jets of escaping gases (or in some cases water) to let a single user propel him or herself into the air or fly.
The concept emerged from science fiction in the 1960s and became popular as the technology became a reality. The most common use of the jet pack has been in extra-vehicular activities for astronauts. Despite decades of advancement in the technology, many obstacles remain in the way of use of the jetpack in the military or as a means of personal transport, including the challenges of Earth's atmosphere, Earth's gravity, low energy density of available fuels, and the human body not being naturally adapted to fly. To compensate for the limitations of the human body, the jet pack must accommodate for all factors of flight such as lift and stabilization.</t>
  </si>
  <si>
    <t>Johnathan J. Dalzell &amp; Ryan T. Weir</t>
  </si>
  <si>
    <t>Agrobacterium: Soil Microbe, Plant Pathogen, and Natural Genetic Engineer</t>
  </si>
  <si>
    <t>https://kids.frontiersin.org/article/10.3389/frym.2020.00064</t>
  </si>
  <si>
    <t>Despite the many benefits of using Agrobacterium to improve crop plants, some groups seek to prevent the use of genetic engineering, and even try to misinform the public about the approach. One of the most common misunderstandings about genetic engineering is the belief that changing the DNA of an organism is unnatural and therefore wrong. However, Agrobacterium has been modifying the DNA of plants long before humans learned how to do it. This shows us that changing DNA sequences is a natural process and part of the world around us. By using Agrobacterium to modify plant DNA, we are harnessing a natural process to develop crop plants that need fewer pesticides, are more nutritious, and that yield more food using less land. Using less land is a really important consideration because, if we want to avoid the destruction of natural ecosystems, we need to make sure that our farms are as productive as possible. Genetically engineered crop plants can definitely help us to grow more food from less land, meaning that more ecosystems will be protected.</t>
  </si>
  <si>
    <t>Jonny Williams</t>
  </si>
  <si>
    <t>Computing the Climate: Building a Model World</t>
  </si>
  <si>
    <t>https://kids.frontiersin.org/article/10.3389/frym.2019.00161</t>
  </si>
  <si>
    <t>We all experience the weather. It changes with the seasons but there are other changes happening over longer periods. This change to the average weather (and to other things too) is called climate change.
The air is made of different gases. One of them is carbon dioxide, or CO2. CO2 is found naturally in the air but is also put there by things that humans do every day. For example, CO2 is put into the air by the engines of buses. It can also be put there by power stations that produce electricity by burning things like coal. When CO2 goes into the air, it makes the air warm up. This is called global warming.
Have you been in a greenhouse? Greenhouses are glass buildings that are used to grow plants. When the sun shines on a greenhouse, the sunlight makes it warmer inside than it is on the outside. Putting CO2 into the air has a similar effect to putting the world in a greenhouse. For this reason, we call gases like CO2 greenhouse gases. Greenhouse gases (GHGs) are ones which act to warm the air, causing global warming. The most well-known one is carbon dioxide. (GHGs).</t>
  </si>
  <si>
    <t>Jose A. Marengo</t>
  </si>
  <si>
    <t>Drought, Floods, Climate Change, and Forest Loss in the Amazon Region: A Present and Future Danger?</t>
  </si>
  <si>
    <t>https://kids.frontiersin.org/article/10.3389/frym.2019.00147</t>
  </si>
  <si>
    <t>When people think about the Amazon rainforest, they often consider it to be the lungs of the planet, removing carbon dioxide (CO2) from the air and releasing oxygen for animals, including humans, to breathe. People also think about snakes, monkeys, spiders, orchids, and the incredible diversity of life hosted by the rainforest. All of this is important, but there's more than that.
The rainforest interacts with the atmosphere in several ways, which affect the local and world-wide climate. The winds near the ocean surface bring moisture from the tropical Atlantic Ocean into the Amazon. Some of this moisture falls as rain, some can quickly be returned to the atmosphere by the tropical forest through the processes of evaporation and release from leaves and soil. Some of this water vapor will come back as rain right over the rainforest and some will travel on to neighboring regions. Between 30 and 70% of the rainfall within the Amazon basin consists of water that evaporated from the rainforest.</t>
  </si>
  <si>
    <t>Julia Bahnmueller, Hans-Christoph Nuerk. &amp; Krzysztof Cipora</t>
  </si>
  <si>
    <t>Forty-Two or Two-and-Forty: Learning Maths in Different Languages</t>
  </si>
  <si>
    <t>https://kids.frontiersin.org/article/10.3389/frym.2020.00084</t>
  </si>
  <si>
    <t>Scientists found out that learning maths and dealing with multi-digit numbers is easier for children who speak a language with clear number words. However, the problem is that not all languages have clear number words. What do unclear number words look like? Have a look at some of the words for 97. In Basque (a language mostly spoken in a region in the north of Spain), they say "laurogeita hamazazpi," which means "eighty-ten-seven" (80 + 17). In French, they say "quatre-vingt-dix-sept," which means "four-twenty-ten-seven" (4 × 20 + 10 + 7). The way these number words are constructed is really complicated. In Hindi (one of the most popular languages in India), there are a few numbers for which people use subtraction rather than addition to build the number word. For example, for the number 29 they say "unatis," which means "one before thirty" (30-1).</t>
  </si>
  <si>
    <t>Juvena Jalal</t>
  </si>
  <si>
    <t>The Mighty Tethys Sea</t>
  </si>
  <si>
    <t>https://freekidsbooks.org/wp-content/uploads/2020/07/the-mighty-tethys-sea-pratham-FKB.pdf</t>
  </si>
  <si>
    <t>Fossils are the preserved remains or traces of a living organism, plant or animal. They tell us what life on Earth was like hundreds, thousands or even millions of years ago! 
This is the fossil of a creature called an ammonite. Ammonites were squid-like creatures that lived in the sea 400 million to 65 million years ago. 
Paleontologists and archaeologists are scientists who dig up the ground to find fossils. When they dug in the Himalayas, they found lots of ammonites. But how did the fossils of sea creatures end up on the tallest mountains in the world? 
To answer this question, we have to go back a hundred million years, when the Earth was quite different. Back then, Earth had only two enormous continents: Gondwanaland and Laurasia. Between them was the gigantic Tethys Sea.
Just beneath the surface of the continents and the sea sits a layer of Earth called the outer crust. This outer crust is made of very large moving pieces called plates. Earth's plates are almost 100 kilometres thick and made of solid rock. But underneath is a layer of molten rock that allows the plates on top to move really slowly.</t>
  </si>
  <si>
    <t>Katherine E. Dahlhausen, David A. Coil, Luca Comai, &amp; Isabelle M. Henry</t>
  </si>
  <si>
    <t>Flower Power: A Close Look at Plant Reproduction</t>
  </si>
  <si>
    <t>https://kids.frontiersin.org/article/10.3389/frym.2020.00008</t>
  </si>
  <si>
    <t>There are still a lot of mysteries about how and why some types of outcrossers are dioecious. Scientists decided to look at the DNA from many different kinds of dioecious plants to try to understand what makes them male or female. There is a lot you can learn from DNA that may not be so obvious from just looking at or growing a plant. A DNA sequence is a lot like letters on a keyboard: the letters by themselves do not mean anything, but when they are put together they can form words. These "words" in the DNA are called genes and they give plants information, such as what shape their leaves will be, whether they make thorns or not, or if they will be male or female.
Scientists compared the genes from several dioecious plants to figure out which genes were important in determining whether a plant is male or female. They discovered that there are several ways a plant can determine gender. For example, there can be genes in the DNA that make plants male or genes that prevent them from becoming female.</t>
  </si>
  <si>
    <t>Kathryn L. Mills &amp; Jeya Anandakumar</t>
  </si>
  <si>
    <t>The Adolescent Brain Is Literally Awesome</t>
  </si>
  <si>
    <t>https://kids.frontiersin.org/article/10.3389/frym.2020.00075</t>
  </si>
  <si>
    <t>Researchers can also use MRI to see how the brain is organized, in terms of how different parts of the brain are connected. Because the brain is changing so much in adolescence, its organization can be influenced by what we do, our experiences, and the environments we live in. The brain is a large network—different regions of the brain communicate with each other as a person performs different functions or behaviors, such as thinking about other people or moving around in the world. These brain communication patterns can be studied using a slightly different technique, called functional MRI (fMRI). This technique examines the amount of oxygen in the blood flowing throughout the brain as a measure of brain activity. When different regions of the brain show similar patterns of brain activity, they are said to be functionally connected.
Typical behaviors that we see during adolescence, such as thinking about other people and making decisions, have been seen to relate to certain patterns of brain activity between functionally connected regions in the brain. Not every adolescent has the same brain organization, and not every adolescent engages in typical adolescent behaviors.</t>
  </si>
  <si>
    <t>Katie A. Gilligan</t>
  </si>
  <si>
    <t>Make Space: The Importance of Spatial Thinking for Learning Mathematics</t>
  </si>
  <si>
    <t>https://kids.frontiersin.org/article/10.3389/frym.2020.00050</t>
  </si>
  <si>
    <t>Beyond its obvious importance in everyday life, it turns out that spatial thinking is also important for how well you do in school, particularly for mathematics lessons. People who are good at spatial thinking tasks also get high scores in mathematics tests. The link between good spatial thinking and good mathematics performance exists in people of different ages. For example, research has shown that infants who are better at constructing building blocks do better in counting and number tests. For children in primary school, many researchers have shown that different types of spatial thinking are important for different mathematics tasks. Children who are good at spatial scaling are also good at positioning numbers on a number line, and children who are good at mental rotation are better at doing calculation tasks with missing numbers like 3 + = 5. For adults, having good spatial skills is very important for certain jobs.</t>
  </si>
  <si>
    <t>Kingdom_of_Prussia</t>
  </si>
  <si>
    <t>https://en.wikipedia.org/wiki/Kingdom_of_Prussia</t>
  </si>
  <si>
    <t>The Kingdom of Prussia (German: Königreich Preußen) was a German kingdom that constituted the state of Prussia between 1701 and 1918 and included parts of present-day Germany, Poland, Russia, Lithuania, Denmark, Belgium and the Czech Republic. It was the driving force behind the unification of Germany in 1871 and was the leading state of the German Empire until its dissolution in 1918. Although it took its name from the region called Prussia, it was based in the Margraviate of Brandenburg, where its capital was Berlin.
The kings of Prussia were from the House of Hohenzollern. Prussia was a great power from the time it became a kingdom, through its predecessor, Brandenburg-Prussia, which became a military power under Frederick William, known as "The Great Elector". Prussia continued its rise to power under the guidance of Frederick II, more commonly known as Frederick the Great, the third son of Frederick William I. Frederick the Great was instrumental in starting the Seven Years' War, holding his own against Austria, Russia, France and Sweden and establishing Prussia's role in the German states, as well as establishing the country as a European great power.</t>
  </si>
  <si>
    <t>Kirstie A. Goggin &amp; Denis J. Murphy</t>
  </si>
  <si>
    <t>Can Palm Oil Be Produced Without Affecting Biodiversity?</t>
  </si>
  <si>
    <t>https://kids.frontiersin.org/article/10.3389/frym.2020.00086</t>
  </si>
  <si>
    <t>Unfortunately, like many other big crops, growing a lot of oil palms causes some problems! Historically, oil palm was often grown in areas with lots of different species. Malaysian rainforests have more than 2,000 species of trees, Asian and pygmy elephants, and Malayan tapirs. Indonesian rainforests contain endangered animals like Sumatran tigers and rhinos. Large areas of rainforests have been converted into oil palm plantations. Planting of oil palms accounts for 0.5% of deforestation globally. In areas where oil palm is grown, these crops can be responsible for up to 50% of the deforestation.
Laws have been set to limit the amount of forested areas that can be removed. For example, Malaysia has laws, such as the "Protection of Wildlife Act 1972" and the "Land Conservation Act 1960" to protect species and reduce impacts on the environment. 
Also, growers who are members of an organization called the Roundtable on Sustainable Palm Oil (RSPO) or Malaysian Sustainable Palm Oil (MSPO) are not allowed to clear forests or areas that contain high amounts of biodiversity or fragile ecosystems.</t>
  </si>
  <si>
    <t xml:space="preserve">Knut Overbye, Rune Bøen, Rene J. Huster, &amp; Christian K. Tamnes
</t>
  </si>
  <si>
    <t>Learning From Mistakes: How Does the Brain Handle Errors?</t>
  </si>
  <si>
    <t>https://kids.frontiersin.org/article/10.3389/frym.2020.00080</t>
  </si>
  <si>
    <t>Many scientific studies have found that, after making a mistake, we respond more slowly in the next round. This might be because the brain is trying to give itself more time, to avoid making the same mistake again. The stronger the ERN is after an error, the slower the response in the next round tends to be.
Some people have a larger ERN than others. Does this mean that these people are more sensitive to making errors and learn more from their mistakes? Some studies seem to support this idea. For instance, Hirsh and Inzlicht found that a stronger ERN was associated with better school performance. In their study, the researchers measured the brain activity of university students and found that the students who had a larger ERN also tended to have better grades.
Having a strong ERN is not necessarily always a good thing, however. People who are more anxious tend to have stronger ERNs, and very strong brain responses to errors are associated with increased distractibility rather than improved focus.</t>
  </si>
  <si>
    <t>Korean_War</t>
  </si>
  <si>
    <t>https://simple.wikipedia.org/wiki/Korean_War</t>
  </si>
  <si>
    <t>The Korean War was a war fought in Korea between armies from North Korea and from South Korea. The war began at 4:30 AM on June 25, 1950. Fighting stopped July 27, 1953. More than two million Koreans died, most of them in the north.
Both sides blame each other for starting the war. The north, led by communist Kim Il-Sung, was helped mostly by People's Republic of China, and the USSR. There was medical support from Hungary, Romania, Czechoslovakia, Bulgaria and Poland. Other support came from Mongolia and India. The south, led by nationalist Syngman Rhee, was helped by many countries in the United Nations, and especially by the United States.
The war did not end but a ceasefire was put in place. South Korea and North Korea are still officially at war, and the United States still keeps troops in South Korea, in case North Korea ever invades again. North and South Korea are divided by the Korean Demilitarized Zone that crosses the 38th parallel.</t>
  </si>
  <si>
    <t>Kristin A. Camenga &amp; Rebekah B. Johnson Yates</t>
  </si>
  <si>
    <t>The Real Numbers: Not All Decimals Are Fractions</t>
  </si>
  <si>
    <t>https://kids.frontiersin.org/article/10.3389/frym.2020.00004</t>
  </si>
  <si>
    <t>On Monday morning, your friend Jordan walks up to you and says, "I'm thinking of a number between 1 and 100." Being a good sport, you play along and guess 43. "Nope, too low!" Jordan declares. "Fine, how about 82?" you ask. "Too high!" Jordan answers. You keep guessing. 60 is too low. 76 is too high. 70 is too low. Feeling pleased that you are getting closer, you ask, "How about 75?" "You got it!" Jordan replies, and you march triumphantly off to your first class of the day.
But after class, you again run into Jordan, who has apparently been thinking about ways to stump you: why stick to positive numbers? What if you also allow negative numbers? "Now I am thinking of a number between negative 100 and 100," Jordan says gleefully. You decide to take the bait, and you quickly discover that this does not change the game much. You guess, and by going higher and lower you get closer and closer to the target. If Jordan's number is -32, and you have already figured out that -33 is too low and -31 is too high, then you know the answer is -32.</t>
  </si>
  <si>
    <t>Kristin Wilmoth
Michael McCrea</t>
  </si>
  <si>
    <t>What Do We Learn From Studying Traumatic Brain Injury?</t>
  </si>
  <si>
    <t>https://kids.frontiersin.org/article/10.3389/frym.2019.00158</t>
  </si>
  <si>
    <t>A hard bump to the head can cause traumatic brain injury (TBI). Doctors treat more than 2 million Americans with TBI every year. Common causes of TBI are car crashes or hitting your head. Some TBIs are severe and some are milder. All TBIs can have serious effects, which include bleeding, brain swelling, or tearing of the brain's connections. It is important for researchers to study TBI, so that they can find ways to help those with a brain injury to get better. With this common goal in mind, scientists around the world are researching TBI. People with TBI often come to hospitals or clinics and some become part of research studies. TBI researchers follow athletes and military service members, too, because their activities increase the risk of TBI. In this paper, we review different types of TBI studies. We also discuss the groups helping scientists. We will also tell you how you could become a future TBI researcher!</t>
  </si>
  <si>
    <t>Laissez-faire</t>
  </si>
  <si>
    <t>https://en.wikipedia.org/wiki/Laissez-faire</t>
  </si>
  <si>
    <t>In Europe, the laissez-faire movement was first widely promoted by the Physiocrats, a movement that included Vincent de Gournay (1712–1759), a successful merchant turned political figure. Gournay is postulated to have adapted the Taoist concept wu wei, from the writings on China by François Quesnay (1694–1774). Gournay held that government should allow the laws of nature to govern economic activity, with the state only intervening to protect life, liberty and property. François Quesnay and Anne Robert Jacques Turgot, Baron de l'Aulne took up Gournay's ideas. Quesnay had the ear of the King of France, Louis XV and in 1754 persuaded him to give laissez-faire a try. On September 17, the King abolished all tolls and restraints on the sale and transport of grain. For more than a decade, the experiment appeared successful, but 1768 saw a poor harvest, and the cost of bread rose so high that there was widespread starvation while merchants exported grain in order to obtain the best profit. In 1770, the Comptroller-General of Finances Joseph Marie Terray revoked the edict allowing free trade in grain.</t>
  </si>
  <si>
    <t>Lana Vedelago, Jillian Halladay, Catharine Munn, Katholiki Georgiades, &amp; Michael Amlung</t>
  </si>
  <si>
    <t>Cannabis and the Learning Brain</t>
  </si>
  <si>
    <t>https://kids.frontiersin.org/article/10.3389/frym.2020.00052</t>
  </si>
  <si>
    <t>The short-term effects of cannabis on the brain include a variety of negative consequences that can impact grades and success at school in teenagers. Researchers have found that adolescents who use cannabis did not do as well as their peers who were not using cannabis on tasks requiring attention, learning, memory, and reaction time. This held true even if the cannabis users stopped using for 1 month before the experiment. Teenagers who start using cannabis at a younger age (under 15) perform even more poorly on these tasks than those who start using at an older age. So, what is happening in the brain to cause this decreased performance?
As mentioned above, the endocannabinoid system in the brain is still developing throughout adolescence. While its role in the brain is not yet entirely understood, we know that the endocannabinoid system strengthens important connections and weakens unimportant ones in areas of the brain that are critical for learning and memory. Using cannabis while this system is still developing may explain the problems with thinking, paying attention, and learning that are seen in teenagers who use cannabis.</t>
  </si>
  <si>
    <t>Landslide</t>
  </si>
  <si>
    <t>https://en.wikipedia.org/wiki/Landslide</t>
  </si>
  <si>
    <t>A debris slide is a type of slide characterized by the chaotic movement of rocks, soil, and debris mixed with water and/or ice. They are usually triggered by the saturation of thickly vegetated slopes which results in an incoherent mixture of broken timber, smaller vegetation and other debris. Debris avalanches differ from debris slides because their movement is much more rapid. This is usually a result of lower cohesion or higher water content and commonly steeper slopes.
Steep coastal cliffs can be caused by catastrophic debris avalanches. These have been common on the submerged flanks of ocean island volcanos such as the Hawaiian Islands and the Cape Verde Islands. Another slip of this type was Storegga landslide.
Debris slides generally start with big rocks that start at the top of the slide and begin to break apart as they slide towards the bottom. This is much slower than a debris avalanche. Debris avalanches are very fast and the entire mass seems to liquefy as it slides down the slope. This is caused by a combination of saturated material, and steep slopes.</t>
  </si>
  <si>
    <t>Laser</t>
  </si>
  <si>
    <t>https://simple.wikipedia.org/wiki/Laser</t>
  </si>
  <si>
    <t>Lasers have found many uses in everyday life as well as in industry. Lasers are found in CD and DVD players, where they read the code from the disk that stores a song or movie. A laser is often used to read the bar codes or SQR codes on things sold in a store, to identify a product and give its price. Lasers are used in medicine, particularly in LASIK eye surgery, where the laser is used to repair the shape of the cornea. It is used in chemistry with spectroscopy to identify materials, to find out what kind of gases, solids or liquids something is made of. Stronger lasers can be used to cut metal.
Lasers are used to measure the distance of the Moon from Earth by reflecting off reflectors left by the Apollo missions. By measuring the time it takes for the light to travel to the Moon and back again we can find out exactly how far away the moon is.</t>
  </si>
  <si>
    <t>Leif Christian Stige</t>
  </si>
  <si>
    <t>The Polar Sea Ice Melts: What Happens to the Fish Under the Ice?</t>
  </si>
  <si>
    <t>https://kids.frontiersin.org/article/10.3389/frym.2020.00091</t>
  </si>
  <si>
    <t>Polar cod is one of the most numerous fish species in the northern Barents Sea. The Barents Sea is part of the Arctic Ocean, which is the sea area north of Europe, Asia, and America, with the North Pole at its center. Sea ice covers the central parts of the Arctic Ocean all year-round. In areas farther south, the sea ice melts in summer and freezes again in fall. Even farther south, there is no sea ice at all. In recent decades, the temperatures on earth have risen due to human activities. As a result, much of the sea ice in the Arctic Ocean has melted. Many areas that were previously ice-covered year-round are now ice-free in summer, and many areas that were previously ice-covered in winter and ice-free in summer are now ice-free year-round. One area where these changes are taking place is the Barents Sea.</t>
  </si>
  <si>
    <t>Leila Reddy
Matthew W. Self
Pieter R. Roelfsema</t>
  </si>
  <si>
    <t>How Does the Brain Learn to Link Things Together?</t>
  </si>
  <si>
    <t>https://kids.frontiersin.org/article/10.3389/frym.2019.00144</t>
  </si>
  <si>
    <t>We constantly link different things together: new kids and their names, faces and voices, green eggs and ham. How does our brain achieve this? The purpose of this study was to understand how the brain creates these links. What happens in brain cells when we learn that two things (e.g., a new kid and her name) go together? In an experiment we asked human participants to learn to link different items together. As the participants learned these links, we found that nerve cells in their brains also linked these items together. These nerve cells were found in a region of the brain called the hippocampus. In this article, we will first explain how it is possible to listen to nerve cells in the human brain. Then we will show some examples of the responses of these nerve cells, and finally, how the cells can link different items together.</t>
  </si>
  <si>
    <t>Lena Schallenberg
Susie A. Wood
Xavier Pochon
John K. Pearman</t>
  </si>
  <si>
    <t>What Can DNA in the Environment Tell Us About an Ecosystem?</t>
  </si>
  <si>
    <t>https://kids.frontiersin.org/article/10.3389/frym.2019.00150</t>
  </si>
  <si>
    <t>Scientists estimate that we share this planet with millions of other species! But how do we know which species are out there and how can we keep track of them? Unfortunately, humans are driving lots of species to extinction and disrupting important natural ecosystems. It is now more important than ever that we understand which species are present in different places and the roles they play in their ecosystems. With this knowledge, we can figure out how to protect important organisms and their habitats. Exciting new technology has made it possible to identify species using DNA that they have released into the environment—this is known as environmental DNA (eDNA). Scientists are now using eDNA to identify species in all kinds of ecosystems across the world. In this article, we explain how eDNA is used to detect species and describe the advantages and disadvantages of this method.</t>
  </si>
  <si>
    <t>Liberalism</t>
  </si>
  <si>
    <t>https://en.wikipedia.org/wiki/Liberalism</t>
  </si>
  <si>
    <t>In Europe and North America, the establishment of social liberalism (often called simply liberalism in the United States) became a key component in the expansion of the welfare state. Today, liberal parties continue to wield power and influence throughout the world. However, liberalism still has challenges to overcome in Africa and Asia. The fundamental elements of contemporary society have liberal roots. The early waves of liberalism popularised economic individualism while expanding constitutional government and parliamentary authority. Liberals sought and established a constitutional order that prized important individual freedoms, such as freedom of speech and freedom of association; an independent judiciary and public trial by jury; and the abolition of aristocratic privileges. Later waves of modern liberal thought and struggle were strongly influenced by the need to expand civil rights. Liberals have advocated gender and racial equality in their drive to promote civil rights and a global civil rights movement in the 20th century achieved several objectives towards both goals. Goals generally accepted by liberals include universal suffrage, universal access to education and universal access to health care, although the specifics of the latter two can be very different from one country to another.</t>
  </si>
  <si>
    <t>Light-emitting_diode</t>
  </si>
  <si>
    <t>https://simple.wikipedia.org/wiki/Light-emitting_diode</t>
  </si>
  <si>
    <t>A light-emitting diode (LED) is a semiconductor device that produces light from electricity. LEDs last a long time and do not break easily (compared to incandescent lightbulbs). They can produce many different colors. They are efficient - most of the energy makes light, not heat.
An LED is a type of diode that makes one color of light when electricity is sent through it in the expected direction (electrically biased in the forward direction). This effect is a kind of electroluminescence.
The color of the light depends on the chemical composition of the semiconducting material used, and can be near-ultraviolet, visible or infrared. The color affects how much electricity is used by the LED. A white LED has either two or three LEDs inside, of different colors. Some white LEDs have one single-color LED inside, combined with a phosphor that converts that single color to white.</t>
  </si>
  <si>
    <t>Light-year</t>
  </si>
  <si>
    <t>https://en.wikipedia.org/wiki/Light-year</t>
  </si>
  <si>
    <t>The light-year is a unit of length used to express astronomical distances and measures about 9.46 trillion kilometres (9.46 x 1012 km) or 5.88 trillion miles (5.88 x 1012 mi). As defined by the International Astronomical Union (IAU), a light-year is the distance that light travels in vacuum in one Julian year (365.25 days).Because it includes the word "year", the term light-year may be misinterpreted as a unit of time.
The light-year is most often used when expressing distances to stars and other distances on a galactic scale, especially in non-specialist and popular science publications. The unit most commonly used in professional astrometry is the parsec (symbol: pc, about 3.26 light-years; the distance at which one astronomical unit subtends an angle of one second of arc).
 As defined by the IAU, the light-year is the product of the Julian year (365.25 days as opposed to the 365.2425-day Gregorian year) and the speed of light (299792458 m/s). Both of these values are included in the IAU (1976) System of Astronomical Constants, used since 1984.</t>
  </si>
  <si>
    <t>Lilac Amirav</t>
  </si>
  <si>
    <t>Converting Sunlight Into Fuel Using a Unique Miniature System</t>
  </si>
  <si>
    <t>https://kids.frontiersin.org/article/10.3389/frym.2020.00039</t>
  </si>
  <si>
    <t>While we contemplate on these glooming prospects, let us look at the bright side—up toward the sky. Every day, the sun sends out an enormous amount of energy. The amount of solar energy reaching the surface of our planet is so vast that in 1 year it is about twice as much as will ever be obtained from all of the Earth's non-renewable resources of coal, oil, natural gas, and mined uranium (for nuclear energy) combined. The sun provides more energy in about an hour than the world uses in one year! Furthermore, the sun is free and does not belong to any one country. It is a local, inexhaustible resource that is clean and sustainable.
Tremendous effort is going into the development of means to capture the sun's energy, with focus on various types of solar cells. The disadvantage of solar cells is that they provide energy in the form of electricity, which cannot satisfy all of our society's energy needs.</t>
  </si>
  <si>
    <t>Limited_government</t>
  </si>
  <si>
    <t>https://en.wikipedia.org/wiki/Limited_government</t>
  </si>
  <si>
    <t>Limited government is a concept in political philosophy in which governmental power is restricted by law, usually in a written constitution. It is a key concept in the history of liberalism. It has roots in Hebraic Law. The Magna Carta and the United States Constitution represent important milestones in the limiting of governmental power. The earliest use of the term limited government dates back to King James VI and I in the late 16th century.
Today, limited government is a common practice throughout Western civilization. It is an important political principle in classical liberalism, libertarianism, and some tendencies of conservatism in the United Kingdom and conservatism in the United States.
Added following the bitter and contentious Constitutional Convention, the Bill of Rights today is a key part of the American Constitution. After enumerating specific rights retained by the people in the first eight amendments, the Ninth Amendment and the Tenth Amendment summarily spelled out the principle of limited government.</t>
  </si>
  <si>
    <t>Linux</t>
  </si>
  <si>
    <t>https://simple.wikipedia.org/wiki/Linux</t>
  </si>
  <si>
    <t>In the 1980s, many people liked to use an operating system called Unix. But because it restricted the user from sharing and improving the system, some people made a new operating system that would work like Unix but which anybody could share or improve. MINIX, similar to Unix, was used as a teaching tool for university students to learn how operating systems worked. MINIX also restricted its sharing and improvement by its users.
A group of people called the GNU Project wrote different parts of a new operating system called G.N.U., but it did not have all the parts an operating system needs to work. In 1991 Linus Torvalds began to work on a replacement for MINIX that would be free to use, and which would not cost anything. Linus started the project when he was attending the University of Helsinki. This eventually became the Linux kernel.
Linus Torvalds shared the Linux kernel on some internet groups for MINIX users. Linus first called the operating system "Freax".</t>
  </si>
  <si>
    <t>Liquid_crystal_display</t>
  </si>
  <si>
    <t>https://simple.wikipedia.org/wiki/Liquid_crystal_display</t>
  </si>
  <si>
    <t>The LCD uses technology called electro-optical modulation. This means it uses electricity to change how much light passes through it.
Each pixel (block) of an LCD is made of a thin layer of molecules between two electrodes and two polarizing filters. The electrodes provide electric power to the liquid crystal layer, and don't block the light. Light travels with 'polarity' or direction, and a polarizing filter only lets light with one kind of polarity to go through it, like trying to slide a ruler through a narrow opening. Only when the ruler is lined up right, will it fit. These two filters are perpendicular to one another, so the narrow openings are in different directions. This means that without the liquid crystals between them, they would block all light from passing through – whatever light gets through the first filter will not fit through the second filter</t>
  </si>
  <si>
    <t>Lithosphere</t>
  </si>
  <si>
    <t>https://simple.wikipedia.org/wiki/Lithosphere</t>
  </si>
  <si>
    <t>There are two types of lithosphere:
Oceanic lithosphere, which is associated with oceanic crust and exists in the ocean basins. Oceanic lithosphere is typically about 50–100 km thick
Continental lithosphere, which is associated with continental crust. Continental lithosphere has a range in thickness from about 40 km to perhaps 200 km, of which about 40 km is crust.
The lithosphere is divided into tectonic plates, which move gradually relative to one another.
Oceanic lithosphere thickens as it ages and moves away from the mid-ocean ridge. This thickening occurs by conductive cooling, which converts hot asthenosphere into lithospheric mantle, and causes the oceanic lithosphere to become increasingly dense with age. Oceanic lithosphere is less dense than asthenosphere for a few tens of millions of years, but after this becomes increasingly denser than asthenosphere.
When a continental plate comes together with an oceanic plate, at a subduction zones, the oceanic lithosphere always sinks beneath the continental.
New oceanic lithosphere is constantly being produced at mid-ocean ridges and is recycled back to the mantle at subduction zones.</t>
  </si>
  <si>
    <t xml:space="preserve">Lucía Magis-Weinberg &amp; Estelle Berger
</t>
  </si>
  <si>
    <t>Mind Games: Technology and the Developing Teenage Brain</t>
  </si>
  <si>
    <t>https://kids.frontiersin.org/article/10.3389/frym.2020.00076</t>
  </si>
  <si>
    <t>Teenagers have very important socio-emotional developmental goals —like discovering who they are and developing relationships with others—which might be influenced by social media. Teenagers are prone to pay a lot of attention to the number of likes or follows on social media because it feels especially important to be liked by peers and to feel popular and admired during this time. This need to get extrinsic rewards, specifically positive feedback from friends, might be one of the reasons why the majority of adolescents use social media constantly. Social media can be a great tool to connect with friends when used in a positive way (like learning more about what a friend likes or giving them encouragement). Another key positive aspect of social media is that it creates opportunities to develop many identities: who you are as a student, friend, sibling, or fan of your favorite band. This exploration will help you understand who you are, what and who you like.</t>
  </si>
  <si>
    <t>Lung</t>
  </si>
  <si>
    <t>https://en.wikipedia.org/wiki/Lung</t>
  </si>
  <si>
    <t>The lungs are the primary organs of respiration in humans and many other animals including a few fish and some snails. In mammals and most other vertebrates, two lungs are located near the backbone on either side of the heart. Their function in the respiratory system is to extract oxygen from the atmosphere and transfer it into the bloodstream, and to release carbon dioxide from the bloodstream into the atmosphere, in a process of gas exchange. Respiration is driven by different muscular systems in different species. Mammals, reptiles and birds use their musculoskeletal systems to support and foster breathing. In early tetrapods, air was driven into the lungs by the pharyngeal muscles via buccal pumping, a mechanism still seen in amphibians. In humans, the primary muscle that drives breathing is the diaphragm. The lungs also provide airflow that makes vocal sounds including human speech possible.</t>
  </si>
  <si>
    <t>M. Elisabeth Koopman-Verhoeff &amp; Jared M. Saletin</t>
  </si>
  <si>
    <t>A Good Night’s Sleep: Necessary for Young Minds</t>
  </si>
  <si>
    <t>https://kids.frontiersin.org/article/10.3389/frym.2020.00077</t>
  </si>
  <si>
    <t>The National Sleep Foundation recommends that school-aged kids (6–13 years) sleep between 9 and 11 h a night. Teens are recommended to get 8–10 h a night and adults about 7–9 h. If you are a student, particularly in the United States, you may find it difficult to get this amount of sleep on school nights. As you go through puberty, your body wants to go to bed later and sleep later. But school (particularly in the U.S.) often starts too early! This makes it hard for teenagers to get enough sleep on school nights. By the weekend, you probably have missed so much sleep that you feel particularly sleepy, and you may dramatically oversleep as your sleep homeostat works hard to recover the sleep you need. If you oversleep all weekend, however, this can make waking up on Monday morning a miserable experience.</t>
  </si>
  <si>
    <t>M. Nils Peterson, Hannah G. Shapiro, Kathryn T. Stevenson , Kristin F. McNair,&amp; R. Brian Langerhans</t>
  </si>
  <si>
    <t>What Wild Animals Do Kids Care About Most and Why Does It Matter?</t>
  </si>
  <si>
    <t>https://kids.frontiersin.org/article/10.3389/frym.2020.00014</t>
  </si>
  <si>
    <t>We discovered that whether kids were from an island or continent was the most important factor for predicting the groups of species they cared about most. Being from an island or a continent predicted 26% of the species kids listed. Being a girl or boy also mattered, but was much less important and only predicted 3% of the species kids cared about. As you might guess, kids cared a lot about big, exciting animals, including sharks, birds, and mammals. Differences between the island and continental kids were huge. Kids from Andros Island cared about fish, crabs, insects, flamingos, cats, dogs, and pigs more than kids from North Carolina did. On the other hand, kids from North Carolina cared more about deer, bears, foxes, wolves, and rabbits than kids from Andros Island did. Some of these differences make sense, because fish and crabs are more important on an island than on a continent, and Andros has wild flamingos, but North Carolina does not.</t>
  </si>
  <si>
    <t xml:space="preserve">Maansi Desai, Rachel Sorrells, Matthew K. Leonard, Edward F. Chang, &amp; Liberty S. Hamilton </t>
  </si>
  <si>
    <t>Brain Stimulation Can Help Us Understand Music and Language</t>
  </si>
  <si>
    <t>https://kids.frontiersin.org/article/10.3389/frym.2020.00016</t>
  </si>
  <si>
    <t>Two patients (also musicians) who needed brain surgery wanted to make sure that the parts of their brains that allowed them to play music would not be affected by their surgeries.
The patients were tested for language and music. Using ESM, we were able to investigate whether the same brain areas play a role in both speaking and playing music, or whether there were separate brain areas for each. To test language, both patients were asked to count slowly from 1 to 30, or until told to stop. They were also asked to repeat words. While they were speaking, the surgeon used ESM to stimulate small areas within the colored regions of the brain to see if the patients would make any mistakes. Each of these stimulation sites was tested between 1 and 18 times. For the music portion, the first patient was asked to play musical scales and a piano piece that he knew. The second patient strummed chords on a guitar. While the patients were performing these music tasks, the surgeons stimulated the same brain areas as tested in the language task.</t>
  </si>
  <si>
    <t>Machine_learning</t>
  </si>
  <si>
    <t>https://en.wikipedia.org/wiki/Machine_learning</t>
  </si>
  <si>
    <t>Machine learning is a subfield of computer science that evolved from the study of pattern recognition and computational learning theory in artificial intelligence. In 1959, Arthur Samuel defined machine learning as a "Field of study that gives computers the ability to learn without being explicitly programmed". Machine learning explores the study and construction of algorithms that can learn from and make predictions on data. Such algorithms operate by building a model from example inputs in order to make data-driven predictions or decisions,:2 rather than following strictly static program instructions.
Machine learning is closely related to (and often overlaps with) computational statistics; a discipline which also focuses in prediction-making through the use of computers. It has strong ties to mathematical optimization, which delivers methods, theory and application domains to the field. Machine learning is employed in a range of computing tasks where designing and programming explicit algorithms is unfeasible. Example applications include spam filtering, optical character recognition (OCR), search engines and computer vision.</t>
  </si>
  <si>
    <t>Magnet</t>
  </si>
  <si>
    <t>https://en.wikipedia.org/wiki/Magnet</t>
  </si>
  <si>
    <t>A magnet is a material or object that produces a magnetic field. This magnetic field is invisible but is responsible for the most notable property of a magnet: a force that pulls on other ferromagnetic materials, such as iron, and attracts or repels other magnets.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 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t>
  </si>
  <si>
    <t>Magnetic_field</t>
  </si>
  <si>
    <t>https://simple.wikipedia.org/wiki/Magnetic_field</t>
  </si>
  <si>
    <t>In physics, the magnetic field is a field that passes through space and which makes a magnetic force move electric charges and magnetic dipoles. Magnetic fields are around electric currents, magnetic dipoles, and changing electric fields.
When placed in a magnetic field, magnetic dipoles are in one line with their axes to be parallel with the field lines, as can be seen when iron filings are in the presence of a magnet. Magnetic fields also have their own energy and momentum, with an energy density proportional to the square of the field intensity. The magnetic field is measured in the units of teslas (SI units) or gauss (cgs units).
There are some notable kinds of magnetic field. For the physics of magnetic materials, see magnetism and magnet, and more specifically diamagnetism. For magnetic fields made by changing electric fields, see electromagnetism.
The electric field and the magnetic field are components of the electromagnetic field.
The law of electromagnetism was founded by Michael Faraday.</t>
  </si>
  <si>
    <t>Magnetic_resonance_imaging</t>
  </si>
  <si>
    <t>https://en.wikipedia.org/wiki/Magnetic_resonance_imaging</t>
  </si>
  <si>
    <t>Magnetic resonance imaging (MRI), nuclear magnetic resonance imaging (NMRI), or magnetic resonance tomography (MRT) is a medical imaging technique used in radiology to image the anatomy and the physiological processes of the body in both health and disease. MRI scanners use strong magnetic fields, radio waves, and field gradients to form images of the body.
MRI is based upon the science of Nuclear Magnetic Resonance (NMR). Certain atomic nuclei can absorb and emit radio frequency energy when placed in an external magnetic field. In clinical and research MRI, hydrogen atoms are most-often used to generate a detectable radio-frequency signal that is received by antennas in close proximity to the anatomy being examined. Hydrogen atoms exist naturally in people and other biological organisms in abundance, particularly in water and fat. For this reason, most MRI scans essentially map the location of water and fat in the body. Pulses of radio waves excite the nuclear spin energy transition, and magnetic field gradients localize the signal in space.</t>
  </si>
  <si>
    <t>Man-Yin Tsang &amp; Fumio Inagaki</t>
  </si>
  <si>
    <t>Microbial Life Deep Under the Seafloor—A Story of Not Giving Up</t>
  </si>
  <si>
    <t>https://kids.frontiersin.org/article/10.3389/frym.2020.00070</t>
  </si>
  <si>
    <t>Seafloor microorganisms need to cope with higher pressures the deeper they are buried. In deep-sea sediments, these microorganisms withstand pressures hundreds of times higher than what we experience at the surface of the Earth. Therefore, scientists study these microorganisms to understand the limits of life and the strategies these microorganisms use for survival. These microorganisms inspire us to invent new materials and medicines for coping with extreme environments. They also play a part in regulating carbon and oxygen, and the Earth's climate over its long history. Some of the microorganisms produce interesting chemicals, such as methane, which we may use to generate energy.
As the microorganisms are buried, the tremendous amount of seawater and sediments above squeeze their living environment. The deeper the microorganisms are buried, the less water is in their immediate environment. Thus, while the seafloor is right under seawater, the microorganisms under the seafloor can face a lack of water.
Another challenge to these deep microorganisms is a lack of food. Less than 10% of the organic food from the sea surface eventually reaches the seafloor.</t>
  </si>
  <si>
    <t>Marco_Polo</t>
  </si>
  <si>
    <t>https://simple.wikipedia.org/wiki/Marco_Polo</t>
  </si>
  <si>
    <t>Polo went on a 24-year trip to China with his father and uncle during the Mongol Dynasty. He left Venice at the age of 17 on a boat that went through the Mediterranean Sea, Ayas, Tabriz and Kerman. Then he travelled across Asia getting as far as Beijing. On the way there he had to go over mountains and through terrible deserts, across hot burning lands and places where the cold was horrible. He served in Kublai Khan's court for 17 years. He left the Far East and returned to Venice by sea. There was sickness on board and 600 passengers and crew died and some say pirates attacked. Nevertheless, Marco Polo survived it all.
Some scholars believe that while Marco Polo did go to China, he did not go to all of the other places described in his book. He brought noodles back from China and the Italians came up with different sizes and shapes and called it pasta. Polo returned to Venice with treasures like ivory, jade, jewels, porcelain and silk.
His father had borrowed money and bought a ship. He became wealthy because of his trading in the near East.</t>
  </si>
  <si>
    <t>Maria J. C. Machado
Christopher A. Mitchell
Jemma Franklin
Aaran Thorpe
Catrin Sian Rutland</t>
  </si>
  <si>
    <t>Blood Vessels Under the Microscope</t>
  </si>
  <si>
    <t>https://kids.frontiersin.org/article/10.3389/frym.2019.00151</t>
  </si>
  <si>
    <t>Blood vessels transport blood around the entire body. Blood is made up of red blood cells (carrying oxygen and nutrients to feed the body), water, hormones, proteins, salts, platelets, and white blood cells (to defend against germs and disease). Early doctors and scientists knew about blood vessels. An ancient Egyptian document called the Ebers Papyrus written 3,400 years ago talked about them. The blood system is much older than that though. It probably evolved over 600 million years ago.
The heart pumps blood into blood vessels, which spread throughout the body. Blood travels to every part of your body to drop off oxygen, nutrients, and white blood cells where they are needed and to pick up carbon dioxide and other waste so they can be disposed of. The heart even has its own blood vessels.</t>
  </si>
  <si>
    <t>Maria Ll. Calleja &amp; Xosé Anxelu G. Morán</t>
  </si>
  <si>
    <t>Red Sea Fishes That Travel Into the Deep Ocean Daily</t>
  </si>
  <si>
    <t>https://kids.frontiersin.org/article/10.3389/frym.2020.00085</t>
  </si>
  <si>
    <t>What happens to the CO2 once it is absorbed by the organisms in the ocean's surface? Where does it go? The answer is quite complicated: this little molecule is involved in many biological, chemical, and physical reactions, in what we call the ocean carbon cycle. In this article, we will focus on a portion of that cycle connected by animals. During photosynthesis, the phytoplankton transforms CO2 into organic molecules. Organic molecules are substances made of carbon atoms joined together in rings or chains, and other elements, such as hydrogen, oxygen, and nitrogen. For example, amino acids are organic molecules. These molecules are either used by phytoplankton to grow or are eventually released into seawater as waste products. Larger marine organisms eat phytoplankton, and the larger animals are, in turn, eaten by even bigger animals. This way, the organic carbon molecules produced by phytoplankton provide food and energy to all other organisms that make up marine food webs.</t>
  </si>
  <si>
    <t xml:space="preserve">Maria Teresa Esposito
</t>
  </si>
  <si>
    <t>Imatinib, The Magic Bullet for Treatment of Blood Cancer</t>
  </si>
  <si>
    <t>https://kids.frontiersin.org/article/10.3389/frym.2020.00017</t>
  </si>
  <si>
    <t>When you go to the doctor, you tell the doctor your symptoms and expect the doctor to come up with a diagnosis and prescribe you a treatment so that you get better. In 1845, two doctors, Drs. John Bennett in Edinburgh and Drs. Rudolph Virchow in Berlin, had patients whose blood was sick. They did not know what the disease was—it was not in their books. They were the first to describe the symptoms of this new disease. It was a blood cancer that is now known as chronic myeloid leukemia (CML).
In the blood, there are three type of cells: red blood cells (erythrocytes) carry oxygen toward the tissues and waste products, such as carbon dioxide, to the lungs; white blood cells (leucocytes) help defend us from infections; platelets (thrombocytes) build a natural plaster to seal up wounds. In CML patients, the blood is full of cancer cells that occupy all the space normally taken up by the useful types of blood cells. This is pretty much all that was known about this disease until 1956.</t>
  </si>
  <si>
    <t>Marine_biology</t>
  </si>
  <si>
    <t>https://en.wikipedia.org/wiki/Marine_biology</t>
  </si>
  <si>
    <t>The study of marine biology dates back to Aristotle (384–322 BC), who made many observations of life in the sea around Lesbos, laying the foundation for many future discoveries. In 1768, Samuel Gottlieb Gmelin (1744–1774) published the Historia Fucorum, the first work dedicated to marine algae and the first book on marine biology to use the then new binomial nomenclature of Linnaeus. It included elaborate illustrations of seaweed and marine algae on folded leaves. The British naturalist Edward Forbes (1815–1854) is generally regarded as the founder of the science of marine biology. The pace of oceanographic and marine biology studies quickly accelerated during the course of the 19th century.
The observations made in the first studies of marine biology fueled the age of discovery and exploration that followed. During this time, a vast amount of knowledge was gained about the life that exists in the oceans of the world. Many voyages contributed significantly to this pool of knowledge. Among the most significant were the voyages of HMS Beagle where Charles Darwin came up with his theories of evolution and on the formation of coral reefs.</t>
  </si>
  <si>
    <t>Marjolein E. A. Barendse, Theresa W. Cheng, &amp; Jennifer H. Pfeifer</t>
  </si>
  <si>
    <t>Your Brain on Puberty</t>
  </si>
  <si>
    <t>https://kids.frontiersin.org/article/10.3389/frym.2020.00053</t>
  </si>
  <si>
    <t>Hormones like testosterone and estradiol can attach to your brain cells. A brain cell looks different from cells in other parts of the body: it has a cell body, but also has parts that look like wires sticking out. A brain cell often has many shorter "wires," called dendrites for receiving signals from other cells. These cells also have one longer "wire" called an axon, which sends signals to other cells.
There are two main ways that hormones can influence your brain cells.
First, hormones can influence how the brain is organized, and these are changes that take some time to occur. Changes in brain organization can include changes in the number of cells, or changes in the size and shape of dendrites or axons. Testosterone, for example, influences the development of new cells in a brain region called the medial amygdala. Because boys make more testosterone during puberty, this region becomes bigger in boys than girls. This was found in animal research, but studies on humans that looked at hormone levels and the size of the amygdala suggest it works the same in humans.</t>
  </si>
  <si>
    <t>Marlieke van Kesteren  &amp; Martijn Meeter</t>
  </si>
  <si>
    <t>How to Use Your Memories to Help Yourself Learn New Things</t>
  </si>
  <si>
    <t>https://kids.frontiersin.org/article/10.3389/frym.2020.00047</t>
  </si>
  <si>
    <t>Especially at school, it can be very helpful to actively use your schema knowledge when you learn new information. You can do this in different ways. Before starting a lesson, you can revisit what you have learned before about a certain topic (for example, that fish lay eggs). Or, while studying, you can pause often and think about what you just learned and how the new knowledge links to what you already know. This will help you to use your medial prefrontal cortex to integrate new information and remember it better for tests. In addition, such integration helps you to build better schemas so you can remember new, related information even better in the future.
Sometimes, we can use memory "tricks" to link new knowledge to our schema knowledge. For example, when learning a list of words, you can link these words to places in your room or another familiar environment. This is called the method of loci (loci means "places" in Latin). It is used by many people to remember arbitrary information that is hard to connect to schema knowledge, like a long grocery list.</t>
  </si>
  <si>
    <t>Mars</t>
  </si>
  <si>
    <t>https://simple.wikipedia.org/wiki/Mars</t>
  </si>
  <si>
    <t>Mars is the fourth planet from the Sun in the Solar System and the second-smallest solid planet. Mars is rocky and cold, with polar ice caps of frozen water and carbon dioxide. It has the largest volcano in the Solar System, and some very large impact craters. Mars is named after the mythological Roman god of war because it is a red planet, the colour of blood. Mars has two small moons, called Phobos and Deimos. The planet Mars is made of rock. The ground there is red because of iron oxide (rust) in the rocks and dust. The planet's atmosphere is very thin and contains a lot of carbon dioxide and a very tiny amount of oxygen. The temperatures on Mars are colder than on Earth, because it is farther away from the Sun and has less air to keep warmth in. There is water ice and frozen carbon dioxide at the north and south poles. Mars does not have any liquid water on the surface now, but signs of run-off on the surface were probably caused by water.</t>
  </si>
  <si>
    <t>Marshall_Plan</t>
  </si>
  <si>
    <t>https://simple.wikipedia.org/wiki/Marshall_Plan</t>
  </si>
  <si>
    <t>The Marshall Plan (officially called the European Recovery Program ) was a plan of the United States for rebuilding the allied countries of Europe after World War II. One of the main reasons this was done was to stop communism. The plan was named after Secretary of State George Marshall, but the plan was worked out by other people in the State Department. The plan ran for four years beginning in April 1948. During that period US $13 billion in economic and technical help were given to help the recovery of the European countries that had joined in the Organization for European Economic Co-operation. By the time the plan ended, the economy of every member state had grown well past pre-war levels. In recent years some historians have said that another reason for the plan was to make the United States stronger, and to make the countries of western Europe need the United States.</t>
  </si>
  <si>
    <t>Mass</t>
  </si>
  <si>
    <t>https://simple.wikipedia.org/wiki/Mass</t>
  </si>
  <si>
    <t>The mass of an object is a measure of an object's resistance to acceleration, sometimes also called "inertia". A mountain has typically more mass than a rock, for instance. Mass should not be confused with the related but quite different concept of weight. A large mass like the Earth will attract a small mass like a human being with enough force to keep the human being from floating away. "Mass attraction" is another word for gravity, a force that exists between all matter. The unit of mass in the International System of Units is the kilogram, which is represented by the symbol 'kg'. Fractions and multiples of this basic unit include the gram (one thousandth of a kg, symbol 'g') and the tonne (one thousand kg), amongst many others. In some fields or applications, it is convenient to use different units to simplify the discussions or writings.</t>
  </si>
  <si>
    <t>Matthew D. Tietbohl, David Kamanda Ngugi, &amp; Michael L. Berumen</t>
  </si>
  <si>
    <t>A Unique Bellyful: Extraordinary Gut Microbes Help Herbivorous Fish Eat Seaweeds</t>
  </si>
  <si>
    <t>https://kids.frontiersin.org/article/10.3389/frym.2020.00058</t>
  </si>
  <si>
    <t>There is, however, a big problem these herbivorous fishes face when they eat algae. It is not easy to digest! Algae, like all living things, are made up of cells, with each specialized for a certain role. The cells of algae hold complex, large chains of sugars, called polysaccharides (pronounced, "pol-ee-sack-ah-ride"). Different algae have their own, unique composition of these large sugar chains within their cells. To get energy from algae, herbivorous fishes need to break down these large chains. Inside the guts of fish are molecules known as enzymes (think of them as molecular or chemical scissors) that can break these sugar chains into smaller parts fish can absorb into their bodies. There are many different types of these enzymes, functioning like different workers on a construction team. Each enzyme has a specific job in breaking down different parts of algae. However, not all fish have the right kinds of enzymes to break down algae. So, how are they able to get nutrients from algae that are hard to digest?</t>
  </si>
  <si>
    <t>Medes</t>
  </si>
  <si>
    <t>https://simple.wikipedia.org/wiki/Medes</t>
  </si>
  <si>
    <t>The Medes were an ancient Iranian people who lived in the northwestern portions of present-day Iran. This area was known in Greek as Media or Medea They entered this region with the first wave of Iranian tribes, in the late second millennium BC (at the end of the Bronze Age). By the 6th century BC, the Medes were able to make their own empire. It stretched from southern shore of the Black Sea and Aran province (in modern Azerbaijan) to north and central Asia, Afghanistan, and Pakistan. The Medes had many tributary states, including the Persians, who eventually took over the Median empire as part of the Achaemenid Persian Empire. The Medes are credited with the foundation of the first Iranian empire, the largest of its day until Cyrus the Great established a unified Iranian empire of the Medes and Persians, often referred to as the Achaemenid Empire.</t>
  </si>
  <si>
    <t>Melissa McCart, Christina Karns, Meghan Ramirez, Matthew Dawson, &amp; Ann Glang</t>
  </si>
  <si>
    <t>Returning to School After a Concussion</t>
  </si>
  <si>
    <t>https://kids.frontiersin.org/article/10.3389/frym.2020.00020</t>
  </si>
  <si>
    <t>It can be tricky to know when it is ok to return to normal activities after a concussion. You may want to return to school quickly so you do not fall behind or miss important assignments. You may want to get right back to your favorite sports and time with friends. The problem is that it takes most people a few weeks to a month to fully recover from a concussion. Research has shown that gradually returning to usual activities like school and sports is important for recovery. Doing too much too soon can make your recovery take longer. Taking it slow allows you, teachers, and parents to learn more about what you need for a successful recovery. Remember, every brain injury is different.
If your symptoms after concussion are manageable, you might just need to take it easy for a few weeks as you return to school. Taking it easy means staying on a regular schedule, going to bed at a reasonable time, and limiting time spent on anything intense, like video games. Just give yourself a mental break while your brain heals. In other words, being bored is a good way to recover from concussion!</t>
  </si>
  <si>
    <t>Mercantilism</t>
  </si>
  <si>
    <t>https://en.wikipedia.org/wiki/Mercantilism</t>
  </si>
  <si>
    <t>Mercantilism arose in France in the early 16th century soon after the monarchy had become the dominant force in French politics. In 1539, an important decree banned the import of woolen goods from Spain and some parts of Flanders. The next year, a number of restrictions were imposed on the export of bullion.
Over the rest of the 16th century, further protectionist measures were introduced. The height of French mercantilism is closely associated with Jean-Baptiste Colbert, finance minister for 22 years in the 17th century, to the extent that French mercantilism is sometimes called Colbertism. Under Colbert, the French government became deeply involved in the economy in order to increase exports. Protectionist policies were enacted that limited imports and favored exports. Industries were organized into guilds and monopolies, and production was regulated by the state through a series of more than one thousand directives outlining how different products should be produced</t>
  </si>
  <si>
    <t>Mercury_(planet)</t>
  </si>
  <si>
    <t>https://en.wikipedia.org/wiki/Mercury_(planet)</t>
  </si>
  <si>
    <t>Mercury is the smallest and innermost planet in the Solar System. Its orbital period (about 88 Earth days) is less than any other planet in the Solar System. Seen from Earth, it appears to move around its orbit in about 116 days. It has no known natural satellites. It is named after the Roman deity Mercury, the messenger to the gods.
Partly because it has almost no atmosphere to retain heat, Mercury's surface temperature varies diurnally more than any other planet in the Solar System, ranging from 100 K (-173 °C; -280 °F) at night to 700 K (427 °C; 800 °F) during the day in some equatorial regions. The poles are constantly below 180 K (-93 °C; -136 °F). Mercury's axis has the smallest tilt of any of the Solar System's planets (about 1/30 of a degree), and its orbital eccentricity is the largest of all known planets in the Solar System.</t>
  </si>
  <si>
    <t>Mesopotamia</t>
  </si>
  <si>
    <t>https://en.wikipedia.org/wiki/Mesopotamia</t>
  </si>
  <si>
    <t>Mesopotamia is a name for the area of the Tigris–Euphrates river system, in modern days roughly corresponding to most of Iraq plus Kuwait, the eastern parts of Syria, and regions along the Turkish-Syrian and Iran–Iraq borders. Widely considered to be one of the cradles of civilization by the Western world, Bronze Age Mesopotamia included Sumer and the Akkadian, Babylonian, and Assyrian empires, all native to the territory of modern-day Iraq. In the Iron Age, it was controlled by the Neo-Assyrian and Neo-Babylonian Empires. The indigenous Sumerians and Akkadians (including Assyrians and Babylonians) dominated Mesopotamia from the beginning of written history (c. 3100 BC) to the fall of Babylon in 539 BC, when it was conquered by the Achaemenid Empire. It fell to Alexander the Great in 332 BC, and after his death, it became part of the Greek Seleucid Empire.</t>
  </si>
  <si>
    <t>Mesosphere</t>
  </si>
  <si>
    <t>https://en.wikipedia.org/wiki/Mesosphere</t>
  </si>
  <si>
    <t>The main most important features in this region are strong zonal (East-West) winds, atmospheric tides, internal atmospheric gravity waves (commonly called "gravity waves"), and planetary waves. Most of these tides and waves start in the troposphere and lower stratosphere, and propagate to the mesosphere. In the mesosphere, gravity-wave amplitudes can become so large that the waves become unstable and dissipate. This dissipation deposits momentum into the mesosphere and largely drives global circulation. This helps the Earth.
Noctilucent clouds are located in the mesosphere. The upper mesosphere is also the region of the ionosphere known as the D layer, which is only present during the day when some ionization occurs with nitric oxide being ionized by Lyman series-alpha hydrogen radiation. The ionization is so weak that when night falls, and the source of ionization is removed, the free electron and ion form back into a neutral molecule. The mesosphere has been called the "ignorosphere" because it is poorly studied relative to the stratosphere (which can be accessed with high-altitude balloons) and the thermosphere (in which satellites can orbit).</t>
  </si>
  <si>
    <t>Metabolism</t>
  </si>
  <si>
    <t>https://en.wikipedia.org/wiki/Metabolism</t>
  </si>
  <si>
    <t>Metabolism is the set of life-sustaining chemical transformations within the cells of living organisms. The three main purposes of metabolism are the conversion of food/fuel to energy to run cellular processes, the conversion of food/fuel to building blocks for proteins, lipids, nucleic acids, and some carbohydrates, and the elimination of nitrogenous wastes. These enzyme-catalyzed reactions allow organisms to grow and reproduce, maintain their structures, and respond to their environments. The word metabolism can also refer to the sum of all chemical reactions that occur in living organisms, including digestion and the transport of substances into and between different cells, in which case the set of reactions within the cells is called intermediary metabolism or intermediate metabolism.
Metabolism is usually divided into two categories: catabolism, the breaking down of organic matter, for example, by cellular respiration, and anabolism, the building up of components of cells such as proteins and nucleic acids. Usually, breaking down releases energy and building up consumes energy.</t>
  </si>
  <si>
    <t>Mexican%E2%80%93American_War</t>
  </si>
  <si>
    <t>https://en.wikipedia.org/wiki/Mexican%E2%80%93American_War</t>
  </si>
  <si>
    <t>The Mexican–American War, also known as the Mexican War, the U.S.–Mexican War or the Invasion of Mexico, was an armed conflict between the United States of America and the United Mexican States from 1846 to 1848. It followed in the wake of the 1845 US annexation of Texas, which Mexico considered part of its territory, despite the 1836 Texas Revolution.
After its independence in 1821 and brief experiment with monarchy, Mexico became a republic in 1824, characterized by considerable instability, so that when war broke out in 1846, Mexico was ill-prepared for this conflict. The war with the United States followed in the wake of decades of American Indian raids in the sparsely settled north of Mexico, which prompted the Mexican government to sponsor American migration to the Mexican province of Texas to act as a buffer. Americans and some Mexicans revolted against the Mexican government in the 1836 Texas Revolution, creating a republic not recognized by Mexico, which still claimed it as its national territory. The 1845 expansion of US territory with its annexation of Texas escalated the dispute between the United States and Mexico to open war.</t>
  </si>
  <si>
    <t>Michael Evangeli</t>
  </si>
  <si>
    <t>Why Is It Difficult for Young People With HIV to Share Their Diagnosis?</t>
  </si>
  <si>
    <t>https://kids.frontiersin.org/article/10.3389/frym.2019.00163</t>
  </si>
  <si>
    <t>HIV is a virus that attacks the immune system and weakens a person's ability to fight infections. There are around 37 million people living with HIV, mostly in Africa. Nearly two million people with HIV are under 15 years of age. Most of these children and some older adolescents/young adults were born with HIV. Medication can help people with HIV to lead normal lives, but many young people find it difficult to tell others that they have HIV. Telling others about having HIV can help people get more support, reduce their chances of passing HIV to others, and help them take medication as prescribed. Telling people about having HIV can also feel risky, though, because there is a chance that those people may not react positively. This article presents research focusing on ways to help young people with HIV think about sharing that information, and how we can support children to make the decision to share.</t>
  </si>
  <si>
    <t>Michal Letek</t>
  </si>
  <si>
    <t>Alexander Fleming, The Discoverer of the Antibiotic Effects of Penicillin</t>
  </si>
  <si>
    <t>https://kids.frontiersin.org/article/10.3389/frym.2019.00159</t>
  </si>
  <si>
    <t>In 1928, Sir Alexander Fleming observed the bacterial-killing effects of penicillin in his laboratory in London. This was the first step in the discovery of one of the most important pillars of today's medicine: the antibiotics. It took many years to find a way to produce penicillin in large amounts, and large-scale production did not start until 1945. However, to this day, Fleming is considered the father of the antibiotics, and without his discovery we could not treat many infections caused by bacteria. This means that, without antibiotics, even a small infected wound could become fatal. In addition, surgery is much safer with antibiotics, and people with weak immune systems (like children or elderly) can now easily recover from bacterial infections. However, bacteria are becoming resistant to antibiotics, which was also predicted by Fleming in 1945, during his acceptance speech for the Nobel Prize.</t>
  </si>
  <si>
    <t>Microcontroller</t>
  </si>
  <si>
    <t>https://simple.wikipedia.org/wiki/Microcontroller</t>
  </si>
  <si>
    <t>A microcontroller (abbreviated MCU or µC) is a computer system on a chip that does a job. It contains an integrated processor, memory (a small amount of RAM, program memory, or both), and programmable input/output peripherals, which are used to interact with things connected to the chip A microcontroller is different than a microprocessor which only contains a CPU (the kind used in a Personal Computer ). 
First released in 1971 by the Intel company, microcontrollers began to become popular in their first few years. The extremely useful Intel 8008 microprocessor was then released, but it was still impractical because of high cost for each chip. These first microcontrollers combined different types of computer memory on one unit. After people began to see how useful they were, micro controllers were constantly being upgraded, with people trying to find new ways to make them better. Cost was reduced over time and by the early 2000s, micro controllers were widely used across the world.</t>
  </si>
  <si>
    <t>Microphone</t>
  </si>
  <si>
    <t>https://simple.wikipedia.org/wiki/Microphone</t>
  </si>
  <si>
    <t>A microphone, sometimes referred to as a mike or mic (both IPA pronunciation), converts sound into an electrical signal.
Microphones are used in many applications such as telephones, tape recorders, hearing aids, motion picture production, live and recorded audio engineering, in radio and television broadcasting and in computers for recording voice.
Sound passes through the air in waves, and as was said above, the microphone turns the sound wave into an electrical wave. Different kinds of microphones will turn the sound waves into electricity in different ways.
Carbon button - This is the first kind to become commonplace, being used in most 20th century telephones. Sound waves, by compressing and decompressing a piece of carbon, change the amount of electric current flowing in the wire, thus creating electrical waves. This kind became rarer late in the century, due in part to lack of high fidelity.</t>
  </si>
  <si>
    <t>Mid-ocean_ridge</t>
  </si>
  <si>
    <t>https://en.wikipedia.org/wiki/Mid-ocean_ridge</t>
  </si>
  <si>
    <t>At the spreading center on a mid-ocean ridge the depth of the seafloor is approximately 2,600 meters (8,500 ft). On the ridge flanks the depth of the seafloor (or the height of a location on a mid-ocean ridge above a base-level) is correlated with its age (age of the lithosphere where depth is measured). The depth-age relation can be modeled by the cooling of a lithosphere plate or mantle half-space. A good approximation is that the depth of the seafloor at a location on a spreading mid-ocean ridge proportional to the square root of the age of the seafloor. The overall shape of ridges results from Pratt isostacy: close to the ridge axis there is hot, low-density mantle supporting the oceanic crust. As the oceanic plate cools, away from the ridge axis, the oceanic mantle lithosphere (the colder, denser part of the mantle that, together with the crust, comprises the oceanic plates) thickens and the density increases. Thus older seafloor is underlain by denser material and is deeper.</t>
  </si>
  <si>
    <t>Middle_Ages</t>
  </si>
  <si>
    <t>https://simple.wikipedia.org/wiki/Middle_Ages</t>
  </si>
  <si>
    <t>The Middle Ages are a time period in European history. They started around the year 476 CE when the Western Roman Empire ended, and continued until around the time Christopher Columbus discovered the New World in 1492. The 'Middle Ages' are called this because it is the time between the fall of Imperial Rome and the beginning of the Early modern Europe. This period of time is also known as the Medieval Age, the Dark Ages, or the Age of Faith (because of the rise of Christianity and Islam). When used narrowly, the term "Dark Ages" refer only to very early period, from 476 to 800 (when Charlemagne became king).
Across Europe, the fall of the Roman Empire, and the invasions of barbarian tribes, devastated towns and cities and their inhabitants. The Dark Ages are given this name because during this period of time Europe was in disarray, and it was not fun to live there and since few could write, little is known about it. Much of the knowledge that the Romans used (science, technology, medicine, and literature) was lost. The Dark Ages period was marked by mass migrations, wars and plagues.</t>
  </si>
  <si>
    <t xml:space="preserve">Milin Kurup, Guriel Kim, Lindsey Morrow, Samuel Ruiz, &amp; Kevin K. W. Wang
</t>
  </si>
  <si>
    <t>Investigating TBI Using Animal Models</t>
  </si>
  <si>
    <t>https://kids.frontiersin.org/article/10.3389/frym.2020.00023</t>
  </si>
  <si>
    <t>To study TBI, scientists often look at specific brain proteins called biomarkers. Biomarkers are a measure of a disease process, usually measured after focal injury. A typical biomarker would be the level of your blood glucose as a way to monitor diabetes. In TBI, the biomarkers we are interested in including tau proteins, glial fibrillary acidic protein, ubiquitin carboxy-terminal hydrolase L1, neuron-specific enolase. All of these proteins are part of the molecular structures that make up brain cells in both humans and the animal models, like the wood that holds up the framework of a house. When someone goes through a trauma or injury, these brain proteins break apart, resulting in brain cell deterioration, breaking down the framework of the brain. Let us focus on the example of tau proteins. In brain cells called neurons, tau proteins help make up the structure of the long, thin arms of the cells, called axons, which communicate with other neurons. The deposition of tau disrupts communication between brain cells, which leads to disordered thoughts and behaviors. The buildup of tau leads to memory loss, slow movement, loss of intellect, and other devastating behavioral changes.</t>
  </si>
  <si>
    <t>Milind Vaman Diwan &amp; Karen McNulty Walsh</t>
  </si>
  <si>
    <t>Detecting Ghostlike Neutrinos: Tiny Messengers From the Universe</t>
  </si>
  <si>
    <t>https://kids.frontiersin.org/article/10.3389/frym.2020.00045</t>
  </si>
  <si>
    <t>Neutrinos are very light particles with no electric charge. They are emitted when unstable atomic nuclei decay. Such radioactive decay happens all around us. Minerals in rocks and even potassium in bananas decay to produce neutrinos. But far more neutrinos come from the nuclear reactions in the sun than from any other source.
No matter what their source, neutrinos are completely harmless because they do not stick together or interact with much of anything. They stream from the sun and outer space and pass right through ordinary matter—even our own bodies and Earth itself—without us ever knowing. In that way, they seem a bit like ghosts—there, and yet invisible. But because neutrinos carry information about what is happening inside the hearts of stars and galaxies, scientists want to know a lot more about them. Neutrinos may even help us understand what was going on when our universe first formed nearly 14 billion years ago!</t>
  </si>
  <si>
    <t>Milky_Way</t>
  </si>
  <si>
    <t>https://simple.wikipedia.org/wiki/Milky_Way</t>
  </si>
  <si>
    <t>The Milky Way is our home galaxy. It contains over 200 billion stars, including our Sun. The Milky Way has a diameter of 100,000 light years, and is a barred spiral galaxy. The discovery of the Milky Way goes back to the Ancient Greek philosopher Democritus. The Milky Way has three main parts: a disk, in which the Solar System resides, a bulge at the core, and an all encompassing halo. This galaxy belongs to the Local Group of three large galaxies and over 50 smaller galaxies. The Milky Way is one of the largest galaxies in the group, second to the Andromeda Galaxy. Milky Way's closest neighbour is Canis Major Dwarf, which is about 25,000 light years away from the Earth. The Andromeda Galaxy moves towards the Milky Way Galaxy, and will meet it in about 3.75 billion years. Andromeda Galaxy moves with a speed of about 1,800 kilometres per minute.</t>
  </si>
  <si>
    <t>Mineral</t>
  </si>
  <si>
    <t>https://en.wikipedia.org/wiki/Mineral</t>
  </si>
  <si>
    <t>A mineral is a naturally occurring chemical compound. Most often, they are crystalline and abiogenic in origin. A mineral is different from a rock, which can be an aggregate of minerals or non-minerals and does not have one specific chemical composition, as a mineral does. The exact definition of a mineral is under debate, especially with respect to the requirement that a valid species be abiogenic, and to a lesser extent with regard to it having an ordered atomic structure.
The study of minerals is called mineralogy. There are over 5,300 known mineral species; over 5,070 of these have been approved by the International Mineralogical Association (IMA). The silicate minerals compose over 90% of the Earth's crust. The diversity and abundance of mineral species is controlled by the Earth's chemistry. Silicon and oxygen constitute approximately 75% of the Earth's crust, which translates directly into the predominance of silicate minerals.</t>
  </si>
  <si>
    <t>Miranda_warning</t>
  </si>
  <si>
    <t>https://en.wikipedia.org/wiki/Miranda_warning</t>
  </si>
  <si>
    <t>The Miranda warning, which can also be referred to as the Miranda rights, is a right to silence warning given by police in the United States to criminal suspects in police custody (or in a custodial interrogation) before they are interrogated to preserve the admissibility of their statements against them in criminal proceedings.
The Miranda warning is part of a preventive criminal procedure rule that law enforcement are required to administer to protect an individual who is in custody and subject to direct questioning or its functional equivalent from a violation of his or her Fifth Amendment right against compelled self-incrimination. In Miranda v. Arizona (1966), the Supreme Court held that the admission of an elicited incriminating statement by a suspect not informed of these rights violates the Fifth Amendment and the Sixth Amendment right to counsel, through the incorporation of these rights into state law.</t>
  </si>
  <si>
    <t>Mitosis</t>
  </si>
  <si>
    <t>https://en.wikipedia.org/wiki/Mitosis</t>
  </si>
  <si>
    <t>In cell biology, Mitosis is a part of the cell cycle in which chromosomes in a cell nucleus are separated into two identical sets of chromosomes, and each set ends up in its own nucleus. In general, mitosis (division of the nucleus) is preceded by the S stage of interphase (during which the DNA is replicated) and is often accompanied or followed by cytokinesis, which divides the cytoplasm, organelles and cell membrane into two new cells containing roughly equal shares of these cellular components. Mitosis and cytokinesis together define the mitotic (M) phase of an animal cell cycle—the division of the mother cell into two daughter cells, genetically identical to each other and to their parent cell.
The process of mitosis is divided into stages corresponding to the completion of one set of activities and the start of the next. These stages are prophase, prometaphase, metaphase, anaphase, and telophase. During mitosis, the chromosomes, which have already duplicated, condense and attach to spindle fibers that pull one copy of each chromosome to opposite sides of the cell.</t>
  </si>
  <si>
    <t>Mobile_app</t>
  </si>
  <si>
    <t>https://en.wikipedia.org/wiki/Mobile_app</t>
  </si>
  <si>
    <t>Developing apps for mobile devices requires considering the constraints and features of these devices. Mobile devices run on battery and have less powerful processors than personal computers and also have more features such as location detection and cameras. Developers also have to consider a wide array of screen sizes, hardware specifications and configurations because of intense competition in mobile software and changes within each of the platforms (although these issues can be overcome with mobile device detection). Mobile application development requires the use of specialized integrated development environments. Mobile apps are first tested within the development environment using emulators and later subjected to field testing. Emulators provide an inexpensive way to test applications on mobile phones to which developers may not have physical access. Mobile user interface (UI) Design is also essential. Mobile UI considers constraints and contexts, screen, input and mobility as outlines for design. The user is often the focus of interaction with their device, and the interface entails components of both hardware and software. User input allows for the users to manipulate a system, and device's output allows the system to indicate the effects of the users' manipulation.</t>
  </si>
  <si>
    <t>Mobile_phone</t>
  </si>
  <si>
    <t>https://simple.wikipedia.org/wiki/Mobile_phone</t>
  </si>
  <si>
    <t>The first digital networks are also known as second generation, or 2G, technologies. The most used digital network is GSM (Global System for Mobile communication). It is used mainly in Europe and Asia, while CDMA (Code-Division Multiple Access) networks are mainly used in North America. The difference is in communication protocol. Other countries like Japan have different 2G protocols. A few 2G networks are still used. 3G are more common, and many places have 4G.
The radio waves that the mobile phone networks use are split into different frequencies. The frequency is measured in Hz. Low frequencies can send the signal farther. Higher frequencies provide better connections and the voice communications are generally clearer. Four main frequencies are used around the world: 850, 900, 1800 and 1900 MHz. Europe uses 900 and 1800 MHz and North America uses 850 and 1900 MHz.
Today there are mobile phones that work on two, three or four frequencies. The most advanced phones work on all frequencies. They are called 'world' phones and can be used everywhere.</t>
  </si>
  <si>
    <t>Mojtaba Soltanlou &amp; Christina Artemenko</t>
  </si>
  <si>
    <t>Using Light to Understand How the Brain Works in the Classroom</t>
  </si>
  <si>
    <t>https://kids.frontiersin.org/article/10.3389/frym.2020.00088</t>
  </si>
  <si>
    <t>Therefore, we can conclude that only those parts of the brain that showed a huge difference between calculation and rest are important for calculation. 
fNIRS is a technique that allows the measurement of brain function, even in special groups, such as babies and children , and in real-life situations, such as the classroom. These capabilities make fNIRS very good for 
research. Educational Neuroscience uses techniques, such as fNIRS to study the brain and uses the results of brain studies to make education better in schools. While most of the commonly used brain techniques are great for studies in adults, they have several limitations when used in children, which is why we still do not know much about how the brain changes as we grow from babies to adults. Fortunately, fNIRS allows us to monitor brain changes and learning in children. We believe that using fNIRS in Educational Neuroscience will eventually help us to understand how children learn to read, write and calculate.</t>
  </si>
  <si>
    <t>Molecular_nanotechnology</t>
  </si>
  <si>
    <t>https://en.wikipedia.org/wiki/Molecular_nanotechnology</t>
  </si>
  <si>
    <t>Molecular nanotechnology (MNT) is a technology based on the ability to build structures to complex, atomic specifications by means of mechanosynthesis. This is distinct from nanoscale materials. Based on Richard Feynman's vision of miniature factories using nanomachines to build complex products (including additional nanomachines), this advanced form of nanotechnology (or molecular manufacturing) would make use of positionally-controlled mechanosynthesis guided by molecular machine systems. MNT would involve combining physical principles demonstrated by biophysics, chemistry, other nanotechnologies, and the molecular machinery of life with the systems engineering principles found in modern macroscale factories. While conventional chemistry uses inexact processes obtaining inexact results, and biology exploits inexact processes to obtain definitive results, molecular nanotechnology would employ original definitive processes to obtain definitive results. The desire in molecular nanotechnology would be to balance molecular reactions in positionally-controlled locations and orientations to obtain desired chemical reactions, and then to build systems by further assembling the products of these reactions.</t>
  </si>
  <si>
    <t>Molecule</t>
  </si>
  <si>
    <t>https://en.wikipedia.org/wiki/Molecule</t>
  </si>
  <si>
    <t>A molecule is an electrically neutral group of two or more atoms held together by chemical bonds. Molecules are distinguished from ions by their lack of electrical charge. However, in quantum physics, organic chemistry, and biochemistry, the term molecule is often used less strictly, also being applied to polyatomic ions.
In the kinetic theory of gases, the term molecule is often used for any gaseous particle regardless of its composition. According to this definition, noble gas atoms are considered molecules as they are in fact monoatomic molecules. A molecule may be homonuclear, that is, it consists of atoms of a single chemical element, as with oxygen (O2); or it may be heteronuclear, a chemical compound composed of more than one element, as with water (H2O). Atoms and complexes connected by non-covalent bonds such as hydrogen bonds or ionic bonds are generally not considered single molecules.</t>
  </si>
  <si>
    <t>Monsoon</t>
  </si>
  <si>
    <t>https://en.wikipedia.org/wiki/Monsoon</t>
  </si>
  <si>
    <t>Monsoon is traditionally defined as a seasonal reversing wind accompanied by corresponding changes in precipitation, but is now used to describe seasonal changes in atmospheric circulation and precipitation associated with the asymmetric heating of land and sea. Usually, the term monsoon is used to refer to the rainy phase of a seasonally changing pattern, although technically there is also a dry phase. The term is sometimes incorrectly used for locally heavy but short-term rains, although these rains meet the dictionary definition of monsoon. The major monsoon systems of the world consist of the West African and Asia-Australian monsoons. The inclusion of the North and South American monsoons with incomplete wind reversal has been debated. The term was first used in English in British India (now India, Bangladesh and Pakistan) and neighbouring countries to refer to the big seasonal winds blowing from the Bay of Bengal and Arabian Sea in the southwest bringing heavy rainfall to the area. The south-west monsoon winds are called 'Nairutya Maarut' in India. Extremely wet or dry events within the monsoon period have increased since 1980.</t>
  </si>
  <si>
    <t>Moon</t>
  </si>
  <si>
    <t>https://en.wikipedia.org/wiki/Moon</t>
  </si>
  <si>
    <t>The Moon is Earth's only permanent natural satellite. It is one of the largest natural satellites in the Solar System, and the largest among planetary satellites relative to the size of the planet that it orbits (its primary). It is the second-densest satellite among those whose densities are known (after Jupiter's satellite Io).
The average distance of the Moon from the Earth is 384,400 km (238,900 mi), or 1.28 light-seconds.
The Moon is thought to have formed approximately 4.5 billion years ago, not long after Earth. There are several hypotheses for its origin; the most widely accepted explanation is that the Moon formed from the debris left over after a giant impact between Earth and a Mars-sized body called Theia.
The Moon is in synchronous rotation with Earth, always showing the same face, with its near side marked by dark volcanic maria that fill the spaces between the bright ancient crustal highlands and the prominent impact craters. It is the second-brightest regularly visible celestial object in Earth's sky after the Sun, as measured by illuminance on Earth's surface.</t>
  </si>
  <si>
    <t>Motherboard</t>
  </si>
  <si>
    <t>https://simple.wikipedia.org/wiki/Motherboard</t>
  </si>
  <si>
    <t>The motherboard or mainboard is the main circuit board in a complex electronic system, like a computer. It is the most 'central' part of a computer. All of the different parts of the computer are connected to the motherboard. This lets them work together. In most computers, the motherboard is a big green board, but many come in different colors like black, red and yellow. Electrical parts must be on the motherboard. These parts include transistors and resistors. Major parts that are attached to the board are able to be removed in the future so that they can be upgraded. The CPU is an example of a part that is usually removable. Parts that are not "on-board" can be bought as a card. In fact, many of the on-board parts on today's computers were at one time an expansion card that became very popular. These were put on the board to free up the card slots for other things. Computers today usually have a memory port, 2 or more USB ports, a parallel port (for use with old printers usually), audio &amp; microphone jacks, a network port and ports for the keyboard and mouse.</t>
  </si>
  <si>
    <t>Motion_(physics)</t>
  </si>
  <si>
    <t>https://en.wikipedia.org/wiki/Motion_(physics)</t>
  </si>
  <si>
    <t>In physics, motion is a change in position of an object with respect to time. Motion is typically described in terms of displacement, distance, velocity, acceleration, time and speed. Motion of a body is observed by attaching a frame of reference to an observer and measuring the change in position of the body relative to that frame.
If the position of a body is not changing with respect to a given frame of reference, the body is said to be at rest, motionless, immobile, stationary, or to have constant (time-invariant) position. An object's motion cannot change unless it is acted upon by a force, as described. Momentum is a quantity which is used for measuring motion of an object. An object's momentum is directly related to the object's mass and velocity, and the total momentum of all objects in an isolated system (one not affected by external forces) does not change with time, as described by the law of conservation of momentum.</t>
  </si>
  <si>
    <t>Multimedia</t>
  </si>
  <si>
    <t>https://en.wikipedia.org/wiki/Multimedia</t>
  </si>
  <si>
    <t>With the spread and development of the English language around the world, it has become an important way of communicating between different people and cultures. Multimedia Technology creates a platform where language can be taught. The traditional form of teaching English as a Second Language (ESL) in classrooms have drastically changed with the prevalence of technology, making easier for students to obtain language learning skills. Multimedia motivates students to learn more languages through audio, visual and animation support. It also helps create English contexts since an important aspect of learning a language is developing their grammar, vocabulary and knowledge of pragmatics and genres. In addition, cultural connections in terms of forms, contexts, meanings and ideologies have to be constructed. By improving thought patterns, multimedia develops students' communicative competence by improving their capacity to understand the language. One of the studies, carried out by Izquierdo, Simard and Pulido, presented the correlation between "Multimedia Instruction (MI) and learners' second language (L2)" and its effects on learning behavior.</t>
  </si>
  <si>
    <t>Nanomedicine</t>
  </si>
  <si>
    <t>https://en.wikipedia.org/wiki/Nanomedicine</t>
  </si>
  <si>
    <t>Nanotechnology has provided the possibility of delivering drugs to specific cells using nanoparticles. The overall drug consumption and side-effects may be lowered significantly by depositing the active agent in the morbid region only and in no higher dose than needed. Targeted drug delivery is intended to reduce the side effects of drugs with concomitant decreases in consumption and treatment expenses. Drug delivery focuses on maximizing bioavailability both at specific places in the body and over a period of time. This can potentially be achieved by molecular targeting by nanoengineered devices. A benefit of using nanoscale for medical technologies is that smaller devices are less invasive and can possibly be implanted inside the body, plus biochemical reaction times are much shorter. These devices are faster and more sensitive than typical drug delivery. The efficacy of drug delivery through nanomedicine is largely based upon: a) efficient encapsulation of the drugs, b) successful delivery of drug to the targeted region of the body, and c) successful release of the drug.</t>
  </si>
  <si>
    <t>Nanotechnology</t>
  </si>
  <si>
    <t>https://simple.wikipedia.org/wiki/Nanotechnology</t>
  </si>
  <si>
    <t>Nanotechnology is a part of science and technology about the control of matter on the atomic and molecular scale - this means things that are about 100 nanometres or smaller.
Nanotechnology includes making products that use parts this small, such as electronic devices, catalysts, sensors, etc. To give you an idea of how small that is, there are more nanometres in an inch than there are inches in 400 miles. To give a international idea of how small that is, there are as many nanometres in a centimetre, as there are centimetres in 100 kilometres.
Nanotechnology brings together scientists and engineers from many different subjects, such as applied physics, materials science, interface and colloid science, device physics, chemistry, supramolecular chemistry (which refers to the area of chemistry that focuses on the non-covalent bonding interactions of molecules), self-replicating machines and robotics, chemical engineering, mechanical engineering, biology, biological engineering, and electrical engineering.</t>
  </si>
  <si>
    <t>Napoleon</t>
  </si>
  <si>
    <t>https://en.wikipedia.org/wiki/Napoleon</t>
  </si>
  <si>
    <t>Napoléon Bonaparte (French: Napoleone di Buonaparte; 15 August 1769 – 5 May 1821) was a French military and political leader who rose to prominence during the French Revolution and led several successful campaigns during the Revolutionary Wars. As Napoleon I, he was Emperor of the French from 1804 until 1814, and again in 1815. Napoleon dominated European and global affairs for more than a decade while leading France against a series of coalitions in the Napoleonic Wars. He won most of these wars and the vast majority of his battles, building a large empire that ruled over continental Europe before its final collapse in 1815. One of the greatest commanders in history, his wars and campaigns are studied at military schools worldwide. He also remains one of the most celebrated and controversial political figures in human history.</t>
  </si>
  <si>
    <t>Natalie Biderman
Daphna Shohamy</t>
  </si>
  <si>
    <t>Time Travel in the Brain</t>
  </si>
  <si>
    <t>https://kids.frontiersin.org/article/10.3389/frym.2019.00152</t>
  </si>
  <si>
    <t>Do you believe in time travel? Every time we remember something from the past or imagine something that will happen in the future, we engage in mental time travel. Scientists discovered that, whether we mentally travel back into the past or forward into the future, some of the same brain regions are activated. One of those regions is the hippocampus, a brain structure famous for its role in building long-term memories. Damage to the hippocampus causes memory problems, but it also impairs the ability to imagine future experiences. This brain connection between remembering the past and thinking about the future suggests that memory, planning, and decision-making may be deeply related. The ability to form memories allows us to reminisce about the past. But maybe the ability to form memories also evolved to allow us to think about and plan for the future.</t>
  </si>
  <si>
    <t>Natasha Clark, Zoe Skinner, &amp; Catrin Sian Rutland</t>
  </si>
  <si>
    <t>Can Toothache Cause Heartbreak?</t>
  </si>
  <si>
    <t>https://kids.frontiersin.org/article/10.3389/frym.2020.00087</t>
  </si>
  <si>
    <t>While studies have shown links between periodontal and heart disease in humans and dogs, exactly how one leads disease to the other needs further investigation. Researchers have proposed that bacteremia. (bacteria in the bloodstream) is the main cause. There are more than 700 species of bacteria that can live in the mouth, and some of these bacteria can move from the mouth into the blood. The tongue, palate, cheeks, and teeth each have their own diverse range of bacteria. Due to the high numbers and variety of bacteria in the mouth, bacteremia occurs naturally as a result of tooth brushing and chewing. Normally, these bacteria are cleared from the blood by the immune system and no infection develops. However, in people with severe periodontal disease, the gums (also called gingiva.) become inflamed, resulting in a condition called gingivitis. Gingivitis can often be treated with good mouth care and help from dentists, but the inflammation can enable oral bacteria to be released directly into the bloodstream, increasing the risk of bacteremia.</t>
  </si>
  <si>
    <t>Nation</t>
  </si>
  <si>
    <t>https://simple.wikipedia.org/wiki/Nation</t>
  </si>
  <si>
    <t>A nation is a group of people who share the same culture, history, language or ethnicity. It can also be described as people living in the same country and government.
The word nation comes from a word meaning "birth" or "place of birth." The adjective is national .
Some nations are people with a particular belief, such as the Vatican City, or ethnic group, such as Armenia. Others share an idea, such as Democracy in the United States or Communism in China.
Some nations are controlled by a small minority who have all the power, such as Saudi Arabia, who hold the nation together with the use of this power.
Some of these may also be combined. The highest lawful authority of most nations is a constitution, which is a document which states clearly what kinds of power the rulers have and how new laws must be made. Many others are ruled by a single person who holds an "office" (position), such as a King or Pope, or from a long legal tradition without an official Constitution, such as the United Kingdom.</t>
  </si>
  <si>
    <t>Natural_selection</t>
  </si>
  <si>
    <t>https://en.wikipedia.org/wiki/Natural_selection</t>
  </si>
  <si>
    <t>Natural selection is the differential survival and reproduction of individuals due to differences in phenotype. It is a key mechanism of evolution, the change in heritable traits of a population over time. Charles Darwin popularised the term "natural selection"; he compared it with artificial selection (selective breeding).
Variation exists within all populations of organisms. This occurs partly because random mutations arise in the genome of an individual organism, and offspring can inherit such mutations. Throughout the lives of the individuals, their genomes interact with their environments to cause variations in traits. (The environment of a genome includes the molecular biology in the cell, other cells, other individuals, populations, species, as well as the abiotic environment.) Individuals with certain variants of the trait may survive and reproduce more than individuals with other, less successful, variants. Therefore, the population evolves. Factors that affect reproductive success are also important, an issue that Darwin developed in his ideas on sexual selection (now often included in natural selection) and on fecundity selection, for example.</t>
  </si>
  <si>
    <t>Nebula</t>
  </si>
  <si>
    <t>https://en.wikipedia.org/wiki/Nebula</t>
  </si>
  <si>
    <t>There are a variety of formation mechanisms for the different types of nebulae. Some nebulae form from gas that is already in the interstellar medium while others are produced by stars. Examples of the former case are giant molecular clouds, the coldest, densest phase of interstellar gas, which can form by the cooling and condensation of more diffuse gas. Examples of the latter case are planetary nebulae formed from material shed by a star in late stages of its stellar evolution.
Star-forming regions are a class of emission nebula associated with giant molecular clouds. These form as a molecular cloud collapses under its own weight, producing stars. Massive stars may form in the center, and their ultraviolet radiation ionizes the surrounding gas, making it visible at optical wavelengths. The region of ionized hydrogen surrounding the massive stars is known as an H II region while the shells of neutral hydrogen surrounding the H II region are known as photodissociation region. Examples of star-forming regions are the Orion Nebula, the Rosette Nebula and the Omega Nebula.</t>
  </si>
  <si>
    <t>Neolithic</t>
  </si>
  <si>
    <t>https://en.wikipedia.org/wiki/Neolithic</t>
  </si>
  <si>
    <t>The identifying characteristic of Neolithic technology is the use of polished or ground stone tools, in contrast to the flaked stone tools used during the Paleolithic era.
Neolithic people were skilled farmers, manufacturing a range of tools necessary for the tending, harvesting and processing of crops (such as sickle blades and grinding stones) and food production (e.g. pottery, bone implements). They were also skilled manufacturers of a range of other types of stone tools and ornaments, including projectile points, beads, and statuettes. But what allowed forest clearance on a large scale was the polished stone axe above all other tools. Together with the adze, fashioning wood for shelter, structures and canoes for example, this enabled them to exploit their newly won farmland.
Neolithic peoples in the Levant, Anatolia, Syria, northern Mesopotamia and Central Asia were also accomplished builders, utilizing mud-brick to construct houses and villages. At Çatalhöyük, houses were plastered and painted with elaborate scenes of humans and animals. In Europe, long houses built from wattle and daub were constructed. Elaborate tombs were built for the dead. These tombs are particularly numerous in Ireland, where there are many thousand still in existence.</t>
  </si>
  <si>
    <t>Network_card</t>
  </si>
  <si>
    <t>https://simple.wikipedia.org/wiki/Network_card</t>
  </si>
  <si>
    <t>A Network interface card, NIC, or Network card is an electronic device that connects a computer to a computer network, usually a LAN. It is considered a piece of computer hardware. Today, most computers have network cards. Network cards enable a computer to exchange data with the network. To achieve the connection, network cards use a suitable protocol, for example CSMA/CD. Network cards usually implement the first two layers of the OSI model, that is the physical layer, and the data link layer. Today, most network cards use Ethernet. Other network types are ARCNET, introduced in 1977, LocalTalk or Token Ring. There are many network cards which are compatible to only respective software. Some network cards do not use a cable to connect to the network, but an antenna. Network cards commonly use a number of protocols called IEEE 802.11, popularly known as Wireless LAN or Wi-Fi. Bluetooth is another method of wireless communication, usually over a short distance.</t>
  </si>
  <si>
    <t>Neuron</t>
  </si>
  <si>
    <t>https://simple.wikipedia.org/wiki/Neuron</t>
  </si>
  <si>
    <t>A neuron (or neurone) is a nerve cell that carries electrical impulses. Neurons are the basic units of our nervous system.
Neurons have a cell body (soma or cyton), dendrites and an axon. Dendrites and axons are nerve fibers. There are about 86 billion neurons in the human brain, which is about 10% of all brain cells. The human brain has about 16 billion neurons in the cerebral cortex. The neurons are supported by glial cells and astrocytes.
Neurons are connected to one another, but they do not actually touch each other. Instead they have tiny gaps called synapses. These gaps are chemical synapses or electrical synapses which pass the signal from one neuron to the next. 
There are three classes of neurons: motor neurons, sensory neurons and interneurons. Sensory neurons carry information from tissues and organs into the central nervous system. Motor neurons transport signals from the central nervous system to the effector cells. Interneurons connect neurons within the central nervous system.</t>
  </si>
  <si>
    <t>Nikolaus Koren, Judith Scheucher, &amp; Stephan E. Vogel</t>
  </si>
  <si>
    <t>How Much Is 2 × 4? Understanding How the Brain Solves Arithmetic Problems</t>
  </si>
  <si>
    <t>https://kids.frontiersin.org/article/10.3389/frym.2020.00048</t>
  </si>
  <si>
    <t>Have you and your friends ever worked on a challenging puzzle together? If so, you probably worked together to solve it. Your brain works in a similar way. Different brain regions work together when solving a problem. The last piece in our puzzle is understanding how these brain areas work together when you calculate. As you now know, the way you solve arithmetic problems changes as you get older. Instead of mostly using procedural strategies to solve arithmetic problems, you start using fact retrieval more often. But this is not the only thing that changes. Scientists found that during this process the way the different brain areas work together changes as well. For example, while you are young, the frontal cortex has a very important role. It manages your working memory and attention, because the way you solve arithmetic problems involves multiple steps (procedural strategies). As you get older and start to use fact retrieval, the role of your frontal cortex changes. When you look at the frontal cortex using fMRI or EEG, you can see that it becomes less active as you get older.</t>
  </si>
  <si>
    <t>Nikole D. Patson</t>
  </si>
  <si>
    <t>Sometimes We Do Not Hear What People Say, Instead We Hear What We Expect Them to Say</t>
  </si>
  <si>
    <t>https://kids.frontiersin.org/article/10.3389/frym.2020.00034</t>
  </si>
  <si>
    <t>After decades of research, language scientists have found that people's brains respond differently to different kinds of errors in a sentence. One way to study the brain's response to semantic errors is to use electroencephalogram (EEG). EEG measures the electrical activity that is always happening in every part of the brain. To measure this activity, scientists ask people to wear special caps that are covered with sensors called electrodes. The electrodes sit on the scalp and measure the electrical activity coming from the neurons (brain cells) that are right underneath the electrodes. Scientists can then study how the electrical activity changes based on what volunteers are doing.
Scientists have recorded EEG's while volunteers read sentences with semantic anomalies. In their experiments, scientists asked volunteers to read many sentences that contain semantic mistakes. The scientists then and take the average of the brain's activity when as the volunteers read the sentences. The averaged brain activity is called an event-related potential (ERP) waveform, which that is like a wave that contains several high and low points.</t>
  </si>
  <si>
    <t>Niranjana Sivaram</t>
  </si>
  <si>
    <t>The One and Only Human Body</t>
  </si>
  <si>
    <t>https://freekidsbooks.org/wp-content/uploads/2020/06/the-one-and-only-human-body_Pratham-FKB.pdf</t>
  </si>
  <si>
    <t>Teeth are protected by the hardest material in the body—enamel. It's harder than bones! Every person has tongue prints and fingerprints that are one of a kind!
The liver has the power to grow back! Just a quarter of this organ is enough for it to grow back to its original size. The liver filters the blood that goes from our digestive system to the rest of our body. The small intestine helps digest the food we eat. If it was stretched out, it would be 20 feet long. That is the size of an adult giraffe!
KHARRRRR! KHARRRRR! That's the sound we hear if we can't breathe easily while sleeping. Snores are a sign that the path from the nose to the lungs is not clear. 
LUB DUB! LUB DUB! That's the heart as it pumps blood. Tiny waves of electricity in the heart make it beat. 
GRAAUP! URRP! That's the sound of the stomach sending back the extra air that was swallowed. It's also called a burp.
There are some organs in our body that aren't very important. The appendix looks like a sac and is attached to the large intestine.</t>
  </si>
  <si>
    <t>Nishant Kumar, Urvi Gupta, Yadvendradev V. Jhala, Qamar Qureshi, Andrew G. Gosler, &amp; Fabrizio Sergio</t>
  </si>
  <si>
    <t>Cities: How Do Some Birds Thrive There?</t>
  </si>
  <si>
    <t>https://kids.frontiersin.org/article/10.3389/frym.2020.00046</t>
  </si>
  <si>
    <t>What prompted these researchers to study the ecological aspects of a common species? Citizens often assume "obvious roles" for urban species, based on occasional observations or common sense. Interestingly, for the citizens of Delhi, and even for Kumar himself, the idea that a (large) raptor could nest in huge numbers within a city was unimaginable. Kumar's initial idea of a raptor was a fierce eagle that breeds in some remote, pristine forest, in small numbers, much like tigers. But reality often challenges human simplifications, and this speaks volumes about the wonders and actual machinery of nature waiting to be unraveled. Once the team noticed sharp variations in the density of kite-nests, they systematically studied the number and productivity of nests between 2013 and 2016 at 24 sampling-plots, each of 100 hectares. These plots covered most of the possible urban settings within Delhi, from semi-natural to extremely built-up sites. This resulted in a sample of 154 nests, checked every 7–10 days until they had chicks of at least 45 days, i.e., ready to fly and become fledglings. For each nest, the effort provided data on the number of young birds that were successfully raised until the flight-stage.</t>
  </si>
  <si>
    <t>Nobility</t>
  </si>
  <si>
    <t>https://en.wikipedia.org/wiki/Nobility</t>
  </si>
  <si>
    <t>Nobility might be either inherited or conferred by a fons honorum. It is usually an acknowledged preeminence that is hereditary, i.e. the status descends exclusively to some or all of the legitimate, and usually male-line, descendants of a nobleman. In this respect, the nobility as a class has always been much more extensive than the primogeniture-based titled nobility, which included peerages in France and in the United Kingdom, grandezas in Portugal and Spain, and some noble titles in Belgium, Italy, the Netherlands, Prussia and Scandinavia. In Russia, Scandinavia and non-Prussian Germany, titles usually descended to all male-line descendants of the original titleholder, including females. In Spain, noble titles are now equally heritable by females and males. Noble estates, on the other hand, gradually came to descend by primogeniture in much of western Europe aside from Germany. In Eastern Europe, by contrast, with the exception of a few Hungarian estates, they usually descended to all sons or even all children.</t>
  </si>
  <si>
    <t>Nokuthula Ntshonga</t>
  </si>
  <si>
    <t>Zethu's necklace</t>
  </si>
  <si>
    <t>As they were leaving the shop, Zethu saw an exquisite necklace. She wanted that necklace so much! But her mother could not afford the necklace. "It is lovely, my angel. I wish I had money to buy it for you," said her mother. Zethu was disappointed. She decided to save and buy the necklace herself. She put all her money in a piggy bank under her bed. "I will wear that necklace to my next graduation," thought Zethu. Eventually, she had saved enough money to buy the necklace. Then, Zethu remembered that very soon it was her mother's birthday. "I have spent all my money, what will I give her?" she wondered to herself. Zethu was very excited on the morning of her mother's birthday. "Happy birthday, mommy!" she said, giving a gift to her mother. Her mother opened the gift and found the necklace that Zethu liked so much.</t>
  </si>
  <si>
    <t>Nomad</t>
  </si>
  <si>
    <t>https://en.wikipedia.org/wiki/Nomad</t>
  </si>
  <si>
    <t>A nomad (Greek: nomades; meaning one roaming about for pasture, pastoral tribe) is a member of a community of people who live in different locations, moving from one place to another. Among the various ways nomads relate to their environment, one can distinguish the hunter-gatherer, the pastoral nomad owning livestock, or the "modern" peripatetic nomad. As of 1995, there were an estimated 30–40 million nomads in the world. Nomadic hunting and gathering, following seasonally available wild plants and game, is by far the oldest human subsistence method. Pastoralists raise herds, driving them, and/or moving with them, in patterns that normally avoid depleting pastures beyond their ability to recover. Nomadism is also a lifestyle adapted to infertile regions such as steppe, tundra, or ice and sand, where mobility is the most efficient strategy for exploiting scarce resources.</t>
  </si>
  <si>
    <t>Nora Maria Raschle, Réka Borbás, Carolyn King, &amp; Nadine Gaab</t>
  </si>
  <si>
    <t>The Magical Art of Magnetic Resonance Imaging to Study the Reading Brain</t>
  </si>
  <si>
    <t>https://kids.frontiersin.org/article/10.3389/frym.2020.00072</t>
  </si>
  <si>
    <t>When the brain grows and learns, connections between different parts of the brain are created. Over time, these connections build networks. Networks are different parts of the brain that work together. Like a well-trained musical group, brain networks help us learn skills like reading. While we learn, the cells of the brain (called neurons) connect to each other by reaching out their tiny arms (called axons) or even by growing new arms. Over time, many axons connect to each other and build long highways, called white matter tracts. These highways allow information to travel from one part of the brain to another. Using MRI, scientists have learned that we can read because different parts of the brain become more active and communicate with each other as we learn. These brain areas have funny-sounding names: occipitotemporal area, or the "letter box" of the brain (where we process letters and words); temporoparietal area (helps us to play with the sounds of our language, such as figuring out that "banana" without the sound /b/ is "anana"); and inferior frontal region (the "captain" that directs us). When brain areas talk with each other often, the highways can become stronger.</t>
  </si>
  <si>
    <t>Ntokozo Tshabalala, Kenneth Boyowa
Okitikpi</t>
  </si>
  <si>
    <t>A crying
unknown baby</t>
  </si>
  <si>
    <t>There was a boy who was named John. He lived with his grandparents in a village called Daveyton Village in Free State. John grew up. He took a walk around the village and he saw a crying baby. He rushed there called for help. The community of the village rushed to him and asked him what happened. John replied "I was taking a walk and I saw a crying baby." The community asked him again and they said "Do you know this child?" John replied "No I don't." Then the community leader took a baby to his home. The next day John was called to a community meeting of the unknown baby. John was asked to go to Faith the farmer and the settlers who lived nearby the river where the unknown baby was found. John agreed on that brilliant and clever idea.</t>
  </si>
  <si>
    <t>Nuclear_power_plant</t>
  </si>
  <si>
    <t>https://en.wikipedia.org/wiki/Nuclear_power_plant</t>
  </si>
  <si>
    <t>The conversion to electrical energy takes place indirectly, as in conventional thermal power stations. The fission in a nuclear reactor heats the reactor coolant. The coolant may be water or gas, or even liquid metal, depending on the type of reactor. The reactor coolant then goes to a steam generator and heats water to produce steam. The pressurized steam is then usually fed to a multi-stage steam turbine. After the steam turbine has expanded and partially condensed the steam, the remaining vapor is condensed in a condenser. The condenser is a heat exchanger which is connected to a secondary side such as a river or a cooling tower. The water is then pumped back into the steam generator and the cycle begins again. The water-steam cycle corresponds to the Rankine cycle.
The nuclear reactor is the heart of the station. In its central part, the reactor's core produces heat due to nuclear fission. With this heat, a coolant is heated as it is pumped through the reactor and thereby removes the energy from the reactor. Heat from nuclear fission is used to raise steam, which runs through turbines, which in turn power the electrical generators.</t>
  </si>
  <si>
    <t>Nucleic_acid</t>
  </si>
  <si>
    <t>https://en.wikipedia.org/wiki/Nucleic_acid</t>
  </si>
  <si>
    <t>Nucleic acids are biopolymers, or large biomolecules, essential for all known forms of life. Nucleic acids, which include DNA (deoxyribonucleic acid) and RNA (ribonucleic acid), are made from monomers known as nucleotides. Each nucleotide has three components: a 5-carbon sugar, a phosphate group, and a nitrogenous base. If the sugar is deoxyribose, the polymer is DNA. If the sugar is ribose, the polymer is RNA. When all three components are combined, they form a nucleic acid. Nucleotides are also known as phosphate nucleotides. Nucleic acids are among the most important biological macromolecules (others being amino acids-proteins, sugars-carbohydrates, and lipids-fats). They are found in abundance in all living things, where they function in encoding, transmitting and expressing genetic information. In other words, information is conveyed through the nucleic acid sequence, or the order of nucleotides within a DNA or RNA molecule. Strings of nucleotides strung together in a specific sequence are the mechanism for storing and transmitting hereditary, or genetic information via protein synthesis.</t>
  </si>
  <si>
    <t>Ocean</t>
  </si>
  <si>
    <t>https://simple.wikipedia.org/wiki/Ocean</t>
  </si>
  <si>
    <t>An ocean is a large area of salt water between continents. Oceans are very big and they join smaller seas together. Together, the oceans are like one "ocean", because all the "oceans" are joined. Oceans (or marine biomes) cover 72% of our planet. The largest ocean is the Pacific Ocean. It covers 1/3 (one third) of the Earth's surface.
The smallest ocean is the Arctic Ocean. Different water movements separate the Southern Ocean from the Atlantic, Pacific and Indian Oceans. The Southern ocean is also called the Antarctic Ocean, because it covers the area around Antarctica. Older maps may not use the names Arctic Ocean and Southern Ocean. The deepest ocean is the Pacific ocean. The deepest point is the Mariana Trench, being about 11,000 metres (36,200 feet) deep. The deep ocean is characterized by cold temperatures, high pressure, and complete darkness. Some very unusual organisms live in this part of the ocean. They do not require energy from the sun to survive, because they use chemicals from deep inside the Earth.</t>
  </si>
  <si>
    <t>Oil_refinery</t>
  </si>
  <si>
    <t>https://en.wikipedia.org/wiki/Oil_refinery</t>
  </si>
  <si>
    <t>The Chinese were among the first civilizations to refine oil. As early as the first century, the Chinese were refining crude oil for use as an energy source. Between 512 and 518, in the late Northern Wei Dynasty, the Chinese geographer, writer and politician Li Daoyuan introduced the process of refining oil into various lubricants in his famous work Commentary on the Water Classic. Crude oil was often distilled by Arab chemists, with clear descriptions given in Arabic handbooks such as those of Muhammad ibn Zakariya Razi (854–925). The streets of Baghdad were paved with tar, derived from petroleum that became accessible from natural fields in the region. In the 9th century, oil fields were exploited in the area around modern Baku, Azerbaijan. These fields were described by the Arab geographer Abu al-Hasan 'Ali al-Mas'udi in the 10th century, and by Marco Polo in the 13th century, who described the output of those wells as hundreds of shiploads. Arab and Persian chemists also distilled crude oil in order to produce flammable products for military purposes. Through Islamic Spain, distillation became available in Western Europe by the 12th century.</t>
  </si>
  <si>
    <t xml:space="preserve">Olivia Lee
</t>
  </si>
  <si>
    <t>How Do We Track Changing Arctic Sea Ice?</t>
  </si>
  <si>
    <t>https://kids.frontiersin.org/article/10.3389/frym.2020.00068</t>
  </si>
  <si>
    <t>All objects on earth give out energy as microwaves. Microwaves are a type of low-energy radiation that is not related to the temperature of the object. Since all objects naturally radiate this energy they can be passively detected by sensors on satellites, hence the term: "passive microwaves." The low-energy microwaves can give us some information about the composition of the object they come from. The types of atoms in an object and how these atoms are arranged affects the energy they give out. For example, solid sea ice gives out more microwave energy compared with the ocean water around it. When the satellite data detects this higher energy area, it tells us that there is sea ice on the ocean. Clouds in the sky do not give out much microwave energy, and this makes it easy to "see through" the clouds to find sea ice using satellite equipment that can detect passive microwaves. This is an improvement over using satellites to take "regular" pictures of the earth in the visible light range, because when clouds cover the sky, visible light, which is the energy we can see with the naked eye, is blocked.</t>
  </si>
  <si>
    <t>Open-source_software</t>
  </si>
  <si>
    <t>https://en.wikipedia.org/wiki/Open-source_software</t>
  </si>
  <si>
    <t>Open-source software is usually easier to obtain than proprietary software, often resulting in increased use. Additionally, the availability of an open-source implementation of a standard can increase adoption of that standard. It has also helped to build developer loyalty as developers feel empowered and have a sense of ownership of the end product.
Moreover, lower costs of marketing and logistical services are needed for OSS. It is a good tool to promote a company's image, including its commercial products.The OSS development approach has helped produce reliable, high quality software quickly and inexpensively. Open-source development offers the potential for a more flexible technology and quicker innovation. It is said to be more reliable since it typically has thousands of independent programmers testing and fixing bugs of the software. Open source is not dependent on the company or author that originally created it. Even if the company fails, the code continues to exist and be developed by its users. Also, it uses open standards accessible to everyone; thus, it does not have the problem of incompatible formats that may exist in proprietary software.</t>
  </si>
  <si>
    <t>Operating_system</t>
  </si>
  <si>
    <t>https://simple.wikipedia.org/wiki/Operating_system</t>
  </si>
  <si>
    <t>An operating system (or OS) is the name for a group of computer programs, device drivers, kernel, and other things that let a user work with a computer. It can be small (like MenuetOS), or big (like Microsoft Windows). Different operating systems can be used for different reasons. Some are used for every day things like on a personal computer. Others are used for specialized work. An operating system has many jobs. It is responsible for making sure that all the programs can use the CPU, system memory, displays, input devices, and other hardware. It also lets the user have a fast, clean, and safe interface so they can do work on the computer. It also talks to other computers or devices on a network. 
Some examples of commonly used operating systems are macOS, Linux, and Microsoft Windows. 
The first operating system was used with the ENIAC (Electronic Numerical Integrator and Computer).It was very hard to make ENIAC do work. How the operating system worked was based on how the switches and cables were put together and depending on this factor punch cards would make a result.</t>
  </si>
  <si>
    <t>Optical_fiber</t>
  </si>
  <si>
    <t>https://en.wikipedia.org/wiki/Optical_fiber</t>
  </si>
  <si>
    <t>An optical fiber (or optical fibre) is a flexible, transparent fiber made by drawing glass (silica) or plastic to a diameter slightly thicker than that of a human hair. Optical fibers are used most often as a means to transmit light between the two ends of the fiber and find wide usage in fiber-optic communications, where they permit transmission over longer distances and at higher bandwidths (data rates) than wire cables. Fibers are used instead of metal wires because signals travel along them with lesser amounts of loss; in addition, fibers are also immune to electromagnetic interference, a problem from which metal wires suffer excessively. Fibers are also used for illumination, and are wrapped in bundles so that they may be used to carry images, thus allowing viewing in confined spaces, as in the case of a fiberscope. Specially designed fibers are also used for a variety of other applications, some of them being fiber optic sensors and fiber lasers.</t>
  </si>
  <si>
    <t>Oracle_bone_script</t>
  </si>
  <si>
    <t>https://en.wikipedia.org/wiki/Oracle_bone_script</t>
  </si>
  <si>
    <t>Oracle bone script was the form of Chinese characters used on oracle bones—animal bones or turtle plastrons used in pyromantic divination—in the late 2nd millennium BCE, and is the earliest known form of Chinese writing. The vast majority record the pyromantic divinations of the royal house of the late Shang dynasty at the capital of Yin (modern Anyang, Henan Province); dating of the Anyang examples of oracle bone script varies from c. 14th–11th centuries BCE to c. 1200–1050 BCE. Very few oracle bone writings date to the beginning of the subsequent Zhou dynasty, because pyromancy fell from favor and divining with milfoil became more common. The late Shang oracle bone writings, along with a few contemporary characters in a different style cast in bronzes, constitute the earliest significant corpus of Chinese writing, which is essential for the study of Chinese etymology, as Shang writing is directly ancestral to the modern Chinese script. It is also the oldest known member and ancestor of the Chinese family of scripts.</t>
  </si>
  <si>
    <t>Orbit</t>
  </si>
  <si>
    <t>https://simple.wikipedia.org/wiki/Orbit</t>
  </si>
  <si>
    <t>An orbit is the path that an object takes in space when it goes around a star, a planet, or a moon. It can also be used as a verb. For instance: "The earth orbits around the Sun." The word ‘revolves' has the same meaning, but 'rotates' is the spin of the object. Many years ago, people thought that the Sun orbits in a circle around the earth. Every morning the Sun came up in the east and went down in the west. It just seemed to make sense that it was going around the earth. But now, thanks to people like Copernicus and Galileo Galilei, we know that the Sun is the center of the Solar System, and the earth orbits around it. Isaac Newton discovered that gravity controls the orbit of the planets and moons. Since a satellite is an object in space that revolves around another object, the earth is a satellite of the sun, just like the moon is a satellite of the Earth! The sun has lots of satellites orbiting around it, like the planets, and thousands of asteroids, comets, and meteoroids.</t>
  </si>
  <si>
    <t>Organic_chemistry</t>
  </si>
  <si>
    <t>https://en.wikipedia.org/wiki/Organic_chemistry</t>
  </si>
  <si>
    <t>Organic chemistry is a chemistry subdiscipline involving the scientific study of the structure, properties, and reactions of organic compounds and organic materials, i.e., matter in its various forms that contain carbon atoms. Study of structure includes many physical and chemical methods to determine the chemical composition and the chemical constitution of organic compounds and materials. Study of properties includes both physical properties and chemical properties, and uses similar methods as well as methods to evaluate chemical reactivity, with the aim to understand the behavior of the organic matter in its pure form (when possible), but also in solutions, mixtures, and fabricated forms. The study of organic reactions includes probing their scope through use in preparation of target compounds (e.g., natural products, drugs, polymers, etc.) by chemical synthesis, as well as the focused study of the reactivities of individual organic molecules, both in the laboratory and via theoretical (in silico) study.</t>
  </si>
  <si>
    <t>Organism</t>
  </si>
  <si>
    <t>https://simple.wikipedia.org/wiki/Organism</t>
  </si>
  <si>
    <t>An organism is any living thing. It is easy to recognise a living thing, but not so easy to define it. Animals and plants are organisms, obviously. Organisms are a biotic, or living, part of the environment. Rocks and sunshine are parts of the non-living environment. Organisms usually have five basic needs. They need air, water, nutrients (food), energy and a place to live. However, not all living things need all these at the same time. Many organisms do not need access to air at all. A little thought is needed about viruses. There is no agreement as to whether they should be regarded as living. They are made of protein and nucleic acid, and they evolve, which is a really important fact. However, they exist in two quite different phases. One phase is dormant, not active. The other is inside a living cell of some other organism. Then the virus is very active reproducing itself.</t>
  </si>
  <si>
    <t>Ostracism</t>
  </si>
  <si>
    <t>https://en.wikipedia.org/wiki/Ostracism</t>
  </si>
  <si>
    <t>Ostracism (Greek: ostrakismos) was a procedure under the Athenian democracy in which any citizen could be expelled from the city-state of Athens for ten years. While some instances clearly expressed popular anger at the citizen, ostracism was often used preemptively. It was used as a way of neutralizing someone thought to be a threat to the state or potential tyrant. It has been called an "honorable exile" by scholar P.J. Rhodes. The word "ostracism" continues to be used for various cases of social shunning. The name is derived from the ostraka (singular ostrakon), referring to the pottery shards that were used as voting tokens. Broken pottery, abundant and virtually free, served as a kind of scrap paper (in contrast to papyrus, which was imported from Egypt as a high-quality writing surface, and was thus too costly to be disposable).</t>
  </si>
  <si>
    <t>Ottoman_Empire</t>
  </si>
  <si>
    <t>https://en.wikipedia.org/wiki/Ottoman_Empire</t>
  </si>
  <si>
    <t>The Ottoman Empire, also known as the Turkish Empire, Ottoman Turkey, or simply Turkey, was an empire founded in 1299 by Oghuz Turks under Osman I in northwestern Anatolia. After conquests in the Balkans by Murad I between 1362 and 1389, the Ottoman sultanate was transformed into a transcontinental empire and claimant to the caliphate. The Ottomans ended the Byzantine Empire with the 1453 conquest of Constantinople by Mehmed the Conqueror. During the 16th and 17th centuries, at the height of its power under the reign of Suleiman the Magnificent, the Ottoman Empire was a multinational, multilingual empire controlling much of Southeast Europe, Western Asia, the Caucasus, North Africa, and the Horn of Africa. At the beginning of the 17th century the empire contained 32 provinces and numerous vassal states. Some of these were later absorbed into the Ottoman Empire, while others were granted various types of autonomy during the course of centuries.</t>
  </si>
  <si>
    <t>Overclocking</t>
  </si>
  <si>
    <t>https://simple.wikipedia.org/wiki/Overclocking</t>
  </si>
  <si>
    <t>Overclocking is the process of configuring a computer processor or other electronic circuit to run faster than it was designed to. Overclocking allows a computer to be faster and more responsive. Overclocked processors tend to use more electricity and make more heat than those running at their intended speed. It is often necessary to install a better heat sink to avoid overheating the processor. If a processor is overclocked too high, it can damage the processor or make the computer unstable. Increasing the voltage to the processor can allow it to be run at even higher speeds where it would otherwise be unstable, but this carries an especially high risk of damaging the processor. Overclocking is usually done in the computer's BIOS setup utility. Most brand-name computers such as Dell, HP, and others do not allow overclocking in the BIOS setup utility, but custom-built computers usually do. It is also possible to do the opposite, called underclocking, where the processor is run at a lower speed than intended. This may be done to extend battery life and reduce heat output. Underclocking will not usually damage a processor and may in fact make it last longer.</t>
  </si>
  <si>
    <t>Oxygen</t>
  </si>
  <si>
    <t>https://en.wikipedia.org/wiki/Oxygen</t>
  </si>
  <si>
    <t>Oxygen is a chemical element with symbol O and atomic number 8. It is a member of the chalcogen group on the periodic table and is a highly reactive nonmetal and oxidizing agent that readily forms oxides with most elements as well as other compounds. By mass, oxygen is the third-most abundant element in the universe, after hydrogen and helium. At standard temperature and pressure, two atoms of the element bind to form dioxygen, a colorless and odorless diatomic gas with the formula O2. This is an important part of the atmosphere and diatomic oxygen gas constitutes 20.8% of the Earth's atmosphere. Additionally, as oxides the element also makes up almost half of the Earth's crust.
Oxygen is necessary to sustain most terrestrial life. Oxygen is used in cellular respiration and many major classes of organic molecules in living organisms contain oxygen, such as proteins, nucleic acids, carbohydrates, and fats, as do the major constituent inorganic compounds of animal shells, teeth, and bone. Most of the mass of living organisms is oxygen as a component of water, the major constituent of lifeforms.</t>
  </si>
  <si>
    <t>Ozone_layer</t>
  </si>
  <si>
    <t>https://simple.wikipedia.org/wiki/Ozone_layer</t>
  </si>
  <si>
    <t>The ozone layer is a layer of ozone high up in the Earth's atmosphere stratosphere, between approximately 10 kilometres and 50 kilometres above Earth's surface. The exact amount of ozone varies, depending on the seasons and the location. This layer absorbs between 93 and 99 per cent of the ultraviolet radiation from the sun. This radiation is dangerous to living organisms on Earth.
Over the last hundred years, the ozone layer has been damaged by man-made chemicals, especially CFCs (chlorofluorocarbons), which were used mainly in aerosol sprays and refrigerants. CFCs are broken down in the upper atmosphere when they react with the ozone, causing ozone depletion. International leaders recognized this and united in banning the use of CFCs. As a result, the hole in the ozone layer has been shrinking and the ozone layer has been recovering. 
The ozone layer was discovered in 1913 by French physicists Charles Fabry and Henri Buisson. Its properties were explored in detail by the British meteorologist G. M. B. Dobson, who developed a simple spectrophotometer, the Dobsonmeter.</t>
  </si>
  <si>
    <t>P-wave</t>
  </si>
  <si>
    <t>https://en.wikipedia.org/wiki/P-wave</t>
  </si>
  <si>
    <t>A P-wave is one of the two main types of elastic body waves, called seismic waves in seismology. P-waves travel faster than other seismic waves and hence are the first signal from an earthquake to arrive at any affected location or at a seismograph. P-waves may be transmitted through gases, liquids, or solids. 
The name P-wave can stand for either pressure wave (as it is formed from alternating compressions and rarefactions) or primary wave (as it has high velocity and is therefore the first wave to be recorded by a seismograph). 
Primary and secondary waves are body waves that travel within the Earth. The motion and behavior of both P-type and S-type in the Earth are monitored to probe the interior structure of the Earth. Discontinuities in velocity as a function of depth are indicative of changes in phase or composition. Differences in arrival times of waves originating in a seismic event like an earthquake as a result of waves taking different paths allow mapping of the Earth's inner structure.</t>
  </si>
  <si>
    <t>Paleolithic</t>
  </si>
  <si>
    <t>https://en.wikipedia.org/wiki/Paleolithic</t>
  </si>
  <si>
    <t>The Paleolithic (American spelling; British spelling: Palaeolithic) Age, Era or Period is a prehistoric period of human history distinguished by the development of the most primitive stone tools discovered (Grahame Clark's Modes I and II), and covers roughly 95% of human technological prehistory. It extends from the earliest known use of stone tools, probably by Homo habilis initially, 2.6 million years ago, to the end of the Pleistocene around 10,000 BP.
The Paleolithic era is followed by the Mesolithic. The date of the Paleolithic–Mesolithic boundary may vary by locality as much as several thousand years. During the Paleolithic period, humans grouped together in small societies such as bands, and subsisted by gathering plants and fishing, hunting or scavenging wild animals. The Paleolithic is characterized by the use of knapped stone tools, although at the time humans also used wood and bone tools. Other organic commodities were adapted for use as tools, including leather and vegetable fibers; however, due to their nature, these have not been preserved to any great degree. Surviving artifacts of the Paleolithic era are known as paleoliths.</t>
  </si>
  <si>
    <t>Papyrus</t>
  </si>
  <si>
    <t>https://en.wikipedia.org/wiki/Papyrus</t>
  </si>
  <si>
    <t>The word papyrus refers to a thick type of paper made from the pith of the papyrus plant, Cyperus papyrus. Papyrus can also refer to a document written on sheets of papyrus joined together side by side and rolled up into a scroll, an early form of a book. The plural for such documents is papyri. Papyrus is first known to have been used in ancient Egypt (at least as far back as the First Dynasty), as the Cyperus papyrus plant was a wetland sedge that was once abundant in the Sudd of Southern Sudan along with the Nile Delta of Egypt. Papyrus was also used throughout the Mediterranean region and in Kingdom of Kush. The Ancient Egyptians used papyrus as a writing material, as well as employing it commonly in the construction of other artifacts such as reed boats, mats, rope, sandals, and baskets.</t>
  </si>
  <si>
    <t>Parinita Shetty</t>
  </si>
  <si>
    <t>The Time Traveling River</t>
  </si>
  <si>
    <t>https://freekidsbooks.org/wp-content/uploads/2020/06/Time-travelling-river_Pratham-FKB.pdf</t>
  </si>
  <si>
    <t>Some rivers are peaceful in the winter. Some rivers are small and shy in the summer. Some rivers roar angrily in the monsoons. A river may be brown, grey, black, blue, green or several other shades. They change their colour based on what's inside them or what's around them. Sometimes they are the colour of the rocks at the bottom of the river. Sometimes they match the colour of the sky. Rivers also change their course. If a river is in one spot in the past, it may be somewhere else in the future. Many rivers like the Ganga are thousands of years old. They have seen humankind grow up. People have always loved living and working near rivers. Rivers know how to take care of people. Some of our food comes from rivers and river water is used to grow most food. When the food has made its way through the body, rivers to the rescue again! If rivers could speak, they might demand people dump their poop somewhere else. Humans aren't the only creatures rivers look after. Many birds and plants, animals and fishes, insects and flowers rely on rivers.</t>
  </si>
  <si>
    <t>Patriotism</t>
  </si>
  <si>
    <t>https://simple.wikipedia.org/wiki/Patriotism</t>
  </si>
  <si>
    <t>Patriotism means loyalty of person to his/her own nation or the leaders of nation. A patriot is a person who is on the side of his/her own nation or its leaders. Patriotism is different from nationalism. Nationalist thinks that every ethnic group should have its own nation, so nations are to serve the people. In other words in nationalism the nation is just a tool to have freedom for an ethnic group, while in patriotism the nation itself is the highest value. A patriot may also be loyal to imperialist or colonialist nations, while nationalism is opposed to imperialism or colonialism. The English term "patriot" is first known from the Elizabethan era, via Middle French from Late Latin (6th century) patriota "countryman", ultimately from Greek (patriotes) "countryman", from (patris), "fatherland". The abstract noun patriotism appears in the early 18th century.</t>
  </si>
  <si>
    <t>Payoshni Saraf</t>
  </si>
  <si>
    <t>Shikari's Cycling Adventure</t>
  </si>
  <si>
    <t>https://freekidsbooks.org/wp-content/uploads/2020/07/shikari-s-cycling-adventure-pratham-FKB.pdf</t>
  </si>
  <si>
    <t>Shikari just could not stay still. He loved playing football, hockey, kabaddi, cricket and enjoyed running and cycling. His real name was Shivaprakash, but because his hometown was Shikaripura, his friends called him Shikari. Shikari worked at a sports store after graduating from college. The work kept him busy but he was bored. He longed to play sports and was always dreaming of adventure. It seemed to Shikari that his life had suddenly taken a pause. Until one day, Shikari heard something on the radio. "India is hosting the Asian Games." "Delhi," Shikari thought, "I have never been to Delhi and I must go to see the Games!" A brilliant idea entered his mind. The idea of a thrilling adventure. A thrilling cycling adventure! "What if I cycle till Delhi? I have never cycled so far. It will be exciting to travel through new cities and towns." His friend Richard offered him his cycle for the trip.
Shikari wrote a letter to his parents to seek their permission. At first, they were hesitant. It was such a long journey and there were no mobile phones back then. But seeing his enthusiasm, they gave in.</t>
  </si>
  <si>
    <t xml:space="preserve">Pearse J. Buchanan, Robyn E. Tuerena, Alessandro Tagliabue, &amp; Claire Mahaffey </t>
  </si>
  <si>
    <t>How Nutritious Will the Future Arctic Ocean Be?</t>
  </si>
  <si>
    <t>https://kids.frontiersin.org/article/10.3389/frym.2020.00093</t>
  </si>
  <si>
    <t>Not all seawater is equal. In some regions of the ocean, despite receiving plenty of light for photosynthesis, nutrients are low and life is scarce. In other regions, nutrients are rich and marine life is bountiful. We can observe these "deserts" and "gardens" of the ocean using satellites, which can detect how productive phytoplankton are, all over the world. Satellites do this by measuring slight changes in the color of light that is reflected off the ocean. Phytoplankton have unique pigments inside their cells that are used in photosynthesis. These pigments alter the color of light that reflects off the ocean and bounces back into space, which allows satellites to detect changes in phytoplankton. Satellite studies of the Arctic have shown that, overall, the Arctic Ocean is productive in many regions, which means the Arctic waters are nutritious.</t>
  </si>
  <si>
    <t>Penicillin</t>
  </si>
  <si>
    <t>https://simple.wikipedia.org/wiki/Penicillin</t>
  </si>
  <si>
    <t>Penicillin is a common antibiotic, used to treat bacterial infections. It was one of the first to be discovered, and worked well against staphylococci and streptococci. Many strains of bacteria are now resistant. Chemists keep changing part of its structure in the effort to keep it working against the bacteria.
Penicillin was discovered by Scottish scientist Sir Alexander Fleming in 1928, but it was not mass-produced until 1940. The antibiotic is naturally produced by fungi of the genus Penicillium. There is now a whole group of antibiotics derived from Penicillium including penicillin G, procaine penicillin, benzathine penicillin, and penicillin V.
Penicillin is sometimes used to treat syphilis, tonsillitis, meningitis, and pneumonia as well as other diseases. It was first used widely during World War II
Penicillin was discovered when Fleming noticed a mold that was stopping bacteria from growing in a petri dish. Australian scientist Howard Walter Florey made the penicillin mold into a medicine. Together with another scientist Ernst Boris Chain, Fleming and Florey were given the Nobel Prize for Medicine in 1945.</t>
  </si>
  <si>
    <t xml:space="preserve">Peniel Ighedosa, Precious
Ighedosa, Rob Owen </t>
  </si>
  <si>
    <t>First Day At
School.</t>
  </si>
  <si>
    <t>One day, as Kunle and his father were going to the market, his father thought, " Shouldn't I take Kunle to school? " As his father was thinking about going to school, he saw a school and asked Kunle if he would like to go to school. "Yes!" Kunle answered. Afterwards, Kunle and his father went to buy the school uniforms. After buying the school uniforms, Kunle and his father went back home to prepare his school materials for the next day. The next day he got prepared, ate his food and packed his bag. When Kunle got to school, he liked the teachings and he learnt things like: reading, sports, mathematics, science, civic education and verbal reasoning. At break time, Kunle played football with his new friends. As they continued playing ball, Kunle scored for the first time which made it 1- 0. After playing for some time, they rang the bell to go inside the class. After school ended, Kunle told his father all that had happened and his father was proud at his performance. Kunle also told his father that his teacher liked him and she was proud of him.</t>
  </si>
  <si>
    <t>Personal_computer</t>
  </si>
  <si>
    <t>https://simple.wikipedia.org/wiki/Personal_computer</t>
  </si>
  <si>
    <t>Many free operating systems are available. They are called Linux operating systems. There are over 300 different Linux "distributions". Each one has a different purpose. Ubuntu-Linux is the most-used Linux because it is the easiest to use.
A modern PC has a minimum set of parts to be useful. The "Base unit" or "Tower" is the main part of the computer. A mouse and keyboard are used for input. A monitor is needed to view output. In a laptop computer these parts are all together.
Inside the base unit or tower there are many electronic parts. The main parts are the motherboard, CPU, the hard disk and memory.
The CPU (Central Processing unit) follows the instructions in the operating system and application programs. The memory, or RAM (random access memory), is for moving information (or data) quickly to and from the processor. The hard drive holds programs and data while the computer is powered off. Floppy drives, CD-ROM drives are used for storing information on removable disks.
Computers often have a modem to send and receive data over a phone line, or more recently, over cable television lines. Computers can also be connected to a computer network.</t>
  </si>
  <si>
    <t>Peter Boase</t>
  </si>
  <si>
    <t>Baby Mosquito</t>
  </si>
  <si>
    <t>Long, long, time ago, all the animals could talk. Mother Mosquito and Baby Mosquito lived in a house. Mother Mosquito always left Baby Mosquito at home when she went to search for food. One day, after Mother left the house, Baby Mosquito decided to see what was happening outside. Later that day, Mother Mosquito came back and found that Baby Mosquito was gone. Mother Mosquito started to panic! She was worried and was going to search for Baby Mosquito. Just then, Baby Mosquito arrived, very excited. "Mummy, the humans were so happy to see me. They clapped their hands every time I flew past!" Mother Mosquito was alarmed. "You say that people were happy and clapping their hands for you?" "No, those people were not happy to see you. They were trying to kill you!" explained Mother. "Humans are never friends with mosquitoes," she warned.</t>
  </si>
  <si>
    <t>Pharaoh</t>
  </si>
  <si>
    <t>https://simple.wikipedia.org/wiki/Pharaoh</t>
  </si>
  <si>
    <t>People studying Egyptian history have divided the pharaohs into 31 groupings, called dynasties. These dynasties were usually, but not always, based on a related family group. During the long period of the pharaoh's rule over Egypt, there were times when they did not control the whole country. This means that some dynasties only controlled part of the country, and another dynasty ruled another part at the same time. Also there are not complete records, so there are gaps in the lists of pharaohs, and it can be very difficult to list the rulers in chronological order. The origins of the first pharaohs survive only as legends.
Before the union of Upper and Lower Egypt, kings wore crowns of different design, to show which part of Egypt they ruled. The red crown was worn in Lower Egypt. The white crown was worn in Upper Egypt. Later, kings of the whole of ancient Egypt wore a combination of the two crowns, called a Pschent.</t>
  </si>
  <si>
    <t>Phillipe Rosado, Natascha Varona, Jonathan A. Eisen, &amp;Raquel S. Peixoto</t>
  </si>
  <si>
    <t>An Incredible Invisible World: How Microorganisms Could Take Care of Corals in Difficult Times</t>
  </si>
  <si>
    <t>https://kids.frontiersin.org/article/10.3389/frym.2020.00065</t>
  </si>
  <si>
    <t>One of the big threats to coral is the rising temperature of the oceans. Although corals have been around for millions of years, they are fragile animals in some ways, particularly when it comes to changes in temperature. Here is what happens: there are organisms called zooxanthellae (pronounced zoo-uh-zan-thel-ee), which are very small and live inside most of the shallow-water corals. These zooxanthellae can carry out photosynthesis; in other words, they can turn sunlight into food. They are so efficient at producing food from sunlight that they can feed themselves and feed the coral as well. Therefore, the main source of food and energy for these corals to grow comes from the zooxanthellae that live inside them. In return, corals protect the zooxanthellae and provide some nutrients to help them grow. This very friendly relationship between coral and zooxanthellae is known as mutualism.</t>
  </si>
  <si>
    <t>Phosphate</t>
  </si>
  <si>
    <t>https://en.wikipedia.org/wiki/Phosphate</t>
  </si>
  <si>
    <t>Phosphates are the naturally occurring form of the element phosphorus, found in many phosphate minerals. In mineralogy and geology, phosphate refers to a rock or ore containing phosphate ions. Inorganic phosphates are mined to obtain phosphorus for use in agriculture and industry.
The largest global producer and exporter of phosphates is Morocco. Within North America, the largest deposits lie in the Bone Valley region of central Florida, the Soda Springs region of southeastern Idaho, and the coast of North Carolina. Smaller deposits are located in Montana, Tennessee, Georgia, and South Carolina. The small island nation of Nauru and its neighbor Banaba Island, which used to have massive phosphate deposits of the best quality, have been mined excessively. Rock phosphate can also be found in Egypt, Israel, Western Sahara, Navassa Island, Tunisia, Togo, and Jordan, countries that have large phosphate-mining industries.</t>
  </si>
  <si>
    <t>Photon</t>
  </si>
  <si>
    <t>https://simple.wikipedia.org/wiki/Photon</t>
  </si>
  <si>
    <t>Photons (from Greek, meaning light), in many atomic models in physics, are particles which transmit light. In other words, light is carried over space by photons. Photon is an elementary particle that is its own antiparticle. In quantum mechanics each photon has a characteristic quantum of energy.
Photons have a rest mass of 0 (zero). However, Einstein's theory of relativity says that they do have a certain amount of momentum. Before the photon got its name, Einstein revived the proposal that light consists of separate pieces of energy (particles). These particles came to be known as photons.
A photon is usually given the symbol C (gamma).
Photons are fundamental particles. Although they can be created and destroyed, their lifetime is infinite.
In a vacuum, all photons move at the speed of light, c, which is equal to 299,792,458 meters (approximately 300,000 kilometers) per second.</t>
  </si>
  <si>
    <t>Physics</t>
  </si>
  <si>
    <t>https://simple.wikipedia.org/wiki/Physics</t>
  </si>
  <si>
    <t>Physics became a separate field of study after the scientific revolution. Galileo's experiments helped to create classical physics. Although he did not invent the telescope, he used it when he looked into the night sky. He supported Copernicus' idea that the Earth moved around the Sun (heliocentrism). He also investigated gravity. Isaac Newton used Galileo's ideas to create his three laws of motion and his law of universal gravitation. Together these laws explained the motion of falling bodies near the earth and the motion of earth and planets around the sun.
In a couple centuries, the Industrial Revolution was in full swing and many more discoveries were made in many fields of science. The laws of classical physics are good enough to study objects that move much slower than the speed of light, and are not microscopic. When scientists first studied quantum mechanics, they had to create a new set of laws, which was the start of modern physics.</t>
  </si>
  <si>
    <t>Pilgrim</t>
  </si>
  <si>
    <t>https://en.wikipedia.org/wiki/Pilgrim</t>
  </si>
  <si>
    <t>A pilgrim (from the Latin peregrinus) is a traveler (literally one who has come from afar) who is on a journey to a holy place. Typically, this is a physical journey (often on foot) to some place of special significance to the adherent of a particular religious belief system. In the spiritual literature of Christianity, the concept of pilgrim and pilgrimage may refer to the experience of life in the world (considered as a period of exile) or to the inner path of the spiritual aspirant from a state of wretchedness to a state of beatitude. Pilgrims and the making of pilgrimages are common in many religions, including the faiths of ancient Egypt, Persia in the Mithraic period, India, China, and Japan. The Greek and Roman customs of consulting the gods at local oracles, such as those at Dodona or Delphi, both in Greece, are widely known. In Greece, pilgrimages could either be personal or state-sponsored.</t>
  </si>
  <si>
    <t>Plague_of_Athens</t>
  </si>
  <si>
    <t>https://en.wikipedia.org/wiki/Plague_of_Athens</t>
  </si>
  <si>
    <t>The Plague of Athens was an epidemic which devastated the city-state of Athens in ancient Greece during the second year of the Peloponnesian War (430 BCE) when an Athenian victory still seemed within reach. It is believed to have entered Athens through Piraeus, the city's port and sole source of food and supplies. Much of the eastern Mediterranean also saw outbreak of the disease, albeit with less impact. The plague returned twice more, in 429 BC and in the winter of 427/426 BC. Some 30 pathogens have been suggested as causing the plague.
Sparta and its allies, with the exception of Corinth, were almost exclusively land based powers, able to summon large land armies which were very nearly unbeatable. Under the direction of Pericles, the Athenians pursued a policy of retreat within the city walls of Athens, relying on Athenian maritime supremacy for supply while the superior Athenian navy harassed Spartan troop movements.</t>
  </si>
  <si>
    <t>Plankton</t>
  </si>
  <si>
    <t>https://simple.wikipedia.org/wiki/Plankton</t>
  </si>
  <si>
    <t>Plankton are drifting organisms that live in the surface layers of the ocean. They live in the top layer of the ocean, called the epipelagic zone. They are not strong enough to swim against ocean currents. The term is in contrast to nekton, who can control their movements. There are three groups:
Phytoplankton: which live at the surface of the ocean and photosynthesise (use light to make sugars and other molecules).
Eukaryote algae: diatoms, coccolithophores, some dinoflagellates.
Bacteria: cyanobacteria.
Zooplankton: small protozoans or metazoans: Ctenophores; jellyfish; rotifers; foraminifera; tiny crustacea and other animals. Some eggs and larvae of larger animals such as fish, crustaceans, and annelids. Apart from the eggs, they all feed on other plankton. Some groups fall into both categories. Dinoflagellates can be either photosynthetic producers or heterotroph consumers; many species are mixotrophic depending upon their circumstances. It is also hard to fit viruses into this scheme; yet they are present in great numbers.</t>
  </si>
  <si>
    <t>Plasma_(physics)</t>
  </si>
  <si>
    <t>https://simple.wikipedia.org/wiki/Plasma_(physics)</t>
  </si>
  <si>
    <t>Plasma is a state of matter. The three other common states of matter are solids, liquids and gases, so plasma is sometimes called the fourth state of matter.
Plasma is created by adding energy to a gas so that some of its electrons leave its atoms. This is called ionization. It results in negatively charged electrons, and positively charged ions. Unlike the other states of matter, the charged particles in a plasma will react strongly to electric and magnetic fields (i.e. electromagnetic fields). If a plasma loses heat, the ions will re-form into a gas, emitting the energy which had caused them to ionize.
Over 99% of the matter in the visible universe is believed to be plasma. When the atoms in a gas are broken up, the pieces are called electrons and ions. Because they have an electric charge, they are pulled together or pushed apart by electric fields and magnetic fields. This makes a plasma act different from a gas. For example, magnetic fields can be used to hold a plasma, but not to hold a gas. Plasma is a better conductor of electricity than copper.</t>
  </si>
  <si>
    <t>Plasma_display</t>
  </si>
  <si>
    <t>https://simple.wikipedia.org/wiki/Plasma_display</t>
  </si>
  <si>
    <t>Televisions with plasma display panel (PDP) are much thinner than cathode ray tubes and are usually higher definition. Only a few television use a PDP.
Plasma screens are made of two sheets of glass with two gases stored between the sheets. The gases are xenon and neon and they fill thousands of tiny chambers, or spaces. Behind each space are a series of red, blue and green phosphors that give off light when struck by radiation. When electricity connects to the plasma chambers the colored phosphors produce the right color on your screen. They work in a very similar way to fluorescent lamps used for lighting.
Plasma screens have been in use since 1964 but only two colors could be produced then. Now we have high definition Plasma screens up to 150 inches in size. In the early 21st century fewer plasma screens were made as people bought more liquid crystal displays.</t>
  </si>
  <si>
    <t>Plebs</t>
  </si>
  <si>
    <t>https://en.wikipedia.org/wiki/Plebs</t>
  </si>
  <si>
    <t>Childhood for plebeians was very different compared to their patrician counterparts since they were expected to enter the workforce at a much earlier age. Plebeians typically belonged to a lower socio-economic class than their patrician counterparts, and therefore did not have as many household servants. As a result, plebeian children were responsible for maintaining the household and caring for their aging parents.
Education was limited to what their parent would teach them, which consisted of only learning the very basics of writing, reading and mathematics. Wealthier Plebeians were able to send their children to schools or hire a private tutor.
Plebeians in ancient Rome lived in buildings called insula, apartment buildings that housed many families. These apartments usually lacked running water and heat. Not all plebeians lived in these run-down conditions, as some wealthier plebs were able to live in single-family homes, called a domus.
Plebeian men wore a tunic with a belt at the waist and women wore a long dress called a stola.</t>
  </si>
  <si>
    <t>Pluton</t>
  </si>
  <si>
    <t>https://en.wikipedia.org/wiki/Pluton</t>
  </si>
  <si>
    <t>In geology, a pluton is a body of intrusive igneous rock (called a plutonic rock) that is crystallized from magma slowly cooling below the surface of the Earth. Plutons include batholiths, stocks, dikes, sills, laccoliths, lopoliths, and other igneous bodies. In practice, "pluton" usually refers to a distinctive mass of igneous rock, typically several kilometers in dimension, without a tabular shape like those of dikes and sills. Batholiths commonly are aggregations of plutons. Examples of plutons include Denali, Cuillin, Cardinal Peak, Mount Kinabalu and Stone Mountain.
The most common rock types in plutons are granite, granodiorite, tonalite, monzonite, and quartz diorite. Generally light colored, coarse-grained plutons of these compositions are referred to as granitoids. The term originated from Pluto, the classical god of the underworld. The use of the name and concept goes back to the beginnings of the science of geology in the late 18th century and the then hotly debated theories of plutonism (or vulcanism), and neptunism regarding the origin of basalt.</t>
  </si>
  <si>
    <t>Polytheism</t>
  </si>
  <si>
    <t>https://en.wikipedia.org/wiki/Polytheism</t>
  </si>
  <si>
    <t>Polytheism is the worship of or belief in multiple deities usually assembled into a pantheon of gods and goddesses, along with their own religions and rituals. In most religions which accept polytheism, the different gods and goddesses are representations of forces of nature or ancestral principles, and can be viewed either as autonomous or as aspects or emanations of a creator God or transcendental absolute principle (monistic theologies), which manifests immanently in nature (panentheistic and pantheistic theologies).
It is a type of theism. Within theism, it contrasts with monotheism, the belief in a singular God, in most cases transcendent. Polytheists do not always worship all the gods equally, but can be henotheists, specializing in the worship of one particular deity. Other polytheists can be kathenotheists, worshiping different deities at different times.
Polytheism was the typical form of religion during the Bronze Age and Iron Age, up to the Axial Age and the development of Abrahamic religions which enforced strict monotheism.</t>
  </si>
  <si>
    <t>Pompeii</t>
  </si>
  <si>
    <t>https://simple.wikipedia.org/wiki/Pompeii</t>
  </si>
  <si>
    <t>The town was started around the year 600 BC. It was started by a group of people from central Italy, the Osci. They chose to start it in this location because it was already an important location for trade by both land and sea. By the 5th century BC, Pompeii had become part of Rome. While under Roman control, Pompeii was improved a lot. The Romans built Aqueducts, and these were used to provide the citizens with water.
Before the eruption, Pompeii was a beautiful and wealthy city. At the time of the eruption, the town may have had about 11,000 people living there. It was in an area where Romans had holiday villas. Modern professor William Abbott said, "At the time of the eruption, Pompeii had reached its high point in society as many Romans frequently visited Pompeii on vacations."
Pliny The Younger was a witness to the eruption of Mount Vesuvius. He sent letters to a friend describing the eruption. For he was much too scared to go any closer, he stayed where he was. He was quite a distance from the sight, but close enough to see the eruption clearly.</t>
  </si>
  <si>
    <t>Post-classical_history</t>
  </si>
  <si>
    <t>https://en.wikipedia.org/wiki/Post-classical_history</t>
  </si>
  <si>
    <t>Finally, communication and trade across Afro-Eurasia increased rapidly. The Silk Road continued to spread cultures and ideas through trade and throughout Europe, Asia, and Africa. Trade networks were established between West Europe, Byzantium, early Russia, the Islamic Empires, and the Far Eastern civilizations. In Africa the earlier introduction of the Camel allowed for a new and eventually large trans-Saharan trade, which connected Sub-Saharan West Africa to Eurasia. The Islamic Empires adopted many Greek, Roman, and Indian advances and spread them through the Islamic sphere of influence, allowing these developments to reach Europe, North and West Africa, and Central Asia. Islamic sea trade helped connect these areas, including those in the Indian Ocean and in the Mediterranean, replacing Byzantium in the latter region. The Christian Crusades into the Middle East (as well as Muslim Spain and Sicily) brought Islamic science, technology, and goods to Western Europe.</t>
  </si>
  <si>
    <t>Potential_energy</t>
  </si>
  <si>
    <t>https://simple.wikipedia.org/wiki/Potential_energy</t>
  </si>
  <si>
    <t>A potential energy is the energy that an object has because of its position on a gradient of potential energy called a potential field, or just a potential.
An actual energy (E = hf) is a nonzero-frequency angular momentum.
A potential energy is the zero-frequency angular momentum stored in a potential flow of the vacuum.
The potential fields are irrotationally radial ("electric") fluxes of the vacuum and divide into two classes:
The gravitoelectric fields;
The electric fields.
The potential energy is negative. It is not a mere convention but a consequence of conservation of energy in the zero-energy universe—as an object descends into a potential field, its potential energy becomes more negative, while its actual energy becomes more positive.
In accordance with the minimum total potential energy principle, the universe's matter flows towards the minimum total potential energy. This cosmic flow is time.</t>
  </si>
  <si>
    <t>Precipitation</t>
  </si>
  <si>
    <t>https://en.wikipedia.org/wiki/Precipitation</t>
  </si>
  <si>
    <t>Precipitation is a major component of the water cycle, and is responsible for depositing most of the fresh water on the planet. Approximately 505,000 km3 (121,000 mi3) of water falls as precipitation each year, 398,000 km3 (95,000 cu mi) of it over the oceans. Given the Earth's surface area, that means the globally averaged annual precipitation is 990 millimetres (39 in).
Mechanisms of producing precipitation include convective, stratiform, and orographic rainfall. Convective processes involve strong vertical motions that can cause the overturning of the atmosphere in that location within an hour and cause heavy precipitation, while stratiform processes involve weaker upward motions and less intense precipitation. Precipitation can be divided into three categories, based on whether it falls as liquid water, liquid water that freezes on contact with the surface, or ice. Mixtures of different types of precipitation, including types in different categories, can fall simultaneously. Liquid forms of precipitation include rain and drizzle. Rain or drizzle that freezes on contact within a subfreezing air mass is called "freezing rain" or "freezing drizzle". Frozen forms of precipitation include snow, ice needles, ice pellets, hail, and graupel.</t>
  </si>
  <si>
    <t>Prehistory</t>
  </si>
  <si>
    <t>https://en.wikipedia.org/wiki/Prehistory</t>
  </si>
  <si>
    <t>"Paleolithic" means "Old Stone Age", and begins with the first use of stone tools. The Paleolithic is the earliest period of the Stone Age.
The early part of the Paleolithic is called the Lower Paleolithic, which predates Homo sapiens, beginning with Homo habilis (and related species) and the earliest stone tools, dated to around 2.5 million years ago. Evidence of control of fire by early humans during the Lower Paleolithic Era is uncertain and has at best limited scholarly support. The most widely accepted claim is that H. erectus or H. ergaster made fires between 790,000 and 690,000 BP (before the present period) in a site at Bnot Ya'akov Bridge, Israel. The use of fire enabled early humans to cook food, provide warmth, and have a light source at night.
Early Homo sapiens originated some 200,000 years ago, ushering in the Middle Paleolithic. Anatomic changes indicating modern language capacity also arise during the Middle Paleolithic. During the Middle Paleolithic Era, there is the first definitive evidence of human use of fire.</t>
  </si>
  <si>
    <t>Princess Wanjiku
Gichangi</t>
  </si>
  <si>
    <t>A Pandemic I
Have Never
seen</t>
  </si>
  <si>
    <t>It was on a Saturday evening while watching our family's favourite programme, that we saw breaking news of presidential briefing, that we all became courious and attentive. The President announced that there has been reported one case of a Kenyan who tested positive of Covid-19, a respiratory disease which was first discovered in Wuhan in China. It is rapidly spreading all over the world. He announced the closure of schools, churches and mosques, and all public gathering put on halt with immediate effect. I became very sad with the news and decided to visit the library on Monday, little did I know that it was a public place where the disease can spread rapidly and therefore it was also closed. I decided to go back home and study there. The ministry of health said that there is no vaccine had been found yet and scientists all over the world are working round the clock to get the cure for Covid-19. The disease is affecting all ages, colours, and races. Anyone tested positive for coronavirus is isolated in hospital for treatment and observation. All his contacts are traced and isolated for 14 days and later tested.</t>
  </si>
  <si>
    <t>Privateer</t>
  </si>
  <si>
    <t>https://en.wikipedia.org/wiki/Privateer</t>
  </si>
  <si>
    <t>The commission was the proof the privateer was not a pirate. It usually limited activity to one particular ship, and specified officers, for a specified period of time. Typically, the owners or captain would be required to post a performance bond. The commission also dictated the expected nationality of potential prize ships under the terms of the war. At sea, the privateer captain was obliged to produce the commission to a potential prize ship's captain as evidence of the legitimacy of their prize claim. If the nationality of a prize was not the enemy of the commissioning sovereign, the privateer could not claim the ship as a prize. Doing so would be an act of piracy.
In British law, under the Offences at Sea Act 1536, piracy was an act of treason, or raiding a ship without a valid commission. By the late 17th century, the prosecution of privateers loyal to the usurped King James II for piracy began to shift the legal framework of piracy away from treason towards crime against property. As a result, privateering commissions became a matter of national discretion.</t>
  </si>
  <si>
    <t>Programming_language</t>
  </si>
  <si>
    <t>https://simple.wikipedia.org/wiki/Programming_language</t>
  </si>
  <si>
    <t>Functional programming looks at programming like a function in mathematics. The program receives input, together with some information, and uses this information to create output. It will not have a state in between, and it will also not change things that are not related to the computation.
Procedural programs specify or describe sets of steps or state changes.
Stack based languages look at some of the program's memory like a stack of cards. There are very few things that can be done with a stack. A data item can be put on the top of the stack. This operation is generally called "push". A data item can be removed from the top of the stack. This is called a "pop". You can look at the item at the top of the stack without removing it. This is called a "peek". If a program is written as "push 5; push 3; add; pop;" it will put 5 on the top of the stack, put 3 on top of the 5, add the top two values (3 + 5 = 8), replace the 3 and 5 with the 8, and print the top.</t>
  </si>
  <si>
    <t>Protective_tariff</t>
  </si>
  <si>
    <t>https://en.wikipedia.org/wiki/Protective_tariff</t>
  </si>
  <si>
    <t>Protective tariffs are tariffs that are enacted with the aim of protecting a domestic industry. Tariffs are also imposed in order to raise government revenue, or to reduce an undesirable activity (sin tax). Although a tariff can simultaneously protect domestic industry and earn government revenue, the goals of protection and revenue maximization suggest different tariff rates, entailing a tradeoff between the two aims. 
A tariff is a tax added onto goods imported into a country; protective tariffs are taxes that render the cost of a foreign import higher than the cost of the initially costlier domestic good. For example, if a piece of cloth cost $4 in Britain and $4 in the United States, the American government would have to impose a tariff to make the price of British cloth higher for Americans. The underlying goal for a protective tariff is to protect domestic industry from foreign competition.</t>
  </si>
  <si>
    <t>Protein</t>
  </si>
  <si>
    <t>https://simple.wikipedia.org/wiki/Protein</t>
  </si>
  <si>
    <t>Proteins have different functions depending on their shape. They can be found in meat or muscle. They are used for growth and repair, as well as for strengthening the bones. They help to make tissue and cells. They are in animals, plants, fungi, bacteria, and also in the human body.
Muscles contain a lot of protein. When protein is digested, it is broken down into amino acids. These amino acids can then be used to build new protein. Proteins form an important part in foods like milk, eggs, meat, fish, beans, spinach, and nuts. There are four factors that determine what a protein will do. The first is the order of the amino acids. There are 20 different types of amino acids. The second is the little twists in the chain. The third is how the entire structure is folded up. The fourth is whether it is made up of different sub-units. Haemoglobin molecules, for example, are made of four sub-units.</t>
  </si>
  <si>
    <t>Protestant_Reformation</t>
  </si>
  <si>
    <t>https://en.wikipedia.org/wiki/Protestant_Reformation</t>
  </si>
  <si>
    <t>The Protestant Reformation, often referred to simply as the Reformation (from Latin reformatio, lit. "restoration, renewal") was a schism from the Roman Catholic Church initiated by Martin Luther and continued by John Calvin, Huldrych Zwingli, and other early Protestant Reformers in 16th century Europe.
Although there had been significant earlier attempts to reform the Roman Catholic Church before Luther – such as those of Jan Hus, Peter Waldo, and John Wycliffe – Martin Luther is widely acknowledged to have started the Reformation with his 1517 work The Ninety-Five Theses. Luther began by criticizing the selling of indulgences, insisting that the Pope had no authority over purgatory and that the Catholic doctrine of the merits of the saints had no foundation in the gospel. The Protestant position, however, would come to incorporate doctrinal changes such as sola scriptura and sola fide.</t>
  </si>
  <si>
    <t>https://simple.wikipedia.org/wiki/Protestant_Reformation</t>
  </si>
  <si>
    <t>The Protestant Reformation is a term used to describe a series of events that happened in the 16th century in the Christian Church. Because of corruption in the Catholic Church, some people saw a need to change the way it worked. People like Erasmus, Thomas More, Huldrych Zwingli, Martin Luther and John Calvin saw this corruption, and acted to stop it. This led to a schism in the church, into Catholics and a number of Protestant churches.
Martin Luther was the first person to translate the Bible into German. He could print copies, because Johannes Gutenberg had invented a way to print a number of copies (approximately 50-100) at a relatively low price. The Protestant reformation triggered the Catholic Counter-Reformation.
In general, Martin Luther's posting of the 95 theses on the door of the church at Wittenberg is seen as the start of the Protestant Reformation. This happened in the year 1517. The Peace of Westphalia of 1648 recognised Protestants, and is generally seen as the end of this process.</t>
  </si>
  <si>
    <t>Protestantism</t>
  </si>
  <si>
    <t>https://simple.wikipedia.org/wiki/Protestantism</t>
  </si>
  <si>
    <t>Protestantism is a form of Christian faith and practice. It began in northern Europe in the early 16th century. At that time, they were against some parts of Roman Catholicism. Together with Eastern Orthodoxy and Roman Catholicism, Protestantism became one of the three greatest forces in Christianity. Protestantism much influenced the culture, beliefs, and economy of the place it became important in.
The word Protestantism was first used by German princes and free cities at the Diet of Speyer (1529), when they were speaking against the Reformation. Lutherans in Germany began using it. Swiss and French more often used Reformed. The Anglicans use Catholic, Reformed and Protestantism, however the Anglican Church is not always regarded as part of Protestantism because it has kept most of the doctrine of the Roman Catholic Church from which it separated from.
Martin Luther, a doctor of theology and a monk, said that the church should return to its roots, and give more weight to what is written in the Bible. Luther thought that the Church had gone too far away from the original teachings.</t>
  </si>
  <si>
    <t>Public_domain</t>
  </si>
  <si>
    <t>https://en.wikipedia.org/wiki/Public_domain</t>
  </si>
  <si>
    <t>Works in the public domain are those whose exclusive intellectual property rights have expired, have been forfeited, or are inapplicable. For example, the works of Shakespeare and Beethoven, and most of the early silent films, are all now in the public domain by either being created before copyrights existed or leaving the copyright term. Examples for works not covered by copyright which are therefore in the public domain, are the formulae of Newtonian physics, cooking recipes and all software before 1974. Examples for works actively dedicated into public domain by their authors are reference implementations of cryptographic algorithms, NIH's ImageJ, and the CIA's The World Factbook. The term is not normally applied to situations where the creator of a work retains residual rights, in which case use of the work is referred to as "under license" or "with permission".
As rights are country-based and vary, a work may be subject to rights in one country and be in the public domain in another.</t>
  </si>
  <si>
    <t>Pulmonary_circulation</t>
  </si>
  <si>
    <t>https://en.wikipedia.org/wiki/Pulmonary_circulation</t>
  </si>
  <si>
    <t>Pulmonary circulation is the portion of the cardiovascular system which carries deoxygenated blood away from the heart, to the lungs, and returns oxygenated (oxygen-rich) blood back to the heart. The term pulmonary circulation is readily paired and contrasted with the systemic circulation. A separate system known as the bronchial circulation supplies blood to the tissue of the larger airways of the lung.
Pulmonary circulation is the movement of blood from the heart, to the lungs, and back to the heart again. Deoxygenated blood leaves the heart, goes to the lungs, and then re-enters the heart; Deoxygenated blood leaves through the right ventricle through the pulmonary artery. From the right atrium, the blood is pumped through the tricuspid valve (or right atrioventricular valve), into the right ventricle. Blood is then pumped from the right ventricle through the pulmonary valve and into the pulmonary trunk of the pulmonary artery.</t>
  </si>
  <si>
    <t>Puritans</t>
  </si>
  <si>
    <t>https://en.wikipedia.org/wiki/Puritans</t>
  </si>
  <si>
    <t>The Puritans were a group of English Reformed Protestants in the 16th and 17th centuries who sought to "purify" the Church of England from most Roman Catholic practices, maintaining that the Church of England was only partially reformed. 
Puritanism in this sense was founded by some of the returning clergy exiled under Mary I shortly after the accession of Elizabeth I of England in 1558, as an activist movement within the Church of England.
Puritanism played a major role in English history during the first half of the 17th century, but the magnitude of that role is still a matter of debate. The English Civil War was first defined as a "Puritan Revolution" by Samuel Rawson Gardiner in the 19th century. Anti-Catholic feeling was stoked by John Pym, a significant and alarmist politician at the time of the Grand Remonstrance of 1641; but revisionist historians such as Kevin Sharpe have cast doubt on the simple outlines of this description.</t>
  </si>
  <si>
    <t>Pyramid</t>
  </si>
  <si>
    <t>https://simple.wikipedia.org/wiki/Pyramid</t>
  </si>
  <si>
    <t>In Egypt, kings and queens, called Pharaohs, were buried in huge square-bottomed pyramids built of stone. They were usually built to be used as tombs for Pharaohs. The ancient Egyptian pyramids are very well built. Some of the pyramids still stand today.
The oldest man-made pyramid found is called the Step pyramid. It is in the Giza Necropolis in Saqqara, near Cairo, Egypt. It was built for King Djoser thousands of years ago. Later pyramids were built much larger. The largest one was the Great Pyramid of Giza. It is near Cairo. It was the tallest building in the world until the Eiffel Tower was built in Paris, in 1889. The Great Pyramid was built by the pharaoh Khufu (= Cheops) from the Ancient Egyptian Old Kingdom. Herodotus was told by his Egyptian guides that it took twenty years for a force of 100,000 workers to build the pyramid (with another ten years to build a stone causeway that connected to a temple in the valley below).
People once thought pyramids were built by slaves. More recent evidence suggests that the workers who built the pyramids were paid and well-cared for.</t>
  </si>
  <si>
    <t>Quantum_mechanics</t>
  </si>
  <si>
    <t>https://en.wikipedia.org/wiki/Quantum_mechanics</t>
  </si>
  <si>
    <t>Quantum mechanics is essential for understanding the behavior of systems at atomic length scales and smaller. If the physical nature of an atom were solely described by classical mechanics, electrons would not orbit the nucleus, since orbiting electrons emit radiation (due to circular motion) and so would quickly lose energy and collide with the nucleus. This framework was unable to explain the stability of atoms. Instead, electrons remain in an uncertain, non-deterministic, smeared, probabilistic wave–particle orbital about the nucleus, defying the traditional assumptions of classical mechanics and electromagnetism.
Quantum mechanics was initially developed to provide a better explanation and description of the atom, especially the differences in the spectra of light emitted by different isotopes of the same chemical element, as well as subatomic particles. In short, the quantum-mechanical atomic model has succeeded spectacularly in the realm where classical mechanics and electromagnetism falter.</t>
  </si>
  <si>
    <t>Radio</t>
  </si>
  <si>
    <t>https://simple.wikipedia.org/wiki/Radio</t>
  </si>
  <si>
    <t>The word "radio" is sometimes used to mean only voiceband broadcasting. Most voiceband broadcasting uses lower frequency and longer wavelength than most television broadcasting.
Microwaves have even higher frequency; shorter wavelength. They also are used to transmit television and radio programs, and for other purposes. Communications satellites relay microwaves around the world.
A radio receiver does not need to be directly in view of the transmitter to receive programme signals. Low frequency radio waves can bend around hills by diffraction, although repeater stations are often used to improve the quality of the signals.
Shortwave radio frequencies are also reflected from an electrically charged layer of the upper atmosphere, called the Ionosphere. The waves can bounce between the ionosphere and the earth to reach receivers that are not in the line of sight because of the curvature of the Earth's surface. They can reach very far, sometimes around the world.</t>
  </si>
  <si>
    <t>Radiosurgery</t>
  </si>
  <si>
    <t>https://en.wikipedia.org/wiki/Radiosurgery</t>
  </si>
  <si>
    <t>Radiosurgery is surgery using radiation, that is, the destruction of precisely selected areas of tissue using ionizing radiation rather than excision with a blade. Like other forms of radiation therapy, it is usually used to treat cancer. Radiosurgery was originally defined by the Swedish neurosurgeon Lars Leksell as "a single high dose fraction of radiation, stereotactically directed to an intracranial region of interest". In stereotactic radiosurgery (SRS), the word stereotactic refers to a three-dimensional coordinate system that enables accurate correlation of a virtual target seen in the patient's diagnostic images with the actual target position in the patient.
Technological improvements in medical imaging and computing have led to increased clinical adoption of stereotactic radiosurgery and have broadened its scope in recent years. Notwithstanding these improvements, the localization accuracy and precision that are implicit in the word "stereotactic" remain of utmost importance for radiosurgical interventions today.</t>
  </si>
  <si>
    <t>Rainforest</t>
  </si>
  <si>
    <t>https://simple.wikipedia.org/wiki/Rainforest</t>
  </si>
  <si>
    <t>The canopy is like a huge green roof over the forest. The trees grow up thin and straight, like pillars seeking the sun. They do not put out branches until they are very tall. Then, they spread out like an umbrella in the sunlight. The trees are so close together that very little light penetrates through to the lower layers. Many kinds of monkeys, birds, and insects live in the layer. The animals that call this layer home often never touch the ground throughout their entire lives. They find everything they need existing within the canopy. Water can be accessed from the boles of trees, if not, the leaves and epiphytes that grow in the canopy can supply that need. The animals eat the leaves and fruit of the trees, insects, or other animals. The tall canopy trees must be able to reach the sunlight high in the air and still get nutrients from the thin soil on the forest floor. Their roots do not go deep into the soil because there is nothing there for the plants to reach.</t>
  </si>
  <si>
    <t>Random-access_memory</t>
  </si>
  <si>
    <t>https://simple.wikipedia.org/wiki/Random-access_memory</t>
  </si>
  <si>
    <t>Random-access memory (or simply RAM) is the memory or information storage in a computer that is used to store running programs and data for the programs. Data (information) in the RAM can be read and written quickly in any order. Normally, the random-access memory is in the form of computer chips. Usually, the contents of RAM are accessible faster than other types of information storage but are lost every time the computer is turned off. Non-volatile random-access memory (NVRAM) keeps its data without using power, which is more expensive but works slower, so it is used in smaller amounts.
Since the late 20th century, RAM uses transistors, usually MOSFETs, to store data. Before that, magnetic memory was the usual kind. 
Dynamic random-access memory (DRAM) is the majority in computers. Modern computers use several types of DRAM. Before 2002, most computers used single data rate (SDR) RAM. Most computers made since then use either double data rate (DDR), DDR2, DDR3, or DDR4 RAM. The later types allow stored data to be moved and used more quickly, so that the computer's processor can keep working quickly without having to wait for data as long or as often.</t>
  </si>
  <si>
    <t>Reading_machine</t>
  </si>
  <si>
    <t>https://en.wikipedia.org/wiki/Reading_machine</t>
  </si>
  <si>
    <t>A reading machine is a piece of assistive technology that allows blind people to access printed materials. It scans text, converts the image into text by means of optical character recognition and uses a speech synthesizer to read out what it has found.
The first successful prototypes of reading machine were developed at Haskins Laboratories in the 1970s under contract from the Veterans Administration. These large prototypes sent the output from a fixed-font optical character recognizer (OCR) to the input of synthesis-by-rule algorithms developed at Haskins Laboratories.
The first commercial reading machine for the blind was developed by Kurzweil Computer Products (later acquired by Xerox Corporation.) in 1975. Walter Cronkite used this machine to give his signature soundoff, "And that's the way it is, January 13, 1976."
In the mid-1960s, Francis F. Lee joined Dr. Samuel Jefferson Mason's Cognitive Information Processing Group in the Research Laboratory of Electronics at MIT to work on a reading machine for the blind, the first system that would scan text and produce continuous speech.</t>
  </si>
  <si>
    <t>Realism</t>
  </si>
  <si>
    <t>https://simple.wikipedia.org/wiki/Realism</t>
  </si>
  <si>
    <t>Realism is a word that can be used in many different ways. It is used mainly in the arts to describe the way that writers, musicians, painters etc. thought in the late 19th century. These artists were trying to show the world as it really is, instead of trying to escape to a world of fantasy, which is what the Romantics had been doing. The Realists wanted to give an accurate description of Nature and of the way people lived in society. Realism in literature was a movement which started in Germany. The poet and writer Heinrich Heine tried in his books to accept the world as it is instead of trying to escape from it. Realistic writers tried to find good things about society.
The interest in Realism led to a movement called Naturalism. This meant describing scenes in nature accurately. The novelist Emile Zola was a Naturalist.</t>
  </si>
  <si>
    <t>Rebellion</t>
  </si>
  <si>
    <t>https://en.wikipedia.org/wiki/Rebellion</t>
  </si>
  <si>
    <t>Rebellion, uprising, or insurrection is a refusal of obedience or order. It refers to the open resistance against the orders of an established authority. The term comes from the Latin verb rebellõ, "I renew war" (from re- ("again") + bellõ ("I wage war/I revolt"). The rebel is the individual that partakes in rebellion or rebellious activities, particularly when armed. Thus, the term rebellion also refers to the ensemble of rebels in a state of revolt.
A rebellion originates from a sentiment of indignation and disapproval of a situation and then manifests itself by the refusal to submit or to obey the authority responsible for this situation. Rebellion can be individual or collective, peaceful (civil disobedience, civil resistance, and nonviolent resistance) or violent (Terrorism, sabotage and guerrilla warfare.)
In political terms, rebellion and revolt are often distinguished by their different aims. If rebellion generally seeks to evade an oppressive power, a revolt seeks to overthrow and destroy that power, as well as its accompanying laws. The goal of rebellion is resistance while a revolt seeks a revolution.</t>
  </si>
  <si>
    <t>Refrigerator</t>
  </si>
  <si>
    <t>https://simple.wikipedia.org/wiki/Refrigerator</t>
  </si>
  <si>
    <t>A freezer is a special type of refrigerator that stores food at freezing temperatures. Inside a freezer, it is normally -18 °C (0 °F). Freezers can be found in household refrigerators, as well as in industry and commerce. When stored in a freezer, frozen food can be stored safely for a longer time than storing at room temperatures.
Domestic freezers can be a separate compartment in a refrigerator, or can be a separate appliance. Household refrigerators usually have a separate compartment where the heat pump is used to pump even colder temperatures to the contents. Most household freezers maintain temperatures from -23 to -18 °C (-9 to 0 °F). Some freezer-only units can achieve -34 °C (-29 °F) and lower. Most household refrigerators generally do not achieve a temperature lower than -23 °C (-9 °F), because it is difficult to control the temperature for two different compartments. This is because both compartments share the same coolant loop.</t>
  </si>
  <si>
    <t>Renaissance</t>
  </si>
  <si>
    <t>https://simple.wikipedia.org/wiki/Renaissance</t>
  </si>
  <si>
    <t>The city of Florence is really where the Renaissance began. In those days, Italy was not one single country. It was lots of little states, all governed in different ways and all fighting or making allies with each other all the time.
Rome was politically powerful because Rome had the Pope, the person in control of the Roman Catholic Church. Because of his very great importance as a spiritual leader, most people and most cities did not want to argue with the Pope, whichever Pope he might be. Because a new pope was elected when the old one died, everyone who was rich and powerful was always hoping it might be a member of their family. It was always a good idea to have several young men in the family trained as priests, just in case. It was also a good idea to be good friends with other rich families. One way to do this was to have lots of daughters and get them to marry rich powerful men from different cities. This was the way that politics worked.</t>
  </si>
  <si>
    <t>Republic</t>
  </si>
  <si>
    <t>https://simple.wikipedia.org/wiki/Republic</t>
  </si>
  <si>
    <t>A republic is a type of government that has no king, queen, or other monarch and where the people are sovereign. This means that people can choose leaders to represent them and make the laws. The word republic comes from the Latin language words res publica, which means "public thing". However, in practice some nominal republics are actually dictatorships, such as the Russian Soviet Republic and the other republics of the USSR from 1922 before it was dissolved in 1991.
Countries with a king or other monarch and free elections is called a constitutional monarchy. This includes the United Kingdom and the other Commonwealth realms. What makes a republic different, is that the people do not need the permission of a king, or other higher power, to choose leaders and the type of government they want. Laws are made and enforced in the name of the people. The best known republic in the world is the United States of America.</t>
  </si>
  <si>
    <t>Research_and_development</t>
  </si>
  <si>
    <t>https://en.wikipedia.org/wiki/Research_and_development</t>
  </si>
  <si>
    <t>Research and development (R&amp;D), also known in Europe as research and technical (or technological) development (RTD), is a general term for activities in connection with corporate or governmental innovation. Research and development is a component of Innovation and is situated at the front end of the Innovation life cycle. Innovation builds on R&amp;D and includes commercialization phases.
The activities that are classified as R&amp;D differ from company to company, but there are two primary models, with an R&amp;D department being either staffed by engineers and tasked with directly developing new products, or staffed with industrial scientists and tasked with applied research in scientific or technological fields which may facilitate future product development. In either case, R&amp;D differs from the vast majority of corporate activities in that it is not often intended to yield immediate profit, and generally carries greater risk and an uncertain return on investment.</t>
  </si>
  <si>
    <t>Respiratory_system</t>
  </si>
  <si>
    <t>https://en.wikipedia.org/wiki/Respiratory_system</t>
  </si>
  <si>
    <t>The respiratory system (called also respiratory apparatus, ventilatory system) is a biological system consisting of specific organs and structures used for the process of respiration in an organism. The respiratory system is involved in the intake and exchange of oxygen and carbon dioxide between an organism and the environment.
In air-breathing vertebrates like human beings, respiration takes place in the respiratory organs called lungs. The passage of air into the lungs to supply the body with oxygen is known as inhalation, and the passage of air out of the lungs to expel carbon dioxide is known as exhalation; this process is collectively called breathing or ventilation. In humans and other mammals, the anatomical features of the respiratory system include trachea, bronchi, bronchioles, lungs, and diaphragm. Molecules of oxygen and carbon dioxide are passively exchanged, by diffusion, between the gaseous external environment and the blood. This exchange process occurs in the alveoli (air sacs) in the lungs.</t>
  </si>
  <si>
    <t xml:space="preserve">Rianna Burnham
</t>
  </si>
  <si>
    <t>Learning About Whales by Listening for Their Calls</t>
  </si>
  <si>
    <t>https://kids.frontiersin.org/article/10.3389/frym.2020.00055</t>
  </si>
  <si>
    <t>The first thing we need to know to help save whales from extinction is how many of each type of whale there are, and where they are located. You might think it would be easy to count very large whales, but they can be hard to find in the deep offshore waters. Scientists also want to know where whales might get together to be social, feed, and breed, as these actions are very important for whales' survival. Scientists also want to know other things, like whether the whales have enough food, and whether people are changing the oceans in ways that make it harder for whales to live.
Sometimes scientists cannot look for the whales in person—it might be hard, dangerous, or just too far. Instead, we use underwater microphones, called hydrophones to listen for them. We will describe how hydrophones were used to listen for whale calls in the Canadian Pacific Ocean, off the coast of Vancouver Island. These hydrophones were located both on the ocean floor and on ocean gliders, which are small submarines.</t>
  </si>
  <si>
    <t>RNA</t>
  </si>
  <si>
    <t>https://simple.wikipedia.org/wiki/RNA</t>
  </si>
  <si>
    <t>RNA is an acronym for ribonucleic acid, a nucleic acid. Many different kinds are now known.
RNA is physically different from DNA: DNA contains two intercoiled strands, but RNA only contains one single strand. RNA also contains different bases from DNA. These bases are the following:
(A) Adenine
(G) Guanine
(C) Cytosine
(U) Uracil
Adenine often forms bonds with uracil, and guanine often forms bonds with cytosine. In this way, we say that adenine is complementary to uracil and that guanine is complementary to cytosine. The first three bases are also found in DNA, but uracil replaces thymine as a complement to adenine.
RNA also contains ribose as opposed to deoxyribose found in DNA. These differences result in RNA being chemically more reactive than DNA. This makes it the more suitable molecule to take part in cell reactions.
RNA is the carrier of genetic information in certain viruses, especially the retroviruses like the HIV virus. This is the only exception to the general rule that DNA is the hereditary substance.</t>
  </si>
  <si>
    <t>Robot</t>
  </si>
  <si>
    <t>https://simple.wikipedia.org/wiki/Robot</t>
  </si>
  <si>
    <t>Robots have many uses. Many factories use robots to do hard work quickly and without many mistakes. They do not look like people, because they are made to do things. These are 'industrial' robots. Some robots find and get rid of bombs. If someone makes a mistake, the robot is damaged or destroyed, which is better than a person being killed. There are also robots that help at home, to vacuum or run a lawn mower, for example. Such robots must learn about the area of work.
A few robots do surgery in places inside the body where a human hand is too big. 
Planet rovers are robots for exploring distant planets. Because it takes a long time to send a radio signal from Earth to another planet, the robots do much of their work alone, without commands from Earth.
People still think of robots as having a shape like a person—two legs, two arms, and a head. ASIMO is one robot that is helping scientists learn how to design and program robots. It can walk, which is not easy to program.</t>
  </si>
  <si>
    <t>Rockslide</t>
  </si>
  <si>
    <t>https://en.wikipedia.org/wiki/Rockslide</t>
  </si>
  <si>
    <t>A rockslide is a type of landslide caused by rock failure in which part of the bedding plane of failure passes through intact rock and material collapses en masse and not in individual blocks. While a landslide occurs when loose dirt or sediment falls down a slope, a rockslide occurs only when solid rocks are transported down slope. The rocks tumble downhill, loosening other rocks on their way and smashing everything in their path. Fast-flowing rock slides or debris slides behave similarly to snow avalanches, and are often referred to as rock avalanches or debris avalanches. The term landslide refers to a variety of mass wasting events (geologic slope failures) that include slumps, slides, falls, and flows. The two major types of slides are rotational slides and translational slides. Rockslides are a type of translational event since the rock mass moves along a roughly planar surface with little rotation or backward tilting. Rock slides are the most dangerous form of mass-wasting due to the fact that they incorporate a sudden, incredibly fast-paced release of bedrock along a uniform plane of weakness.</t>
  </si>
  <si>
    <t>Rogier A. Kievit, Ivan L. Simpson-Kent, &amp; Delia Fuhrmann</t>
  </si>
  <si>
    <t>Why Your Mind Is Like a Shark: Testing the Idea of Mutualism</t>
  </si>
  <si>
    <t>https://kids.frontiersin.org/article/10.3389/frym.2020.00060</t>
  </si>
  <si>
    <t>Whenever you try to solve a problem—at school or elsewhere—you use what psychologists call your cognitive abilities. Cognitive abilities are things like memory (how well you can remember things from the past), vocabulary (how many words you know) and reasoning (how good you are at solving problems). Many things you do and learn in school rely on cognitive abilities. Vocabulary, for instance, is a really important building block of language, as well as other skills. For example, you use your vocabulary when you apply for a job, tell a story, or write a message to a friend.
Normally, scientists study different cognitive abilities separately, just like you study lots of different subjects in school. However, in some recent studies, scientists have discovered exciting connections between cognitive abilities. As it turns out, rather than being entirely separate skills, your cognitive abilities behave a bit like sharks and suckerfish—they help each other grow over time. Your vocabulary is not just useful for improving language skills, it may also help your reasoning, which, in turn, may help your maths skills, which may help your vocabulary.</t>
  </si>
  <si>
    <t>Roman Empire</t>
  </si>
  <si>
    <t>https://simple.wikipedia.org/wiki/Roman_Empire</t>
  </si>
  <si>
    <t>In order to control their large empire, the Romans developed important ideas about law and government. They developed the best army in the world at that time, and ruled by force. They had fine engineering, and built roads, cities, and outstanding buildings. The Empire was divided into provinces, each with a governor plus civil and military support. Letters, both official and private, would constantly go to and from Rome.
Trade was most important for Rome, a city of more than a million people, by far the largest city in the world. They needed, and got, wheat from Egypt, tin from Britannia, grapes from Gaul, and so on. In return, the Romans built provincial capitals into fine cities, protected them from raids by barbarians, and provided education and career opportunities for young people in the provinces, such as jobs in the Roman Army.</t>
  </si>
  <si>
    <t>Ron Refaeli &amp; Inbal Goshen</t>
  </si>
  <si>
    <t>The Star Cells of Memory—Astrocytes</t>
  </si>
  <si>
    <t>https://kids.frontiersin.org/article/10.3389/frym.2020.00040</t>
  </si>
  <si>
    <t>Our memories guide our present and future behaviors based on our past experiences. They define who we are and how we experience the world. During learning, in a process called memory allocation, a group of active neurons are selected to serve as the cells that "hold" a specific memory. These cells will tend to be active together from that time forward, so that each time this memory is recalled, this chosen group of neurons will be reactivated. Therefore, recalling a memory depends on the reactivation of the same group of cells that were activated at the time the memory was made.
Memory disruption is relatively easy to induce in the lab, but what most of us really want, even if our memory is perfectly normal, is to make it even better. This aspiration for memory improvement has challenged scientists for many years. Most attempts to improve memory focus on strengthening the connections between neurons or boosting the formation of memories.
Is it possible that astrocytes can sense the neuronal activity around them and use this information to improve the flexibility of neuronal communication and possibly improve memory?</t>
  </si>
  <si>
    <t>Rosetta_Stone</t>
  </si>
  <si>
    <t>https://simple.wikipedia.org/wiki/Rosetta_Stone</t>
  </si>
  <si>
    <t>The Rosetta Stone is a stone with writing carved into it. French soldiers found it in Egypt in 1799. It helped people get a better understanding of the Ancient Egyptian writing system called hieroglyphics. Its discovery led to the translation of Ancient Egyptian writing. The stone is named after the city where it was found, Rosetta. Today, that city is called "Rashid". The stone is now in the British Museum in London.
It had three pieces of writing on it that said the same thing in three different languages. One was in an Ancient Egyptian script called demotic, the local language of the people in Egypt at that time. The other two languages were hieroglyphics and Ancient Greek.
The historians could already read the Greek. Using this knowledge they were able to work out how to read the Egyptian scripts.</t>
  </si>
  <si>
    <t>Roxana Sühring
Miriam L. Diamond
Martin Scheringer
Liisa M. Jantunen</t>
  </si>
  <si>
    <t>A Long Way From Home—Industrial Chemicals in the Arctic That Really Should Not Be There</t>
  </si>
  <si>
    <t>https://kids.frontiersin.org/article/10.3389/frym.2020.00002</t>
  </si>
  <si>
    <t>The chemicals humans make can be fantastic! We can make chemicals that produce any smell, taste, or color we want. Chemicals are what makes medicine help people, chemicals make our cars drive and our planes fly.
Scientists called chemists make many new types of chemicals all the time. Many of these new chemicals are useful, but some can also be a problem. Chemicals are especially a problem if they do not stay where they are supposed to be but leach out from the products to which they are added.
Imagine, for example, a bright red shirt. The red color is great in the shirt, but after you wash it together with a white shirt, you might find that you have a red shirt and a pink shirt instead of a white one (do not try that out at home—your parents might get upset!). What happened? Some of the chemical that makes the red color did not stay where it was supposed to be, in the red shirt, but instead leached out into the water and colored the white shirt.</t>
  </si>
  <si>
    <t>Saajida Patel</t>
  </si>
  <si>
    <t>An orphan</t>
  </si>
  <si>
    <t>African Storybook Level 2</t>
  </si>
  <si>
    <t>Afeefah is a baby white rhinoceros. Rangers rescued her from the bush. Her mum was killed by poachers. The rangers took Afeefah to a place of safety. Afeefah's heart was broken. And, she was afraid that the poachers would return to take her horn. Slowly, Afeefah made friends. She felt safe and played in the mud. She drank nutritious milk at the sanctuary. One day Afeefah asked her friend Aaminah, "Why do they want our horns?" Aaminah snorted, "They believe that our horns are magical!" "But our horns are not magical!" cried Afeefah. "No, of course not. Horns are the same as hair and nails," said Aaminah. Afeefah and Aaminah are the last of their kind. The white rhinoceros is nearly extinct. They are almost all gone from our world. We can save the rhino and other animals that are almost extinct. What can you do? Find out more!</t>
  </si>
  <si>
    <t>Sabine Weiskirchen, Ralf Weiskirchen, &amp; Katharina Weiper</t>
  </si>
  <si>
    <t>From Mice to Humans: The Study of Obesity</t>
  </si>
  <si>
    <t>https://kids.frontiersin.org/article/10.3389/frym.2020.00092</t>
  </si>
  <si>
    <t>Diseases arising from obesity include type 2 diabetes, stroke, depression, or heart disease. Diabetes is a disease that results from high levels sugar in the blood. After we eat sugar, our bodies release a hormone called insulin, which helps muscle and fat cells to take up and store sugar. This is important because our cells and organs can convert sugar into the energy needed to grow and keep the body active and fit. As long as the fat tissue can store extra energy, everything is fine. However, if we eat too much, the insulin machinery is overstrained and the extra sugar circulates in the bloodstream, leading to disease. If blood sugar levels are not controlled, you could set yourself up for a host of complications including damage of nearly every organ. Also, heart attacks, liver diseases, and many other health problems can result from diabetes. The cells of the body can also become insensitive toward insulin and no longer absorb the sugar. That is the start type 2 diabetes.</t>
  </si>
  <si>
    <t xml:space="preserve">Sam Rosenberg
Sue Ishaq
Julia May
Ashkaan K. Fahimipour </t>
  </si>
  <si>
    <t>How Light Exposure Changes Bacterial Communities in Household Dust</t>
  </si>
  <si>
    <t>https://kids.frontiersin.org/article/10.3389/frym.2019.00148</t>
  </si>
  <si>
    <t>One thing that might affect indoor microbes is exposure to light. Light can cause chemical reactions within microbes that harm their DNA or the proteins they need to survive and function. A research team at the Biology and the Built Environment Center wanted to perform an experiment to discover how bacteria living in dust would be affected when they were exposed to light. Which types of bacteria would live and which types would die? Understanding how different kinds of microbes are affected in different environments can help us to create buildings that help people stay healthy, or at least do not make us sick as often.
From what was already known about the way light affects bacteria, we came up with a hypothesis before starting our experiments. We hypothesized that: (1) light would kill some of the bacteria living in dust; (2) different types of light would affect bacterial species differently; and (3) bacterial species that are related would be affected by light in similar ways.</t>
  </si>
  <si>
    <t>Sarah de Oliveira Libório, Gabriela Gama Freire Alberca, Maria Notomi Sato, &amp; Ricardo Wesley Alberca</t>
  </si>
  <si>
    <t>Allergy: Concepts and Treatments</t>
  </si>
  <si>
    <t>https://kids.frontiersin.org/article/10.3389/frym.2020.00043</t>
  </si>
  <si>
    <t>To be sure that a person is allergic to something, a medical doctor can perform some simple tests. The most popular ones are called the skin-prick test and the IgE test.
In the skin-prick test, the doctor or nurse puts tiny amounts of different allergens just under your skin. If you are allergic, you will develop a red bump where the allergen was placed. The doctor can tell how allergic you are by the size of the red bump. In the IgE test, the doctor will do some blood tests to see whether you have a high amount of IgE in your bloodstream, or IgE specific to some common allergens.
If you have a positive allergy test, and you know which allergen(s) you are allergic to, the best treatment is to avoid contact with those allergens. However, it is easier to avoid contact with some allergens, like peanuts or milk, than it is to avoid airborne allergens, like dust or pollen. Can you imagine not being exposed to any pollen during spring? Since it is very hard to avoid some allergens completely, particularly the airborne ones, medicines have been developed to reduce inflammation and stop the allergic reaction from occurring.</t>
  </si>
  <si>
    <t xml:space="preserve">Sasha J. Kramer, 
Emmanuel Boss
</t>
  </si>
  <si>
    <t>How Do We Choose Technologies to Study Marine Organisms in the Ocean?</t>
  </si>
  <si>
    <t>https://kids.frontiersin.org/article/10.3389/frym.2020.00003</t>
  </si>
  <si>
    <t>The ocean covers more than 72% of the Earth's surface and averages about 3,700 m in depth. How could we ever attempt to study such a large volume of water that contains so many different living things?
Oceanographers (scientists who study the ocean) use a number of different tools to study the ocean, spanning from satellites, an object in space that rotates around the Earth and on which sensors can be attached to observe the Earth that can observe the ocean's surface daily, to research vessels (there are currently about 400 vessels operated by 50 different countries ), to robots, an object that has some control of its own motion and on which sensors can be attached, that sink and rise periodically and are equipped with sensors, an object with electronic components that records signals generated from the environment around it (there are about 5,000 robots in use now). Most of these tools measure physical properties of the ocean, like the temperature and saltiness of the water, with nearly one in ten also collecting information about life in the ocean.</t>
  </si>
  <si>
    <t>Scanning_electron_microscope</t>
  </si>
  <si>
    <t>https://en.wikipedia.org/wiki/Scanning_electron_microscope</t>
  </si>
  <si>
    <t>A scanning electron microscope (SEM) is a type of electron microscope that produces images of a sample by scanning it with a focused beam of electrons. The electrons interact with atoms in the sample, producing various signals that contain information about the sample's surface topography and composition. The electron beam is generally scanned in a raster scan pattern, and the beam's position is combined with the detected signal to produce an image. SEM can achieve resolution better than 1 nanometer. Specimens can be observed in high vacuum, in low vacuum, in wet conditions (in environmental SEM), and at a wide range of cryogenic or elevated temperatures.
The most common SEM mode is detection of secondary electrons emitted by atoms excited by the electron beam. The number of secondary electrons that can be detected depends, among other things, on the angle at which beam meets surface of specimen, i.e. on specimen topography. By scanning the sample and collecting the secondary electrons that are emitted using a special detector, an image displaying the topography of the surface is created.</t>
  </si>
  <si>
    <t>Sea Rescue and Sean Verster</t>
  </si>
  <si>
    <t>How to help someone in water</t>
  </si>
  <si>
    <t>African Storybook Level 5</t>
  </si>
  <si>
    <t>If someone is in water, you can use a stick to pull the person to safety. Never get into the water to try and rescue someone. If you get into the water, you could also drown. If the person who needs help is too far away from you to reach with a stick, you can throw something that floats. Throw something they can hold on to and use to stay above the water. You could throw a soccer ball or an empty five-litre plastic container. If someone needs rescuing from water, ask a lifeguard or adult for help. Never go into the water to try and rescue someone yourself. You can also call the free national emergency number, 112, from a cell phone or a landline. If someone is rescued from the water and they are not breathing, you should call 112 for help. You can then start Hands-on CPR by pushing hard and fast in the centre of their chest. Do not practice this on a friend! You can find out more from the National Sea Rescue Institute.</t>
  </si>
  <si>
    <t>Don't cross a flooded river!</t>
  </si>
  <si>
    <t>After a night of heavy rain, a group of friends were on their way to school. 
They came to the river they had to cross every day. "Yoh! It's stopped raining, but look how full and fast the river is," said Siya. 
"Oh no," groaned Linda. "Do you think teacher will be angry if we miss our classes today?" 
Linda remembered what the Sea Rescue instructor had taught them in water safety lessons. 
"Never cross a flooded river. Even if you can't get to school," the instructor had said. 
Meanwhile, Lungi stepped straight into the river! "I know where the stepping stones are!" he yelled. 
But he soon fell into the water and the strong river began pulling him away. 
"Run and get help!" shouted Linda. "Tell them to call the free emergency number, like the Sea Rescue lady told us." 
"Help, help!" shouted Lungi as he struggled to keep his head above the water. 
"Hold on, Lungi!" shouted Phelelani, as he grabbed a branch that he could use to help his friend. 
Phelelani's class had been taught that they should never go into the water to help someone as they might also be washed away.</t>
  </si>
  <si>
    <t>What is a lifejacket?</t>
  </si>
  <si>
    <t>Johnny is late to meet his friends to go fishing. 
When he arrives at the beach, he realises that he's forgotten to bring his lifejacket. "Don't worry," says Ben, the boat owner. "Here's a spare one I always keep on board." 
Because he's been fishing for years, Johnny knows the right way to put on a lifejacket. He fastens the two straps across his chest and the two straps between his legs. 
"Right!" he says, "it's on firmly and I'm ready to go!" 
On the ocean, they find a good spot to fish and put down the anchor. Out of nowhere, a huge wave suddenly rises above them. "Look! The wave's going to hit us!" shouts one of the fishermen. 
The boat is turned upside down and the men are flung into the water. 
"Eeeeeehhh!" they yell as they are plunged into the icy water. 
Not all of them can swim but, luckily, they are all wearing lifejackets. The men cling to the side of the upturned boat. Ben always carries a cellphone in a plastic pouch tied to his lifejacket. He calls the free emergency number 112. "Help! We're in trouble out at sea," he says to the operator.</t>
  </si>
  <si>
    <t>Sea_level</t>
  </si>
  <si>
    <t>https://en.wikipedia.org/wiki/Sea_level</t>
  </si>
  <si>
    <t>Sea level is generally used to refer to mean sea level (MSL), an average level for the surface of one or more of Earth's oceans from which heights such as elevations may be measured. MSL is a type of vertical datum – a standardized geodetic reference point – that is used, for example, as a chart datum in cartography and marine navigation, or, in aviation, as the standard sea level at which atmospheric pressure is measured in order to calibrate altitude and, consequently, aircraft flight levels. A common and relatively straightforward mean sea-level standard is the midpoint between a mean low and mean high tide at a particular location.
Sea levels can be affected by many factors and are known to have varied greatly over geological time scales. The careful measurement of variations in MSL can offer insights into ongoing climate change, and sea level rise has been widely quoted as evidence of ongoing global warming.</t>
  </si>
  <si>
    <t>Sedimentary_rock</t>
  </si>
  <si>
    <t>https://simple.wikipedia.org/wiki/Sedimentary_rock</t>
  </si>
  <si>
    <t>Chalk, limestone, and dolomite are all basically made from calcium carbonate. This comes from a mixture of minerals and pieces of animals (especially animal shells). They are mostly formed in oceans. Shales, sandstones, and conglomerates are all clastic rocks. They are made from pieces of other rocks. The pieces may have come from erosion by water, ice or wind. Coal is made from ancient plants; oil and natural gas is also organic in origin.
Some sedimentary rocks are made of just one type of sediment, all about the same size, such as sand. Other sedimentary rocks will have large and small lumps, and pieces of different types of rock. Well-known sedimentary rocks are sandstone and limestone.
Sedimentary rocks may be found anywhere on Earth. When sedimentary rocks are heated and squeezed, they become metamorphic rocks. Igneous rocks have a volcanic origin. Over a very long time, rocks get recycled, in two ways. When marine sediments are raised above sea level, they get weathered, and the pieces carried down to the sea. On a much longer time-scale continental plates may collide. Then one plate goes under the other (is subducted), and all its material is recycled, emerging much later.</t>
  </si>
  <si>
    <t>Seirian Sumner</t>
  </si>
  <si>
    <t>Do Not Swat the Wasp!</t>
  </si>
  <si>
    <t>https://kids.frontiersin.org/article/10.3389/frym.2019.00149</t>
  </si>
  <si>
    <t>You probably like bees: they are cute and furry, and they pollinate our crops and wildflowers. In a world without bees we would go hungry, and our countryside would be very dull. But what about wasps? Wasps sting. They ruin your summer picnics. They nest in your house and make your parents angry. There is no reason to like wasps. At least, this is what most people think. Perhaps this is what you were taught in school, or by your family: see a wasp: swat a wasp! Scientists are challenging what people think about wasps and this article explains why we need to think differently about these insects. We will explain why most people do not like wasps and why we should care about them. We will also explain how scientists are asking for the public's help to learn more about why wasps are important, and ultimately how to stop people from swatting the wasps.</t>
  </si>
  <si>
    <t>Seven_Years%27_War</t>
  </si>
  <si>
    <t>https://en.wikipedia.org/wiki/Seven_Years%27_War</t>
  </si>
  <si>
    <t>The Seven Years' War was a world war fought between 1754 and 1763, the main conflict occurring in the seven-year period from 1756 to 1763. It involved every European great power of the time except the Ottoman Empire, spanning five continents, and affected Europe, the Americas, West Africa, India, and the Philippines. The conflict split Europe into two coalitions, led by Great Britain on one side and France on the other. For the first time, aiming to curtail Britain and Prussia's ever-growing might, France formed a grand coalition of its own, which ended with failure as Britain rose as the world's predominant power, altering the European balance of power. In the historiography of some countries, the war is named after combatants in its respective theatres, e.g. the French and Indian War in the United States. In French-speaking Canada, it is known as the War of the Conquest, while it is called the Seven Years' War in English-speaking Canada (North America, 1754–1763), Pomeranian War (with Sweden and Prussia, 1757–1762), Third Carnatic War (on the Indian subcontinent, 1757–1763), and Third Silesian War (with Prussia and Austria, 1756–1763).</t>
  </si>
  <si>
    <t>Séverine Martini &amp; Warren R. Francis</t>
  </si>
  <si>
    <t>The Dark Ocean Is Full of Lights</t>
  </si>
  <si>
    <t>https://kids.frontiersin.org/article/10.3389/frym.2020.00069</t>
  </si>
  <si>
    <t>Why do animals put their energy into making light? One reason to emit light is that, in the ocean, the sunlight barely penetrates deeper than a few hundred meters. Below that, it is completely dark. During the night, even the ocean surface is dark, except for the faint glow from the moonlight, so light is a great way for animals to communicate. But who are they communicating with and who else is seeing these signals? For marine species, emitting light or looking for light in the darkness helps them to find partners or even something to eat. For example, the angler fish uses its glowing lure to attract small prey that will undoubtedly end up in its stomach. Of course, since the prey do not want to be eaten, they can use bioluminescence too, but as a defense. Many different strategies can be used. Shooting a cloud of luminescent mucus is a way to leave predators dazzled for a few seconds. Indeed, imagine that you have been in a dark room for a few minutes.</t>
  </si>
  <si>
    <t>Silk_Road</t>
  </si>
  <si>
    <t>https://en.wikipedia.org/wiki/Silk_Road</t>
  </si>
  <si>
    <t>The Silk Road derives its name from the lucrative silk, first developed in China and a major reason for the connection of trade routes into an extensive transcontinental network. It derives from the German term Seidenstraße (literally "Silk Road") and was first popularized by in 1877 by Ferdinand von Richthofen, who made seven expeditions to China from 1868 to 1872. However, the term itself has been in use in decades prior. The alternative translation "Silk Route" is also used occasionally. Although the term was coined in the 19th century, it did not gain widespread acceptance in academia or popularity among the public until the 20th century. The first book entitled The Silk Road was by Swedish geographer Sven Hedin in 1938.
Use of the term 'Silk Road' is not without its detractors. For instance, Warwick Ball contends that the maritime spice trade with India and Arabia was far more consequential for the economy of the Roman Empire than the silk trade with China, which at sea was conducted mostly through India and on land was handled by numerous intermediaries such as the Sogdians.</t>
  </si>
  <si>
    <t>Simran K. Ghoman &amp; Georg M. Schmölzer</t>
  </si>
  <si>
    <t>Using Games to Train Doctors and Nurses to Save Babies at Birth</t>
  </si>
  <si>
    <t>https://kids.frontiersin.org/article/10.3389/frym.2020.00031</t>
  </si>
  <si>
    <t>To practice their knowledge and skills, doctors and nurses attend classes, read textbooks, or participate in simulated neonatal resuscitations. During a simulation doctors and nurses use equipment and supplies to perform neonatal resuscitation on a doll that looks like a real baby, in a classroom that looks like a real delivery room. An instructor, like a coach, leads the simulation and lets everyone know what they are doing well, and how they can improve. Training together during simulation is the best way to prepare for real-life neonatal resuscitation.
It is important that doctors and nurses train often, so that they do not make mistakes. However, doctors and nurses are very busy taking care of many patients, so they often do not have time to train as frequently as they should. When training is infrequent, they can forget how to perform neonatal resuscitation, which can be harmful for the baby. While simulation is a great way to train, it can also be expensive to use simulation to train doctors and nurses as often as they should be trained.</t>
  </si>
  <si>
    <t>Smartwatch</t>
  </si>
  <si>
    <t>https://en.wikipedia.org/wiki/Smartwatch</t>
  </si>
  <si>
    <t>A smartwatch is a computerized wristwatch with functionality that goes beyond timekeeping. While early models can perform basic tasks, such as calculations, translations, and game-playing, 2010s smartwatches are effectively wearable computers. Many run mobile apps, using a mobile operating system. Some smartwatches function as portable media players, with FM radio and playback of digital audio and video files via a Bluetooth or USB headset. Some models, also called 'watch phones', feature full mobile phone capability, and can make or answer phone calls or text messages.
While internal hardware varies, most have an electronic visual display, either backlit LCD or OLED. Some use transflective or electronic paper, to consume less power. Most have a rechargeable battery and many have a touchscreen. Peripheral devices may include digital cameras, thermometers, accelerometers, altimeters, barometers, compasses, GPS receivers, tiny speakers, and SD card (that are recognized as a storage device by a computer).</t>
  </si>
  <si>
    <t>Smelting</t>
  </si>
  <si>
    <t>https://simple.wikipedia.org/wiki/Smelting</t>
  </si>
  <si>
    <t>Iron is smelted from iron ore in large reactors called blast furnaces. A blast furnace is a tall vertical structure which is fed with coke, iron ore and limestone. When hot air is blown in the blast furnace, the coke will burn and reduce the oxygen off the ore, producing bare iron and carbon dioxide. The limestone will bind off any remaining bedrock. The iron melts in the hot temperature and is tapped off in liquid phase at the bottom. It is then worked into steel. The limestone and bedrock form a compound called slag. It can be used for making bricks, concrete or road topping. Earlier methods include Bloomery.
Aluminum is smelted in electric ovens called electric arc furnaces. The aluminum ore is poured on the bottom of the furnace and electric current is led through the ore. The temperature rises so high that the oxygen separates, leaving metallic aluminum.
Copper is poured on naked flame which burns off sulfur and other impurities, leaving raw copper. Electrolysis uses electric current to separate the copper in big pools, which contain water solution called electrolyte</t>
  </si>
  <si>
    <t>Snehal Kadam
Karishma S. Kaushik</t>
  </si>
  <si>
    <t>From Ouch to Ah-ha! Understanding Wounds, Healing, and Infections</t>
  </si>
  <si>
    <t>https://kids.frontiersin.org/article/10.3389/frym.2019.00157</t>
  </si>
  <si>
    <t>We have all experienced a wound, a local injury to the skin, at some point in our lives. Most often, wounds heal completely and a scab is the only sign of the injury. Except for the initial pain and bleeding, we might not pay much attention to the process by which the wound repairs or the possible complications that could arise. The process of wound healing involves a well-coordinated series of steps involving many cells, tissues, and chemicals in the body. Interruptions to the wound healing process, often caused by the presence of bacteria, lead to major disturbances and delays in wound repair. Further, some forms of bacteria can be resistant to antibiotics, making it difficult to treat infected wounds. In this article, we discuss the stages of wound healing, explain how bacteria can delay this process, and describe simple steps that you can adopt to prevent wound infections.</t>
  </si>
  <si>
    <t>Social_networking_service</t>
  </si>
  <si>
    <t>https://en.wikipedia.org/wiki/Social_networking_service</t>
  </si>
  <si>
    <t>A social networking service (also social networking site, SNS or social media) is an online platform that is used by people to build social networks or social relations with other people who share similar personal or career interests, activities, backgrounds or real-life connections. The variety of stand-alone and built-in social networking services available online in the 2010s introduces challenges of definition, but there are some common features: (1) social networking services are Web 2.0 Internet-based applications, (2) user-generated content (UGC) such as text posts, digital photos and videos, is the lifeblood of SNS organisms, (3) users create service-specific user profiles for the site or "app" that are designed and maintained by the SNS organization, and (4) social networking services facilitate the development of online social networks by connecting a user's profile with those of other individuals and/or groups. Most social network services are web-based and provide means for users to interact over the Internet, such as by e-mail and instant messaging and online forums.</t>
  </si>
  <si>
    <t>Society</t>
  </si>
  <si>
    <t>https://simple.wikipedia.org/wiki/Society</t>
  </si>
  <si>
    <t>Society is the term to describe human beings together (collective, the sum of their social networks and power networks). It does not refer to everything everybody thinks or does, but only to those things that everybody acts upon – or refuses to do – quite reliably.
Because it must keep even the poorest and weakest members of a society willing to help even the richest and strongest, a society is very concerned with its citizenship, rights, ethics and time limits. These are basic ways to achieve fairness. If they break down badly, people will think the society is unfair and start taking things from each other, refusing to help each other, or seeing those who have more as cheats.
While every society is different, the way it breaks down and fails is very often the same: fraud, theft, violence, war and sometimes even genocide if people stop identifying with the society and thus identify with what they think of as a "race" of people. A new society may be formed out of only those who still agree, or who just survive the collapse of an old failed one.</t>
  </si>
  <si>
    <t>Socrates</t>
  </si>
  <si>
    <t>https://en.wikipedia.org/wiki/Socrates</t>
  </si>
  <si>
    <t>As Socrates did not write down any of his teachings, secondary sources provide the only information on his life and thought. The sometimes contradictory nature of these sources is known as the Socratic problem, or the Socratic question.
Plato and Xenophon's dialogues provide the main source of information on Socrates's life and thought. These writings are the Sokratikoi logoi, or Socratic dialogues, which consist of reports of conversations apparently involving Socrates.
As for discovering the real-life Socrates, the difficulty is that ancient sources are mostly philosophical or dramatic texts, apart from Xenophon. There are no straightforward histories, contemporary with Socrates, that dealt with his own time and place. A corollary of this is that sources that do mention Socrates do not necessarily claim to be historically accurate, and are often partisan. For instance, those who prosecuted and convicted Socrates have left no testament. Historians, therefore, face the challenge of reconciling the various evidence from the extant texts in order to attempt an accurate and consistent account of Socrates's life and work. The result of such an effort is not necessarily realistic, even if consistent.</t>
  </si>
  <si>
    <t>Software</t>
  </si>
  <si>
    <t>https://simple.wikipedia.org/wiki/Software</t>
  </si>
  <si>
    <t>Computer software (often called just software) is a set of instructions and associated documentation that tells a computer what to do or how to perform a task or it can mean all the software on a computer, including the applications and the operating system. Applications are programs that do a specific thing, such as a game or a word processor. The operating system (Mac OS, Microsoft Windows, Linux, etc.) is software that helps the applications run, and controls the display and the keyboard.
The word software was first used in the late 1960s to show the difference from computer hardware, which are the parts of a machine that can be seen and touched. Software is the instructions that the computer follows. Before compact discs (CDs) or Internet downloads, software came on various computer data storage media like paper punch cards, magnetic discs or magnetic tape.</t>
  </si>
  <si>
    <t>Software_as_a_service</t>
  </si>
  <si>
    <t>https://en.wikipedia.org/wiki/Software_as_a_service</t>
  </si>
  <si>
    <t>Software as a Service (SaaS; pronounced /sæs/) is a software licensing and delivery model in which software is licensed on a subscription basis and is centrally hosted. It is sometimes referred to as "on-demand software". SaaS is typically accessed by users using a thin client via a web browser. SaaS has become a common delivery model for many business applications, including office and messaging software, payroll processing software, DBMS software, management software, CAD software, development software, gamification, virtualization, accounting, collaboration, customer relationship management (CRM), management information systems (MIS), enterprise resource planning (ERP), invoicing, human resource management (HRM), talent acquisition, content management (CM), antivirus software, and service desk management. SaaS has been incorporated into the strategy of nearly all leading enterprise software companies.
According to a Gartner Group estimate, SaaS sales in 2010 reached $10 billion, and were projected to increase to $12.1bn in 2011, up 20.7% from 2010.</t>
  </si>
  <si>
    <t>Software_development</t>
  </si>
  <si>
    <t>https://en.wikipedia.org/wiki/Software_development</t>
  </si>
  <si>
    <t>Software development is the process of computer programming, documenting, testing, and bug fixing involved in creating and maintaining applications and frameworks resulting in a software product. Software development is a process of writing and maintaining the source code, but in a broader sense it includes all that is involved between the conception of the desired software through to the final manifestation of the software, sometimes in a planned and structured process. Therefore, software development may include research, new development, prototyping, modification, reuse, re-engineering, maintenance, or any other activities that result in software products.
Software can be developed for a variety of purposes, the three most common being to meet specific needs of a specific client/business (the case with custom software), to meet a perceived need of some set of potential users (the case with commercial and open source software), or for personal use (e.g. a scientist may write software to automate a mundane task).</t>
  </si>
  <si>
    <t>Software_engineering</t>
  </si>
  <si>
    <t>https://en.wikipedia.org/wiki/Software_engineering</t>
  </si>
  <si>
    <t>When the first digital computers appeared in the early 1940s, the instructions to make them operate were wired into the machine. Practitioners quickly realized that this design was not flexible and came up with the "stored program architecture" or von Neumann architecture. Thus the division between "hardware" and "software" began with abstraction being used to deal with the complexity of computing.
Programming languages started to appear in the early 1950s and this was also another major step in abstraction. Major languages such as Fortran, ALGOL, PL/I, and COBOL were released in the late 1950 and 1960s to deal with scientific, algorithmic, and business problems respectively. David Parnas introduced the key concept of modularity and information hiding in 1972 to help programmers deal with the ever-increasing complexity of software systems.
The origins of the term "software engineering" have been attributed to various sources.</t>
  </si>
  <si>
    <t>Solar_sail</t>
  </si>
  <si>
    <t>https://en.wikipedia.org/wiki/Solar_sail</t>
  </si>
  <si>
    <t>Solar sails (also called light sails or photon sails) are a form of spacecraft propulsion using radiation pressure exerted by sunlight on large mirrors. A useful analogy may be a sailing boat; the light exerting a force on the mirrors is akin to a sail being blown by the wind. High-energy laser beams could be used as an alternative light source to exert much greater force than would be possible using sunlight, a concept known as beam sailing.
Solar sail craft offer the possibility of low-cost operations combined with long operating lifetimes. Since they have few moving parts and use no propellant, they can potentially be used numerous times for delivery of payloads.
Solar sails use a phenomenon that has a proven, measured effect on spacecraft. Solar pressure affects all spacecraft, whether in interplanetary space or in orbit around a planet or small body. A typical spacecraft going to Mars, for example, will be displaced by thousands of kilometres by solar pressure, so the effects must be accounted for in trajectory planning, which has been done since the time of the earliest interplanetary spacecraft of the 1960s.</t>
  </si>
  <si>
    <t>Solar_System</t>
  </si>
  <si>
    <t>https://simple.wikipedia.org/wiki/Solar_System</t>
  </si>
  <si>
    <t>The Solar System is the Sun and all the objects in orbit around it. The Sun is orbited by planets, asteroids, comets and other things.
The Sun is a star. It contains 99.9 percent of the Solar System's mass. This means that it has strong gravity. The other objects are pulled into orbit around the Sun. The sun is mostly made out of hydrogen and helium.
There are eight planets in the Solar System. From closest to farthest from the Sun, they are: Mercury, Venus, Earth, Mars, Jupiter, Saturn, Uranus and Neptune. The first four planets are called terrestrial planets. They are mostly made of rock and metal, and they are mostly solid. The last four planets are called gas giants. This is because they are large planets that are mostly made of gas. Even though they are made of gas, they have much more mass than the terrestrial planets.</t>
  </si>
  <si>
    <t>Solar_wind</t>
  </si>
  <si>
    <t>https://en.wikipedia.org/wiki/Solar_wind</t>
  </si>
  <si>
    <t>The solar wind is a stream of charged particles released from the upper atmosphere of the Sun. This plasma consists of mostly electrons, protons and alpha particles with energies usually between 1.5 and 10 keV; embedded in the solar-wind plasma is the interplanetary magnetic field. The solar wind varies in density, temperature and speed over time and over solar longitude. Its particles can escape the Sun's gravity because of their high energy, from the high temperature of the corona and magnetic, electrical and electromagnetic phenomena in it.
The solar winds flow outward supersonically at varying speeds depending on their origin reaching up to around one million miles per hour to great distances, filling a region known as the heliosphere, an enormous bubble-like volume surrounded by the interstellar medium. Other related phenomena include the aurora (northern and southern lights), the plasma tails of comets that always point away from the Sun, and geomagnetic storms that can change the direction of magnetic field lines.</t>
  </si>
  <si>
    <t>Solubility</t>
  </si>
  <si>
    <t>https://en.wikipedia.org/wiki/Solubility</t>
  </si>
  <si>
    <t>Solubility is the property of a solid, liquid, or gaseous chemical substance called solute to dissolve in a solid, liquid, or gaseous solvent. The solubility of a substance fundamentally depends on the physical and chemical properties of the solute and solvent as well as on temperature, pressure and the pH of the solution. The extent of the solubility of a substance in a specific solvent is measured as the saturation concentration, where adding more solute does not increase the concentration of the solution and begins to precipitate the excess amount of solute. The solubility of a substance is an entirely different property from the rate of solution, which is how fast it dissolves.
Most often, the solvent is a liquid, which can be a pure substance or a mixture. One may also speak of solid solution, but rarely of solution in a gas (see vapor–liquid equilibrium instead).</t>
  </si>
  <si>
    <t>Soviet_Union</t>
  </si>
  <si>
    <t>https://simple.wikipedia.org/wiki/Soviet_Union</t>
  </si>
  <si>
    <t>The Soviet Union (short for Union of Soviet Socialist Republics or USSR) was a single-party Marxist-Leninist state. It existed from 1922 until 1991, and was the first country to declare itself socialist and build towards a communist society. It was a union of fourteen Soviet Socialist Republics and one Soviet Federated Socialist Republic (Russia).
The Soviet Union was created after Vladimir Lenin led the overthrow of Alexander Kerensky. The communist government developed industry and over time became a major, powerful union. The largest country in the Union was Russia, and Kazakhstan was the second. The capital city of the Soviet Union was Moscow. Although technically countries could become independent if they wanted, in practice it was a completely centralized government, with no states' rights for the member countries. Many believe that the Soviet Union was the final stage of the Russian Empire; since the USSR covered most of the land of the former Empire.</t>
  </si>
  <si>
    <t>Special_effect</t>
  </si>
  <si>
    <t>https://simple.wikipedia.org/wiki/Special_effect</t>
  </si>
  <si>
    <t>Special effects is a term for the things used in movies to create images that do not exist. There are many different types of special effects, for example, making little models or using computer animation.
Action movies often use special effects to create images that would be dangerous or cost a lot of money to create in real life. For example, if an action movie shows a very big battleship blowing up in flames, it would be expensive to buy a battleship and dangerous to blow it up. For this reason, most action movies use special effects if they want to show something blowing up in flames. A movie maker could make a little model of a battleship that is only a few yards or meters long, and then blow it up while filming with the motion picture camera. This would be cheaper and safer.
Science fiction movies also often use special effects. They usually tell imaginary stories that take place in the future, on other planets. It would be impossible to actually make a science fiction movie on another planet. For this reason, filmmakers use special effects to create images that look like other planets.</t>
  </si>
  <si>
    <t>Species</t>
  </si>
  <si>
    <t>https://simple.wikipedia.org/wiki/Species</t>
  </si>
  <si>
    <t>A species is a kind of organism. It is a basic unit of biological classification, and a formal rank in taxonomy. Originally, the word was used informally in a rather vague way, but now there are at least 26 different ways it is used.
All animals or plants that are the same kind belong to the same species. Wolves (Canis lupus) are one species. Humans are another species. Broadly, the idea is that (say) cats breed with cats and produce more cats. This is the basis for deciding to have a species named Felis catus. However, giving a simple definition of 'species' is rather difficult, and many people have tried.
Species is a word for a special kind of living thing, like a crow. r such as the songbirds, (which has many families in it, such as the crow, thrush and swallow families).</t>
  </si>
  <si>
    <t>Speech_recognition</t>
  </si>
  <si>
    <t>https://en.wikipedia.org/wiki/Speech_recognition</t>
  </si>
  <si>
    <t>Speech recognition applications include voice user interfaces such as voice dialing (e.g. "call home"), call routing (e.g. "I would like to make a collect call"), domotic appliance control, search key words (e.g. find a podcast where particular words were spoken), simple data entry (e.g., entering a credit card number), preparation of structured documents (e.g. a radiology report), determining speaker characteristics, speech-to-text processing (e.g., word processors or emails), and aircraft (usually termed direct voice input).
The term voice recognition or speaker identification refers to identifying the speaker, rather than what they are saying. Recognizing the speaker can simplify the task of translating speech in systems that have been trained on a specific person's voice or it can be used to authenticate or verify the identity of a speaker as part of a security process.
From the technology perspective, speech recognition has a long history with several waves of major innovations. Most recently, the field has benefited from advances in deep learning and big data. The advances are evidenced not only by the surge of academic papers published in the field, but more importantly by the worldwide industry adoption of a variety of deep learning methods in designing and deploying speech recognition systems.</t>
  </si>
  <si>
    <t>Speed_of_light</t>
  </si>
  <si>
    <t>https://simple.wikipedia.org/wiki/Speed_of_light</t>
  </si>
  <si>
    <t>The speed of light is the speed at which light travels in empty space. Physicists often use the letter c to denote the speed of light. It has the value 299,792,458 meters per second (or about 186,282.397 miles per second). A photon (particle of light) travels at this speed in a vacuum.
According to special relativity, c is the maximum speed at which all energy, matter, and physical information in the universe can travel. It is the speed of all massless particles such as photons, and associated fields—including electromagnetic radiation such as light—in a vacuum.
It is predicted by the current theory to be the speed of gravity (that is, gravitational waves). Such particles and waves travel at c regardless of the motion of the source or the inertial frame of reference of the observer. In the theory of relativity, c interrelates space and time, and appears in the famous equation of mass–energy equivalence E = mc2.</t>
  </si>
  <si>
    <t>Speed_of_sound</t>
  </si>
  <si>
    <t>https://en.wikipedia.org/wiki/Speed_of_sound</t>
  </si>
  <si>
    <t>The speed of sound is the distance travelled per unit time by a sound wave as it propagates through an elastic medium. In dry air at 20 °C (68 °F), the speed of sound is 343.2 metres per second (1,126 ft/s; 1,236 km/h; 768 mph; 667 kn), or a kilometre in 2.914 s or a mile in 4.689 s.
The speed of sound in an ideal gas depends only on its temperature and composition. The speed has a weak dependence on frequency and pressure in ordinary air, deviating slightly from ideal behavior.
In common everyday speech, speed of sound refers to the speed of sound waves in air. However, the speed of sound varies from substance to substance: sound travels most slowly in gases; it travels faster in liquids; and faster still in solids. For example (as noted above), sound travels at 343.2 m/s in air; it travels at 1,484 m/s in water (4.3 times as fast as in air); and at 5,120 m/s in iron.</t>
  </si>
  <si>
    <t>Star</t>
  </si>
  <si>
    <t>https://simple.wikipedia.org/wiki/Star</t>
  </si>
  <si>
    <t>A star is a massive ball of plasma (very hot gas) held together by gravity. It radiates energy because of the nuclear reactions inside it.
It radiates heat and light, and every other part of the electromagnetic spectrum, such as radio waves, micro-waves, X-rays, gamma-rays and ultra-violet radiation. The proportions vary according to the mass and age of the star.
The energy of stars comes from nuclear fusion. This is a process that turns a light chemical element into another heavier element. Stars are mostly made of hydrogen and helium. They turn the hydrogen into helium by fusion. When a star is near the end of its life, it begins to change the helium into other heavier chemical elements, like carbon and oxygen. Fusion produces a lot of energy. The energy makes the star very hot. The energy produced by stars radiates away from them. The energy leaves as electromagnetic radiation.</t>
  </si>
  <si>
    <t>Steam_engine</t>
  </si>
  <si>
    <t>https://simple.wikipedia.org/wiki/Steam_engine</t>
  </si>
  <si>
    <t>A steam engine is an engine which uses steam from boiling water to make it move. The steam pushes on the engine parts to make them move. Steam engines can power many kinds of machines including vehicles and electric generators.
Steam engines were used in mine pumps starting in the early 18th century and were much improved by James Watt in the 1770s. They were very important during the industrial revolution where they replaced horses, windmills and watermills to work machines.
The first steam engines were piston engines. The steam pressure pushed on a piston which made it move along a cylinder and so they had a reciprocal (back-and-forth) motion. This could move a pump directly or work a crank to turn a wheel and work a machine. They operated at low pressure and had to be very big to make much power.
Steam engines were used in factories to work machines and in mines to move pumps. Later smaller engines were built that could move railway locomotives and steam boats.</t>
  </si>
  <si>
    <t>Steelmaking</t>
  </si>
  <si>
    <t>https://en.wikipedia.org/wiki/Steelmaking</t>
  </si>
  <si>
    <t>Steelmaking is the process for producing steel from iron ore and scrap. In steelmaking, impurities such as nitrogen, silicon, phosphorus, sulfur and excess carbon are removed from the raw iron, and alloying elements such as manganese, nickel, chromium and vanadium are added to produce different grades of steel. Limiting dissolved gases such as nitrogen and oxygen, and entrained impurities (termed "inclusions") in the steel is also important to ensure the quality of the products cast from the liquid steel.
Steelmaking has existed for millennia, but it was not commercialized until the 19th century. The ancient craft process of steelmaking was the crucible process. In the 1850s and 1860s, the Bessemer process and the Siemens-Martin process turned steelmaking into a heavy industry. Today there are two major commercial processes for making steel, namely basic oxygen steelmaking, which has liquid pig-iron from the blast furnace and scrap steel as the main feed materials, and electric arc furnace (EAF) steelmaking, which uses scrap steel or direct reduced iron (DRI) as the main feed materials.</t>
  </si>
  <si>
    <t>Stefania A. Ciurea, Ashleigh Maxcey, &amp; Phillip M. Newman</t>
  </si>
  <si>
    <t>Why Do We “Choke” Under Pressure?</t>
  </si>
  <si>
    <t>https://kids.frontiersin.org/article/10.3389/frym.2020.00056</t>
  </si>
  <si>
    <t>Scientists who study memory have described different processes, or types, of memory. One type is called long-term memory, which lasts basically forever and can store an unlimited amount of information. Long-term memory stores the information we are not currently using, kind of like a library full of books that hold the stories of our lives. Another type of memory, working memory, does not last very long and cannot hold much information. Working memory is the one we use for completing tasks and getting information into and out of long-term memory. For example, we use working memory to do things like mental math or to piece a story together after listening to a sequence of events. Working memory plays a big role in learning and doing well on tests in school. People differ in how much information they can hold in working memory, which is called a person's individual working memory capacity.
Stressful situations can affect even the smartest students, by lowering the amount of space in their working memory. Remember that working memory already cannot hold much information.</t>
  </si>
  <si>
    <t>Stephanie R. Partridge, Rebecca Raeside, Anna Singleton, &amp; Julie Redfern</t>
  </si>
  <si>
    <t>Five Reasons to Eat Healthy Foods You May Not Know About</t>
  </si>
  <si>
    <t>https://kids.frontiersin.org/article/10.3389/frym.2020.00067</t>
  </si>
  <si>
    <t>A recent scientific study looked at the impact of different kinds of foods on both human health and the environment's health. To do this study, the scientists used statistics (calculations) to investigate the links between 15 different kinds of foods and five diet-related health conditions and five environmental impacts of producing these foods. For example, the scientists looked at if eating vegetables will prevent us from getting heart disease and how much greenhouse gases come from growing vegetables. They used big data sets from other studies, which they combined using a statistical method called a metanalysis. The scientists found that foods that were good for our health, like vegetables, fruits, whole grains, nuts, and legumes, were also good for the health of our planet. That is, these foods had a low environmental impact on things like greenhouse gas emissions, land use, water use, and two types of nutrient pollution.</t>
  </si>
  <si>
    <t>Stone_Age</t>
  </si>
  <si>
    <t>https://simple.wikipedia.org/wiki/Stone_Age</t>
  </si>
  <si>
    <t>The Stone Age was an ancient time when people made tools from stone. Wood, bones and other materials were also used for tools, but those things don't last as long, so more stone tools are found. Stone (especially a kind of stone called flint) was used to cut things.
The period began with the first stone tools, about 2.7 million years ago. Some groups of people were still in the stone age into the 20th century. They also killed animals for food and clothing.
The time after the Stone Age is the Bronze Age, named after the metal bronze. The Stone Age ended when people discovered the art of smelting (making metals). The first metal used was copper, followed by bronze. People probably began using bronze instead of just stone in the Middle East sometime between 3000 and 2000 BC.
The Stone Age is divided by archaeologists (people who study relics) into three sections: Paleolithic ("old stone"), Mesolithic ("middle stone") and Neolithic ("new stone"). Pottery was invented during the Neolithic Stone Age.</t>
  </si>
  <si>
    <t>Storm_drain</t>
  </si>
  <si>
    <t>https://en.wikipedia.org/wiki/Storm_drain</t>
  </si>
  <si>
    <t>A storm drain, storm sewer (US), surface water drain/sewer (UK), or stormwater drain (Australia and New Zealand) is designed to drain excess rain and ground water from impervious surfaces such as paved streets, car parks, parking lots, footpaths, sidewalks, and roofs. Storm drains vary in design from small residential dry wells to large municipal systems. They are fed by street gutters on most motorways, freeways and other busy roads, as well as towns in areas which experience heavy rainfall, flooding and coastal towns which experience regular storms. Even the gutters from houses and buildings can be connected to the Storm drain. Many storm drainage systems are designed to drain the storm water, untreated, into rivers or streams. As a result, it is not acceptable to pour certain types of chemicals into the drains.
Some storm drains lead to a mixing of stormwater (rainwater) with sewage, either intentionally – in the case of combined sewers – or unintentionally.</t>
  </si>
  <si>
    <t>Supernova</t>
  </si>
  <si>
    <t>https://simple.wikipedia.org/wiki/Supernova</t>
  </si>
  <si>
    <t>A supernova is when a huge star explodes. It usually happens when its nuclear fusion cannot hold the core against its own gravity. The core collapses, and explodes.
The biggest supernovae are called hypergiants and smaller ones are called supergiants. They are massive: because of gravity they use up their energy very quickly. Normally they only live for a few million years.
During the explosion, the total energy radiated by supernovae may briefly outshine the entire output of a galaxy. They emit energy equal to that of the whole lifetime of a solar-like star. The explosion blows of its stellar material away from the star, at velocities up to 30,000 km/s or 10% of the speed of light. This drives a shock wave into the surrounding interstellar medium. This sweeps up an expanding shell of gas and dust, which we see as a supernova remnant. After exploding, what is left becomes a black hole or a neutron star.
Most stars are small and do not explode. They become colder and smaller, and they become white dwarf stars.</t>
  </si>
  <si>
    <t>Surround_sound</t>
  </si>
  <si>
    <t>https://en.wikipedia.org/wiki/Surround_sound</t>
  </si>
  <si>
    <t>Surround sound is a technique for enriching the sound reproduction quality of an audio source with additional audio channels from speakers that surround the listener (surround channels), providing sound from a 360° radius in the horizontal plane (2D) as opposed to "screen channels" (centre, left, and right) originating only from the listener's forward arc.
Surround sound is characterized by a listener location or sweet spot where the audio effects work best, and presents a fixed or forward perspective of the sound field to the listener at this location. The technique enhances the perception of sound spatialization by exploiting sound localization; a listener's ability to identify the location or origin of a detected sound in direction and distance. Typically this is achieved by using multiple discrete audio channels routed to an array of loudspeakers.
There are various surround sound based formats and techniques, varying in reproduction and recording methods along with the number and positioning of additional channels.</t>
  </si>
  <si>
    <t>Svenja Frenzel, Nina M. Junker, Jan A. Häusser, S. Alexander Haslam, &amp; Rolf van Dick</t>
  </si>
  <si>
    <t>When “I” Becomes “We”, Even “Illness” Turns to “Wellness”: Why Group Life Is Important for Our Health</t>
  </si>
  <si>
    <t>People receive many benefits from their social groups. Social support is only one of them. Christy experienced this herself: she noticed that she can deal with problems more easily when she receives help from her friends. This is beneficial for her health, because she experiences less stress. Benefits from group memberships are mutual. Within Christy's football group, the children can both give and receive help. For example, if Christy knows how to perform a ball trick she might explain it to the other group members. As a result, all group members feel that they can achieve much more than they could alone. In psychology, we have found that people who experience such advantages from their social groups are healthier and experience less stress.
However, it is not the support of just anyone that can have a positive effect on your health. The health benefits of social support depend on your social identity. This is something researchers have confirmed in experiments. In these, participants were asked to perform a speech in front of two strangers (who were actually members of the research team).</t>
  </si>
  <si>
    <t>Sweat</t>
  </si>
  <si>
    <t>https://simple.wikipedia.org/wiki/Sweat</t>
  </si>
  <si>
    <t>We are constantly sweating, even though we may not notice it. Sweating is your body's major way of getting rid of excess body heat, which is produced by metabolism or working muscles. The amount of sweat produced depends upon our states of emotion and physical activity. Sweat can be made in response to nerve stimulation, hot air temperature, and/or exercise. First, let's concentrate on how sweat is made in an eccrine sweat gland.
When the sweat gland is stimulated, the cells secrete a fluid (primary secretion) that is similar to plasma -- that is, it is mostly water and it has high concentrations of sodium and chloride and a low concentration of potassium -- but without the proteins and fatty acids that are normally found in plasma. The source of this fluid is the spaces between the cells (interstitial spaces), which get the fluid from the blood vessels (capillaries) in the dermis. This fluid travels from the coiled portion up through the straight duct.</t>
  </si>
  <si>
    <t>Tasnim Muradmia</t>
  </si>
  <si>
    <t>Amara and the
magic tree</t>
  </si>
  <si>
    <t>Amara was walking through the park. The trees in the park were green and healthy. But, there was one tree that was brown and dry. "This tree needs water," said Amara to herself. She watered the tree and it came to life with new growth. It was a magnificent green tree. Then, the tree spoke! "You watered me and brought me back to life," said the tree. "I'm a magic tree, I shall grant you three wishes." Amara made her first wish. "I wish for a red bicycle," she said cautiously. Abracadabra! A red bicycle appeared. She made her second wish after thinking for a few moments. "I wish for a radio," said Amara. Abracadabra! A radio appeared. Amara made her third wish. "I wish for pink crystal earrings," she said happily. Abracadabra! Pink crystal earrings appeared. The magic tree said, "You have everything that you wanted." Amara smiled, "Yes I do, but those things were not for me." The magic tree looked confused. "The bicycle is for my older brother. He outgrew his bicycle. The radio is for Dad. His radio broke. The earrings are for Mum. She loves fancy earrings," explained Amara.</t>
  </si>
  <si>
    <t>Technological_singularity</t>
  </si>
  <si>
    <t>https://simple.wikipedia.org/wiki/Technological_singularity</t>
  </si>
  <si>
    <t>The technological singularity is the idea that a machine or computer, or a group of machines and computers, will one day be smarter than humans.
Because it has not happened yet, nobody really knows what the technological singularity will do, or if it will even happen. Nonetheless, the technological singularity has been a subject in many science fiction works, such as The Terminator, The Matrix, and the Borg in Star Trek. In most depictions of the singularity, machines have consciousness and humans are considered to be useless. The futurist and inventor Ray Kurzweil believes the Singularity will happen about the year 2045. The major impetus driving toward the singularity, according to Kurzweil, is that according to Moore's Law, computers are doubling in memory capacity every 18 months. According to Kurzweil, by 2025, computers will be as intelligent as human beings.</t>
  </si>
  <si>
    <t>Technology_assessment</t>
  </si>
  <si>
    <t>https://en.wikipedia.org/wiki/Technology_assessment</t>
  </si>
  <si>
    <t>Technology assessment assumes a global perspective and is future-oriented, not anti-technological. TA considers its task as an interdisciplinary approach to solving already existing problems and preventing potential damage caused by the uncritical application and the commercialization of new technologies.
Therefore, any results of technology assessment studies must be published, and particular consideration must be given to communication with political decision-makers.
An important problem concerning technology assessment is the so-called Collingridge dilemma: on the one hand, impacts of new technologies cannot be easily predicted until the technology is extensively developed and widely used; on the other hand, control or change of a technology is difficult as soon as it is widely used. It emphasizes on the fact that technologies, in their early stage, are unpredictable with regards to their implications and rather tough to regulate or control once it has been widely accepted by the society. Shaping or directing this technology is the desired direction becomes difficult for the authorities at this period of time.</t>
  </si>
  <si>
    <t>Telecommunication</t>
  </si>
  <si>
    <t>https://en.wikipedia.org/wiki/Telecommunication</t>
  </si>
  <si>
    <t>Homing pigeons have occasionally been used throughout history by different cultures. Pigeon post had Persian roots, and was later used by the Romans to aid their military. Frontinus said that Julius Caesar used pigeons as messengers in his conquest of Gaul. The Greeks also conveyed the names of the victors at the Olympic Games to various cities using homing pigeons. In the early 19th century, the Dutch government used the system in Java and Sumatra. And in 1849, Paul Julius Reuter started a pigeon service to fly stock prices between Aachen and Brussels, a service that operated for a year until the gap in the telegraph link was closed.
In the Middle Ages, chains of beacons were commonly used on hilltops as a means of relaying a signal. Beacon chains suffered the drawback that they could only pass a single bit of information, so the meaning of the message such as "the enemy has been sighted" had to be agreed upon in advance. One notable instance of their use was during the Spanish Armada, when a beacon chain relayed a signal from Plymouth to London.</t>
  </si>
  <si>
    <t>Television</t>
  </si>
  <si>
    <t>https://simple.wikipedia.org/wiki/Television</t>
  </si>
  <si>
    <t>A television (also TV, telly or tube) is a machine with a screen. Televisions receive broadcast signals and turn them into pictures and sound. The word "television" comes from the words tele (Greek for far away) and vision (sight).
Sometimes a TV can look like a box. Older TVs had a large cathode ray tube in a large wooden frame and sat on the floor like furniture. Newer TVs are much lighter and flatter.
A television can show pictures from many television networks. Computers and mobile devices also can be used for watching television programs. At first, all televisions used an antenna (or aerial). This would pick up television programmes from broadcasting stations. A TV station could be many miles or kilometers away, and still be received. TVs can also show movies from VCD and DVD players or VCRs. Cable TV and Satellite television can provide more programs at once than broadcast can. Video game consoles connect to most modern TVs. Some computers can also use a TV as a computer monitor.</t>
  </si>
  <si>
    <t>Temperature-programmed_reduction</t>
  </si>
  <si>
    <t>https://en.wikipedia.org/wiki/Temperature-programmed_reduction</t>
  </si>
  <si>
    <t>Temperature-programmed reduction (TPR) is a technique for the characterization of solid materials and is often used in the field of heterogeneous catalysis to find the most efficient reduction conditions, an oxidized catalyst precursor is submitted to a programmed temperature rise while a reducing gas mixture is flowed over it. It was developed by John Ward Jenkins whilst developing heterogeneous catalysts for Shell Oil company, but was never patented. A simple container (U-tube) is filled with a solid or catalyst. This sample vessel is positioned in a furnace with temperature control equipment. A thermocouple is placed in the solid for temperature measurement. The air originally present in the container is flushed out with an inert gas (nitrogen, argon). Flow controllers are used to add hydrogen (for example, 10 Vol -% hydrogen in nitrogen). The composition of the gaseous mixture is measured at the exit of the sample container with appropriate detectors (thermal conductivity detector, mass spectrometer).</t>
  </si>
  <si>
    <t xml:space="preserve">Thomas Collin-Lefebvre &amp; Jayasree K. Iyer
</t>
  </si>
  <si>
    <t>How Do We Make Sure Everybody in the World Has Access to Medicines?</t>
  </si>
  <si>
    <t>https://kids.frontiersin.org/article/10.3389/frym.2020.00035</t>
  </si>
  <si>
    <t>New medicines and other life-saving products must be made rapidly available to the people who need them, wherever they live. Most medicines are made by pharmaceutical companies in China, India, and the United States. However, regardless of where they are made, pharmaceutical companies should make sure that patients living in other countries have access to medicines. In order to do this, pharmaceutical companies need to register their products and ship them to countries where there is a need. If a medicine is not registered in a country, the product cannot be sold there. While this sounds like an easy procedure, less than one-quarter of recently launched medical products have been filed for registration in most countries that are in need of them.
The reason that many medicines are not registered is because customizing the registration to meet the strict requirements of every country can be a hard task for a company, especially since the criteria may vary from one country to another. Furthermore, the registration process can take a long time in some countries with poor healthcare systems. While registration in some countries can take a few months, in others it can take many years!</t>
  </si>
  <si>
    <t>Thomas Pool</t>
  </si>
  <si>
    <t>Coming of Age Ceremonies Across Different Cultures</t>
  </si>
  <si>
    <t>CLD</t>
  </si>
  <si>
    <t>https://www.commonlit.org/texts/coming-of-age-ceremonies-across-different-cultures</t>
  </si>
  <si>
    <t>CC BY-NC-SA 2.0</t>
  </si>
  <si>
    <t>In the Jewish faith, after years of Hebrew and Torah1 study, 12 to 13-year-old boys and girls participate in a celebration. The ceremony for boys is called a bar mitzvah, and the ceremony for girls is called a bat mitzvah. This literally translates from Hebrew as "son" or "daughter of the commandments."
Jewish historians and scholars offer many different theories on the origin of the ceremony. However, the ceremony rose in importance throughout the Jewish diaspora during the 18th and 19th centuries.
While the Jewish faith has many different sects, boys usually become a bar mitzvah at the age of 13, and girls typically become a bat mitzvah at the age of 12 or 13, depending on the sect. For both boys and girls, the ceremony usually includes a service in a temple or synagogue. The bar or bat mitzvah (the boy or girl) then reads from the Torah, followed by a celebration with friends and family, as well as fellow congregants. The way a bar or bat mitzvah is celebrated varies within each congregation, community, or family.</t>
  </si>
  <si>
    <t>A Sense of Wonder: An Introduction to Science Fiction</t>
  </si>
  <si>
    <t>https://www.commonlit.org/texts/a-sense-of-wonder-an-introduction-to-science-fiction</t>
  </si>
  <si>
    <t>When the atomic bombs were dropped on Hiroshima and Nagasaki a new age of science fiction dawned. The world knew, for the first time, of a technology that could truly destroy the world. Japan, reeling from the devastation of the two nuclear bombings, gave the world its most apt sci-fi metaphor for the mayhem and destruction of the bombings: Godzilla. A new Atomic Era subgenre of giant mutant creature attacks was born. Primarily told on film, these stories helped navigate the anxiety that at any moment some unstoppable force could end the world. This trope can still be seen today in the Cloverfield series and modern remakes of Godzilla. It can also be found in the enduringly popular movies in which superheroes do battle with a threatening outside force in possession of a new, devastating technology or a large, unstoppable monster.
As the Space Race heated up, humanity looked towards the stars with a mix of hope and fear. We dreamed of a better future with Star Trek, which brought attention to issues of racial disparities happening on our own planet during the Civil Rights Era and the duties a just society has to all its citizens.</t>
  </si>
  <si>
    <t>Tide</t>
  </si>
  <si>
    <t>https://en.wikipedia.org/wiki/Tide</t>
  </si>
  <si>
    <t>Tides are the rise and fall of sea levels caused by the combined effects of the gravitational forces exerted by the Moon and the Sun and the rotation of the Earth.
The times and amplitude of tides at a locale are influenced by the alignment of the Sun and Moon, by the pattern of tides in the deep ocean, by the amphidromic systems of the oceans, and the shape of the coastline and near-shore bathymetry (see Timing). Some shorelines experience a semi-diurnal tide - two nearly equal high and low tides each day. Other locations experience a diurnal tide - only one high and low tide each day. A "mixed tide"; two uneven tides a day, or one high and one low, is also possible.
Tides vary on timescales ranging from hours to years due to a number of factors. To make accurate records, tide gauges at fixed stations measure the water level over time. Gauges ignore variations caused by waves with periods shorter than minutes. These data are compared to the reference (or datum) level usually called mean sea level.</t>
  </si>
  <si>
    <t>Tissue_(biology)</t>
  </si>
  <si>
    <t>https://en.wikipedia.org/wiki/Tissue_(biology)</t>
  </si>
  <si>
    <t>Animal tissues are grouped into four basic types: connective, muscle, nervous, and epithelial. Collections of tissues joined in units to serve a common function compose organs. While all animals can generally be considered to contain the four tissue types, the manifestation of these tissues can differ depending on the type of organism. For example, the origin of the cells comprising a particular tissue type may differ developmentally for different classifications of animals.
The epithelium in all animals is derived from the ectoderm and endoderm, with a small contribution from the mesoderm, forming the endothelium, a specialized type of epithelium that composes the vasculature. By contrast, a true epithelial tissue is present only in a single layer of cells held together via occluding junctions called tight junctions, to create a selectively permeable barrier. This tissue covers all organismal surfaces that come in contact with the external environment such as the skin, the airways, and the digestive tract. It serves functions of protection, secretion, and absorption, and is separated from other tissues below by a basal lamina.</t>
  </si>
  <si>
    <t>Toad</t>
  </si>
  <si>
    <t>https://en.wikipedia.org/wiki/Toad</t>
  </si>
  <si>
    <t>A toad is any of a number of species of amphibians in the order Anura (frogs) that are characterized by dry, leathery skin, short legs, and parotoid glands.
A distinction between frogs and toads is not made in scientific taxonomy, but is common in popular culture (folk taxonomy), in which toads are associated with drier skin and more terrestrial habitats than animals commonly called frogs. In scientific taxonomy, toads are found in the families Bufonidae, Bombinatoridae, Discoglossidae, Pelobatidae, Rhinophrynidae, Scaphiopodidae, and Microhylidae. There is no definitive collective noun for toads, and like most collective nouns, the listed proposals are fanciful; one example is a knot of toads; others include a lump, nest, or knob of toads.
The function of the bumps on the skins of toads has been speculated to be to help the animal to blend more effectively into its environment by breaking up its visual outline.</t>
  </si>
  <si>
    <t>Totalitarianism</t>
  </si>
  <si>
    <t>https://en.wikipedia.org/wiki/Totalitarianism</t>
  </si>
  <si>
    <t>Totalitarianism is a political system where the state recognizes no limits to its authority and strives to regulate every aspect of public and private life wherever feasible. Totalitarian regimes stay in political power through an all-encompassing propaganda campaign, which is disseminated through the state-controlled mass media, a single party that is often marked by political repression, personality cultism, control over the economy, regulation and restriction of speech, mass surveillance, and widespread use of terror. A distinctive feature of totalitarian governments is an "elaborate ideology, a set of ideas that gives meaning and direction to the whole society."
The concept of totalitarianism was first developed in the 1920s by the Weimar German jurist, and later Nazi academic, Carl Schmitt, and Italian fascists. Schmitt used the term, Totalstaat, in his influential work on the legal basis of an all-powerful state, The Concept of the Political (1927). The concept became prominent in Western political discourse as a concept that highlights similarities between Fascist states and the Soviet Union.</t>
  </si>
  <si>
    <t>Touchscreen</t>
  </si>
  <si>
    <t>https://en.wikipedia.org/wiki/Touchscreen</t>
  </si>
  <si>
    <t>A touchscreen is an input device normally layered on the top of an electronic visual display of an information processing system. A user can give input or control the information processing system through simple or multi-touch gestures by touching the screen with a special stylus and/or one or more fingers. Some touchscreens use ordinary or specially coated gloves to work while others use a special stylus/pen only. The user can use the touchscreen to react to what is displayed and to control how it is displayed; for example, zooming to increase the text size.
The touchscreen enables the user to interact directly with what is displayed, rather than using a mouse, touchpad, or any other intermediate device (other than a stylus, which is optional for most modern touchscreens).
Touchscreens are common in devices such as game consoles, personal computers, tablet computers, electronic voting machines, and smartphones. They can also be attached to computers or, as terminals, to networks. They also play a prominent role in the design of digital appliances such as personal digital assistants (PDAs) and some e-readers.</t>
  </si>
  <si>
    <t>Transistor</t>
  </si>
  <si>
    <t>https://simple.wikipedia.org/wiki/Transistor</t>
  </si>
  <si>
    <t>Transistors have three terminals: the gate, the drain, and the source (on a bipolar transistor, the wires can be called the emitter, the collector, and the base). When the source (or emitter) is connected to the negative terminal of the battery, and the drain (or collector) to the positive terminal, no electricity will flow in the circuit (if you have only a lamp in series with the transistor). But when you touch the gate and the drain together, the transistor will let electricity through. This is because when the gate is positively charged, the positive electrons will push other positive electrons in the transistor letting the negative electrons flow through. The transistor can also work when the gate is just positively charged, so it doesn't need to be touching the drain. 
An easy way to think of how a transistor works is as a hose with a sharp bend that stops the water from going through. The water is the electrons, and when you positively charge the gate, it unbends the hose, letting water flow.</t>
  </si>
  <si>
    <t>Treaty_of_Ghent</t>
  </si>
  <si>
    <t>https://en.wikipedia.org/wiki/Treaty_of_Ghent</t>
  </si>
  <si>
    <t>The Treaty of Ghent (8 Stat. 218), signed on December 24, 1814, in the city of Ghent, was the peace treaty that ended the War of 1812 between the United States and the United Kingdom. The treaty restored relations between the two nations to status quo ante bellum, restoring the borders of the two countries to the lines before the war started in June 1812. The Treaty was approved by the UK parliament and signed into law by the Prince Regent (the future King George IV) on December 30, 1814. It took a month for news of the peace treaty to reach the United States, and in the meantime American forces under Andrew Jackson won the Battle of New Orleans on January 8, 1815. The Treaty of Ghent was not fully in effect until it was ratified by the U.S. Senate unanimously on February 18, 1815. It began two centuries of peaceful relations between the U.S. and Britain, although there were a few tense moments such as the Trent Affair.</t>
  </si>
  <si>
    <t>Treaty_of_Versailles</t>
  </si>
  <si>
    <t>https://simple.wikipedia.org/wiki/Treaty_of_Versailles</t>
  </si>
  <si>
    <t>The Treaty of Versailles was a peace treaty between the five nations, France, Germany, Britain, Austria-Hungary and the United States after World War I. The treaty was made in 1919, but the German government did not participate in it. In fact, Germany had the choice between signing it or facing the occupation of Germany by Allied troops. This was known as a diktat Frieden. This angered the German people as they believed that they did not start the war.
The French made the Treaty unfavorable for the Germans so that Germany would not be able to start a new war. Thus, Germany had to reduce its armed forces from 6 million to 100,000 men, and get rid of its submarines, military aircraft and most of their artillery, such as cannons. Their Navy battleships were limited to only six small ones. Germany also had to give back French territories it had occupied, as well as large territories of its own to Poland, for instance, and all of its colonies.</t>
  </si>
  <si>
    <t>Trojan_War</t>
  </si>
  <si>
    <t>https://simple.wikipedia.org/wiki/Trojan_War</t>
  </si>
  <si>
    <t>The Trojan War was one of the greatest wars in the history of Ancient Greece. It happened between the Trojans and the Achaeans. It is mostly known through the Iliad, an epic poem written by the Ancient Greek poet Homer.
The site of ancient Troy has been found, across the Aegean Sea on Asia Minor. The war may have taken place in the 12th century BCE.
The origins of the war (in the Iliad) started at the wedding of King Peleus and the nereid (sea-nymph) Thetis. They had invited almost all the gods to their wedding. But they did not invite Eris, goddess of strife. She was angry and she threw a golden apple among the guests on which was written "To the Fairest". The goddesses Hera, Athena, and Aphrodite caught the apple at the same time and fought over who was the most beautiful. Because they could not end the fight by themselves, they went to Zeus, the king of the gods.</t>
  </si>
  <si>
    <t>Truman_Doctrine</t>
  </si>
  <si>
    <t>https://en.wikipedia.org/wiki/Truman_Doctrine</t>
  </si>
  <si>
    <t>The Truman Doctrine underpinned American Cold War policy in Europe and around the world. In the words of historian James T. Patterson, "The Truman Doctrine was a highly publicized commitment of a sort the administration had not previously undertaken. Its sweeping rhetoric, promising that the United States should aid all 'free people' being subjugated, set the stage for innumerable later ventures that led to globalisation commitments. It was in these ways a major step."
The doctrine endured, historian Dennis Merill argues, because it addressed broader cultural insecurity regarding modern life in a globalized world. It dealt with Washington's concern over communism's domino effect, it enabled a media-sensitive presentation of the doctrine that won bipartisan support, and it mobilized American economic power to modernize and stabilize unstable regions without direct military intervention. It brought nation-building activities and modernization programs to the forefront of foreign policy.</t>
  </si>
  <si>
    <t>Uddalak Gupta</t>
  </si>
  <si>
    <t>The Grass Seeker</t>
  </si>
  <si>
    <t>https://freekidsbooks.org/wp-content/uploads/2020/06/the-grass-seeker_Pratham-FKB.pdf</t>
  </si>
  <si>
    <t>Every year, when the snow starts to melt, 67-year-old Gaddi shepherd Room Singh packs a few of his essentials. Food to last him for three to four months, 40 kgs of salt for his animals, pots and pans, a worn-out radio, medicines, a torch and solar lantern, and an old rifle to scare bears away. Rounding up his flock of about 300 goats and sheep, he bids farewell to his wife Hitmani Devi, his family and his village Shiah in the Garsa valley of Himachal Pradesh—and sets off.
Grass. Juicy blades of grass high up on the hill slopes, fed by meltwater streams and clean mountain air that his flock loves to graze on. That is what Room Singh goes looking for, when summer reaches the valley.
For hundreds of years, nomadic Gaddis have responded to the changing seasons, heading up in summer and turning back from the high grasslands before the freezing winter. For the last 40 years, Room Singh has followed in their footsteps, wrapped in his woollen chola (knee-length coat) and tapping his trusty stick.
Finding pastures isn't always easy.</t>
  </si>
  <si>
    <t>Ultrasound</t>
  </si>
  <si>
    <t>https://en.wikipedia.org/wiki/Ultrasound</t>
  </si>
  <si>
    <t>Ultrasounds are sound waves with frequencies higher than the upper audible limit of human hearing. Ultrasound is no different from 'normal' (audible) sound in its physical properties, except in that humans cannot hear it. This limit varies from person to person and is approximately 20 kilohertz (20,000 hertz) in healthy, young adults. Ultrasound devices operate with frequencies from 20 kHz up to several gigahertz.
Ultrasound is used in many different fields. Ultrasonic devices are used to detect objects and measure distances. Ultrasound imaging or sonography is often used in medicine. In the nondestructive testing of products and structures, ultrasound is used to detect invisible flaws. Industrially, ultrasound is used for cleaning, mixing, and to accelerate chemical processes. Animals such as bats and porpoises use ultrasound for locating prey and obstacles. Scientist are also studying ultrasound using graphene diaphragms as a method of communication.</t>
  </si>
  <si>
    <t>Ultraviolet</t>
  </si>
  <si>
    <t>https://en.wikipedia.org/wiki/Ultraviolet</t>
  </si>
  <si>
    <t>Ultraviolet (UV) is an electromagnetic radiation with a wavelength from 100 nm (30 PHz) to 380 nm (750 THz), shorter than that of visible light but longer than X-rays. UV radiation is present in sunlight. It is also produced by electric arcs and specialized lights such as mercury-vapor lamps, tanning lamps, and black lights. Although lacking the energy to ionize atoms, long-wavelength ultraviolet radiation can cause chemical reactions and causes many substances to glow or fluoresce. Consequently, biological effects of UV are greater than simple heating effects, and many practical applications of UV radiation derive from its interactions with organic molecules.
Suntan, freckling and sunburn are familiar effects of over-exposure, along with higher risk of skin cancer. Living things on dry land would be severely damaged by ultraviolet radiation from the Sun if most of it were not filtered out by the Earth's atmosphere. More-energetic, shorter-wavelength "extreme" UV below 121 nm ionizes air so strongly that it is absorbed before it reaches the ground.</t>
  </si>
  <si>
    <t>United_Nations</t>
  </si>
  <si>
    <t>https://simple.wikipedia.org/wiki/United_Nations</t>
  </si>
  <si>
    <t>After World War I, the nations of the world formed the League of Nations. This organization was a place where nations could talk through their differences calmly. However, some countries like Germany, Italy and Japan ignored the League and tried to solve their problems through war. Members of the League of Nations did not want to go to war to protect other members and the League failed. A Second World War soon started.
The Allies of World War II often called themselves "the United Nations" (united against the Axis Powers). After the War, the winners formed a new organization for world peace. On 25th April 1945 in San Francisco, they decided on the name '"United Nations". In June they signed the United Nations Charter saying how the organization would work. The UN was created on 24 October 1945 and its first meeting was held in January 1946. Since 1947 the 24th of October has been called "United Nations Day".</t>
  </si>
  <si>
    <t>Universal_Serial_Bus</t>
  </si>
  <si>
    <t>https://simple.wikipedia.org/wiki/Universal_Serial_Bus</t>
  </si>
  <si>
    <t>The Universal Serial Bus (USB) is technology that allows a person to connect an electronic device to a computer. It is a fast serial bus.
It is mostly used on personal computers. USB is also used on other devices, like the PlayStation 3, PlayStation 4, the Xbox 360, and others. USB connects different devices using a standard interface.
Most people use USB for computer mice, keyboards, scanners, printers, digital cameras, and USB flash drives. There are over six billion USB devices around the world.
The standard was made to improve plug and play devices. This means that a device can be plugged into a free socket, and simply work. The computer will notice the device. The computer sometimes installs special software so that the device can directly be used. The device can be removed after it stops being used. This technology is called "hot swapping". "Hot swapping" means it can be plugged and unplugged while the power is on. The computer does not need to be turned off for people to change the devices.</t>
  </si>
  <si>
    <t>Unstructured_data</t>
  </si>
  <si>
    <t>https://en.wikipedia.org/wiki/Unstructured_data</t>
  </si>
  <si>
    <t>Unstructured data (or unstructured information) refers to information that either does not have a pre-defined data model or is not organized in a pre-defined manner. Unstructured information is typically text-heavy, but may contain data such as dates, numbers, and facts as well. This results in irregularities and ambiguities that make it difficult to understand using traditional programs as compared to data stored in fielded form in databases or annotated (semantically tagged) in documents.
In 1998, Merrill Lynch cited a rule of thumb that somewhere around 80-90% of all potentially usable business information may originate in unstructured form. This rule of thumb is not based on primary or any quantitative research, but nonetheless is accepted by some.
IDC and EMC project that data will grow to 40 zettabytes by 2020, resulting in a 50-fold growth from the beginning of 2010. Computer World states that unstructured information might account for more than 70%–80% of all data in organizations.</t>
  </si>
  <si>
    <t>USA_Freedom_Act</t>
  </si>
  <si>
    <t>https://en.wikipedia.org/wiki/USA_Freedom_Act</t>
  </si>
  <si>
    <t>The USA Freedom Act ("H.R. 2048"., Pub.L. 114–23) is a U.S. law enacted on June 2, 2015 that restored in modified form several provisions of the Patriot Act, which had expired the day before. The act imposes some new limits on the bulk collection of telecommunication metadata on U.S. citizens by American intelligence agencies, including the National Security Agency. It also restores authorization for roving wiretaps and tracking lone wolf terrorists. The title of the act originally was a ten-letter backronym (USA FREEDOM) that stood for "Uniting and Strengthening America by Fulfilling Rights and Ending Eavesdropping, Dragnet-collection and Online Monitoring Act.".
The bill was originally introduced in both houses of the U.S. Congress on October 29, 2013, following publication of classified NSA memos describing bulk data collection programs leaked by Edward Snowden that June. When it was re-introduced in the 114th Congress (2015-2016), it was described by the bill sponsors as "a balanced approach"</t>
  </si>
  <si>
    <t>Utah State Board of Education OER</t>
  </si>
  <si>
    <t>3rd Grade Science</t>
  </si>
  <si>
    <t>https://emedia.uen.org/courses/utah-oer-textbooks-3rd-grade-seed/view</t>
  </si>
  <si>
    <t>CC BY-NC 3.0</t>
  </si>
  <si>
    <t>Weather describes the day to day changes in the atmosphere around us. The atmosphere is the air that surrounds Earth. The air that is around you right now is part of the atmosphere. Each day the weather changes. Sometimes it is hot. Other times we have snow storms. Weather keeps you guessing. It makes every day an adventure. Whatever the weather is doing now, it could be doing something else in a matter of hours. Weather also can vary from place to place. Sometimes the places are very close together. It could be raining at your house, but dry at school a few blocks away. Weather is very tough to predict. Will it rain tomorrow? Maybe it will be sunny. What about the wind? How cold will it be? Those are all questions we want to know. Meteorologists are scientists who study weather and weather prediction. Meteorologists measure many different weather conditions to describe and predict the weather. Temperature measures how hot or cold the air is around us. To describe the wind, we measure wind speed and wind direction. The wind direction tells us where the wind is coming from. We also measure precipitation.</t>
  </si>
  <si>
    <t>6th Grade Science</t>
  </si>
  <si>
    <t>https://emedia.uen.org/courses/utah-oer-textbooks-6th-grade-seed/view</t>
  </si>
  <si>
    <t>During winter in the Northern Hemisphere, light from the Sun is spread out over a larger area. This indirect light is the same amount of light energy spread over a larger area on the Earth's surface. Therefore, the surface of the Earth does not get as warm. Additionally, with fewer daylight hours in winter, there is less time for the Sun to warm the Earth's surface. During winter in the Northern Hemisphere, it is summer in the Southern Hemisphere. In contrast, when it is winter in the Southern Hemisphere it is summer in the Northern Hemisphere. The hemisphere that is experiencing summer, experiences more hours of daylight. The hemisphere that is experiencing winter has less hours of daylight. This is caused by the tilt of the Earth. Summer occurs in the hemisphere that is tilted toward the Sun. This is when the Sun appears high in the sky and its energy strikes Earth more directly and for longer periods of time. The hemisphere that is tilted away from the Sun experiences winter and the Sun appears lower in the sky. The Earth receives less direct energy from the Sun for shorter periods of time.</t>
  </si>
  <si>
    <t>Utility_fog</t>
  </si>
  <si>
    <t>https://en.wikipedia.org/wiki/Utility_fog</t>
  </si>
  <si>
    <t>Hall thought of it as a nanotechnological replacement for car seatbelts. The robots would be microscopic, with extending arms reaching in several different directions, and could perform three-dimensional lattice reconfiguration. Grabbers at the ends of the arms would allow the robots (or foglets) to mechanically link to one another and share both information and energy, enabling them to act as a continuous substance with mechanical and optical properties that could be varied over a wide range. Each foglet would have substantial computing power, and would be able to communicate with its neighbors.
In the original application as a replacement for seatbelts, the swarm of robots would be widely spread out, and the arms loose, allowing air flow between them. In the event of a collision the arms would lock into their current position, as if the air around the passengers had abruptly frozen solid. The result would be to spread any impact over the entire surface of the passenger's body.</t>
  </si>
  <si>
    <t>V6_engine</t>
  </si>
  <si>
    <t>https://simple.wikipedia.org/wiki/V6_engine</t>
  </si>
  <si>
    <t>A V6 engine, often just called a V6, is an internal combustion engine with six cylinders. The engine has three cylinders on each side called banks. The two banks form a "V" shaped angle. In most engines, the two banks are at a right angle (90°) or less to each other. All six pistons turn a common crankshaft. It is the second most common engine design in modern cars after the inline four. It can be powered by different types of fuels, including gasoline, diesel, natural gas and alcohol.
The V6 is a very compact engine design. It is shorter than the straight-4. Many V6 engines are narrower than the V8 engine. They work well and are well suited to the popular transverse engine front-wheel drive cars. It has largely replaced the inline-6, which is too long to fit in many modern cars. It is more complicated and not as smooth as the inline-6. The V6 is more compact, more rigid, and less prone to vibrations. It is also becoming a high performance engine. It has high power and torque output like the classic V8, but has good fuel economy.</t>
  </si>
  <si>
    <t>Vaccine</t>
  </si>
  <si>
    <t>https://simple.wikipedia.org/wiki/Vaccine</t>
  </si>
  <si>
    <t>A vaccine gives immunity to an infectious disease caused by a particular bacterium or virus. This means the vaccine makes a person less likely to get that disease. For example, the flu vaccine makes it less likely that a person will get the flu.
Vaccines are usually made from something that is alive, or was alive.
The word "vaccine" comes from the Latin words vaccin-us (from the word vacca, meaning "cow"). In 1796, Edward Jenner used cows infected with cowpox (variolae vaccinae) to protect people against smallpox. The use of vaccines is called vaccination.
Edward Jenner created the first vaccine in the 1770s. At this time, smallpox was a deadly disease. Jenner noticed that people who had already had cowpox (a disease that is related to smallpox) usually did not get smallpox. He thought that getting cowpox protected people against smallpox.
To test this idea, Jenner gave a boy cowpox. Then he infected the boy with smallpox. The boy did not get sick because he had already had cowpox. Jenner was right: having cowpox protected people against smallpox.</t>
  </si>
  <si>
    <t>Vacuum</t>
  </si>
  <si>
    <t>https://en.wikipedia.org/wiki/Vacuum</t>
  </si>
  <si>
    <t>Outer space has very low density and pressure, and is the closest physical approximation of a perfect vacuum. But no vacuum is truly perfect, not even in interstellar space, where there are still a few hydrogen atoms per cubic meter.
Stars, planets, and moons keep their atmospheres by gravitational attraction, and as such, atmospheres have no clearly delineated boundary: the density of atmospheric gas simply decreases with distance from the object. The Earth's atmospheric pressure drops to about 3.2×10-2 Pa at 100 kilometres (62 mi) of altitude, the Kármán line, which is a common definition of the boundary with outer space. Beyond this line, isotropic gas pressure rapidly becomes insignificant when compared to radiation pressure from the Sun and the dynamic pressure of the solar winds, so the definition of pressure becomes difficult to interpret. The thermosphere in this range has large gradients of pressure, temperature and composition, and varies greatly due to space weather. Astrophysicists prefer to use number density to describe these environments, in units of particles per cubic centimetre.</t>
  </si>
  <si>
    <t>Vacuum tube</t>
  </si>
  <si>
    <t>https://simple.wikipedia.org/wiki/Vacuum_tube</t>
  </si>
  <si>
    <t>Although the vacuum tube was invented by John Ambrose Fleming, it was Thomas Edison who later discovered the "Edison effect," which states that electricity does not necessarily need a solid material to move through; it can move through gas or vacuums as well. Without this realization, vacuum tubes would never have been invented. 
John Ambrose Fleming invented the first vacuum tube, the diode, in 1904. Lee De Forest invented the "audion" in 1906 (which was improved by others as the triode in 1908) and used in the first telephone amplifiers. Many other kinds were invented for various purposes.
The transistor became cheaper in the 1960s and was much smaller, worked on lower voltages, and used less power. In addition, unlike vacuum tubes, they were much less likely to be damaged by being dropped and had extremely long life. Eventually, they were also much cheaper than glass vacuum tubes. At this time, most radios, television sets, and amplifiers began using transistors instead. High powered electronics such as broadcasting transmitters were transistorized more slowly. Television receivers continued using the cathode ray tube until the mid-2000s.</t>
  </si>
  <si>
    <t>Vacuum_cleaner</t>
  </si>
  <si>
    <t>https://en.wikipedia.org/wiki/Vacuum_cleaner</t>
  </si>
  <si>
    <t>Upright vacuum cleaners are popular in the United States, Britain and numerous Commonwealth countries, but unusual in some Continental European countries. They take the form of a cleaning head, onto which a handle and bag are attached. Upright designs generally employ a rotating brushroll or beater bar, which removes dirt through a combination of sweeping and vibration. There are two types of upright vacuums; dirty-air/direct fan (found mostly on commercial vacuums), or clean-air/fan-bypass (found on most of today's domestic vacuums).
The older of the two designs, direct-fan cleaners have a large impeller (fan) mounted close to the suction opening, through which the dirt passes directly, before being blown into a bag. The motor is often cooled by a separate cooling fan. Because of their large-bladed fans, and comparatively short airpaths, direct-fan cleaners create a very efficient airflow from a low amount of power, and make effective carpet cleaners. Their "above-floor" cleaning power is less efficient, since the airflow is lost when it passes through a long hose, and the fan has been optimized for airflow volume and not suction.</t>
  </si>
  <si>
    <t>Vacuum_energy</t>
  </si>
  <si>
    <t>https://en.wikipedia.org/wiki/Vacuum_energy</t>
  </si>
  <si>
    <t>Vacuum energy is an underlying background energy that exists in space throughout the entire Universe. One contribution to the vacuum energy may be from virtual particles which are thought to be particle pairs that blink into existence and then annihilate in a timespan too short to observe. They are expected to do this everywhere, throughout the Universe. Their behavior is codified in Heisenberg's energy–time uncertainty principle. Still, the exact effect of such fleeting bits of energy is difficult to quantify.
The effects of vacuum energy can be experimentally observed in various phenomena such as spontaneous emission, the Casimir effect and the Lamb shift, and are thought to influence the behavior of the Universe on cosmological scales. Using the upper limit of the cosmological constant, the vacuum energy of free space has been estimated to be 10-9 joules (10-2 ergs) per cubic meter. However, in both quantum electrodynamics (QED) and stochastic electrodynamics (SED), consistency with the principle of Lorentz covariance and with the magnitude of the Planck constant requires it to have a much larger value of 10113 joules per cubic meter. This huge discrepancy is known as the vacuum catastrophe.</t>
  </si>
  <si>
    <t>Valley</t>
  </si>
  <si>
    <t>https://en.wikipedia.org/wiki/Valley</t>
  </si>
  <si>
    <t>A valley is a low area between hills, often with a river running through it.
In geology, a valley or dale is a depression that is longer than it is wide. The terms U-shaped and V-shaped are descriptive terms of geography to characterize the form of valleys. Most valleys belong to one of these two main types or a mixture of them, (at least) with respect to the cross section of the slopes or hillsides.
A valley in its broadest geographic sense is also known as a dale. A valley through which a river runs may also be referred to as a vale. A small, secluded, and often wooded valley is known as a dell or in Scotland as a glen. A wide, flat valley through which a river runs is known in Scotland as a strath. A mountain cove is a small valley, closed at one or both ends, in the central or southern Appalachian Mountains which sometimes results from the erosion of a geologic window. A small valley surrounded by mountains or ridges is sometimes known as a hollow. A deep, narrow valley is known as a cwm (also spelled combe or coombe).</t>
  </si>
  <si>
    <t>Vegetation</t>
  </si>
  <si>
    <t>https://en.wikipedia.org/wiki/Vegetation</t>
  </si>
  <si>
    <t>Vegetation is assemblages of plant species and the ground cover they provide. It is a general term, without specific reference to particular taxa, life forms, structure, spatial extent, or any other specific botanical or geographic characteristics. It is broader than the term flora which refers to species composition. Perhaps the closest synonym is plant community, but vegetation can, and often does, refer to a wider range of spatial scales than that term does, including scales as large as the global. Primeval redwood forests, coastal mangrove stands, sphagnum bogs, desert soil crusts, roadside weed patches, wheat fields, cultivated gardens and lawns; all are encompassed by the term vegetation.
The vegetation type is defined by characteristic dominant species, or a common aspect of the assemblage, such as an elevation range or environmental commonality. Earth cover is the expression used by ecologist Frederic Clements that has its closest modern equivalent being vegetation. The expression continues to be used by the Bureau of Land Management. Natural vegetation refers to plant life that extremely growing in naturally and which is controlled by the climatic condition of that region.</t>
  </si>
  <si>
    <t>Velocity</t>
  </si>
  <si>
    <t>https://en.wikipedia.org/wiki/Velocity</t>
  </si>
  <si>
    <t>The velocity of an object is the rate of change of its position with respect to a frame of reference, and is a function of time. Velocity is equivalent to a specification of its speed and direction of motion (e.g. 60 km/h to the north). Velocity is an important concept in kinematics, the branch of classical mechanics that describes the motion of bodies.
Velocity is a physical vector quantity; both magnitude and direction are needed to define it. The scalar absolute value (magnitude) of velocity is called "speed", being a coherent derived unit whose quantity is measured in the SI (metric) system as metres per second (m/s) or as the SI base unit of (m·s-1). For example, "5 metres per second" is a scalar (not a vector), whereas "5 metres per second east" is a vector.
If there is a change in speed, direction, or both, then the object has a changing velocity and is said to be undergoing an acceleration.</t>
  </si>
  <si>
    <t>Vertebrate</t>
  </si>
  <si>
    <t>https://en.wikipedia.org/wiki/Vertebrate</t>
  </si>
  <si>
    <t>The central nervous system of vertebrates is based on a hollow nerve cord running along the length of the animal. Of particular importance and unique to vertebrates is the presence of neural crest cells. These are progenitors of stem cells, and critical to coordinating the functions of cellular components. Neural crest cells migrate through the body from the nerve cord during development, and initiate the formation of neural ganglia and structures such as the jaws and skull.
The vertebrates are the only chordate group to exhibit cephalisation, the concentration of brain functions in the head. A slight swelling of the anterior end of the nerve cord is found in the lancelet, a chordate, though it lacks the eyes and other complex sense organs comparable to those of vertebrates. Other chordates do not show any trends towards cephalisation. 
A peripheral nervous system branches out from the nerve cord to innervate the various systems.</t>
  </si>
  <si>
    <t>Victoria C. P. Knowland, Michael S. C. Thomas</t>
  </si>
  <si>
    <t>Neuro-Myths in the Classroom</t>
  </si>
  <si>
    <t>https://kids.frontiersin.org/article/10.3389/frym.2020.00049</t>
  </si>
  <si>
    <t>Neuro-myths matter because they affect people's thoughts and behavior: they can change how we see ourselves and how we see each other. Let us take the example of gender again. At age 8 to 9, there is no difference in how well girls and boys do at math, yet girls (and their parents) rate their math ability to be lower than boys. This suggests that what people believe (in this case, that girls are not as strong at math) may have a real impact on how children see themselves, which may in turn affect their actual performance. In one study, when a group of college students was given a math test, men did better than women when they were told that the test usually shows gender differences, but when they were told it was a gender-fair test, women did just as well as men. This is important because, by the end of education, differences that were once small become massive: 94% of maths professors in the UK are men . This is a good example of why we should be careful about neuro-myths—what you believe about your brain and the brains of those around you may just come true.</t>
  </si>
  <si>
    <t>Video_camera</t>
  </si>
  <si>
    <t>https://simple.wikipedia.org/wiki/Video_camera</t>
  </si>
  <si>
    <t>A video camera is a camera used to make electronic motion pictures. It captures moving images and synchronous sound. Early video cameras were all analog and most modern ones are digital. Analog video cameras produce signals that can be displayed with analog televisions. The signals can be shown at the time, or can be stored in an analog format on magnetic tape. Digital video cameras produce digital images.
Video cameras were invented early in the 20th century for television use, and by the end of the century, people could buy digital video cameras, which can almost immediately display the image. Video recorders that could record the image on magnetic tape were created in the middle 20th century.
At first, video cameras were large and expensive. Only professionals operated them. As the electronics industry advanced, and solid state circuits with transistors and microprocessors replaced vacuum tubes, video cameras became smaller and inexpensive. Now many mobile phones and other consumer electronic devices include video cameras. In addition, software is now widely available to edit or to compress the output from video cameras.</t>
  </si>
  <si>
    <t>Vikings</t>
  </si>
  <si>
    <t>https://en.wikipedia.org/wiki/Vikings</t>
  </si>
  <si>
    <t>Vikings (Norwegian and Danish: Vikinger; Swedish and Nynorsk: Vikingar; Icelandic: Víkingar), from Old Norse víkingr, were Norse seafarers, speaking the Old Norse language, who raided and traded from their Scandinavian homelands across wide areas of northern, central and eastern Europe, during the late 8th to late 11th centuries. The term is also commonly extended in modern English and other vernaculars to the inhabitants of Viking home communities during what has become known as the Viking Age. This period of Norse military, mercantile and demographic expansion constitutes an important element in the early medieval history of Scandinavia, the British Isles, Ireland, France, Kievan Rus' and Sicily. Facilitated by advanced seafaring skills, and characterized by the longship, Viking activities at times also extended into the Mediterranean littoral, North Africa, the Middle East and Central Asia. Following extended phases of (primarily sea- or river-borne) exploration, expansion and settlement, Viking (Norse) communities and polities were established in diverse areas of north-western Europe, European Russia, the North Atlantic islands and as far as the north-eastern coast of North America.</t>
  </si>
  <si>
    <t>Virtual_reality</t>
  </si>
  <si>
    <t>https://en.wikipedia.org/wiki/Virtual_reality</t>
  </si>
  <si>
    <t>One method by which virtual reality can be realized is simulation-based virtual reality. Driving simulators, for example, give the driver on board the impression of actually driving an actual vehicle by predicting vehicular motion caused by driver input and feeding back corresponding visual, motion and audio cues to the driver.
With avatar image-based virtual reality, people can join the virtual environment in the form of real video as well as an avatar. One can participate in the 3D distributed virtual environment as form of either a conventional avatar or a real video. A user can select own type of participation based on the system capability.
In projector-based virtual reality, modeling of the real environment plays a vital role in various virtual reality applications, such as robot navigation, construction modeling, and airplane simulation. Image-based virtual reality systems have been gaining popularity in computer graphics and computer vision communities. In generating realistic models, it is essential to accurately register acquired 3D data; usually, a camera is used for modeling small objects at a short distance.</t>
  </si>
  <si>
    <t>Virus</t>
  </si>
  <si>
    <t>https://simple.wikipedia.org/wiki/Virus</t>
  </si>
  <si>
    <t>The body's first line of defense against viruses is the innate immune system. This has cells and other mechanisms which defend the host from any infection. The cells of the innate system recognize, and respond to, pathogens in a general way.
RNA interference is an important innate defense against viruses. Many viruses have a replication strategy that involves double-stranded RNA (dsRNA). When such a virus infects a cell, it releases its RNA molecule. A protein complex called dicer sticks to it and chops the RNA into pieces. Then a biochemical pathway, called the RISC complex, starts up. This attacks the viral mRNA, and the cell survives the infection.
Rotaviruses avoid this by not uncoating fully inside the cell and by releasing newly produced mRNA through pores in the particle's inner capsid. The genomic dsRNA remains protected inside the core of the virion.</t>
  </si>
  <si>
    <t>Volcano</t>
  </si>
  <si>
    <t>https://simple.wikipedia.org/wiki/Volcano</t>
  </si>
  <si>
    <t>A stratovolcano, also known as a composite volcano, is a tall, conical volcano. It is built up of many layers of hardened lava, tephra, pumice, and volcanic ash.
Unlike shield volcanoes, stratovolcanoes have a steep profile and periodic eruptions. The lava that flows from stratovolcanoes cools and hardens before spreading far. It is sticky, that is, it has high viscosity. The magma forming this lava is often felsic, with high-to-intermediate levels of silica, and less mafic magma. Big felsic lava flows are uncommon, but have travelled as far as 15 km (9.3 mi).
Two famous stratovolcanoes are Japan's Mount Fuji, and Vesuvius. Both have big bases and steep sides that get steeper and steeper as it goes near the top. Vesuvius is famous for its destruction of the towns Pompeii and Herculaneum in 79 AD.
A caldera is a basin-like feature formed by collapse of land after a volcanic eruption. This happens after a huge stratovolcano blows its top off. The base of the crater then sinks, leaving a caldera where the top of the volcano was before. Krakatoa, best known for its catastrophic eruption in 1883, is much smaller now.</t>
  </si>
  <si>
    <t>Voltage</t>
  </si>
  <si>
    <t>https://simple.wikipedia.org/wiki/Voltage</t>
  </si>
  <si>
    <t>Voltage is a force that makes electricity move through a wire. It is measured in volts. Voltage is also called electric tension or electromotive force (EMF). It was named after Alessandro Volta.
Technically, the voltage is the difference in electric potential between two points. Voltage is always measured between two points, for example between the positive and negative ends of a battery, or between a wire and ground.
As seen in volt Hydraulic analogy, voltage can be seen as the pressure on the electrons to move out of the source. It is directly proportional to the pressure exerted on the electrons. In other words, the higher the voltage, the higher the pressure. For example, a battery of 3 volts will exert pressure on the electrons twice as hard as a battery of 1.5 volts.
The voltage can push the electrons into a component, like a resistor, creating a current. Usually, the voltage and the current are related by a formula.</t>
  </si>
  <si>
    <t>Voltage is always measured between two points, and one of them is often called the "ground", or the zero volt (0V) point. In most AC electrical installations there is a connection to the earth. A connection is made to the real ground through a water pipe, a ground rod buried or driven into the earth, or a convenient metallic conductor (not a gas pipe) buried underground. This connection is made at the point of entry of the electric system into a building, at every pole where there is a transformer at the street (often on an electric pole), and other places in the system. The whole planet Earth is used as a reference point for measuring voltage. In a building this ground is carried to each electrical device on two wires. One is the 'grounding conductor' (the green or bare wire) and is used as a safety ground to connect metal parts of equipment to the earth. The other is used as one of the electric conductors in the circuits of the system and is called the 'neutral conductor'.</t>
  </si>
  <si>
    <t>Watch</t>
  </si>
  <si>
    <t>https://simple.wikipedia.org/wiki/Watch</t>
  </si>
  <si>
    <t>A wrist watch has the advantage of being portable in comparison to traditional watches.
Watches evolved in the 17th century from spring-powered clocks, which appeared as early as the 14th century. In 1524, Peter Henlein created the first pocket watch. The first watches were strictly mechanical, driven by clockwork.
As technology developed, mechanical watches were largely replaced by vibrating quartz crystals, producing accurately timed electronic pulses. Some watches use radio technology to correct the time and date. The first digital electronic watch was developed in 1970.
Electronic movements, also known as quartz movements, have few or no moving parts, except a quartz crystal which is made to vibrate by the piezoelectric effect. A varying electric voltage is applied to the crystal, which responds by changing its shape so it works as an oscillator. It resonates at a stable frequency, which paces a timekeeping mechanism. Most quartz movements are primarily electronic but are geared to drive mechanical hands on the face of the watch to give a traditional analog display of the time. Most consumers prefer this.</t>
  </si>
  <si>
    <t>Water</t>
  </si>
  <si>
    <t>https://en.wikipedia.org/wiki/Water</t>
  </si>
  <si>
    <t>Water (chemical formula: H2O) is a transparent fluid which forms the world's streams, lakes, oceans and rain, and is the major constituent of the fluids of organisms. As a chemical compound, a water molecule contains one oxygen and two hydrogen atoms that are connected by covalent bonds. Water is a liquid at standard ambient temperature and pressure, but it often co-exists on Earth with its solid state, ice; and gaseous state, steam (water vapor). It also exists as snow, fog, dew and cloud.
Water covers 71% of the Earth's surface. It is vital for all known forms of life. On Earth, 96.5% of the planet's crust water is found in seas and oceans, 1.7% in groundwater, 1.7% in glaciers and the ice caps of Antarctica and Greenland, a small fraction in other large water bodies, and 0.001% in the air as vapor, clouds (formed of ice and liquid water suspended in air), and precipitation. Only 2.5% of this water is freshwater, and 98.8% of that water is in ice (excepting ice in clouds) and groundwater.</t>
  </si>
  <si>
    <t>Water_clock</t>
  </si>
  <si>
    <t>https://en.wikipedia.org/wiki/Water_clock</t>
  </si>
  <si>
    <t>A water clock, or clepsydra, is any timepiece in which time is measured by the regulated flow of liquid into (inflow type) or out from (outflow type) a vessel where the amount is then measured.
Water clocks, along with sundials and hourglasses, are likely to be the oldest time-measuring instruments, with the only exceptions being the vertical gnomon and the day-counting tally stick. Where and when they were first invented is not known, and given their great antiquity it may never be. The bowl-shaped outflow is the simplest form of a water clock and is known to have existed in Babylon and in Egypt around the 16th century BC. Other regions of the world, including India and China, also have early evidence of water clocks, but the earliest dates are less certain. Some authors, however, claim that water clocks appeared in China as early as 4000 BC.</t>
  </si>
  <si>
    <t>Water_vapor</t>
  </si>
  <si>
    <t>https://en.wikipedia.org/wiki/Water_vapor</t>
  </si>
  <si>
    <t>Water vapor, water vapour or aqueous vapor, is the gaseous phase of water. It is one state of water within the hydrosphere. Water vapor can be produced from the evaporation or boiling of liquid water or from the sublimation of ice. Unlike other forms of water, water vapor is invisible. Under typical atmospheric conditions, water vapor is continuously generated by evaporation and removed by condensation. It is lighter than air and triggers convection currents that can lead to clouds.
Being a component of Earth's hydrosphere and hydrologic cycle, it is particularly abundant in Earth's atmosphere where it is also a potent greenhouse gas along with other gases such as carbon dioxide and methane. Use of water vapor, as steam, has been important to humans for cooking and as a major component in energy production and transport systems since the industrial revolution.
Water vapor is a relatively common atmospheric constituent, present even in the solar atmosphere as well as every planet in the Solar System and many astronomical objects including natural satellites, comets and even large asteroids.</t>
  </si>
  <si>
    <t>Watergate_scandal</t>
  </si>
  <si>
    <t>https://en.wikipedia.org/wiki/Watergate_scandal</t>
  </si>
  <si>
    <t>Watergate was a major political scandal that occurred in the United States in the early 1970s, following a June 1972 break-in at the Democratic National Committee (DNC) headquarters at the Watergate office complex in Washington, D.C. and President Richard Nixon's administration's attempted cover-up of its involvement. When the conspiracy was discovered and investigated by the U.S. Congress, the Nixon administration's resistance to its probes led to a constitutional crisis.
The term Watergate has come to encompass an array of clandestine and often illegal activities undertaken by members of the Nixon administration. Those activities included such "dirty tricks" as bugging the offices of political opponents and people of whom Nixon or his officials were suspicious. Nixon and his close aides ordered harassment of activist groups and political figures, using the Federal Bureau of Investigation (FBI), the Central Intelligence Agency (CIA), and the Internal Revenue Service (IRS).</t>
  </si>
  <si>
    <t>Wavelength</t>
  </si>
  <si>
    <t>https://simple.wikipedia.org/wiki/Wavelength</t>
  </si>
  <si>
    <t>A wavelength is the length of the shortest repeating part of a "sine wave". All waves can be formed by adding up sine waves. That is, every wave is a total of sine waves, which may be identified by Fourier analysis.
Waves are everywhere. Examples of waves include: sound, electromagnetic spectrum including light, water waves such as ocean surface waves, and earthquake waves.
The sine wave has a pattern that repeats. The length of this repeating piece of the sine wave is called the wavelength. The wavelength can be found by measuring the length or distance between one peak of a sine wave and the next peak. The wavelength can be found in many other ways too.
There are other properties of waves and sine waves, such as their frequency, amplitude, phase, and speed.
A symbol used for wavelength most often is the Greek letter lambda.</t>
  </si>
  <si>
    <t>White_dwarf</t>
  </si>
  <si>
    <t>https://en.wikipedia.org/wiki/White_dwarf</t>
  </si>
  <si>
    <t>A white dwarf, also called a degenerate dwarf, is a stellar remnant composed mostly of electron-degenerate matter. A white dwarf is very dense: its mass is comparable to that of the Sun, while its volume is comparable to that of Earth. A white dwarf's faint luminosity comes from the emission of stored thermal energy; no fusion takes place in a white dwarf wherein mass is converted to energy. The nearest known white dwarf is Sirius B, at 8.6 light years, the smaller component of the Sirius binary star. There are currently thought to be eight white dwarfs among the hundred star systems nearest the Sun. The unusual faintness of white dwarfs was first recognized in 1910. The name white dwarf was coined by Willem Luyten in 1922. The universe has not existed long enough to experience a white dwarf releasing all of its energy as it will take close to a trillion years.</t>
  </si>
  <si>
    <t>Wi-Fi</t>
  </si>
  <si>
    <t>https://en.wikipedia.org/wiki/Wi-Fi</t>
  </si>
  <si>
    <t>Wi-Fi stations communicate by sending each other data packets: blocks of data individually sent and delivered over radio. As with all radio, this is done by the modulating and demodulation of carrier waves. Different versions of Wi-Fi use different techniques, 802.11b uses DSSS on a single carrier, whereas 802.11a, Wi-Fi 4, 5 and 6 use multiple carriers on slightly different frequencies within the channel (OFDM).
As with other IEEE 802 LANs, stations come programmed with a globally unique 48-bit MAC address (often printed on the equipment) so that each Wi-Fi station has a unique address.
The MAC addresses are used to specify both the destination and the source of each data packet. Wi-Fi establishes link-level connections, which can be defined using both the destination and source addresses. On the reception of a transmission, the receiver uses the destination address to determine whether the transmission is relevant to the station or should be ignored. A network interface normally does not accept packets addressed to other Wi-Fi stations.</t>
  </si>
  <si>
    <t>World_Wide_Web</t>
  </si>
  <si>
    <t>https://en.wikipedia.org/wiki/World_Wide_Web</t>
  </si>
  <si>
    <t>The World Wide Web (WWW) is an information space where documents and other web resources are identified by URLs, interlinked by hypertext links, and can be accessed via the Internet. The World Wide Web was invented by English scientist Tim Berners-Lee in 1989. He wrote the first web browser in 1990 while employed at CERN in Switzerland. It has become known simply as the Web. When used attributively (as in web page, web browser, website, web server, web traffic, web search, web user, web technology, etc.) it is invariably written in lower case. Otherwise the initial capital is often retained (‘the Web'), but lower case is becoming increasingly common (‘the web'). The World Wide Web was central to the development of the Information Age and is the primary tool billions of people use to interact on the Internet. Web pages are primarily text documents formatted and annotated with Hypertext Markup Language (HTML). In addition to formatted text, web pages may contain images, video, and software components that are rendered in the user's web browser as coherent pages of multimedia content.</t>
  </si>
  <si>
    <t>Yabesh Ratemo</t>
  </si>
  <si>
    <t>Giant Elephant</t>
  </si>
  <si>
    <t>There lived a very big Elephant in the Meru forest. People loved to stop along the fence of the forest whenever the elephant was around. The giant Elephant was never scared of any animal in the whole forest. All the animals ran way whenever they heard a roar of the lion. But the giant Elephant was never afraid. The lion wondered why the elephant did not fear the king of the forest. The lion decided to ask the other animals what they knew about the giant Elephant. The lion was so shocked when the animals told about the strength of the giant elephant. "Giant Elephant is a great fighter" said all the animals. All the other animals could play together but not with the strong elephant. They feared him because he was strong. Zebras were very afraid of his trumpet sound. Whenever they heard it, they ran away into the forests. The lion decided to prove himself as a king of the jungle. He started to think on how to be friend him. One morning, the Lion followed giant Elephant to the river. As they were taking water, he talked to him and they became friends.</t>
  </si>
  <si>
    <t>Zimmermann_Telegram</t>
  </si>
  <si>
    <t>https://simple.wikipedia.org/wiki/Zimmermann_Telegram</t>
  </si>
  <si>
    <t>The Zimmermann Telegram (also called the Zimmermann Note) was a telegram sent to Mexico from Germany on January 16, 1917. It was what made America enter World War I. It is named for the German man who sent it, Arthur Zimmermann. Zimmerman was the German Foreign Secretary (took care of things with other countries). Zimmermann sent it to the German ambassador in the United States, Johann von Bernstorff. Bernstorff then sent it to the German ambassador in Mexico, Heinrich von Eckardt. The telegram told the ambassador to ask the Mexicans to join the war on the German side by attacking America. Germany promised to help Mexico take back land the United States had taken from Mexico in the Mexican–American War. These places were Texas, New Mexico, and Arizona. Germany wanted Mexico to enter the war so America would be too busy to help the enemies of Germany. Mexico was already busy with the Mexican Revolution and did not like the idea.</t>
  </si>
  <si>
    <t>Zinc</t>
  </si>
  <si>
    <t>https://simple.wikipedia.org/wiki/Zinc</t>
  </si>
  <si>
    <t>Zinc, sometimes called spelter, is a chemical element. It is a transition metal, a group of metals. It is sometimes considered a post-transition metal. Its symbol on the periodic table is "Zn". Zinc is the 30th element on the periodic table, and has an atomic number of 30. Zinc has a mass number of 65.38. It contains 30 protons and 30 electrons. In total, 29 isotopes of zinc are known, and five of these occur in nature. Some isotopes are radioactive. Their half-lives are between 40 milliseconds for 57Zn and 5x1018 years for 70Zn.
Zinc is a metal that is mostly used for galvanizing and batteries. It is the fourth most common metal.
Zinc is a shiny bluish grey metal. When it has just been cut, zinc has a whitish-grey color. If it is exposed to air, it will not stay shiny for long. Its melting point is at (419.58 °C (787.24 °F)) and boiling point is (907.0 °C (1,664.6 °F)). This temperature is lower than most transition metals but higher than tin or lead. It can be melted on a cooking stove.</t>
  </si>
  <si>
    <t xml:space="preserve">Gunpreet Oberoi, Sophie Nitsch, Michael Edelmayer, Klara Janjic, Anna Sonja Müller, &amp; Hermann Agis </t>
  </si>
  <si>
    <t>Materializing! What Can Dentists Do With 3D Printers?</t>
  </si>
  <si>
    <t>https://kids.frontiersin.org/article/10.3389/frym.2019.00088</t>
  </si>
  <si>
    <t>A variety of 3D printers are available, mainly differing in the source of light and the material used for 3D printing. There are three main steps of 3D printing. The first step is to obtain a digital 3D image of the object to be printed, using various types of 3D scanners. Then, this digital information must be converted into a form easily understood by the 3D printer, called an STL. This is done using computer software. At this stage, we can design the future object on the computer. The last step is to send this STL file to the printer so that the 3D model can be printed. Keep reading to find out about some ways that dentists have been using 3D printing to provide better oral care for their patients. 
 For surgeries of the face and mouth, the dentist can use 3D imaging and scanning to get the information to make a 3D digital model of the region that will be operated on. These models make it easier to examine all the parts of the face or mouth.</t>
  </si>
  <si>
    <t xml:space="preserve">Ioannis Giovos, Stelios Katsanevakis, Marta Coll, Chiara Piroddi, Jeroen Steenbeek, Frida Ben Rais Lasram, Argyro Zenetos, &amp; Ana Cristina Cardoso </t>
  </si>
  <si>
    <t>Human Activities Help Alien Species to Invade the Mediterranean Sea</t>
  </si>
  <si>
    <t>https://kids.frontiersin.org/article/10.3389/frym.2019.00097</t>
  </si>
  <si>
    <t xml:space="preserve">In the Mediterranean Sea, new species are frequently arriving through various introduction pathways. Because of the large number of new alien species and the large size of the Mediterranean Sea, it is very difficult to detect new alien species. Scientists from many countries work hard to find, observe, and monitor the alien species here, and collect as much information as possible. However, not only scientists can spot alien species. Many people visit the Mediterranean Sea for swimming, diving, or fishing. These citizens are also invited to report alien species to the blogs and authorities responsible for dealing with this threat. We call this citizen science—the contribution of citizens to the collection of data, which helps scientists. To bring together all the alien species data from various sources so that it is easy to find, the European Commission created the European Alien Species Information Network (EASIN), where people can share information about alien species across Europe, including the Mediterranean Sea. </t>
  </si>
  <si>
    <t xml:space="preserve">Mason Weupe, Jacelyn E. Peabody Lever, Jared P. Kennemur, Taylor R. Bono, Scott E. Phillips, Ren-Jay Shei, &amp; Steven M. Rowe </t>
  </si>
  <si>
    <t>Moving Mucus Matters for Lung Health</t>
  </si>
  <si>
    <t>https://kids.frontiersin.org/article/10.3389/frym.2019.00106</t>
  </si>
  <si>
    <t>There are many types of particles that could enter the lungs and cause damage. Some of these particles are pollutants, such as emissions from gas-powered vehicles, carbon monoxide from fireplaces, toxins from vaping or smoking, and aerosols like hairspray. Particles can get trapped in various areas of the lung. Short hairs, like the kind on top of your head, line the insides of the nostrils and are covered with mucus. These mucus-covered hairs help trap larger particles as they enter the nose. Particles that enter the conducting zone can hurt the airway cells, which may reduce the movement of their cilia and lead to a buildup of mucus that cannot be cleared from the airways. Mucus-clogged airways may not allow air to travel as effectively, like the way leaves in a gutter interfere with water flow. Smaller particles can sometimes get all the way to the alveoli. Damage to the alveoli makes breathing considerably more difficult, because oxygen will not diffuse as well into the blood. This reduced efficiency of gas exchange may cause the rest of the body to be hypoxic, which means low in oxygen.</t>
  </si>
  <si>
    <t>3D</t>
  </si>
  <si>
    <t>https://simple.wikipedia.org/wiki/3D</t>
  </si>
  <si>
    <t>3D (or 3-D) means three-dimensional, or having three dimensions. For example, a box is three-dimensional; it is solid, and not thin like a piece of paper. It has volume, a top and bottom, left and right (sides), as well as a front and back. You can turn the box around to view it from another side (called a face, surface or simply side).
A dimension is measurable in inches, microns, miles, kilometers, or any other unit of length.
The three dimensions are often called length (or depth), width (or breadth), and height. Some purposes use other words.
3D graphics are used to make video games or animated movies. Many calculations are needed to make pictures seem three-dimensional on a screen. Modern computers usually have a GPU (Graphics Processing Unit) to handle these calculations.
Binocular vision helps people to see the third dimension easily.
In the Cartesian coordinate system, length, width, and height are given in letters (variables) to make them easier to write, or if a value is not known. Often X is width, Y is height, and Z is length. Other 3D coordinate systems such as spherical coordinates include both linear and angular measurements.</t>
  </si>
  <si>
    <t>Adrian I. Campos, Brittany L. Mitchell, and Miguel E. Rentería</t>
  </si>
  <si>
    <t>Twins Can Help Us Understand How Genes and the Environment Shape Us</t>
  </si>
  <si>
    <t>Frontiers for Young Minds</t>
  </si>
  <si>
    <t>https://kids.frontiersin.org/article/10.3389/frym.2019.00059</t>
  </si>
  <si>
    <t>We could say that genes are small pieces of biological information, passed from parents to their children, encoded in the DNA. Think of genes as a recipe with instructions that list ingredients, amounts, and steps for how to make food. In this example, you are the food, and your DNA is both the paper and the letters used to write the recipe. Although our genes are like recipes, keep in mind that it is a very difficult recipe, with many (many!) ingredients and steps that we are still trying to discover and understand. Now, there are many types of food in the world, just like there are many types of people. Cupcakes are different from cookies because their recipes are different. People are different from each other because of differences in their genes (recipes). Some people are more similar than others (for instance, you and your brother or sister look more alike than you and your friends). This would be like cupcakes and muffins—they are not the same, but they are pretty similar. This is because their recipes are alike but not exactly the same.</t>
  </si>
  <si>
    <t xml:space="preserve">Alana B. McCambridge
</t>
  </si>
  <si>
    <t>Recovery After a Stroke—Five Tips for Rehabilitation</t>
  </si>
  <si>
    <t>https://kids.frontiersin.org/article/10.3389/frym.2019.00021</t>
  </si>
  <si>
    <t>First, doctors must determine what kind of stroke has occurred. This is important because each type of stroke requires a different treatment. Using brain scanning devices, doctors must determine whether a bleed or a blockage is causing the patients symptoms.
If a blockage (ischemic stroke) is identified, the goal of treatment is to remove the blood clot. (That is why these treatments are called clot-busters!) Clot-busting medications are given to the patient to break down and dissolve the clot that is causing the blockage. Alternatively, surgery can be performed and a wire can be sent up into the blood vessel to pull the clot out.
If a bleed (hemorrhagic stroke) is identified, the goal for treatment is to stop the bleeding and reduce pressure building up within the skull. A bleed is most commonly treated using medications to reduce blood pressure and bleeding in the brain. In some cases, surgery may be required to drill a hole in the skull and release the pressure on the brain. Another surgery option is to place a clasp around the broken part of the blood vessel to clamp it shut and stop the bleeding.</t>
  </si>
  <si>
    <t xml:space="preserve">Alex Hubbe, Mark Hubbe
</t>
  </si>
  <si>
    <t>Current Climate Change and the Future of Life on the Planet</t>
  </si>
  <si>
    <t>https://kids.frontiersin.org/article/10.3389/frym.2019.00037</t>
  </si>
  <si>
    <t>Around 20,000 years ago, the last cooling phase ended, starting a warming period until around 8,000 years ago, during which Earth's average temperature rose between 5.6 and 8.5°F (3.1–4.7°C) . This means a change of around 0.06°F (0.03°C) every century. Between 8,000 years ago and the Industrial Revolution (around 200 years ago), temperatures were relatively constant. Since then, temperatures have been increasing again, and very quickly. By 2100, scientists believe that the mean temperature on the planet will have raised an additional 3.6–8.8°F (2.0–4.9°C) compared with the temperatures at the time of the Industrial Revolution . This means that the planet's temperature rise in the next century will be about 100 times faster than what happened during the last 20,000 years. While past changes in climate were the result of several factors, like the amount of energy coming from the sun and the concentration of different atmospheric gases, this time humans are mainly responsible. And that is why we call the current warming the anthropogenic (or human-induced) climate change.</t>
  </si>
  <si>
    <t>Alexander B. Cook &amp; Lucka Bibic</t>
  </si>
  <si>
    <t>Macromolecules, Actually: From Plastics to DNA</t>
  </si>
  <si>
    <t>https://kids.frontiersin.org/article/10.3389/frym.2019.00126</t>
  </si>
  <si>
    <t>Although polymers may be as old as life itself, we have only known about them since the 1830s when scientists first described them. The first synthetic polymer, known as Bakelite, which was the first plastic, was made in 1907 by an easy and inexpensive reaction. Later, Bakelite helped engineers to manufacture many types of children's toys and kitchenware. But it was not until the 1920s when Herman Staudinger, a German scientist who worked on these synthetic polymers, coined the term macromolecule. Unfortunately, many scientists did not believe him about the existence of macromolecules because, at the time, a lot of chemists were reluctant to admit the existence of "giant organic molecules." Rather, they preferred the idea that many natural substances—such as cellulose, silk, and rubber—consisted of small units held together by exceptionally strong forces. After Staudinger announced the concept of macromolecules, one well-known chemist even said, "you might as well claim that somewhere in Africa one elephant was found who was 1,500 feet long and 300 feet high". Funnily enough, while the elephant did not exist, the polymer did, and the discovery of polymers revolutionized science.</t>
  </si>
  <si>
    <t>Alexandra Paz &amp; Alex C. Keene</t>
  </si>
  <si>
    <t>What Can a Blind Fish Teach Us About Sleep?</t>
  </si>
  <si>
    <t>https://kids.frontiersin.org/article/10.3389/frym.2019.00103</t>
  </si>
  <si>
    <t>There are some obvious differences between the rivers and caves inhabited by the different populations of A. mexicanus. Perhaps the most obvious is the lack of light in the caves, which are hidden from sunlight. The constant temperature in caves and the lack of sunlight prevents plant growth, which would normally form the bottom of the food chain. The two major sources of nutrition within the caves are probably bat droppings and nutrients that are swept into the caves during seasonal flooding.
The lack of light has another significant effect on cave inhabitants: eyes are not particularly useful. We believe that, when fish were first trapped in caves, those with smaller eyes were more likely to survive and produce offspring because smaller eyes helped them to save energy. After many generations, survival of fish with smaller eyes eventually resulted in fish that completely lack functional eyes. Mexican cavefish and other organisms that lost their eyes this way rely on their other senses instead, like smell, taste, or sensing waterflow. Scientists wonder whether eye loss, and the changes in other senses that accompany eye loss, influence the amount of sleep cave-dwelling fish need.</t>
  </si>
  <si>
    <t xml:space="preserve">Alexis Torres, Michael C. Hout
</t>
  </si>
  <si>
    <t>Pupils: A Window Into the Mind</t>
  </si>
  <si>
    <t>https://kids.frontiersin.org/article/10.3389/frym.2019.00003</t>
  </si>
  <si>
    <t>The opening at the center of your eye allows light to enter it, enabling you to gather information about the world around you, but the opposite is true, too—insights can be gained about what is going on in your brain based on the behavior of your pupils. The pupil is the opening at the center of the eye that appears as a black dot surrounded by the colored part of the eye, the iris. The iris is a muscle in the eye that functions like the diaphragm of a camera. The iris responds to the amount of light entering the eye by adjusting the size and diameter of the pupil (the aperture), in order to allow the appropriate amount of light into the eye (the camera). Light travels through fluid in the eye and is then absorbed at the back of the eye, in an area known as the retina. The retina is covered in specialized cells called photoreceptors (think of this part of the eye as the film of a camera where the picture is captured). Photoreceptors gather information from the light and send it to the brain to be processed into the image you see.</t>
  </si>
  <si>
    <t xml:space="preserve">Alfredo Yanez-Montalvo, Bernardo Águila Salgado, Elizabeth S. Gómez-Acata, Yislem Beltrán, Patricia M. Valdespino-Castillo, Carla M. Centeno, &amp; Luisa I. Falcón </t>
  </si>
  <si>
    <t>Microbialites: What on Earth?</t>
  </si>
  <si>
    <t>https://kids.frontiersin.org/article/10.3389/frym.2019.00112</t>
  </si>
  <si>
    <t>Do you know what a microbialite is? Not many people do. This is because microbialites look like slimy underwater rocks, but they are actually reefs made up of microbes (simple, one-celled organisms). Microbialites are fascinating, because these rock-like structures are made by the interaction of millions of microbes that live in certain aquatic environments. The microbes facilitate the precipitation of minerals from the water, to form the microbialite structure. Since microbialites are like rocks, they have remained on earth since extremely ancient times. Fossilized microbialites, known as stromatolites (from the Greek strõma, meaning bed or layer, and lithos, meaning rock), are the oldest evidence of life on Earth, dating back to 3.7 billion years ago.
Cyanobacteria are one type of microbe found in microbialites, and these bacteria do all kinds of important work. Cyanobacteria build shelters that protect the microbial community from dangerous things in the environment, including protecting them from drying out and from damage by the sun's UV rays. The shelters built by cyanobacteria trap and bind sediments and minerals, which help to grow the microbialites.</t>
  </si>
  <si>
    <t>Alice Halliday, Mica Roan Tolosa-Wright, Aime Afua Boakye, and John S. Tregoning</t>
  </si>
  <si>
    <t>Flu Fighters: How Children Who Get the Nasal Influenza Vaccine Protect Others From Flu</t>
  </si>
  <si>
    <t>https://kids.frontiersin.org/article/10.3389/frym.2019.00069</t>
  </si>
  <si>
    <t>Flu is a very common, global disease. Each year there is a period of time (a flu season), during which most of the flu cases happen, usually during the winter, but this can vary depending on where you live. For example, in the tropics, the flu season tends to reach its highest point in the rainy season. Influenza viruses also change (or mutate) from 1 year to the next, so that your immune system does not recognize them anymore, and is less able to protect you against infection and disease. This means that, every year, scientists need to check which flu viruses are infecting people and design new vaccines to protect against these current virus strains . Each year, flu vaccines are usually made up of a mixture 3 or 4 strains that match the main circulating strains.
Sometimes, new strains of virus emerge that are completely different from the circulating virus strains. Scientists are really worried about the threat the new influenza viruses could pose to human health. Some new flu virus strains could affect more people than seasonal flu and cause a global outbreak. We call such strains pandemic strains.</t>
  </si>
  <si>
    <t>Alisha Sadikot</t>
  </si>
  <si>
    <t>Cracking the Code - Women who changed the way we look at computers</t>
  </si>
  <si>
    <t>https://freekidsbooks.org/wp-content/uploads/2019/10/FKB-cracking-the-code-women-who-have-changed-the-way-we-look-at-computers.pdf</t>
  </si>
  <si>
    <t>The first 'computers' were humans, not machines. Many of them were women. Frances Snyder Holberton, Jean Jennings Bartik, Kathleen McNulty Mauchly Antonelli, Marlyn Wescoff Meltzer, Ruth Lichterman Teitelbaum, and Frances Bilas Spence were the original programmers of the ENIAC,the first electronic computer built in America. They were asked to program it in 1945 without ever having seen the machine.
Women have kick-started countless initiatives and organizations across the world that nurture female coders, like Girls Who Code, Black Girls Code and Indian Girls Code.
The 2015 world record for a women's hackathon saw 7,314 female participants across 34 countries, with an 80% participation from India.
Padmasree Warrior, an Indian woman, was the CEO of a company pioneering work in self-driving cars.
Vandana ‘Vandi' Verma was 11 years old when she got behind the wheel of her grandfather's tractor. She never imagined that someday she would navigate a rover on Mars.
Today, sitting at her desk at NASA, Verma drives, programs and navigates the Curiosity rover on Mars. Using Artificial Intelligence, the rover takes images, analyses soil and rocks, and helps NASA understand the planet's past. Though Verma helps it do its job, the rover makes its own decisions.</t>
  </si>
  <si>
    <t>Allison Joanna Lewis, Isabella Noel Nemer, &amp; Jay Hegdé</t>
  </si>
  <si>
    <t>I Spy With My Little Eye: What Visual Search Can Tell Us About How We See the World</t>
  </si>
  <si>
    <t>https://kids.frontiersin.org/article/10.3389/frym.2019.00004</t>
  </si>
  <si>
    <t>Reaction times are quite different when the target shares some, but not all, of the features of some of the distractors. In this case, the target does not pop out ("non-pop-out target"), and the reaction times go up according to the number of objects in the visual scene.
Why does this happen? What is the simplest explanation for both types of reaction time patterns? A critical insight came when Treisman and colleagues closely examined the errors made by the observers. When the observers misperceived what the target was (for instance, when they reported that the odd-man-out was a red vertical bar, when it actually was a red horizontal bar, they were also likely to misperceive where the target was. This means that, in order to find a target correctly, one also has to perceive the target correctly. Additional experiments showed that mental ability to focus on a particular location in the visual scene—say, the bar at the top left corner of the image—is needed when the target does not pop out, and not needed when it does.</t>
  </si>
  <si>
    <t>Alvaro Sagasti and Jeffrey P. Rasmussen</t>
  </si>
  <si>
    <t>Teenage Mutant Zebrafish: Scales Transform the Skin as Fish Grow Into Adulthood</t>
  </si>
  <si>
    <t>https://kids.frontiersin.org/article/10.3389/frym.2019.00064</t>
  </si>
  <si>
    <t>As an animal grows, maintaining the interactions between epidermal cells and touch-sensing neurons is critical to the animal's ability to sense touch.
Animals can sense touch as soon as they are born, even though the skin of a newborn is very simple. The epidermis of a newborn consists of only one or two sheets of epidermal cells, and a small number of touch-sensing neurons send axons to the epidermis. As newborn animals mature into adults, the skin grows to cover the much larger animal, the epidermis thickens by adding more layers of cells, and new touch-sensing neurons are born. In addition to growth and thickening, during this time special structures—like hair in mammals, feathers in birds, or scales in fish—form within the skin. We refer to this maturation as a "metamorphosis," a process between birth and adulthood when multiple tissues change at once. For example, the transformation of tadpoles into frogs is a metamorphosis. People undergo a similar metamorphosis as teenagers: as we develop from children into adults, many of our tissues grow and change. Our study aimed to understand how epidermal cells and touch-sensing neurons change as the skin undergoes metamorphosis.</t>
  </si>
  <si>
    <t>Amanda Clacy, Daniel F. Hermens, Kathryn M. Broadhouse, and Jim Lagopoulos</t>
  </si>
  <si>
    <t>Sports Are Good for Your Mood, But a Concussion Is Not</t>
  </si>
  <si>
    <t>https://kids.frontiersin.org/article/10.3389/frym.2019.00055</t>
  </si>
  <si>
    <t>The brain goes through a lot of changes during adolescence. In regard to mental health in young people, these changes can make the brain quite sensitive to injuries. Let us start by talking about how the various areas of the brain are connected to each other. Regions of the brain need to communicate with each other so that we can think, plan, and carry out tasks in everyday life. The brain is made up of gray matter and white matter. Gray matter contains the cell bodies of neurons (which are the building blocks of the brain that process information). White matter consists of parts of neurons called axons, which are the connections that link different regions of gray matter together. During adolescence, the white matter begins to decide which brain areas need to be connected the most. Think of this like a road map. Big cities get visited by more people more often, so highways are built to make sure that people can access these places quickly and easily. On the other hand, little country towns might only have dirt tracks connecting them, because they do not get visited as often.</t>
  </si>
  <si>
    <t>Ancestor</t>
  </si>
  <si>
    <t>https://simple.wikipedia.org/wiki/Ancestor</t>
  </si>
  <si>
    <t>An ancestor is a person from whom one is descended. Usually it refers to a remote person, rather than the immediate parents or grandparents. A very similar word is forebear. A female ancestor may be called an ancestress. The line of people from whom a person descends is referred to as their ancestry.
A second meaning relates to evolution. There, it is used of an animal or plant from which others have evolved. In a similar way, it can be used for an early prototype or forerunner of a later device.
In law an ancestor can mean the person from whom an estate is lawfully obtained. No blood relationship is necessarily implied. More commonly, however, it is the person from whom an estate is obtained based on law and blood.
Two people have a genetic relationship if one is the ancestor of the other, or if they share a common ancestor. Each of someone's ancestors will have contributed to their DNA. In evolution, species that have evolved from the same ancestor are said to be of common descent.</t>
  </si>
  <si>
    <t>Ancient_Egypt</t>
  </si>
  <si>
    <t>https://simple.wikipedia.org/wiki/Ancient_Egypt</t>
  </si>
  <si>
    <t>Ancient Egypt, or the Egyptian Empire, was a society that began about 3150 BC, and lasted until 20 BC when it was invaded by the Roman Empire.
It grew along the River Nile and was at its most powerful in the second millennium BC. Its land went from the Nile delta to Nubia, a kingdom which today is mostly in the Sudan.
For most of its history, Egypt was prosperous, since the water from the Nile made sure that the Egyptians would have good crops. Crops were grown after the Nile flood water went down.
The Egyptians created a way of writing using hieroglyphs, built huge temples and tombs, traded with other areas, and had a powerful army. Their religion had many gods, and its priests were powerful and rich. Their rulers, called Pharaohs, were thought to be close to the gods.</t>
  </si>
  <si>
    <t>Andre Mu &amp; John W. Moreau</t>
  </si>
  <si>
    <t>Can Bacteria Living Underground Help Fight Climate Change?</t>
  </si>
  <si>
    <t>https://kids.frontiersin.org/article/10.3389/frym.2018.00077</t>
  </si>
  <si>
    <t>There are places underground that can store large volumes of CO2 gas. These places are the nearly infinite number of tiny holes inside of rocks. The underground rocks form layers that go on for many kilometers in all directions and can be many meters thick. These layers are called aquifers. Aquifers contain water that can move around freely through the rocks, through the tiny holes. When the CO2 gas is injected into one of these aquifers, it can be stabilized so that it does not "leak" back into the atmosphere. The CO2 is stabilized when it becomes trapped inside the tiny holes of the rocks. Big outdoor experiments have shown that these aquifers can remain stable over long periods of time.
However, very little is known about how the CO2 affects the microbes that live underground. Microbes are microscopic organisms, including bacteria, which are the type of microbe we investigated in our experiments. It is important to understand how bacteria respond to underground CO2, because, through their metabolism, the bacteria can change the CO2 into a more harmful greenhouse gas called methane.</t>
  </si>
  <si>
    <t>Angela Chuang and Orlando Schwery</t>
  </si>
  <si>
    <t>Who Cares? Parenting in Invertebrate Animals</t>
  </si>
  <si>
    <t>https://kids.frontiersin.org/article/10.3389/frym.2019.00078</t>
  </si>
  <si>
    <t>There are a lot of different and complex ways that invertebrates care for their young, which makes it hard to say how this behavior evolved in the first place. However, there are a few ideas about factors that influence parental care in different species. One important factor is the environment the invertebrates raise their young in. First, parental care is really important for animals that live in harsh environments, like in a desert, where eggs or young cannot easily survive without the help of their parents. Second, when food is scarce and only around for a short time, there can be lots of competition for it. In this case, young animals need their parents' help to get enough food. Last, parents may need to guard their offspring from predators that want to eat them.
Another important factor influencing parental car is the number of offspring that survive when parents are around vs. when parents are not. The number of surviving young influences how many copies of the parents' genes are passed on to the next generation.</t>
  </si>
  <si>
    <t>Anna K. Döring
Ariel Knafo-Noam</t>
  </si>
  <si>
    <t>How Do Our Values Guide Us in Life?</t>
  </si>
  <si>
    <t>https://kids.frontiersin.org/article/10.3389/frym.2019.00115</t>
  </si>
  <si>
    <t>You have probably heard the word "values". Maybe it was mentioned by your teacher in school who spoke about what is important in class. For example, if your teacher spoke about the importance of achieving good marks, they were referring to achievement values. If your teacher said it is good to be curious and explore new ideas, they were referring to self-direction values. Maybe you have read about values in a newspaper or heard about them on TV. Politicians often talk about values in their countries, for example, about how important it is that everybody is safe (security values) and that everybody should follow rules (conformity values). Values are also part of many fairy tales, stories, and movies. Do you remember how Cinderella chose to be kind and good-hearted (benevolence values)? And did you notice how WALL-E, the last robot left on earth, worked hard to collect all the litter humans had left behind, trying to make earth a more beautiful place (universalism values)?</t>
  </si>
  <si>
    <t>Anne-Marie Reidy</t>
  </si>
  <si>
    <t>Laura’s Key</t>
  </si>
  <si>
    <t>https://www.commonlit.org/texts/laura-s-key</t>
  </si>
  <si>
    <t>Rubbing sleep from her eyes, Laura stumbled out of bed. She pulled on shorts and a t-shirt, her pursed lips and flared nostrils broadcasting her mood. But once she'd finished a plate of her father's famous scrambled eggs with jalapeños and warm tortillas, she rushed to the closet to dig out her cleats. Could I really become a better soccer player? she wondered.
Laura ran to get a soccer ball from the garage, but her mother said, "We won't be needing that."
"Why not?" Laura asked.
"You'll see. Come on!" Her mother strode down the street with a tote bag over shoulder and a jumbo box of trash bags under her arm.
Frowning, Laura followed her mother to a vacant lot a few blocks from their house. Though the lot was certainly big enough to practice dribbling, it was also full of weeds, old tires, rusty beer cans, and take-out cartons. Laura raised her eyebrows. "You want me to practice here?"
Her mother handed her a big black trash bag and a pair of thick gardening gloves. "You do too much sitting around watching YouTube, mija," she said, pulling on her own gloves.</t>
  </si>
  <si>
    <t>How Do We Tell Right from Wrong?</t>
  </si>
  <si>
    <t>https://www.commonlit.org/texts/how-do-we-tell-right-from-wrong-1</t>
  </si>
  <si>
    <t>We make thousands of decisions a day, large and small. Some decisions are harder than others, especially when a person has to choose between right and wrong. A person in that situation may consider many things: rules and laws, possible punishments for breaking the laws, what other people will think of them, and even what they will think of themselves. This kind of thinking — often called ethical thinking — is difficult, and different people can come to different conclusions about what behavior is right. The American psychologist Lawrence Kohlberg wanted to study how people reach these conclusions. He wanted to know: how do we tell right from wrong?
To answer this question, Kohlberg performed research by interviewing a group of boys about their moral decision-making. He first interviewed them when they were between ages 10 and 16, and then interviewed each boy again several times over the next 12 to 20 years. Kohlberg developed several scenarios — or made-up situations — about a character who has a difficult moral decision to make.</t>
  </si>
  <si>
    <t>Archaeology</t>
  </si>
  <si>
    <t>https://simple.wikipedia.org/wiki/Archaeology</t>
  </si>
  <si>
    <t>Archaeology is the study of the past by looking for the remains and artifacts (historical things) left by the people who lived long ago. These remains can include old coins, tools, buildings, and inscriptions. Archaeologists, the people who study archaeology, use these remains to understand how people lived.
Archaeologists think it is important to understand the past, because so many people use the past to know where they come from.
When archaeologists do fieldwork, they look for remains, often by digging deep in the ground. When things are found, or even when nothing is found, the results of the fieldwork are taken back to the place where the archaeologist's base is, maybe a university or museum. They record everything they found by writing down on paper or entering the information into a computer, so that they can build a picture of everything that is found. As settlements (places where people lived in groups) change and grow, old buildings are often buried to make space for new buildings. Ancient Rome, for example, is now up to 40 feet (12 meters) below the present city. This is why archaeological fieldwork is expensive and why it takes a long time.</t>
  </si>
  <si>
    <t xml:space="preserve">Athina Tzovara, Marzia De Lucia
</t>
  </si>
  <si>
    <t>Can the Brain of a Patient in a Coma React to Sounds?</t>
  </si>
  <si>
    <t>https://kids.frontiersin.org/article/10.3389/frym.2019.00019</t>
  </si>
  <si>
    <t>Imagine a person who has fallen into a coma. A coma can occur from many causes, such as a traumatic brain injury, a stroke, or maybe loss of oxygen from a near drowning. The comatose person is lying still on the bed, with eyes closed. The person does not show any sign of communication with the environment. We speak to the comatose person, but he or she does not respond and seems indifferent to everything that is happening. When a person is in a coma, this person is in what we call an unconscious state. But is the brain of a coma patient still working?
There is a good chance that the brain of a person in a coma continues to process events from the environment, for example the footsteps of someone approaching or the sound of your voice when you speak to them. To measure the brain activity of a person in a coma, we use a tool called electroencephalography (EEG)</t>
  </si>
  <si>
    <t>Aurélie Soubéran</t>
  </si>
  <si>
    <t>Test of a New Drug to Treat Brain Cancer</t>
  </si>
  <si>
    <t>https://kids.frontiersin.org/article/10.3389/frym.2019.00043</t>
  </si>
  <si>
    <t>Our cells have an alarm system that triggers when they become sick and harmful to the body. These sick cells send emergency signals, like an S.O.S., telling the body to set up its defense. This phenomenon is called "apoptosis," which is a process of self-destruction, or programmed suicide, of cells. Most of the time this alarm system works perfectly, but there are exceptions, like in the brain cancer known as glioblastoma. Glioblastoma is a rare cancer with "only" 250,000 new cases worldwide each year. Unfortunately, it is also an aggressive cancer and to date we do not know how to cure patients suffering from glioblastoma. However, remember that every day, research makes advances in cancer treatments. Today, we know how to treat many types of cancer, such as breast cancer, so that patients can go on to live long lives.
Glioblastoma cells develop ingenious mechanisms to escape apoptosis, including the production of molecules called IAPs, which we will call "the BLOCKERS." The BLOCKERS are present in all cells to help them survive, but they are more numerous in cancer cells! In glioblastoma, the BLOCKERS intercept the S.O.S signals from the cancer cells, so that these cells cannot self-destruct.</t>
  </si>
  <si>
    <t>Babylon</t>
  </si>
  <si>
    <t>https://simple.wikipedia.org/wiki/Babylon</t>
  </si>
  <si>
    <t>Babylon threw off the Assyrian rule in 612 BCE and became the capital of the Neo-Babylonian Chaldean Empire.
With the recovery of Babylonian independence, a new era of building followed, and Nebuchadnezzar II (604–561 BCE) made Babylon into one of the wonders of the ancient world. Nebuchadnezzar ordered the complete reconstruction of the imperial grounds, including rebuilding the Etemenanki ziggurat and the construction of the Ishtar Gate — the most spectacular of eight gates that ringed the perimeter of Babylon. All that was ever found of the Original Ishtar gate was the foundation and scattered bricks.
Nebuchadnezzar is also credited with the construction of the Hanging Gardens of Babylon (one of the seven wonders of the ancient world), said to have been built for his homesick wife Amyitis. Whether the gardens did exist is a matter of dispute. Historians disagree about the location, and some believe it may have been confused with gardens in Nineveh.</t>
  </si>
  <si>
    <t>Bahtiyar Yilmaz, Joana C. Carvalho, &amp; Marta Marialva</t>
  </si>
  <si>
    <t>The Intestinal Universe—Full of Gut Heroes Who Need Sidekicks</t>
  </si>
  <si>
    <t>https://kids.frontiersin.org/article/10.3389/frym.2019.00111</t>
  </si>
  <si>
    <t>So, humans co-exist and continuously interact with the gut microbiota, which consists of over one trillion bacteria. If you think about your body as a super-organism composed of both human cells and bacterial cells, your gut microbiota makes up 90% of the total cells in this super-organism! The gut microbiota consists of heroes and villains. Gut heroes are the beneficial microorganisms that have critical roles in the human intestines: they help with digestion, provide essential nutrients, help to the immune system, and fight off food poisoning and sickness. These heroes are in an on-going truce with villains who are also known as pathobionts, which is any potentially disease-causing microorganism that lives without causing any disease. The interaction between the beneficial and pathogenic microorganisms in the gut is extremely critical to human health and the balance is quite fragile. Unfortunately, under certain conditions when the truce is violated, pathobionts can harm us and cause sickness.</t>
  </si>
  <si>
    <t xml:space="preserve">Bart Shepherd, Hudson T. Pinheirom, Matt Wandell, Luiz A. Rocha 
</t>
  </si>
  <si>
    <t>The SubCAS: A Pressure Chamber for Fish</t>
  </si>
  <si>
    <t>https://kids.frontiersin.org/article/10.3389/frym.2019.00040</t>
  </si>
  <si>
    <t>Coral reefs are marine ecosystems found in tropical regions around the world. They cover &lt;1% of the ocean, yet they have the highest biodiversity. A measure of the variety of plant and animal life (the number of species) in an ecosystem or on the entire Earth. of any marine environment on Earth, sheltering more than a quarter of all of the plants and animals found in the ocean, including fishes, corals and algae. Although scientists have studied shallow coral reefs for hundreds of years, they know almost nothing about deep coral reefs, known as mesophotic. Literally "middle-light," the dimly lit region in between brightly lit, shallow coral reefs and the dark, deep oceans. coral ecosystems or "the twilight zone" . The twilight zone is found between 60 and 150 meters deep, which is too deep for regular SCUBA diving equipment. Our team of scientists is using rebreathers. A special kind of technical SCUBA diving equipment that recycles air by removing carbon dioxide and adding oxygen, letting the diver breathe the same air over and over again., advanced diving technology that allows us to visit many deep reefs around the world.</t>
  </si>
  <si>
    <t>Basilio Gimo and Little Zebra Books</t>
  </si>
  <si>
    <t>No Pigs Allowed</t>
  </si>
  <si>
    <t>Years ago, a group of horned animals decided to have a big party high up in the mountains. 
They only invited other animals with horns. No one else. 
When the pig heard about the party, he thought, "I don't have any horns. What am I going to do?" 
The next day, he had an idea. He'd stick some horns to his head with wax! 
It worked, and the pig felt very clever when he was allowed into the party. 
The problem was that the party was taking place close to the sun. 
When the party started heating up, the wax began to melt, and his horns fell off. 
The horned animals were shocked. "Who's that one with no horns? Why did he come here?" they asked. 
The king of the horned animals commanded, "Grab that pig and throw him down to earth." 
So all the animals, when they heard the king's words, did just that. 
They grabbed the pig and threw him down to earth. 
Poor pig! When he fell, he landed on his nose. And his nose was flattened into a snout. 
Their job done, all the other animals returned to the party. 
They ate and danced all night.</t>
  </si>
  <si>
    <t xml:space="preserve">Ben Isbel
</t>
  </si>
  <si>
    <t>A Gym Workout for Your Brain: How Mindfulness Can Help Improve Mental Health</t>
  </si>
  <si>
    <t>https://kids.frontiersin.org/article/10.3389/frym.2019.00034</t>
  </si>
  <si>
    <t>Let us try a mindfulness exercise right now.
Start by sitting down either on the floor or on a chair with your back nice and straight. As you sit, just relax. Be aware of your body as you sit still. While you are sitting still, notice the rising and falling of your belly as you breathe in and out. Do not try to make your breath deeper or longer, but just let it be. Just feel it. Can you feel the sensations of movement as your belly goes up and down with the breath? Try not to think about these movements. Just pay attention to the sensations of the rising and falling of the belly as you breathe in and out. Without following thoughts as they arise, just stay with the feeling of the rising and falling.
It would not be long before you start thinking of something other than your breath. Your attention will want to follow a thought, since watching the breath can be pretty boring! We usually like to pay attention to things that are exciting.</t>
  </si>
  <si>
    <t>Blu-ray_Disc</t>
  </si>
  <si>
    <t>https://simple.wikipedia.org/wiki/Blu-ray_Disc</t>
  </si>
  <si>
    <t>Blu-ray Disc is a high-density optical disc format similar to DVD. Blu-ray is the type of disc used for PlayStation 3 games and for playing high-definition (HD) movies. In the past, there were other standards for such movies, such as the HD DVD format. Blu-ray won what is called the format war.
A dual-layer Blu-ray disc can store up to 50GB (gigabytes) of data. This is over five times the capacity of a DVD, and over 70 times more than a CD or VCD.
The disc was developed by the Blu-ray Disc Association (BDA). a group of consumer electronics, personal computer and media manufacturers. The format was developed to enable recording, rewriting and playback of high-definition video (HD), as well as storing large amounts of data.
While current optical disc technologies such as DVD, DVD±R, DVD±RW, and DVD-RAM rely on a red laser to read and write data, the new format uses a blue-violet laser instead. This is where the name is from.</t>
  </si>
  <si>
    <t>Brett M. Morris</t>
  </si>
  <si>
    <t>A Spectacularly Spotted Star</t>
  </si>
  <si>
    <t>https://kids.frontiersin.org/article/10.3389/frym.2019.00139</t>
  </si>
  <si>
    <t>Stars like the Sun have dark spots on their surfaces. These dark spots are important for astronomers, because they allow us to track how quickly a star is spinning, which is related to the age of a star. Since Earth is close to the Sun, spots on the Sun are easy to see, but for distant stars, our telescopes are not powerful enough to see starspots. That is why astronomers have begun to use planets to study starspots. When a planet eclipses its star, the amount of light that goes missing depends on whether the planet is blocking out a bright part of the star or a dim part of the star, like a starspot. Using this technique, astronomers have determined that HAT-P-11, a star 20% less massive than the Sun, has spots just like the Sun, but its surface is 100 times more spotted than the Sun's.</t>
  </si>
  <si>
    <t>TRAPPIST-1: A Dark Star With a Bright Future</t>
  </si>
  <si>
    <t>https://kids.frontiersin.org/article/10.3389/frym.2019.00056</t>
  </si>
  <si>
    <t>Most stars have planets orbiting them. These stars are called host stars, and exoplanets are what we call planets that orbit other stars, outside of our own solar system. If we view an exoplanet system from the correct angle, the exoplanets will appear to eclipse their host star as they move around the star on their orbits. If we measure the brightness of the star with excellent precision when it is eclipsing its star, we can observe a transit event, which is described in detail in this Frontiers for Young Minds article. During a transit, a planet blocks out some starlight, and astronomers on Earth see a dip in the total amount of starlight, which typically lasts for a few hours.
TRAPPIST-1 is a very small, red star located 40 light years away, in the constellation Aquarius. In fact, TRAPPIST-1 is about as small as a star could be—if it were a bit smaller, it would not even be considered a star, because it would not be big enough to produce its own light by fusing hydrogen into helium in its core. TRAPPIST-1 is about as big as the planet Jupiter, but it weighs 80 times as much as Jupiter.</t>
  </si>
  <si>
    <t xml:space="preserve">Brett M. Morris
</t>
  </si>
  <si>
    <t>How to Discover a Planet Orbiting a Distant Star</t>
  </si>
  <si>
    <t>https://kids.frontiersin.org/article/10.3389/frym.2018.00074</t>
  </si>
  <si>
    <t>Now we know how to discover one planet—we measure the brightness of a star very carefully for a while, and if it dips in brightness for a few hours during a transit, we may have discovered a planet! But since the year 2000, thousands of planets have been discovered. How did astronomers find so many?
Most of the planets discovered so far have been found by the Kepler space telescope, which stared at 150,000 stars for 4 years, taking precise brightness measurements every half hour. More than 2,000 stars showed transits in the brightness measurements, revealing the presence of a whole zoo of planets that range in size from as small as Mercury to larger than Jupiter, and everything in between.
 One of the biggest surprises that the Kepler space telescope discovered was that the most common size for a planet is in between the size of Earth and Neptune. Earth is the largest rocky planet in the solar system, and Neptune is the smallest gas planet in the solar system. There are no planets in our solar system between the size of Earth and Neptune, yet most of the planets found by Kepler fall in this size range.</t>
  </si>
  <si>
    <t xml:space="preserve">Caitlin Lazurko, 
Serena Harden, Erik J. Suuronen, Emilio I. Alarcon
</t>
  </si>
  <si>
    <t>Biomaterials for Organ and Tissue Repair</t>
  </si>
  <si>
    <t>https://kids.frontiersin.org/article/10.3389/frym.2019.00008</t>
  </si>
  <si>
    <t>Biomaterials can take on many different forms and be made from many different materials. Ideally, biomaterials should have a porous structure, which means they have small holes which lets gasses, liquids, and even cells move through them, similar to the organ or tissue they aim to heal. Cells that help in healing can also be loaded into the small pores in the biomaterial. In this way, a porous biomaterial can be used to deliver cells to a damaged tissue. The biomaterial helps keep the new cells in the tissue where they are needed to promote healing. Additionally, the porous structure of the biomaterial is a lot like the "extracellular matrix," which is like the scaffolding that cells "hold on to" in the body. Biomaterials can either be used by themselves as a treatment, or, like the example above, they can be modified to contain medicine or cells to help repair damaged tissues.</t>
  </si>
  <si>
    <t>Carolin R. Löscher &amp; Andreas Canfield</t>
  </si>
  <si>
    <t>Does The Ocean Lose Its Breath?</t>
  </si>
  <si>
    <t>https://kids.frontiersin.org/article/10.3389/frym.2018.00075</t>
  </si>
  <si>
    <t>Deep convection in the Ocean depends on the water temperature, but also on the salinity (the "saltiness") of the water. The colder and the saltier the water is, the more oxygen it can take up. Now that the Earth is warming up, snow, glaciers, and the polar ice caps may melt. This is particularly bad in the Polar regions, because the fresh water from this melting ice flows into the sea and forms a layer of water that is far less salty than the seawater. This may lead to less oxygen being taken up by the ocean, which means there will be less oxygen for life in the oceans.
Another reason that the Ocean is losing its breath is that, if the surface layer of water becomes warmer, it does not mix that well with deeper water layers. When the layers stop mixing, the oxygen that is produced by photosynthesis and by exchange with the air cannot get into deeper waters anymore.</t>
  </si>
  <si>
    <t>Carolina M. Greco
Kevin B. Koronowski
Paolo Sassone-Corsi</t>
  </si>
  <si>
    <t>The Body’s Clock: Timekeeping With Food</t>
  </si>
  <si>
    <t>https://kids.frontiersin.org/article/10.3389/frym.2019.00141</t>
  </si>
  <si>
    <t>Have you ever asked yourself why you have energy during the day and feel tired at night? What if I told you that there is a part of your body that is secretly controlling these feelings without you knowing? Well there is! It is called your biological clock or circadian rhythm, and it is ticking away inside you right now. What is really amazing is that your biological clock collects information from the outside world, such as sunlight and food, and sets your body's time to match it. The times when you choose to eat might move your body's clock forwards or backwards, and what you eat can make your clock stronger or weaker. Eating and sleeping are great, but your biological clock does so much more for you. The good news is all you need to do is listen to it and it will help keep you healthy.</t>
  </si>
  <si>
    <t>Cave_painting</t>
  </si>
  <si>
    <t>https://simple.wikipedia.org/wiki/Cave_painting</t>
  </si>
  <si>
    <t>Cave paintings are paintings on cave walls and ceilings. Usually these paintings were made in prehistoric times. Most cave paintings date from 10,000 to 20,000 years ago. The oldest are from about 32,000 years ago, but scientists still disagree if this dating is correct.
It is not known why these paintings were made. Most people think they may have had a function for rituals. They may also have been a way to transit information; to tell other people about something. Most paintings are in caves that are difficult to access. These caves usually also do not show signs that people lived there all year round.
Today, there are about 350 caves known which have paintings in them. Many are in France and Spain. The best known are probably the caves of Altamira (in Spain), Lascaux (in France), or Creswell Crags in England. Sometimes, paintings were also done on cliff faces. Fewer of those have survived though, because of erosion. One such example are the rock paintings of Astuvansalmi (in Finland).
Most often, animals or hunting scenes were painted. Sometimes hands are there too. Rarely, there are also more abstract patterns.</t>
  </si>
  <si>
    <t xml:space="preserve">Céline Caravagna
</t>
  </si>
  <si>
    <t>What Is Multiple Sclerosis?</t>
  </si>
  <si>
    <t>https://kids.frontiersin.org/article/10.3389/frym.2019.00007</t>
  </si>
  <si>
    <t>The immune system is composed of cells located mainly in the blood, under healthy conditions. These immune cells travel all over the body through the blood, to help us stay healthy. When an organ is infected, for example the nose when we have a cold, the immune cells enter it to cure it. The cells of the immune system are capable of detecting external invaders, such as viruses and bacteria, and they are also able to detect internal problems, such as cancer cells. Once detected, the immune cells attack the problem cells and fight to destroy them. The immune cells then help to repair the damaged organ.
There are different types of immune cells. Some immune cells are present in the body even before birth, ready and waiting to defend us. These cells are part of what is called the innate immune system, and they are specialized for detecting viruses, bacteria, and any other diseased cell. The cells of the innate immune system can quickly alert the entire immune system of the presence of unwanted visitors. However, these cells are not enough to stop the progression of the disease.</t>
  </si>
  <si>
    <t>César Aguilar</t>
  </si>
  <si>
    <t>Evolution in a Bottle</t>
  </si>
  <si>
    <t>https://kids.frontiersin.org/article/10.3389/frym.2019.00075</t>
  </si>
  <si>
    <t>A big question that originated from Darwin's theory was how the changes he observed came to be. Today, we know that these changes are ultimately caused by mutations. Mutations are changes in an organism's genes. Genes are instructions that all living organisms possess. Every gene is composed of a unique combination of four molecules called nucleotides: adenine, cytosine, guanine, and thymine. The order of these nucleotides, which is called the genetic sequence, determines the function of each gene. The total of all the genes in an organism is called the genome. The genome contains the information coding for all the characteristics of an organism, so a change in one or more nucleotides of a gene (called a genetic change) can disturb a feature of the organism, like the color of the eyes, its height or the way it processes food. This genetic information is inherited, meaning it is passed on from one generation to another.
Mutations in genes can happen spontaneously or in response to stress factors in the environment, but regardless of the cause, all mutations are random. This means that the genetic changes can occur anywhere in the genome of the organism.</t>
  </si>
  <si>
    <t>Charles Faure, Annabelle Limballe, &amp; Hugo A. Kerhervé</t>
  </si>
  <si>
    <t>Fooling the Brain, Fooling the Pain: The Role of Mirror Therapy and Modern Uses in Virtual Reality</t>
  </si>
  <si>
    <t>https://kids.frontiersin.org/article/10.3389/frym.2019.00091</t>
  </si>
  <si>
    <t>The brain is not a rigid network of neurons set in a given arrangement for life, like an old electrical board. The brain is constantly trying to find better ways to deliver and deal with information by creating or removing connections between neurons. This phenomenon of neural changes is called neuroplasticity. When babies are discovering the world around them with their five senses, their brains undergo intense development and remodeling. Later, when children learn to ride a bike, catch a ball, or play a musical instrument, more remodeling occurs, allowing the child to perform complicated actions without actually thinking about each and every step involved. When catching a ball that is flying toward you, you do not consciously think of using specific muscles at specific times, you just catch the ball, because your brain already knows which muscles must be activated and when. Neuroplasticity continues to take place during a person's entire life and can have lasting effects depending on your experience in a given activity: this is why, for example, the more you train in mental calculation, the more competent and faster you become.</t>
  </si>
  <si>
    <t xml:space="preserve">Christoph Guger, Christoph Kapeller, Hiroshi Ogawa, Satoru Hiroshima, Kyousuke Kamada
</t>
  </si>
  <si>
    <t>How Can We Trick the Brain Into Seeing Rainbows and Faces?</t>
  </si>
  <si>
    <t>https://kids.frontiersin.org/article/10.3389/frym.2019.00016</t>
  </si>
  <si>
    <t>The human brain is responsible for many functions, and certain brain regions are responsible for specific tasks. For example, the part of the brain called the motor cortex controls movements of the fingers, hands, legs, arms, and other body areas. The motor cortex has a lot of brain tissue for hand and finger movement, which we need for writing, holding a screwdriver, or threading a needle. On the other hand, we do not have very precise control of our leg muscles, and so the motor cortex can control leg movement without quite so much brain tissue. Another important brain region is the somatosensory cortex, which is responsible for the sense of touch. Without touch, it would be very difficult to know how much to tighten a screw, or to hold fragile items like grapes or a bottle of Coke. People might accidentally crush the grapes or the Coke bottle without feedback from the brain about how much force their hands produce.</t>
  </si>
  <si>
    <t>Christopher D. Johnson, Daryl Evans, &amp; Darryl Jones</t>
  </si>
  <si>
    <t>Why Didn’t the Bird Cross the Road?</t>
  </si>
  <si>
    <t>https://kids.frontiersin.org/article/10.3389/frym.2019.00109</t>
  </si>
  <si>
    <t>Habitat fragmentation is currently recognized as one of the greatest threats to the survival of many of Earth's species, birds included. What is even more worrying is that humans benefit from the many vital services, called ecosystem services that birds provide. For example, many birds are important predators of "pest" species, such as mosquitos and rodents, and birds can also be pollinators of many plant species. In fact, one study found 33% of birds to be involved in spreading the seeds of plants that are medically and economically importance to humans. There are even some birds that are so critical to the functioning of the ecosystems they live in that, without them, these ecosystems fall apart. We call these critical species that hold ecosystems together keystone species.
Unfortunately, as the human population continues to grow, so too does our demand for more houses and better roads. This has resulted in the widespread destruction and fragmentation of forests, which in turn threatens the survival of birds and the ecosystem services the birds provide us.</t>
  </si>
  <si>
    <t>Chromosome</t>
  </si>
  <si>
    <t>https://simple.wikipedia.org/wiki/Chromosome</t>
  </si>
  <si>
    <t>The chromosomes of a cell are in the cell nucleus. They carry the genetic information. Chromosomes are made up of DNA and protein combined as chromatin. Each chromosome contains many genes. Chromosomes come in pairs: one set from the mother; the other set from the father. Cytologists label chromosomes with numbers.
Chromosomes are present in every cell nucleus with very few and special exceptions. This means they are found in all eukaryotes, since only eukaryotes have cell nuclei. When eukaryote cells divide, the chromosomes also divide.
When a somatic (body) cell (such as a muscle cell) divides, the process is called mitosis. Before mitosis, the cell copies all the chromosomes and then it can divide. When they duplicate, chromosomes look like the letter "X". When they are doubled, the two halves are called chromatids. The chromatids are joined at the centromere.
There are 46 chromosomes in a human, 23 pairs. Everyone has a set of chromosomes from their father and a matching set from their mother. They include a pair of sex chromosomes. The mother's eggs always contain an X chromosome, while the father's sperm contains either a Y chromosome or an X chromosome.</t>
  </si>
  <si>
    <t xml:space="preserve">Ciarán D. Beggan
</t>
  </si>
  <si>
    <t>Making a Map of the Earth’s Magnetic Field</t>
  </si>
  <si>
    <t>https://kids.frontiersin.org/article/10.3389/frym.2019.00042</t>
  </si>
  <si>
    <t>Magnetism and electricity are physically linked—you usually get one when the other is created, and that also happens within the core. The liquid metal of the core is too hot to be a permanent magnet, like a fridge magnet, but it is an electrically conductive material. A material that allows electricity to pass easily through it., like a copper wire. Similar to the wires in your house, the liquid core carries a very large electrical current, which in turn creates a large magnetic field.
The electricity is created from the movement of the liquid metal, in a similar way to a wind turbine, which creates electricity from the motion of the blades. The electricity flows around the planet's equator in a very large loop and creates a strong magnetic field, which escapes the outer core. The magnetic field passes all the way to the Earth's surface and out into space.</t>
  </si>
  <si>
    <t>Claire L. Slote, Ashley Luu, Niranjana Mariya George, and Nicole Osier</t>
  </si>
  <si>
    <t>Ways You Can Protect Your Genes From Mutations With a Healthy Lifestyle</t>
  </si>
  <si>
    <t>https://kids.frontiersin.org/article/10.3389/frym.2019.00046</t>
  </si>
  <si>
    <t>Sunlight is one thing that can cause mutations. How does sunlight affect our DNA? Sunlight creates structures called thymine dimers, which means that two thymine (T) bases (T) on the same DNA strand become connected in an abnormal way, instead of correctly attaching to the complementary base adenine (A) on the opposite strand. Thymine dimers create kinks in the DNA shape. These kinks make DNA difficult to copy, which can cause a mutation. In order to avoid thymine dimers from developing in our cells, it is very important to use sunscreen to help block ultraviolet A and B (UVA and UVB) rays. The United States Food and Drug Agency (FDA) recommends a sun protection factor (SPF) of at least 15, to protect against skin cancer and early skin aging. Sunscreen should be reapplied every 2 h or after swimming, sweating, bathing, or using a towel. Some individuals who have especially sensitive or light skin should consider higher levels of UV protection and are encouraged to consult a doctor called a dermatologist, who is an expert on keeping skin healthy.</t>
  </si>
  <si>
    <t>Colin Hill</t>
  </si>
  <si>
    <t>Bacteriophages: Viruses That Infect Bacteria</t>
  </si>
  <si>
    <t>https://kids.frontiersin.org/article/10.3389/frym.2019.00146</t>
  </si>
  <si>
    <t>Imagine the excitement if doctors suddenly discovered a new organ in the human body! This is exactly what has happened in the last few years. We now know that, in addition to the lungs, kidneys, brain, liver and heart, we have another organ to consider—the microbiome, or the collection of all the microbes in a particular environment, like in the human body. This new organ is completely different, because it is made of microbes, microscopic organisms, such as bacteria, fungi, and bacteriophages, rather than human cells. Microbes are tiny organisms that include bacteria, a type of microbe. A bacterium is a single cell that can divide to form two cells. One amazing thing about this new organ is that we are born without it. As we are being born, we get bacteria from our mothers and then we continue to add more and more bacteria from the environment, until we have about 1,000 different types of bacteria on and inside our bodies. Bacteria are tiny, but they can multiply very quickly, and within only a few hours, one bacterium can become thousands or even millions of new bacteria.</t>
  </si>
  <si>
    <t>Columbian_Exchange</t>
  </si>
  <si>
    <t>https://simple.wikipedia.org/wiki/Columbian_Exchange</t>
  </si>
  <si>
    <t>The Columbian Exchange, sometimes called the Grand Exchange, is one of the most important events in history. It was the exchange of goods and ideas from Europe, Africa, and Asia and goods and ideas from the Americas. It also spread different diseases. It started in 1492 when Christopher Columbus arrived in the West Indies (North America).
This exchange of plants and animals changed European, American, African, and Asian ways of life. Foods that had never been seen before by people became a major part of what they ate. For example, before 1492, no potatoes were grown outside of South America. By the 1840s, Ireland was so dependent on the potato that a diseased crop led to the devastating Irish Potato Famine. The first European import to the Americas, the horse, changed the lives of many Native American tribes on the Great Plains, letting them to change to a nomadic lifestyle based on hunting bison on horseback. Italy became famous for its Tomato sauce, made from New World tomatoes, while coffee from Africa and sugarcane from Asia became the main crops of very large Latin American plantations.</t>
  </si>
  <si>
    <t>Containerization</t>
  </si>
  <si>
    <t>https://simple.wikipedia.org/wiki/Containerization</t>
  </si>
  <si>
    <t>Containerization has its origins in coal mining regions in England from the late 18th century onwards. "Loose boxes" were used to containerize coal from the late 1780s, at places like the Bridgewater Canal. They were used for moving coal on and off barges.
By the 1830s, railroads on several continents were carrying containers that could be transferred to other modes of transport. The Liverpool and Manchester Railway in the United Kingdom was one such. "Simple timber boxes, four to a wagon, they were used to convey coal from the Lancashire collieries to Liverpool, where they were transferred to horse drawn carts by crane". By the 1840s, iron boxes were in use as well as wooden ones. The early 1900s saw closed container boxes designed for movement between road and rail.
In the United Kingdom, several railway companies were using similar containers by the beginning of the 20th century and in the 1920s the Railway Clearing House standardized the RCH container. Five- or ten-foot-long, wooden and non-stackable, these early standard containers were a great success.</t>
  </si>
  <si>
    <t>Continental_drift</t>
  </si>
  <si>
    <t>https://simple.wikipedia.org/wiki/Continental_drift</t>
  </si>
  <si>
    <t>Continental drift is a historical theory. The theory was first proposed by Abraham Ortelius in 1596. It was fully developed by the German geologist and meteorologist Alfred Wegener in 1915.
The theory said that parts of the Earth's crust move slowly on top of a liquid core. The theory has now been included in the wider theory of plate tectonics.
The theory was supported by finding the same rocks and fossils in western Europe and the eastern North America. There are also similar fossils on the western coast of Africa and the eastern South America. The shapes of these continents nearly fit together. The theory was plausible (believable), but there was no known mechanism to drive these great movements. This problem was later solved by plate tectonics.
The pattern of volcanic activity, mountain building (orogeny) and earthquakes is explained by continental drift. The existence of identical rocks widely apart supports the theory.</t>
  </si>
  <si>
    <t>Cristy Phillips
Aaron Baldridge
Colin Phillips
Mehmet Akif Baktir
Atoossa Fahimi</t>
  </si>
  <si>
    <t>Might Lifestyle Choices Reduce the Risk of Depression?</t>
  </si>
  <si>
    <t>https://kids.frontiersin.org/article/10.3389/frym.2019.00137</t>
  </si>
  <si>
    <t>Depression is a mental illness that impacts millions of people. It affects the way a person thinks, feels, and behaves. Depression is more intense than the experience of sadness. Important symptoms of depression include low mood, loss of pleasure, weight loss or gain, low energy, and feelings of hopelessness. These symptoms last over 2 weeks and interfere with a person's daily activities. Depression affects the depressed person, the person's family, and the community. In the United States, over 80 billion dollars a year is spent on depression. Most important, depression can be fatal, so it requires as much care as a serious physical illness.
We need to understand the causes of depression. This need has prompted decades of study. Research now shows that many factors contribute to depression. Of the known factors, stress is very important. Stress can cause depression over time.</t>
  </si>
  <si>
    <t>Cyrille Largillier</t>
  </si>
  <si>
    <t>Everyone has a Right to a Bath</t>
  </si>
  <si>
    <t>https://freekidsbooks.org/wp-content/uploads/2019/12/Everyone-has-a-right-to-a-bath-STEM-FKB.pdf</t>
  </si>
  <si>
    <t>Mrs. Earthworm is angry. She is fed up of being covered in mud and never being able to have a proper bath. She insists that her husband install a bathtub with running water. 
The bathtub is easy to make. Mr. Earthworm finds an old flowerpot lying in the kitchen garden. He patches up the few holes and some gaps. And it's done!
The installation of running water at their home was quite another thing. The first attempt was with straws connected to the surface. But the flow was too weak and during heavy rains the mud rose obstructing the mouth of the pipes.
He improved his device by connecting a garden hose directly onto a drainpipe. The flow was absolutely satisfactory.
But this water was not suitable for Mrs. Earthworm. She finds that it had too much residue, is not clear enough and does not smell good.
There was another more important problem that dampened Mrs. Earthworm's craving for a bath - the temperature. The water is too cold!
Mr. Earthworm got back to work and added a filter and a handmade water heater. Now it's perfect. Mrs. Earthworm can finally relax in the bath that she so wanted.</t>
  </si>
  <si>
    <t xml:space="preserve">Daniela Flores, Sabine Delouche, Gillian Hotz
</t>
  </si>
  <si>
    <t>Preventing the Brain From Being Injured</t>
  </si>
  <si>
    <t>https://kids.frontiersin.org/article/10.3389/frym.2019.00018</t>
  </si>
  <si>
    <t>Brain injury prevention focuses on ways to minimize these injuries in everyday life. There are three levels of prevention: primary (or first), secondary (or second), and tertiary (or third).
The goal of primary prevention is to stop a brain injury from happening in the first place. This is done by reducing the risk of exposure to an injury. An example of primary prevention is teaching athletes about tackling and heading techniques to prevent TBI while playing football.
If someone already has a brain injury, secondary prevention is used to keep that injury from getting worse. Having a doctor examine you for a concussion after a hit to the head, called "screening," is an example of secondary prevention.
The last level of prevention is tertiary. Tertiary prevention is used to lessen the effects of a brain injury. The CDC has new guidelines on mild traumatic brain injury (mTBI) among children, which include 19 recommendations relating to diagnosis, prognosis (outcome), and the management/treatment of pediatric mTBI .</t>
  </si>
  <si>
    <t>Danielle Bruckert</t>
  </si>
  <si>
    <t>All About Chinchillas</t>
  </si>
  <si>
    <t>https://freekidsbooks.org/wp-content/uploads/2019/10/FKB-Chinchilla.pdf</t>
  </si>
  <si>
    <t>Chinchillas are in the rodent family. This means they are cousins to mice, rats, squirrels, and Guinea pigs.
Chinchillas are shy yet friendly creatures with soft fur and big ears. They are clean animals and very lovable.
Chinchillas used to be found in all areas of Chile, Argentina, Peru, and Bolivia, but widespread over-hunting has led to them becoming nearly extinct. The species is listed as critically endangered, as of 2016.
Chinchillas are mostly nocturnal, preferring to come out at night, like cats and many other rodents.
Their fur is very soft and valued for the fur trade which was almost deadly for the species. The fur industry nearly brought Chinchillas to extinction, but now it is responsible for their increasing numbers.
While there are only around 10,000 Chinchillas left in the wild, while there are around 80,000 Chinchillas in farms. Many animal rights organizations complain about conditions and killing methods in chinchilla farms.
Chinchillas can make great pets; they are friendly and clean. But they need dental care, a special diet, and an environment that is not too hot. Chinchillas are omnivores but mostly enjoy a vegetable diet.</t>
  </si>
  <si>
    <t>Decibel</t>
  </si>
  <si>
    <t>https://simple.wikipedia.org/wiki/Decibel</t>
  </si>
  <si>
    <t>A decibel (or dB) measures ratios of power or intensity. It expresses them as an exponential function. One bel is a power ratio of 10:1, and is divided into ten decibels. An increase of three decibels is approximately a doubling of power. Decibels are often used in measuring telecommunication signals. With electric audio signals, there are several decibel units, relative to several bases. For example, dBm is relative to one milliwatt.
It's been said that the smallest difference humans can hear is 0 dB and is related to the Absolute threshold of hearing, although this is very subjective at best. 
The bel unit was named after Alexander Graham Bell. This unit was so rough that it is more typical to use the decibel, which is one bel divided by ten. Before bels, there was the Transmission Unit (TU). Often, decibels are used to say how loud a sound is relative to the threshold of hearing.</t>
  </si>
  <si>
    <t>Devon S. Heath
Dana A. Hayward</t>
  </si>
  <si>
    <t>Does Everyone Pay Attention to People in the Same Way?</t>
  </si>
  <si>
    <t>https://kids.frontiersin.org/article/10.3389/frym.2019.00130</t>
  </si>
  <si>
    <t>By filtering out any unimportant background information, attention helps you focus on different tasks like drawing a complex scene, playing video games, or reading this article. Attention can also help direct you to especially important information, like a siren or your name, so attention is a very necessary skill for humans. Imagine how difficult it would be if you wanted to focus your attention on something important but could not, or if your attention could not alert you to important changes in the environment. You would not be able to do your homework, learn a new skill, or even cross a busy street!
Because attention is so important, researchers are curious about how the brain knows what to pay attention to, especially when there are so many things happening around us. Some research shows that attention differs from person to person and changes depending on what people are paying attention to. For example, while some individuals pay more attention to social information (this is called social attention), not everyone has the same bias for social attention, which makes researchers interested in the root of these differences.</t>
  </si>
  <si>
    <t>Diana Alkire &amp; Elizabeth Redcay</t>
  </si>
  <si>
    <t>Understanding Other Minds: What Happens in Our Brains When We Interact With People?</t>
  </si>
  <si>
    <t>https://kids.frontiersin.org/article/10.3389/frym.2019.00101</t>
  </si>
  <si>
    <t>Usually, only one person at a time can fit inside an MRI scanner. Thus, it might seem impossible to scan someone's brain during social interaction. But neuroscientists have figured out creative ways around this problem. For example, in one experiment, participants in the scanner were connected to someone in another room through a live video feed, and they played a simple game together. This social interaction led to activation in similar brain regions as those activated in mentalizing studies.
This result could mean that we automatically mentalize whenever we interact with others. However, because the game did not require the players to think about mental states, we cannot be sure that the regions activated during the game were exactly the same regions that the participants use when they mentalize. To clarify this, we designed a new game, in which the players interacted with another person and had to think about mental states.</t>
  </si>
  <si>
    <t>Didone Frigerio, Francesca Hemetsberger, and Claudia A. F. Wascher</t>
  </si>
  <si>
    <t>How Having a Partner and a Family Changes the Stress Levels of Graylag Geese</t>
  </si>
  <si>
    <t>https://kids.frontiersin.org/article/10.3389/frym.2019.00068</t>
  </si>
  <si>
    <t>However, the presence of a close social partner, like a parent or sibling, may reduce the stress caused by the social environment. This phenomenon is called social support and has beneficial effects on health.
Among birds, many goose species are highly social and can be used as model species when doing research about social interactions. Graylag geese, for instance, live in big flocks for most of the year and pair-partners (male and female) usually stay together for several years, similar to the way humans form couples. Paired birds often stay close to each other during the day no matter what they are doing, for example feeding or resting. Also, after short separations, or simply when they get excited (when other geese are fighting, for example) they greet each other to show that they belong together. Furthermore, graylag geese have strong family bonds and goslings stay close to their parents until the next breeding season.
In general, whether geese have offspring or not plays a major role in their social relationships within the flock. In fact, we know that families tend to win against pairs without goslings in aggressive encounters, and pairs will win in encounters with single, unpaired, birds.</t>
  </si>
  <si>
    <t>Domen Novak, Roland Sigrist, &amp; Robert Riener</t>
  </si>
  <si>
    <t>Brain-Computer Interface Racing at the Cybathlon 2016</t>
  </si>
  <si>
    <t>https://kids.frontiersin.org/article/10.3389/frym.2019.00087</t>
  </si>
  <si>
    <t>What if you could control machines with your mind? It sounds like science fiction, but it is actually the focus of the scientific field called brain-computer interfaces (BCIs). BCIs measure electricity produced by the brain, then examine the electrical signals for patterns that might indicate the intention, or what the brain is trying to get the body to do. BCIs are useful tools for people who cannot move their limbs. These people can use BCIs to control wheelchairs or write messages. However, since the brain's electricity is weak and must be measured from the surface of the scalp (not inside the skull), it is hard for BCIs to accurately identify people's intentions from electrical measurements.
So how do you evaluate a BCI to know if it is useful in the real world? Researchers usually collect brain measurements and store them on a computer, then use these measurements to compare different BCI software to identify the "best" software. However, this only lets researchers determine how a BCI reacts to pre-recorded data—it does tell them how quickly and accurately a person could perform a task with the BCI.</t>
  </si>
  <si>
    <t>Dust Bowl</t>
  </si>
  <si>
    <t>https://simple.wikipedia.org/wiki/Dust_Bowl</t>
  </si>
  <si>
    <t>The "Dust Bowl" is a phrase used to describe prairie regions of the United States and Canada in the 1930s. The Dust Bowl spread from Saskatchewan and Manitoba to the north, all the way to Oklahoma and parts of Texas and New Mexico in the south. In these areas, there were many serious dust storms and droughts during the 1930s. These caused major damage to the Dust Bowl areas' economies, ecology, and agriculture.The dust bowl was the worst man made disaster in U.S history. It was many dust storms that happened for many years. 
The people who lived in the Dust Bowl area were mostly farmers. Many years of intense farming without rain left the soil dry. When strong winds blew, they covered cities, towns, and farms in dried, dusty soil, ruining the farmland. One famous storm on April 14, 1935, called Black Sunday, was so bad it covered dozens of cities in black clouds of dust and made it impossible to see the sky or even a few feet ahead. Writer Timothy Egan says that the Black Sunday storm "carried away twice as much dirt as was dug out of the earth to create the Panama Canal."</t>
  </si>
  <si>
    <t>E-mail</t>
  </si>
  <si>
    <t>https://simple.wikipedia.org/wiki/E-mail</t>
  </si>
  <si>
    <t>Electronic mail (or e-mail or email) is an Internet service that allows those people who have an e-mail address (accounts) to send and receive electronic letters. Those are much like postal letters, except that they are delivered much faster than snail mail when sending over long distances, and are usually free.
Like with regular mail, users may get a lot of unwanted mail. With e-mail, this is called spam. Some programs used for sending and receiving mail can detect spam and filter it out nearly completely.
To send or receive an email in the traditional way, you need a device (computer, phone etc.) connected to the Internet and an e-mail program (simply called mailer). Several formats exist for email addresses. The most common, called RFC 2822, looks like user@domain.com. E-mail messages are sent mostly by text, and sometimes by HTML style.</t>
  </si>
  <si>
    <t xml:space="preserve">Edward Gomez
</t>
  </si>
  <si>
    <t>Why Put Telescopes at the Top of Mountains and Other Strange Places?</t>
  </si>
  <si>
    <t>https://kids.frontiersin.org/article/10.3389/frym.2019.00090</t>
  </si>
  <si>
    <t>The earth's atmosphere is essential for the survival of humans, because it allows us to breathe, keeps out the cold of space, and shields us from the Sun's harmful radiation, as well as cosmic rays, small meteors and other dangers from space. However, the atmosphere presents many problems for astronomers, because it causes starlight to scintillate, or twinkle. This is a very similar effect to heat haze, and it comes from pockets of the atmosphere continually changing in temperature and density.
Minimizing the effect of the atmosphere on observations using telescopes makes a huge difference to the quality of the observations. Astronomy is a unique science, in that it is almost totally passive. Humans mostly sit on Earth and collect light, because that is almost all we can do to learn about the Universe. To be an astronomer, you have to be resourceful and extract every bit of data from every particle of light from space. Only relatively recently have we been able to travel into space, and the distance we have traveled is microscopic compared with the distances of the objects we were observing with telescopes.</t>
  </si>
  <si>
    <t>Electric_vehicle</t>
  </si>
  <si>
    <t>https://simple.wikipedia.org/wiki/Electric_vehicle</t>
  </si>
  <si>
    <t>These types of cars do not have any kind of internal combustion engine, but are driven entirely using electric motors, which gets its power in different ways other than an engine.
A fuel cell makes electricity from hydrogen. Hydrogen is very common, but hard to store. It can be made from water but is usually made from natural gas. These cars are very rare, because there are not many places where one can fill up with hydrogen, and so not many are made. One of the few companies who makes fuel cell cars is Toyota, which has the Mirai.
A solar cell stores energy from the sun as electricity to make the car go. But the sunlight that lands on a solar car is not enough to make a full-sized car move very fast, and cannot work at night unless it stores energy somewhere. There is a competition every year to see who can make a car that goes the farthest on only solar power.</t>
  </si>
  <si>
    <t>Electromagnet</t>
  </si>
  <si>
    <t>https://simple.wikipedia.org/wiki/Electromagnet</t>
  </si>
  <si>
    <t>Electromagnets can be made stronger by adding more coils to the copper wire or adding an iron core through the coils (for example a nail). The current can also be increased to make the magnetism stronger. British electrician William Sturgeon invented the electromagnet in 1825.
An electromagnet is useful because it can be turned on and off easily (using an electric current), whereas a permanent magnet cannot be turned off and will continue to affect its immediate environment.
Different alloys act differently. Iron stops being an electromagnet very quickly, but steel takes time to wear off. To make an electromagnet, copper wire is wound around an iron rod. The two ends of the wire are connected to the + (positive) and - (negative) side of the battery.
Electromagnets are used in everyday items such as burglar alarms, electric relays and fire bells. Electric motors are basically electromagnets. Their ability to change from the state of non-magnetic to magnetic just by passing an electric current through it allows it to be used in many different items. This ability is used in relays.</t>
  </si>
  <si>
    <t>Electromagnetic_radiation</t>
  </si>
  <si>
    <t>https://simple.wikipedia.org/wiki/Electromagnetic_radiation</t>
  </si>
  <si>
    <t>Electromagnetic waves are waves that contain an electric field and a magnetic field and carry energy. They travel at the speed of light.
Quantum mechanics developed from the study of electromagnetic waves, which include visible light seen in the colors of the rainbow, but also other waves including the more energetic and higher frequency waves like ultraviolet light, x-rays, and gamma rays plus the waves with longer wavelengths including infrared waves, microwaves and radio waves.
Some types of electromagnetic radiation, such as X-rays, are ionizing radiation and can be harmful to your body. Ultraviolet rays are near the violet end of the light spectrum and infrared are near the red end. Infrared rays are heat rays and ultraviolet rays cause sunburn.
The various parts of the electromagnetic spectrum differ in wavelength, frequency and quantum energy.
Sound waves are not electromagnetic waves but waves of pressure in air, water or any other substance.</t>
  </si>
  <si>
    <t>Electron_pair</t>
  </si>
  <si>
    <t>https://en.wikipedia.org/wiki/Electron_pair</t>
  </si>
  <si>
    <t>In chemistry, an electron pair or a Lewis pair consists of two electrons that occupy the same orbital but have opposite spins. The electron pair concept was introduced in a 1916 paper of Gilbert N. Lewis.
MO diagrams depicting covalent (left) and polar covalent (right) bonding in a diatomic molecule. In both cases a bond is created by the formation of an electron pair.
Because electrons are fermions, the Pauli exclusion principle forbids these particles from having exactly the same quantum numbers. Therefore, the only way to occupy the same orbital, i.e. have the same orbital quantum numbers, is to differ in the spin quantum number. This limits the number of electrons in the same orbital to exactly two.
The pairing of spins is often energetically favorable and electron pairs therefore play a very large role in chemistry. They can form a chemical bond between two atoms, or they can occur as a lone pair of valence electrons. They also fill the core levels of an atom.</t>
  </si>
  <si>
    <t>Elizabeth Jane Anderson, Stephanie Kathleen Ries</t>
  </si>
  <si>
    <t>How Do We Choose Words When We Speak?</t>
  </si>
  <si>
    <t>https://kids.frontiersin.org/article/10.3389/frym.2019.00036</t>
  </si>
  <si>
    <t>Sometimes, the parts of the brain necessary for using language are affected by serious health problems. Our brains need a lot of oxygen and nutrients to function. Oxygen and nutrients are brought to the brain by the blood, which runs through our arteries. Unfortunately, sometimes these arteries get clogged or break during strokes.
The areas of the brain that no longer get blood flow after a stroke experience a lack of oxygen and nutrients, so the brain tissue ends up damaged and does not work as well as it used to. After enough time without oxygen and nutrients, these brain regions will die. In 2015, there were 613,148 stroke events in the EU, and that number is projected to increase to 819,771 in 2035. This is a huge number of people! You might even know someone who had a stroke, maybe a grandparent or older relative.</t>
  </si>
  <si>
    <t xml:space="preserve">Emma Slack, Markus Arnoldini. Daniela Latorre, Selma Aslani, Valentina Biagioli Tania Cruz, Naomi Elina Dünki, Antonia Chiara Jeanne Eichelberg, Matthias Goldiger, Nicole Howald, Giovanni Marastoni, Thierry Marti, Vega Peterhans, Lavanja Selvakumar, &amp; Anna Winterberg </t>
  </si>
  <si>
    <t>Why Is Measles Vaccination So Important?</t>
  </si>
  <si>
    <t>https://kids.frontiersin.org/article/10.3389/frym.2019.00119</t>
  </si>
  <si>
    <t>More than 200 years ago, scientists realized that the immune system could be trained to recognize dangerous microorganisms. This training can happen if the body encounters weakened versions of the microorganisms that are not capable of making the person sick—this is the idea of a vaccine. Vaccines look identical to the real virus or bacteria, but they are changed in the lab to make them weak so they cannot cause disease. The measles vaccine has been changed so that it cannot copy itself properly. When you get the measles vaccine, your immune system sees and investigates this weakened virus and the weak virus in the vaccine does not damage your cells. This vaccination trains the immune system to recognize and "arrest" the real measles virus, if you ever come into contact with it.
In fact, you can think of this immune system training as the police developing a special type of handcuffs that exactly fit the measles viruses.</t>
  </si>
  <si>
    <t>Emmanuelle Roque D’Orbcastel
Elyse Boudin
Meng Li
Frédérique Carcaillet
Eric Fouilland</t>
  </si>
  <si>
    <t>Fish, Algae, and Oysters: The Winning Trio in Aquaculture</t>
  </si>
  <si>
    <t>https://kids.frontiersin.org/article/10.3389/frym.2019.00131</t>
  </si>
  <si>
    <t>Humans eat a huge number of animals and plants from the sea. Sea meals can include fish, shellfish, and algae. Usually purchased either fresh or frozen from the supermarket, these seafood products have either been harvested from their natural environment or raised by humans in farms consisting of tanks connected to the sea or cages in the sea. The farming of sea animals and plants by humans is called aquaculture, which comes from the Latin, "aqua," for water and "culture," which means to grow, and therefore means something "grown in water." Aquaculture helps us to avoid depletion of sea resources by over-fishing, and it also helps us to produce enough food to feed the growing number of humans on earth. Fish farmers know the precise quality of the water used, and the quantity of animals they raise to sell. Fish farmers can also choose fish species according to a region's climate and the type of seafood commonly eaten by the people living in that region.</t>
  </si>
  <si>
    <t>EMV</t>
  </si>
  <si>
    <t>https://simple.wikipedia.org/wiki/EMV</t>
  </si>
  <si>
    <t>Payments using EMV technology is often called "chip and PIN". This is because to use such a card to make a payment at a cash register or point-of-sale terminal, the card first needs to be inserted into a small machine called a "payment terminal" or "PIN pad", with the side where the chip is on facing up and towards the machine. Once the card is inserted, it is left there so that the terminal can read the data stored in the chip. The terminal will often ask the user to confirm the amount of the purchase or refund, choose the account in the case of a debit card, and will then require the user to enter a personal identification number (PIN). This number makes sure nobody other than the owner of the card can use it - if the wrong PIN is entered a certain number of times, the card is locked and cannot be used. Once the correct PIN is entered, the terminal will contact the bank to authorize the transaction. The bank will either "approve" (accept) the transaction, or "decline" (reject) it. Once this happens, the person removes his or her card from the terminal.</t>
  </si>
  <si>
    <t>Encryption</t>
  </si>
  <si>
    <t>https://simple.wikipedia.org/wiki/Encryption</t>
  </si>
  <si>
    <t>Encryption allows information to be hidden so that it cannot be read without special knowledge (such as a password). This is done with a secret code or cypher. The hidden information is said to be encrypted.
Decryption is a way to change encrypted information back into plaintext. This is the decrypted form. The study of encryption is called cryptography. Cryptanalysis can be done by hand if the cypher is simple. Complex cyphers need a computer to search for possible keys. Decryption is a field of computer science and mathematics that looks at how difficult it is to break a cypher. A simple kind of encryption for words is ROT13. In ROT13, letters of the alphabet are changed with each other using a simple pattern. For example, A changes to N, B changes to O, C changes to P, and so on. Each letter is "rotated" by 13 spaces. Using the ROT13 cipher, the words Simple English Wikipedia becomes Fvzcyr Ratyvfu Jvxvcrqvn.</t>
  </si>
  <si>
    <t xml:space="preserve">Erika Calvo-Ochoa, Clorinda Arias
</t>
  </si>
  <si>
    <t>Food for Thought: What Happens to the Brain When We Eat Foods High in Fat and Sugar?</t>
  </si>
  <si>
    <t>https://kids.frontiersin.org/article/10.3389/frym.2019.00032</t>
  </si>
  <si>
    <t>You may know that a nutritious diet full of whole grains, fruits, vegetables, dairy, nuts, seeds, and protein is good for your health. This type of diet is not only delicious, but it also makes people grow strong and healthy. In contrast, eating processed foods and beverages high in saturated animal fat and sugar, like processed meats, cookies, candy, sugary drinks, and potato chips, can be very harmful to your health. Did you know that eating these types of foods regularly can cause diseases, such as obesity, the condition of being excessively overweight. In most cases, obesity is due to eating an unhealthy diet and lack of exercise. Type 2 diabetes is a disease with elevated levels of glucose in the blood, due to the body's inability to produce the hormone insulin (type 1), or to respond to insulin (type 2). Because processed foods, sugary drinks, and candy are very easy to find and can be tasty (who does not like a candy bar, or a slice of pepperoni pizza?) it is no surprise that obesity and diabetes are two of the most common diseases in the world.</t>
  </si>
  <si>
    <t>Erin Rose Harrington &amp; Brian Daniel Gerber</t>
  </si>
  <si>
    <t>The Mysterious Case of the Disappearing Javan Rhino: Using Clues From Rhinos’ Everyday Habits and Hobbies to Figure Out How to Help Them Recover</t>
  </si>
  <si>
    <t>https://kids.frontiersin.org/article/10.3389/frym.2019.00121</t>
  </si>
  <si>
    <t>Counting rhinos is hard work! Think of what would happen if you went into the woods and tried to count all of the birds around you. Some birds would be flying all over the place, and some would hide as soon as they saw you. Other birds would be up in trees and you would never even know they were there. So, if you went into the rainforest and tried to count all the Javan rhinos, you would most likely count zero!
Obviously, rhinos cannot fly, but you get the picture—rhinos can be very secretive and do not like to be around humans. What is more, the rainforest is thick with thousands of trees and plants bunched together. So, we needed to come up with creative ways to use science to count the rhinos, similar to the way a detective uses clues and logic to solve a mystery!
In the past, scientist-detectives have used clues like rhino footprints (and even rhino poop!) to estimate how many Javan rhinos live in the park. But those things cannot give a very accurate estimate.</t>
  </si>
  <si>
    <t>Ethernet_hub</t>
  </si>
  <si>
    <t>https://simple.wikipedia.org/wiki/Ethernet_hub</t>
  </si>
  <si>
    <t>An ethernet hub is an electronic device that runs a computer network. It is a simple device and is easy to configure. A hub acts like a repeater: all data that arrives to one port is sent to all other ports (without looking at IP address for the data's destination). That means that all devices in this network will get all data. A hub is very simple device and does not operate Ethernet traffic. In contrast, a switch hub has a lower latency. Many hubs have LED signal lamps to show the state of the hub (which ports are connected and if the hub working). A "collision" happens when two or more devices on the same network try to send packets at the same time. When collisions happen all of the devices have to go through a routine to resolve the conflict. The process is set in the Ethernet Carrier Sense Multiple Access with Collision Detection (CSMA/CD) protocol.
Some hubs may also come with a BNC and/or Attachment Unit Interface (AUI) connector to allow connection to legacy 10BASE2 or 10BASE5 network segments.</t>
  </si>
  <si>
    <t>Evaporation</t>
  </si>
  <si>
    <t>https://simple.wikipedia.org/wiki/Evaporation</t>
  </si>
  <si>
    <t>Evaporation is when a liquid becomes a gas without forming bubbles inside the liquid volume. If bubbles are formed we are talking instead about "boiling".
For example, water left in a bowl will slowly disappear. The water evaporates into water vapor, the gas phase of water. The water vapor mixes with the air.
The reverse of evaporation is condensation.
When the molecules in a liquid are heated, they move faster. This makes them full of energy and so the particles collide with each other, and eventually they become so far apart that they become a gas.
During evaporation only the molecules near the liquid surface are changing from liquid to vapor. During boiling the molecules inside the volume of the liquid are also changing to vapour. For this reason during evaporation no bubbles are formed, instead they are formed during boiling.
Evaporation can happen at any temperature, while boiling happens only at a specified temperature called the "boiling point". Evaporation happens slowly, but boiling happens quickly.</t>
  </si>
  <si>
    <t xml:space="preserve">Evelien Heyselaar, Sophie Heijselaar
</t>
  </si>
  <si>
    <t>What Happens When You Have A Speech Disorder?</t>
  </si>
  <si>
    <t>https://kids.frontiersin.org/article/10.3389/frym.2019.00013</t>
  </si>
  <si>
    <t>In the U.S., 1 out of every 12 children has a form of speech-language disorder. That means that if you have a group of 12 friends, one of them will have problems with pronouncing words or putting sentences together. These problems do not need to be so extreme that they cannot talk at all. One of the most common problems is switching letters around or not saying the last letter of a word. For example, they might say "spacema" instead of "spaceman."
There are two types of speech-language disorders: speech disorders and language disorders. Speech is how we say sounds and words; language is how we use words to share ideas and communicate. If someone has a speech disorder, it means that that person cannot pronounce letters properly, or they switch letters around. These children might say "wed" instead of "red." If someone has a language disorder, it means that that person has problems with putting sentences together. These people might also have problems understanding things like plurals.</t>
  </si>
  <si>
    <t>Fossil</t>
  </si>
  <si>
    <t>https://simple.wikipedia.org/wiki/Fossil</t>
  </si>
  <si>
    <t>A fossil is the remains or trace of an ancient living thing.
Fossils of animals, plants or protists occur in sedimentary rock.
In a typical fossil, the body form is retained, but the original molecules that made up the body have been replaced by some inorganic material, such as calcium carbonate (CaCO3) or silica (SiO2). The fossil feels like, and is, made of rock. It has been mineralised or petrified (literally, turned into rock).
A fossil may also be an imprint or impression of a living thing remaining in the fossilised mud of a long-gone age.
Some organisms fossilise well, others do not. The most common fossils are those left behind by organisms that produce hard materials. The hard, calcitic shells of molluscs (such as clams and snails) and of now-rare brachiopods (also known as lampshells) are examples. These sea-dwelling shellfish have produced many fossiliferous (that is, fossil-bearing) chalky layers of limestone in the earth.</t>
  </si>
  <si>
    <t>Francisco Escondido and Little Zebra Books</t>
  </si>
  <si>
    <t>The Animals Dig a Well</t>
  </si>
  <si>
    <t>The animals all agreed and immediately grabbed hoes, shovels and picks. They started digging a well. Hare had not come, but the other animals continued without him. They dug. And they dug. And they dug some more. And finally they hit water. When they struck water, Lion said, "Why did Hare not come to help? He will not drink from this water!" Later Hare came and saw the well. He said, "Hello?" But he heard nothing. So he went in and splashed around in the water for a while. The next day, when the animals came, they saw that their well was a big mess. The water was nothing but mud. They asked, "Who would do such a thing?" Someone said, "I bet it was Hare, because when we were digging the well he was nowhere to be found." The animals decided to leave a guard at the well. They chose Baboon to keep an eye on things. Hare came to the well that night, and said, "Hello?" And Baboon replied, "Hello!" So Hare came over to Baboon, saying "Try this!" Hare gave Baboon some honey. And Baboon let him take some water.</t>
  </si>
  <si>
    <t>Frank Emmert-Streib and Matthias Dehmer</t>
  </si>
  <si>
    <t>Network Science: From Chemistry to Digital Society</t>
  </si>
  <si>
    <t>https://kids.frontiersin.org/article/10.3389/frym.2019.00049</t>
  </si>
  <si>
    <t>In biology, the importance of networks has been recognized because biological processes and systems need to be studied holistically (concerning every part). That means biological systems cannot be reduced to arbitrarily small parts, but the minimal size of such a part still needs to be functional in a sense that the underlying organisms work.
One of the first insights in this respect is from Conrad Waddington, who conceived the idea of the epigenetic landscape in the 1940s . Here epigenetic means the study of heritable phenotype changes that do not change the DNA. On a molecular level within a biological cell of an organism (plant, animal, or human), the interactions between genes and gene products (proteins) can be represented as a gene network, e.g., as a transcriptional regulatory network or a protein network. In this network nodes correspond to genes and edges correspond to interactions between genes. This means that networks appear naturally in studying molecular interactions as their graphical visualization and mathematical representation.</t>
  </si>
  <si>
    <t>Free_drift</t>
  </si>
  <si>
    <t>https://en.wikipedia.org/wiki/Free_drift</t>
  </si>
  <si>
    <t>Free drift mode refers to a state of motion engaged by an object in orbit, whereby constant attitude is not maintained. When attitude is not maintained, the object is said to be in free drift, thereby relying on its own inertia to avoid attitude drift.
This mode is often engaged purposefully as it can be useful when modifying, upgrading, or repairing an object in space, such as the International Space Station. Additionally, it allows work on areas near the thrusters on the ISS that are generally used to maintain attitude. While in free drift it is not possible to fully use the solar arrays on the ISS. This can cause a drop in power generation, requiring the conservation of energy. This may affect many systems that otherwise require a lot of energy.
The amount of time that an object such as the ISS can remain safely in free drift varies depending on moment of inertia, perturbation torques, tidal gradients, etc. The ISS itself generally can last about 45 minutes in this mode.</t>
  </si>
  <si>
    <t>Galvanometer</t>
  </si>
  <si>
    <t>https://simple.wikipedia.org/wiki/Galvanometer</t>
  </si>
  <si>
    <t>A tangent galvanometer is an early measuring instrument used for the measurement of electric current. It works by using a compass needle to compare a magnetic field generated by the unknown current to the magnetic field of the Earth. It gets its name from its operating principle, the tangent law of magnetism, which states that the tangent of the angle a compass needle makes is proportional to the ratio of the strengths of the two perpendicular magnetic fields. It was first described by Claude Servais Mathias Pouillet in 1837.
A tangent galvanometer consists of a coil of insulated copper wire wound on a circular non-magnetic frame. The frame is mounted vertically on a horizontal base provided with levelling screws. The coil can be rotated on a vertical axis passing through its center. A compass box is mounted horizontally at the center of a circular scale. It consists of a tiny, powerful magnetic needle pivoted at the center of the coil. The magnetic needle is free to rotate in the horizontal plane. The circular scale is divided into four quadrants.</t>
  </si>
  <si>
    <t>Gene_therapy</t>
  </si>
  <si>
    <t>https://simple.wikipedia.org/wiki/Gene_therapy</t>
  </si>
  <si>
    <t>Gene therapy means putting in a working gene to a person who has a damaged gene. The European Commission has approved this method for one particular treatment. The treatment by the product Glybera uses a virus to infect muscle cells with a working copy of the gene. The European Commission has given Glybera marketing authorization, which means it can be sold throughout the EU.
One in a million people have damaged copies of the lipase gene needed to break down fats. Fat builds up in their blood; this leads to pain and inflammation of the pancreas (pancreatitis). It is life-threatening. Up to now, the only way to manage the condition is to have a very low-fat diet.
When used in this way, a virus is a vector. That means it is a carrier; the gene has been inserted into the viral genome, and the virus sticks it into the human cells. The technique is called transfection. This technique is different from the gene knockout technique, which does not use a viral vector.</t>
  </si>
  <si>
    <t>Geometry</t>
  </si>
  <si>
    <t>https://simple.wikipedia.org/wiki/Geometry</t>
  </si>
  <si>
    <t>Geometry is a kind of mathematics that studies the size, shapes, and positions of things. There are flat (2D) shapes and solid (3D) shapes in geometry. Squares, circles and triangles are some of the simplest shapes in flat geometry. Cubes, cylinders, cones and spheres are simple shapes in solid geometry.
Geometry can be used to measure the area and perimeter of a flat shape. It can also be used to measure a solid shape's volume and surface area.
Geometry can be used to calculate the size and shape of many things. For example, geometry can help people find:
the surface area of a house, so they can buy the right amount of paint
the volume of a box, to see if it is big enough to hold a liter of food
the area of a farm, so it can be divided into equal parts
the distance around the edge of a pond, to know how much fencing to buy.</t>
  </si>
  <si>
    <t>Geothermal_energy</t>
  </si>
  <si>
    <t>https://simple.wikipedia.org/wiki/Geothermal_energy</t>
  </si>
  <si>
    <t>Geothermal energy (from the Greek roots geo, meaning earth, and thermos, meaning heat) is energy made by heat inside the Earth's crust. It's clean and sustainable.
Although the Sun does heat the surface of the Earth, heat from inside the Earth is not caused by the Sun. The geothermal energy of the Earth's crust comes 20% from the original formation of the planet, and 80% from the radioactive decay of minerals. The Earth is hottest at its core and, from the core to the surface, the temperature gets gradually cooler.
Resources of geothermal energy range from the shallow ground to hot water and hot rock found a few miles beneath the Earth's surface, and down even deeper to the extremely high temperatures of molten rock called magma. It has been used for bathing from Paleolithic times, but is now better known for making electricity.
All over the world, geothermal energy has been used to make about 10 gigawatts of electricity in 2007, and give 0.3% of the electricity needed around the world. When used to generate electricity, geothermal power plants typically offer constant output.</t>
  </si>
  <si>
    <t>Gloria Soberón-Chávez</t>
  </si>
  <si>
    <t>The Evolution of Bacteria Can Produce Chimeric Creatures: The Case of Azotobacter vinelandii</t>
  </si>
  <si>
    <t>https://kids.frontiersin.org/article/10.3389/frym.2019.00135</t>
  </si>
  <si>
    <t>Earth's first living cell appeared nearly four billion years ago. We call it LUCA, the last universal common ancestor. We do not know much about LUCA, but every plant, every animal, and every one of us humans evolved from LUCA. We know this thanks to studies done with special proteins, which are large, complex molecules that play many critical roles in the body. Proteins do most of the work in cells and are required for the structure, function, and regulation of the body's tissues and organs contained in the cells of LUCA's descendants. Proteins are indispensable for every living being, as they are the molecules that do the things that keep everything alive. Every biological process necessary for life, like respiration, digestion, or reproduction, involves proteins in some way. And while many of these processes and their corresponding proteins vary between organisms—for example, the respiratory proteins of fishes are very different from those of elephants—some proteins are so important that everyone has to produce them. One of these crucial functions for life is the mechanism used to produce proteins, which is carried out by a bunch of proteins coupled with other molecules and collectively called the ribosome.</t>
  </si>
  <si>
    <t xml:space="preserve">Grace McKeon, Simon Rosenbaum
</t>
  </si>
  <si>
    <t>Muscling Up on Mental Illness: How Exercise Can Help Both Body and Mind</t>
  </si>
  <si>
    <t>https://kids.frontiersin.org/article/10.3389/frym.2019.00035</t>
  </si>
  <si>
    <t>We now know that exercise can be a really important part of care for people living with short- and long-term mental illness. Exercise can improve mood and reduce symptoms of mental illness, including depression and anxiety. Exercise can also improve sleep quality, increase energy levels and reduce stress. Exercise has also been shown to increase self-confidence and improve both memory and concentration. Plus, exercise offers all these benefits without the risk of serious side-effects. It has been said that, if exercise were a pill, it would be prescribed to every patient by every doctor.
The benefits of exercise are "transdiagnostic," meaning that regardless of which mental illness someone may be experiencing, everyone can still gain some benefits from exercise. The benefits may differ a little depending on the symptoms experienced. For example, for someone with depression, exercise may help to improve sleep quality or help provide motivation to get out of bed, while for someone experiencing anxiety symptoms, exercise may act as a distraction from constant worry.</t>
  </si>
  <si>
    <t>Gramophone record</t>
  </si>
  <si>
    <t>https://simple.wikipedia.org/wiki/Gramophone_record</t>
  </si>
  <si>
    <t>Thomas Edison made early phonographs in the 1870s. He originally used tin foil to record the sound. Soon wax cylinders were used in place of the tin foil. The cylinders could be taken off the machine and put back on without destroying the recording. Although discs were made as early as 1888, it was not until 1902 that discs became more popular than cylinder records. Discs were first made of a shellac mixture, and later of polyvinyl chloride, often abbreviated as "vinyl". Singles usually carried only one or two songs or recordings. EPs (extended play records) carried from three to five songs. Albums carried many more recordings; a dozen was normal, or from 30 to 45 minutes of playing time. These formats are still used today, with digital recordings, and playing time for singles and albums has grown considerably.
Vinyl records lost popularity but never went out of production. Now, in recent years vinyl is gaining popularity, while CD record shops have gone out of business, more and more vinyl only record shops are opening. Many argue the higher sound quality of vinyl compared to newer formats.</t>
  </si>
  <si>
    <t xml:space="preserve">Gregory E. P. Pearcey, E. Paul Zehr
</t>
  </si>
  <si>
    <t>How the Arms Help the Legs Get Better at Walking After Stroke</t>
  </si>
  <si>
    <t>https://kids.frontiersin.org/article/10.3389/frym.2019.00030</t>
  </si>
  <si>
    <t>It is very common for people to think that the brain controls all of the movements that we make. When we think about moving, signals travel from the brain travel down to the spinal cord through nerves (almost like telephone wires). The spinal cord acts like a freeway with many exits in both directions. In one direction, information from the senses travels to the brain, and in the other direction, signals are carried from the brain to control the muscles. The actions of these muscles are what cause the arms and legs to move. However, the brain is not always required to cause movement. By examining animals, scientists discovered that complex groups of cells within the spinal cord can control walking. It turns out that the main job of controlling walking is done by the spinal cord, and not the brain.</t>
  </si>
  <si>
    <t>Gunpreet Oberoi, Klara Janjic, &amp; Hermann Agis</t>
  </si>
  <si>
    <t>Healing the Tooth: Important Advances in Tooth Repair</t>
  </si>
  <si>
    <t>https://kids.frontiersin.org/article/10.3389/frym.2019.00108</t>
  </si>
  <si>
    <t>Over the last decade, rapid progress has been made in the field of pulp therapies to heal injured teeth. As mentioned before, treatment options available to preserve the pulp are called either vital or non-vital pulp therapies. Vital pulp therapy, also called pulp capping, is similar to applying a band-aid with some medicine onto the live pulp. The purpose of vital pulp therapy is to preserve the pulp tissue and keep it healthy, particularly in young adults whose teeth have been partially affected by caries or trauma. Vital pulp therapies are based on the ability of the pulp to repair itself, in the absence of infection. Most commonly, calcium-based medicines are used to treat the pulp in the crown of the tooth and restore its vitality. After healing the pulp, the damaged enamel and dentin are replaced with tooth-colored materials called composites, or silver-containing dark metallic fillings.</t>
  </si>
  <si>
    <t xml:space="preserve">Hagen M. Gegner, Christian R. Voolstra
</t>
  </si>
  <si>
    <t>A Salty Coral Secret: How High Salinity Helps Corals To Be Stronger</t>
  </si>
  <si>
    <t>https://kids.frontiersin.org/article/10.3389/frym.2019.00038</t>
  </si>
  <si>
    <t xml:space="preserve">Corals in the Red Sea have to handle higher temperatures, yet they seem to grow and do just fine. The Red Sea is a very warm sea compared to other places. There, summer temperatures can reach up to 34°C, while other ocean waters may reach around 29–32°C. Interestingly, corals in the Red Sea are not only living in higher temperatures but also in higher salinity, or the amount of salt in water, for example, in seawater. You can find a range of different salinities in the ocean, depending on the region. The Red Sea has some of the highest levels of salt. Salinity is a measure of the amount of salt in the water, and the Red Sea has some of the world's highest salt levels. That is why we started wondering whether salinity could be a piece of the puzzle and the ability to live in high salinity one of the secrets of the strong Red Sea corals?
To answer this and other questions related to coral bleaching, scientists often use a coral model organism, which means an animal that is easier to study than corals but at the same time is very similar to corals. </t>
  </si>
  <si>
    <t>Haitham Hajjo and Asya Rolls</t>
  </si>
  <si>
    <t>Let Us Use the Brain to Heal</t>
  </si>
  <si>
    <t>https://kids.frontiersin.org/article/10.3389/frym.2019.00060</t>
  </si>
  <si>
    <t>During World War II, soldiers wounded on the battlefield were in a great amount of pain. The medical staff gave them morphine, a painkiller that is still used today. At some point the morphine began to run out, and soldiers were left writhing in pain. There seemed to be no way of helping them—but then one of the nurses had a brilliant idea: she collected the empty morphine syringes, filled them with water, and injected the wounded soldiers. Amazingly, they soon felt less pain!
After the war, one of the doctors who had seen what the brilliant nurse did began to study the subject of placebos. He made some spectacular discoveries. It turns out that patients suffering from some diseases actually get better after receiving a placebo. Pain is one problem that responds very well to placebos. Like a Band-Aid on a child's injury, placebos can really ease pain, even pain after surgery. Parkinson's disease patients, who suffer from uncontrollable movements, improve greatly when they get placebo pills. Asthmatic and allergic people often respond very well to sugar pills or to inhalers that do not contain any active medicine.</t>
  </si>
  <si>
    <t xml:space="preserve">Hamad Yadikar, Connor Johnson, Edwin Mouhawasse, Milin Kurup, Lynn Nguyen, Niko Pafundi, &amp; 
Kevin K. W. Wang </t>
  </si>
  <si>
    <t>CTE: The Hidden Risk of Playing Contact Sports</t>
  </si>
  <si>
    <t>https://kids.frontiersin.org/article/10.3389/frym.2019.00093</t>
  </si>
  <si>
    <t>The human brain needs healthy proteins for the brain cells to work and function properly. There are some proteins that we get from our diets and other proteins that are produced inside our bodies, such as the tau protein. Tau proteins are the connecting pieces that hold brain cells together. Imagine the brain is a Lego city, with thousands of tall buildings, each one representing a brain cell. If a head injury occurs while playing sports, it disrupts the brain cell structures, like an earthquake causing the Lego buildings to fall apart. Continuous hits shake the brain cells, breaking them into smaller pieces and creating a mess that we call protein aggregates. When these aggregates collect within cells, it is difficult for the tau protein to function properly. Think of a traffic jam on the streets between the Lego buildings, caused by all the fallen debris. Over time, larger protein aggregates collect through the breakdown of other brain cells. As people age, these messes become so severe that the Lego city of brain cells in the brain can no longer function in a healthy way.</t>
  </si>
  <si>
    <t>Havilah Kpamkwase Werna</t>
  </si>
  <si>
    <t>Havilah's first book</t>
  </si>
  <si>
    <t>I live in a house. It shelters us from the rain, wind and sun. We have cups in our house. We use them to drink water, tea, juice and smoothies. We have flowers in our garden. They are pretty and smell nice too. My brother and I ride our bicycles. We have fun doing this. If I had a horse, I would ride it to my castle. I love my cat! I feed it cat food. If I had a tortoise, I would feed it lettuce. I see trucks on the road near my house. Trucks carry different things around. I am a super hero. I have rainbow powers! I love bright rainbow colours! I can enter a submarine. I can see water animals. I can change shape. I can move easily. I can enter a mouse's home to visit. Superheroes like to eat cake at parties. Cakes are sweet!</t>
  </si>
  <si>
    <t>Helena de Oliveira Souza, Rafaela dos Santos Costa, Gabrielle Rabelo Quadra, Marcos Antonio Fernandez</t>
  </si>
  <si>
    <t>How Can We Help to Prevent Medicines From Polluting the Environment?</t>
  </si>
  <si>
    <t>https://kids.frontiersin.org/article/10.3389/frym.2019.00081</t>
  </si>
  <si>
    <t>When we take a medicine, a part of it is eliminated from our bodies through pee or poop, which then makes a long journey to reach the sewage system. Here the story begins. In the sewage system, human excretions pass through a treatment plant, where many pollutants are removed. This less polluted water is then returned to the rivers, which will then reach the sea. Unfortunately, however, in many places in the world, there are no sewage systems and human excretions end up directly in the environment, which creates a lot more pollution.
Generally, the water of rivers is also used for irrigation of crops and is used by humans for drinking and other purposes. Have you ever seen water blowers in crop fields? This is irrigation at work. What happens if there is something in the water that is not supposed to be there, like a pollutant? You are right. It will be spread all over the plants! Almost every city has some kind of water treatment that happens in specific places, called water treatment plants, or WTPs. In this case, the water goes through another stronger process of purification, so that we can safely drink it.</t>
  </si>
  <si>
    <t>Henry Sutanto and Jordi Heijman</t>
  </si>
  <si>
    <t>The Role of Calcium in the Human Heart: With Great Power Comes Great Responsibility</t>
  </si>
  <si>
    <t>https://kids.frontiersin.org/article/10.3389/frym.2019.00065</t>
  </si>
  <si>
    <t>Calcium is present in most foods, notably dairy products, such as milk and cheese, and is often found in small fish and some vegetables. It has been known for a long time that calcium is beneficial for the strength of our bones. In addition, scientists have discovered that calcium also plays an important role in the heart. The heart beats more than 2 billion times during an average person's lifetime to circulate the blood, which is needed to provide energy to every part of the body. The heart consists, among many other things, of 3 billion heart muscle cells that squeeze together ("contract") during each heartbeat and together are responsible for the pumping function of the heart. To make sure that each cell contracts at the right moment, the heart uses an electrical signal that moves from cell to cell, much like a wave in a stadium, where the activity of one person activates their neighbor. Research during the last decades has revealed that calcium particles are responsible for the link between electrical activation and mechanical contraction. Calcium particles, which have an electrical charge, enter the heart muscle cells during each beat and contribute to the electrical signal.</t>
  </si>
  <si>
    <t xml:space="preserve">Hermona Soreq
</t>
  </si>
  <si>
    <t>Fear, Fat, and Genes: New Answers to Old Questions</t>
  </si>
  <si>
    <t>https://kids.frontiersin.org/article/10.3389/frym.2018.00076</t>
  </si>
  <si>
    <t>Each cell in our body includes the full copy of the DNA. Only a small part of the DNA in these cells contains genes, that carry the information to make proteins. Other genes hold instructions to produce different kind of molecules called RNA. There are large and small RNA molecules. In our laboratory, we study the newly discovered family of the tiny microRNA genes, and test if they may be responsible for the response of humans to trauma.
The newly discovered family of "microRNAs," many of which have emerged during primates' (apes, gorillas, etc.) evolution are excellent candidates to be involved in response to trauma. Scientists have known about these miniature genes, 100 times smaller than "regular" genes, for &lt;30 years. Nevertheless, those researchers who discovered them won the Nobel prize in 2006 and made a major impact on our understanding of how the brain functions and how it sends messages to the body. We suspect that these microRNAs are very important to our trauma reactions. So, to understand what happens under trauma, let us discuss the way microRNAs function.</t>
  </si>
  <si>
    <t>Human_rights</t>
  </si>
  <si>
    <t>https://simple.wikipedia.org/wiki/Human_rights</t>
  </si>
  <si>
    <t>In law, human rights is the idea that all people should have rights:
All human beings are born free and equal in dignity and rights.
—Article 1 of the United Nations Universal Declaration of Human Rights (UDHR)
Today, the principles are protected as legal rights in national and international law. They are seen as universal, which means they are meant for everyone, no matter what their race, religion, ethnicity, nationality, age, sex (also women's rights), political beliefs (or any other kind of beliefs), intelligence, disability, sexual orientation, or gender identity are.
Every person has all of these rights, it is not possible to only grant some of them:
All human rights are universal, indivisible and interdependent and related. The international community must treat human rights globally in a fair and equal manner, on the same footing, and with the same emphasis.
—Vienna Declaration and Programme of Action, World Conference on Human Rights, 1993</t>
  </si>
  <si>
    <t>Hunter Myüz and Michael C. Hout</t>
  </si>
  <si>
    <t>Trick or Treat? How Artificial Sweeteners Affect the Brain and Body</t>
  </si>
  <si>
    <t>https://kids.frontiersin.org/article/10.3389/frym.2019.00051</t>
  </si>
  <si>
    <t>Although sometimes we cannot taste the difference between artificial and real sugars (despite the fact that they are actually very different), our brains and bodies can react to the differences. Our bodies can sometimes even detect very small differences between types of sugars and respond differently to each. Artificial sweeteners are highly concentrated—meaning that for the same physical amount, they can be between 200 to 13,000 times sweeter than sugar! Even though artificial sugars are sweeter than real ones, they are nearly calorie-free. In some studies, scientists have even found that people prefer the taste of artificial sugars over real ones. However, there is also data to suggest that there is greater brain activation in response to real sugar than to saccharin (a common artificial sugar), and this effect is particularly strong when people are hungry .
Our brains and bodies have different responses to artificial sweeteners and sugars because these substances are different from one another at the level of microscopic molecules. Reward pathways are like racetracks for neurons in our brains that when excited result in the release of chemicals (such as dopamine, a common neurotransmitter) that make us feel good.</t>
  </si>
  <si>
    <t>I.M. Desta</t>
  </si>
  <si>
    <t>Sweet, Difficult Sounds</t>
  </si>
  <si>
    <t>https://www.commonlit.org/texts/sweet-difficult-sounds</t>
  </si>
  <si>
    <t>"Hey, I'm Ashley," said a dark-haired girl at the locker next to hers removing her backpack from her shoulders. "You new here?"
Yes, Nothukula wanted to say. But not just to Freedman High School, she was also new to the country. She had arrived in the summer from Zimbabwe.
"Can you speak English?" Ashley asked. Nothukula stared at her. It wasn't that she didn't understand English. They had spoken it at school back home, and then there were the American soap operas that she loved to watch. "Are you new?" Ashley spoke loudly and slowly, like Nothukula had trouble hearing. She was still standing there, staring at Nothukula, as if tapping the glass of a fish tank, waiting for any reaction. It made Nothukula nervous, stiffening her tongue. With each wordless second that passed, she felt more pressure to make up for the awkwardness, say the right thing to Ashley and ensure it came out perfectly. She opened her mouth, but not a single thing came out.
Rolling her eyes, Ashley looked away, checking her face in a compact mirror and calling after one of her friends. Nothukula just stood there, like a deer in headlights.</t>
  </si>
  <si>
    <t>Intel_Core</t>
  </si>
  <si>
    <t>https://simple.wikipedia.org/wiki/Intel_Core</t>
  </si>
  <si>
    <t>Intel Core is the name of a family of 32-bit dual-core microprocessors. It was made by the technology company Intel. Intel Core processors are based on Pentium M technology. Those processors are more advanced than Intel P6 processors. This architecture, or way to build a processor, is now replaced by Core 2 microarchitecture. In the Core family, there are two groups: the Duo (with two cores) and Solo (Duo with one disabled core). The Solo line replaced the Pentium M one-core processor.
September 2006 and January 4, 2008 were times when many Core CPUs stopped selling.
Yonah is a company name for Intel's first generation of microprocessors for mobile computers. The Core Duo was released on 5 January 2006. It was the first Intel processor to be used in Apple Inc.'s Macintosh computers. Yonah does not have 64-bit function.
The Intel Core Duo has two cores, 2 Mebibytes of L2 cache for both cores, and an arbiter bus that controls the L2 cache and front side bus access.
The Intel Core Solo uses two-cores die as a Core Duo, but one core is turned off.</t>
  </si>
  <si>
    <t>Isaac Akinkunmi</t>
  </si>
  <si>
    <t>A Space is More Than Just a Space</t>
  </si>
  <si>
    <t>https://www.commonlit.org/texts/a-space-is-more-than-just-a-space</t>
  </si>
  <si>
    <t>Public spaces are often called "Commons". Commons are the places and things that we share. Roads, parks, and libraries are examples of Commons. Can you think of any others?
Commons are important. They are social spaces for everyone in the community to come together. We are all responsible for their care. 
Public spaces belong to everyone. But wait! Before you camp in your local park or throw a party at the library, remember that there are rules. The rules are set to keep these spaces clean and safe.
A private space is a space that has an owner. Privates spaces are also important. We all need a place where we can go to relax and be alone.
Homes and offices can be examples of private spaces. The rules of these spaces are made by their owners. We must ask for permission before entering a private space.
We all have personal space. This is the space that is our own. It is where we sit and stand.
Everyone feels different about their personal space. People can feel upset or angry when someone they don't know gets too close. That is why we should respect everyone's personal space.</t>
  </si>
  <si>
    <t>Jake L. Weissman, Hao H. Yiu, &amp; Philip L. F. Johnson</t>
  </si>
  <si>
    <t>What Bacteria Do When They Get Sick</t>
  </si>
  <si>
    <t>https://kids.frontiersin.org/article/10.3389/frym.2019.00102</t>
  </si>
  <si>
    <t>Your body has lots of ways to keep you from getting sick or to help you get better more quickly when you do get sick. Your first line of defense is your skin and the membranes inside your body. These keep nasty bacteria and viruses away just like a wall. When you get a cut, why do you have to be careful to keep it clean? So that you do not get an infection.
Sometimes though, your skin is not enough, and you do get sick. When you get a fever, that is a sign that your body is trying to fight whatever is causing you to be sick. There are some clever ways your body can fight infection. After your body fights off an infection by a virus for the first time, it can form a memory of what that virus looks like. That way, you would not get sick from that virus again. You will recognize the "bad guy" and fight back. We call this memory "adaptive immunity" and it is why people usually only get the chicken pox once, and it is also why vaccines work.</t>
  </si>
  <si>
    <t>Janet Le, Sara Emily Morgan, Andrew W. Porter, &amp; Nicole Osier</t>
  </si>
  <si>
    <t>Hitting Your Head Can Result in Invisible Disability That Affects Your Body and Beyond!</t>
  </si>
  <si>
    <t>https://kids.frontiersin.org/article/10.3389/frym.2019.00120</t>
  </si>
  <si>
    <t>Traumatic brain injury (TBI) is most commonly caused by a hit to the head due to being tackled while playing sports, being involved in a car accident, or getting hit with a hard object. TBIs can range from mild to severe, with some people quickly returning to school sports and others suffering permanent brain damage. The consequences of TBIs are considered an invisible disability because they can occur in daily life, but the person does not outwardly appear to have a problem, since there is no need for a wheelchair, walker, or crutches. For example, someone who is recovering from a TBI may be dealing with subtle changes in mood, vision, and sensations in the legs.
Since many TBI symptoms are not obvious, this can cause others to underestimate how severe TBI can be. People may think that someone who is blaming bad grades on an injury that occurred months ago is exaggerating. Another misconception is that people can recover from TBIs more quickly if they work harder in school or at physical therapy. This is not true, and if the TBI symptoms are serious enough, participating in therapy may be challenging.</t>
  </si>
  <si>
    <t>Janet Y. Le, Sara E. Morgan, &amp; Nicole Osier</t>
  </si>
  <si>
    <t>What Happens When You Hit Your Head?</t>
  </si>
  <si>
    <t>https://kids.frontiersin.org/article/10.3389/frym.2019.00127</t>
  </si>
  <si>
    <t>Before we dive into talking about brain injury, we want to introduce something scientists call the Monroe-Kellie Doctrine, which is important for understanding how traumatic brain injury (TBI) happens. Think about your skull like a suitcase. If you are packing for a trip, you can only fit in a certain number of items. So, if you pack too many clothes, you would not be able to pack other things, like your favorite book. The Monroe-Kellie Doctrine states that there is a limited amount of space in the skull to hold all of the cells that make up the brain tissue, the blood that supplies oxygen to the tissue, and a special type of fluid that cushions the brain, called cerebrospinal fluid. So, because the space is limited, if there is an increase in any one of these three things, one or both of the other two will have to decrease. That means that if you hit your head and the brain swells, there will be less room for blood, which could mean the brain will become even more injured.</t>
  </si>
  <si>
    <t>Jenny Louw, Rob Owen</t>
  </si>
  <si>
    <t>Alive!</t>
  </si>
  <si>
    <t>All living things respire or breathe while turning food into energy. Animals and humans eat food and breathe in oxygen to create energy and breathe out a gas called carbon dioxide. When we run, we breathe in and out much faster. Plants change the energy they get from the carbon dioxide taken in through their leaves from sunlight into oxygen. Living things respond to the outside world. We call this sensitivity. Humans make fires when they are cold. Plants wilt when they do not get water. Elephants swim in rivers when they are hot. Living things have babies to survive. Fish, frogs and birds lay eggs. Plants and trees produce seeds to make new plants and trees. Humans have babies. All living things eat food. Some animals eat grass, others eat meat. Vegetables need to be planted in soil and need sun and water to grow. Food gives us energy.</t>
  </si>
  <si>
    <t xml:space="preserve">Jente Ottenburghs
</t>
  </si>
  <si>
    <t>Why Do Some Humans Have Neanderthal DNA?</t>
  </si>
  <si>
    <t>https://kids.frontiersin.org/article/10.3389/frym.2019.00104</t>
  </si>
  <si>
    <t>But why do most people only have about 3% Neanderthal DNA? The DNA of the first human-Neanderthal hybrids was 50% human and 50% Neanderthal. If these hybrids had kids with a human, the percentage of Neanderthal DNA would drop to about 25%. In the next generation, the percentage would be halved again. At some point, the Neanderthals went extinct. We still do not know exactly why. The consequence of this extinction event was that humans could only have kids with other humans. No new Neanderthal DNA could be added to the human genome, and the percentage of Neanderthal DNA diminished to the 3% we see today.
You can compare this scenario to mixing paint of two colors. Let us say you pour yellow (Neanderthal) and red (human) paint in a big bucket. The result is an orange mixture, which represents the first human-Neanderthal hybrid. When you add more red paint, the mix will become more and more red over time. In other words, the DNA becomes more and more human over time, as humans have kids with other humans.</t>
  </si>
  <si>
    <t xml:space="preserve">Jess I. T. Hillman
</t>
  </si>
  <si>
    <t>Mapping the Oceans</t>
  </si>
  <si>
    <t>https://kids.frontiersin.org/article/10.3389/frym.2019.00025</t>
  </si>
  <si>
    <t>During World War II, new technology was developed that allowed ships to accurately measure water depths as they sailed across the oceans. These were single beam echo-sounders, instruments that could be attached to the hulls of ships. An echo-sounder works by sending out a sound signal, or "ping," into the water. This sound travels through the water until it reaches the seafloor. When it reaches the seafloor, it bounces off and reflects back up to the ship, where the echo-sounder records the reflected signal. So, the name "echo-sounder" actually tells you how it works—it sends out a "sound" (sounder) and listens for the reflected sound, or "echo." This is basically the same thing that happens when you stand in a big empty room and make a noise—the sound bounces off the walls because they are a hard surface, and you hear the echo of the noise that gets reflected back toward you. The time it takes for the signal to reach the seafloor and return to the ship can be used to calculate the water depth.</t>
  </si>
  <si>
    <t>Fiery Ice—Gas Hydrates</t>
  </si>
  <si>
    <t>https://kids.frontiersin.org/article/10.3389/frym.2019.00096</t>
  </si>
  <si>
    <t>There are several different ways that we can find gas hydrates in the sediments under the ocean. The most commonly used technique for finding gas hydrates is collecting seismic data. Seismic data uses sound waves to create an image of the sediments beneath the ground. It can be used on land and at sea, but here we will talk about collecting seismic data at sea. To collect seismic data at sea, a ship travels along towing a sound source (like a large speaker) and a series of hydrophones, which listen and record the sound waves that are reflected off the seafloor and the sediment layers under the seafloor. The sound waves reflect, or bounce back, like an echo when you shout in a big empty room. We can use the reflected sound waves to build up an image of the layers of sediment below the seafloor, by measuring how long it takes for the sound waves to travel down, be reflected, and travel back to the hydrophones. Depending on the type of sediments being imaged, we can gather data from as deep as several kilometers beneath the seafloor.</t>
  </si>
  <si>
    <t>Jessica Sendef &amp; Arryn Robbins</t>
  </si>
  <si>
    <t>How Scientists Use Statistics, Samples, and Probability to Answer Research Questions</t>
  </si>
  <si>
    <t>https://kids.frontiersin.org/article/10.3389/frym.2019.00118</t>
  </si>
  <si>
    <t>Sometimes scientists want to go beyond describing simple calculations like average heights or age in their populations, to understanding aspects of their populations that are more complex. Let us say we are not only interested in seeing how much sleep students get, but we want to know how much test scores will drop after losing a few hours of sleep. Effect sizes are values that estimate the magnitude of a phenomenon, or the degree to which one variable (like hours of sleep) impacts another variable (like test scores). For example, if getting only 3 hours of sleep lowers your test grade by a few points compared with when you get 9 hours of sleep, you might not "lose sleep" about losing sleep. While there is a difference in the score, that is not a large difference. However, if after losing 6 hours of sleep, you drop many points on a test, that could have a major impact on your grade. In this case, you would likely agree that the effect of losing sleep on your grades is an important one.</t>
  </si>
  <si>
    <t>Jesus A. Romo, Christopher G. Pierce, Ashok K. Chaturvedi, Stephen P. Saville, and Jose L. Lopez-Ribot</t>
  </si>
  <si>
    <t>Disarming A Transformer Fungus</t>
  </si>
  <si>
    <t>https://kids.frontiersin.org/article/10.3389/frym.2019.00047</t>
  </si>
  <si>
    <t>The immune system is the body's way of protecting itself from bad germs. The immune system uses many different strategies to fight and kill troublesome invaders. If you become immunocompromised, meaning you have a weak immune system, you may not be able to protect yourself from bad microbes. Most fungi only infect people who are immunocompromised. Fungi also love growing on plastics and other materials! These surfaces allow the fungi to form very strong biofilms, which are communities of fungi living under a protective shield that blocks the immune system from attacking it and also prevents antifungals from killing the fungal cells living inside—think of the shield that protects Wakanda in the movies Black Panther and Infinity War. When fungi form these biofilms, the immune system and drugs cannot penetrate the shield! Fungi can also leave the biofilm and travel to other parts of the body to start a new infection. Imagine a fungus living in a biofilm that is growing inside the catheter (IV tube) in someone's vein. This catheter is connected to a highway in the body, the circulatory system.</t>
  </si>
  <si>
    <t xml:space="preserve">Joey Shapiro Key
</t>
  </si>
  <si>
    <t>The New Astronomy: Observing Our Universe With Light and Gravity</t>
  </si>
  <si>
    <t>https://kids.frontiersin.org/article/10.3389/frym.2019.00123</t>
  </si>
  <si>
    <t>The stars in the night sky may seem like they have been there forever, but each star was created from gas and dust in space pulled together by gravity. A newly born star burns brightly until it runs out of fuel. Small- and medium-size stars like our own Sun end their lives as white dwarf stars, the glowing remains of the star's core. Stars much bigger than our Sun die a spectacular death, exploding as supernovae. The remains of a supernova explosion is a dense, dark core, either a neutron star or a black hole. The idea of a neutron star was first presented over 80 years ago, in 1934, but it was another 33 years before astronomers found a neutron star. In 1967, X-rays were detected from a distant neutron star and later the same year, the first radio pulsar was discovered. A pulsar is a highly magnetized neutron star that is spinning, sending a beam of radio pulse toward the Earth with each spin. Radio telescopes here on Earth can watch these pulses, which arrive like a steady ticking clock.</t>
  </si>
  <si>
    <t>Johan C. Faust
Christian März
Sian F. Henley</t>
  </si>
  <si>
    <t>The Carbon Story of a Melting Arctic</t>
  </si>
  <si>
    <t>https://kids.frontiersin.org/article/10.3389/frym.2019.00136</t>
  </si>
  <si>
    <t>ChAOS scientists are trying to find answers to questions, such as: how will the animals and microorganisms living on the seafloor respond to changes in sea ice and ocean processes? Will a decline in sea ice increase the supply of food to seafloor ecosystems? How will seafloor organisms change the way they recycle nutrients and carbon between the seafloor and the ocean? And, how will the amount of carbon stored in seafloor sediments change as global climate change continues? The Arctic is a very remote and hostile realm, into which only very few people will ever venture. By burning fossil fuels, humans have started a huge environmental change in a region where only a few people permanently live. We can expect that major changes in the Arctic ecosystem, and effects on carbon burial, will intensify as our planet heats up further. Since changes in the polar regions affect every one of us, no matter where we live, it is crucial to answer the fundamental scientific questions, so we can better understand the effects of these immense environmental changes on human civilization.</t>
  </si>
  <si>
    <t>Johnathan J. Dalzell</t>
  </si>
  <si>
    <t>Cheating Beats Competing, For Parasitic Cuscuta Plants</t>
  </si>
  <si>
    <t>https://kids.frontiersin.org/article/10.3389/frym.2019.00074</t>
  </si>
  <si>
    <t>As the parasitic seedling gets closer to the host plant, it will experience the shading effect of the host plant's leaves blocking out sunlight. Whilst the parasitic plant does not have eyes, it does have specialized proteins called phytochromes that allow the plant to "see" different types of light, and to determine if it is in full sunlight or in shaded conditions. This helps the parasite to prepare for host contact and invasion.
Finally, the parasite will make contact with a host plant and experience "touch." Many plants respond to touch. For most plants, however, touch is associated with danger. Touch could indicate to a plant that insects are landing on its leaves and trying to eat them. In this case, plants use touch to stop growth and instead spend their valuable energy resources on defense. These plants make a range of toxic chemicals that will stop insects from feeding on them. Some plants also use touch to trigger a strengthening of the leaf cell walls, making it harder for the insects to eat them. For Cuscuta parasites, touch is a positive stimulus, telling the parasite that it has made contact with a potential host plant.</t>
  </si>
  <si>
    <t>Jonathan D. Davis</t>
  </si>
  <si>
    <t>Measuring Distances to Galaxies</t>
  </si>
  <si>
    <t>https://kids.frontiersin.org/article/10.3389/frym.2019.00142</t>
  </si>
  <si>
    <t>You can make out pixels on your screen when it is close because your screen is just made up of a lot of pixels. Similarly, galaxies are just a bunch of stars clumped together. Now a galaxy is not a phone screen, but it does behave in a similar way. When galaxies are close to us, we see bigger bumps coming from that galaxy due to how the galaxies stars are organized. Just like a screen, when galaxies are farther away, all those stars blend together, and the galaxy will look really smooth, similar to the way the pixels on a screen blend together when you sit back from it. When we know the size of the bumps, because of the way stars are organized in a galaxy, it helps astronomers figure out how many stars that galaxy has.</t>
  </si>
  <si>
    <t>Jonathan Levy</t>
  </si>
  <si>
    <t>How Do the Brains of Children, Teenagers, and Adults Respond to Others’ Pain?</t>
  </si>
  <si>
    <t>https://kids.frontiersin.org/article/10.3389/frym.2019.00082</t>
  </si>
  <si>
    <t>The increase or the decrease in power is always in comparison to a baseline situation. For instance, when we say that alpha power decreases when someone is awake, this would mean that power is lower than compared to when that person is asleep–asleep would be the baseline. Another example: if alpha power decreases when we see someone in pain, this would mean that alpha power is lower compared with when we see someone who is not in pain. In this example, the brain's response to the person who is not in pain would be the baseline. Previous studies showed that the decrease and the increase in alpha power both have different functions. However, scientists have been working on figuring out the exact meaning of these changes in alpha power. So, looking at the alpha rhythm is informative for better understanding how the brain operates in different contexts. When seeing someone in pain, the brain can respond by alpha power increase (red circle) or by alpha power decrease (blue circle). But when the other is not in pain, the brain does not respond with either of the two activation types.</t>
  </si>
  <si>
    <t>Joy Wade, Lindsay Dealy, &amp; Sean Macconnachie</t>
  </si>
  <si>
    <t>Discovering the Mysterious Spawning Habits of the Threatened Cowichan Lake lamprey</t>
  </si>
  <si>
    <t>https://kids.frontiersin.org/article/10.3389/frym.2019.00125</t>
  </si>
  <si>
    <t>On the west coast of Canada on Vancouver Island in British Columbia, there is a species of freshwater parasitic lamprey found nowhere else in the world, the Cowichan Lake lamprey. This fish spends its whole life in Cowichan and Mesachie lakes. This water system is managed by a weir on Cowichan Lake. The dam holds water in Cowichan Lake so that it can be let out into the Cowichan River when the water supply in the river is low. People use the water from the river for drinking, sewage treatment, businesses, and recreation. It is also important to have water in Cowichan River to support all aquatic plant and animal species that live there.
Compared to some other lamprey species which grow as long as 120 cm long, Cowichan Lake lamprey are small, a total length of about 27 cm. Like all lamprey species, Cowichan Lake lamprey spend most of its life as an ammocoete, but then undergoes metamorphosis. During metamorphosis, an ammocoete changes into an adult with functional eyes, mouth, and digestive system. After metamorphosis, the Cowichan Lake lamprey is a parasitic adult and cutthroat trout are one of their favorite foods.</t>
  </si>
  <si>
    <t xml:space="preserve">Juan M. Lima-Ojeda, Rainer Rupprecht, Thomas C. Baghai
</t>
  </si>
  <si>
    <t>Happy Gut Bacteria, Happy Brain: The Microbiota-Gut-Brain Axis</t>
  </si>
  <si>
    <t>https://kids.frontiersin.org/article/10.3389/frym.2019.00015</t>
  </si>
  <si>
    <t>Every time that we eat or drink something, it goes into the gastrointestinal tract. This is where digestion of food takes place. Digestion is a process where enzymes and acids convert food into very small fragments that can be absorbed by the gut. Enzymes are molecules that help to convert something into another thing very quickly. For example, in the gastrointestinal tract, enzymes convert pieces of food into tiny bits. Gastrointestinal cells produce these enzymes and acids. Together with gastrointestinal cells, gut bacteria help the body with food digestion. From digestion, the human body obtains nutrients, such as proteins, sugars, fats, and vitamins that the human body requires to work and grow. Bacteria also help to produce some of these nutrients. Bacteria have the capacity to convert food molecules into energy for the human body. In fact, gut bacteria produce around 10% of the energy that the body uses. In the human body, the endocrine system manages the energy that the body needs.</t>
  </si>
  <si>
    <t>Karen de Jong, Maria Clara P. Amorim, Paulo J. Fonseca, &amp; Katja U. Heubel</t>
  </si>
  <si>
    <t>Singing and Dancing Fish: Females Pay More Attention to Males’ Dance Moves When It Is Noisy</t>
  </si>
  <si>
    <t>https://kids.frontiersin.org/article/10.3389/frym.2019.00110</t>
  </si>
  <si>
    <t>Just because they cannot speak like humans do, does not mean that fish cannot communicate using sound. Most fish listen to their environment and many fish produce sounds for communication. Fish can use sound to communicate with shoal members, to tell rivals how strong they are, and to tell potential mates that they want to mate.
Unfortunately, a lot of the noise humans make underwater has frequencies similar to the fish songs. To understand how noise affects fish, we studied a sound-producing fish, the painted goby (Pomatoschistus pictus). Painted goby males sing and dance to attract females to their nests, but females usually pay more attention to the males' song than to the males' dance moves when they are choosing a mate. For females, it is especially important to choose a healthy and strong male. Those males will likely have healthy and strong children and will also take good care of their offspring. So, females have to choose a good male that is also going to be a good dad.</t>
  </si>
  <si>
    <t xml:space="preserve">Karla T. Moeller, Dale F. Denardo
</t>
  </si>
  <si>
    <t>The Gila Monster Egg Puzzle</t>
  </si>
  <si>
    <t>https://kids.frontiersin.org/article/10.3389/frym.2019.00017</t>
  </si>
  <si>
    <t>In places where the temperature changes across seasons, winter is the coldest part of the year. During winter, many animals greatly reduce their activity, often finding burrows or other retreats to stay in until spring. However, these retreats are not usually the same retreats in which they were born or hatched.
One exception is turtles. Some adult turtles wait out the cold of winter under water in ponds or lakes that may freeze over. Overwintering under water can be a problem for young turtles, because it is hard for them to deal with the very low levels of oxygen (water is &lt;1% oxygen, while air is ~21% oxygen). So, if overwintering underwater would not work, where can hatchlings safely spend the winter? In burrows, underground. But there is one more problem. Turtle embryos are not very resistant to freezing. If it gets too cold, embryos still within eggs could die, while hatchlings have a better chance of surviving. For the best chance of survival, some baby turtles hatch from their eggs (so they would not freeze) and wait in their nests (to get enough oxygen) until spring, when the weather warms and they emerge .</t>
  </si>
  <si>
    <t>Karthika G</t>
  </si>
  <si>
    <t>We Love Our Home</t>
  </si>
  <si>
    <t>https://freekidsbooks.org/wp-content/uploads/2019/09/we-love-our-home-pratham-FKB.pdf</t>
  </si>
  <si>
    <t>Who loves splashing? The Irrawaddy Dolphin loves splashing in Chilika Lake.
Who loves dust baths? The Malabar Pied Hornbill loves a dust bath in the forest in Dandeli.
Who loves sitting in wet mud? The Indian Rhinoceros loves sitting in wet mud on the riverbanks of Kaziranga.
Who loves making wide dung piles? The Nilgai loves making wide dung piles at the foothills of the Himalayas.
Who loves resting in burrows? The Thick-tailed Pangolin loves resting in burrows in the dry lands of Gir Forest.
Who loves jumping across treetops? The Yellow-throated Marten loves jumping across treetops in Namdapha.
Who loves playing hide-and-seek in short grasslands? The Bengal Fox loves playing hide-and-seek in the short grasslands at Jaisalmer.
Who loves building nests with their partners? The Spot-billed Pelican loves building nests with their partners at Atapaka.
Who loves staying comfortable and snug at home? We all do!</t>
  </si>
  <si>
    <t xml:space="preserve">Katharine F. Addison, Julia Jade Harris
</t>
  </si>
  <si>
    <t>How Do Our Cells Tell Time?</t>
  </si>
  <si>
    <t>https://kids.frontiersin.org/article/10.3389/frym.2019.00005</t>
  </si>
  <si>
    <t>Just like an old clock, biological clocks must be adjusted to the correct time every day. Light is detected by cells at the back of our eyes, called photoreceptors. Most photoreceptors detect light so that we can see the world around us. But, in 2002, a new type of photoreceptor was discovered that sends signals directly to the SCN. These special photoreceptors are called intrinsic photosensitive retinal ganglion cells, or ipRGCs. If the ipRGCs are working, even blind people can keep their rhythms aligned with the sunlight.
Using sunlight, the SCN can adjust the circadian rhythm to gradual changes in daylight hours as we progress through the seasons. But sudden changes in the light-dark cycle can leave us feeling totally out of whack. You may have experienced this yourself: it is called jet lag. Since the invention of airplanes, humans have been able to cross time zones in a matter of hours. An airplane can dump us in bright daylight when our biological clocks are preparing us for sleep. This can leave us feeling drowsy, dizzy and even queasy.</t>
  </si>
  <si>
    <t>Kathleen Y. Haaland, Lee H. Stapp, and Robert L. Sainburg</t>
  </si>
  <si>
    <t>Where Are Motor Memories Located in the Brain?</t>
  </si>
  <si>
    <t>https://kids.frontiersin.org/article/10.3389/frym.2019.00054</t>
  </si>
  <si>
    <t>We know these motor representations are stored in the brain. But where in the brain?
One of the best ways to answer that question is to study patients with brain damage. Previous studies have shown that the motor representations for familiar movements, like brushing teeth, are located in an area of the brain called the left parietal lobe. The parietal lobes are located on the sides of our brains. They process sensations from our body, such as touch, movement, pain, and temperature. They are also important for creating and storing motor memories, as well as some other things that we do not discuss in this paper. Motor adaptation is the term we use for learning a new movement skill. Motor adaptation was found to be impaired in two patients with parietal lobe damage. One patient had damage to the parietal lobes on both sides of the brain and the other had damage to only the left parietal lobe. However, because a patient with damage to only the right parietal lobe was not examined, we do not know if the left parietal lobe is more important than the right parietal lobe.</t>
  </si>
  <si>
    <t>Kathryn L. Hand, Claire Freeman, Philip Seddon, Mariano Recio, Aviva Stein, and Yolanda Van Heezik</t>
  </si>
  <si>
    <t>Are City Kids Missing Out on Nature?</t>
  </si>
  <si>
    <t>https://kids.frontiersin.org/article/10.3389/frym.2019.00071</t>
  </si>
  <si>
    <t>The first theory is called the biophilia hypothesis. Proposed in the 1980s, it suggests that people have an in-born preference for nature ("bio-"), and an attraction (-"philia") to natural things or places. The idea is that those areas that were richer in plants and animals were better places for humans to survive and thrive. This theory suggests that our ancestors developed an attraction to natural spaces, where they spent more time and were more likely to settle, and that this attraction remains in modern humans despite our drastic change in habitat. 
The second theory is the nature deficit disorder. This theory came from the idea that children today are spending less time out in nature, and as a result are suffering more and more from problems such as difficulty concentrating, high stress levels, and poor physical health. What is more, not spending as much time with nature means that children today are not learning as much about nature, nor establishing a connection to it.</t>
  </si>
  <si>
    <t xml:space="preserve">Kathryn Mary Broadhouse
</t>
  </si>
  <si>
    <t>The Physics of MRI and How We Use It to Reveal the Mysteries of the Mind</t>
  </si>
  <si>
    <t>https://kids.frontiersin.org/article/10.3389/frym.2019.00023</t>
  </si>
  <si>
    <t>As the center of the nervous system, the brain makes sense of the information from our surroundings. The brain interprets information and both releases chemicals and sends electrical signals (messages) to cause the body to respond. However, our brains not only regulate our bodies and our movements but are also the home of our minds. The brain is the physical place where the mind resides.
Our minds constantly control the flow of information—our memories, thoughts, emotion, and imagination. This flow of information can be thought of as a social network where, instead of messages being sent between friends on social media, information is being sent to different parts of the brain along neurons. The mind's network relies on the underlying structure and chemical makeup of the brain to function successfully. In fact, a successful or effective mind network allows us to be cognitively (our ability to carry out mental activities), emotionally, and socially healthy.</t>
  </si>
  <si>
    <t>Katie L. Birchard and Deborah M. Leigh</t>
  </si>
  <si>
    <t>The Importance of Keeping Time With Our Internal Clocks</t>
  </si>
  <si>
    <t>https://kids.frontiersin.org/article/10.3389/frym.2019.00072</t>
  </si>
  <si>
    <t>Our daily internal clocks are controlled by genes, which are small units of DNA passed down from our parents. These genes contain the code to produce proteins—molecules in the body that carry out specific jobs. Some of the genes that control our internal clocks produce proteins called "activators" and others produce proteins called "suppressors." Activators are proteins that turn a gene on, whereas suppressors are proteins that turn a gene off. In our daily internal clocks, we need two activators to bind together to turn on a gene. This gene is usually turned on in the morning. Once this gene is turned on, lots of different proteins are made, including the two suppressors. When there are lots of these suppressor proteins being made, we typically feel energetic and lively! Throughout the day, the concentration of these suppressor proteins increases in our bodies. By the evening, enough suppressor proteins are made to block the activators and turn off the gene. While you sleep, the suppressors in the bloodstream break down. During this breakdown, which occurs at nighttime, we feel tired and sleepy.</t>
  </si>
  <si>
    <t xml:space="preserve">Kelsey L. Frewin, Emma McEwen, Sarah A. Gerson, Harold Bekkering, Sabine Hunnius
</t>
  </si>
  <si>
    <t>What Is Going on in Babies’ Brains When They Learn to Do Something?</t>
  </si>
  <si>
    <t>https://kids.frontiersin.org/article/10.3389/frym.2019.00044</t>
  </si>
  <si>
    <t>As an adult, I might learn new actions by taking a dance class or trying out a sport I have never done before. Learning new actions is not unusual, but for most people, their day-to-day actions are not so different from what they have done in the past. On the other hand, babies are constantly learning new things. They are discovering new objects, learning to move in new ways, and playing with new toys. You probably do not remember, but when you were a baby, you started out able to move your hands and arms but did not have much control over how you reached for new toys and played with them. Within the first year of life, babies are learning how to do lots of things themselves, but they are also figuring out how and why other people do things.</t>
  </si>
  <si>
    <t>Kristen Marie Gillespie-Lynch, Emily Sue Savage-Rumbaugh, Heidi Lyn, and Patricia M. Greenfield</t>
  </si>
  <si>
    <t>What Did Language Grow From? Ape Hands, Mouths, or Both?</t>
  </si>
  <si>
    <t>https://kids.frontiersin.org/article/10.3389/frym.2019.00061</t>
  </si>
  <si>
    <t>Humans and the other apes share an ancestor, which means that if you follow the branches of the generations of parents of humans and other apes back far enough, you come to the same animal (our shared ancestor). Humans are more like chimpanzees and bonobos than they are like the other apes, so they are closer on the Tree of Life. The three species–humans, chimpanzees, and bonobos–share an ancestor. Humans became a different species from bonobos and chimpanzees 5–7 million years ago. Bonobos and chimpanzees continued to become what they now are even after humans branched off from them. Chimpanzees and bonobos have also changed over millions of years, but in their own ways.
We can study the behavior of animals that are alive now in order to learn about the likely behavior of their ancestors. If all of the species in a branch of the tree of life can learn a skill, they probably inherited that skill from their shared ancestor. If only one species in a branch can learn a skill, the shared ancestor probably was not able to learn that skill.</t>
  </si>
  <si>
    <t xml:space="preserve">Laura Hull
Will Mandy </t>
  </si>
  <si>
    <t>Camouflaging in Autism</t>
  </si>
  <si>
    <t>https://kids.frontiersin.org/article/10.3389/frym.2019.00129</t>
  </si>
  <si>
    <t>Autistic people have talked about camouflaging for a while, but doctors and researchers still do not know very much about it. No one knows whether camouflaging can help people or if it actually causes autistic people more problems. Researchers started to learn more about camouflaging by asking autistic people about their experiences of camouflaging or masking, or hiding aspects of yourself or pretending to be like someone else. For example, a person might mask their autism by pretending to join in a game even if they do not understand the rules.
Autistic people reported that they camouflage their autism because they want to make friends and form connections with people, and because camouflaging can be helpful to them. Some people might camouflage their autism when they are at school or work, so that people do not treat them differently and they can concentrate on what they have to do. Some people camouflage their autism when they meet new people, so that they can make a good impression and maybe become friends. Some people will stop camouflaging when they get to know someone very well, if they think the person will accept them even when they act more autistic.</t>
  </si>
  <si>
    <t>Leonard F. Engels and Christian Cipriani</t>
  </si>
  <si>
    <t>Nature’s Masterpiece: How Scientists Struggle to Replace the Human Hand</t>
  </si>
  <si>
    <t>https://kids.frontiersin.org/article/10.3389/frym.2019.00083</t>
  </si>
  <si>
    <t>A passive mechanical hand has fingers that are moveable with the help of the other hand or the environment. This means that a mechanical hand can be used to hold something. The first passive mechanical hand was developed and used by the German knight Gottfried "Götz" von Berlichingen in the sixteenth century. 
Active prostheses allow the user to grasp objects, using specific movements of the body without the help of another hand. There are two types of active prostheses: body-powered and externally powered.
Body-powered prostheses, invented in the nineteenth century, are usually attached to the body with a harness. The hands or hooks at the end are opened and closed through body movements, like stretching out the arm. These prostheses are made from plastic, metal, and fabric for the straps of the harness.
Externally powered active prostheses have been widely used since the 1960s. They are called "externally-powered," because they need an external power source, a battery. These types of prostheses are the complex robotic hands and arms that you sometimes see in movies or computer games. These prostheses are made from plastics, metal, and many electrical components, like motors and microprocessors.</t>
  </si>
  <si>
    <t>Lila M. Colston-Nepali &amp; Deborah M. Leigh</t>
  </si>
  <si>
    <t>Ligers and Tigons and Grolars, Oh My! Hybridization, and How It Affects Biodiversity</t>
  </si>
  <si>
    <t>https://kids.frontiersin.org/article/10.3389/frym.2019.00113</t>
  </si>
  <si>
    <t>When two animals of the same species mate, their offspring get 50% of their genes from each parent. This is what makes you look like a mixture of your parents. Hybrids are crosses between two difference species, so they contain 50% of genes from each parent species. A famous hybrid is the mule, a cross between a donkey and a horse. Fifty percentage of a mule's genes are from a horse and 50% from a donkey. Because of this mixing, mules have features of each parent species and are strong, like donkeys, as well as intelligent, like horses. Farmers breed mules because this combination makes mules excellent for carrying supplies. Using hybridization to combine the desirable aspects of each parent species is very beneficial to humans, and hybrids are often used in farming. Many of the delicious fruits you buy at the grocery store were even created through hybridization! Bananas, grapefruit, carrots, and cucumbers are all hybrid species. There are actually hundreds of banana varieties, but most of us are familiar with a hybrid banana. Farmers kept mixing varieties of bananas to create the perfect combination of soft, tasty fruit without too many seeds.</t>
  </si>
  <si>
    <t>Lina Bernaola, James Stiernberg, and Michael J. Stout</t>
  </si>
  <si>
    <t>Underground Fungi: Friends and Enemies of Rice Plants</t>
  </si>
  <si>
    <t>https://kids.frontiersin.org/article/10.3389/frym.2019.00050</t>
  </si>
  <si>
    <t>Plants are exposed to attackers above ground, and they also face difficulties below ground. The zone surrounding the roots of a plant is its own little community called the rhizosphere, and it is not an empty neighborhood! The soil around roots is full of microorganisms. Of these microorganisms, there are some that establish give-and-take relationships with the roots of plants. One such group of soilborne organisms is called arbuscular mycorrhizal fungi (AMF), which we abbreviate as AMF. How could such a community in the rhizosphere be of help to its plant host?
Well, you are free to move about to grab a nutritious snack or go to the doctor for prescriptions when you feel sick. Plants cannot walk, so they depend on their roots to search for water and nutrients. Roots are limited in length, of course, so plants look to other sources for help, including AMF. AMF are fungi (related to mushrooms) that are similar in appearance to roots and they enable the plant's roots to reach more nutrients required for growth. The structure of AMF is much finer than plant roots though, so the fungi are able to absorb minerals more efficiently than the plant.</t>
  </si>
  <si>
    <t>Linda Liphondo</t>
  </si>
  <si>
    <t>Secret agent</t>
  </si>
  <si>
    <t>One dark night, Dr. Devious sent her accomplice Dan Diabolical to kidnap Kay's parents. Dan got the parents. He almost got Kay, but she was small and fast. She managed to slip through his fingers. Kay ran like a lightning bolt. When she stopped running, Kay found herself in a dark forest surrounded by trees. As she looked up to see the sky, Kay tripped and fell! She fell down, down, down, and bumped her head. When Kay woke up, she was in a nice room with a big TV. "Hello Kay," said the man on the TV. "I am a secret agent for World Good! You are our newest secret agent!" With those words, Kay grew as brave as a wolf. Agent Kay left the tree through a door in the trunk. She ran to where Dr. Devious lived and dared her to a duel. They fought for two days, until Kay was victorious! After her parents returned home, Kay went to the tree to find the man on TV. She found the tree, but there was no door. Kay sat down and looked up into the trees.</t>
  </si>
  <si>
    <t>Lindsay R. Halladay</t>
  </si>
  <si>
    <t>Look Out! How Teams of Brain Cells Help Keep Us Safe From Harm</t>
  </si>
  <si>
    <t>https://kids.frontiersin.org/article/10.3389/frym.2019.00063</t>
  </si>
  <si>
    <t>Imagine you are walking in a park full of brightly colored flowers and some of their greatest admirers—honeybees. Suddenly, you hear the buzzing of a bee very near your ear. Without even thinking about it, your muscles tense up, and you stop dead in your tracks. You find yourself frozen, hoping the bee ignores you and buzzes on by.
What just happened?
Well, one of your brain's most important jobs is keeping you safe. Somewhere in your past, you learned two things: First, bees can sting! And second, bees buzz. So, when your ears perked up at the sound of bees buzzing, alarm bells went off in your brain. Your brain responded by telling your muscles to freeze so that the bee would hopefully just buzz off. And you did not even have to think about it… Pretty cool!
Now imagine something just a little different. You are taking an afternoon stroll through the very same park, but earlier that morning an angry bee stung you in the arm—and it hurt! So now when you hear bees buzzing in the park, will your brain, whose job is to protect you, simply tell your body to freeze in place? Heck no!</t>
  </si>
  <si>
    <t>Little Zebra Books</t>
  </si>
  <si>
    <t>Luwo's House</t>
  </si>
  <si>
    <t>Luwo went to church with his mother. She was holding his hand on the path. Inside the church there were many people gathered. They were singing. Luwo left the church. His mother didn't see him. Luwo stood in the path. He looked down the path, and thought, "Where is my house?" So, he followed the path. He saw a big house. "No, that's not our house. Our house is small." Luwo walked a bit more. He saw a house on stilts. "No, that's not our house. Our house is not on stilts." He kept on walking. He saw a small house of straw. "No, that's not our house. Our house has mud walls." Luwo went farther. He saw a small house with a tree outside. "No, that's not our house. Our house has two trees outside." At last Luwo saw his mother coming toward him. Luwo ran to her. His mother said, "Let's go home!" Which house is Luwo's house?</t>
  </si>
  <si>
    <t>Local_area_network</t>
  </si>
  <si>
    <t>https://simple.wikipedia.org/wiki/Local_area_network</t>
  </si>
  <si>
    <t>A local area network (LAN) is a computer network in a small area like a home, office, or school. Many computers can be connected to share information and Internet connections. Most LANs use Ethernet to connect together.
LAN topologies tell you how network devices are organized. Five common LAN topologies exist: bus, ring, star, tree, and mesh. These topologies are logical architectures. This means that they tell you the directions that signals go between devices, but that the actual cables that connect the devices might not be connected the same way. For example, logical bus and ring topologies are commonly organized physically as a star.
A bus topology means that the signal is put onto the medium and every device on the bus receives the signal. If more than one device tries to send a signal at the same time, they can interfere with each other. A long copper wire with other wires tapped into it is an example of a bus topology.</t>
  </si>
  <si>
    <t xml:space="preserve">Madeline Clyne, Jeeyon Jeong
</t>
  </si>
  <si>
    <t>How Do Bacteria Fight Back Against Viruses?</t>
  </si>
  <si>
    <t>https://kids.frontiersin.org/article/10.3389/frym.2019.00002</t>
  </si>
  <si>
    <t>You have probably heard of bacteria and viruses that cause human diseases, and you may know about how humans fight bacteria with antibiotics and how we prevent infections by both bacteria and viruses using vaccines. But bacteria and viruses have also been fighting each other for a very long time, and studying the way they fight has taught us a lot about how organisms change over time and has also led to the discovery of an extremely exciting research tool.
This battle between bacteria and viruses is about the ability to reproduce. Both bacteria and viruses reproduce by making identical copies of themselves, and the instructions for doing this are stored in their DNA.
DNA is a long molecule that is built from a combination of four smaller molecules: adenine, thymine, guanine, and cytosine (A, T, G, and C for short). The A, T, C, and G molecules can be strung together in many different orders to make a long strand. That specific combination of As, Ts, Gs, and Cs is like a code. One DNA strand on its own will not last very long in a cell, so strands pair up according to specific rules.</t>
  </si>
  <si>
    <t xml:space="preserve">Maha Joana Cziesielski, Manuel Aranda 
</t>
  </si>
  <si>
    <t>With a Little Help From Friends—How Algae Help Corals Survive Temperature Stress</t>
  </si>
  <si>
    <t>https://kids.frontiersin.org/article/10.3389/frym.2019.00028</t>
  </si>
  <si>
    <t>Before corals bleach, they do not show many other signs of feeling stressed. So, if we want to understand a coral's health, we have to study its cells. Inside cells we have a lot of information, including DNA, RNA, and proteins. These molecules can help us find clues about the communication between the coral and the algae. But also, these molecules can teach us how to know when corals are stressed.
When an organism is stressed, every cell in its body will react. Everything will do its best to survive! In response to stress, the cell will use its DNA to make RNA, so that it can then make proteins that will fight off the stress. If an organism has been stressed before, it can respond to the stress faster and better. Think of it like visiting a city: the first time you visit, you will need a map to find your hotel. The more often you visit the city, the less you will need the map because you will remember, and you will get back to the hotel faster.</t>
  </si>
  <si>
    <t>Mahasweta Saha</t>
  </si>
  <si>
    <t>“Language of Life” of Nemo, Dory, and Their Marine Friends</t>
  </si>
  <si>
    <t>https://kids.frontiersin.org/article/10.3389/frym.2019.00067</t>
  </si>
  <si>
    <t>We humans today use about 1,500 different languages to communicate. But do you know that the plants and animals around us also have languages that allow them to "talk" to each other? Both land and water plants and animals have a special chemical "language" that they use to communicate. These communication chemicals are called info-chemicals (information-carrying chemicals). When a bee visits a flower, it is not just random! The flower releases info-chemicals that the bee can sense, which invite the bee to visit the flower and help the flower to pollinate. So, the next time you see a bee visiting a flower, maybe you will think about the role that info-chemicals play for the beautiful flowers around us.
What about marine animals and plants, those that live in the oceans? We know that some marine animals communicate using sounds, like the dolphins producing clicking sounds or the singing of whales, but this is not the only way for marine organisms to talk to each other. Marine organisms mostly talk to each other using info-chemicals, which are known as the "language of life" in the sea.</t>
  </si>
  <si>
    <t xml:space="preserve">Majken Brahe Ellegaard Christensen
</t>
  </si>
  <si>
    <t>How Do Stars Form?</t>
  </si>
  <si>
    <t>https://kids.frontiersin.org/article/10.3389/frym.2019.00092</t>
  </si>
  <si>
    <t>A molecular cloud is very cold, only a few degrees above absolute zero which is the lowest temperature possible (also called 0°K). But, when gas and dust start to collapse in a region within the molecular cloud, it slowly heats up. This is a consequence of a law of physics, which tells us that, when matter is squeezed together, the density of the matter will increase, and the matter will start to heat up. The outer edge of a collapsing region will have a temperature of around 10° above absolute zero (also called 10°K), and the inner region will slowly heat up to around 300°K, which is around room temperature.
When the collapsing region has reached a size of nearly 10,000 AU, it is called a pre-stellar core and is officially a star in-the-making. "Stellar" means star, so pre-stellar means, "before becoming a star." The word core refers to the gas and dust, which are now so dense that the term core is more precise than region or cloud. Also, this pre-stellar core will later become the interior core of the star.</t>
  </si>
  <si>
    <t>Malte Jochum &amp; Andrew D. Barnes</t>
  </si>
  <si>
    <t>Is Arthropod Biodiversity on the Rainforest Floor Threatened by Rubber and Palm-Oil Plantations?</t>
  </si>
  <si>
    <t>https://kids.frontiersin.org/article/10.3389/frym.2018.00072</t>
  </si>
  <si>
    <t>When rainforests are destroyed, many species cannot survive in these areas and can vanish completely. Every species plays its own specific role within the ecosystem that it lives in. Every species consumes certain resources and is in turn eaten by other organisms higher up in the food chain. All of the organisms in an ecosystem carry out some work that keep ecosystems functioning–for example, by pollinating plants, helping dead organic matter (dead plants and animals) to decay, or by feeding on other animals. Scientists call these processes "ecosystem functions." We do not know all of the species on earth and we certainly do not know what all of them do. But we do know that if we lose species, we are in danger of losing the functions that they carry out. We, as ecologists, are interested in how different organisms interact and how these interactions affect the way that ecosystems function.</t>
  </si>
  <si>
    <t>Manhattan_Project</t>
  </si>
  <si>
    <t>https://simple.wikipedia.org/wiki/Manhattan_Project</t>
  </si>
  <si>
    <t>The Manhattan Project was the program based in the United States which tried to make the first nuclear weapons. The project went on during World War II and was run by the U.S. Army. The head of the project was General Leslie R. Groves, who had led the building of the Pentagon. The top scientist on the project was Robert Oppenheimer, a famous physicist. The project cost $2 billion and created many secret cities and bomb-making factories, such as a laboratory in Los Alamos, New Mexico, a nuclear reactor in Hanford, Washington, and a uranium processing plant in Oak Ridge, Tennessee.
The Manhattan Project had to find solutions to two difficulties. The first difficulty is how to make the special isotopes of uranium or plutonium. This process is called separation and is very slow. The United States built very big buildings with machines for separation. They made enough fissionable special isotopes for a few nuclear weapons. The second difficulty was how to make a bomb that will produce a big nuclear explosion every time. A weapon with a broken design will often make a much smaller nuclear explosion. This is called a "fizzle".</t>
  </si>
  <si>
    <t xml:space="preserve">Manreena Kaur, Karyn E. Richardson, Paul B. Fitzgerald
</t>
  </si>
  <si>
    <t>Using Magnets to Stimulate the Brain Helps People With Depression</t>
  </si>
  <si>
    <t>https://kids.frontiersin.org/article/10.3389/frym.2019.00026</t>
  </si>
  <si>
    <t>Depression is the most common mental illness. Four point four percent of the world's population suffers from depression. This is an alarming 322 million people, which is about the total population of the U.S.A! For most people, depression starts when they are young, before 30 years of age, and as depression often lasts a long time, many people suffer from it for a large part of their lives. People with depression experience prolonged periods of feeling very sad and/or lose the ability to feel pleasure. They commonly describe a feeling of emptiness, worthlessness, guilt, loss of hope, or lack of interest in many activities they used to enjoy. These feelings are often accompanied by other symptoms, such as trouble thinking clearly or carrying out day-to-day tasks, difficulty sleeping at night, feeling fatigued during the day, and reduced appetite. Depression is the leading cause of disability world-wide and many people who suffer from it cannot function well-enough to work, study, or maintain their relationships with family and friends.</t>
  </si>
  <si>
    <t>Marcia C. Muñoz, Mireia Valle, Rachel L. White, Rodolfo Jaffé</t>
  </si>
  <si>
    <t>How Can We All Help Conserve Nature?</t>
  </si>
  <si>
    <t>https://kids.frontiersin.org/article/10.3389/frym.2019.00084</t>
  </si>
  <si>
    <t>Even city-dwellers living in modern skyscrapers need air to breathe, water to drink, and food to eat, all of which are provided by nature. True, you can buy bottled water and ready-to-eat meals in supermarkets, but they were not produced there. Some fruits and vegetables, for example, only grow in tropical countries and cross the globe in refrigerated ship containers, to arrive just ripe to your local supermarket. All drinking water ultimately comes from a natural source, since we still do not have the technology to manufacture large amounts of water in the laboratory. The same applies to the air we breathe, which is purified and oxygenated by plants. So, when we speak about preserving nature, we are really also talking about preserving ourselves.
Whereas nature encompasses the natural environment as a whole, the term biodiversity is used to refer to all living organisms. Biodiversity is ultimately responsible for the services we receive from nature, which are also called Ecosystem Services or Nature's Contribution to People.</t>
  </si>
  <si>
    <t xml:space="preserve">Marco Constante, Vinita Bharat, Amelia Walker, Manuela M. Santos
</t>
  </si>
  <si>
    <t>Why We Should Not Eat Red Meat at Every Single Meal</t>
  </si>
  <si>
    <t>https://kids.frontiersin.org/article/10.3389/frym.2019.00006</t>
  </si>
  <si>
    <t>The food and drinks that we take into our bodies go through our digestive system, which includes the intestines. The intestines are also called the gut or the bowels. Inside the gut, there are millions and millions of bacteria and other microbes, which we call the gut microbiota. Most of the bacteria that take up residence in the gut are friendly and even needed. We call these the beneficial bacteria. They help our bodies perform various tasks. They help us digest our food, they produce vitamins, and most importantly they help us keep a healthy gut. In exchange for all the hard work that the gut microbiota does for us, we provide the bacteria with a nice, safe, and warm place to live.
Beneficial bacteria have another super important task: they prevent harmful bacteria from getting out of control. As long as the number of harmful bacteria is kept to a minimum, they are mostly harmless. However, if the conditions are just right, the number of harmful bacteria can grow too large. Too many harmful bacteria in the gut can be dangerous and make us sick.</t>
  </si>
  <si>
    <t>Marco Fusi &amp; Daniele Daffonchio</t>
  </si>
  <si>
    <t>How Seagrasses Secure Our Coastlines</t>
  </si>
  <si>
    <t>https://kids.frontiersin.org/article/10.3389/frym.2019.00114</t>
  </si>
  <si>
    <t>All over the world, seagrasses have been estimated to cover between 0.15 and 4.6 million square kilometers, an area ten times bigger than the Red Sea. The Red Sea itself hosts 12 of the 60 species of seagrasses present all over the world, and together these seagrasses form an area that extends for more than 100,000 square kilometers, similar the total size of Portugal. 
 Seagrass meadows, with their leaves extending toward the seawater surface, slow down the marine currents that transport sediment and other particles and allow the settling of this sediment among the roots and leaves of the seagrass. By doing this, seagrasses help to form new layers of sediment on top of the older ones. But how do seagrasses avoid being buried? The trick is in their extraordinary level of adaptation, acquired by living in this constantly changing ecosystem: thanks to rhizomes, each single seagrass plant can adjust its growth and keep pace with sedimentation. By helping sediment to accumulate, seagrasses protect the coastline from erosion and therefore protect houses, roads, and cities built near the shore.</t>
  </si>
  <si>
    <t>Maria-Cecília Costa</t>
  </si>
  <si>
    <t>Resurrection Plants</t>
  </si>
  <si>
    <t>https://kids.frontiersin.org/article/10.3389/frym.2019.00073</t>
  </si>
  <si>
    <t>Resurrection plants stay alive because they tolerate the severe dehydration caused by drought. These plants are different from cacti. Cacti do not tolerate severe dehydration; they resist dehydration instead. This is an important difference to keep in mind.
In general, plants survive drought in three ways: avoiding, resisting or tolerating it. Plants that avoid drought have a short life (a few months). In the rainy season, after seed germination new plants grow. In a short time, these new plants flower and produce seeds. Then, the plants die before the dry season starts. Their seeds will stay alive in the soil, waiting for the next rainy season so they can germinate and continue the cycle. Many crops are examples of drought avoiders, such as corn, wheat, and rice.
Plants that resist drought, such as cacti and other succulents have several mechanisms to prevent dehydration. For example, they have structures inside their stems specialized for storing water. Also, their leaves look like spines and can absorb water from fog and dew. This way, drought-resistant plants minimize water loses and stay hydrated in the dry season. However, if the dry season is unusually long, they might not resist and could die.</t>
  </si>
  <si>
    <t xml:space="preserve">Marie Neunez, Michel Goldman, Sylvie Goldman, Paul-Henri Lambert
</t>
  </si>
  <si>
    <t>Vaccines, Shots That Protect You</t>
  </si>
  <si>
    <t>https://kids.frontiersin.org/article/10.3389/frym.2019.00031</t>
  </si>
  <si>
    <t>When your grandparents were your age, many children suffered from measles, a disease affecting unvaccinated children, a disease caused by a virus. Most often, they would heal from it, but sometimes, the disease caused serious complications, involving the lungs or the brain, that could be deadly. Thanks to vaccination, measles nearly disappeared completely. This is also the case for several other childhood illnesses, such as poliomyelitis that caused paralysis of the legs. To date, we count more than 10 infectious diseases that are prevented thanks to vaccines. Unfortunately, not all children have the chance to be vaccinated: either because they live in areas of the world where vaccines are not available or difficult to access, or because their parents are against vaccination.
In certain individuals, long-standing infections can cause cancer. For example, women infected with the human papilloma virus may develop cancer of a part of the uterus, an essential organ for human reproduction. Vaccination is the most efficient way to prevent this cancer from occurring.</t>
  </si>
  <si>
    <t>Marina Arias &amp; Peter J. van Dijk</t>
  </si>
  <si>
    <t>What Is Natural Rubber and Why Are We Searching for New Sources?</t>
  </si>
  <si>
    <t>https://kids.frontiersin.org/article/10.3389/frym.2019.00100</t>
  </si>
  <si>
    <t>As far back as 1600 B.C., Mesoamerican peoples in Mexico and Central America were using liquid rubber for medicines, in rituals, and to paint. It was not until the conquest of America that the use of rubber reached the western World. Christopher Columbus was responsible for finding rubber in the early 1490s. Natives from Haiti played football with a ball made of rubber, and later, in 1615, Fray Juan de Torquemada wrote about indigenous and Spanish settlers of South America wearing shoes, clothing and hats made by dipping cloth into latex, making these items stronger and waterproof. But rubber had some problems: it became sticky in response to warm weather and it hardened and cracked with cold weather.
One century later, in 1734, Charles Marie de la Condamine went to South America on a trip. There, he found two different trees containing latex: Hevea brasiliensis and Castilla elastica, but only the first became important as a natural rubber source. The reason why the Hevea tree succeeded over the Castilla tree was the way its latex was transported along the trunk.</t>
  </si>
  <si>
    <t>Mary A. Berg, Audrey M. Morrow, and Michael C. Hout</t>
  </si>
  <si>
    <t>Wake Up, Brain!: Using Electricity to Think and Feel Differently</t>
  </si>
  <si>
    <t>https://kids.frontiersin.org/article/10.3389/frym.2019.00062</t>
  </si>
  <si>
    <t>Neurons are cells in the brain. Neurons use both electrical charges and chemicals called ions to communicate with each other. We say that neurons have an electrochemical charge, and this charge changes, depending on whether the neuron is at rest or is sending a signal. Inside and between neurons there is fluid that contains ions, which are atoms or molecules that have a positive or negative charge. When a neuron is at rest, there are more negative ions inside and more positive ions outside of it, giving the neuronal membrane a negative charge. When brain activity occurs, positive ions rush in through channels in the neuronal membrane and, when the charge gets high enough, the neuron sends a signal to communicate with nearby neurons. Think of this like a match that needs to be struck with just enough force; once it sparks, the whole match catches fire. Electrical stimulation on the scalp can target the electrochemical activity of the brain and alter the charges in neurons without the need for surgery.</t>
  </si>
  <si>
    <t xml:space="preserve">Maryana Pereira Pyterson, Pedro de Tarcio Guedes, Saulo Rivera Ikeda, Tainá Dias, Wilker Nascimento, Monica Gomes Lima-Maximino, Caio Maximino
</t>
  </si>
  <si>
    <t>What Can Zebrafish Teach Us About Fear?</t>
  </si>
  <si>
    <t>https://kids.frontiersin.org/article/10.3389/frym.2019.00012</t>
  </si>
  <si>
    <t>One of the many advantages of using zebrafish to study fear is that, like other similar fish, they produce a special alarm substance in their skin when they are injured. This substance is produced by cells called club cells, and the purpose of the substance is to signal to other members of the school that a fish has been injured. When the skin of a fish is damaged by a predator, for example, the alarm substance is released, and other fish can smell it. The "smell of danger" causes the other fish to be more cautious and to behave as if they are afraid. When they sense this alarm substance, the other zebrafish swim in tight groups to increase protection. They also swim more erratically (in a zig–zag pattern), to both decrease the likelihood of being eaten and to stir up the sediments (pieces of leaves, sand, or earth on the ocean floor) to make the water cloudy. Sometimes the zebrafish also freeze in place, decreasing the likelihood that the predator will see them.</t>
  </si>
  <si>
    <t>Matete Lesele</t>
  </si>
  <si>
    <t>Eclipse of Love</t>
  </si>
  <si>
    <t>The Sun kept the Earth warm while the Moon kept it stable during its rotations. Until one fateful day when everything changed. There was a big explosion in the sky, a big bang. The Moon and the Sun were separated from each other. Separated in both distance and time. They could not see each other anymore. They were both devastated and felt incomplete. They were both sad. They longed for each other's love. Their love was so strong that it transcended through time and space. But all was not lost as something was about to happen, something that will change everything. Something that will change their fate. Suddenly there was a force of extraction that caused them to move closer to each other every once in a while. Eventually the sun and the moon would be together during a process called Solar Eclipse. Finally, they were together, and they were very happy. It was not like before but that did not matter. What mattered was the time and space they had.</t>
  </si>
  <si>
    <t xml:space="preserve">Matthew Alan Bertone
</t>
  </si>
  <si>
    <t>Sharing Your Home With Arthropods</t>
  </si>
  <si>
    <t>https://kids.frontiersin.org/article/10.3389/frym.2019.00122</t>
  </si>
  <si>
    <t>The previous arthropods may seem pretty harmless or, at the worst, we may think they are pests. because they are annoying. But spiders tend to create a lot of fear in people. This is due to the fact that almost all spiders are venomous, and some have large enough fangs to bite humans. However, other than a few species, most spiders are harmless, avoid humans, and are beneficial as predators of pests and parasites This is good news, because in our study we found that two families of spiders, cobweb spiders and cellar spiders, were found in 100 and 84% of homes, respectively. In fact, we found evidence of cobweb spiders in 65% of the rooms we sampled. Spiders are very good at surviving for long periods of time without food and can live in the less-than-ideal environment that houses provide. Spiders are not the only predators to become accustomed to homes. House centipedes, or "thousand-leggers" may be even more terrifying to people. These many-legged arthropods can thrive indoors where the humidity is right.</t>
  </si>
  <si>
    <t>Melissa R. L. Whitaker and Bonnie J. Stolzmann</t>
  </si>
  <si>
    <t>Species Interactions and Ants</t>
  </si>
  <si>
    <t>https://kids.frontiersin.org/article/10.3389/frym.2019.00053</t>
  </si>
  <si>
    <t>Many interactions between species have winners and losers: one individual benefits, and the other one suffers. These are called negative species interactions. For example, predation is a type of species interaction in which one organism (a predator) eats another organism (the prey)—this is good for the predator but very bad for the prey! Different ant species can eat many different things, and some ants are important predators. Predatory ants often eat other insects like termites and caterpillars, while other ants eat only plants or fungus. Megaponera ants have only one food—termites—and these ants organize huge hunts in which worker ants infiltrate termite colonies, capture as many termites as they can carry, and bring the termites back to the ant nest to feed to their larvae. But even though many ants are predators, they can also be prey for other animals. Lots of animals like to eat ants: birds, ant eaters, even humans in some parts of the world! An animal that eats ants is called a myrmecophagous animal. The authors of this paper have eaten ant larvae that were specially prepared, and we can confirm that they are both delicious and nutritious.</t>
  </si>
  <si>
    <t>https://simple.wikipedia.org/wiki/Metabolism</t>
  </si>
  <si>
    <t>Metabolism is the name given to the chemical reactions which keep us alive. It happens in the cells of living organisms.
Reactions catalyzed by enzymes allow organisms to grow, reproduce, maintain their structures, and respond to their environments. The word ‘metabolism' can also refer to digestion and the transport of substances into and between different cells.
Metabolism is usually divided into two categories. Catabolism breaks down organic matter and harvests energy by way of cellular respiration. Anabolism uses energy to construct molecules such as proteins and nucleic acids.
The chemical reactions of metabolism are organized into metabolic pathways, or cycles, like the Krebs cycle. One chemical is transformed through a series of steps into another chemical by a series of enzymes. The metabolic system of an organism decides which substances it finds nutritious and which poisonous. For example, some prokaryotes use hydrogen sulfide as a nutrient, yet this gas is poisonous to animals. The speed of metabolism, the metabolic rate, influences how much food an organism will need, and how it is able to get that food.</t>
  </si>
  <si>
    <t>Mimi Werna</t>
  </si>
  <si>
    <t>Sentence Street</t>
  </si>
  <si>
    <t>My name is Comma. I help you to pause between thoughts, and I also separate items in a list. I love exercising, reading and playing. Would you tell me about the things you love doing? Curiosity is my superpower! My mission is to ask questions and find answers! Please call me Question Mark, would you? I am Semicolon; I am a guard on Sentence Street. I'm a longer pause than a comma, but I'm not a full stop. I sometimes play Cupid by helping lonely clauses connect and become friends instead of strangers. I can also separate items in a long list to avoid confusion. When a letter or two is missing from a word, I'll stand in for the letters. I also show possession or that something belongs to someone. Call me Apostrophe. "I am Quotation Mark and my superpower is direct speech!" When you see me wrapped around the words someone says, it means those are the exact words that the person spoke (or thought). I open and close quotations. Sometimes I show sarcasm.</t>
  </si>
  <si>
    <t>Eat That Colour</t>
  </si>
  <si>
    <t>You eat colors, when you eat fruits. Eat apples. Eat green, eat red. Eat every apple. You eat colors, when you eat fruits. Eat guavas, eat green, eat yellow too. Eat every guava. You eat colors, when you eat fruits. Eat coconuts, eat white, eat brown. Eat every coconut. You eat colors, when you eat fruits. Eat tangerines, eat oranges. Have some lemonades too. You eat colors, when you eat fruits. Eat some watermelons. Drink it up too. You eat colors, when you eat fruits. Eat some mangoes. Eat green, yellow and orange. You eat colors, when you eat fruits. Eat a fruit, eat an avocado. Eat a color too. You eat colors when you eat fruits. Eat the fruit with double names- pawpaw and papaya. You eat colors, when you eat fruits. Eat tomatoes, eat red, eat yellow too. Eat every tomato. You eat colors, when you eat fruits. Eat cucumbers, eat green, eat white. Eat every cucumber. You eat colors, when you eat fruits.</t>
  </si>
  <si>
    <t>Busy busy sun</t>
  </si>
  <si>
    <t>The sun rises in the morning, by the east side. I hear the cock crow at dawn. The sun moves over Terfa's compound before the morning meal. I smell the aroma of bier and akpupa following the sun to my window. The sun goes behind a tree at school during lunchtime. Then it arrives in a puddle in the middle of the playground. The sun stands above my head. My shadow stands beside me. I play the shadow game with my friends. My shadow grows bigger, then smaller. We run after it. My shadow grows longer, then shorter. We run after it. I stand, my friends stand. We see our shadows sway. We grow tired and return to class. After school, we go home. The sun yawns. I see the sun sink slowly in the west. I see my shadow on a wall. It is time to go to bed. The sun goes down behind the clouds. I lay down in my bed, and dream of the sun traveling afar.</t>
  </si>
  <si>
    <t>Salemka'an spends her day with wind</t>
  </si>
  <si>
    <t>The wind howled like a wolf. Salemka'an ran out with her kite to play. The wind played with her hair. The wind played with her dress. Soon, the wind grew stronger and so she lost her kite. The wind continued to blow stronger. Salemka'an ran to get the clothes from the line. The wind was faster than her. It swirled and churned. It carried her kite and clothes. It carried the house, the trees and even the leaves. The wind churned and weaved them all together into a vortex. Then the wind began to calm. It dropped some trees. Salemka'an's kite was stuck to a branch. The wind tossed her kite. It tossed some leaves around. The wind dropped Salemka'an from the sky along with a tree. She twirled and twirled. She held on to the roots because she felt woozy, woozy. She staggered up, still holding on to the roots. She looked around for everything the wind weaved into a vortex. She saw her house. She saw a few leaves and tree trunks. She didn't see her kite but walked home all the same. Salemka'an knew that the wind would blow again. "I'll see my kite again," she thought.</t>
  </si>
  <si>
    <t>Super Mummy and Super Super!</t>
  </si>
  <si>
    <t>We have fun with children who come to the shop with their parents. Sometimes, mother has to serve as referee as well as help customers. I think that she has superpowers! When we become too noisy, mother says, "Now sit quietly and watch TV." She always adds, "But only for 30 minutes, while we take a break!" If we don't have schoolwork, sometimes mother asks me or my older sister to help her. I am not always ready to help. But I do it because I know she works so hard. As we walk home from the shop with the sun setting, we talk about our day. We have to hurry to keep up with her, but we love walking and talking with mother. She makes sure that we do homework and have time to play. She makes sure that we eat vegetables and fruits, and drink water. When we are sick, she cares for us.</t>
  </si>
  <si>
    <t>Mimi Werna &amp; Edwin Irabor</t>
  </si>
  <si>
    <t>A Rainbow Tale</t>
  </si>
  <si>
    <t>As she thought about her rainbow quest, Yana saw a green frog jumping in the bushes. She could not resist, she jumped around with the frog for a while. Then, checking the sky, she said goodbye to the frog. Yana went on her way in search for the end of the rainbow. 
She began to think about the rainbow's colors. In a flash, red came first to mind. She recalled the day her family almost had a bad accident because a driver didn't stop at a red light. Yana was thankful because no one was badly hurt, although they all had cuts and bruises. Everyone got a huge fright.
After red, Yana thought of the color orange. She loved sweet oranges. Sweet, sour and bitter were the tastes she experienced while eating oranges. Thinking about a sour orange made Yana's mouth taste sour! Yuck! Do you know that taste?</t>
  </si>
  <si>
    <t>Mimi Werna &amp; Joe Werna</t>
  </si>
  <si>
    <t>Emotions Come and Go</t>
  </si>
  <si>
    <t>Yuadoo is scared of the dark. Everyone feels fear sometimes. But Yuadoo can ask for help. Chidubem is worried about his schoolwork. He can tell his teacher. He can ask for help. Lushan is playing around! It's okay to be silly sometimes. Eruro is feeling sad. It's okay to cry. Emotions come and go. Ayator is bursting with happiness. He is joyful. Emotions come and go. Hadiza is bored. She needs to find something to do. Ayo is angry. He is frustrated. Anger is a difficult feeling. Labake is excited. What's the cause of her excitement? Mother made her favorite food. Zege felt sleepy. He was very tired. "But wait, is 'sleepy' an emotion?" asks Efe. Efe is confused! Can you answer his question? Tega is feeling surprise and shock. He heard some gossip. Is it true? Yebo is sick. She feels miserable. She needs some medicine and rest to feel better. Sekyen is feeling content. She has finished her chores. Now she can play. Vandefan does not have chores today. He shows two thumbs up to Sekyen. "Good job, now let's play!" he says.</t>
  </si>
  <si>
    <t xml:space="preserve">Miriam R. Aczel
</t>
  </si>
  <si>
    <t>What Is the Nitrogen Cycle and Why Is It Key to Life?</t>
  </si>
  <si>
    <t>https://kids.frontiersin.org/article/10.3389/frym.2019.00041</t>
  </si>
  <si>
    <t>Nitrogen is a key element in the nucleic acids DNA and RNA which are the most important of all biological molecules and crucial for all living things. DNA carries the genetic information, which means the instructions for how to make up a life form. When plants do not get enough nitrogen, they are unable to produce amino acids (substances that contain nitrogen and hydrogen and make up many of living cells, muscles and tissue). Without amino acids, plants cannot make the special proteins that the plant cells need to grow. Without enough nitrogen, plant growth is affected negatively. With too much nitrogen, plants produce excess biomass, or organic matter, such as stalks and leaves, but not enough root structure. In extreme cases, plants with very high levels of nitrogen absorbed from soils can poison farm animals that eat them .</t>
  </si>
  <si>
    <t>Miriam R. Aczel
Debra Aczel
Marina Ville</t>
  </si>
  <si>
    <t>Hero From the East: How Zero Came to the West</t>
  </si>
  <si>
    <t>https://kids.frontiersin.org/article/10.3389/frym.2019.00128</t>
  </si>
  <si>
    <t>Georges Cœdès was in his early 20s when he visited the Near East Collection at the Louvre, the famous museum in Paris near where he lived. He was intrigued an ancient Babylonian inscription in a display. This early experience led him to study ancient languages and to spend his life uncovering ancient mysteries contained in inscriptions from Southeast Asia.
Cœdès had an intriguing theory. He believed that numerals had originated in civilizations throughout Asia that shared a common culture based in the religions of Buddhism or Hinduism. Other scholars at the time assumed that numbers had to have come from Greece or Arabia, but Cœdès felt that this belief failed to value the intellectual developments of the East. At this point, Cœdès had no proof for his theory. Then, in the course of his work, he came across an untranslated inscription found on a stone that he called K-127, from an ancient temple at Sambor on Mekong in Cambodia. Translating the writing, he was stunned to discover that it contained the elusive zero that he had hoped to find!</t>
  </si>
  <si>
    <t>Mirjam S. Glessmer</t>
  </si>
  <si>
    <t>When Water Swims in Water, Will it Float, or Will it Sink? Or: What Drives Currents in the Ocean?</t>
  </si>
  <si>
    <t>https://kids.frontiersin.org/article/10.3389/frym.2019.00085</t>
  </si>
  <si>
    <t>Even though the ocean is constantly in motion and there are lots of factors that affect how the ocean water moves, there is one natural phenomenon that has been contributing to ocean water movement for thousands of years: one large ocean current that connects all ocean basins, as well as the ocean surface and the deep ocean. This current is sometimes called the global conveyor belt, for the way it circulates water all around the globe. If water could be tracked on its journey on the global conveyor belt, following the red path as warm water nears the surface, then cools and sinks to follow the blue path until it comes back to the surface again, we would find that it takes the water around 1,000 years to complete its travel all the way around the world.
An obvious first guess as to what might cause this motion in the ocean is the wind. Wind blows over the ocean's surface, causing both waves and movement of water in a downwind direction. And indeed, parts of the global conveyor belt are driven by the wind .</t>
  </si>
  <si>
    <t>How Does Ice Form in the Sea?</t>
  </si>
  <si>
    <t>https://kids.frontiersin.org/article/10.3389/frym.2019.00079</t>
  </si>
  <si>
    <t>If ice is disturbed while growing, it forms irregularities. This means that it will not look as clear, because not all of the molecules were well-organized as they froze. There might be layers going through the ice that are not transparent, and the surface might be less smooth.
In the sea, there are almost always disturbances occurring during ice formation, because there are almost always waves. When ice forms in the sea, it therefore looks different from ice formed in your freezer, and sea ice forms through several different stages.
First, there is a stage when the water is very cold, but still liquid. Then, there is a zone where ice has started to form in tiny needle-shaped crystals that come together to form ice slush. The slush slightly calms the waves coming in from the open water, but there are still enough waves to prevent the needles from freezing together and forming a smooth ice surface.
Sometimes, on a calm day when there are no waves disturbing the process, needles can freeze together and a layer of ice forms.</t>
  </si>
  <si>
    <t xml:space="preserve">Mirjam S. Glessmer
</t>
  </si>
  <si>
    <t>In the ocean, density is determined by several factors, including the amount of pressure the water is under, how much salt is dissolved in the water, and the water's temperature. The more pressure water is under, the more it is compressed, and thus the higher its density becomes. The pressure in the ocean increases a lot as you dive downwards. The ocean is, on average, 4 km deep, and at those depths, pressures are very high. Density is also affected by how much salt is dissolved in the water. The salt content of sea water is called its salinity and the higher the water's salinity, the higher its density. The typical salinity of ocean water is 35 grams per liter, which is equivalent to ~7 teaspoons of table salt per 1 liter of water (or 2 teaspoons per cup of water). Last, the water's temperature influences its density. In general, the colder the water, the closer the molecules squeeze together, meaning the less space they take up and the higher the density.
Since temperature, salinity and pressure are different at different places throughout the world's ocean, the seawater's density is different in different places, too.</t>
  </si>
  <si>
    <t>Mozambican Folktale</t>
  </si>
  <si>
    <t>The sticky doll</t>
  </si>
  <si>
    <t>Once upon a time, there was a family that owned a big farm. They had a lot of peanuts and corn on their farm. All the animals with four legs went to the farm to eat the crops of this family. Now the rabbit was very clever. It would spot the owners as they came to the farm. The rabbit would shout, "Robbers! Robbers!" as soon as it saw the farmers, and all the animals would run away. As time passed, the family realized that their crops were being eaten. They put out a large doll to frighten the animals and protect the farm. They put glue all over the doll's body. The next day, the animals went to the farm and saw the doll. They decided not to return because they thought that the doll would catch them. The doll frightened all the animals, except the rabbit. It returned the following day.</t>
  </si>
  <si>
    <t>Mpumelelo Mlangeni, Tshiamo Msimanga and Tumi Mofokane</t>
  </si>
  <si>
    <t>The peace tree</t>
  </si>
  <si>
    <t>There was a girl named Ayanda. Ayanda was the only child of her parents. Her mother and father wanted to separate. Ayanda decided to run away from home. She went to the forest because she did not know where else to go. A wolf in the forest chased Ayanda, so she climbed a tree. The wolf tried to bite her, so she climbed higher. At the top of the tree, Ayanda saw the beautiful sun. She fell in love with the sun and decided to stay in the forest. Ayanda climbed the tree every day to talk to the sun. The sun became her family. One day, Ayanda saw a man under the tree. The man was her father. Ayanda came down from the tree and her father explained why he was there. He said, "Long before you were born, your mother and I would meet here. It is a special place." "Now I climb this tree to get peace when your mother and I fight," said Ayanda's father. After a while, Ayanda's mother also came to the forest. She came to make peace with Ayanda's father. This was their peace tree.</t>
  </si>
  <si>
    <t>Mythology</t>
  </si>
  <si>
    <t>https://simple.wikipedia.org/wiki/Mythology</t>
  </si>
  <si>
    <t>Mythology can refer to the collected myths of a group of people—their body of stories which they tell to explain nature, history, and customs. It can also refer to the study of such myths.
A myth is a story which is not true. The definition of the word myth is still subject to debate. Myths may be very old, or new (for example: urban myths). There may not be records or other proof that they happened, but at least some parts of myths may be true. We know about them from older people telling them to younger people. Some myths may have started as 'true' stories but as people told and re-told them, they may have changed some parts, so they are less 'true'. They may have changed them by mistake, or to make them more interesting. All cultures have myths. Stories about the Greek and Roman gods and goddesses are myths.
Many people once believed in mythological animals and gods. These animals or gods may have control or has power over a part of human or natural life. For example, the Greek god Zeus had powers over lightning and storms.</t>
  </si>
  <si>
    <t>Nathalie Q. Balaban and Orit Gefen</t>
  </si>
  <si>
    <t>When Bacteria Go to Sleep</t>
  </si>
  <si>
    <t>https://kids.frontiersin.org/article/10.3389/frym.2019.00045</t>
  </si>
  <si>
    <t>Bacteria are very small creatures that are present all around us, within us, and almost everywhere. Bacteria are so small that they cannot be seen with the naked eye, but we can definitely see the influence of bacteria in our lives! For example, the bacteria that live in the gut help us to digest different substances; the bacteria that invade our food can ruin it; and some of the bacteria that enter our bodies might cause diseases–these are the bacteria that we want to fight.
To understand how we try to fight a community of billions of bacteria, first we need to understand how so many bacteria can be generated from one bacterium that enters the body. When bacteria are in the presence of food, for example inside the human body or in an animal's body, they eat and reproduce by cell division: one bacterium divides into two identical bacteria, those two bacteria eat and divide into four bacteria, those four bacteria divide into eight, and so on. Overall, the number of bacteria increases very quickly, at a rate that is called "exponential."</t>
  </si>
  <si>
    <t>Nathaniel G. Pavlik
Jessie Newville
Jessie R. Maxwell</t>
  </si>
  <si>
    <t>Why Alcohol Can Hurt Babies Before They Are Born</t>
  </si>
  <si>
    <t>https://kids.frontiersin.org/article/10.3389/frym.2019.00132</t>
  </si>
  <si>
    <t>Some chemicals can be really harmful to the body. This is especially true for babies before they are born, because many important parts of their bodies are still forming. Alcohol is a chemical found in some adult drinks that is harmful for babies. If a mother drinks alcohol when she is pregnant, the baby growing inside of her will also be exposed to the alcohol. This situation is called prenatal alcohol exposure. If a baby is exposed to alcohol before it is born, the alcohol can damage cells in the developing brain and prevent the brain's proper functioning. This can make it hard to go to school, to learn, and to play. Right now, scientists and doctors are working to figure out how to help these babies heal and how to let people know that alcohol can hurt developing babies.</t>
  </si>
  <si>
    <t>Nicola Y. Khan</t>
  </si>
  <si>
    <t>Why Does a Mother Have Sons or Daughters?</t>
  </si>
  <si>
    <t>https://kids.frontiersin.org/article/10.3389/frym.2019.00066</t>
  </si>
  <si>
    <t>Sons and daughters represent different costs to the mother. Generally, in the animal kingdom, sons are more "expensive" for a mother to produce, as they tend to be larger and more colorful. The mother provides resources (such as glucose, various vitamins, minerals, and hormones) for her young, both when she makes the egg and when she raises her young. However, these resources are allocated differently between sons and daughters, as they have different requirements. Think about peacocks, for example. A peahen (female) is quite small and her feathers are a dull brown. In comparison, a peacock (male) is bigger, very brightly colored, and has long, elaborate tail feathers. These long, brightly colored tail feathers allow a male to attract a mate. It takes a lot of energy to make these feathers, which is why sons are considered "expensive." The energy to grow elaborate feathers comes from the male himself, but his mother gives him extra hormones and other resources to keep him healthy and help ensure that he can grow a long, colorful tail. This initial maternal investment helps her young to survive.
Survival also depends on the animal's environment.</t>
  </si>
  <si>
    <t>Nils Rädecker
Claudia Pogoreutz</t>
  </si>
  <si>
    <t>Why Are Coral Reefs Hotspots of Life in the Ocean?</t>
  </si>
  <si>
    <t>https://kids.frontiersin.org/article/10.3389/frym.2019.00143</t>
  </si>
  <si>
    <t>The tropical ocean contains very little food or nutrients. Like life in a desert, life in the tropical ocean is difficult for all organisms. Yet, coral reefs are colorful oases full of life in the middle of this marine desert. How can millions of species call coral reefs their home? All organisms living there play their roles in recycling the small amounts of food and nutrients that are available. Because nothing is ever truly wasted, coral reefs can flourish in a marine desert that has hardly any food. Although coral reefs existed on this planet long before the dinosaurs, they are facing serious problems today. Warming oceans can harm corals, leading to the loss of coral reefs. However, corals in the northern Red Sea are very resistant to warm temperatures. Some scientists believe that these Red Sea reefs may be able to survive even when reefs are disappearing elsewhere around the world.</t>
  </si>
  <si>
    <t>Nuclear_energy</t>
  </si>
  <si>
    <t>https://simple.wikipedia.org/wiki/Nuclear_energy</t>
  </si>
  <si>
    <t>Nuclear energy is the energy that holds together the nuclei of atoms. Atoms are the simplest blocks that make up matter. Every atom has in its center a very small nucleus. Normally, nuclear energy is hidden inside the atoms. However, some atoms are radioactive and send off part of their nuclear energy as radiation. Radiation is given off from the nucleus of unstable isotopes of radioactive substances.
Nuclear energy can also be freed in two other ways: nuclear fusion and nuclear fission. Nuclear fusion is the combining of two atoms into one and nuclear fission is the splitting of an atom. Both ways make big amounts of energy. They sometimes take place in nature. Fusion is the source of heat in the sun. Fission is also used in nuclear power plants to make electricity. Both fusion and fission can be used in nuclear weapons.
Nuclear power generates a number of radioactive by-products, including tritium, cesium, krypton, neptunium and forms of iodine.</t>
  </si>
  <si>
    <t>Nutrition</t>
  </si>
  <si>
    <t>https://simple.wikipedia.org/wiki/Nutrition</t>
  </si>
  <si>
    <t>Nutrition provides the cells of an organism with food, but in a form they can use. Organisms need food to be able to keep their bodies working properly. They also need food to be able to do certain things. Malnutrition can happen when a person doesn't eat the right amount of nutrients. They can get better by changing their diet to have the right amount of the various nutrients.
Different organisms have different food requirements, and they eat different things in order to meet those requirements. Animals that do not eat meat, for example, will have to get certain nutrients like protein from other foods.
A nutrition expert is called a dietician. Nutritionists are different because they don't need the government to recognize them as experts. Anyone can call themselves a nutritionist. The six main types of nutrient are carbohydrates, fats, minerals, protein, vitamins, and water. A macronutrient is a nutrient that needs to be eaten a lot. A micronutrient, such as a vitamin, is needed in smaller amounts but it is still important. Carbohydrates are not needed by the body but most people eat a lot of them.</t>
  </si>
  <si>
    <t>Oliver Otti, Peter Deines, Katrin Hammerschmidt, &amp; Klaus Reinhardt</t>
  </si>
  <si>
    <t>Do Bacteria Change Their Language When They Enter the Body Through Wounds? Answers From Bedbug Experiments</t>
  </si>
  <si>
    <t>https://kids.frontiersin.org/article/10.3389/frym.2019.00001</t>
  </si>
  <si>
    <t>In order to find out whether these bacteria could communicate and stop others from communicating, we conducted two tests. In the first test, we grew the bacteria on a special food that would turn purple if the bacteria collected from the bedbug organs produced the molecules needed to communicate. In the second test, we used another food that would turn milky white if the bacteria stopped the signal molecules of other bacteria.
More than half of the bacterial species were able to communicate and about three quarters (72%) were able to stop other bacteria from communicating. Half of the bacterial species were even able to stop the growth of other bacteria. Although stopping the growth of other bacteria is not really communication, bacteria that can do this dramatically increase their possibility of surviving and getting nutrients.</t>
  </si>
  <si>
    <t xml:space="preserve">Pablo Núñez Demarco, Melitta Meneghel, Michel Laurin, Graciela Helena Piñeiro 
</t>
  </si>
  <si>
    <t>Was Mesosaurus an Aquatic Animal? How Do We Know If an Ancient Species Was Aquatic or Terrestrial?</t>
  </si>
  <si>
    <t>https://kids.frontiersin.org/article/10.3389/frym.2019.00039</t>
  </si>
  <si>
    <t>Most aquatic and semi-aquatic animals swim by moving their bodies or tails side to side, or up and down. This wave-like motion is called undulation and it is used by reptiles, whales, and fish. A few exceptions exist: turtles and penguins are aquatic animals that swim by repeatedly moving their paddles (this movement is called oscillatory movement or flapping) Animals like seals, walruses, and plesiosaurs swim using a combination of the movements of their paddles, tails, and bodies, combining undulation and oscillation, or repeated movements. When talking about forms of swimming, it usually refers to flapping. movements.
Animals that undulate do not simply move their tails side-to-side or up and down to swim. Undulatory swimming involves movement of the whole body, because the wave-like motion passes along most of the vertebral column in order to reach the tail. Animals that swim with an undulatory movement have some features of their vertebral columns that allow them to make undulations of the appropriate size. For example, certain regions of the vertebral column may be reinforced, stiffened, elongated, or shortened, depending on the species.</t>
  </si>
  <si>
    <t>Paleontology</t>
  </si>
  <si>
    <t>https://simple.wikipedia.org/wiki/Paleontology</t>
  </si>
  <si>
    <t>Paleontology is the study of fossils of living things, and their phylogeny (evolutionary relationships). It depends on basic sciences such as zoology, botany and historical geology. The term paleobiology implies that the study will investigate the paleoecology of the groups in question.
In paleozoology, the evolution of those phyla with fossil records are studied: see List of animal phyla. In paleobotany, fossil plants are studied. In historical geology the formation, sequence and dating of rock strata give information about past environments.
A fossil is any kind of life that is more than ten thousand years old and preserved in any form that we can study today. The fossil record is always incomplete, and later discoveries may extend the known survival of a group. See Lazarus taxon.
Some paleontologists study fossils of microorganisms, living things that are too small to see without a microscope, while other paleontologists study fossils of giant dinosaurs.</t>
  </si>
  <si>
    <t>Parliament</t>
  </si>
  <si>
    <t>https://simple.wikipedia.org/wiki/Parliament</t>
  </si>
  <si>
    <t>A parliament is a type of legislature.
The most famous parliament is probably the one in the United Kingdom, which is sometimes called the "Mother of all Parliaments". The word "parliament" comes from the French word parler, which means a talk.
The Althing, the national parliament of Iceland, was founded earlier (930 AD), so it is the oldest legislature in the world still existing. However, the Althing did not function as a legislature for four centuries, and its role as a primary legislature is modern.
The Parliament of the United Kingdom is split into three separate parts, the House of Commons (the lower house), the lords (the upper house) and the Monarch. Most legislative power is concentrated in the House of Commons. It is made up of 650 Members of Parliament (MPs). These people are elected by the people of the United Kingdom to represent them in the House of Commons. The leader of the political party who commands a majority of MPs is usually made the Prime Minister, but not the Head of State, a position reserved for the Sovereign.</t>
  </si>
  <si>
    <t xml:space="preserve">Patricia M. Glibert
</t>
  </si>
  <si>
    <t>Why Were the Water and Beaches in West Florida So Gross in Summer 2018? Red Tides!</t>
  </si>
  <si>
    <t>https://kids.frontiersin.org/article/10.3389/frym.2019.00010</t>
  </si>
  <si>
    <t>Red tide is an event that happens when lots of algae grow in the water. Not just any algae, but a particularly poisonous type of algae. Algae are microscopic plants that live in the water. Every drop of water normally contains hundreds of thousands of these tiny, tiny plants. Algae are natural and important, as they are the vegetables for the food web of the sea. There are many thousands of different types of algae. Algae use sunlight and CO2 to grow and they, in turn, feed the fish, crabs, oysters, and other organisms. But, some species of algae can be harmful or toxic. Just like some plants on land, such as poison ivy, certain algae can make chemicals that harm both fish and people. When algae increase substantially in number, we say that they bloom (like flowers), and the harmful ones create a harmful algal bloom. Some call this type of bloom a red tide, because the algae may be reddish in color, so in large enough numbers they color the sea red. The most common red tide organism of Florida is named Karenia brevis. It is a type of algae called dinoflagellates.</t>
  </si>
  <si>
    <t>Patricia M. Glibert, Aditee Mitra, Kevin J. Flynn, Per Juel Hansen, and Hae Jin Jeong</t>
  </si>
  <si>
    <t>Plants Are Not Animals and Animals Are Not Plants, Right? Wrong! Tiny Creatures in the Ocean Can Be Both at Once!</t>
  </si>
  <si>
    <t>https://kids.frontiersin.org/article/10.3389/frym.2019.00048</t>
  </si>
  <si>
    <t>Phytoplankton are microscopic plant-like organisms that live in the water. Their name tells us that they live on light (phyto) and drift with the water (plankton). Every drop of water normally contains hundreds of thousands of these tiny, single-celled organisms. Phytoplankton are natural and important; they produce 50% of the oxygen in the air we breathe, and they are also food for fish and other animals in the ocean. There are many hundreds of different types of phytoplankton. For decades, most scientists have thought that phytoplankton lived only by photosynthesis. It turns out that many of these phytoplankton also eat the way animals do. Some eat other phytoplankton, some eat bacteria, and some eat tiny animals. Some of these mixotroph phytoplankton eat only reluctantly or rarely. Some are aggressive and can stuff themselves full of food! These mixotrophs grow much faster when they can eat and photosynthesize at the same time, compared with when they grow by photosynthesis alone.
The ways the mixotrophic phytoplankton eat can be pretty gruesome. Some gobble up entire organisms, while some harpoon their food and suck out the innards using a self-made straw.</t>
  </si>
  <si>
    <t>Patricia Maria Hoyos, Na Yeon Kim, &amp; Sabine Kastner</t>
  </si>
  <si>
    <t>How Is Magnetic Resonance Imaging Used to Learn About the Brain?</t>
  </si>
  <si>
    <t>https://kids.frontiersin.org/article/10.3389/frym.2019.00086</t>
  </si>
  <si>
    <t>What actually happens when parts of the brain become active? Nerve cells called neurons in active parts of the brain communicate with each other more. The active parts of the brain require more oxygen to allow neurons to communicate. How do the active parts of the brain get a fresh supply of oxygen? The blood carries oxygen, through the blood vessels, into the brain. There is a protein in the blood called hemoglobin that holds onto oxygen and carries it to places that need more energy. When hemoglobin is holding onto oxygen, it is called oxygenated hemoglobin, and when hemoglobin is not holding oxygen, it is called deoxygenated hemoglobin. When an area of the brain is active, oxygenated hemoglobin starts to displace the deoxygenated hemoglobin.
When a part of the brain is active, there is a hemodynamic response. A hemodynamic response happens when the blood vessels in the active areas of the brain become wider.</t>
  </si>
  <si>
    <t>Pedro Morgado</t>
  </si>
  <si>
    <t>What Is Obsessive Compulsive Disorder?</t>
  </si>
  <si>
    <t>https://kids.frontiersin.org/article/10.3389/frym.2019.00138</t>
  </si>
  <si>
    <t>The brain works like a computer, with multiple networks connecting brain regions that are responsible for different functions. We have complex systems for every function. For example, one brain network is responsible for acquiring and managing the data that comes in from our senses, another is responsible for creating and managing our emotions, another is responsible for movements, and another is responsible for creating, managing and prioritizing our thoughts.
In OCD, the communication system between parts of the brain, namely the orbitofrontal cortex and the basal ganglia, is disrupted and the brain makes mistakes when processing and prioritizing information.
The orbitofrontal cortex is responsible for using information from the senses to make decisions and anticipating the result of our life choices. In OCD, this region is hyperactivated and detects errors and dangers where there is not anything wrong.</t>
  </si>
  <si>
    <t>Petter Holme, Mason A. Porter, &amp; Hiroki Sayama</t>
  </si>
  <si>
    <t>Who Is the Most Important Character in Frozen? What Networks Can Tell Us About the World</t>
  </si>
  <si>
    <t>https://kids.frontiersin.org/article/10.3389/frym.2019.00099</t>
  </si>
  <si>
    <t>Social networks can tell us something about the people in them. When somebody is in a difficult situation, they can use a little help from their friends. Who has the most friends in Frozen? That is difficult to tell just from watching the movie, but we can study another kind of social network—the network of who talks to whom. This network is not exactly the same as a friendship network, but it is much easier to accurately determine who talks to whom in the movie than it is to decide exactly who is friends with each other and how strong those friendships are. In this network of conversations, Anna speaks to nine people, so we will suppose that she has nine friends. Mathematicians say that Anna is a node in this network, that she has a degree of nine, and that those nine friends are her neighbors. Similarly, Elsa has a degree of eight, because she has eight friends; and Kristoff has a degree of six. Calculating somebody's degree is one way to measure their importance, but there are also many other ways.</t>
  </si>
  <si>
    <t>Photographic film</t>
  </si>
  <si>
    <t>https://simple.wikipedia.org/wiki/Photographic_film</t>
  </si>
  <si>
    <t>Film can only be used once. After that, it cannot be used again (if it is accidentally used again, this results in an artifact called a multiple exposure). When not in use, film needs to be covered from light, otherwise it will record any lights that shine on it. This will make it useless to record a picture. Film comes in a can called a canister to cover it from light rays.
Film needs the right amount of light to make a picture. If the picture is too bright or too dark, it will not record correctly. The longer that the film keeps recording, the more light it will get. If what is being photographed is bright, it will be recorded faster. If it is darker, the film will need more time to record.
Films that need less time to record the picture are known as "faster" films. Different speeds of films are marked with an ISO number. The higher the number, the faster the films.</t>
  </si>
  <si>
    <t>Pimville Library Soccer</t>
  </si>
  <si>
    <t>Sibusiso, the evil fairy</t>
  </si>
  <si>
    <t>There was an old lady with a stomachache. 
A fairy flew by and stopped to ask why the old lady was crying. 
"I have a terrible stomachache," she wept. "Can you help me?" 
The fairy said "No, I can't help you. I'm Sibusiso, the evil fairy. I only do bad things." 
"Then please, go away," said the woman. 
With an evil chuckle, Sibusiso disappeared. (He became invisible.) 
The old lady rubbed her stomach. Before long, another fairy came along. 
This fairy, named Khumo, also asked what was wrong. 
"My stomach is sore!" moaned the old woman. 
Khumo responded, "I can help! I will make some medicine for you." 
Invisible Sibusiso was watching. 
He used his magic to send Khumo to the future. 
The old lady was surprised and looked around. 
She couldn't see anyone. She wondered what had happened to Khumo. 
The old lady started moaning again. 
A third fairy flew past and asked her what was wrong. 
"I have pain in my stomach!" she cried. 
The old lady was losing patience with the fairies. 
Without waiting for the third fairy to reply, Sibusiso sent him to the past. 
Sibusiso started giggling. The old lady heard him.</t>
  </si>
  <si>
    <t>Postmodernism</t>
  </si>
  <si>
    <t>https://simple.wikipedia.org/wiki/Postmodernism</t>
  </si>
  <si>
    <t>Postmodernism is a way of thinking about culture, philosophy, art and many other things. The term has been used in many different ways at different times, but there are some things in common.
Postmodernism says that there is no real truth. It says that knowledge is always made or invented and not discovered. Because knowledge is made by people, a person cannot know something with certainty - all ideas and facts are 'believed' instead of 'known'. People believe that they know what the truth is, but they will think that the truth is something different later. This is the opposite of 'objectivity', which says that the truth is always there and people have to discover it.
Since postmodernism says that the truth is just a thing that people invent, people can believe different things and think it is the truth and all be right. Postmodernism says that one person should not try to make another person believe what he believes, because it means nothing to say that one belief is right and the other is wrong.</t>
  </si>
  <si>
    <t>Printing</t>
  </si>
  <si>
    <t>https://simple.wikipedia.org/wiki/Printing</t>
  </si>
  <si>
    <t>The earliest printing known was in 8th century China and Korea. Whole pages carved on flat wooden blocks were used. Covered with a carbon-based ink, they were pressed onto sheets of paper.
The second stage was to use separate characters by wood carving or casting. This was done in 11th century China and Korea. It failed to be really successful, because of the structure of the Chinese written language, shared at the time by Korea, which had thousands of characters. Because of this, the method was not significantly better than copying by scribes.
Printing was reinvented in 15th century Europe. Development was slow until Johannes Gutenberg made several improvements. In the following century print became the main means of communication between people who wished to record knowledge. With an alphabetic system of writing, print was much more economical than copying, and permitted many times as many copies to be available for readers. This revolution in information technology helped all aspects of life in Europe, at a time when Europe was becoming the dominant region of the world.</t>
  </si>
  <si>
    <t>Prum Kunthearo</t>
  </si>
  <si>
    <t>The Elephant in My House</t>
  </si>
  <si>
    <t>https://www.digitallibrary.io/en/books/details/3876</t>
  </si>
  <si>
    <t>CC BY-NC 4.0</t>
  </si>
  <si>
    <t>One morning, Botom and her mother were tending their fields. Suddenly, they saw a young elephant running towards them! The elephant ran straight into their house and began to eat. Botom grabbed its tail and yanked hard. "Get out of there! Go back to your home!" she shouted. But Botom's parents ran in and told her to stop. "The poor elephant!" her mother cried. "He must be starving and lost." Her father agreed. "We should be friends to this elephant. We will call him Sakor." Botom was envious of how much attention and good food her parents gave to Sakor. Sakor followed Botom everywhere, he was a real pest! Botom wondered if he would ever go home to the forest. Botom thought if she was mean to Sakor, he might leave. So, she put pepper in his trunk, making him sneeze, and teased him with ants, to make him scared.</t>
  </si>
  <si>
    <t>Radar</t>
  </si>
  <si>
    <t>https://simple.wikipedia.org/wiki/Radar</t>
  </si>
  <si>
    <t>Radar is a machine that uses radio waves for echolocation to find objects such as aircraft, ships, and rain.
The basic parts of a radar are:
The transmitter creates the radio waves.
The antenna directs the radio waves.
The receiver measures the waves which are bounced back by the object.
By doing this, the radar can locate the object. Radar is used in many different ways. It can measure the speed and number of cars on a road, the amount of water in the air, and many other things.
Radar was first used in 1904 by Christian Hülsmeyer. He was given a patent for radar (Reichspatent Nr. 165546). It became commonplace during World War II. The word RADAR was created in 1942 as an acronym for Radio Detection and Ranging. This acronym replaced the British initialism RDF (Radio Direction Finding). The word is now thought of by many people as a regular word, no longer as an acronym.</t>
  </si>
  <si>
    <t>Rebecca M. C. Spencer</t>
  </si>
  <si>
    <t>The Science of Dreams</t>
  </si>
  <si>
    <t>https://kids.frontiersin.org/article/10.3389/frym.2019.00140</t>
  </si>
  <si>
    <t>Dreams are a common experience. Some are scary, some are funny. Recent research into how the brain works helps us understand why we dream. Strange combinations of ideas in our dreams may make us more creative and give us ideas that help us to solve problems. Or, when memories from the day are repeated in the brain during sleep, memories may get stronger. Dreams may also improve our moods. Together, these studies show that dreams and sleep are important for performing well when we are awake.
When she was 8, my daughter told me about one of her dreams. She was in a spaceship with some animals. Although she knew she was in a spaceship in her dream, when telling me about the dream, she realized the spaceship was actually a washing machine. At times, she and the animals would be out in space, but they also came back to earth. She told me the dream with a laugh and then moved on with her day, ignoring the crazy animals and spaceships that entertained her in her sleep.</t>
  </si>
  <si>
    <t>Reptile</t>
  </si>
  <si>
    <t>https://simple.wikipedia.org/wiki/Reptile</t>
  </si>
  <si>
    <t>Reptile is the common name for one of the main groups of land vertebrates. It is not used so much by biologists, who use more accurate terms.
The name "reptile" comes from Latin and means "one who creeps". All living reptile species are cold blooded, have scaly skin, and lay cleidoic eggs. They excrete uric acid (instead of urea) and have a cloaca. A cloaca is a shared opening for the anus, urinary tract and reproductive ducts. Reptiles also share an arrangement of the heart and major blood vessels which is different from that of mammals.
Many important groups of reptiles are now extinct. The great marine reptiles of the Mesozoic era, the ichthyosaurs, plesiosaurs and mosasaurs, are extinct. We used to say the dinosaurs were extinct, but they survive in the form of their feathered descendants (birds). Ancient reptiles that do survive include the turtles, the crocodiles and the Tuatara, the lone survivor of its group. The great majority of present-day reptiles are snakes and lizards.</t>
  </si>
  <si>
    <t xml:space="preserve">Rosario Del Carmen Flores-Vallejo, Jorge Luis Folch-Mallol, Alexandre Cardoso-Taketa, Maria Luisa Villarreal, Ashutosh Sharma
</t>
  </si>
  <si>
    <t>Hidden Microbial Helpers Living Inside Plants: Getting to Know Endophytes and Some of Their Applications in Our Daily Lives</t>
  </si>
  <si>
    <t>https://kids.frontiersin.org/article/10.3389/frym.2019.00011</t>
  </si>
  <si>
    <t>Endophytes live inside all plant species. They have been found in plants living on the sea, like green algae and plants that live on land, such as the dandelions growing near the sidewalk. Endophytes can live in plants from places with high temperatures and little water, like cacti, or inside tropical palm trees and mangroves from the coastal shores, or in ferns and mosses that live in the cold Antarctic zone. If endophytes live in every plant, how do we choose which plant to study for its endophytes?
While it is true that every plant contains at least one relevant endophyte, the relevance of an endophyte relies on the function that it carries out on the plant and the benefits that the endophyte provides (e.g., help its plant host to resist drought). Some endophytes develop a very close association with their plant host and contribute to different processes crucial for the survival of the plant. In order to study the biological activity that endophytes carry on inside their plant, first we must select a plant specimen.</t>
  </si>
  <si>
    <t>Router</t>
  </si>
  <si>
    <t>https://simple.wikipedia.org/wiki/Router</t>
  </si>
  <si>
    <t>If you have an Internet connection, you probably have a router somewhere that your computer sends data to. This is the first router your computer will connect to in order to get to the internet. It is also known as a default gateway (because it is your gateway to the internet). By convention the gateway has the lowest IP address (like a phone number for a computer) in the subnet (a group of addresses). Anytime you make a connection (such as a connection to www.wikipedia.org) your computer looks up the IP address using the look-up service called DNS (Domain Name Service). Once the destination address has been found your computer connects to your gateway router. The gateway then sends data to a router at your ISP (Internet Service Provider), that router can be said to be part of the internet and connects to other routers until the data reaches the destination.
In small networks such as homes, small businesses (including internet cafés) and small schools, the router also performs NAT (network address translation) which makes all outgoing connections look like they come from one address.</t>
  </si>
  <si>
    <t>Sanjana Chetia</t>
  </si>
  <si>
    <t>Celebrating Cinco de Mayo</t>
  </si>
  <si>
    <t>https://www.commonlit.org/texts/celebrating-cinco-de-mayo</t>
  </si>
  <si>
    <t>In the late 1800s, Mexico was in big trouble. The treasury was nearly bankrupt after fifteen years of civil war and two years fighting the United States. The country owed money to many European countries. The new President of Mexico — a Zapotec man named Benito Juárez — had to halt the debt payments because there was no money to complete them.
Angry with Juárez's decision, Britain, Spain, and France sent troops to Veracruz, Mexico. They demanded the money owed to them. Luckily, President Juárez was able to reach an agreement with Britain and Spain. But Emperor Napoleon III of France refused to talk and settle the debts. He saw this as an opportunity to grow his empire. He soon sent troops to claim Mexican land for France. This forced President Juárez into a war that Mexico was not prepared for: the Franco-Mexican War.
President Juárez quickly rounded up a ragtag army of 2,000 men. They were led by Texas-born General Ignacio Zaragoza. The army moved to the small town of Puebla de Los Angeles in the Mexican state of Puebla. The soldiers secured the town and waited for the French to arrive.</t>
  </si>
  <si>
    <t xml:space="preserve">Santiago Cadena
Francisco J. Cervantes
Luisa I. Falcón
José Q. García-Maldonado </t>
  </si>
  <si>
    <t>The Role of Microorganisms in the Methane Cycle</t>
  </si>
  <si>
    <t>https://kids.frontiersin.org/article/10.3389/frym.2019.00133</t>
  </si>
  <si>
    <t>Have you heard about methane gas? Maybe the word methane is not familiar to you, but in fact, this gas is widely found in our daily lives, in our atmosphere, and in the solar system. Methane is a gas that is naturally produced in all kinds of environments, and it comes from the breakdown of organic (formerly living) materials. Methane gas is effective at trapping heat and it also burns very easily. So, methane is one of the most important fuels for humans. Additionally, the methane in the atmosphere helps regulate the climate on Earth. However, the amount of methane in the atmosphere has been steadily increasing for the past 200 years, which concerns the scientific community. Surprisingly, recent studies have indicated that levels of methane are regulated by tiny microbes. In this article, we encourage you to learn about the methane cycle, the microbes that make and eat methane, and why more research is needed on this gas.</t>
  </si>
  <si>
    <t>Sarah Heinrich, Joshua V. Ross, &amp; Phillip Cassey</t>
  </si>
  <si>
    <t>Pangolins in Trouble</t>
  </si>
  <si>
    <t>https://kids.frontiersin.org/article/10.3389/frym.2019.00107</t>
  </si>
  <si>
    <t>Wildlife trade, which can be legal, and wildlife trafficking, which is illegal trade, includes thousands of species (and millions of individual organisms) that are traded every year. Wildlife trade is very diverse and includes species of plants, fungi, and all kinds of animals, such as reptiles, birds, mammals, amphibians, fish, and insects. There are many reasons why species are traded. The most common reasons wildlife is traded are that the traded plants and animals are used for food, medicine, pets, or to create luxury items, such as souvenirs, jewelry, clothing, or furniture. In some parts of the world, people depend on wildlife for these reasons. For species that occur in high numbers, the wild populations of animals are not usually affected too much when people use them in these ways. 
Some species of wild animals are relatively easy to breed in captivity. The offspring (meaning the babies) of these captive bred animals can then be traded. This is often the case for some furbearing animals, which are kept and bred in captivity so that their fur and pelts can be made into clothing, such as coats or hats.</t>
  </si>
  <si>
    <t xml:space="preserve">Sarah J. Spencer
</t>
  </si>
  <si>
    <t>How Stress Can (Sometimes) Make Us Eat More</t>
  </si>
  <si>
    <t>https://kids.frontiersin.org/article/10.3389/frym.2019.00095</t>
  </si>
  <si>
    <t>Responding to stress in the way described above is a very positive thing. In fact, it is essential. Without a stress response, the T. Rex would probably eat us. But, when you think about it, how many times in most of our lives are we stressed because a T. Rex (or any predator, for that matter) is going to eat us? We are much more likely to be stressed by ongoing non-physical worries. Social relationships, performance in school or at work, the unknown of trying something new; these are the things that are likely to stress us on a daily basis. These are also situations in which an increased heart rate or more blood flow to your muscles are not particularly useful at all. In these cases, known as chronic stress (because it lasts for a long time), the stress response can actually be very bad for you.</t>
  </si>
  <si>
    <t>Sarah Niemi
Hao Wu</t>
  </si>
  <si>
    <t>X Marks the Spot: How X Chromosome Inactivation Gives Females an Advantage</t>
  </si>
  <si>
    <t>https://kids.frontiersin.org/article/10.3389/frym.2019.00134</t>
  </si>
  <si>
    <t>Many genes can undergo changes, called mutations, which, in some cases, can make a person more likely to get certain diseases. Diseases caused by mutations in genes on the X chromosome are called X-linked diseases. Remember, males do not experience XCI because they only have one X chromosome. So, if males have a disease-causing gene on their X chromosome, it will be active and more likely to cause disease. However, XCI helps protect females from X-linked diseases. Imagine a girl has a healthy copy of a gene on one X chromosome and a mutant copy of the same gene on her other X chromosome. If the X chromosome with the mutant copy is turned off due to XCI, then the X chromosome with the healthy copy will stay active and express the gene properly. This does not mean she would not get sick, but it will increase her chances of not getting the diseases related to the mutant gene.</t>
  </si>
  <si>
    <t>Sarat Talluri Rao</t>
  </si>
  <si>
    <t>How Pintu Found Pi</t>
  </si>
  <si>
    <t>https://freekidsbooks.org/wp-content/uploads/2020/05/how-pintu-found-pi-FKB.pdf</t>
  </si>
  <si>
    <t>During break, he saw a circle of classmates near the library, throwing darts and counting the holes on a dartboard. Pintu wondered what they were doing but he couldn't muster the courage to ask.
He moved away from the closed circle towards the one thing that always made him happy. Numbers.
Pintu went to the library. He leafed through a book on shapes.
A teacher spotted him. "Have you ever made a circle with a compass?" he asked Pintu. Pintu shook his head. "I'm Mr. Ahmed, the senior math teacher," he said, taking out a box from a drawer. From this box, he took out a sharp, pointy thing that Pintu had never seen before.
"This is a compass. This sharp point is fixed on paper. Then you move the pencil around the fixed point or the center. The distance between the pencil and the center is always the same. And by the time you get back to where you started, you get a..." "Circle!" exclaimed Pintu.
Pintu quickly learnt to draw a circle with a compass. He drew circles of varying sizes. He learnt that the path traced by the pencil was the circumference of the circle.</t>
  </si>
  <si>
    <t xml:space="preserve">Sebastian J. Pitman, Shari L. Gallop, Robert W. Brander
</t>
  </si>
  <si>
    <t>Staying Safe on a Surf Beach: What Are Rip Currents?</t>
  </si>
  <si>
    <t>https://kids.frontiersin.org/article/10.3389/frym.2019.00033</t>
  </si>
  <si>
    <t>Even in nice weather conditions, rip currents can flow offshore through these channels very quickly, sometimes at speeds of over 2 m (2.2 yards) a second, which is as fast as some Olympic swimmers! This means that even gentle rip currents can take swimmers of all abilities a long way offshore. A rip current can easily move someone the length of a football field in just 1 min. What makes these currents dangerous is that you do not feel anything, you are just going with the flow. It is only when you realize that you are suddenly a long way from the safety of the beach that things get scary, and that is when most people start to panic. When people panic, they often try to swim back to the beach against the current and, in doing that, there is a risk they will use up all their energy.</t>
  </si>
  <si>
    <t>Sébastien Duperron, Sylvie M. Gaudron, and Sven R. Laming</t>
  </si>
  <si>
    <t>A Mussel's Life Around Deep-Sea Hydrothermal Vents</t>
  </si>
  <si>
    <t>https://kids.frontiersin.org/article/10.3389/frym.2019.00076</t>
  </si>
  <si>
    <t>Deep-ocean hydrothermal vents occur where there is intense volcanic activity. Seawater permeates rock, heats up and becomes enriched with substances from the rock, like metals, sulfide, dihydrogen, and methane. Mineral-rich chimneys, around which hydrothermal-vent animals live, then form when these heated fluids exit the seafloor. During the 1980s, scientists realized that these habitats supported an unusual type of primary production, fueled not by sunlight and photosynthesis, but by energy from reactions between chemicals found in the hydrothermal fluid, like sulfide, and the oxygen present in seawater. Amazingly, some basic, single-celled microorganisms can use this energy to build the parts of their one cell. Hydrothermal vents provided the first evidence that this process, called chemosynthesis, could sustain so much life in otherwise desert-like surroundings. 
But what about the larger animals that live in these environments? How do they get the energy they need to survive? Well, many of these animals acquire their energy by maintaining close relationships with chemosynthetic bacteria. This type of relationship, where two different organisms live together closely is called symbiosis. In chemosynthetic symbioses, both organisms involved are believed to benefit from the relationship.</t>
  </si>
  <si>
    <t>Secure_Digital_card</t>
  </si>
  <si>
    <t>https://simple.wikipedia.org/wiki/Secure_Digital_card</t>
  </si>
  <si>
    <t>A Secure Digital card (SD card) is a kind of memory card. Such cards are often used to store images or data in digital cameras. As of 2008, different capacities between 4 Megabytes and 32 gigabytes have been made. The card has a rectangular design, but one edge is chipped off. This means that the cards cannot be inserted into the cameras (or other devices) the wrong way.
There are different kinds of cards:
Those labeled SD, with capacities up to 2 GB
Those labeled SDHC, with capacities between 4GB and 32GB
Those labeled SDXC, with capacities of up to 2 TB (largest made is currently 512GB or 200 GB for MicroSD).
SD and SDHC are not compatible, but devices that accept SDHC also accept SD cards. The interface of SDHC and SDXC cards is the same, but SDXC uses a different file system. Some devices (for example the Wii) that originally shipped only with support for SD can be made to support SDHC with a firmware update.</t>
  </si>
  <si>
    <t>Seismology</t>
  </si>
  <si>
    <t>https://simple.wikipedia.org/wiki/Seismology</t>
  </si>
  <si>
    <t>Seismology is the study of what is under the surface of the Earth by measuring vibrations on the Earth's surface. A person who does this is called a seismologist.
It is part of the science of geophysics, which studies the physics of the processes that formed the Earth and other planets.
Seismology is done by seismologists and geophysicists using devices to pick up the vibrations called geophones, hydrophones or seismometers.
Seismology can either be passive, just listening to vibrations caused by earthquakes and volcanic activity, or active, using small explosive charges to send vibrations into the ground.
Seismic detectors come in two types, one which measures up and down vibrations, and one which measures side to side vibrations. Both types use and arrangement of a magnet and a coil of wire which will convert the vibrations into an electrical signal which can be stored in a computer for analysis.
Seismologists can find the location of earthquakes by plotting received vibrations on a map. They can also pick up underground nuclear tests, and this is what many of the seismic recording stations were set up for.</t>
  </si>
  <si>
    <t>Shaun Yon-Seng Khoo</t>
  </si>
  <si>
    <t>From Pavlov’s Dog to Rats Using Drugs</t>
  </si>
  <si>
    <t>https://kids.frontiersin.org/article/10.3389/frym.2019.00058</t>
  </si>
  <si>
    <t>Ivan Pavlov was a physiologist studying the digestive system in dogs, when he noticed that the dogs would begin to drool (or "salivate") when ordinary things happened around the time when food was coming. Pavlov found that he could train the dogs to drool following a particular cue, like the sound of a bell, by presenting the cue before giving the dogs their food. Over time, the dogs would begin to drool when they heard the cue rather than when they received their food.
This process is not limited to dogs. For example, if you go to an ice cream shop a lot and it smells like strawberries, eventually you might come to form a mental link between the ice cream and the smell of strawberries. The smell of strawberries becomes a cue that could cause you to start salivating at the thought of ice cream. This process of forming mental links between environmental cues and something that is highly motivating, such as a food you like, is called classical conditioning.
Scientist have found that classical conditioning also happens in drug addiction.</t>
  </si>
  <si>
    <t>Simone Reppermund, Janelle Weise, Rachael Cvejic, &amp; Julian Trollor</t>
  </si>
  <si>
    <t>How Can We Provide Better Healthcare for People With An Intellectual Disability?</t>
  </si>
  <si>
    <t>https://kids.frontiersin.org/article/10.3389/frym.2019.00124</t>
  </si>
  <si>
    <t>There are different levels of intellectual disability: mild, moderate, severe, and profound. You may know someone with Down syndrome, which is the most common genetic cause of intellectual disability. Usually, people with Down syndrome have mild or moderate intellectual disability. Around 85% of people with an intellectual disability have a mild form. Many people with mild intellectual disabilities can go to regular schools, get jobs, and live independent lives. People with moderate intellectual disabilities need more help with planning and organizing their lives. They might need help communicating, by using pictures or other communication tools. They often live with family members or in homes with other people who help them with things like looking after their money. People with severe or profound intellectual disabilities need a lot more support and are not able to live on their own. They may not be able to speak and might communicate using facial expressions or simple gestures. They need help with all basic skills, like dressing, toileting, and eating, and they live with people who help them and look after them at all times.</t>
  </si>
  <si>
    <t>Smoke_detector</t>
  </si>
  <si>
    <t>https://simple.wikipedia.org/wiki/Smoke_detector</t>
  </si>
  <si>
    <t>A smoke sensor or smoke detector is a device that can detect smoke, which may be an indicator of a fire. There are two basic systems: Simple, standalone sensors usually make a sound or flash a light when they detect smoke. More sophisticated sensors usually send a signal to a fire alarm panel, or system. Most smoke detectors use either an optical sensor, or they use a physical process called ionization. Many simple smoke sensors use batteries. Very often dead batteries are not replaced; when this happens, the smoke sensors stop working. But, the detector may "chirp" when the battery is low to try and stop this from happening. There are also systems which are directly connected to electrical power; these may use batteries just as a backup.
Smoke detectors are housed in plastic enclosures, typically shaped like a disk about 150 millimeters (6 in) in diameter and 25 millimeters (1 in) thick, but shape and size vary. Smoke can be detected either optically (photoelectric) or by physical process (ionization); detectors may use either, or both, methods.</t>
  </si>
  <si>
    <t>Soil</t>
  </si>
  <si>
    <t>https://simple.wikipedia.org/wiki/Soil</t>
  </si>
  <si>
    <t>Every soil has different amounts of sand and silt and clay. The mix of sand and silt and clay is the "texture" of the soil. We can also say the mix has a "soil texture". A soil with a lot of sand is called a "sandy soil texture". A soil with a lot of silt is called a "silt soil texture". A soil with a lot of clay is called a "clay soil texture". Farmers like to grow food in the best soil. The best soil is half sand and some silt and a little clay. The organic matter found in the soil is not counted in the soil texture. Only the rocks are counted when we discover the soil texture. Soil texture is very important.
Clay and humus are special parts of the soil. They help keep water and plant food (plant nutrients) in the soil. Water and plant nutrients stick to clay and humus. Water sticks to all of the rock in the soil. But water sticks best to clay. Water is taken into (absorbed) into humus like a sponge absorbs water. Humus holds a lot of water and plant nutrients.</t>
  </si>
  <si>
    <t>Solvent</t>
  </si>
  <si>
    <t>https://simple.wikipedia.org/wiki/Solvent</t>
  </si>
  <si>
    <t>A solvent is a substance, that becomes a solution by dissolving a solid, liquid, or gaseous solute. A solvent is usually a liquid but can also be a solid or gas. The most common solvent in everyday life is water.
Most other commonly used solvents are organic (carbon-containing) chemicals. These are called organic solvents. Solvents usually have a low boiling point and evaporate easily or can be removed by distillation, thereby leaving the dissolved substance behind. Solvents should therefore not react chemically with the dissolved compounds - they have to be inert. Solvents can also be used to extract soluble compounds from a mixture, the most common example is the brewing of coffee or tea with hot water. Solvents are usually clear and colorless liquids, and many have a characteristic smell. The concentration of a solution is the amount of compound that is dissolved in a certain volume of solvent. The solubility is the maximal amount of compound that is soluble in a certain volume of solvent at a specified temperature.</t>
  </si>
  <si>
    <t>South_Pole</t>
  </si>
  <si>
    <t>https://simple.wikipedia.org/wiki/South_Pole</t>
  </si>
  <si>
    <t>The South Pole is the most southern point on the Earth. It is in Antarctica.
The geographic North and South poles are the poles the earth spins around, the ones people see on a globe where all the north/south lines meet. These poles stay in the same place and are usually the ones we mean if we just say North or South Pole. People can tell that they are at these poles by looking at the stars (at the poles, a star just circles around at the same height, never dipping to the horizon). The Sun rises once a year and gives the South Pole half a year of summer, but it is always cold. When the Sun sets half a year later it makes half a year of winter which is even colder. The South Pole is always cold because the Sun never rises high in the sky.</t>
  </si>
  <si>
    <t>Spacecraft</t>
  </si>
  <si>
    <t>https://simple.wikipedia.org/wiki/Spacecraft</t>
  </si>
  <si>
    <t>A spacecraft is a vehicle that can move people and cargo outside the Earth's atmosphere, through space to other planetary bodies, space stations, or orbits and back home again. Spacecraft which are launched from the surface of a planet are called launch vehicles and usually take-off from launch pads at spaceports.
Most spacecraft today are propelled by rocket motors, which shoot hot gases opposite to the direction of travel. Other forms of propulsion are used when appropriate. Spacecraft which do not need to escape from strong gravity may use ion thrusters or other more efficient methods.
Because of the very large amount of energy needed to leave the Earth's gravity, spacecraft are usually very expensive to build, launch, and operate. Plans for future spacecraft often focus on reducing these costs so more people can participate in space. But today, costs are still very high, and until recently all spacecraft were sponsored by national governments.</t>
  </si>
  <si>
    <t>State</t>
  </si>
  <si>
    <t>https://simple.wikipedia.org/wiki/State</t>
  </si>
  <si>
    <t>In modern politics, a state is an association which has control over a geographic area or territory. States are seen as having three main pieces:
A territory
A people
Some institutions (which have the power to make rules).
There are different forms of government a state can have, for example a republic or a monarchy. Sometimes states form their own countries. At other times many states work together to form a country (like the United States). Most states also have armed forces, civil service, law and police.
The earliest states were just groups of power. A group of farms working together or a group of factories working together could be 'states' since people can control them and protect them.
More organized states could be the monarchies such as early Egypt under the Pharaoh. Following this were larger more military-based states such as the Roman Empire. The most important early states, however, were the Ancient Greek states which had freedom, writing and a democracy.</t>
  </si>
  <si>
    <t xml:space="preserve">Stefania E. Kapsetaki, Roberta M. Fisher, Stuart A. West
</t>
  </si>
  <si>
    <t>Green Blobs and Predatory Beasts: Clues to Multicellularity</t>
  </si>
  <si>
    <t>https://kids.frontiersin.org/article/10.3389/frym.2019.00020</t>
  </si>
  <si>
    <t>Almost 3.5 billion years ago, before humans, trees, and even dinosaurs, the only living things on Earth were single cells. As the years passed by, these cells reproduced, divided over and over again and filled the planet with lots of single cells. They lived on land and in the sea, but they stayed really small for millions and millions of years.
But then all of a sudden, creatures made up of many cells started to appear. Today we see these "multicellular" species all around us. Just look around you—there are cats and dogs, horses, lizards, mushrooms, and trees. You can even see them when you look at your reflection … the world is full of them.
But wait, in the beginning of time there were simply single-celled creatures and then, suddenly, they became multicellular creatures? What? What happened? What makes single cells form a multicellular creature?</t>
  </si>
  <si>
    <t>Stephanie L. Rogers and György Buzsáki</t>
  </si>
  <si>
    <t>What Is Epilepsy and How Can You Help Someone With It?</t>
  </si>
  <si>
    <t>https://kids.frontiersin.org/article/10.3389/frym.2019.00052</t>
  </si>
  <si>
    <t>What makes epilepsy and seizures so mysterious? Ancient people did not understand what a seizure was. They saw that some people would have unexplained changes in their behavior, and they did not understand why. Some people thought that the gods or spirits were involved in seizures. The Romans called epilepsy the sacred disease, thinking that gods talked to people during seizures. In the Middle Ages, people believed that seizures were caused by a demon inside the body who invisibly "seized" the person. Hence the name seizure. Fear spread quickly and soon people believed that even breathing the same air as an epileptic patient could let the demon travel to other people. Therefore, people with seizures were isolated and restrained. Their "doctors" were priests who tried to send the demon away. Not only were these treatments unhelpful, but they could also be dangerous for the patients. To provide the right treatment, doctors needed to know the cause of epilepsy. In the Middle Ages, they did not know what we know now. Today we know that seizures happen in the brain. The brain is responsible for almost every aspect of our behavior. The brain detects scents, creates our feelings, and holds our memories.</t>
  </si>
  <si>
    <t>Stephanie R. Partridge, Rebecca Raeside, Stella Ruan, and Anna Singleton</t>
  </si>
  <si>
    <t>Food for Thought: The Science Behind Dietary Guidelines</t>
  </si>
  <si>
    <t>https://kids.frontiersin.org/article/10.3389/frym.2019.00057</t>
  </si>
  <si>
    <t>Eating healthy foods throughout our lives helps us to keep our bodies and minds strong, to live long healthy lives, and to prevent diseases. But how and why do we know what foods to eat most? To guide us, scientists, governments, and other experts do a step-by-step review of the scientific evidence about food and health to develop dietary guidelines. Dietary guidelines provide us with advice on healthy eating. We can think of foods as delivery trucks that are filled with nutrients to deliver to our bodies. Nutrients are elements in foods that our bodies use to function. There are two groups of nutrients in foods, macronutrients, and micronutrients. Macronutrients, including carbohydrates, protein, and fats, are the main components of foods and provide energy for us to move and function. Micronutrients, like vitamins and minerals, such as vitamin C, calcium and iron, are elements that our bodies need in small amounts for healthy growth and development. If our bodies do not get enough nutrients, we could get sick and develop diseases. The amounts of nutrients that our bodies need can be different depending on our activity level and age.</t>
  </si>
  <si>
    <t xml:space="preserve">Stephany Kim, Preston Klein, Mindy Nguyen, Nicole Osier
</t>
  </si>
  <si>
    <t>Studying Brain Injury Through the Blood: The Promise of Biomarkers</t>
  </si>
  <si>
    <t>https://kids.frontiersin.org/article/10.3389/frym.2019.00027</t>
  </si>
  <si>
    <t>Traumatic brain injury (TBI) is one of the most common brain disorders in children. TBI often occurs due to a strong blow to the head from getting hit by an object, running into an object, or falling on one's head. TBI can be very dangerous because it can severely damage the brain, which is critical for controlling the body and the personality, as well as speech, movement, and much more. Depending on what part of the brain is hurt, there can be serious consequences. Because of this, it is important to be able to diagnose a TBI as soon as it happens.
When the brain is damaged, the consequences of the injury can be very serious. However, studying the brain is difficult, because the brain is enclosed in the skull. Therefore, it is hard to tell whether or not there is injury and how severe it is. Currently, the most common way to look inside the brain is through a process called imaging, with several types of images giving us different insights into the brain.</t>
  </si>
  <si>
    <t>Stephen R. Taylor</t>
  </si>
  <si>
    <t>Catching Gravitational Waves With a Galaxy-Sized Net of Pulsars</t>
  </si>
  <si>
    <t>https://kids.frontiersin.org/article/10.3389/frym.2019.00080</t>
  </si>
  <si>
    <t>You may have heard the phrase, "What goes up, must come down." But why is this? It is because everything (you, me, rockets, raindrops) is being pulled toward the Earth by gravity. The strength of this pull is stronger for bigger objects but gets weaker for objects that are far apart. Rockets are only able to escape the pull of the Earth's gravity by burning huge amounts of fuel to create an upwards "push" force that is stronger than gravity's "pull."
What is amazing is that gravity is not special to Earth; all objects in the Universe feel the same type of gravity force, which holds stars, solar systems, and galaxies together. Even 100 years ago, astronomers knew how to predict where objects in the solar system should appear in the night sky. But they did not know what gravity really was. This is when Albert Einstein had a very big idea: what we call gravity is not really a "pull force" like being attached to a rope. In Einstein's theory, space is more like a stretchy blanket than a hard table; every object makes a dip in this blanket, but bigger objects make bigger dips.</t>
  </si>
  <si>
    <t>Sumer</t>
  </si>
  <si>
    <t>https://simple.wikipedia.org/wiki/Sumer</t>
  </si>
  <si>
    <t>The Sumerians made their clothing by using the natural resources that were available to them. Clothing was made from wool or flax which Sumerians could raise and harvest. How thick or how coarse the clothing was related to the season in which it was worn. Heavier clothing was worn in the winter, lighter clothing in the summer.
Men were bare-chested and wore skirt-like clothes that tied at the waist. Women usually wore dresses that covered them from their shoulders to their ankles. The right arm and shoulder were left uncovered. Men were either clean shaven or had long hair and beards. Women wore their hair long, but they usually braided it and wrapped it around their heads. When entertaining guests, women placed headdresses in their hair.
Although both rich and poor Sumerians wore the same style of clothing, the richer Sumerians wore clothing that was made out of expensive and luxurious materials. Rich women and princesses also wore clothing that was colorful and bright.</t>
  </si>
  <si>
    <t>Supersonic</t>
  </si>
  <si>
    <t>https://simple.wikipedia.org/wiki/Supersonic</t>
  </si>
  <si>
    <t>The term supersonic is used to describe a speed that is over the speed of sound (Mach 1). At a normal temperature like 70 degrees Fahrenheit (21.1 °C), the speed needed for something to be traveling at a faster than sound speed is about 344 m/s, 1,129 ft/s, 770 mph or 1,238 km/h. Speeds faster than 5 times the speed of sound are sometimes called hypersonic. Speeds where only some parts of the air around an object (like the propeller) reach supersonic speeds are called transonic (normally somewhere between Mach 0.8 and Mach 1.2).
It can be very hard to reach supersonic speeds, because drag increases a lot near these speeds. This slows a plane, and for years made control difficult. These problems were called the "sound barrier". Jet engines and other developments solved the problems in the middle 20th century.</t>
  </si>
  <si>
    <t>Susan Hamm &amp; Elisabet Metcalfe</t>
  </si>
  <si>
    <t>Harnessing the Heat Beneath Our Feet: Geothermal Energy</t>
  </si>
  <si>
    <t>https://kids.frontiersin.org/article/10.3389/frym.2019.00105</t>
  </si>
  <si>
    <t>Although heat from the center of the Earth is migrating to the surface everywhere, the heat is concentrated at the edges of tectonic plates. Tectonic plates are pieces of the Earth's surface that fit together like a jigsaw puzzle and move around slowly, about as fast as your fingernails grow. These plates can grind up against each other, or slip under each other, so their edges are very hot and are considered dynamic places. In fact, the edges of tectonic plates are marked by lots of earthquakes, like in California, and volcanoes, like in Japan.
For example, the edge of the Pacific Plate is called the Ring of Fire, because of the especially high number of earthquakes and volcanoes that occur there. The western United States is a part of the Ring of Fire, so more heat is brought to the Earth's surface in states like Nevada and California. That is where you will find all of the current geothermal power plants in the U.S.</t>
  </si>
  <si>
    <t xml:space="preserve">Sven P. Hoekstra &amp; Christof A. Leicht
</t>
  </si>
  <si>
    <t>Can Hot Baths Improve Health?</t>
  </si>
  <si>
    <t>https://kids.frontiersin.org/article/10.3389/frym.2019.00098</t>
  </si>
  <si>
    <t>The short-term increase in the blood concentration of the fire-fighting substance IL-6, the reduction in blood sugar concentration, and the lowering of blood pressure after the long-term part of the study are promising findings for the use of hot baths as an alternative to exercise. It is, however, important to realize that we still need to know a little bit more before we can advise hot baths for people who are unable to exercise. For example, the long-term part of the study consisted of a lot of hot baths in only 2 weeks' time. Most people are probably too busy with other things, like work, to take this many baths. In the future, we would like to test whether taking fewer baths per week, but over a longer duration, like several months, also improves health. Also, we have only investigated the effects of hot baths in men, and it would be interesting to find out whether baths can also improve health in women.</t>
  </si>
  <si>
    <t>Theophile Godfraind and Regine Vercauteren Drubbel</t>
  </si>
  <si>
    <t>A Brief Account of Human Evolution for Young Minds</t>
  </si>
  <si>
    <t>https://kids.frontiersin.org/article/10.3389/frym.2019.00022</t>
  </si>
  <si>
    <t>Primates, like humans, are mammals. Around ten to twelve million years ago, the ancestral primate lineage split through speciation from one common ancestor into two major groups. These two lineages evolved separately to become the variety of species we see today. Members of one group were the early version of what we know today as the great apes (gorillas, chimpanzees, and bonobos in Africa, orangutans in Asia); that is, the modern great apes evolved from this ancestral group. They mostly remained in forest with an arboreal lifestyle, meaning they live in trees. Great apes are also quadrupeds which means they move around with four legs on the ground. The other group evolved in a different way. They became terrestrial, meaning they live on land and not in trees. From being quadrupeds, they evolved to bipeds, meaning they move around on their two back legs. In addition, the size of their brain increased. This is the group that, through evolution, gave rise to the modern current humans. Many fossils found in Africa are from the genus named Australopithecus (which means southern ape).</t>
  </si>
  <si>
    <t>Urbanization</t>
  </si>
  <si>
    <t>https://simple.wikipedia.org/wiki/Urbanization</t>
  </si>
  <si>
    <t>Urbanization is a term from geography. The base of the word is the Latin urbs, which means city. The term urbanization means that lifestyle that is common in a city becomes prevalent. This can happen in two different ways:
Through the growth of cities; called physical urbanization
Through the change of behavior of people living in rural areas; called functional urbanization
Physical urbanization has been observed for centuries. In developing countries this is the main form of urbanization. In developed countries, functional urbanization is the main form of urbanization. With functional urbanization, people living in the city center move to the countryside, next to the city; this is known as suburbanization.
Environmental scientists are studying the urban heat island. The urban heat island is made when industrial and urban areas are developed, and heat becomes plentiful. Environmental impacts also include reducing soil moisture and intensification of carbon dioxide emissions.</t>
  </si>
  <si>
    <t>Earth Science</t>
  </si>
  <si>
    <t>https://emedia.uen.org/courses/utah-oer-textbooks-earth-science/view</t>
  </si>
  <si>
    <t>The study of the universe is called cosmology. Cosmologists study the structure and changes in the present universe. The universe contains all of the star systems, galaxies, gas and dust, and all the matter and energy that exist. The universe also includes all of space and time. The part of the entire universe that we can see (because light from objects has had time to reach us) is called the observable universe. Evolution of Human Understanding of the Universe What did the ancient Greeks recognize as the universe? In their model, the universe contained Earth at the center, the Sun, the Moon, five planets, and a sphere to which all the stars were attached. This idea held for many centuries until new ideas and better observing instruments allowed people to recognize that Earth is not the center of the universe. Galileo's telescope revealed four moons orbiting Jupiter (not Earth), the phases of Venus, the mountains of the Moon, and many more stars than are visible to the naked eye. More importantly, Galileo's experiments established the principle of inertia which countered the physical arguments the Greeks used against a rotating and moving Earth.</t>
  </si>
  <si>
    <t>https://freekidsbooks.org/wp-content/uploads/2019/10/3rdGradeScience-UEN-CK12-FKB.pdf</t>
  </si>
  <si>
    <t>When the Sun is out of view and dark, what do you see in our sky? Yes! Stars and planets appear in our night sky. If you watch the planets and stars carefully, most of them seem to be moving across our sky. Some go in and out of view, appearing to set and rise like the Sun. This happens because Earth rotates. Just as the Sun appears to move across our sky, the stars and planets also appear to move across our sky. As Earth rotates it also takes a long journey around the Sun. This yearly journey is called a revolution. This revolution takes about 365 days, or one year. On its journey around the Sun, Earth follows an orbit. An orbit is the path an object in space follows as it revolves around another object. We can understand these ideas of rotation and revolution better by using a globe of Earth as a model.</t>
  </si>
  <si>
    <t>Utilitarianism</t>
  </si>
  <si>
    <t>https://simple.wikipedia.org/wiki/Utilitarianism</t>
  </si>
  <si>
    <t>Utilitarianism is a theory in philosophy about right and wrong actions. It says that the morally best action is the one that makes the most overall happiness or "utility" (usefulness). This is not limited to the happiness caused by a single action but also includes the happiness of all people involved and all future consequences.
The theory essentially states that an action is justifiable if it brings the most amount of happiness for the greatest number of people.
The theory was made popular by 18th and 19th century British philosophers like Francis Hutcheson, Jeremy Bentham, and John Stuart Mill, but the idea goes all the way back to ancient times.
Bentham wrote about this idea with the words "The greatest good for the greatest number", but did not use the word utilitarianism. It was Mill, a follower of Bentham's ideas, who named the idea.</t>
  </si>
  <si>
    <t xml:space="preserve">Viduranga Y. Waisundara
</t>
  </si>
  <si>
    <t>Is Tea a Superfood?</t>
  </si>
  <si>
    <t>https://kids.frontiersin.org/article/10.3389/frym.2018.00073</t>
  </si>
  <si>
    <t>Tea is the second most consumed beverage around the world, after water. The scientific name of the tea plant is Camellia sinesis. Tea grows in the form of bushes and is typically cultivated in tropical and sub-tropical climates. A tea plant can grow up to 16 m in height, but they are generally pruned to waist height for ease of plucking the top part (i.e., the bud), which is used for preparation of the tea drink.
The habit of drinking tea originated southwest China, where it was used at that time as a medicinal drink. Tea was popularized as a recreational drink during the Tang dynasty in China, and this habit eventually spread to other countries in East Asia. During the sixteenth century, Portuguese priests and merchants introduced tea to Europe. Following this, during the seventeenth century, the British adopted the habit of drinking tea and because it was considered "fashionable," large-scale production tea began at this time.</t>
  </si>
  <si>
    <t>Viscosity</t>
  </si>
  <si>
    <t>https://simple.wikipedia.org/wiki/Viscosity</t>
  </si>
  <si>
    <t>Viscosity is a physical property of fluids. It shows resistance to flow. In a simple example, water has a low viscosity, as it is 'thin'. Syrup or tar, on the other hand has a high viscosity, as it is 'thick'. A way to test for viscosity is the speed at which the substance runs down a slope. Syrup would reach the bottom very slowly, whereas water would be a lot quicker.
There are two types of viscosity: dynamic viscosity, measured in pascal seconds, and kinematic viscosity, measured in meters per second squared.
Viscosity is used as a way to predict when volcanoes erupt. When the lava comes out very thickly (viscous), there is more chance that it will erupt violently. This is because the lava has a hard time getting out and may burst out when it can. If the lava is thin (low viscosity), then it just flows out like water.
The word viscous comes from the Latin viscum, meaning sticky.</t>
  </si>
  <si>
    <t>Voice_over_Internet_Protocol</t>
  </si>
  <si>
    <t>https://simple.wikipedia.org/wiki/Voice_over_Internet_Protocol</t>
  </si>
  <si>
    <t>Voice over Internet protocol (or VoIP) is a term used for a number of protocols that are used to carry voice data over packet switched networks. Beforehand, telephony used a dedicated line, that was allocated to a call, during the time of that call. This was known as PSTN (or "public switched telephony network"). Using VOIP will reduce costs, as the "dedicated line" for telephony (and fax) is no longer needed.
There are a number of technical problems that must be solved first, though:
Carrying voice data needs a service guarantees (mostly in the form of "throughput", and "response time"). Not having this will result in a loss of signal (or in "hiccups")
Most telephony network provide the possibility to operate a phone, even when the power is lost in the area. This is done so that emergency calls can still be made. VOIP usually does not provide this possibility.
The LAN is now used both for voice and data and becomes a single point of failure. If there are problems with the LAN, this can also affect VOIP calls.</t>
  </si>
  <si>
    <t>Wind_turbine</t>
  </si>
  <si>
    <t>https://simple.wikipedia.org/wiki/Wind_turbine</t>
  </si>
  <si>
    <t>A wind turbine is a rotating machine that transfers kinetic energy from the wind into mechanical energy. If the mechanical energy is used directly by machinery, such as for pumping water, cutting lumber or grinding stones, the machine is called a windmill. If the mechanical energy is instead converted to electricity, the machine may be called a wind turbine generator (WTG), wind power unit (WPU), wind energy converter (WEC), or aerogenerator.
The wind turbine's blades are turned by the wind. This turns a shaft turning slowly, at about 10-20 rpm with a high torque. The shaft goes into a reduction gearbox with a ratio of about 1:50, although some wind turbine gearboxes can have a ratio of 1:100 or more. Some wind turbines may have no reduction gearbox at all and have a ratio of 1:1. The gearbox turns the generator more quickly, at around 1000 rpm, at a low torque. The generator creates electricity. This electricity is combined with any other wind turbines that may be in the same wind farm. This combined electricity may be used locally or adjusted to match the electricity in the power grid and sent to the power grid.</t>
  </si>
  <si>
    <t xml:space="preserve">Yoav Mathov, Liran Carmel
</t>
  </si>
  <si>
    <t>The Revolution of Ancient DNA—What Does Genetics Tell Us About the Past?</t>
  </si>
  <si>
    <t>https://kids.frontiersin.org/article/10.3389/frym.2019.00024</t>
  </si>
  <si>
    <t>Nowadays, all humans on Earth belong to the same group, to which we usually call "modern humans." But until about 30,000 years ago, other human groups existed in parallel to us. The most well-known are the Neanderthals. Neanderthals lived for tens of thousands of years in Europe, Asia and the Middle East. At the same time, modern humans evolved in Africa. The two groups met only when modern humans started to exit Africa and spread across other continents. The nature of the encounters between the two human groups is still a mystery, but the final outcome is well-known—we are still around, while Neanderthals went extinct long ago. The Neanderthals were overall very similar to us, but still exhibited some differences. For example, they had a lower and slightly elongated skull, a slightly bigger brain, a protruding face, bigger teeth, and wider bones, indicating that they were more robust than us. All of this can be seen in the many Neanderthal skeletons that were found along the years. In fact, many of what we know about them is related to their skeleton, as skeletal parts survive after death much better than other tissues.</t>
  </si>
  <si>
    <t>Yunuen Tapia-Torres &amp; Alberto Morón-Cruz</t>
  </si>
  <si>
    <t>Bacteria Have Superpowers to Recycle Soil Nutrients</t>
  </si>
  <si>
    <t>https://kids.frontiersin.org/article/10.3389/frym.2019.00116</t>
  </si>
  <si>
    <t>The movement of the macroelements (CHONPS) within the soil, water, and atmosphere depends mainly on the activity of microscopic organisms: the microbes. "Microbe" refers to a living thing too small to be seen with the naked eye, and this term is used to describe several very different life forms (bacteria, fungi, archaea, viruses, and protists).
Bacteria are responsible for the recycling and transformation of elements on Earth and they perform this task thanks to the superpowers encoded in their genes. Genes are the instructions for making the molecules that are needed for many different processes, including the recycling of macroelements. For example, through a process called biological nitrogen fixation, bacteria can use N molecules in gaseous form (N2) to make proteins, which are solid organic molecules rich in C and N. This is extraordinary: bacteria are the only living organisms that can convert, through chemical reactions regulated by genes, gaseous N2 into proteins that help them to grow and sustain their lives! Humans cannot use N2 the way bacteria do, but thanks to these bacteria we can also have proteins (and therefore N) in our bodies.</t>
  </si>
  <si>
    <t>Yvette Bezuibenhout</t>
  </si>
  <si>
    <t>Wayan and the turtles</t>
  </si>
  <si>
    <t>Wayan lived in a small village by the sea. 
The people there believed that when you died, you returned to the sea. 
The sea is a special place where the ancestors live. 
Wayan's father and grandfather were fishermen. Most men in the village were fishermen, and it was always that way. 
Every morning at sunrise, the men went fishing in jukung boats. Every evening at sunset, they came back with their boats full of fish. 
Wayan learned to fish just as everything was changing for the fishermen. 
There were fewer fish, and they were always small. 
Sometimes, the boats came back empty, even though they had been at sea all day. 
The beaches also changed. They were always polluted, with plastic trash thrown on the sand. 
When the tide went out, it washed plastic into the sea.
Gradually, people in the village began to get sick. They could not get well. 
One day, while Wayan was fishing, a storm blew over. He was swept into the waves. 
A turtle saved him. "I am Bintang. I will help you, climb onto my back," said the turtle. 
"Maybe you can help me. My grandfather is sick and no one knows what to do."</t>
  </si>
  <si>
    <t>Yvette Bezuidenhout</t>
  </si>
  <si>
    <t>Wayan and the Turtle King</t>
  </si>
  <si>
    <t>People in the village started getting sick but no one knew why. "Why was there no more fish? Why was everyone sick? How can we stop all these bad things from happening?" the villagers wondered. One day, while Wayan was fishing, he fell overboard. He almost drowned, but a turtle saved him. The turtle's name was Bintang*. He said: "Climb onto my back. I'll take care of you." "Thank you turtle," Wayan said. "How can I ever repay you for saving my life?" "Well, maybe you can help me. My grandfather is 200 years old. He is the wisest turtle I know. He is very sick, and no one knows what to do. Maybe you can help him?" asked Bintang. (*Bintang means 'star'.) Bintang took Wayan to Turtle Town. Wayan thought that he would see lots of cute baby turtles, but no... he mostly saw plastic lying around everywhere. Bintang introduced Wayan to his grandfather. He was very, very sick an found it difficult to speak or breathe. Wayan saw something strange sticking out of Bintang's grandfather's nose.</t>
  </si>
  <si>
    <t>Three boxes of wealth</t>
  </si>
  <si>
    <t>Haile took the brothers to the wise old man. "Good morning, we have come to ask advice about inheritance," said Haile to the old man. Haile told the wise old man about the three boxes that Hagos had left for his sons. "Now they are quarrelling because only one received gold," explained Haile. The wise old man asserted, "Your father had a reason for giving each of you a particular box." He continued, "The one who received gold, your father wants you to be a merchant. The one who received soil, your father wants you to be a farmer." "The one who received animal dung, your father wants you to be a cowboy. Your father wanted you each to have his own profession," the old man concluded. After they listened to the old man's advice the three brothers agreed. They worked in their professions and lived happily.</t>
  </si>
  <si>
    <t xml:space="preserve">Abraham Bereket, Adonay Gebru </t>
  </si>
  <si>
    <t>A father's
lesson</t>
  </si>
  <si>
    <t>Abula stole his mother's money to buy sweets. Even when she hid her money, he found it and took it. After eating all his sweets, Abula would play with his friends. After a while, Abula stopped going to school. He stayed out playing the whole day, only returning home in the evening. Abula's mother noticed this and became worried. "Our son is not behaving well. I do not think he is attending school. He is also stealing money from me," said Abula's mother. He said to his wife, "Next time, hide the money within the pages of a book. He never even opens a book, so the money will be safe there." The next day, Abula looked for his mother's money. He searched everywhere but he did not find anything. He decided to go to the nearest market to find some money.</t>
  </si>
  <si>
    <t>Adobe_Flash</t>
  </si>
  <si>
    <t>https://simple.wikipedia.org/wiki/Adobe_Flash</t>
  </si>
  <si>
    <t>Adobe Flash (formerly Macromedia Flash) is a rich internet application distributed by Adobe Systems. Adobe Flash and Adobe Flash Player are used to create and view animated content that can be placed on web pages. Adobe Flash is used commonly on the Internet by web browsers.
Flash was created by FutureWave (a multimedia company) in 1995. Then it was called "FutureSplash Animator" (this was in fact Flash 1.0). FutureWave along with Flash were soon bought by Macromedia around 1997, who in December 2005 was again bought by Adobe Systems. From Flash version 2 to 8 it was called "Macromedia Flash", now it is called "Adobe Flash". In 2012, Adobe discontinued the Solaris version of Flash Player, and made the Linux version only for Google Chrome. The Linux version for Firefox will continue to receive security updates. The Android version was removed from Google Play, but it can still be downloaded from the Adobe website. The Android version is not officially supported on Android beyond 4.0, but it has been reported to work with versions 4.1 and 4.2.</t>
  </si>
  <si>
    <t>Adrian Mercado, Suzanne Phelan</t>
  </si>
  <si>
    <t>Can an Internet Program Help Mothers Lose Weight After Pregnancy?</t>
  </si>
  <si>
    <t>https://kids.frontiersin.org/article/10.3389/frym.2018.00034</t>
  </si>
  <si>
    <t>Gaining weight in pregnancy is important for the health of the mother and child. However, after having a baby, if a mother keeps the extra weight she gained during pregnancy, this can be harmful to her long-term health. This study tested whether an Internet weight-loss program could help mothers to lose weight after having a baby. We worked with WIC, which is a program that gives low-income families food and support. Half of the women in the study received regular WIC and half received WIC plus an Internet weight-loss program. We found that the Internet program helped mothers lose five more pounds than regular WIC, and it also helped more mothers get back to the weight that they were before pregnancy. WIC serves half of all US mothers; the Internet weight-loss program in WIC could help many women get closer to the weight they were before pregnancy and avoid weight-related diseases later in life.</t>
  </si>
  <si>
    <t>Agnes Gyening-Asiedu, Offei Tettey Eugene</t>
  </si>
  <si>
    <t>Aku and her ice
cream</t>
  </si>
  <si>
    <t>Aku looked at her fufu. She looked at her soup. Then she looked at her meat. She put her plate down angrily and cried. Mother asked, "Aku, what is wrong with you?" "My meat is the smallest," Aku cried. "But you are the youngest," mother said. Aku cried harder. She threw herself on the ground. Mother did not want Aku to cry. She called loudly, "Abena, Ajua, Akwasi, bring your food quickly!" The children brought their food. "Now Aku, pick the meat you like," mother said. Aku smiled happily. She looked hard at Akwasi's meat and thought, "Akwasi's meat is big." She looked hard at Ajua's meat, and thought, "Ajua's meat is bigger." She looked hard at Abena's meat. Abena's meat was the biggest. She said to mother, "I want Abena's meat." "Abena, give your meat to Aku and take hers," mother said. Abena was unhappy. But she did not want to disobey mother. So, she gave her meat to Aku. "Mmmm, this meat will be sweet," Aku said. She sat on a stool and ate happily.</t>
  </si>
  <si>
    <t>Aisha Nelson</t>
  </si>
  <si>
    <t>Aku the Sunmaker</t>
  </si>
  <si>
    <t>Everyone wanted to know where the sun went. "Maybe the sun is dead," some people said. "The sun has travelled," said others. Aku disagreed, "No, the sun is not dead. And the sun has not travelled. Or it would have first told me." Some people chuckled at what Aku said. She continued anyway, "I tell the truth. The sun is my friend. The sun is not dead. It is only –". But no one would hear anymore. Everyone forgot about the sun. They laughed hard at Aku. The children laughed too. The children's laughter pained Aku the most. Sad like the sky, Aku hastened into her house. On the way, she accidentally kicked her brother's football. The ball rolled into the kitchen. There was a calabash of palm oil in a corner of the kitchen. The ball hit the calabash. The calabash toppled. The palm oil in it spilled. The palm oil soiled the ball.</t>
  </si>
  <si>
    <t>Akifumi Kijima
Hiroyuki Shima
Motoki Okumura
Yuji Yamamoto
Michael J. Richardson</t>
  </si>
  <si>
    <t>Who Should Jump First? Three Peoples’ Teamwork in a Symmetrical and Asymmetrical Game Space</t>
  </si>
  <si>
    <t>https://kids.frontiersin.org/article/10.3389/frym.2018.00005</t>
  </si>
  <si>
    <t>Importantly, symmetry breaking not only plays a role in the way a group of individuals eats a pizza, but it also determines the patterns of behavior individuals show when they perform all kinds of tasks. For example, when two individuals are walking directly toward each other on a sidewalk, the person who moves to the left or right first defines the direction of movement for the second person. This is something that most of us have experienced in everyday life. Of course, most of us have also experienced what happens if the symmetry is not broken: an awkward back-and-forth dance as you and the approaching walker rapidly move left and right at the same time. In this situation, as in most cases of social (and individual) behavior, symmetry breaking is very important for effective organization of behavior and performance; symmetry breaking defines how individuals move together in harmony. So, understanding how symmetry breaking influences human behavior and social interactions provides deep insights into how groups of individuals share an environmental space together (such as a crosswalk, a workspace or a playground).</t>
  </si>
  <si>
    <t xml:space="preserve">Alan Cowen
</t>
  </si>
  <si>
    <t>How Many Different Kinds of Emotion are There?</t>
  </si>
  <si>
    <t>https://kids.frontiersin.org/article/10.3389/frym.2018.00015</t>
  </si>
  <si>
    <t xml:space="preserve">The evidence for the valence-and-arousal view of emotion came from mathematical analyses of how people report feeling. These mathematical techniques told us that negative emotions like fear and sadness often happen together, as do positive emotions like amusement (humor) and awe. That is, emotions that are similar in valence tend to happen together. So do emotions that are similar in arousal. In other words, certain emotions are correlated —meaning they often rise and fall together—because people tend to report feeling them at the same time or in similar situations. But these mathematical analyses have not always been able to tell us when two emotions are different. We do not know whether fear is truly distinct from sadness, and amusement from awe, beyond their similarities and differences in valence-and-arousal levels.
In our study, we wanted to discover how many emotions people really have. When people say what they are feeling, can what they tell us be boiled down to how good or bad, excited or calm they feel? Do we need five emotions, like the ones from Inside Out? Or do we need a lot more? </t>
  </si>
  <si>
    <t>Alexandra Karambelas
Erica Bickford</t>
  </si>
  <si>
    <t>Trucks versus Trains: How Does the Way We Get Our Stuff Affect Air Pollution?</t>
  </si>
  <si>
    <t>https://kids.frontiersin.org/article/10.3389/frym.2018.00006</t>
  </si>
  <si>
    <t>The air we breathe is composed of lots of different chemical components. Some of these components are pollutants that are harmful to human health. Air pollutants come from a variety of different sources, including power plants, factories, agriculture, and transportation. Transportation vehicles are powered by combustion of fossil fuels, such as gasoline or diesel, to move from one place to another, and combustion of these fuels results in the release of gases and very small particles. These substances are known as "pollution emissions." Different types of transportation can emit different amounts of air pollutants, which have an impact on local and regional air quality. Both trucks and trains are used to transport freight in the United States. Understanding how freight trucks and trains impact air quality is useful to learn ways to reduce pollution that is harmful to human health.</t>
  </si>
  <si>
    <t>Also Mohammed Sale</t>
  </si>
  <si>
    <t>Drought and the River of Blessings</t>
  </si>
  <si>
    <t>In a particular year, the dry season was too long, and a drought hit hard. As a result, all the rivers dried up, except the River of Blessings. 
All the animals were thirsty and called for a meeting. 
Camel was the first to speak, "As you know, we are very thirsty and all the rivers have dried up, except the River of Blessings. But it is very far away. What do we do?" 
Horse suggested, "Some of us can go to the River of Blessings. We can drink and bring water for the others." 
Cow answered, "It is too far. By the time we returned from the river those left behind would be dead." 
Sheep said, "Maa! Maaa! I will go to the River of Blessings and drink water." 
Goat jumped up and said, "Meee, meee! I will also go to the River of Blessings." 
Chicken said, "Keer, ker ker ker! I too will go to the River of Blessings. 
All the animals wanted to go. Camel led the way. 
Going there was not easy. Guinea fowl was last in the line. "My friends, I can no longer go to the River of Blessings," he said.</t>
  </si>
  <si>
    <t>Amanda Frederico Mortati &amp; Thiago André</t>
  </si>
  <si>
    <t>Water Controls Amazonian Biodiversity</t>
  </si>
  <si>
    <t>https://kids.frontiersin.org/article/10.3389/frym.2018.00047</t>
  </si>
  <si>
    <t>As a result, Amazonia and its big rivers act like water vapor bombs, which put water into the atmosphere and form a dense layer of clouds that contain large amounts of water. These clouds flow with the winds, forming incredible flying rivers. Because of the high temperatures in Amazonia and the large amount of rain that falls around the equator, Amazonia has this massive power to exchange water between the forest and the atmosphere. The 4,000-m high Andean cordillera at the west of the South American continent acts as a barrier to winds and clouds coming across the continent and from the Atlantic Ocean. The result is a massive amount of rainfall on the areas of central, eastern, and southern Brazil and its neighboring countries. This river of clouds transports billions of liters of water in vapor form each year, which is almost equal to the amount of water flowing from the Amazon River itself into the ocean each year. So, these rivers in the sky change the climate of the continent and, eventually, that of the whole world.</t>
  </si>
  <si>
    <t>Andrew Parker</t>
  </si>
  <si>
    <t>Fakes and Forgeries in the Brain Scanner</t>
  </si>
  <si>
    <t>https://kids.frontiersin.org/article/10.3389/frym.2018.00039</t>
  </si>
  <si>
    <t>When we go to an art gallery, there are usually details about the artworks written on labels on the walls. These labels have been specially prepared by experts to give us their opinions about the art objects. We thought that most people believe what is written on those labels, and we wanted to understand how powerful these opinions could be. So, we put people into a brain scanner to measure their brain responses while they received different opinions about the same pictures. For this research, we used portrait paintings by the famous Dutch artist Rembrandt. Sometimes, we told our viewers that the portrait was a genuine Rembrandt and sometimes we told them the portrait was a fake. When we analyzed the brain responses, the most interesting responses were found when people were told that the paintings were fake. Two parts of the brain, one involved in strategic planning (called the frontopolar cortex) and one involved in vision (called the occipital cortex), seemed to work together when people thought the paintings were fake.</t>
  </si>
  <si>
    <t>Anna M. Rose</t>
  </si>
  <si>
    <t>Junk DNA and Cancer: Why the Trash in Your Cells is Very Important</t>
  </si>
  <si>
    <t>https://kids.frontiersin.org/article/10.3389/frym.2018.00037</t>
  </si>
  <si>
    <t>Inside every cell of our bodies is a long, thin molecule called DNA. DNA is your own personal instruction manual and it tells your body everything it needs to know! DNA determines your eye color, skin tone, how tall you are, and even whether your muscles are better at sprinting or running a marathon. Just like a real instruction manual, the instructions in DNA are written in a series of letters. In DNA, there are just four letters–A, T, G, and C. These letters are combined to spell out the instruction for proteins. Proteins are the building blocks of cells. Your brain, heart, and all other organs are made of lots of different proteins. The DNA letters needed to make one protein are referred to as a "gene." Can you guess how many genes a human being has?
Over 20,000!</t>
  </si>
  <si>
    <t>The Buddha and the Four Truths</t>
  </si>
  <si>
    <t>https://www.commonlit.org/texts/the-buddha-and-the-four-truths</t>
  </si>
  <si>
    <t>On his first trip outside the palace walls, Siddhartha saw something strange. A man was walking along the road. He had white hair and weak, skinny legs. Walking was very hard for him and he had to lean on a cane. Siddhartha asked his driver why the man was having so much trouble. The driver explained that the man was very old, and his body didn't work as well as a young man's body does. Siddhartha was shocked. He had never known that people aged and grew weaker.
Siddhartha spent more time outside the palace and saw people who were sick and in pain. This upset the prince. He had never known that there was pain and illness in the world.
On his last trip outside the walls, Siddhartha saw a holy man. The driver explained that the holy man led a simple life. He did not have a home. He owned very few things. He traveled through the land, praying and searching for knowledge.
Siddhartha was very unhappy to learn that other people felt so much sadness and pain. He wanted to be like the holy man. He wanted to find a way to help people live without pain.</t>
  </si>
  <si>
    <t>Antenna</t>
  </si>
  <si>
    <t>https://simple.wikipedia.org/wiki/Antenna</t>
  </si>
  <si>
    <t>An antenna or aerial is a metal device made to send or receive radio waves. Many electronic devices like radio, television, radar, wireless LAN, cell phone, and GPS need antennas to do their job. Antennas work both in air and outer space.
The word 'antenna' is from Guglielmo Marconi's test with wireless equipment in 1895. For the test, He used a 2.5 meters long pole antenna with a tent pole called ' l'antenna centrale ' in Italian. So, his antenna was simply called ' l'antenna '. After that, the word 'antenna' became popular among people and had the meaning it has today. The plural of antenna is either antennas or antennae (U.S. and Canada tend to use antennas more than other places).
Each one is made to work for a specific frequency range. The antenna's length or size usually depends on the wavelength (1/frequency) it uses.</t>
  </si>
  <si>
    <t xml:space="preserve">Antonio Benítez-Burraco
</t>
  </si>
  <si>
    <t>How People Spoke in Prehistory</t>
  </si>
  <si>
    <t>https://kids.frontiersin.org/article/10.3389/frym.2018.00046</t>
  </si>
  <si>
    <t>You have probably realized that languages change over time. They change slowly and subtly, but you may have noticed some of these changes. Your parents may use some old-fashioned words that you and your friends would never use. For example, if you want to say that something is really good, you may say dope or phat. Instead, your parents may say awesome or wicked … and your grandparents, groovy or hip! However, it is not only the vocabulary that changes over time. All aspects of a language, from sounds, to grammar, to how words and sentences are used during conversation, change with time. Have you ever read the original version of any of Shakespeare's plays? If you have, you will have found many strange words and phrases. For instance, in Act 2, Scene 2 from Romeo and Juliet, Romeo praises Juliet's beauty by saying: "But wait, what's that light in the window over there? It is the east, and Juliet is the sun." However, what Shakespeare actually wrote (and what people from that period would have said) was: "But soft! What light through yonder window breaks? It is the east, and Juliet is the sun."</t>
  </si>
  <si>
    <t xml:space="preserve">Anupama Prakash
</t>
  </si>
  <si>
    <t>Two Sides to a Wing: A Gene that Makes Butterfly Upper and Bottom Wing Patterns Different</t>
  </si>
  <si>
    <t>https://kids.frontiersin.org/article/10.3389/frym.2018.00068</t>
  </si>
  <si>
    <t>What we wanted to understand by our experiments was how the different patterns on the two wing surfaces are created. But, before we go there, let us talk about how wings and their patterns develop in butterflies and what we currently know about this process. Butterflies, along with beetles, flies, moths, and wasps, fall into the category of holometabolous insects. This means that butterflies go through a complete metamorphosis, which is the transition from a larval, grub-like animal to an adult animal with wings, large slender legs, and big eyes. Butterflies have four different life stages during development. These are the embryonic stage (which takes place inside the egg), the larval (or caterpillar) stage, the pupal stage, and the adult stage. Eggs are laid on the leaves of specific plants and the caterpillars that hatch from the eggs eat these leaves until they enter the pupal stage. The pupal stage is when most of the larval body tissues are dissolved and re-formed to create the adult butterfly that finally emerges. The wings of butterflies are formed from a group of cells that are set aside during the embryonic stage, in the form of imaginal discs.</t>
  </si>
  <si>
    <t>Armour</t>
  </si>
  <si>
    <t>https://simple.wikipedia.org/wiki/Armour</t>
  </si>
  <si>
    <t>Armor put on vehicles is usually made of metal and can include one layer over another with open spaces in between (spaced armor) or multiple layers of metal; ceramics (baked clay), and other materials. Another type of armor uses blocks of explosive that explode when another explosion goes off near it. This explosive armor protects by pushing against the other explosion. Vehicle armor is often angled to increase the amount of armor that must be shot through to get inside and to make the shot bounce off rather than piercing the armor.
Tanks have the heaviest armor of all land vehicles. Other military vehicles have armor, but not as much as a tank.
Sometimes armor is put in non-military vehicles, such as limousines used by leaders of a country or by anyone who thinks they might be attacked, e.g. film stars or presidents of major companies.</t>
  </si>
  <si>
    <t>Audrey Wittrup
Daniel T. Willingham</t>
  </si>
  <si>
    <t>Why We Can’t Replace Our Brains with the Internet</t>
  </si>
  <si>
    <t>https://kids.frontiersin.org/article/10.3389/frym.2018.00011</t>
  </si>
  <si>
    <t>Amelia Bedelia is not all wrong. Does "dusting" mean to add dust or to take it away? It depends whether you're a detective dusting the furniture for fingerprints or a housekeeper cleaning it. You could have guessed Amelia was meant to clean the furniture, because your brain uses the context in which the word appears. You know a housekeeper's job is to clean, not to investigate a crime scene.
So far, we've seen that your brain can use context to figure out a completely unfamiliar word ("haberdashery") or to tell you which of two different meanings for a word is appropriate ("dust"). But, even if a word has a single meaning, you need to use context to determine the feature of meaning that you're supposed to pay attention to. For example, take a look at these sentences using the word "car."</t>
  </si>
  <si>
    <t xml:space="preserve">Auguste Gires
</t>
  </si>
  <si>
    <t>How Do We Measure Rainfall?</t>
  </si>
  <si>
    <t>https://kids.frontiersin.org/article/10.3389/frym.2018.00038</t>
  </si>
  <si>
    <t>It is very likely that you have already noticed that rain is variable over time. When you stay in the same place, it does not rain there all the time. Even during a rainfall event, the strength of the rainfall can constantly change from very light to very strong. The stronger periods of rainfall are usually quite short. This kind of variability in rainfall is also visible on a larger scale, because as you know, there are wetter months or years and dryer ones. There is also variability in where rainfall occurs. It can rain a lot in one location and not at all, or with a very different strength, a few kilometers away or even a few hundred meters away.
Variability is a basic feature of rainfall that makes it complex to measure. Meteorologists (people who study weather) and researchers have developed numerous measurement devices that enable them to study the extreme variability of rainfall. We will explain the functioning of the three most commonly used devices. The data we present were collected on the campus of Ecole des Ponts ParisTech, where I work.</t>
  </si>
  <si>
    <t>Barrett Smith</t>
  </si>
  <si>
    <t>The Value of Being Confused</t>
  </si>
  <si>
    <t>https://www.commonlit.org/texts/the-value-of-being-confused</t>
  </si>
  <si>
    <t>Confusion isn't just an important step to learning in school, it's also important for learning who you are. Psychologists call that sense of who you are identity. Your identity can involve being part of groups like race, gender, subcultures. Identity is also made up of your values and goals. People figure out their identity in two steps. The first step is exploration, where you try out different groups and values and see what fits. The next step is commitment, when you decide firmly about some parts of your identity. Exploring your identity can feel very confusing. You might be afraid that people will judge you for going through different phases or not committing to a group. But phases are completely natural. A study published in the International Journal of Behavioral Development found that people who do the most exploring about who they are have better outcomes such as higher self-esteem later in life. Confusion gives us the space to try new things and be creative. Allowing ourselves to be confused and ask questions leads to deeper understanding, more learning, and higher self-confidence. So, try not to be embarrassed when you're confused about something.</t>
  </si>
  <si>
    <t xml:space="preserve">Bas Altena
Andreas Kääb </t>
  </si>
  <si>
    <t>Observing Change in Glacier Flow from Space</t>
  </si>
  <si>
    <t>https://kids.frontiersin.org/article/10.3389/frym.2018.00009</t>
  </si>
  <si>
    <t>A glacier is a large moving body of ice. Glaciers are natural phenomena that occur at the colder places of this Earth. When you travel to a glacier and look at it, you will see an enormous collection of ice, which lays in between mountains tops. At first sight, nothing seems to be moving, but this is not the case. Ice is actually a very thick liquid, and moves like honey, but very slowly. If you want to see a glacier move, you will need to wait a long time. But if you take a picture and come back some days or weeks later to take a second picture, the ice will have moved, and this can be measured if you compare both images. When we research glaciers, we use the same technique, but we use pictures from satellites. The satellites fly over every part of the Earth and can see any glacier. This makes it possible for us to look at the flow of glaciers anywhere on Earth.</t>
  </si>
  <si>
    <t>Ben Slivnick</t>
  </si>
  <si>
    <t>The Story Behind Your Dreams</t>
  </si>
  <si>
    <t>https://www.commonlit.org/texts/the-story-behind-your-dreams</t>
  </si>
  <si>
    <t>Today, scientists still aren't exactly sure why we have dreams, but a number of theories have emerged. One idea is that we dream to "practice" responding to problems. This is called "threat simulation theory" and might explain why our dreams so often involve stressful events such as forgetting your homework. Scientists believe that your brain might be preparing for how it would respond if you really do forget your homework. These scientists point out that humans aren't the only animals who dream; if you've ever seen a dog moving its legs while it's sleeping, it's probably dreaming about running.
Another theory says that dreams play an important role in keeping people asleep. Scientists have long known that sleep produces a number of benefits for people's moods and long-term health. Dreams might allow people to get the sleep they need, theorizes South African scientist Mark Solms. He compares dreams to Saturday morning cartoons; your dreams keep your mind entertained so that the brain can do important work in the background — just like how cartoons keep small children entertained so that their parents are free to complete work around the house.</t>
  </si>
  <si>
    <t>The Bill of Rights in a Changing America</t>
  </si>
  <si>
    <t>https://www.commonlit.org/texts/the-bill-of-rights-in-a-changing-america</t>
  </si>
  <si>
    <t>On Sept. 17, 1787, the U.S. Constitution was submitted to be signed and ratified.1 After four sweaty summer months spent drafting and debating, representatives from states left the Philadelphia Convention with a vision for how the country's government would act.
But there was a problem. There was no vision for how the government was not allowed to act. With fresh memories of the oversteps of the British government, a group known as the Anti-Federalists refused to sign onto the Constitution without assurances protecting their "natural rights," rights that they asserted were given to them by God, and which could not be violated by any government.
These natural rights became the Bill of Rights, which was ratified as the first ten amendments, or additions, to the Constitution.
The Bill of Rights included a wide range of protections.
The First Amendment protects freedom of religion, the freedom of the press, and the right to assemble, in addition to the freedom of speech at issue in the Tinker case.</t>
  </si>
  <si>
    <t>Benefice Tuyisenge,
Wiehan de Jager</t>
  </si>
  <si>
    <t>Education is the
key</t>
  </si>
  <si>
    <t>Milka and John are playing in the garden. Her little sister is playing too. Milka is ready to start classes next week and it will be her first term in school. In the morning, Milka gets up early to take a bath. She puts on her school uniform and carries her school bag. Her Mother gives her two thousand shillings for school fees and five hundred shillings for transport. Then, she quickly goes to school. Meanwhile, her big brother stays at home. He is still in his bed and sleeps. Once she grows up and graduates school, Milka dreams to build a beautiful house for her and her family. While she is at school, she is very active and participates in all the activities. The teachers love her attitude. Milka listens carefully to her teacher. Her classmates admire her too, because she is a kind girl. At break time she tries to help other classmates with their practical exercies and homeworks.</t>
  </si>
  <si>
    <t>Bianke Loedolff &amp; Shaun Peters</t>
  </si>
  <si>
    <t>Functional Foods: Miniature Plants that Pack a Big Punch!</t>
  </si>
  <si>
    <t>https://kids.frontiersin.org/article/10.3389/frym.2018.00052</t>
  </si>
  <si>
    <t>To understand how phytochemicals protect us, we first need to understand that free radicals are very dangerous and quickly damage DNA in our cells. In the same way that free radicals accumulate within plants under stressful conditions, free radicals can also accumulate in our bodies, damage our DNA, and cause serious diseases. Humans cannot make phytochemicals and we therefore rely on eating enough plants to get the healthy phytochemicals we need to protect us from free radicals. These phytochemicals function as antioxidants. Think of antioxidants as sponges, mopping up all the free radicals. This way, they can get rid of the free radicals that accumulate within our cells due to stressful conditions or unhealthy eating (like "junk" food). In the same way that UV rays from the sun can cause stressful conditions for your skin, "junk" food can also cause stressful conditions inside your body. These "junk" foods often have lots of free radicals, making them unhealthy for our bodies. .</t>
  </si>
  <si>
    <t>Big_memory</t>
  </si>
  <si>
    <t>https://en.wikipedia.org/wiki/Big_memory</t>
  </si>
  <si>
    <t>Big memory is a software and hardware approach that facilitates storing/retrieval/processing of large data sets (terabytes and higher). The term is akin to big data and in some instances is a form of big data processing architecture implemented in memory rather than in disks/storage. Different caches are one of the usage of the big memory.
The computer memory, namely RAM, works orders of magnitude faster than hard drives or even solid state drives, which is usually due to higher raw data throughput from tighter coupling of CPU and RAM chips (wider bus, CPU and RAM are usually installed on the same motherboard).
Locality of reference is another important characteristic for caches and fast access.
The price of the computer memory chips has significantly declined since the late 2000s, as of 2015 it is affordable to have 256 gigabytes of RAM on a server.
Currently, not many vendors have solid software big memory solutions while there are plentiful hardware options (i.e. cheap RAM planks). Terracotta has developed an "in-memory data management suite"</t>
  </si>
  <si>
    <t>Bruce K. Kirchoff &amp; Riva A. Bruenn</t>
  </si>
  <si>
    <t>How Do Banana Flowers Develop?</t>
  </si>
  <si>
    <t>https://kids.frontiersin.org/article/10.3389/frym.2018.00060</t>
  </si>
  <si>
    <t>One of the mysteries of banana flower development is how the plant first forms its flowers. Banana flowers form deep within the stem of the plant and get hidden within the bases of the leaves. By the time the stem appears above the leaves, the flowers have nearly finished growing. You cannot see the first stages of flower development without cutting apart the banana plant. In 1953, one of my scientific teachers, Dr. Abraham Fahn, described how flowers form in the Dwarf Cavendish banana plant, a plant with bananas very similar to the type you eat. Dr. Fahn described how each group of flowers forms. In bananas, these groups are called "hands," because the bananas resemble fingers. The first flower is formed on the right side of the hand. The rest of the flowers form in a zigzag pattern, back and forth between the top and the bottom rows. Similar patterns have been described in related banana species.</t>
  </si>
  <si>
    <t>Capacitor</t>
  </si>
  <si>
    <t>https://simple.wikipedia.org/wiki/Capacitor</t>
  </si>
  <si>
    <t>A capacitor (also called condenser, which is the older term) is an electronic device that stores electric energy. It is similar to a battery, but is smaller, lightweight and charges up much quicker. Capacitors are used in many electronic devices today and can be made out of many different types of material. The Leyden jar was one of the first capacitors invented.
Capacitors are usually made with two metal plates that are on top of each other and near each other, but that do not actually touch. When powered, they allow energy to be stored inside an electrical field. Because the plates need a lot of area to store even a small amount of charge, the plates are usually rolled up into some other shape, such as a cylinder. Sometimes, other shapes of capacitors are used for special purposes. A capacitor-like effect can also result just from two conductors being close to each other, whether you want it to exist or not.</t>
  </si>
  <si>
    <t>Capitalism</t>
  </si>
  <si>
    <t>https://simple.wikipedia.org/wiki/Capitalism</t>
  </si>
  <si>
    <t>In capitalism, people may sell or lend their property, and other people may buy or borrow it. If one person wants to buy, and another person wants to sell to them, they do not need to get permission from higher power. People can have a market (buying and selling with each other) without anyone else telling them to. People who own capital are sometimes called capitalists (people who support capitalism are called capitalists, too). They can hire anyone who wants to work in their factories, shops or lands for them for the pay they offer.
The word capital can be used to mean things that produce more things or money. For example, lands, factories, shops, tools and machines are capital. If someone has money that can be invested, that money is capital too.
In capitalist systems, many people are workers (or proletarians). They are employed to earn money for living. People can choose to work for anyone who will hire them in a free market.</t>
  </si>
  <si>
    <t>Cassie L. Ettinger, Laetitia G. E. Wilkins, Katherine E. Dahlhausen, Sonia L. Ghose, Daniel Oberbauer, Jonathan A. Eisen, &amp; David A. Coil</t>
  </si>
  <si>
    <t>Even Superheroes Need Help Sometimes: Three Incredible Tales of Microbial Symbiosis</t>
  </si>
  <si>
    <t>https://kids.frontiersin.org/article/10.3389/frym.2018.00050</t>
  </si>
  <si>
    <t>Could you imagine eating the same food for your whole life? How boring! Now imagine if that one food were poisonous? Yuck! Koalas do exactly that; they eat the leaves of a tree called Eucalyptus every day. Eucalyptus trees have poisons in their leaves that prevent most animals from eating them, but not koalas! Now that is a cool characteristic of a superhero! But how can they survive on nothing but poisonous leaves? Well, it turns out there are special microbes in the tummies of koalas that work really hard to break down the poisonous parts of the leaves into smaller pieces that cannot hurt the koala. Most of the microbes in the koala's tummy are just hanging out, a good example of commensalism. This means that these microbes are not helping break down the poisons, but they are not hurting the koalas either. One microbe that can break down the leaves, Lonepinella koalarum, is an important poison-fighting sidekick and forms a mutualism with koalas. Scientists are still learning about these microbes that serve as sidekicks to their koala superheroes.</t>
  </si>
  <si>
    <t>Celia Goffin
Daniel Ansari</t>
  </si>
  <si>
    <t>Can Brain Training Train Your Brain? Using the Scientific Method to Get the Answer</t>
  </si>
  <si>
    <t>https://kids.frontiersin.org/article/10.3389/frym.2018.00026</t>
  </si>
  <si>
    <t>Sofia told us about her own experience with the memory game. However, not everyone is the same, and we cannot be sure the game will work for someone else. Therefore, it is important to test the game with a large group of people. This is called using a large sample size. A sample is the scientific word for the group included in the study—because it is a sample of the population. Although we cannot ask every person in the world to take part in the study, using a large sample size helps us make sure that the results we find are true for more than just one person. If our sample is large enough it will be a good example of the whole population. If the brain-training game helps many people in the group to get better at remembering, we can be more sure the game will work for people in general. Also, using a large sample size means that any result that we find is more likely to be a real, true result; if the study is only done with one person, it could just be a coincidence that the training worked for them.</t>
  </si>
  <si>
    <t>Christopher S. Ahuja
Mohamad Khazaei
Priscilla Chan
Madeleine O’Higgins
Michael G. Fehlings</t>
  </si>
  <si>
    <t>Making Neurons from Human Stem Cells</t>
  </si>
  <si>
    <t>https://kids.frontiersin.org/article/10.3389/frym.2018.00027</t>
  </si>
  <si>
    <t>Neurons are cells contained within the brain and spinal cord that specialize in communicating information within the body. Neurons are important for many things including moving, breathing, thinking, and feeling pain. If these cells are injured due to an accident, for example, the body can no longer perform some of these important functions. As a result, a person can become disabled in some way. To help patients with injuries to their brains or spinal cords, scientists and doctors may be able to replace damaged neurons by transplanting new cells into the injured person. By using new cells to replace the neurons lost from injury, it is possible that patients will recover some of their lost abilities, such as moving. Scientists think that stem cells are the ideal cell type to transplant into injured patients, because stem cells can multiply and change into the different cell types needed to repair the injury. The stem cells that researchers transplant can be made in the lab from skin cells and blood cells. Skin and blood cells can both be obtained using a needle.</t>
  </si>
  <si>
    <t>Core Knowledge Foundation</t>
  </si>
  <si>
    <t>The Industrial Revolution: Changes and Challenges</t>
  </si>
  <si>
    <t>https://freekidsbooks.org/wp-content/uploads/2020/05/CKHG_G6_U5_Industrial_Revolution_SR.pdf</t>
  </si>
  <si>
    <t>As the Industrial Revolution gained speed, factories sprang up in one city after another. These factories drew many workers from the countryside to the cities. Thousands of people who had lived according to the age-old rhythms of planting and harvesting began to live according to the new rhythms of the modern factory. By the late 1800s, the Industrial Revolution had spread beyond Great Britain. It had spread across the body of water called the English Channel to Europe and across the Atlantic Ocean to the United States. It had also begun to enter a new phase of development. Great Britain had taken the lead during the first phase of the Industrial Revolution, which featured steam power, coal, and cotton manufacturing. During the second phase, which featured steel, electricity, oil, and gas, the United States took the lead. Like most great changes in human history, the Industrial Revolution has had positive and negative results. Generally speaking, the Industrial Revolution improved the lives of millions by making a great variety of goods more affordable and more widely available. Most importantly though, the Industrial Revolution provided new kinds of employment opportunities for people. But industrialization has also had less desirable consequences.</t>
  </si>
  <si>
    <t xml:space="preserve">Daniel Henning, Edin Sabic, &amp; Michael C. Hout
</t>
  </si>
  <si>
    <t>Hear and There: Sounds from Everywhere!</t>
  </si>
  <si>
    <t>https://kids.frontiersin.org/article/10.3389/frym.2018.00063</t>
  </si>
  <si>
    <t>Our ears are complex anatomical structures that are separated into three main parts, called the outer ear, middle ear, and inner ear. The outer ear is the only visible part of the ear and is primarily used for funneling sound from the environment into the ear canal. From there, sound travels into the middle ear, where it vibrates the eardrum and three tiny bones, called the ossicles, that transmit sound energy to the inner ear. The energy continues to travel to the inner ear, where it is received by the cochlea. The cochlea is a structure within the ear that is shaped like a snail shell, and it contains the Organ of Corti, where sensory "hair cells" are present that can sense the sound energy. When the cochlea receives the sound, it amplifies the signal detected by these hair cells and transmits the signal through the auditory nerve to the brain. 
While the ears are responsible for receiving sound from the environment, it is the brain that perceives and makes sense of these sounds. The auditory cortex of the brain is located within a region called the temporal lobe and is specialized for processing and interpreting sounds.</t>
  </si>
  <si>
    <t>David M</t>
  </si>
  <si>
    <t>Soccer star</t>
  </si>
  <si>
    <t>One million years ago, a soccer gem was formed. When it was discovered, people fought to possess this powerful jewel. During the first soccer world war the gem was lost. No one knew what happened to it. Many years passed. The soccer gem would only be found when the greatest soccer star was born. Not long ago, there was a boy named David. He was from a poor family. Before David's father died, he gave the soccer gem to his son. At first, the boy didn't know the power of the jewel. He was a teenager when he first used the gem to play soccer. David hadn't gone to school. But with the gem's power, he won every single match he played with his friends. He realized that he could make money for his family from playing soccer. He would open a shop for his mother and send his brother and sisters to school. David became the best professional soccer player that anyone had seen. It was even said that he was from another world! The soccer star who will never be forgotten!</t>
  </si>
  <si>
    <t xml:space="preserve">Dawit Girma, Yirgalem Birhanu </t>
  </si>
  <si>
    <t>Abebech, the
female bajaj
driver</t>
  </si>
  <si>
    <t>A bajaj is a three-wheeled vehicle. It is used in town to move fast from place to place. In our community, driving is a male-dominated activity. Females are usually not involved in it. One day, Abebech asked her parents to give her money to take driving lessons. Her parents said to her, "This work is not good for girls. What would people say?" However, Abebech said, "I have the ability to do anything other people do." She convinced them. Her parents permitted her to start taking driving lessons. Abebech successfully completed the training. Her parents discussed what to do next. Afterwards they agreed to buy a bajaj for her. So, Abebech started to drive a bajaj on Debre Birhan roads. One day Abebech had a great idea. She posted at the back of her bajaj a notice with her phone number on it. The notice read, "I transport for free, pregnant women, mothers who have delivered, and children." Women and mothers whose children got sick all called Abebech. Abebech earned money by transporting people. She continued to give free service to people who did not have money.</t>
  </si>
  <si>
    <t>Digital_Object_Identifier</t>
  </si>
  <si>
    <t>https://simple.wikipedia.org/wiki/Digital_Object_Identifier</t>
  </si>
  <si>
    <t>A Digital Object Identifier (or DOI) is a permanent way to identify an online document. This identification is not related to its current location.
A typical use of a DOI is to give a scientific paper or article a unique number that can be used by anyone find the location of the paper. It may also make it possible to find an electronic copy, for example, on the Internet. The DOI system has a DOI resolution system which is used to locate where the document is. When the document is moved, the DOI resolution system is updated with the new location of the document.
For example, doi:10.1016/j.iheduc.2008.03.001 links to "Web 2.0 authorship: Issues of Referencing and citation for academic integrity" by Kathleen Gray et al. The work was published in The Internet and Higher Education, Vol. 11, Issue 2, 2008.</t>
  </si>
  <si>
    <t>Directed_evolution</t>
  </si>
  <si>
    <t>https://simple.wikipedia.org/wiki/Directed_evolution</t>
  </si>
  <si>
    <t>Directed evolution (DE) is a method used to produce enzymes for industrial or medical purposes.
The method is protein engineering which mimics natural selection.
The basic idea is to put a gene through repeated rounds of mutation, to make a library of variants. Selection isolates genes with the desired function. They are a template for the next round.
This can be done in vivo (in living cells of bacteria or yeast), or in vitro (free in solution or microdroplets).
Testing more mutants increases the chances of finding one with the desired properties.
During in vivo evolution, each cell (usually bacteria or yeast) is transformed with a plasmid containing a different member of the variant library. Only the gene of interest differs between the cells, with all other genes being kept the same.
The cells express the protein either in their cytoplasm or surface where its function can be tested. This format has the advantage of selecting for properties in a cellular environment, which is useful when the evolved protein or RNA is to be used in living organisms.</t>
  </si>
  <si>
    <t>Dormancy</t>
  </si>
  <si>
    <t>https://simple.wikipedia.org/wiki/Dormancy</t>
  </si>
  <si>
    <t>Dormancy is a period in an organism's life cycle when growth, development, and (in animals) physical activity are temporarily stopped. This minimizes metabolic activity and therefore helps an organism to conserve energy. Dormancy tends to be closely associated with environmental conditions. Organisms can synchronize entry to a dormant phase with their environment through predictive or consequential means.
Predictive dormancy occurs when an organism enters a dormant phase before the onset of adverse conditions. For example, day length and decreasing temperature are used by many plants as triggers to start dormancy before the onset of winter. Consequential dormancy occurs when organisms enter a dormant phase after adverse conditions arise. This is often found in areas with an unpredictable climate. Sudden changes in conditions may lead to a high mortality rate among animals relying on consequential dormancy. On the other hand, its use can be advantageous, as organisms remain active longer and are able to make greater use of available resources.</t>
  </si>
  <si>
    <t>Eduardo Ruiz-Sanchez
Lynn G. Clark</t>
  </si>
  <si>
    <t>Are There Wild Bamboos in Mexico?</t>
  </si>
  <si>
    <t>https://kids.frontiersin.org/article/10.3389/frym.2018.00001</t>
  </si>
  <si>
    <t>Bamboos, unlike other grasses, mostly live in association with forests. Two different types of bamboos are recognized: the thick, hard "woody" bamboos, reaching up to 40 m tall, and the softer-stemmed "herbaceous" bamboos, rarely reaching more than 1 m tall. Worldwide, over 1,650 bamboo species are known, and although many people think of bamboos as Asian, 530 species (about one-third of total bamboo diversity) are native to the Western hemisphere. With the exception of Canada, every country in the Americas has a least one bamboo species—even the USA has three. In this article, we will focus on the Mexican bamboo species. Mexico has 56 of the 530 bamboo species, of which 52 are woody bamboos and 4 are herbaceous bamboos. A total of 24 Mexican bamboo species live in the cloud forest, so this type of vegetation is very important for the bamboos of Mexico. Among those 56 species, 36 are found only in Mexico, which means they are endemic. Native bamboos in Mexico were used long before Spanish conquerors arrived and are still used today.</t>
  </si>
  <si>
    <t xml:space="preserve">Ehud de Shalit
</t>
  </si>
  <si>
    <t>Prime Numbers–Why are They So Exciting?</t>
  </si>
  <si>
    <t>https://kids.frontiersin.org/article/10.3389/frym.2018.00040</t>
  </si>
  <si>
    <t>Prime numbers have occupied human attention since ancient times and were even associated with the supernatural. Even today, in modern times, there are people trying to provide prime numbers with mystical properties. The well-known astronomer and science author Carl Sagan wrote a book in 1985 called "Contact," dealing with extraterrestrials (a human-like culture outside of earth) trying to communicate with humans using prime numbers as signals. The idea that signals based on prime numbers could serve as a basis for communication with extraterrestrial cultures continues to ignite the imagination of many people to this day.
It is commonly assumed that serious interest in prime numbers started in the days of Pythagoras. Pythagoras was an ancient Greek mathematician. His students, the Pythagoreans—partly scientists and partly mystics—lived in the sixth century BC. They did not leave written evidence and what we know about them comes from stories that were passed down orally. Three hundred years later, in the third century BC, Alexandria (in modern Egypt) was the cultural capital of the Greek world.</t>
  </si>
  <si>
    <t>Fabian Wakholi
Marleen Visser</t>
  </si>
  <si>
    <t>Goat, Dog and
Cow</t>
  </si>
  <si>
    <t>Goat, Dog and Cow were great friends. One day they went on a journey in a taxi. They reached the end of their journey. The driver asked them to pay their fares. Cow paid her fare. Dog paid extra, because he did not have the correct money. The driver was about to give Dog his change. Suddenly Goat ran away without paying. The driver was very annoyed. He drove away without giving Dog his change. That is why, even today, Dog runs towards a car to peep inside. He is looking for the driver who owes him change. Goat runs away from the sound of a car. She is afraid she will be arrested for not paying her fare. Cow is not bothered by cars. Cow takes her time crossing the road. She knows she paid her fare in full.</t>
  </si>
  <si>
    <t>Fary Silate Ka</t>
  </si>
  <si>
    <t>Three truths of Hyena</t>
  </si>
  <si>
    <t>At this point, Hyena burst into laughter and began rolling on the ground. She said, "That is a striking truth!" Goat took advantage of this and ran, back towards his village. Hyena ran after Goat and soon caught up with him. "Give me another truth, quickly!" she ordered. Goat said, "The second truth is, if I go back to the village and tell them that I met you, but you didn't eat me, nobody will believe it." Again, Hyena began to roll on the ground with laughter. She said, "That is truth!" For the second time, Goat ran and got closer to the village. Very soon, Hyena caught up with Goat again. "There is still one more truth left unsaid!" Hyena shouted. Goat said, "The third truth is, if you keep joking around like this, it means that you are not really hungry!" Hyena laughed until she cried, rolling on the ground. "That is very true!" she giggled. Goat continued running towards his village. By the time Hyena caught up, Goat had already reached the village square. That is how He Goat saved his life.</t>
  </si>
  <si>
    <t xml:space="preserve">Florian Bouyer
</t>
  </si>
  <si>
    <t>Infinity and Trying To Do Maths With It</t>
  </si>
  <si>
    <t>https://kids.frontiersin.org/article/10.3389/frym.2018.00061</t>
  </si>
  <si>
    <t>Infinity is strange and confused mathematicians to start with. It comes up naturally when we first learn that counting goes on forever. To help us understand the strange behavior of infinity, mathematicians went back to the basic and tried to define what it means to count.
Imagine you have a bag full of sweets. You cannot see in the bag, but you want to know how many sweets you have. The best way to do that would be to reach in the bag, pull out the first sweet and say "one." Next, you would pull out the second sweet and say "two." You would keep doing this until the bag is empty. The last number you say is how many sweets you have in your bag. This is how we learn to count, no matter what objects you have in your bag.</t>
  </si>
  <si>
    <t>Gabriel Damasco
Clarissa Fontes
Renata Françoso
Ricardo Haidar</t>
  </si>
  <si>
    <t>The Cerrado Biome: A Forgotten Biodiversity Hotspot</t>
  </si>
  <si>
    <t>https://kids.frontiersin.org/article/10.3389/frym.2018.00022</t>
  </si>
  <si>
    <t>In Spanish, the word cerrado means closed, shut, thick or dense, but in Brazil, the word has been used to describe an arid ecosystem and all the native species that are adapted to live in its seasonally variable climate. Where is the Cerrado? The Cerrado is located in the highlands of Central Brazil and covers about 2 million km2 or 21% of the Brazilian territory. It represents the second largest biome in South America, after the Amazon. The total area is equivalent to the size of Germany, France, England, Italy, and Spain all combined. Why is the Cerrado a hotspot of biodiversity? To be classified as a biodiversity hotspot, a region must have a high number of organisms that are not found anywhere else on earth. Also, the region must be in danger of being destroyed and have less than 30% of its natural vegetation. A hotspot, in other words, has an irreplaceable biodiversity. The Cerrado has over 4,800 species of plants and vertebrates (animals with backbones) found nowhere else on the planet.</t>
  </si>
  <si>
    <t>Gavin Thomson</t>
  </si>
  <si>
    <t>Chameleon
Races Rabbit</t>
  </si>
  <si>
    <t>They invited all the animals to come and watch the race. Chameleon and Rabbit lined up and waited for the signal. As the race began, Chameleon jumped onto Rabbit's tail. The animals laughed and laughed. Rabbit did not realize that Chameleon was on his tail. Hearing the noise, Rabbit skidded to a stop. Chameleon jumped off Rabbit's tail. "Hey, watch where you're going! It's about time you got here," Chameleon shouted at Rabbit. Rabbit was amazed. He started running again. He did not know that Chameleon had once again jumped onto his tail. As Rabbit approached the finish line, the animals saw that Chameleon was still on Rabbit's tail. They clapped and laughed. Rabbit heard the noise and thought that Chameleon had already arrived ahead of him. When they arrived at the finish line, Chameleon jumped off Rabbit's tail. "Don't step on me! I got here first!" Chameleon shouted at Rabbit.</t>
  </si>
  <si>
    <t>Graziele G. Bovi &amp; Samantha C. Pinho</t>
  </si>
  <si>
    <t>Emulsions Can Replace Artificial Dyes in Beverages</t>
  </si>
  <si>
    <t>https://kids.frontiersin.org/article/10.3389/frym.2018.00048</t>
  </si>
  <si>
    <t>Have you ever tried to add some drops of oil into a glass containing water? If you have, you probably realized that the water and the oil do not mix with each other. The same happens when you try to wash your oily hands with just water—your hands will remain very oily. Let us say that this happens because water and oil are enemies and they want to stay as far from each other as possible. However, making enemies is not a good thing, so we are going to explain a technique, called emulsification, which can make water and oil become good friends. When water and oil become friends, the mixture is called an emulsion.
Emulsions are classified according to many factors but most importantly according to (i) type of emulsion: water-in-oil and oil-in-water and (ii) the size of their particles. When the particles are very tiny, they are called nanoemulsion (particle size: 10–100 nm). Just so that you have an idea of how small the particles in a nanoemulsion are: imagine a 1-cm long ant and a 1-nm long emulsion particle. Ten million of these particles together would have the same length as the ant.</t>
  </si>
  <si>
    <t>Gwendolyn G. Calhoon &amp; Kay M. Tye</t>
  </si>
  <si>
    <t>Getting Emotional: How the Amygdala Learns the Difference Between Good and Bad</t>
  </si>
  <si>
    <t>https://kids.frontiersin.org/article/10.3389/frym.2018.00069</t>
  </si>
  <si>
    <t>The amygdala is small, ancient brain region that has long been thought to be important for experiencing and expressing emotions. In humans, this almond-shaped structure is nestled under the surface of the brain close to the temples (near the ears). Scientists think a part of the amygdala called the basolateral amygdala (BLA) is important for emotional learning. But how can the BLA—just one little brain region—do such an important task? To understand how the amygdala helps us learn how to feel about what happens to us, we first have to understand how the brain learns.
Brain cells called neurons form connections called synapses to communicate with one another. Different neurons are sensitive to different things that happen inside and outside of the body. The messages neurons send to each other produce experiences like fear, pleasure, and excitement, and also cause behaviors like startling, social interaction, and reward-seeking.</t>
  </si>
  <si>
    <t>Idowu Abayomi, Oluwasegun</t>
  </si>
  <si>
    <t>Atieno's friend</t>
  </si>
  <si>
    <t>Atieno's father was a famous fisherman. He had his own little fishing canoe. Atieno enjoyed going fishing with her father. Atieno loved to watch the boys play football. "Let me play with you," she begged them one day. The boys laughed at her, "Go and play hide and seek with girls. " Girls said to Atieno, "Your legs are too long." Atieno was sad. Each morning, Atieno danced alone with the sun. The sun became her friend. One day, the sun did not rise. Cocks did not crow. Birds did not sing. Children did not go to school. Even her father did not go fishing. Atieno was sad. "Where is my friend, the sun? Why is it so dark today?" Atieno told the other children how sad she was. But they laughed at her, "Perhaps your friend the sun, is dead. Or perhaps it ran away from you." Atieno said, "The sun is my friend. It cannot die." Atieno was so sad that she ran to the house. She kicked her brother's ball very hard. Atieno thought, "I will play with this ball until my friend, the sun returns." She picked up the ball and ran out with it.</t>
  </si>
  <si>
    <t>Inkpad</t>
  </si>
  <si>
    <t>https://simple.wikipedia.org/wiki/Inkpad</t>
  </si>
  <si>
    <t>An inkpad is a small box which contains a pad of cloth or other material. It is impregnated with ink (the pad is inky). A marker is pressed onto the pad, then onto paper. Any raised marks on the pad leave an impression in ink on the paper.
Ink pads are used with rubber stamps. On the stamp is the symbol of an organization, for example. After a form has been passed by an official, it is stamped to show it is authentic. Another variation is a date stamp, placed on all letters which arrive in the building. Another version is a stamp with a facsimile (copy) of an official's signature. Using this, staff can send out letters when the official is not present. Rubber stamps and ink pads have been used for at least a hundred years by civil servants and businesses. They are still in use in many countries but are gradually being replaced with other systems.</t>
  </si>
  <si>
    <t>Interface</t>
  </si>
  <si>
    <t>https://simple.wikipedia.org/wiki/Interface</t>
  </si>
  <si>
    <t>An interface is what the user uses on an operating system to make the computer do tasks, like writing a document, or loading a web page. There are two types of interfaces, a command line interface (CLI for short), or a graphical user interface (GUI for short).
Command line interfaces ask the user to type in commands in a text-based environment, not allowing images, like the screen image to the right.
For example, if the user wanted the computer to say "Hello World", he or she would:
have to type in what tells the computer that this is a command (we will use "say")
then have to tell the computer what to "say" ("Hello World" in quotation marks)
then press Enter or Return, giving the command to the computer, which is say "Hello World", so the computer prints Hello World.
This is hard to use for most people, mostly because when the user has to do a long command, he or she can miss a letter or two, so the computer shows an error, and he or she has to do it all over again, which can waste hours.</t>
  </si>
  <si>
    <t>Irrigation</t>
  </si>
  <si>
    <t>https://simple.wikipedia.org/wiki/Irrigation</t>
  </si>
  <si>
    <t>Irrigation is when people add water to plants, to help them grow when there is not enough rain. Irrigation water can be pumped from rivers, natural lakes or lakes created by dams, from wells or allowed to flow to the fields by the force of gravity along pipes or open canals.
Irrigation water can be applied to the plants from above by sprinklers that throw water out under pressure, or from watering cans. In sprinkler irrigation, water is moved through pipes to sprinklers scattered around and within the field. Center pivot irrigation is a type of sprinkler irrigation. In drip irrigation water is brought to the plants via pipes having small holes or special emitters spaced along the pipe.
Surface methods allow water to flow onto the soil surface from canals or pipes. Traditional methods allow water to flow over the entire surface of the field, but drip irrigation allows water to be directed to the roots of each plant and much less water is lost by soaking into the ground.</t>
  </si>
  <si>
    <t>J. David Spence</t>
  </si>
  <si>
    <t>Big Surprise: The Brain Can Recover Many Years After a Stroke</t>
  </si>
  <si>
    <t>https://kids.frontiersin.org/article/10.3389/frym.2018.00041</t>
  </si>
  <si>
    <t>In 1979, when he was 15 years old, a boy was going by train from his home in Windsor, Ontario, Canada, to join his parents who were visiting in Toronto, Ontario. He got off the train, carrying a heavy suitcase by his right hand. He walked the length of the train platform, downstairs, across the train station, then upstairs and across a wide plaza to where his parents were waiting to pick him up. He lifted the suitcase up into the trunk of the car and got into the back seat. About 30 seconds later, as his father was making a left turn about a block from the train station, he fell over in the back seat, unconscious. He was taken to hospital in Toronto, and then a couple of days later was transferred to my hospital in London, Ontario because it was closer to his home.
It turned out that he was born with an extra rib in his neck called a cervical rib. This is a rare abnormality; it happens in about 1 in 500 people, and strokes from this are very rare.</t>
  </si>
  <si>
    <t>Jacobitism</t>
  </si>
  <si>
    <t>https://simple.wikipedia.org/wiki/Jacobitism</t>
  </si>
  <si>
    <t>Jacobitism was (and, to a much smaller extent, is) the political movement that tried to put the Stuart kings back onto the thrones of England, Scotland, and Kingdom of Ireland. The movement took its name from the Latin form Jacobus of the name of King James II and VII.
Jacobitism began after the deposition of James II and VII in 1688. He was replaced by his daughter Mary II jointly with her husband and first cousin William of Orange. The Stuarts lived on the European mainland after that, sometimes trying to get back the throne with the help of France or Spain. The most important places of Jacobitism were Ireland and Scotland, especially the Scottish Highlands. In England, Jacobitism was strongest in the north, and some support was also in Wales.
A great number of Catholic people liked Jacobitism. They hoped the Stuarts would end bad laws. Lots of different helped the military campaigns for all sorts of reasons. In Scotland the Jacobite cause became a lasting romantic memory.</t>
  </si>
  <si>
    <t>Jamie Luketa</t>
  </si>
  <si>
    <t>Chess and
family roles</t>
  </si>
  <si>
    <t>There is a boy named Rodney. He lives with his family. His mother and father are Jamima and Mike. His sisters are Suzy and Lola. Rodney is the last-born child. Rodney loves playing chess. He loves it so much that whenever he plays chess, he does not talk. One day, when Rodney was at school playing chess, he realised that the game could be about his family. Mike is the King. Jamima is the queen, which is why she has power. Suzy and Lola are the knights and bishops. Rodney is the pawn because he is younger. After realising this, Rodney ran home to tell his family. They all laughed at him at first. But later they understood. Rodney explained their roles and why he is a pawn. Rodney told his mom that she is the queen, and his father a king. His sisters are knights and bishops.</t>
  </si>
  <si>
    <t>Jessica Madrid &amp; Michael C. Hout</t>
  </si>
  <si>
    <t>Eye Spy: Why We Need to Move Our Eyes to Gather Information About The World</t>
  </si>
  <si>
    <t>https://kids.frontiersin.org/article/10.3389/frym.2018.00071</t>
  </si>
  <si>
    <t>Another area of the brain, called the frontal eye fields, is important in helping you move your eyes toward an area that you deliberately choose to look at. This part of the brain makes a plan for the eyes so that they know how and where to move, based on your goals and the visual features of objects in your environment. A visual feature is something that describes an object, such as shape, size, or color. You can think of the frontal eye fields as a mapmaker. This area of the brain maps out the visual features of your environment and how important or noticeable they are. If you are looking for a round clock, the frontal eye fields mark round shapes as important. It might also mark an area as important if it is very attention grabbing, such as a hot pink coffee mug on a bland, brown table. The area of the map that is deemed most important overall is where your eyes will move next. Now that you know a little bit about how eye movements work, let us take a look at how and why scientists study eye movements.</t>
  </si>
  <si>
    <t>Jessie Newville
Maria C. Ortega, Jessie R. Maxwell</t>
  </si>
  <si>
    <t>Babies Born Early Can Have Brain Injury</t>
  </si>
  <si>
    <t>https://kids.frontiersin.org/article/10.3389/frym.2018.00020</t>
  </si>
  <si>
    <t>It is really exciting when a family is making plans for a new baby. As the anticipation builds, it might seem like the sooner the baby arrives the better. However, babies need to complete important stages of brain development before they are born. Doctors consider babies born before they have reached the normal 37–40 weeks of time inside the mother to be "preterm". Worldwide, about 11% of babies are born preterm. Most of these babies are born just a few weeks early. A small group of these babies are born extremely preterm, meaning they are born before 28 weeks of development. The earlier a baby is born the more vulnerable their brain is to injury. Brain injury can happen when a baby is born early because the baby's brain development is disrupted. The brain injuries that babies experience can affect them for the rest of their lives. Doctors and neuroscientists are still trying to understand how to help the brains of preterm babies develop normally and reduce brain injury so that the babies do not have problems with their brains when they grow up.</t>
  </si>
  <si>
    <t>Joana Ferrolho
Joana Couto
Gustavo Seron Sanches
Sandra Antunes
Ana Domingos</t>
  </si>
  <si>
    <t>The Secret Life Inside Ticks</t>
  </si>
  <si>
    <t>https://kids.frontiersin.org/article/10.3389/frym.2018.00035</t>
  </si>
  <si>
    <t>Ticks ingest the host's blood, and in the blood, there are cells that contain the disease-causing microbes. We call them infected cells. Once the infected cells are ingested, their first stop will be the tick's guts, which function as the tick's stomach, where these microbes start their journey through the tick's body. Depending on the disease-causing microbe, they can stay in the guts shorter or longer periods of time, for example, for only a few hours, for days, or for weeks. From the guts, the microbes travel through the gut wall to go for a swim in a liquid called haemolymph, a fluid that circulates inside of the tick's body. This liquid is rich in "little soldiers," the cells of the tick's immune system, which are constantly patrolling and preventing invaders from harming the tick.</t>
  </si>
  <si>
    <t>Kaka Gana Abba</t>
  </si>
  <si>
    <t>The prince who had no name</t>
  </si>
  <si>
    <t>Once upon a time, there lived a prince who had no name from birth. He was the only child of King Dunoma, who wanted a successor. He was born after several years of waiting. 
When he was born, the king was so happy that he decided to keep his son's name a secret until he grew up. Then, any girl who knew the name would become the prince's wife. 
When the prince was old enough to marry, the king ordered the town crier to make an announcement. 
"This is a contest for young women throughout the kingdom! Say the prince's name and become his wife!" announced the town crier. 
The girls devoted the remaining days to preparation. They plaited their hair and trimmed their nails. They decorated their hands and feet with henna and went to the tailor for new dresses. 
Some even visited the marabout for prayers and good luck. The impatient among them visited the diviners to tell them about their fate. 
On the appointed day, all roads led to the king's palace. The prince and his father, accompanied by the palace guards, arrived at the assembly ground first.</t>
  </si>
  <si>
    <t>Kamaljit Moirangthem
Gregory Tucker</t>
  </si>
  <si>
    <t>How Do Fruits Ripen?</t>
  </si>
  <si>
    <t>https://kids.frontiersin.org/article/10.3389/frym.2018.00016</t>
  </si>
  <si>
    <t>As fruit-bearing plants grow, the fruits accumulate water and nutrients from the plant, and they use these nutrients to create their flesh and seeds. Most growing fruits initially provide protection to the developing seeds. At this stage, fruits are generally hard and unattractive to predators—including us! After seed development and fruit growth, the properties of the fruit change to make the fruit more attractive to potential consumers, such as animals, birds, and humans. These changes include the most common ways by which we judge whether a fruit is ripe or not, including external features, such as softness to the touch, and internal features, such as sweetness. Fruits also change color as they ripen. This happens because of the breakdown of a green pigment called chlorophyll, along with the creation and accumulation of other pigments responsible for red, purple, or blue hues (anthocyanin), or bright red, yellow, and orange hues (carotenoids), to name a few.</t>
  </si>
  <si>
    <t>Karina V. R. Schäfer
Dirk W. Vanderklein</t>
  </si>
  <si>
    <t>How Do Trees Respond to Stress?</t>
  </si>
  <si>
    <t>https://kids.frontiersin.org/article/10.3389/frym.2018.00033</t>
  </si>
  <si>
    <t>Trees are a lot like people: they experience stress and they get infected with bugs or diseases and they can be attacked by fire, windstorms, floods, and droughts. We call these things that attack or infect trees disturbances. Trees are not like people, because they cannot go to the doctor to get better and they cannot move away from whatever is disturbing them. This last part is very important because it means that, in order for trees to have existed for hundreds of millions of years, they must have had the ability to cope with disturbances without a doctor. As you may imagine, different kinds of trees have evolved different ways to deal with certain disturbances. This is what we have learned from our research in an area called the Pine Barrens of New Jersey on the East Coast of the United States.</t>
  </si>
  <si>
    <t>Kate Nussenbaum &amp; Alexandra O. Cohen</t>
  </si>
  <si>
    <t>Equation Invasion! How Math can Explain How the Brain Learns</t>
  </si>
  <si>
    <t>https://kids.frontiersin.org/article/10.3389/frym.2018.00065</t>
  </si>
  <si>
    <t>In general, positive experiences (like receiving lots of "likes" on social media) cause our expectation about how rewarding something will be to increase, and negative experiences (like receiving mean comments) cause our expectation about how rewarding something will be to decrease. However, this general description of the learning process does not help us make specific predictions about how much an experience will cause us to change our expectations. For example, imagine you post nine pictures that receive many "likes" and one picture that receives a nasty comment. How much will one nasty comment change your estimate of how rewarding it is to post a picture? How much less likely will you be to post similar pictures in the future? Without a mathematical equation to describe the learning process, we cannot answer these questions.
Additionally, researchers can write equations with different sections, where each section represents a different process involved in thinking or decision-making. Then, we can see what happens when we change each part of the equation to understand how different thought processes contribute to learning.</t>
  </si>
  <si>
    <t>Ken A. Paller</t>
  </si>
  <si>
    <t>Do House-Elves Clean Your Brain While You Sleep?</t>
  </si>
  <si>
    <t>https://kids.frontiersin.org/article/10.3389/frym.2018.00023</t>
  </si>
  <si>
    <t>Sleep will consume one-third of your life. You can't avoid it, nor should you. Sound slumber can make you feel wonderful. But there's more to it. Sleep is also essential for learning. Much of who you are—your memories and your habits—may depend on what your brain does while you sleep. This article covers some new experiments on this topic, and some unexpected findings. Each day, you acquire all sorts of new knowledge. That includes things you read, things you learn in school, news about friends, and your own creative thoughts or pictures. And maybe where you put down that book you were reading. Later, many of these memories can be difficult to remember. Recent scientific findings are helping us understand how brain activity during sleep aids remembering.
The brain is far from idle when we sleep. No one knows exactly why. Put a computer to sleep, and it simply stops and does nothing. Not our brains. Yet, we wake up knowing very little about what our brains have been doing.</t>
  </si>
  <si>
    <t>Kestin Schulz
Mariya W. Smit
Lydie Herfort
Holly M. Simon</t>
  </si>
  <si>
    <t>The Unseen World in the River</t>
  </si>
  <si>
    <t>https://kids.frontiersin.org/article/10.3389/frym.2018.00004</t>
  </si>
  <si>
    <t>Every living thing needs food, also known as nutrients. In nature, living things are connected through food webs. Food webs show us how animals and plants are related through feeding relationships, like birds eating fish. But how do nutrients get returned back into the food web? The answer is bacteria! Bacteria are impossible to see with the naked eye. But they are found almost everywhere in the world and are very important for recycling nutrients within habitats, like a river. Scientists use the DNA of bacteria to figure out which bacterial species are present and how these different bacterial species recycle nutrients in a river. Knowing which species are present helps scientists to use bacteria to monitor changes in river habitats. These changes might include the amount of food that is available for larger animals. Bacteria are considered to be the base, or foundation, of the food web, and paying attention to early changes in bacteria may allow us to prevent more extreme changes from causing problems later on for larger creatures.</t>
  </si>
  <si>
    <t>Kokeb Abera, Adonay Gebru</t>
  </si>
  <si>
    <t>Abebe and the
English boys</t>
  </si>
  <si>
    <t>Every day after school, Abebe went to the field to help his father. Next to the teff field was a football field. One afternoon while Abebe was chasing birds, four English boys came to play soccer. The boys began to play. The ball bounced up and landed in the teff field. The ball damaged some teff. One of the boys ran into the field to get the ball, and he damaged more teff! They continued to play. The ball bounced and landed on the crop again and again. The boys kept running into the field to fetch the ball. Each time they damaged some of the teff. Abebe and his father became more and more angry about the destruction of their crop. Neither Abebe nor his father could speak English. They didn't know how to say to the boys, "Don't come into this field. Stop damaging our crops!" The English boys didn't know any other language except English. Abebe's father said, "Son, use what you have learned in school. Tell them to stop kicking the ball into our field!"</t>
  </si>
  <si>
    <t>Larisa T. McLoughlin &amp; Daniel F. Hermens</t>
  </si>
  <si>
    <t>Cyberbullying and Social Connectedness</t>
  </si>
  <si>
    <t>https://kids.frontiersin.org/article/10.3389/frym.2018.00054</t>
  </si>
  <si>
    <t>People feel socially connected when they feel comfortable, confident, and like they belong with not only their family and friends, but the community. If people are struggling to feel socially connected, then they may feel unable to relate to the people around them, and they may struggle to make friends or to understand their role in the world and feel all alone because of this. Feeling all alone can then lead to a number of other problems, such as low self-esteem, not trusting other people, and just feeling lonely and as though they do not belong. Imagine, what would happen if a person who is already feeling these things is also cyberbullied? Such a person might feel like there is no one to turn to.
Since everybody is different, people may feel this sense of connection and belonging in different ways. Some young people may feel really connected to their schools, whether it be through groups that they are a part of or because of particular teacher.</t>
  </si>
  <si>
    <t>Leanne Claire Cullen-Unsworth
Benjamin Lawrence Jones
Richard Lilley
Richard K. F. Unsworth</t>
  </si>
  <si>
    <t>Secret Gardens Under the Sea: What are Seagrass Meadows and Why are They Important?</t>
  </si>
  <si>
    <t>https://kids.frontiersin.org/article/10.3389/frym.2018.00002</t>
  </si>
  <si>
    <t>While they may look similar, seagrasses are very different from seaweeds, which are a type of organism known as algae, not a flowering plant. Seagrasses are part of a group of plants called monocotyledons. This group of plants also includes the grasses that grow on land, lilies (seagrasses' closest relative), and palms. Seagrasses have roots, veins, and leaves. Seagrasses, like other plants, have special food producers inside their cells, called chloroplasts. Chloroplasts use energy from the sun to convert carbon dioxide and water into sugar and oxygen for growth, through the process called photosynthesis. Veins inside the seagrass tissue then transport the sugar and oxygen around the plant. The veins also contain air pockets, called lacunae, that help keep the seagrass leaves floating in the water. Seagrasses have roots and rhizomes (thicker stems), which extend into the sediment below the leaves. The roots and rhizomes absorb and store nutrients and help to anchor the seagrass plants (and sediment) in place. Seaweeds, however, are much less complex than seagrasses, with no flowers or veins.</t>
  </si>
  <si>
    <t>Luba Sominsky &amp; Sarah J. Spencer</t>
  </si>
  <si>
    <t>How Food Can Change a Baby’s Brain</t>
  </si>
  <si>
    <t>https://kids.frontiersin.org/article/10.3389/frym.2018.00053</t>
  </si>
  <si>
    <t>As both children and adults, we have brains that are usually very good at telling us when we are hungry and when we are full. You may notice that, just before dinner time, you start feeling hungry, even if you are busy playing an interesting game. But you do not usually feel hungry all day. This is because we have a hormone called "ghrelin." that increases in the blood just before mealtimes or when we have not eaten for a while.
Ghrelin comes from the stomach and travels in the blood. Ghrelin ends up in the brain and tells the brain to feel hungry and start eating. Just like the players on a football team, all of the different parts of the brain have different jobs to do. They keep communicating with each other to help each other out, but they still have fairly separate functions. The part of the brain that ghrelin talks with to tell our bodies that we are hungry is called the hypothalamus. The hypothalamus is really important.</t>
  </si>
  <si>
    <t>Luca Caricchi
Tom E. Sheldrake
Costanza Bonadonna</t>
  </si>
  <si>
    <t>Does the Shape of a Volcano Reflect Its Personality?</t>
  </si>
  <si>
    <t>https://kids.frontiersin.org/article/10.3389/frym.2018.00010</t>
  </si>
  <si>
    <t>Volcanologists study the personality of volcanoes because this information can determine how far from the volcanoes the eruptions will have an impact—remember rocks from the Phlegrean fields were found 4,000 km away! Now, we will tell you about the different hazards associated with volcanic eruptions.
When a volcano erupts explosively, the magma cools and is turned into volcanic ash and gases, like carbon dioxide (CO2) and sulfur dioxide (SO2). The ash travels so fast that it is injected far into the atmosphere, as high as planes can travel. Volcanic ash can stop planes from flying, because ash is bad for their engines. Volcanic ash and gas from large eruptions can travel in the atmosphere all around the Earth, changing the climate. Volcanic gases form aerosols (mixture of fine particles) in the atmosphere that reflect the solar radiation back to space and lead to global cooling. In fact, one eruption in Indonesia in 1815 caused a year without a summer in Europe and North America in 1816.</t>
  </si>
  <si>
    <t>Mangkonephet Sayasane</t>
  </si>
  <si>
    <t>An Adventure with a Water-Snake</t>
  </si>
  <si>
    <t>https://www.digitallibrary.io/en/books/read/3747/91208</t>
  </si>
  <si>
    <t>Suddenly, Khan's fishing rod began to shake! He woke up immediately. 
What could it be? A creature was struggling to free itself from the fishing rod! The creature tugged and pulled on the rod with such great force that Khan fell into the water. The creature pulled him deep into the sea. Khan realized the creature was actually a massive water snake! Khan saw all kinds of animals living in the sea. Khan and the water snake swam in the sea together. The water snake took Khan to a rock and spoke to Khan. "My egg is stuck below this huge rock!" she said. Khan pushed and pushed, but the rock was too heavy to move! 
Khan had an idea. He opened the bag of rice that was on his shoulder. The nearby sea animals swam up to Khan and wanted to eat the rice. Khan requested all the animals that wanted the rice to help him free the egg from the rock. All the sea animals agreed to help. They began their journey to the rock. When they reached the rock, they pushed and pushed with all their might. After a lot of effort, the rock finally moved.</t>
  </si>
  <si>
    <t>Mario Alberto Flores-Valdez</t>
  </si>
  <si>
    <t>How Can We Diagnose Tuberculosis More Effectively?</t>
  </si>
  <si>
    <t>https://kids.frontiersin.org/article/10.3389/frym.2018.00036</t>
  </si>
  <si>
    <t>Although anyone, from kids to the elderly, can come into contact with the bacterium Mycobacterium tuberculosis, the vast majority of people (about 90%) who are infected with this bacterium will eliminate it through the work of the immune system. However, some people (about 10%) who come into contact with M. tuberculosis cannot fully control the bacteria. These people can develop a disease called active tuberculosis (ATB), with fever, coughing, and weight loss. In these cases, M. tuberculosis makes its home within the lungs and can be transmitted to other people when the sick people expel the bacteria through coughing. In some people, another scenario occurs in which their immune system keeps the bacteria in a dormant or "sleeping" state. This is called latent TB. In these people, no fever, coughing, or weight loss will be apparent until their immune system stops working properly.</t>
  </si>
  <si>
    <t>Matjaž Kuntner &amp; Ingi Agnarsson</t>
  </si>
  <si>
    <t>Diversity of Tropical Spiders</t>
  </si>
  <si>
    <t>https://kids.frontiersin.org/article/10.3389/frym.2018.00064</t>
  </si>
  <si>
    <t>We classify spiders into over a hundred families, like jumping spiders, crab spiders, wolf spiders, ogre-faced spiders, bird-eating spiders (which are also known as tarantulas), and the primitively segmented spiders. Some spiders are very good at camouflage—the art of disguise. Often, the colors of camouflaged spiders blend nicely into the environment, but spiders do a lot more than that to protect themselves. Some, for example, are difficult to tell apart from ants, and that disguise makes them safe from predators that dislike stinging ants. Tropical orb weavers have lots of different shapes. Some look like leaves, others like twigs, bark, or even bird droppings and all in order to fool their predators. Other spiders may protect themselves with armor. Spiny orb weavers, for example, have various thorny projections that predators will want to avoid. Some other spiders show flashy colors intended to warn their predators that they are not the kind of prey that should be meddled with. Recently, we discovered an orb-weaver spider in the tropical forests of China whose abdomen resembles both a green leaf and a dried-up leaf at the same time.</t>
  </si>
  <si>
    <t xml:space="preserve">Meital Reches
</t>
  </si>
  <si>
    <t>Fighting Bacteria: How Can We Prevent Hospital-Acquired Infections?</t>
  </si>
  <si>
    <t>https://kids.frontiersin.org/article/10.3389/frym.2018.00043</t>
  </si>
  <si>
    <t>An antibiotic is a compound that kills bacteria. Antibiotics stop essential cell activities that allow the bacteria to live. For example, some antibiotics harm the cell wall, and some prevent the bacteria from reproducing. The first antibiotic, penicillin, was discovered over 90 years ago. Since then, many other antibiotics have been found. Since the discovery and use of antibiotics, bacteria have evolved that resist antibiotics and multiply even when antibiotics are present. These are called "antibiotic-resistant bacteria." Antibiotic resistance evolves by mutations (genetic changes) in the bacterial DNA that allow the bacteria to survive in the presence of antibiotics. A year ago, the World Health Organization published a report on 12 different bacterial strains that are resistant to antibiotics. For these antibiotic-resistant bacterial strains, solutions other than antibiotics must be found to kill the bacteria. My research group believes that, if we can prevent biofilm formation, we will be able to successfully fight the antibiotic-resistant bacteria.</t>
  </si>
  <si>
    <t xml:space="preserve">Melissa Grace Meadows
</t>
  </si>
  <si>
    <t>Fish Glow Fluorescent Red in the Deep, Blue Sea</t>
  </si>
  <si>
    <t>https://kids.frontiersin.org/article/10.3389/frym.2018.00059</t>
  </si>
  <si>
    <t>You guessed it–science! Fluorescent colors are very special. You might have seen fluorescence
before if you have ever seen a blacklight poster or paint illuminated with blacklight. Fluorescent colors seem to glow, because they absorb one color of light and then they emit a different color. This is because of the way the pigment (color) molecules release energy from the light they absorb. When a pigment molecule absorbs light energy, it usually slowly releases the energy as heat. Instead, a fluorescent molecule releases some of the energy from the light it absorbed as new light that has lower energy than the light that was absorbed. Normal pigments just cannot do this—they can only bounce back colors of light that exist already in their environment. That is why fluorescent colors look amazing and a bit unbelievable.
 Remember how everything looks blue when you are 60 feet under the sea? Like living blacklight posters, fluorescent fish absorb that blue light, and then they emit red light. Fish that live in deeper, bluer water have even brighter red fluorescence.</t>
  </si>
  <si>
    <t>Meteorology</t>
  </si>
  <si>
    <t>https://simple.wikipedia.org/wiki/Meteorology</t>
  </si>
  <si>
    <t>Meteorology is the science that focuses on the Earth's atmosphere. People who study meteorology are called meteorologists. Meteorologists record air pressure, wind speed and direction, temperature, humidity, weather patterns, and other information. Meteorologists use this data to understand weather and to predict it. Meteorology is a major branch of earth science. Meteorologists study the causes of particular weather conditions using information obtained from the land, sea and upper atmosphere.
They use computerized and mathematical models to make short and long-range forecasts concerning weather and climate patterns. A variety of organizations use meteorological forecasts including: transport services, particularly air and sea travel; the shipping and sea fishing industries and sailing organizations; the armed forces; government services, e.g. for advice on climate change policy; farmers; public services; the media; industry and retail businesses; insurance companies; health services.
In addition to forecasting, meteorologists study the impact of weather on the environment and conduct research into weather patterns, climate change and models of weather prediction.</t>
  </si>
  <si>
    <t>Mia Hodorovich</t>
  </si>
  <si>
    <t>Shakespeare: Who Was The Bard?</t>
  </si>
  <si>
    <t>https://www.commonlit.org/texts/shakespeare-who-was-the-bard</t>
  </si>
  <si>
    <t>The controversy around Shakespeare's true authorship first emerged in the 1800s. American writer Delia Bacon published a book in which she proposed that Shakespeare's works were not written by one person but by several.
Supporters of this theory claim that "Shakespeare" was a pseudonym shared by many authors. They may have used it because they could not publicly claim authorship for reasons of social status, politics, or gender. For authors of noble status, having their work appear in print instead of being restricted to private, courtly audiences would have led to disgrace. For authors involved in matters of state, writing plays that referenced current politics would be damaging to their career, if not treasonous. And of course, female authors at this time would have been considered shocking; women weren't allowed to act in plays, let alone write them.
To Delia Bacon's credit, there is a grain of truth to this theory. Collaborative fiction was not unheard of in Shakespeare's time. Shakespeare was also inspired by various sources, as well as by his fellow dramatists. Julius Caesar was based on a translation of Plutarch.</t>
  </si>
  <si>
    <t>The Legacy of William Shakespeare</t>
  </si>
  <si>
    <t>https://www.commonlit.org/texts/the-legacy-of-william-shakespeare</t>
  </si>
  <si>
    <t>Shakespeare was an innovator of language. People quote his plays all of the time without realizing it. If you've ever heard someone say that "love is blind" or "all that glitters is not gold," they're quoting The Merchant of Venice. In fact, Shakespeare is credited with inventing over 1700 words and phrases. Do you know the joint that bends in the middle of your arm? Without Shakespeare, we wouldn't have the word for elbow!
Not only has Shakespeare shaped the English language but he's also had a hand in almost every form of popular culture. From books to music to modern theatre, Shakespeare has served as an inspiration. The popular TV series Breaking Bad is in part inspired by Macbeth — just as House of Cards takes cues from Richard III, and the show Empire has been compared to King Lear.
One reason his work has endured is because he wrote about universal themes. His storylines are dramatic and engaging. His dialogue is witty and poetic. He wrote tales of forbidden romance, of political intrigue, of murder and revenge. In their time, these plays were comparable to modern blockbusters.</t>
  </si>
  <si>
    <t>Michael A. Signal</t>
  </si>
  <si>
    <t>Tornadoes: Watch Out!</t>
  </si>
  <si>
    <t>https://www.commonlit.org/texts/tornadoes-watch-out</t>
  </si>
  <si>
    <t>Tornadoes usually form from large thunderstorms. When the winds beneath a storm are unstable, they blow at different speeds. These unstable winds underneath the thunderstorm can begin to rotate. If that rotating air gets pushed up into the storm, it can gain strength and speed. A dark cone of air may swirl down from the storm. This is called a funnel cloud. If the funnel touches the ground, it becomes a tornado.
Tornadoes can form very quickly. They create the strongest winds on the planet, with speeds that can top 200 miles per hour. In 1967, a powerful tornado struck Oak Lawn, Illinois. Patti Ernst lived through that tornado as a child. "Our garage blew away. Our car was crunched," she remembered in an interview with Chicago television station, WGN. Still, she knew it could have been much worse. A powerful twister can rip houses from their concrete foundations and flatten whole neighborhoods. "My family was so lucky," Ernst said.
The Oak Lawn tornado destroyed over 100 homes, and it killed dozens of people. But survivors of 2011's Joplin, Missouri tornado know that tornadoes can be much worse. Rance Junge described the tornado to ABC News.</t>
  </si>
  <si>
    <t>Immigration to the United States</t>
  </si>
  <si>
    <t>https://www.commonlit.org/texts/immigration-to-the-united-states</t>
  </si>
  <si>
    <t>Most early immigrants came to the United States from Europe, but the country was open to immigrants from all around the world up until the late 19th century. Immigration to the United States has typically occurred in waves — with various groups of people moving in large numbers at different points in American history. For example, one of the first groups that moved to the United States in large numbers was the Irish. In the 1840s, a great famine struck Ireland. Scores of Irish people left their home country in search of land where they'd be able to feed their families. Between 1820 and 1930, over 4 million Irish men, women, and children immigrated to the United States. Another wave of immigration came from China in the mid-19th century. Many workers traveled across the Pacific to work as miners, farmers, and other manual laborers. When gold was discovered in California in 1848, Americans rushed west, hoping to strike it rich. So did thousands of Chinese immigrants. In just a few years after the discovery of gold, about 150,000 Chinese people immigrated to the United States.</t>
  </si>
  <si>
    <t>Welcome to the Underworld</t>
  </si>
  <si>
    <t>https://www.commonlit.org/texts/welcome-to-the-underworld</t>
  </si>
  <si>
    <t>Look there! See that figure in the distance? Yes, those are three heads. We are nearing the gates of Hades, guarded by a fierce hound named Cerberus. Cerberus is a massive, fearsome beast. I am sure you have heard tales of him but seeing him in person can be intimidating. He is not just a huge dog with three heads but a mixture of the Underworld's most monstrous creatures. You can see now that he has the tail of a serpent and the heads of many snakes growing from his back. I assure you; Cerberus will not harm anyone unless they try to escape Hades. You see, Cerberus ensures that none but the souls of the dead enter the Underworld — unless accompanied by me! He also guards the gate so that no one can escape back into the world of the living.
Because Cerberus has allowed us safe passage through the gate, we are now in Hades. The Underworld is divided into three parts. First, there is paradise: The Elysian Fields. People earn the right to spend eternity in the Elysian Fields through heroic feats and virtuous deeds on earth.</t>
  </si>
  <si>
    <t>Learning About the Holocaust</t>
  </si>
  <si>
    <t>https://www.commonlit.org/texts/learning-about-the-holocaust</t>
  </si>
  <si>
    <t>Jewish people practice the religion of Judaism, one of the world's oldest major religions. It predates Christianity by over 1,000 years. Jews have often been persecuted throughout history. For centuries, Jewish families were forced to live in only certain areas. They were only allowed to work in certain professions, and they were often turned into scapegoats, being wrongfully blamed for many social problems. In the Middle Ages, Jewish people were even expelled from entire countries in Europe, like England and France.
In the 17th century, Jewish people were allowed back into the countries that had driven them away hundreds of years earlier. This does not mean that Jews were accepted across Europe. They were still treated poorly, shunned, and blamed for many problems in society. And there were lots of problems in 1930s Germany. Millions of Germans were jobless. Many of the people that had jobs still couldn't afford food or basic necessities. Of course, Jewish people did not cause Germany's problems, but they became scapegoats once again. 
When Hitler came to power, he claimed to have the solutions to Germany's problems. One of his solutions was to take land from other countries. He started by invading Poland in 1939.</t>
  </si>
  <si>
    <t>Magical rainbow river</t>
  </si>
  <si>
    <t>"The rainbow is a magical river with healing powers. But it is so high up in the sky that you can't reach it. If you catch a cold, the rainbow can't help you." 
The children thought about this. "Mother, please tell us our rainbow story," said Erdoo. "Yes, please mother, I want to hear it too," Udoo chimed in. "Me three," Eryum begged, lifting up three little fingers. 
"Well, let me see, mmmm," she said playfully. "Okay lovelies, gather round. Mother, the storyteller is here!" 
Erdoo ran for the naha, the stirring stick they used as their totem. She handed it over to mother. Eryum got the headgear for mother to wear. It never failed to put her into character. 
They all sat quietly to listen to the story they had heard many times. Udoo blew the whistle, telling mother to start. Then the story began. 
"Once, the rainbow was a magical river. It was hidden inside the green woods of Mbadede. Because it had healing powers, it was guarded. 
If you were sick, you drank the water. The rainbow was always happy to share. But it didn't like badly behaved people."</t>
  </si>
  <si>
    <t>Mohammed Alhaji Modu</t>
  </si>
  <si>
    <t>Sheep who got tired of city life</t>
  </si>
  <si>
    <t>Lion said to Hyena, "Can't we even find peace in our dens? You throw dust into our eyes!" Hyena answered, "King, I did not mean to disrespect you! I am only running after my food!" Lion said, "You are food to me, too, Hyena. Did I chase you? You came to me. Don't blame me later." Then Lion said to Sheep, "Why did you come to the bush?" Sheep replied, "I came because I am a diviner." Lion said, "Prepare traditional medicine to prove that you are truly a diviner." Sheep replied, "My medicine is expensive." Lion said, "That is no problem, whatever it costs. There is nothing that is impossible for me." Sheep said, "The medicine is Hyena's ear." Lion cut off Hyena's ear and gave it to Sheep. Sheep put Hyena's ear inside a jar of honey and gave it to Lion. Lion ate Hyena's ear and found it so sweet.</t>
  </si>
  <si>
    <t xml:space="preserve">Naama Kadmon Harpaz
Tamar Flash
</t>
  </si>
  <si>
    <t>Size Doesn’t Matter—What Can Handwriting Tell Us About the Brain?</t>
  </si>
  <si>
    <t>https://kids.frontiersin.org/article/10.3389/frym.2018.00018</t>
  </si>
  <si>
    <t>When you write on the blackboard, you use much larger movements than when you write in a notebook. Yet, the large letters written on the blackboard will appear very similar to the small letters written in the notebook. How does your brain generate these different writing movements? Does it use a single set of commands for both the notebook and blackboard—or multiple commands? In this article, we will present an experiment in which we measured brain activations of people while they were writing letters of different sizes and discuss what we can learn from this experiment about the brain commands that generate these movements.
Humans have a remarkable range of movements. We walk, dance, write, type, speak, and play different sports, without thinking too much about how we move. We can also perform the same actions using large or small movements, such as when taking a small or a large step, and using slow or fast movements, such as when typing a text message when you are in a hurry. But how does the brain control these diverse movements?</t>
  </si>
  <si>
    <t>Natalie V. Covington &amp; Melissa C. Duff</t>
  </si>
  <si>
    <t>Amnesia and the Multiple Memory Systems of the Brain</t>
  </si>
  <si>
    <t>https://kids.frontiersin.org/article/10.3389/frym.2018.00045</t>
  </si>
  <si>
    <t>There are two ways that scientists talk about amnesia. First, amnesia can happen alongside other problems. For example, there are some diseases and injuries that can cause damage to the hippocampus and cause memory loss. These include Alzheimer's disease and traumatic brain injury. Both of these conditions can cause memory loss, but they usually also cause other problems for a person's ability to think. For example, a person with Alzheimer's disease or traumatic brain injury might have difficulty planning for the day or making good decisions. So, when people with Alzheimer's disease or traumatic brain injury have memory loss, we say that they have amnesia as one of their symptoms. People can have different degrees of amnesia as a symptom, from mild memory problems to severe memory problems. Having amnesia as part of a large set of problems is fairly common. But amnesia can also occur by itself, without other problems.</t>
  </si>
  <si>
    <t xml:space="preserve">Natasha Clark
Aziza Alibhai
Catrin Sian Rutland
</t>
  </si>
  <si>
    <t>Mending a Broken Heart—The Genetics of Heart Disease</t>
  </si>
  <si>
    <t>https://kids.frontiersin.org/article/10.3389/frym.2018.00019</t>
  </si>
  <si>
    <t>Heart disease is a major cause of health problems worldwide. There are many different types of heart disease, but one that is fairly common and can have lots of negative side effects is called cardiomyopathy. We know that humans and many mammals, including dogs, get cardiomyopathy. In dilated cardiomyopathy the heart changes shape and often the electrical signals within the heart change. Because of these changes, the heart is not able to pump blood around the body very well, which means that oxygen and nutrients are not delivered to the body at the optimal levels. This can affect day-to-day life, and it can also cause early death. Understanding cardiomyopathy and finding the mutations in genes that cause it are essential, as this information can help us to diagnose, treat, and prevent this heart disorder. We can try to mend the broken hearts that do not work properly. In dogs with cardiomyopathy, we have discovered genetic mutations and found links between these changes in the dogs' hearts.</t>
  </si>
  <si>
    <t>Nathaniel Bivan</t>
  </si>
  <si>
    <t>Flower blind</t>
  </si>
  <si>
    <t>One day, Chat was strolling in the garden. She liked the sweet scent of flowers. She loved to touch their soft petals. Chat wished she could see flowers, just once. "They are lovely," she said to herself. Every day, Chat walked in the garden. She knew her way around. Today, she raised her head to the skies. Suddenly, she heard thunder and lightning. "I need to hurry back to the house," Chat thought. Rain began to fall. Chat slipped, lost her balance and fell. She hit her head on a stone. When Chat woke up, there were people around her. "What happened?" she asked. "You fell and bumped your head," her father said. "Thank God you are fine," said her mother. "Daddy, mummy?" asked Chat. She also called the names of her brothers and sisters. "Please, get me a flower." Everyone was surprised. Her sister returned with a flower. Chat held it gently. "It is so lovely," she said. Her family looked at one another. "Chat, can you see the flower?" her mother asked. Chat played with the flower in her hand. "You are all so beautiful, just like this flower," she smiled.</t>
  </si>
  <si>
    <t>Navid Reza Ghaffari &amp; James Lafayette McGaugh</t>
  </si>
  <si>
    <t>People Who Rarely Forget</t>
  </si>
  <si>
    <t>https://kids.frontiersin.org/article/10.3389/frym.2018.00055</t>
  </si>
  <si>
    <t>In 2000, a young woman named Jill Price contacted McGaugh to say that she had a memory problem. She said she had trouble forgetting things. This was very unusual! If a person says they have a memory problem, then it usually means they have trouble remembering things. After talking to her, it became very clear that she had an amazing memory. Her memory was then tested over the next few years. For one of the tests, she was asked to write down the date and what she was doing for the past 23 Easters. This was a very hard test, because Easter falls on a different date each year. She got all the dates correct except for one! What made this even more interesting was that Jill Price did not even celebrate Easter. A paper discussing Jill's memory was published in 2006. After that, more people contacted us to say that they also had HSAM. In December 2010, the TV show "60 Minutes" featured six people who have HSAM. Over 19 million people saw this TV show. Immediately afterwards, hundreds of viewers quickly contacted us and asked to have their memory tested!</t>
  </si>
  <si>
    <t xml:space="preserve">Nellie Kamkar
Niki H. Kamkar
Daniel Ansari
</t>
  </si>
  <si>
    <t>What Is the Key to Success? And How Do We Get There?</t>
  </si>
  <si>
    <t>https://kids.frontiersin.org/article/10.3389/frym.2018.00012</t>
  </si>
  <si>
    <t>Better at spelling! In one study, 12-year-old kids who were competing in a national spelling bee were given a series of questionnaires to fill out—including a grit questionnaire. Interestingly, it was not the kids who read books for fun or those who were quizzed on spelling words by their parents who ended up doing better in the spelling bee. Instead, it was the kids who scored high on grit who made it to the final round of the national spelling bee. What's more, gritty high school students are more likely to graduate, and university students get higher grades. In adulthood, gritty employees are more likely to be keeping their jobs and their marriages! What about the brains of these highly successful, gritty people—what do their brains look like? And furthermore, are the brains of gritty people different from those of not-so-gritty, less successful individuals?</t>
  </si>
  <si>
    <t>Nerissa Ora Zyskind Tunnessen
Michael H. Hsieh</t>
  </si>
  <si>
    <t>Eating Worms to Treat Autoimmune Diseases?</t>
  </si>
  <si>
    <t>https://kids.frontiersin.org/article/10.3389/frym.2018.00032</t>
  </si>
  <si>
    <t>Can eating worms actually make you healthy? Most people do not think of parasitic worms and disease treatments as going together. Recently, researchers have found that a certain kind of parasitic worms, called helminths, may have health benefits, specifically in autoimmune diseases. Autoimmune diseases are diseases in which the body attacks healthy cells or recognizes positive "self" cells as dangerous. The idea of using helminths for autoimmune disease treatment goes back to 1989, when a scientist named David Strachan proposed something called the hygiene hypothesis, which is the idea that the immune system is somewhat dependent on the environment. Helminth treatment is also connected to the hypothesis that exposure to bacteria and other microbes can help to build up the immune system. It is possible that helminths help to regulate the functions of the body, particularly in people who are more likely to have an autoimmune disease. So far, researchers have found that helminths—and molecules from helminths—decrease inflammation and symptoms of autoimmune diseases in animal experiments and in some humans.</t>
  </si>
  <si>
    <t>Nerve</t>
  </si>
  <si>
    <t>https://simple.wikipedia.org/wiki/Nerve</t>
  </si>
  <si>
    <t>A nerve is a group of special nerve cells grouped together in parallel. Another word for nerve cell is neuron. The special neurons grouped together in nerves take information (messages) to and from the human body to the central nervous system. The central nervous system (acronym) CNS is the brain and spinal cord. The spinal cord is the big cord that goes from the brain into the back. It carries all the information that goes from the brain to the nerves in the body.
All the nerves in the body make the peripheral nervous system (acronym PNS). The brain and spinal cord are the CNS. All the nerves that come from the spinal cord are the PNS. Together the CNS and PNS are the nervous system. The nervous system contains neurons and cells called glia. Glia cells keep the neurons safe and healthy. Neurons take messages to and from the CNS to the rest. The dendrite and axon are fibers that go out from the cell body. Axons take information away from the cell body. Dendrites take information to the cell body.</t>
  </si>
  <si>
    <t>Nwanne FelixEmeribe, Kenneth Boyowa
Okitikpi</t>
  </si>
  <si>
    <t>Emeka and the
old man</t>
  </si>
  <si>
    <t>Every day, Emeka's father took him to school in his car. He also brought Emeka home after school. One afternoon on their way home, Emeka's father stopped to buy something at a big shop. From the car, Emeka looked across the road and saw an old man. He was carrying a big load on his head. He was tired and walked slowly. Emeka kept looking at him. The old man sat under the shade of a tree on the walkway and opened his bag. He had two flat plastic water bottles, which he was making into shoes. Emeka thought about that old man for a long time. He felt sad. When he got home, he could not eat. He thought about what he could do. He got up and took some money from his money bag. He called Chita and jumped on his bicycle. Emeka rode to the shop where his father had shopped. The boy ran into the shop and came out with a bag. He went to where the old man was resting against a tree. Emeka called out, "Good afternoon, sir." The man answered, "Peace to you, my child."</t>
  </si>
  <si>
    <t>Oda Wako Genale</t>
  </si>
  <si>
    <t>Why hyenas limp</t>
  </si>
  <si>
    <t>The oldest hyena said, "Let the strongest hyena stand on the ground and then let the rest of us stand on each other's backs. We will climb on one another's backs until we reach the clouds." They agreed and started climbing up on one another's backs. Soon, there were no more hyenas left remaining on the ground except the strongest one. After the last hyena climbed up, the hyena on the ground thought that the others had started eating. He asked, "Why don't you give me some of the food you're eating?" However, the hyenas did not reach the clouds. They didn't find any food and so they had nothing to give to the strongest hyena standing on the ground. The strongest hyena became impatient and moved to the left side. All the others came falling down to the right side. As a result, even today all hyenas limp on their right side.</t>
  </si>
  <si>
    <t>Osu Library Fund</t>
  </si>
  <si>
    <t>Fati and the Honey Tree</t>
  </si>
  <si>
    <t>Fati was a little girl who ran like the wind. 
She loved to laugh, and always tried hard to do as she was told. 
One day, Fati went on a bicycle with her father to the farm to pull some weeds. 
Soon, Fati was tired. She said, "Father, I am hot and tired. May I sit under the mango tree?" 
Father said, "Yes Fati, you may sit there. But, please, do not climb any trees today." 
Fati sat under the mango tree. 
Fati looked up. She saw one, two, three ripe mangoes! 
Fati looked over at her father. He was busy and not looking her way. 
Quietly, Fati started to climb the mango tree. She thought, "I will sit here. It is a good place to rest and eat ripe mangoes." 
So, she sat and ate. 
After she ate the mangoes, Fati climbed down. 
Only to see another tree. 
This tree had something brown dripping down its bark. 
It was honey! Fati loved honey! But she did not love bees. 
Fati looked up and saw only one little bee. 
Fati thought, "There is only one little bee. It will not hurt me if I climb the tree and look for honey."</t>
  </si>
  <si>
    <t>Fati and the Green Snake</t>
  </si>
  <si>
    <t>Fati was also very busy. She found small pieces of firewood. She found very small pieces of firewood. Then Fati looked up. She saw a red bird in the tall grass. Next, Fati looked down. She saw a brown ant on the dusty path. Fati saw a beautiful leaf. The leaf was shiny and green. She put one finger on the beautiful leaf. Fati said, "This does not feel like a leaf." Suddenly, the beautiful leaf moved! Fati said, "This is not a beautiful leaf. This is a green snake!" Fati screamed, "Eii!" She ran very fast to look for her mother and father. Fati saw her father and shouted, "A snake! A snake!" Father said, "Where? Where?" Fati said, "There! There!" Then her father chased the green snake with a stick. The green snake slithered away. Father said, "Fati, you are safe. Let's go to mother and tell her about the green snake." Mother said, "Fati, I am happy the green snake did not bite you." "But next time, please, look where you go, and be more careful." And that was the end of that.</t>
  </si>
  <si>
    <t>Pamela Huber</t>
  </si>
  <si>
    <t>The Golden Ratio</t>
  </si>
  <si>
    <t>https://www.commonlit.org/texts/the-golden-ratio</t>
  </si>
  <si>
    <t>What is a ratio? A ratio is a number that compares values. Imagine you are making fruit juice and need three apples for every orange to make one cup of juice. If you have three apples and one orange, then you have a ratio of 3 apples to every 1 orange. The ratio would be written as 3:1. If you want to make more juice, you can use the ratio to decide how many ingredients you need. Say you want two cups of juice. You can add one orange to your recipe (for a total of 2 oranges). The ratio of 3 apples to 1 orange means you would then need 3 more apples (for a total of 6 apples), leading to a ratio of 6:2. So 3:1 is also 6:2.
A golden ratio is a special ratio. In the golden ratio, a whole is broken into two unequal parts where the whole number divided by the larger part equals the larger part divided by the smaller part. That might sound a bit confusing, so let's look at an example.
Imagine we snap a ruler that is 100 centimeters long into two pieces. The two pieces are not equal.</t>
  </si>
  <si>
    <t xml:space="preserve">Pedro Morais, Ester Dias, Inês Cerveira, Stephanie M. Carlson, Rachel C. Johnson, &amp; Anna M. Sturrock </t>
  </si>
  <si>
    <t>How Scientists Reveal The Secret Migrations of Fish</t>
  </si>
  <si>
    <t>https://kids.frontiersin.org/article/10.3389/frym.2018.00067</t>
  </si>
  <si>
    <t>Otoliths, or ear stones, grow inside the inner ear of bony fish. There are over 28,000 species, including such diverse species as clownfish, seahorse, salmon, and tuna. Bony fish have three pairs of otoliths—the sagittae, the lapilli, and the asteriscii. Otoliths are made of calcium carbonate, the same chemical compound that chalk and limestone are made of. Different fish have otoliths that are different in shape and size, so scientists can find the otoliths in the poop of birds and seals to see what kind of fish these animals are eating-yuck! Otoliths allow the fish to keep their balance and to detect sound and water depth. Otoliths grow continuously during a fish's life, a few microns each day from birth until death. One micron is 1,000 times smaller than one millimeter, so otoliths are typically about the size of a grain of sand in juvenile fish and the size of a fingernail in most adult fish.</t>
  </si>
  <si>
    <t>Pei-Ju Chen
Finlay J. Stewart
Kentaro Arikawa</t>
  </si>
  <si>
    <t>The More, the Better? A Butterfly with 15 Kinds of Light Sensors in Its Eye</t>
  </si>
  <si>
    <t>https://kids.frontiersin.org/article/10.3389/frym.2017.00070</t>
  </si>
  <si>
    <t>Colors are everywhere in nature, and they communicate useful information. Flowers use colors to advertise that they have nectar, fruits change color when they are ripe, and birds and butterflies use their colorful wings to find mates or to startle enemies. To use this information, animals must be able to see colors. Humans have "trichromatic" color vision, meaning that all the colors we perceive can be produced by mixing three primary colors—red, green, and blue. This is because we have three kinds of light-sensing cells in our eyes, one kind sensitive to red, one to green, and one to blue light. Different species have different types of light-sensing cells. Honeybees also have three types, but they have cells that sense ultraviolet light instead of red light. Butterflies typically have 6 or more types of light-sensing cells, but we found one swallowtail species that has at least 15, which is the record among insects. In this article, we discuss how the world might look to a butterfly with such a complex eye.</t>
  </si>
  <si>
    <t xml:space="preserve">Penny M. Pexman
</t>
  </si>
  <si>
    <t>How Do We Understand Sarcasm?</t>
  </si>
  <si>
    <t>https://kids.frontiersin.org/article/10.3389/frym.2018.00056</t>
  </si>
  <si>
    <t>In research in my laboratory, we have found that young children do not usually understand sarcasm until they are 5–6 years old, and they may not find sarcasm funny until they are even older. We study how children understand sarcasm by presenting short puppet shows, in which one puppet says something sarcastic to the other puppet; for instance, "That was a great play" in a puppet show about a soccer game, after one puppet kicks the ball wide of the net and out of bounds. We then ask children a series of simple questions to figure out whether they understood the sarcasm. This work has shown that while 5- to 6-year-old children may understand that the speaker means the opposite of what he or she has said, the children do not understand why the speaker would talk that way; they do not see the humor. Children start to see the humor in sarcasm around 8 or 9 years of age.</t>
  </si>
  <si>
    <t>Peter Omoko</t>
  </si>
  <si>
    <t>The kingfisher and the sea</t>
  </si>
  <si>
    <t>The day before the king and his family left, he held a feast. Everyone attended. Leopards, snakes, rabbits, snails, birds and even ants came to the feast. The king addressed the people, "My family and I are going away to the other part of Okugbe Island. We want to feel the pain that other people feel." People whispered amongst themselves. The elders did not believe him. But who could question the king? So, everyone drank and feasted. The next day, the king and his family sailed away. For the first two days, the boats rolled through the waters. The sky was clear, the sea was calm, and the trip was a happy one. On the third day, the sea became rough. The sky became cloudy. A great storm came upon them. The boats were overturned. The king was helpless as his wealth and family were lost to the sea. The king alone survived.</t>
  </si>
  <si>
    <t>Photovotaics</t>
  </si>
  <si>
    <t>https://simple.wikipedia.org/wiki/Photovoltaics</t>
  </si>
  <si>
    <t>A photovoltaic installation typically includes an array of solar panels, an inverter, rechargeable batteries (for use at night), a charge controller (a device that prevents the batteries from over-charging), two GFCI circuit breakers (one before the inverter and one after), and interconnection wiring. There is sometimes also a transformer after the inverter, which can power 240 volt heavy appliances such as a clothes dryer or oven. The transformer is often part of the inverter and can't be seen. Everything past the inverter (or transformer if there is one) is set up like a normal utility-fed installation (breaker panel, lights, outlets, switches, etc.). If there is no transformer, only 120 volt devices may be used. Installations without a transformer must be labelled as such on the breaker panel to alert future electricians that 240 volt appliances can not be installed. Some installations have direct current (DC) lighting and possibly DC appliances. The advantage of this is that for DC loads, the losses in the inverter are avoided. These installations will have a separate DC breaker panel connected before the inverter.</t>
  </si>
  <si>
    <t>Podcasting</t>
  </si>
  <si>
    <t>https://simple.wikipedia.org/wiki/Podcasting</t>
  </si>
  <si>
    <t>Podcasting is a way to share information as digital audio files. People often subscribe, download, and share podcasts using a computer and listen to them on an MP3 player.
Many podcasts are similar to broadcast radio news or discussion programs. Some use other formats such as a continuing story, comedy show, lecture, or audiobook.
Podcasts can be found for almost anything. Radio shows, do it yourself projects, special interest groups, religious sermons, comedy sketches, cartoons, and just about anything else can be found. Once a podcast is found, it can be subscribed to like a magazine or newspaper and then downloaded. Once it is downloaded, it can be stored on an MP3 player to be listened to.
Podcasting has become so popular that many people who write for magazines or report news on television have also been putting out their own podcasts.</t>
  </si>
  <si>
    <t>Polarization</t>
  </si>
  <si>
    <t>https://simple.wikipedia.org/wiki/Polarization</t>
  </si>
  <si>
    <t>Light reflected by shiny transparent materials is partly or fully polarized, except when the light is perpendicular to the surface. Polarization was first discovered in 1808 by the mathematician Etienne Louis Malus. A polarizing filter, such as a pair of polarizing sunglasses, can be used to observe this effect by rotating the filter while looking through it at the reflection off of a distant horizontal surface. At certain rotation angles, the reflected light will be reduced or eliminated. Polarizing filters remove light polarized at 90° to the filter's polarization axis. If two polarizers are placed atop one another at 90° angles to one another, very little light can pass through both.
Polarization by scattering is observed as light passes through the atmosphere. The scattered light produces the brightness and color in clear skies. This partial polarization of scattered light can be used to darken the sky in photographs, increasing the contrast. This effect is easiest to observe at sunset, on the horizon at a 90° angle from the setting sun. Another easily observed effect is the drastic reduction in brightness of images of the sky and clouds reflected from horizontal surfaces.</t>
  </si>
  <si>
    <t>Praba Ram, Sheela Preuitt</t>
  </si>
  <si>
    <t>3... 2... 1... Blast-off!</t>
  </si>
  <si>
    <t>https://freekidsbooks.org/wp-content/uploads/2020/01/FKB-Stories-3-2-1-blast-off_STEM.pdf</t>
  </si>
  <si>
    <t>A constellation is a group of stars that forms a pattern in the sky. It sometimes looks like a mythological character or an animal if you have a good imagination. Cygnus, Lacerta, Triangulum, Cepheus, the Little Dipper, Lynx, Draco, Hercules, the Big Dipper, Scutum and Orion are some names of constellations.
A satellite is an object that goes around a planet or a star. Earth has a natural satellite -- the moon. Artificial satellites are launched into space for communications, astronomy, and weather studies.
Mechanical engineers, electrical engineers, and electronics engineers work together to assemble a rocket.
Scientists figure out what path the satellite will take when it is in space. The path was called orbit.
Four rocky inner planets -- Mercury, Venus, Earth, Mars -- and four gassy outer planets -- Jupiter, Saturn, Uranus, Neptune -- make up the eight major planets of our solar system. Pluto used to be the ninth planet but in 2006, International Astronomical Union (IAU) decided that Pluto was a dwarf planet.</t>
  </si>
  <si>
    <t xml:space="preserve">Rachel Bell
Ashleigh M. Maxcey
Elizabeth F. Loftus
</t>
  </si>
  <si>
    <t xml:space="preserve">Crime Solving: Can You Correctly Report What You Saw?
</t>
  </si>
  <si>
    <t>https://kids.frontiersin.org/article/10.3389/frym.2018.00021</t>
  </si>
  <si>
    <t>If you are at the same place where a criminal is and you see them run off with a lady's purse, do you think you would be able to tell a police officer what the thief looked like? Reporting what you saw to the police is called an eyewitness account. An eyewitness account is telling someone, like a police officer, exactly what you saw during a crime or other event. This report would include information such as what the thief looked like and what you saw him or her do. Although accurately telling the officers what happened may seem easy, your eyewitness account can have mistakes. For example, in eyewitness accounts, people sometimes report that a criminal is taller than they actually are in real life. Such error is a problem because police work can rely on eyewitness accounts to help solve some crimes. In order to understand why such eyewitness account errors happen, first we need to understand the stages of memory.</t>
  </si>
  <si>
    <t>Rachel Slivnick</t>
  </si>
  <si>
    <t>Earthlings, Meet Venus</t>
  </si>
  <si>
    <t>https://www.commonlit.org/texts/earthlings-meet-venus</t>
  </si>
  <si>
    <t>Venus may be our nextdoor neighbor, but a visit to Venus won't be very pleasant for us Earthlings. First, it will take three to four months in a spaceship to fly the 23.7 million miles to Venus, so pack for a long trip. As you step out of your spaceship, you try to take a big gulp of fresh air... but no luck. The atmosphere of Venus is made almost entirely of carbon dioxide, which is deadly for humans to breathe. Once you've donned your spacesuit, don't expect a glass of water. There is no liquid on Venus, although scientists believe that for the first two billion years of the planet's life Venus had liquid oceans. Any liquid on Venus has long since evaporated due to the extreme heat.
Venus is the warmest planet in our solar system, with a surface temperature of 900 degrees Fahrenheit. To compare, your oven at home only reaches about 500 degrees Fahrenheit. Think about how it feels when you open a hot oven, with the burning air rushing out and heating up an entire room. Imagine an entire planet that feels that hot!</t>
  </si>
  <si>
    <t>The American Criminal Justice System</t>
  </si>
  <si>
    <t>https://www.commonlit.org/texts/the-american-criminal-justice-system</t>
  </si>
  <si>
    <t>The criminal justice system that originated with the amendments in the Bill of Rights now has three modern components. The first is law enforcement. There are law enforcement officers and departments in every arena of American life, from park rangers to small town police forces to federal agencies like the Federal Bureau of Investigation.
Law enforcement is a vast and complex system because there is an enormous amount of laws in our country. Every year, new laws are introduced by elected officials and current laws are tweaked. At the national level, thousands of statutes and regulations codify our laws. In addition to federal laws, states have their own sets of statutes and regulations for issues and topics that have been left to states to regulate. Furthermore, when judges make rulings, their rulings set a precedent, meaning that these decisions can be binding or persuasive in subsequent cases. When a similar situation comes before a judge, they are guided by how previous cases in their jurisdiction were decided. Due to the complex tangle of laws at all levels of American society, the law enforcement branch of the justice system is immense.</t>
  </si>
  <si>
    <t xml:space="preserve">Rachel Tanner
</t>
  </si>
  <si>
    <t>The 3Rs: What are Medical Scientists Doing about Animal Testing?</t>
  </si>
  <si>
    <t>https://kids.frontiersin.org/article/10.3389/frym.2018.00044</t>
  </si>
  <si>
    <t>Although important discoveries have been made and there is much improvement in how laboratory animals are treated, we would all prefer it if we did not have to use animals in experiments at all. So, are scientists doing anything to find alternatives? The answer is a resounding yes! 50 years ago, Bill Russell and Rex Burch wrote a book that introduced the "3 R's" for scientific research. Rather than reading, writing, and arithmetic (as you may have come across in school), Bill and Rex were referring to replacement, reduction, and refinement. Replacement is about finding different options for experiments, other than animals, and reduction is about developing methods so that fewer animals are needed in each experiment. Refinement is concerned with improving current animal research so that the animals suffer as little as possible.
The 3 R's are now used in deciding the laws around animal research, and these days no experiment can be performed if there is an alternative available that does not use animals. Each experiment has to use the minimum possible number of animals, and the method has to result in the least pain and suffering for the animal.</t>
  </si>
  <si>
    <t>Raúl Navarro
Santiago Yubero
Elisa Larrañaga</t>
  </si>
  <si>
    <t>A Friend Is a Treasure and May Help You to Face Bullying</t>
  </si>
  <si>
    <t>https://kids.frontiersin.org/article/10.3389/frym.2018.00014</t>
  </si>
  <si>
    <t>Bullying is an aggressive behavior among school-aged children. Bullying is repeated over time and includes behaviors such as hitting, breaking someone's things, name-calling, spreading rumors, or posting someone's private photos online. Researchers all over the world have found that children who are bullied may have serious health problems, including depression, anxiety, sadness, sleep and eating problems, and decreased performance in school. Psychological studies can help to prevent these serious problems, by analyzing which factors put a child at risk of being bullied. Using anonymous questionnaires, we asked children aged 10–12 years old to report if they were suffering some kind of bullying and how they felt about their relationships both in and out of school (for example, how easily they become friends with other children). We wondered if bullying could happen even in a circle of good friends. We can use the information learned in this study to promote prevention programs in schools, to advise children about how to deal with bullying.</t>
  </si>
  <si>
    <t>Rebecca A. Penn &amp; Michael C. Hout</t>
  </si>
  <si>
    <t>Making Reality Virtual: How VR “Tricks” Your Brain</t>
  </si>
  <si>
    <t>https://kids.frontiersin.org/article/10.3389/frym.2018.00062</t>
  </si>
  <si>
    <t>A typical photograph is a motionless picture viewed from a single perspective. In the real world, however, when we view a scene we can move around and look at things from different angles. Leika the dog is sitting by a chair. We can sometimes see more of the chair than we can see of Leika, depending on our particular vantage point. How much our view of Leika is blocked by the chair depends on where we are standing. It is also important to note that we get a sense of depth in these pictures. In the photos, we can tell that the chair is (usually) closer to us than Leika, because it partially blocks our view of her. Knowing how close or far away things are partly depends upon our having binocular vision. Binocular vision means that our left and right eyes see things from slightly different viewpoints, because they are located on different sides of the face. This means that our brain has to merge together information from these two perspectives. This process is called stereopsis.</t>
  </si>
  <si>
    <t xml:space="preserve">Sabine Schaefer
</t>
  </si>
  <si>
    <t>Why is it Difficult to Cross the Street While Talking?</t>
  </si>
  <si>
    <t>https://kids.frontiersin.org/article/10.3389/frym.2018.00030</t>
  </si>
  <si>
    <t>There are many situations in which you think about something or talk to somebody while you do some movement with your body at the same time. For example, you might talk about your homework with your friend while walking to school. Or you might ride your bike while listening to music. At first sight, these situations do not seem to be tricky, and you have probably done such things many times in your life. But what happens when you need to cross a busy street on your way to school? Maybe you will stop talking for a while and focus your attention on the traffic, so that you can reach the other side of the street safely. Researchers who are interested in the relationship between thinking and moving often ask people to perform tasks with both thinking and moving components in a laboratory. The researchers want to find out whether people's performances on the movement task or the thinking task or both get worse when they need to do two things at the same time.</t>
  </si>
  <si>
    <t>Sandra Baez
Adolfo M. García
Agustín Ibáñez</t>
  </si>
  <si>
    <t>How Does Social Context Influence Our Brain and Behavior?</t>
  </si>
  <si>
    <t>https://kids.frontiersin.org/article/10.3389/frym.2018.00003</t>
  </si>
  <si>
    <t>To interpret context in social settings, your brain relies on a network of brain regions, including the frontal, temporal, and insular regions. These regions help you update contextual information when you focus on something (say, the traffic light as you are walking down the street). That information helps you anticipate what might happen next, based on your previous experiences. If there is a change in what you are seeing (as you keep walking down the street, a mean-looking Doberman appears), the frontal regions will activate and update predictions ("this may be dangerous!"). These predictions will be influenced by the context ("oh, the dog is on a leash") and your previous experience ("yeah, but once I was attacked by a dog and it was very bad!"). If a person's frontal regions are damaged, he or she will find it difficult to recognize the influence of context. Thus, the Doberman may not be perceived as a threat, even if this person has been attacked by other dogs before! The main role of the frontal regions is to predict the meaning of actions by analyzing the contextual events that surround the actions.</t>
  </si>
  <si>
    <t>Sarah L. Firth
Josh A. Firth</t>
  </si>
  <si>
    <t>How Do Birds Cope with Losing Members of Their Group?</t>
  </si>
  <si>
    <t>https://kids.frontiersin.org/article/10.3389/frym.2018.00008</t>
  </si>
  <si>
    <t>Have you ever wondered how animals might respond to losing a member of their group? Many human activities, like hunting or changing the environment animals live in, can cause the loss of individual animals. However, how this loss affects the remaining animals in a group is still widely unknown. We wanted to investigate this question, so we tracked wild birds known as great tits. These birds form small groups within their population, called flocks. By removing individual birds from the wild, we were able to monitor how birds responded to losing a flockmate. Interestingly, the birds that lost their flockmates responded by making new flockmates and also by spending more time with their previous flockmates. These findings show us that losing animals from a population can affect how the remaining animals behave. This research could help improve people's understanding of the effects of losing animals.</t>
  </si>
  <si>
    <t>Talking in Twos</t>
  </si>
  <si>
    <t>https://freekidsbooks.org/wp-content/uploads/2019/10/FKB-Kids-Stories-talking-in-twos.pdf</t>
  </si>
  <si>
    <t>When Siphar presses ‘Enter' on the computer, the computer understands. That is because the meaning of the word is stored in its brain.
The instruction ‘Enter' is stored in the brain of the computer in Binary. Binary is the language we use to communicate with computers.
If you saw words or instructions in Binary, you would be confused. That is because Binary uses only a series of 1s and 0s.
Each 1 and each 0 is important. Each 1 and each 0 gives the computer an important message. The computer is made up of millions of circuits which allow electricity to pass. Or not. When electricity passes, it is ON and is written as 1. When it doesn't pass, it is OFF and is written as 0.
That is why the language is called Binary. It comes from bini, which is Latin for "two together". In this language, there are only two letters. The letters are called bits. Eight bits make a byte.
Using just 1 and 0, you can communicate many things to the computer. The letter A is stored as the byte 01000001. The letter B is stored as the byte 01000010.</t>
  </si>
  <si>
    <t>Shabnam Minwalla</t>
  </si>
  <si>
    <t>Are you a fish?</t>
  </si>
  <si>
    <t>https://freekidsbooks.org/wp-content/uploads/2019/09/are-you-a-fish-marine-robots-introduction-elementary-school-FKB.pdf</t>
  </si>
  <si>
    <t>There are strange new fish swimming in the sea. They look and behave like ordinary fish. But they are made of metal and foam, cloth and plastic.
RoboTuna swims far and fast like other tuna fish. It is also a policeman underwater. It chases smugglers and pirates at sea.
SoFi is a soft robot with fins and a tail. It takes videos of life deep inside the ocean. The fish are not afraid. They swim with SoFi.
Jellyfish Robot is made of gel. It catches fish with its soft, transparent tentacles. It swims around without being seen.
Robot Eel has a long, black body and red eyes. One day, it might live on the sea floor. It might fix broken pipes and machines underwater.
OctoBot looks like a small octopus. One day, it could search for people lost at sea. It might even kill germs in the water.
One day, these strange new fish will swim far and deep. They will show us the secrets of the sea.</t>
  </si>
  <si>
    <t>Sharice Clough
Caitlin Hilverman</t>
  </si>
  <si>
    <t>Hand Gestures and How They Help Children Learn</t>
  </si>
  <si>
    <t>https://kids.frontiersin.org/article/10.3389/frym.2018.00029</t>
  </si>
  <si>
    <t>When we talk, we often make hand movements called gestures at the same time. Although just about everyone gestures when they talk, we usually do not even notice the gestures. Our hand gestures play an important role in helping us learn and remember! When we see other people gesturing when they talk—or when we gesture when we talk ourselves—we are more likely to remember the information being talked about than if gestures were not involved. Our hand gestures can even indicate when we are ready to learn new things! In this article, we explain how gestures can help learning. To investigate this, we studied children learning a new mathematical concept called equivalence. We hope that this article will help you notice when you, your friends and family, and your teachers are gesturing, and that it will help you understand how those gestures can help people learn.</t>
  </si>
  <si>
    <t>Shelby Ostergaard</t>
  </si>
  <si>
    <t>Jesse Owens</t>
  </si>
  <si>
    <t>https://www.commonlit.org/texts/jesse-owens</t>
  </si>
  <si>
    <t>Jesse Owens was born on September 12, 1913, in the town of Oakville, Alabama, but he moved to Cleveland, Ohio, when he was nine. He was actually named James Cleveland Owens and nicknamed J.C. — but in Ohio, one of his teachers couldn't understand his thick Southern accent. She thought he called himself Jesse. It stuck.
His athletic career began at East Technical High School. He won three track and field events while competing in the 1933 National Interscholastic Championships. He went on to race for Ohio State University and was later nicknamed "The Buckeye Bullet," as Ohio is known as the Buckeye State. While at university, he matched one world record in the 100-yard dash and broke three others: the long jump, the 220-yard dash, and the 220-yard low hurdles. Owens was used to winning. He competed in 42 different collegiate events in 1935 and won all of them.
Owens was a star track performer in college, but he also faced major challenges. His school did not offer scholarships for track and field, as the sport was not as well respected back then, so Owens had to work a series of jobs throughout college to pay for his tuition.</t>
  </si>
  <si>
    <t>Jackie Kennedy Onassis: An Icon for the Ages</t>
  </si>
  <si>
    <t>https://www.commonlit.org/texts/jackie-kennedy-onassis-an-icon-for-the-ages</t>
  </si>
  <si>
    <t>In May of 1952, Jackie was formally introduced to U.S. Representative John F. Kennedy — known by those close to him as "Jack" — at a dinner party. He had charm, wit, good looks, wealth, and political aspirations. She had intelligence, beauty, grace, and social connections. They both had an Irish-Catholic heritage, a love of letters, and a desire for a more exciting life than what suburbia promised. Their September 1953 wedding was the social event of the season.
After the wedding, the couple settled into life in Washington, D.C. Jackie remained a prominent socialite, often having her photo taken at some of the most lavish high-society parties. Almost every aspect of the couples' life was played out in the public eye. John F. Kennedy was portrayed as the handsome, rising politician, while Jackie was depicted as the beautiful, sophisticated socialite. Their first daughter, Caroline Kennedy, was born in 1957, and the couple posed with the newborn on the cover of Life magazine, a hugely popular publication at the time.
On the surface, they were seen as the perfect family. In reality, they had their challenges. The couple spent a lot of time apart.</t>
  </si>
  <si>
    <t>Shuya Liu
Ann Kathleen Atzberger</t>
  </si>
  <si>
    <t>Can a Bitter Taste be Detected Outside the Tongue?</t>
  </si>
  <si>
    <t>https://kids.frontiersin.org/article/10.3389/frym.2018.00028</t>
  </si>
  <si>
    <t>Bitter, sweet, sour, salty, and savory tastes can be sensed by the tongue through their related taste receptors. The taste of bitter is very important in nature. It protects us from eating harmful things, which usually taste bitter. In this research, we looked for cells that have bitter taste receptors. To make them visible, we labeled them with a green fluorescent protein. These green cells were found on the tongue, as expected, but they were also found in other places that are easily exposed to harmful things, such as the airway, the gut, and the urethra. Our work also showed that the cells expressing bitter receptors could have the ability to activate the immune system. We cannot actually taste bitter anywhere apart from the tongue, but bitter taste receptors in other parts of the body may function in a different way.</t>
  </si>
  <si>
    <t>Solar_cell</t>
  </si>
  <si>
    <t>https://simple.wikipedia.org/wiki/Solar_cell</t>
  </si>
  <si>
    <t>A solar cell or photovoltaic cell is a device that converts light energy into electrical energy. Sometimes the term solar cell is reserved for devices intended specifically to capture energy from sunlight, while the term photovoltaic cell is used when the light source is unspecified. The device needs to fulfill only two functions: photogeneration of charge carriers (electrons and electron holes) in a light-absorbing material, and separation of the charge carriers to a conductive contact that will transmit the electricity. This conversion is called the photovoltaic effect, and the field related to solar cells is known as photovoltaics. 
Solar cells have many apps. They have long been used in situations where electrical power from the grid is unavailable, such as in remote area power systems, Earth-orbiting satellites and space probes, consumer systems, e.g. handheld calculators or wrist watches, remote radiotelephones and water pumping applications. More recently, they are starting to be used in assemblies of solar modules connected to the electricity grid through an inverter, often in combination with net metering.</t>
  </si>
  <si>
    <t>Steven Karl Lundy</t>
  </si>
  <si>
    <t>The Immune System, in Sickness &amp; in Health—Part 1: Microbes and Vaccines</t>
  </si>
  <si>
    <t>https://kids.frontiersin.org/article/10.3389/frym.2018.00049</t>
  </si>
  <si>
    <t>For example, viruses are very small and do not carry with them all of the materials necessary to reproduce themselves. So, when a virus enters a human body, it needs to find a human cell that it can infect. Then the virus needs to take over some of the machinery of the cell to replicate itself and spread viruses to other cells. Every disease-causing virus that you have heard of has mastered taking over human cells in this way. The method by which the immune system normally handles a virus infection is to kill the infected cell before the virus can reproduce itself. It is a race in which the virus often has an early advantage, because it takes some time for the immune system to detect the virus and then to get enough immune cells involved to be able to kill all the cells with viruses inside of them. At the same time, it is very important that this potent cell-destruction mechanism does not get out of control and start killing lots of cells that do not have viruses in them.</t>
  </si>
  <si>
    <t>Synthesizer</t>
  </si>
  <si>
    <t>https://simple.wikipedia.org/wiki/Synthesizer</t>
  </si>
  <si>
    <t>A musical synthesizer is an instrument that uses electricity to make musical sounds. Very often synthesizers have a keyboard like that of a piano. When playing a piano keyboard, sounds are made by hitting soft hammers against strings pulled very tight. When playing a synthesizer keyboard, sounds are made by turning electrical oscillators on and off. Since "synthesizer" is such a big word, the word is usually shortened to "synth".
An oscillator is something that "vibrates," or repeats the same pattern. The pendulum of a clock, for example, is a very slow oscillator. A piano string "oscillates" when struck by a hammer.
Electric oscillators might be made using transistors. They turn electricity into electrical patterns, or signals, that repeat over and over. When different keys are pressed, different notes are heard. This is done by making the signal from the oscillator repeat at different rates.</t>
  </si>
  <si>
    <t>Taryn Berman &amp; Armin Bayati</t>
  </si>
  <si>
    <t>What are Neurodegenerative Diseases and How Do They Affect the Brain?</t>
  </si>
  <si>
    <t>https://kids.frontiersin.org/article/10.3389/frym.2018.00070</t>
  </si>
  <si>
    <t>Like Parkinson's Disease, Huntington's Disease is also a neurodegenerative disease that causes movement problems and affects the basal ganglia. Unlike Parkinson's Disease, Huntington's Disease is a genetic illness. This means that if either parent has the disease, the children are also very likely to have the illness. Huntington's Disease is a result of abnormal protein buildup in brain, which results in neuronal death, causing the movement disorder. Mainly, individuals with this disease will show excessive movement, movement that is generally unwanted and unnecessary. For example, they often have constant vibrating limbs, something that is out of their control. As the disease progresses, people with Huntington's will find it increasingly hard to move the way they want to move.
In any neurodegenerative disease, if neurons are dying, then the brain is getting smaller! This is a serious problem and causes the person to have memory and thinking problems. These problems are a common feature of all neurodegenerative diseases.</t>
  </si>
  <si>
    <t>Tatyana Dubich
Dagmar Wirth</t>
  </si>
  <si>
    <t>Function or Expansion: How to Investigate Cells of Human Blood Vessels</t>
  </si>
  <si>
    <t>https://kids.frontiersin.org/article/10.3389/frym.2018.00025</t>
  </si>
  <si>
    <t>But, how do we get enough endothelial cells to study? "Take them from humans," you may answer. But the question is, how do we get the large number of cells necessary to perform the experiments? Cells that are directly obtained from the human body are called primary cells. Obtaining primary endothelial cells is very difficult. More importantly, only a limited number of primary cells can be isolated from a person without doing them any harm. This number is not sufficient to study the cells or to test new drugs. Also, since primary cells are fully differentiated, they do not proliferate much after they are taken from the body, so the number of isolated cells will not increase over time. Scientists have learned how to modify primary cells in the lab, so that they proliferate. This process is called immortalization and the resulting cells are called immortalized cells. Continuously proliferating cells, either derived from tumors or generated in the lab by modification of primary cells.</t>
  </si>
  <si>
    <t>Terkule Aorabee,
Idowu Abayomi
Oluwasegun</t>
  </si>
  <si>
    <t>Famine in
Taraba</t>
  </si>
  <si>
    <t>Long ago, there was a famine in the land of Taraba. People were forced to dig in ant hills to find grains. There was a man called Vyandeh who couldn't provide food for his family. One day, he said to his wife, "Let me go and look for food." He left. While he was away, the wife couldn't wait for his return. So, she cooked some pumpkin that she got from her mother for the children, Vyangel, Avaungwa and Jessica. Vyandeh come back late, with nothing for the family. The wife, Aershimana welcomed him and asked, "Anything for the children to eat?" He replied, "No." She gave him some pumpkin, but it didn't satisfy him. He asked, "Where did you get the pumpkin?" Aershimana replied, "My mother keeps pumpkins on the roof of her room." At midnight, Vyandeh woke up. He decided to go to his mother-in-law to steal the remaining pumpkins. He went to get a ladder. He put up the ladder and climbed to the old woman's roof. Vyandeh began to walk across the roof towards the pumpkins. Suddenly he fell through the roof, making a big noise! Pararam!</t>
  </si>
  <si>
    <t>Thomas Leonhard Stöggl</t>
  </si>
  <si>
    <t>What is the Best Way to Train to Become a Star Endurance Athlete?</t>
  </si>
  <si>
    <t>https://kids.frontiersin.org/article/10.3389/frym.2018.00017</t>
  </si>
  <si>
    <t>Elite athletes have a lot at stake when it comes to their training. Many of them are professional athletes, meaning that they make their living from competing. The fact is that the outcome of an experiment is not clear from the beginning. So, if athletes agree to take part in an experiment that changes their method of training, they have no idea what the experimental training method will do to their level of performance. Maybe the new method will not change their performance, maybe it will improve performance, but maybe it will actually decrease performance. So, there is always a risk for the athlete. Also, for scientific experiments to be valid, they need to be standardized and controlled in many ways, meaning that athletes in an experiment might have to change their diets or daily activities, and they might not want to do that, because it could interfere with their training. This becomes more difficult the longer the training experiment lasts.</t>
  </si>
  <si>
    <t xml:space="preserve">Trinidad Montero-Melendez
</t>
  </si>
  <si>
    <t>May Inflammation Be With You!</t>
  </si>
  <si>
    <t>https://kids.frontiersin.org/article/10.3389/frym.2018.00051</t>
  </si>
  <si>
    <t>What is the purpose of inflammation? Why do we need to feel pain? Pain is essential to alert our bodies that something wrong is going on, and pain lets us know that a particular part of the body needs extra care. The other three factors (heat, redness, and swelling) are equally important, because they allow the immune system to come into action. The expansion of the capillaries and the increased blood flow bring the immune cells, such as neutrophils and monocytes, into the affected area. These immune cells are our internal warriors. They are the fighters that protect us against the agents causing the inflammation, such as the flu virus causing the sore throat or bacteria that are trying to enter the body through a wound in the skin. This protective function of inflammation, although it is very clear to us now, was not discovered until the nineteenth century when a Russian zoologist named Elie Metchnikoff proposed that inflammation may be protective rather than harmful .
In summary, inflammation is a reaction of our bodies, driven by the immune system, against potentially harmful elements. Inflammation is then good and necessary for the preservation of our health.</t>
  </si>
  <si>
    <t>Turtle_ship</t>
  </si>
  <si>
    <t>https://simple.wikipedia.org/wiki/Turtle_ship</t>
  </si>
  <si>
    <t>Turtle ship is a warship built by Admiral Yi Sun-sin during a Japanese invasion of Korea in 16th century, Joseon Dynasty, and used to defeat the Japanese Navy. Because it looked like a turtle, it has been called "Turtle ship."
It has a dragon-shaped head, which can fire cannons through its mouth. Its tail can also fire artillery. "Turtle ship" has 12 cannons in each side, so total cannons are 24. As lots of iron nails are stuck in its back, nobody can approach it easily. Moreover, people who are in the "Turtle ship" can see the outside, while exterior people cannot look into it.
Its inside is divided into two floors, one of which is the place where cannons are and the other is where people can row. There are twenty-four rooms. Nineteen of them are where soldiers can take a rest. Other three of them are where some weapons, such as swords, arrows and spears, are. In the other three rooms, iron goods can be stored. On the bottom, there is a huge water tank, which can make "Turtle ship" float and sink.</t>
  </si>
  <si>
    <t xml:space="preserve">Tzipi Horowitz-Kraus
</t>
  </si>
  <si>
    <t>Reading vs. Playing on a Tablet: Do They have Different Effects on the Brain?</t>
  </si>
  <si>
    <t>https://kids.frontiersin.org/article/10.3389/frym.2018.00066</t>
  </si>
  <si>
    <t>The results of the current research indicate that a longer reading time goes hand in hand with higher connectivity of additional areas related to learning and reading. In other words, the more time children spend reading books, the more coordinated the word reading area is with other brain areas involved in the learning and reading process. The longer the screen exposure time, the more active the word identification area is and the less active the learning and reading areas are. Watching a movie is not the same as reading a book. Is excessive screen time causing "degeneration" of brain areas that were developed during evolution to enable us to read? We still do not understand the long-term consequences of frequent screen time. This question is extremely important to brain researchers all over the world. We know that screen time is increasing worldwide, and that the percentage of children having trouble learning due to attention and concentration difficulties or dyslexia is also rising. But it is still unclear whether these two things are connected.</t>
  </si>
  <si>
    <t>Valeria Costantino
Germana Esposito</t>
  </si>
  <si>
    <t>Do You Know That Microbes Use Social Networks?</t>
  </si>
  <si>
    <t>https://kids.frontiersin.org/article/10.3389/frym.2018.00031</t>
  </si>
  <si>
    <t>Bacteria do have a social life. They talk to each other by releasing simple chemicals. This system is called quorum sensing. When the bacteria are growing in your body and the amount of quorum sensing chemicals reaches a certain level, you begin to feel sick. There are other types of molecules that can block this system and they are called quorum quenching agents (QQAs). We wish to design new drugs that act as QQAs. In this article, we describe how we isolated a new molecule from a marine sponge. This molecule, called plakofuranolactone, works as a QQA.
DID YOU KNOW THAT SOME MEDICINES COME FROM THE SEA?
Sponges, algae, and other marine organisms produce many kinds of molecules. Scientists can use these molecules to design new types of drugs. Our research group studies the molecules produced by sponges that live in the ocean. We hope to use these molecules to make new medicines to fight common diseases or infections caused by bacteria. We usually fight bacterial infections by taking medicines that are antimicrobial compounds, or molecules able to kill microorganisms or stop their growth, also called antibiotics. Antibiotics work by killing the bacteria that infect us and make us feel sick.</t>
  </si>
  <si>
    <t>Veena Prasad</t>
  </si>
  <si>
    <t>Creatures of Old</t>
  </si>
  <si>
    <t>https://freekidsbooks.org/wp-content/uploads/2020/05/creatures-of-old-Pratham-FKB.pdf</t>
  </si>
  <si>
    <t>A very special branch of science called ‘Paleontology' (pronounced pay-lee-ontol-oji). Paleontology is the study of plants and animals that lived on Earth many, many years ago. And paleontologists are scientists who study this science. Just as the ruins of an old palace can tell us things about a king from the past (like how grand his throne was, or what his favorite weapon was), there are clues deep inside the earth that can tell us many things about ancient animals. The clues come in many forms—bones, footprints, eggs, and sometimes even the body of an entire animal preserved in stone!
These animals lived millions and millions of years ago, long before apes or humans appeared on Earth! How did their remains not rot and decay? And how are they still preserved? 
Well, when these creatures died and as they rotted, they got buried under layers and layers of soil. The skin and flesh decayed and disappeared, but the hard bones and teeth remained because of the tightly packed soil. All these layers of soil, along with the bones, became hard and turned into rock. Plant and animal remains preserved as imprints in this rock are called fossils.</t>
  </si>
  <si>
    <t>Welding</t>
  </si>
  <si>
    <t>https://simple.wikipedia.org/wiki/Welding</t>
  </si>
  <si>
    <t>Welding is a way of heating pieces of metal using electricity or a flame so that they melt and stick together. There are many kinds of welding, including arc welding, resistance welding, and gas welding. The most common type is arc welding. Anyone who is near arc welding needs to wear a special helmet or goggles because the arc is so bright. Looking at the arc without visual protection may cause permanent eye damage. It is also important to cover all your skin because it can give you something like a sunburn. Hot sparks from the weld can burn any skin that is showing. One kind of welding that does not use an arc is Oxy-fuel welding (OFW), sometimes called gas welding. OFW uses a flame to heat up the metal. There are other kinds of welding that do not use an arc.</t>
  </si>
  <si>
    <t>Word_processor</t>
  </si>
  <si>
    <t>https://simple.wikipedia.org/wiki/Word_processor</t>
  </si>
  <si>
    <t>A word processor is a computer program (often a text editor) or a special computer intended to edit texts with colors and different font sizes and styles, or texts which will be printed.
Most such programs now have helpful instruments (tools) to make good texts. Important instruments include spelling &amp; grammar checker, word count (this also counts letters and lines). Moreover, with such programs one can make attractive documents, add pictures into documents, make webpages, graphs etc. Also, they show synonyms (similar words) of words and some can read the text aloud. Many word processors, similar to many new programs, have configurable printing facilities. Some of the more versatile ones are called Desktop publishing programs.
Examples include:
Microsoft Word, one of the few commonly sold in shops
OpenOffice.org Writer, usually downloaded with OpenOffice.org
KWord for KDE
WordPad is among the simplest and most widespread</t>
  </si>
  <si>
    <t>Yakubu Aliyu Malumri</t>
  </si>
  <si>
    <t>Whoever doesn't obey elders</t>
  </si>
  <si>
    <t>They took Jallo and his mother to the village's fruit trees and invited them to take all the fruit that they liked. Except from the mango tree. In the garden, Jallo saw a very big mango tree with many ripe mangoes. Jallo was amazed to see so many ripe mangoes. He decided to pick one. Although Jallo had been asked not to eat from the mango tree, he did not listen. He said, "Whatever happens, let it happen, I want to eat this mango." Jallo's mother warned him again. But he refused to obey her. On eating the mango, his stomach suddenly started rumbling. Jallo felt unwell. He started crying. His head started to swell. Then, a mango tree grew out of his head! Jallo became a mango tree. Since that time, whenever someone touches the branches of that mango tree, it sings a song. The tree sings, "Whoever doesn't obey the elders, will regret. I made Jallo an example." That's how it is, and why wise people say, "Whoever refuses to listen to the elders, ends up regretting it."</t>
  </si>
  <si>
    <t xml:space="preserve">Zainab Ayoza Omaki
</t>
  </si>
  <si>
    <t>How colours came together in the sky</t>
  </si>
  <si>
    <t>She said, "Rainbows do not appear because lion cubs roar for the first time or because elephants are born." She took Iman to a field of flowers and said, "They do not appear because butterflies lose their colors in the clouds." She showed Iman a book. She said, "They do not even appear because rhinos run across the ground and scare colors up into the sky." "I know why rainbows really appear. Mummy told me and now I'll tell you." Zarah took Iman's hand and led her to a playground. "Rainbows appear in the sky because of children like you and me. One day, colors looked down from above and liked what they could see." "They saw children with light skin, dark skin and everything in between. They thought, 'How wonderful it must be to be as beautiful as these.'" "They came together in the sky and spoke about what they could do. They decided, 'If we are to be beautiful, we must do it as a group.'" "Now they join together and shine as brightly as they can. Hoping to be as beautiful as the children they see, just like you and me."</t>
  </si>
  <si>
    <t>Addison Gifty Naana</t>
  </si>
  <si>
    <t>Result of disobedience</t>
  </si>
  <si>
    <t>Kwesi's parents were Papa and Maame. Maame always advised her son, "Don't swim in any river or sea because it is dangerous." 
During the school vacation, Kweku Twum travelled to Simpa (Winneba). He went to spend the holiday with his uncle, Kobina Amfo who was a very good fisherman. Kobina Amfo had many canoes at Simpa. 
When Kweku Twum returned from Simpa, he visited his friend Kwesi Gyasi. He told Kwesi about his experiences and enjoyment, especially swimming in the sea! 
Kwesi was interested and wished he had travelled with Kweku to the sea. 
One afternoon, the two friends decided to swim in the village stream. They went out when nobody was watching. 
As soon as they got to the stream, Kweku Twum jumped into the water with a splash. He called Kwesi Gyasi to join him but he did not. He remembered his mother's advice. 
But Kweku finally convinced his friend to swim. They really enjoyed themselves in the water. 
It was getting late and the sun was setting. Kweku told Kwesi to get ready to go home. He got out of the water, dried himself and put on his clothes. Kwesi was still in the water.</t>
  </si>
  <si>
    <t>Agnes Asamoah-Duodu, Henrietta Afrani and Josephine Serwaa Marfo</t>
  </si>
  <si>
    <t>Why men have chest hair</t>
  </si>
  <si>
    <t>One Friday, the three friends decided to go in search of kola nuts in the forest. They wanted to sell at the market. After their parents left for the market, they also set off to the forest. They came to the River Dome, which was very full. Ntiamoa shouted, "Eei! How can we cross this river?" Nyameky answered, "I have read that when rivers overflow their banks you can cross by making a sacrifice." The children did not have anything to offer at that time, so they made promises to the river. Ntiamoa said, "Nana Dome if you will allow me to cross over, I will offer you three times three kola nuts." Nyameky made the same promise. When Adena's turn came, because of her pride, she promised, "Nana Dome, if you will allow me to cross over, on my return I will offer three times two kola nuts and two eggs." River Dome responded, "My grandchildren, cross over, and remember to fulfil your promises." After the children crossed the river safely, they went into the forest. They soon all filled their sacks with kola nuts. On their way home they got to the river again.</t>
  </si>
  <si>
    <t>Alejandro Cabezas-Cruz, Agustín Estrada-Peña, James J. Valdés, and José de la Fuente</t>
  </si>
  <si>
    <t>Be Aware of Ticks When Strolling through the Park</t>
  </si>
  <si>
    <t>https://kids.frontiersin.org/article/10.3389/frym.2016.00024</t>
  </si>
  <si>
    <t>The way ticks develop and interact with their environment is complicated, but it is important to understand how ticks develop and search for hosts. Any information about how ticks live is the basis for understanding the epidemiology of tick-borne diseases, meaning how these diseases spread and how we can control them. Since ticks are blood feeders, they must ingest large amounts of blood to completely develop. An adult female I. solitarius may ingest as much as 5–10 times their weight in blood in one feeding. After the female feeds on a host and mates, she drops to the ground and finds shelter in leaves or other natural material to lay thousands of eggs. Temperature controls egg development. The higher the temperature, the faster the eggs develop. There is an optimal temperature that varies among tick species, but 20°C is a good average temperature for egg development. Temperatures higher than 20°C increase the chance that the eggs will die. The immature tick that hatches out of the egg is called a larva. The larvae must then find a host.</t>
  </si>
  <si>
    <t>Alma Piñeyro-Nelson; Daniela Sosa-Peredo; Emmanuel González-Ortega; Elena R. Álvarez-Buylla</t>
  </si>
  <si>
    <t>There Is More to Corn than Popcorn and Corn on the Cob!</t>
  </si>
  <si>
    <t>https://kids.frontiersin.org/article/10.3389/frym.2017.00064</t>
  </si>
  <si>
    <t>Nowadays, many of us think about corn grains as food for chickens, pigs, and other farm animals, but corn has many other uses. In the food industry, corn starch, derived from ground corn kernels, is added into various foods such as pasta, candies, sauces, breads, soups, stews, and baby food. Some edible oils and syrups are also made from corn, such as fructose and other sweeteners, used in most sodas or even juices sold in supermarkets. Processed corn is also used in medicines, cosmetics, glues, paper, textiles, paints, and solvents. Corn residues or "scraps" have recently been used to create biodegradable materials similar to plastics. Another use for corn is to use its sugars to make biodiesel fuel for use in cars and other vehicles.
So, not only can we eat corn as an additive mixed into different foods, or as a side dish like delicious corn on the cob, or grits, or as a snack in the form of nachos and popcorn: around the world, there are many dishes—and cultures—that totally revolve around corn. In such cultures, corn is a central component of their cuisines.</t>
  </si>
  <si>
    <t>Andreas Fahlman; Peter Lloyd Tyack; Patrick James O’Malley Miller; Petter H. Kvadsheim</t>
  </si>
  <si>
    <t>Human Disturbances Might Cause Dangerous Gas Bubbles to Form in Deep-Diving Whales</t>
  </si>
  <si>
    <t>https://kids.frontiersin.org/article/10.3389/frym.2017.00062</t>
  </si>
  <si>
    <t>Whales and other marine mammals that dive to obtain food underwater often dive in bouts. The bouts are periods when the whale dives repeatedly, with only a short amount of time at the surface before the next dive. We think that marine mammals dive in bouts to get as much food as possible while they are diving. For example, if they find a large school of fish, they do not want to spend so much time at the surface that the school escapes, so they dive again to quickly get down to catch more fish. Therefore, they only stay at the surface long enough to replenish their oxygen. However, the time at the surface may not be long enough to remove all the nitrogen from their blood. Because of this, the amount of nitrogen increases slowly from dive to dive, and sometimes it increases enough that bubbles may form in the whales when they return to the surface.</t>
  </si>
  <si>
    <t>Andrew C. Gallup; Omar Tonsi Eldakar</t>
  </si>
  <si>
    <t>Yawns Are Cool</t>
  </si>
  <si>
    <t>https://kids.frontiersin.org/article/10.3389/frym.2017.00052</t>
  </si>
  <si>
    <t>When thinking about why we yawn, people mostly pay attention to the respiratory, or breathing, aspect. When breathing, we inhale to increase our oxygen supply, and we exhale to get rid of excess carbon dioxide. So, the deep breath that accompanies yawning has led many people to believe that the purpose of yawns is to increase oxygen levels. While this explanation seems to make good sense, research conducted 30 years ago firmly rejected this idea. In a clear test of whether yawning was caused by low oxygen levels, Dr. Robert Provine et al. designed an experiment in which they changed the content of the air that was inhaled by participants in the laboratory and then witnessed the effects that the air had on yawning. The researchers had separate conditions where participants either inhaled air with extra oxygen or extra carbon dioxide. These experiments demonstrated that neither breathing pure oxygen nor increased levels of carbon dioxide altered the rate of yawning in humans. In other words, the results of this study revealed that yawning was unaffected by the amount of oxygen in the air, and that yawning, and breathing are controlled by separate mechanisms.</t>
  </si>
  <si>
    <t>Angesom Abadi</t>
  </si>
  <si>
    <t>Advice from an Old Man</t>
  </si>
  <si>
    <t>During a drought, Yihdego left home to find a job. At that time, Tiebe was pregnant with their second child. 
After staying away for a long time, Yihdego decided to return to his home. 
Before starting his journey, he went to a wise old man for advice. 
After Yihdego greeted the old man, he said, "I have been away from my home and family for a long time. Now I want to go back. I need your blessing and advice." 
"Listen my son, on your journey home, do not use a shortcut. Do not comment on everything you see. Do not make a decision while you are angry," advised the old man. 
Yihdego set off on his journey. He met four merchants. They came to a cross- road. 
The merchants chose to go the short way. Yihdego remembered the old man's advice. He went the long way. 
The merchants who went the short way were robbed by bandits. 
After travelling the whole day, Yihdego arrived at a village. He asked many households if he could stay the night, but all refused. 
A man told him, "We don't allow strangers to stay in our houses but ask over there."</t>
  </si>
  <si>
    <t>Friendship between a donkey and a hyena</t>
  </si>
  <si>
    <t>There was a hyena and a donkey who lived near a city. They met by chance and became friends. They made an agreement to share food, and to defend themselves together. They did everything together. They even started living together. One day they went to a river to drink water. On their way they were chatting and laughing. At the river, the donkey went downwards and was drinking downstream. Hyena was drinking upstream. Suddenly the hyena stopped drinking. He complained, "Donkey, why are you stirring up the water?" Donkey kept silent and continued to drink. Hyena was very angry. "Don't you listen? I'm talking to you, Donkey," shouted the hyena. The donkey looked at the hyena and asked, "Since when did water move from downstream to upstream?" The hyena replied, "Water started to flow upstream when we became friends." The hyena had decided to eat the donkey. Helplessly, the donkey said, "It is my fault for thinking we could be friends. Alright, eat me then." Hyena jumped up and grabbed the donkey.</t>
  </si>
  <si>
    <t>Angesom Abadi,
Adonay Gebru</t>
  </si>
  <si>
    <t>Berhe and the
snake</t>
  </si>
  <si>
    <t>"Where are you going?" the snake asked Berhe. "I am crossing the river," replied Berhe. The snake asked, "Please let me cross the river with you because I can't do it on my own." Berhe was kind and answered, "Come, I will help you to cross the river." The snake climbed onto Berhe's head and they crossed the river. Berhe told the snake to get down. The snake refused, "I will not, I'm comfortable here." Berhe was worried. If he hit the snake with his stick, he would hurt his head. If he grabbed the snake, it would bite him. Berhe decided to get advice. He wanted hyena's opinion about the problem. "Good afternoon, hyena," said Berhe. "Good afternoon, how can I help you?" asked hyena. Berhe continued, "I know you are very fair, so I want you to judge us." Berhe explained what had happened with the snake, and asked hyena's opinion on the matter.</t>
  </si>
  <si>
    <t>Angesom Abadi,
Jesse Breytenbach</t>
  </si>
  <si>
    <t>Four lambs and
a fox</t>
  </si>
  <si>
    <t>There were four lambs living in a house with their mother. Mother was on her way to the market. "You will open the door only when I say open the door, my children," she warned her lambs. Meanwhile, a fox was nearby and heard the mother. He went to the house and said, "My children, open the door." One of the lambs said, "No, that is not our mother's voice. Our mother's voice is soft." The fox was angry. The fox wanted to make his voice like the lambs' mother. He decided to eat butter. He went to a shopkeeper. "Give me some butter, or I will eat you," threatened the fox. The shopkeeper gave him butter. The fox went to the lambs and said, "My children, open the door." A lamb looked through the keyhole of the door and saw the black leg of the fox. "No, our mother's legs are red!" shouted the lamb. Fox was not successful. Fox thought of another way. This time he planned to paint his legs with pepper powder. He went to a miller. "Give me pepper powder, or I will eat you," the fox threatened. The miller gave him pepper powder.</t>
  </si>
  <si>
    <t>Angesom Abadi,
Salim Kasamba</t>
  </si>
  <si>
    <t>Clever cat and
foolish dog</t>
  </si>
  <si>
    <t>Long ago, there was a clever cat and a foolish dog. The clever cat lived well in a wealthy family's house. The foolish dog starved on the street. "How is it that a wealthy family allows you to live in their house?" the foolish dog angrily asked the clever cat. The clever cat replied, "I live with people because I'm neat and I bury my waste. I ask for food saying, meow." "If I do the same, will they allow me to live in a house?" asked the dog. The cat replied, "Yes, do what I have told you and they will allow you. They will give you food." The foolish dog said, "Today, I will not hurt you." "He almost got me this time. I don't want to meet him again," said the cat, jumping away. Based on the cat's advice, the foolish dog barked loudly at the door of a house. "The cat fooled me. I will eat her when I get her," shouted the foolish dog.</t>
  </si>
  <si>
    <t>Ann Logialan</t>
  </si>
  <si>
    <t>Honest girl</t>
  </si>
  <si>
    <t>There lived a beautiful girl. One day she was very hungry. She thought of ways of getting something to eat. She met a man who asked her, "How are you, young girl? What makes you sad?" The girl answered, "I am hungry." The man was sorry for the girl. He told her there was a feast in the neighborhood and she should go and steal food. The girl had never stolen before. The girl stood up quickly and went to the home that was holding the feast. When she got near, she forgot the instructions on how to steal. She sang repeatedly: I have come to steal food, f-o-o-d, I am walking slowly, slo-wly. People heard the song of the girl from far until she got into the homestead. People were amazed by the nature of the song and asked her, "Where do you come from? What do you want? Why are you singing?" The girl told them how hungry she was, and they gave her food. Later, she was advised that stealing is bad!</t>
  </si>
  <si>
    <t>Anna Alkozei; Ryan Smith; William D. S. Killgore</t>
  </si>
  <si>
    <t>Grateful People Are Happy and Healthy—But Why?</t>
  </si>
  <si>
    <t>https://kids.frontiersin.org/article/10.3389/frym.2017.00055</t>
  </si>
  <si>
    <t>Studies have shown that people who are more grateful than others will automatically think about the things that happen to them in a more positive way. Most situations that happen in our lives are not 100% good or 100% bad. How we think about or interpret what happens to us plays a big role in how we feel about the situation. Most people have learned "thinking habits" that they repeat over and over again.
One of these thinking habits is what is called a "positive interpretation bias," which means that you are more likely to interpret a neutral or negative situation in a more positive way. For example, after falling off your bike, you could think "I got so lucky that I did not get hurt" and feel very grateful. Or, you could think "I can't believe I was so stupid to fall of my bike" and feel really angry. Having the grateful thoughts would be an example of a positive interpretation bias.</t>
  </si>
  <si>
    <t>Athieno Gertrude and Owino Ogot</t>
  </si>
  <si>
    <t>Skillful musicians</t>
  </si>
  <si>
    <t>To be chosen as the greatest, the musician had to perform a variety of functions. He had to be loud enough to be heard from near and far. Tongoli spoke first, "I am the greatest. I sing high and I sing low. I have many strings of different pitches. I can sing alone and in groups. The young and old love dancing to my music. I even lead Fumbo in songs."
 "You are right Tongoli," Fumbo agreed. "But you are not better than me. You are too soft. I am loud and clear. My sound reaches near and far." Fumbo continued, "People dance to my tunes like their backs are breaking! Whether in times of joy or in times sorrow I make people dance! Children like imitating my songs like 'Coko ma nyoro no dwoki i dak'." 
 "You are both great," agreed Milege. Then he continued, "My work is simple. Dancers tie me round their ankles. They stamp their feet rhythmically and I produce melodies. I produce a mix of loud and sharp sounds. Friends, aren't I great?"</t>
  </si>
  <si>
    <t>Who can count to ten?</t>
  </si>
  <si>
    <t>A long time ago, deep in the forests, King Leopard began to think about the future. 
He thought, "I'm getting old and one day, I'm going to die. A wise ruler should pick a successor while still young and healthy." 
But how could King Leopard choose? He loved all the members of the animal kingdom the same! 
King Leopard had an idea. He sent his messengers out into the forests. He told them to ask all the animals of the kingdom to come to the palace. 
He was going to have a big party and he was going to make an important announcement. 
Away the messengers ran, to all four corners of the forest. 
On the night of the party, all the animals were at the palace. They sang and they danced and had a great time. 
After the moon had risen above the trees, King Leopard came and stood in the middle of the clearing. The animals stopped their singing and dancing. They listened quietly as their king began to speak. 
He cleared his throat and said, "I've been thinking that it's time for me to pick a successor."</t>
  </si>
  <si>
    <t>Austin T. Mudd, Lindsey S. Alexander, Rosaline V. Waworuntu, Brian M. Berg, Sharon M. Donovan, and Ryan N. Dilger</t>
  </si>
  <si>
    <t>What Is in Milk? How Nutrition Influences the Developing Brain</t>
  </si>
  <si>
    <t>https://kids.frontiersin.org/article/10.3389/frym.2017.00016</t>
  </si>
  <si>
    <t>In the field of nutrition research, it is important to study an animal that closely mimics what happens in our own bodies. By using an animal for these experiments allows scientists to look at many different examples of what happens, from body growth to how organs function, when different diets are eaten. Because piglets' brains and digestive systems are similar to those of human babies, scientists can better understand the roles that dietary components play within the body and use this information to conduct similar studies in human babies. Animal research is important because a new dietary component must be proven to be safe and effective in animal experiments before it can be tested in humans.
When they were 2 days old, we placed 24 piglets in individual cages to make sure they received the diet we wanted them to eat. Of these pigs, 12 received the control (CONT) diet, which is a standard milk formula for piglets, much like human baby formula. The other 12 piglets received a diet containing the special ingredients (TEST), which was the CONT diet plus 3 dietary components mentioned above—milk fat globule membrane, lactoferrin, and a prebiotic blend.</t>
  </si>
  <si>
    <t>The Scientific Method</t>
  </si>
  <si>
    <t>https://www.commonlit.org/texts/the-scientific-method</t>
  </si>
  <si>
    <t>It is important that your experiment is a fair and valid test of your hypothesis. You should make sure that you only change one condition in your experiment at a time and keep all other conditions the same. In our example, you would want to make sure that the only thing you change is what you water the plants with. You would use the same type of seeds in each plant, the same type of soil, and keep them in the same place where they will get the same amount of sunlight. If one plant gets more sunlight than another one, you won't know for sure if it was the sunlight or the coffee that made it grow faster. You also need to repeat the experiment several times to make sure the results were not random. This is called having multiple trials.
Collect your measurements and analyze them to see if they support your hypothesis. You can put your measurements in a chart or a graph to help you. It is important to think about what type of graph works best for your data.</t>
  </si>
  <si>
    <t>Marley Dias: The 13-Year-Old Author Who Made a Difference</t>
  </si>
  <si>
    <t>https://www.commonlit.org/texts/marley-dias-the-13-year-old-activist-author</t>
  </si>
  <si>
    <t>Have you ever felt tired of the books you read in school? That's how Marley Dias felt when she was 11 years old and all of the books she read in school "were about white boys and their dogs." Dias says she couldn't connect with the characters in the books so she "couldn't learn lessons from those stories."
When Dias complained to her mother about her problem, her mother asked her what she was going to do about it. Dias thought about her options. She could just ask her dad to buy her a lot of new books. But after doing some research to find books with black girls as the main characters, she realized that there weren't very many to choose from. According to Cooperative Children's Book Center, fewer than 10 percent of children's books released in 2015 had a black person as the main character. Recently, there has been a movement to make books more diverse. Many school libraries tend to have older books, though, which are even less diverse. Dias realized she probably wasn't the only black girl feeling like she couldn't relate to her school reading curriculum.</t>
  </si>
  <si>
    <t>Rosie the Riveter</t>
  </si>
  <si>
    <t>https://www.commonlit.org/texts/rosie-the-riveter</t>
  </si>
  <si>
    <t>Before World War II, most married women were housewives and stay-at-home moms. This meant that they were dependent on their husbands for money, food, and other resources. The few women who went to work tended to be of lower-class backgrounds and held domestic-type jobs that people considered "appropriate" for women, such as cleaning and clerk work with low pay. Many women lost their jobs during the Great Depression or gave them up to create opportunities for more men to work.
When the United States entered World War II after the bombing of Pearl Harbor, most American men were conscripted to fight in the military. This left no one to work in the factories and shipyards but they were still needed to produce weapons and supplies for the war effort. Companies and the American government started recruiting women to fill the jobs that in the past had been seen as only for men.
The Rosie the Riveter image and idea were used during the war by companies and the American government to encourage housewives to join the workforce.</t>
  </si>
  <si>
    <t>Amelia Earhart</t>
  </si>
  <si>
    <t>https://www.commonlit.org/texts/amelia-earhart</t>
  </si>
  <si>
    <t>Amelia Earhart was born on July 24, 1897, in Atchison, Kansas. She grew up living with her grandparents and her mother. Her mother didn't believe in raising "nice little girls" and let both of her daughters wear pants at a time when this was considered very unusual. Earhart liked adventure and would often climb trees in her grandparents' neighborhood. She was very fond of sledding, which she said felt like flying. When she was ten, Amelia's parents moved to Des Moines, Iowa, for her father's job with the Rock Island Railroad, while Amelia and her sister remained with their grandparents in Kansas. Over the course of her young life, Amelia and her family moved around a lot because her father had trouble finding and keeping jobs. Although Amelia loved reading, science, and sports, it was hard for her to make friends and do well in school.
In high school, Amelia dreamed of having a career. She kept a book filled with newspaper and magazine clippings about women who were successful in jobs that were usually reserved for men, such as lawyers, engineers, and movie directors. After high school, Amelia went to visit her sister in Toronto, Canada.</t>
  </si>
  <si>
    <t>Marie Curie</t>
  </si>
  <si>
    <t>https://www.commonlit.org/texts/marie-curie</t>
  </si>
  <si>
    <t>In 1903, when Curie finished her PhD at the Sorbonne, her examiners thought that her work was the greatest contribution to science ever made in a PhD thesis. That year, she also won the Nobel Prize with her husband and Henri Becquerel for their work on radiation. She was the first woman to earn a Nobel Prize in physics. A few years later, Pierre was struck by a horse carriage and died. The Sorbonne offered Curie his position as professor of physics at the Sorbonne, making her their first female professor.
In 1911, Marie Curie won her second Nobel Prize, this time in the field of Chemistry for discovering polonium and radium. This would make her the first and only person to win a Nobel Prize in two different fields. Curie became famous for her scientific discoveries and was invited to attend the Solvay Congress in physics with Albert Einstein and other famous scientists.
When World War One broke out, Curie devoted herself to helping soldiers. She realized there was a shortage of X-ray machines, which meant they couldn't help all of the wounded soldiers.</t>
  </si>
  <si>
    <t>Bhargavi Ram; Randolph F. Helfrich</t>
  </si>
  <si>
    <t>Waves of Perception</t>
  </si>
  <si>
    <t>https://kids.frontiersin.org/article/10.3389/frym.2017.00049</t>
  </si>
  <si>
    <t>Using math, brain waves can be described by their features. The frequency, or wavelength, shows how many times the wave repeats itself in a certain amount of time. The amplitude describes how "tall" the wave is, and the phase of the wave describes its position in the wave cycle at specific times (whether it is at the peak or the trough or somewhere in between). The waves are measured in microvolts (mV or 1/1,000,000 of a volt). A typical alpha wave is about 20–100 µV in size. The brain waves give scientists an idea of how excitable the millions of neurons are under each electrode. Previous experiments showed that certain types of brain waves are related to specific brain functions. For example, the act of seeing, called visual perception, is associated with a specific type of wave, called alpha wave.</t>
  </si>
  <si>
    <t>Biniam Asfaw</t>
  </si>
  <si>
    <t>Shepherd and his best friend</t>
  </si>
  <si>
    <t>One Saturday morning, Tarik and Bedilu were taking their flock to the common grazing land. They also carried their school books to study for examinations. Bedilu said, "Let's play kisara for few minutes to relax our minds." Tarik replied, "No, we should start studying!" "We will study soon. Please play!" Bedilu begged. In the end, the boys played kisara. (Kisara is a game where players take turns throwing flat stones or coins into a small hole, standing about a meter away.) Without noticing, they played the game for about two hours. When they looked, they couldn't see their sheep anywhere. They ran everywhere searching for the sheep. From a distance, they saw a wolf chasing their sheep! Then they saw that the wolf had killed Tarik's sheep. He began crying. He knew that his father would punish him severely. When Bedilu took his sheep home, Tarik didn't go home. He decided to spend the night in the big tree not far from his house.</t>
  </si>
  <si>
    <t>Blanca Delgado-Coello</t>
  </si>
  <si>
    <t>Why Is the Liver So Amazing?</t>
  </si>
  <si>
    <t>https://kids.frontiersin.org/article/10.3389/frym.2017.00038</t>
  </si>
  <si>
    <t>Although people have known about liver regeneration for a long time, it was not until the 1900s that liver regeneration was formally studied and discovered to occur in all mammals. To study liver regeneration, in 1931, Higgins and Anderson performed an experiment in rats, in which the two largest lobes of the liver were very carefully removed. Work with animals involves the use of clean instruments, anesthesia, and respectful treatment. Because the liver has a lot of blood vessels, to avoid bleeding, the main vessels of the liver were tied with a special thread. Higgins and Anderson found that the rat liver returned to its normal size in 7 days. Even today, this is still the most popular way for scientists to study liver regeneration. Using experiments of this type, we are able to understand what kind of genes, hormones, and growth factor proteins participate in the process of liver regeneration.</t>
  </si>
  <si>
    <t>Blessing Nemadziva</t>
  </si>
  <si>
    <t>Holiday experiences</t>
  </si>
  <si>
    <t>"Welcome back to school, everyone," says Mrs. Clark with a big smile. Mrs. Clark asked each pupil to draw what they enjoyed most during the holiday. 
Johannes goes first. He draws what he enjoyed most from his holiday. 
"They are triangles," says Lydia. "They are huts," says Andile. 
Johannes finishes drawing. They are not triangles. They are not huts. 
"These are pyramids," explains Johannes. "Pyramids are the tombs used for Egyptian kings. My family visited Egypt." 
Sibongile goes next. She draws what she enjoyed most from her holiday. 
"They are cows," says Suren.
"They are buffaloes," says Mthobisi. 
Sibongile finishes drawing. They are not cows. They are not buffaloes. 
"These are wildebeests," explains Sibongile. "Every year, thousands of wildebeests migrate from Kenya to Tanzania. My family visited Kenya." 
Marilize goes next. She is Johannes' sister. 
"She will draw pyramids," says Jane. 
"She will draw Egyptian kings," says Kuda. 
Marilize finishes drawing. They are not pyramids. They are not Egyptian kings. 
"These are hieroglyphics," says Marilize. "This is the writing used by Egyptian people a very long time ago. We saw hieroglyphics written in the tomb of King Tutankhamun."</t>
  </si>
  <si>
    <t>Nhimbe</t>
  </si>
  <si>
    <t>Gong! Gong! Gong! 
We heard the village bell early in the morning. 
"Boys, wake up and prepare the tools," grandma called from her bedroom. 
We yawned and stretched out of bed. 
That day was nhimbe at Mbuya Sigauke's field. 
We went to the hozi and collected all the tools. 
We carried the tools to the fields. 
The whole Chamutsa village had come to help Mbuya Sigauke. 
Every farming season, the villagers help old people to weed their fields. 
Everyone is given a portion to weed. This portion is called ndima. 
When it was midday, the villagers sat under the big Mutsamvi tree to rest. 
Mbuya Sigauke gave the villagers maheu to drink. 
The villagers rested drinking maheu. 
After resting,the villagers finished weeding the field. 
Mbuya Sigauke was very happy. 
She thanked all the villagers for helping her. 
In Zimbabwe, people do nhimbe to help others do their work. Do you help people in your community?</t>
  </si>
  <si>
    <t>Boycott</t>
  </si>
  <si>
    <t>https://simple.wikipedia.org/wiki/Boycott</t>
  </si>
  <si>
    <t>A boycott is a protest where the protesters do not buy a product or give money to a company. Instead of buying a certain product, they might also buy another very similar product from a different company.
The word was made during the Irish Land War. It comes from the name of Captain Charles Boycott. Boycott was in charge of looking after the land of a landlord in County Mayo, Ireland. In 1880, the tenants (those who rented) wanted their rent lowered. Boycott refused and threw them out of the land they had rented. The Irish Land League then proposed that instead of becoming violent, everyone in the community should stop doing business with Captain Boycott. The captain was soon isolated. No one helped him with the harvest, no one worked in his stables or his house. Local businessmen no longer traded with him, the postman no longer delivered his post.
To get his harvest done, he had to hire 50 people from other counties, the counties Cavan and Monaghan. They were escorted to and from their work by 1000 policemen. Of course, this cost far more than what the harvest was worth.</t>
  </si>
  <si>
    <t>Caroline J. Ketcham and Eric E. Hall</t>
  </si>
  <si>
    <t>Caring for Your Brain: What You Need to Know about Concussions</t>
  </si>
  <si>
    <t>https://kids.frontiersin.org/article/10.3389/frym.2016.00017</t>
  </si>
  <si>
    <t>A concussion is an injury to the brain that is caused by a sudden, abrupt movement of the head, typically because of a blow or jolt to the head or body that makes the brain move rapidly inside the skull.
The injury that results from this is called a mild traumatic brain injury, most commonly referred to as a concussion. There are many different definitions of concussion, but they all have some things in common. These common features include changes in brain function, including changes in the way you think (cognitive changes), in the way your brain works (neurological changes), and in the way you feel (physical and emotional changes). These changes may or may not be accompanied by a temporary loss of consciousness, also known as fainting or passing out. The abrupt movement of the brain can stretch and injure brain cells, which can change the way these cells function. These changes can be short-lived or long-lived, but most of the time, the cells heal and function normally in 7–10 days.
Sometimes, it may take longer than 10 days for the brain to return to normal after a concussion, especially in children.</t>
  </si>
  <si>
    <t>Casey Lew-Williams; Adriana Weisleder</t>
  </si>
  <si>
    <t>How Do Little Kids Learn Language?</t>
  </si>
  <si>
    <t>https://kids.frontiersin.org/articles</t>
  </si>
  <si>
    <t>It is hard to figure out how little kids learn something as complicated as language. Do they copy their parents? Do they start making sounds until the right words come out? Do they find patterns and learn which sounds go together a lot, like b-a-b-y? Do they learn that different words match up with different things and use this to figure out what the words mean? Do they make guesses about what words come next and then learn from their mistakes? Do they just want to have fun with their moms, dads, brothers, and sisters, and this motivates them to learn language? Different scientists think learning happens in different ways. There are so many possibilities. While scientists love to disagree with each other, they generally agree that learning builds on itself over time. The first years of life matter a lot for our ability to learn later on and for our ability to do well in school. What's exciting is that language learning is still a big mystery, and scientists will have plenty of work to do in the coming decades (or even centuries)!</t>
  </si>
  <si>
    <t>Chris B. Martin, Celia Fidalgo, and Morgan D. Barense</t>
  </si>
  <si>
    <t>Knowing What We See</t>
  </si>
  <si>
    <t>https://kids.frontiersin.org/article/10.3389/frym.2017.00015</t>
  </si>
  <si>
    <t>The first step toward knowing what you see occurs when visual information is sent from the eyes to the brain. The primary visual cortex, which is located at the back of the brain, is one of the first brain regions to receive information from the eyes. This region processes only the most basic information about the visual world, such as lines, edges, color, and direction of motion. The primary visual cortex then sends this basic information forward through the brain along the ventral visual pathway (ventral is from Latin venter, meaning "belly"). The information processing performed by the ventral visual pathway supports our conscious awareness of what we are seeing, which allows us to talk about what we see.
The ventral visual pathway works to combine simple visual information, like lines, edges, and color, to create entire objects. Information is sent forward from one brain region to another in a series of steps. First, lines and edges are passed from the primary visual cortex to another brain region that combines lines and edges to create a simple shape, like a triangle or an oval.</t>
  </si>
  <si>
    <t>Christell van der Vyver; Shaun Peters</t>
  </si>
  <si>
    <t>How Do Plants Deal with Dry Days?</t>
  </si>
  <si>
    <t>https://kids.frontiersin.org/article/10.3389/frym.2017.00058</t>
  </si>
  <si>
    <t>Some plants are able to survive droughts because of their unique structures. These structural features include the external armor of plants that protects them against water loss, as well as tools to help the plants absorb and store water. Drought-resistant plants can be specially adapted to live and survive in very dry environments. These plants often look quite different from plants living in areas where water is easily available. The drought-resistant plants normally have special "avoidance" (one of the defense adaptations!) features to make sure less water is lost to the environment or that more water gets absorbed and stored in the plant. Plants called desert succulents are a good example of plants that have drought avoidance strategies. Desert succulents have thick fleshy leaves, which often don't resemble leaves at all, and they have a thick waxy layer to prevent water loss. Desert succulents also have extensive root systems that search for water under the dry desert soil. Some succulents have specialized roots that form large bulb structures, which are actually underground water reservoirs for the plant. These plants can survive years of drought using the water stored in their bulbs.</t>
  </si>
  <si>
    <t>Claudine Van Rooyen and Halio Makutane</t>
  </si>
  <si>
    <t>The goat that ate the spinach</t>
  </si>
  <si>
    <t>"What happened to my spinach?" she demanded to know. Sipho was so scared that he could not talk. While they were standing in the garden, Thabo arrived. "Thabo, do you know anything about my spinach?" asked grandmother. "No, grandmother. I don't know anything about the spinach," replied Thabo. "Did you two boys leave the gate open? I told you never to leave it open." "No, grandmother!" said the boys with one voice. The two boys started to blame each other. They began to argue. Grandmother heard them arguing and called them. Grandmother asked them what they were arguing about. The boys told her the truth about the spinach. They admitted to grandmother that they had left the gate open. They were very sorry. Grandmother was very kind. In a calm voice she said, "I hope you two boys have learned your lesson. You must never leave the gate open again."</t>
  </si>
  <si>
    <t>Constitution</t>
  </si>
  <si>
    <t>https://simple.wikipedia.org/wiki/Constitution</t>
  </si>
  <si>
    <t>The constitution of a country (or a state) is a special type of law document that tells how its government is supposed to work. It tells how the country's leaders are to be chosen and how long they get to stay in office, how new laws are made and old laws are to be changed or removed based on law, what kind of people are allowed to vote and what other rights they are guaranteed, and how the constitution can be changed.
Limits are put on the Government in how much power they have within the Constitution (see Rule of Law). On the other hand, countries with repressive or corrupt governments frequently do not stick to their constitutions or have bad constitutions without giving freedom to citizens and others. This can be known as dictatorship or simply "bending the rules." A Constitution is often a way of uniting within a Federation.</t>
  </si>
  <si>
    <t>Cornelius Gulere</t>
  </si>
  <si>
    <t>Thimba to the rescue!</t>
  </si>
  <si>
    <t>Thimba, Gobani and his pet chicken, Choke, set off for market on Gobani's tiny bike. Gobani had to lift his feet above the handlebars in between peddling. Thimba hid inside the basket, too frightened to watch the road as the bike swerved from side to side. At the village square, Gobani got off his bicycle, and a swarm of friendly villagers surrounded him. The village chief welcomed him. "Hello Gentle Giant," he said. "Young Thimba told us that you face problems in your life, being so tall." "We want to help you. We will make sure that everything you need is the right size for you. Soon your problems will disappear. Just wait and see." The villagers worked around the clock to make sure everything Gobani needed was made the correct size. Look at his new hoe. Compare the length of the new hoe with his old one. The new one looks twice as long. How long do you think it is? More than one metre? Less than two metres?</t>
  </si>
  <si>
    <t>Dan Klessig</t>
  </si>
  <si>
    <t>How Does Aspirin Work in Plants and Humans?</t>
  </si>
  <si>
    <t>https://kids.frontiersin.org/article/10.3389/frym.2017.00014</t>
  </si>
  <si>
    <t>Aspirin is the most used medicine worldwide. About 80 million pounds of aspirin are produced and 100 billion tablets consumed each year. Aspirin reduces pain, fever, and inflammation. It lowers the risk of heart attack, stroke, and certain cancers.
After more than a century of human use, researchers are still discovering how aspirin affects the body.
For thousands of years, people in many different cultures used plants containing aspirin-like compounds. For example, about 2500 years ago the Greek physician Hippocrates prescribed willow bark to treat fever and pain. For centuries in Europe, people grew meadowsweet to treat pain and inflammation. Willow and meadowsweet contain high levels of aspirin-like compounds called salicin and methyl salicylate, respectively. Aspirin, salicin, and methyl salicylate are all rapidly converted into a substance called salicylic acid (SA for short) in the human body.
By the 1800s, scientists knew that SA was the component derived from plants that relieved pain and fever. However, its long-term use at high doses caused stomach problems in some people.</t>
  </si>
  <si>
    <t>David McAdams</t>
  </si>
  <si>
    <t>Game Theory and Cooperation: How Putting Others First Can Help Everyone</t>
  </si>
  <si>
    <t>https://kids.frontiersin.org/article/10.3389/frym.2017.00066</t>
  </si>
  <si>
    <t>A situation is a "game" whenever (i) more than one person is making a decision and (ii) people's decisions impact one another.
Just about everything we do in life is a game in the game-theory sense. At home, at school, everywhere we go, and just about everything we do, we are playing games. Do not believe me? Think back to the very beginning of your day, when you woke up. How quickly you got out of bed impacted your parents—and how early they woke you up impacted you—so that was a game! Think about what happened next, throughout the rest of the day. From the bathroom to the breakfast table, in the classroom and on the playground, you make choices that impact others as well as yourself. You're playing games! Knowing about game theory can help you improve your experience in those situations—not just to "win," but to improve your relationships and have a happier life.
Game theory is used to study how people are likely to behave in strategic situations, with applications in economics, political science, business strategy, law, entrepreneurship, and military science, to name just a few.</t>
  </si>
  <si>
    <t>David W. Waite; Siân I. Morgan-Waite; Michael W. Taylor</t>
  </si>
  <si>
    <t>What Thrives Inside; The World Within the Gut</t>
  </si>
  <si>
    <t>https://kids.frontiersin.org/article/10.3389/frym.2017.00050</t>
  </si>
  <si>
    <t>The similarities and differences between the microbiomes of different animals made us wonder if species with similar diets have similar microbiomes, or whether the microbiomes are only similar because the species are related. For example, do a dolphin and a penguin have a similar microbiome because they both eat fish? Or, even though they have similar diets, do dolphins and penguins have different microbiomes because they are not closely related species? In science, it is common to create a hypothesis, then design an experiment, or a series of experiments, to test it. The results of the experiments are then reported in a trustworthy scientific journal. Other scientists read the report in the journal and come up with new ideas. Our hypothesis was that we would see the same bacteria in birds and animals with the same diet. Because this hypothesis needed multiple experiments to compare the microbiomes of different birds, this would have been impossible to do with a single experiment. To overcome this problem, we performed something called a meta-study. A meta-study involves looking at lots of different studies on the same topic and comparing the results from all the studies.</t>
  </si>
  <si>
    <t>Delegate</t>
  </si>
  <si>
    <t>https://simple.wikipedia.org/wiki/Delegate</t>
  </si>
  <si>
    <t>A delegate someone who is either chosen or elected to vote or act for others. In organizations like the United Nations, each country sends delegates to represent them.
Before a general election in the US, the process to select candidates begins with delegates. At the state level each of the major political parties selects delegates to attend a national convention. The two ways delegates are selected are the caucus and the Primary election. Each state may have different ways to select delegates as do political parties. The Republican Party lets each state decide how to select delegates. The Democratic Party uses a proportional method for awarding delegates. The percentage of delegates each candidate is awarded depends on the caucus or how many are elected for each candidate. Candidate "X" may have 40 percent, candidate "Y" may have 20 percent while candidate "Z" may have 50 percent. Any remaining percent may be undecided votes or for other candidates.</t>
  </si>
  <si>
    <t>Diana Gutiérrez, Lucía Fernández, Beatriz Martínez, Ana Rodríguez, and Pilar García</t>
  </si>
  <si>
    <t>Bacteriophages: The Enemies of Bad Bacteria Are Our Friends!</t>
  </si>
  <si>
    <t>https://kids.frontiersin.org/article/10.3389/frym.2016.00030</t>
  </si>
  <si>
    <t>Antibiotics have been used for almost a century to treat bacterial diseases in humans and also in animals. Throughout this time, bacteria have been looking for strategies to survive antibiotic treatment. Imagine a battlefield, where a population of bacteria is attacked by small bullets (antibiotics). If one of the bacteria can find a shield to protect itself, it will survive. The surviving bacteria will have the advantage of being resistant to antibiotics forever and so will their descendants. This is the reason why, when you get sick, you have to take all the pills prescribed by the doctor, even if you already feel better. This is very important to prevent "survivors" in the battle! Bacteria resistant to antibiotics (called "superbugs") are very dangerous for us, because we have no weapons to fight against them. Also, these resistant bacteria can be transmitted to other people or even to animals. Nowadays, there are a high number of bacteria that have become resistant to many different antibiotics, and this is a threat for people worldwide.</t>
  </si>
  <si>
    <t>Diana H. Lim; Jeffrey LeDue</t>
  </si>
  <si>
    <t>What Is Optogenetics and How Can We Use It to Discover More About the Brain?</t>
  </si>
  <si>
    <t>https://kids.frontiersin.org/article/10.3389/frym.2017.00051</t>
  </si>
  <si>
    <t>Optogenetics is a method for controlling a neuron's activity using light and genetic engineering. Genetic engineering is a process where scientists change the information in the genetic code (the blueprints) of a living thing. In optogenetic studies, scientists take the genetic code of the neurons they want to study and add a new piece of code to it. The new code allows these neurons to make special proteins, called opsins, which respond to light. Opsins occur naturally and were first discovered in algae, which use these proteins to help them move toward light. But how does the opsin get into the neuron? This requires some specialized laboratory techniques. Let's look at a mouse as our example. To get the opsin into the neurons of a mouse, the genetic code for the opsin must be carefully inserted into the genetic code for the neurons in the mouse. If this is done correctly, now every neuron in the mouse should have the opsin. Because we understand a lot about the genetic code of the mouse, we can choose where to put the opsin. We can insert the code into a specific type of neuron, or into a specific location in the brain.</t>
  </si>
  <si>
    <t>Dita Cavdarbasha and Jake Kurczek</t>
  </si>
  <si>
    <t>Connecting the Dots: Your Brain and Creativity</t>
  </si>
  <si>
    <t>https://kids.frontiersin.org/article/10.3389/frym.2017.00019</t>
  </si>
  <si>
    <t>Why do humans feel the need to be creative and enjoy creative material? While creativity is a basic part of human thinking, what counts as creativity and how do we measure it? Creativity is often viewed as a subjective field, meaning that everyone's personal opinion about creativity is different, so we need to have a really clear definition in order to understand what creativity is. So, what exactly is creativity? While there are many components of creativity, including originality, pleasure, value, process, and imagination, the definition that scientists use to study creativity puts those components together to say that creativity is an ability to produce something that is both novel (or original) and has utility (is valuable to someone). This definition allows scientists to develop of testable hypotheses about how creativity arises from the human brain.
We all interact with, process, and produce creativity differently, which makes creating a universal definition of creativity very challenging. As Steve Jobs reminds us, even creative people have a hard time seeing the things they think and create as creative!</t>
  </si>
  <si>
    <t>Divine Apedo, Brian Wambi</t>
  </si>
  <si>
    <t>Cassava and
Palm</t>
  </si>
  <si>
    <t>In a certain year, there was no rain. The crops did not grow well. All the plants dried up. People did not have any food to eat. Cassava and Palm decided to travel to another village to look for work. On their way, they met a woman. "Good afternoon," they greeted her. She responded and asked, "Where are you going?" "We are going to the next village to look for work," said Palm. "What work can you do?" the woman asked. The friends responded, "We can provide food for your family and animals." The woman asked, "What do you need to provide the food?" "Give us land, water and good care," they replied. The woman took them home with her One afternoon, Palm tree and Cassava had an argument. Cassava said he was more important than Palm. Palm said he was more important than Cassava. The woman heard them from her room. She came out and asked, "Why are you fighting?" Cassava spoke first. "I am more important than Palm tree. I provide tubers for your fufu, gari, boiled cassava and cassava dough."</t>
  </si>
  <si>
    <t>Eclipse</t>
  </si>
  <si>
    <t>https://simple.wikipedia.org/wiki/Eclipse</t>
  </si>
  <si>
    <t>An eclipse is an astronomical event. It is a process that develops slowly across time.
The eclipse is when one object in the sky moves into the shadow of another such object. When an eclipse happens within a system of stars, like the Solar System, it makes a type of syzygy. This means that three or more objects in the sky are lined up in a straight line in the same gravitational system.
The term eclipse is most often used to describe a solar eclipse, when the Moon's shadow crosses the Earth's surface, or a lunar eclipse, when the Moon moves into the shadow of Earth. No solar eclipse can last longer than 7 minutes and 58 seconds because of the speed at which the Earth and Moon move.
When the Sun is not involved, the event is called occultation.</t>
  </si>
  <si>
    <t>Edgar Angelats, Eva Martínez-Pinilla, Ainhoa Oñatibia-Astibia, Nuria Franco, Gemma Navarro and Rafael Franco</t>
  </si>
  <si>
    <t>Humans and Caffeine—A Very Long Relationship</t>
  </si>
  <si>
    <t>https://kids.frontiersin.org/article/10.3389/frym.2017.00027</t>
  </si>
  <si>
    <t>Back in time, humans and any other animal on Earth needed to eat. Food consisted of fruits and cereals, which are rich in carbohydrates. Carbohydrates are our main nutrients still today. As its name says, they are formed basically of Carbon atoms bounded to Hydrogen and also to Oxygen atoms. Glucose is one of the simplest carbohydrates, known and has 6 atoms of Carbon, 12 of Hydrogen, and 6 of Oxygen. Many carbohydrates (glucose, sucrose, lactose, etc.) are sweet, and for this reason they are also known as sugars. The second most important nutrient for early humans was probably protein, and hunting/fishing wild animals was the best way to get protein. Lipids, vitamins and minerals, and other nutrients needed to keep early humans alive were obtained from the vegetable/fruit and animal foods. But there is one thing missing—actually the most important one—water. A relevant point for this article is the way Homo drank water before and after fire discovery. Before fire was discovered, humans obviously had to drink water that was at "room" temperature, but after they discovered fire, humans were able to prepare hot drinks.
The ability to heat water probably made eating more enjoyable for early humans.</t>
  </si>
  <si>
    <t>Electronic_engineering</t>
  </si>
  <si>
    <t>https://simple.wikipedia.org/wiki/Electronic_engineering</t>
  </si>
  <si>
    <t>Electronic engineering is a discipline that investigates all kinds of situations related to electricity and magnetism. Electronic engineers are concerned with such processes as; the transfer of information using radio waves, the design of electronic circuits, the design of computer systems, and the development of control systems such as aircraft autopilots and other embedded systems. The term electronic engineering started to emerge in the late 1950s. Before the second world war, electronic engineering was commonly known as a 'radio engineering'. At that time, studying radio engineering at a university was part of a physics degree. Later, as consumer devices started to be developed, the field broadened to include modern TV, audio systems, Hi-Fi and later computers and microprocessors. In the mid to late 1950s, the term radio engineering gradually gave way to the name 'electronic engineering', which then became a standalone university degree subject. Fundamental studies of the discipline are the sciences of physics and mathematics as these help to get both qualitative and quantitative descriptions of how such systems will work.</t>
  </si>
  <si>
    <t>Eleonora Asia Motti; Piero A. Temussi</t>
  </si>
  <si>
    <t>Treats and Tricks: The Magic World of Sweetness</t>
  </si>
  <si>
    <t>https://kids.frontiersin.org/article/10.3389/frym.2017.00044</t>
  </si>
  <si>
    <t>How many different tastes do you think are there? There are so many different kinds of food that it seems obvious that there are many, many tastes. Take fruits: how different is the taste of cherries from that of apples, pears, peaches, grapes, melons, or strawberries? Or think about treats: are all cakes alike? Candies, gingerbread, cookies, toffee, biscuits, doughnuts, buns, chocolate bars: are they all just sweet? Do they taste only like sugar? Surely not.
Judging from personal experience, you probably think that there are many tastes, perhaps as many as there are different foods. But surprisingly, scientists have found that there are only five tastes: sweet, bitter, sour, salty, and umami (meaty or brothy). The complicated tastes of the foods we eat are due in part to the fact that we cannot easily separate smell from taste and, in addition to five tastes, there are hundreds of different odors perceived by the brain. The brain can interpret the combination of smell and taste signals as lots of different kinds of tastes.</t>
  </si>
  <si>
    <t>Elke and René
Leisink</t>
  </si>
  <si>
    <t>Cat and Dog
and the Ball</t>
  </si>
  <si>
    <t>This is Cat. This is Dog. Cat and Dog live in a house. A house with a door. A house with a roof. Cat and Dog have a ball. The ball is red and blue and green. Cat and Dog play with the ball. Cat throws the ball to Dog. Dog catches the ball. Dog throws the ball to Cat. Cat catches the ball. Then Cat throws the ball very high. Oh! oh! The ball is on the roof. The ball is on the roof of the house. Cat and Dog can see the ball. Cat and Dog cannot get to the ball. Cat and Dog cry. Then Elephant comes by. Elephant is big. Elephant can see the ball. Elephant can get to the ball. Elephant gets the ball from the roof. Elephant takes the ball from the roof of the house. Elephant gives the ball to Cat and Dog. Cat and Dog smile. Elephant smiles. Cat and Dog and Elephant smile.</t>
  </si>
  <si>
    <t>Cat and Dog
and the
butterfly</t>
  </si>
  <si>
    <t>Cat and Dog look through the window. They look through the window. Then Cat and Dog see a butterfly! The butterfly is pink. Cat and Dog want to catch the butterfly. Cat and Dog follow the butterfly. They follow the butterfly. Cat and Dog follow the butterfly by foot. They walk after the butterfly. But the butterfly is fast. The butterfly is too fast, and Cat and Dog are slow. They are too slow. Cat and Dog follow the butterfly by bike. They ride after the butterfly. But the butterfly is fast. The butterfly is very fast, and Cat and Dog are slow. They are very slow. Cat and Dog follow the butterfly by car. They drive after the butterfly. But the butterfly is fast. The butterfly is still too fast, and Cat and Dog are slow. They are still too slow. Cat and Dog follow the butterfly by boat. They float after the butterfly. But the butterfly is fast. The butterfly is super-fast, and Cat and Dog are slow. They are still super-slow.</t>
  </si>
  <si>
    <t>Cat and Dog
and the egg</t>
  </si>
  <si>
    <t>Cat and Dog walk. They walk in their village. Then they see an egg. The egg is in the grass. The egg is alone in the grass. The egg is all alone. Cat and Dog walk to a bird. They ask the bird, "Is this your egg?" But the bird says, "No, that is not my egg. Ask the owl. Maybe it is his egg." Cat and Dog walk to the owl. They ask the owl, "Is this your egg?" But the owl says, "No, that is not my egg. Ask the goose. Maybe it is her egg." Cat and Dog walk to the goose. They ask the goose, "Is this your egg?" But the goose says, "No, that is not my egg. Ask the two ducks. Maybe it is their egg." Cat and Dog walk to the two ducks. They ask the two ducks, "Is this your egg?" But the two ducks say, "No, that is not our egg." Then the egg breaks.</t>
  </si>
  <si>
    <t>Cat and Dog
and the worms</t>
  </si>
  <si>
    <t>Cat and Dog open the door. They open the door of their house. Cat and Dog leave their house. Cat and Dog walk. They walk on the grass. They walk between the trees. They walk through the bush. Then they stop. Cat and Dog see a sign. They see a sign on a tree. Cat and Dog look at the sign. They look at the words on the sign. Cat and Dog read. They read the sign, 'look out for the cape.' Cat says, "What is a cape?" Dog says, "A cape is a jacket. Cat and Dog cannot see a cape. Then they laugh. They laugh at the sign. They laugh at the silly sign. But then the words change! Cat and Dog read. They read the sign. 'Look out for the grape.' Cat says, "What is a grape?" Dog says, "A grape is a fruit." Cat and Dog cannot see a grape. Then they laugh. They laugh at the sign. They laugh at the silly sign.</t>
  </si>
  <si>
    <t>Cat and Dog:
Cat is yellow</t>
  </si>
  <si>
    <t>Dog is in his house. Dog is sitting in his house. Then someone knocks on the door. Dog opens the door. Dog sees someone yellow! Dog asks, "Who are you?" It is Cat. Cat is yellow. Cat's head is yellow. Cat's hair is yellow. Cat's arms are yellow. Cat's hands are yellow. Cat's mouth is yellow. Cat's nose is yellow. Cat's ears are yellow. Cat's eyes are yellow. Dog asks, "Why are you yellow?" Cat says, "I do not know." Dog asks, "Where were you?" Cat says, "I was at the school." Dog asks, "Which school?" Cat says, "I was at the school in the village." Dog asks, "When were you at school?" Cat says, "I was at school this morning." Dog asks, "What were you doing at school?" Cat says, "I was sleeping." Dog asks, "You were sleeping at school?! Where were you sleeping?" Cat says, "I was sleeping behind the school."</t>
  </si>
  <si>
    <t>Elke and Rene Leisink</t>
  </si>
  <si>
    <t>Cat and Dog draw and colour</t>
  </si>
  <si>
    <t>First Dog draws an oval. The oval is the body of Cat. Wow, that is simple! 
Then he draws two triangles on top of the oval. 
The two triangles are the ears of Cat and he draws a black triangle in the oval. 
The black triangle is the nose of Cat and he draws a line above the nose. 
Now he draws the eyes and the eyebrows of Cat. 
The eyes are two dots. The eyebrows are two lines. Wow, that is easy! 
Then he draws the mouth of Cat. The mouth is a line. 
It looks like the letter ‘w' and he draws the hairs of Cat. 
Three hairs on the left side and three hairs on the right side. 
The drawing is almost finished. 
He draws the arms and legs of Cat. 
The arms and legs are lines and he draws the toe of Cat. 
The toes are circles and he draws the tail of Cat. The tail is a long line. 
At last he draws some stripes on the body of Cat and he colors the body orange. 
Then the drawing is finished. Wow, that is beautiful!</t>
  </si>
  <si>
    <t>Elke and René Leisink</t>
  </si>
  <si>
    <t>Dog is cold</t>
  </si>
  <si>
    <t>For Dog it is too cold. Cat gives Dog underwear. One pair of underwear is dirty. One pair of underwear is clean. Dog takes the clean underwear. But it is still too cold. Cat gives Dog shirts. One shirt is big. One shirt is small. Dog takes the big shirt. But it is still too cold. Cat gives Dog trousers. One pair of trousers is long. One pair of trousers is short. Dog takes the long pair of trousers. But it is still too cold. Cat gives Dog vests. One vest is wet, one vest is dry. Dog takes the dry vest, but it is still too cold. Cat gives Dog jackets. One jacket is thick, one jacket is thin. Dog takes the thick jacket, but it is still too cold. Cat gives Dog hats. One hat is high, one hat is low. Dog takes the high hat, but it is still too cold. Cat gives Dog shoes. One pair of shoes is new, one pair of shoes is old.</t>
  </si>
  <si>
    <t>Emi Furukawa, Patricia Bado, Gail Tripp, Paulo Mattos, and Jorge Moll</t>
  </si>
  <si>
    <t>Focusing Is Hard! Brain Responses to Reward in Attention Deficit Hyperactivity Disorder</t>
  </si>
  <si>
    <t>https://kids.frontiersin.org/article/10.3389/frym.2017.00018</t>
  </si>
  <si>
    <t>Scientists haven't figured out exactly why some people struggle to focus or to stay still more than others. Many things, like the genes we got from our parents or the environment we grew up in, make us each unique and cause us to behave differently. While our brains are all built the same way, each person's brain works a little bit different. Some scientists think that the way chemical messages are sent in some parts of the brain makes it harder for some people to focus or wait, like children and adults with ADHD. They don't mean to bother their friends or make their teachers or parents mad by not focusing or waiting, but it is just so much harder for them.
Scientists think that several parts of the brain may be associated with the symptoms of ADHD. Right in the center of the brain, there is a part called the striatum—say it like "strai-ay-tuhm." This part of the brain becomes more active in response to experiences that are fun, tasty, or new. The striatum is made up of many neurons—neurons are nerve cells with the special function of carrying messages throughout our brain and body.</t>
  </si>
  <si>
    <t>Eyobi Kitaw, Jesse Breytenbach</t>
  </si>
  <si>
    <t>Abel and his
sister's doll</t>
  </si>
  <si>
    <t>Abel had no driver for his new cart. He said to his sister Meri, "I want a driver for my cart. Please give me your doll. She can sit in the cart." But Meri said, "No, I want my doll." When Meri would not let him take the doll, Abel was very angry. He grabbed the doll and pulled her. Meri pulled the doll's other arm. Abel pulled and Meri pulled. The doll's arm came off! Meri cried and ran to her mother. "Look Mother," she said, "Abel pulled my doll's arm and it came off. He wanted my doll to sit in his new cart, but I wanted to play with her." Her mother said, "Abel did not behave well." Mother thought about how to teach her son not to touch his sister's toys. She had an idea. She went to her friend who was a doctor and she asked, "I want you to help me please." The doctor replied, "How can I help, my friend?" Mother answered, "My son Abel is behaving badly these days. He pulled the arm off his sister's doll. He must not do that.</t>
  </si>
  <si>
    <t>Federica Lupoli and Annalisa Pastore</t>
  </si>
  <si>
    <t>Why Studying Rare Diseases Is So Important: Do You Know of This Disease?</t>
  </si>
  <si>
    <t>https://kids.frontiersin.org/article/10.3389/frym.2017.00003</t>
  </si>
  <si>
    <t>I have a disease with a difficult name: Friedreich's ataxia. For simplicity, we will abbreviate this name to FRDA. Ataxia means the loss of full control of body movement. It affects balance, coordination, and speech. There are different forms of ataxia. The form of ataxia that I have was named after Nikolaus Friedreich, a German medical doctor, who was the first to diagnose the disease between 1863 and 1877 in five patients who were initially believed to have other diseases that have similar (but not identical) symptoms.
First, let me reassure you: FRDA is not an infectious disease, meaning that you cannot catch it from another person like you can catch the flu or measles. FRDA is a disease that I have inherited from my parents and that I could transmit to my children. What I mean is the following: as you may know, a baby inherits half of its genetic information (on whether it will have blue or brown eyes, blonde or brown hair, how intelligent it will be, etc.) from the mother and half from the father. This information is called genetic because it is stored in some tiny entities called genes.</t>
  </si>
  <si>
    <t>Felix Kwame Senanu, Lois Nyarkoah Adu, Martha Agyeiwaa Twum and Nancy Mensah</t>
  </si>
  <si>
    <t>Ten lost boys</t>
  </si>
  <si>
    <t>In this community people are not allowed to go to the forest on Wednesdays, because that is their rest day. 
Many believed that anybody going to the forest on that day would meet with misfortune. 
In this village lived ten young boys who did not like going to school. 
The months of June and July are a season for snails. During this season, boys from the village normally go in search of snails. 
One Wednesday afternoon, the ten boys went to the forest to search for snails. The next day was a Thursday and the market day. 
After a few hours in the forest, they collected enough snails, which made them so happy. 
They decided to count the snails each member had. The boys forgot that time was not on their side. 
Finally, they set off for the village, happily laughing and chatting. 
But they lost their way. They walked through the forest in the dark. They tried to find their way home but to no avail. 
In the night, the sounds made by the different kinds of animals made them very afraid. They shook and cried as they hid in a cave for safety. They found the night very long.</t>
  </si>
  <si>
    <t>Foziya Mohammed,
Jesse Breytenbach</t>
  </si>
  <si>
    <t>Fana and her
animals</t>
  </si>
  <si>
    <t>Fana loves animals. She has a cat, two hens, a goat and a dove. She spends time with these animals, feeding them, and playing with them. One day, Fana was playing in the school yard with her friends. She noticed some children throwing stones at doves. "Why are they hurting the doves?" she asked herself. She stopped playing and ran towards the children who were throwing stones. At first her friends didn't understand what was happening, then they followed her. "Stop throwing stones!" shouted Fana. The other children ran away. Fana caught the two injured doves. She saw wounds on their wings. She decided to take the two doves home to look after them. She fed the doves. In the evening she told her family about how she saved the doves. In the morning, Fana and her parents went to the clinic and got medicine for the doves. After a few days, the doves' wounds healed. Fana felt very happy.</t>
  </si>
  <si>
    <t>Francine Foo and Elizabeth L. Johnson</t>
  </si>
  <si>
    <t>Music: The Last Thing We Forget</t>
  </si>
  <si>
    <t>https://kids.frontiersin.org/article/10.3389/frym.2017.00005</t>
  </si>
  <si>
    <t>Try this simple exercise: go to your music library, pick a song, and play the first 3 s of it. Give yourself 1 point if you can manage to sing or hum at least the next 5 s of that song. Do this for 20 songs. How many points did you score? We would not be surprised if it is more than 15. Now, think about what you just did. You effortlessly recalled the pitch, rhythm, and maybe even the lyrics of more than 15 songs in a short amount of time. That is a lot of data you managed to summon from your brain, just like that!
Our brains possess a remarkable ability to make, store, and retrieve memories of music, even when we are not aware of doing so. For example, if you hear a catchy song, you will most likely be able to remember parts of it a few days later. After hearing it several times, you might know it by heart. Think about how much more effort it takes to learn information from a textbook, or to remember the details of day-to-day events in your life.</t>
  </si>
  <si>
    <t>Franka Luk, Elke Eggenhofer, Marc H. Dahlke, and Martin J. Hoogduijn</t>
  </si>
  <si>
    <t>The Use of Stem Cells for Treatment of Diseases</t>
  </si>
  <si>
    <t>https://kids.frontiersin.org/article/10.3389/frym.2017.00009</t>
  </si>
  <si>
    <t>Our bodies are made up of trillions of small units, known as cells. However, at the very early phase of development, we were embryos consisting of only a tiny clump of cells. Cells in an embryo are in a primitive state, and we call them embryonic stem cells. Embryonic stem cells can develop into three types of cells, called ectodermal stem cells, endodermal stem cells, and mesodermal stem cells. These three types of stem cells then go on to form 200 different types of cells. For example, stem cells form the cells of your skin, the red blood cells in your blood, and the cells that produce the color of your eyes. Altogether, stem cells form all the organs and tissues in the body, such as the bones, kidneys, liver, blood, and brain. After birth, embryonic stem cells are no longer present in the body.
However, even in the bodies of children, adults, and elderly people, we find several types of stem cells. These stem cells can form some, but not all, of the 200 different cell types.</t>
  </si>
  <si>
    <t>Fred Kojo Binka, Godwin Kumah and Happy Kwamie Ofori</t>
  </si>
  <si>
    <t>Monkey and the shoes</t>
  </si>
  <si>
    <t>A young monkey was one day swinging in a tall tree. He came down from the tree to eat a farmer's maize. He wanted to get energy to continue swinging. Near the farm, he saw a pair of torn shoes. He was excited because he had long wanted to wear shoes. He said to himself, "I will try the shoes and walk like a human being." After eating, the monkey took the shoes to show to his friends. He did not try on the shoes that day. The next time the monkey went down to eat, he took the shoes to wear. His friends warned him, but he failed to listen. He put on the shoes with a deep breath. "I am finally wearing shoes like a king. I will walk like a human." The monkey tried to walk but he could not move. He had never worn shoes before. He decided to remove the shoes and return to his friends. But he could not. The bush began to shake. The monkey panicked when he saw a hunter searching for game. The hunter shot the monkey. He took it home to his wife and children for their meal.</t>
  </si>
  <si>
    <t>Gabriela Jorge Da Silva; Sara Domingues</t>
  </si>
  <si>
    <t>We Are Never Alone: Living with the Human Microbiota</t>
  </si>
  <si>
    <t>https://kids.frontiersin.org/article/10.3389/frym.2017.00035</t>
  </si>
  <si>
    <t>When we mention bacteria in the human body, you might immediately think of a disease, called a bacterial infection. At some point in your life, you have probably had an infection that was treated by antibiotics prescribed by your doctor. Antibiotics are medicines that kill or prevent the growth of bacteria.
However, the majority of the microbes are harmless and actually help to maintain our health. The microbes of the skin, mouth, and nose fight against bad bacteria that want to enter the body to cause disease. These good bacteria act like guards that keep away the harmful bacteria that make us sick. The bacteria that colonize the vagina are another example of good bacteria. They maintain an acidic environment in the vagina that prevents the growth of other microorganisms that might cause disease. Disease-causing microorganisms are called pathogens.
Even though most of the time they are harmless or even helpful, in certain conditions some of the bacteria that are part of the human microbiota can harm us.</t>
  </si>
  <si>
    <t>Giacomo Rizzolatti; Fausto Caruana</t>
  </si>
  <si>
    <t>How Do We Feel the Emotions of Others?</t>
  </si>
  <si>
    <t>https://kids.frontiersin.org/article/10.3389/frym.2017.00036</t>
  </si>
  <si>
    <t>Surprisingly, one of the most important mechanisms that we use to understand and react to others' emotions is not really all that complicated: it depends on the activity of parts of the brain usually involved in the control of our own actions and emotions. In the 1990s, researchers discovered that when we observe another person performing an action, this event is detected by both the visual part of the brain and also the motor part, i.e., the part of the brain that typically controls our movements. The motor system is equipped with specific neurons (brain cells) that have a double function. Like other neurons in the motor part of the brain, motor neurons help us perform our own actions, such as grasping a glass of water. However, different from other neurons in the motor part of the brain, these neurons are also activated when we observe the same actions performed by others! Since these neurons mirror the observed action of another person in our own motor system, they are called "mirror neurons".</t>
  </si>
  <si>
    <t>Gianluca Esposito, Keegan B. Coppola, and Anna Truzzi</t>
  </si>
  <si>
    <t>How Can I Make My Younger Sibling Stop Crying?</t>
  </si>
  <si>
    <t>https://kids.frontiersin.org/article/10.3389/frym.2016.00028</t>
  </si>
  <si>
    <t>When babies are picked up, there are natural reactions in their bodies that help them calm down. Generally, babies will relax into their mothers' arms, making them easier to hold. When babies are picked up by their moms, their heart rates drop—a sign of relaxation. Any time a person becomes panicked, the heart rate speeds up. A crying baby has a high heart rate because he wants his mom. But when mom picks up the baby, these signs of panic decrease. Researchers noticed that babies being carried have lower heart rates than before they were picked up, which means that they are calmer than they were before. In other words, when a mom picks up her baby, the child cries less, moves less, and relaxes more. Of course, this will work for your little sister or brother, but it does not just happen in humans. This pattern has been studied in other animals too, and it is called the transport response (TR). Healthy young animals relax when they are being carried. This is a normal TR.</t>
  </si>
  <si>
    <t>H. Moriah Sokolowski; Daniel Ansari</t>
  </si>
  <si>
    <t>Who Is Afraid of Math? What Is Math Anxiety? And What Can You Do about It?</t>
  </si>
  <si>
    <t>https://kids.frontiersin.org/article/10.3389/frym.2017.00057</t>
  </si>
  <si>
    <t>Until recently, scientists and educators thought that math anxiety first appears when children begin to learn complicated mathematics (such as algebra). This would mean that young children (who do not yet do complicated math) do not experience math anxiety. However, recent research has shown that some children as young as 6 years old say that they feel anxious about math. A team of researchers asked 154 children in grades 1 and 2 questions like, "how do you feel when taking a big test in your math class?" The children had to indicate how nervous they felt by pointing to a position on a scale, ranging from a very nervous face on the left to a calm face on the right. After answering these questions, the children took a math test that measured their math abilities. These researchers found that almost half of the children who participated in the study said that they were at least somewhat nervous about doing math. Also, children with higher math anxiety got worse scores on the math test.</t>
  </si>
  <si>
    <t>Hamish Gordon</t>
  </si>
  <si>
    <t>Studying the Seeds for Clouds at the CERN Research Labs</t>
  </si>
  <si>
    <t>https://kids.frontiersin.org/article/10.3389/frym.2017.00043</t>
  </si>
  <si>
    <t>Clouds, whether they are big gray layers, fluffy white lumps, or streaks in the sky from aeroplanes, all have a few things in common. Most importantly, they are made up of tiny droplets of water, called "cloud droplets." Cloud droplets form when hot air from the Earth's surface rises and slowly cools down. Like the particles, the cloud droplets are so small that they do not fall to the ground (unless the cloud is raining). The rising air around them is pushing them up, gravity is pulling them down, and they end up just floating around the sky.
In the sky, unless there is some kind of surface for it to stick to, or unless it is really, really cold (-38°C), water exists as a gas. When there is a surface, water can liquefy (become liquid) or freeze onto the surface, as it does on the ground. However, in the sky, there are no big obvious surfaces. Therefore, to make a cloud droplet, you need a tiny particle, which has a small surface that water can stick to. The particle acts as the seed for the droplet.</t>
  </si>
  <si>
    <t>Independence</t>
  </si>
  <si>
    <t>https://simple.wikipedia.org/wiki/Independence</t>
  </si>
  <si>
    <t>The word independence means "not dependent", or not having to depend on anyone or anything else. It also means being strong and able to survive alone. Anything can be dependent or independent. When people talk about independence, it may be about people or countries, where it is often being spoken about as a good thing. For places, it may mean sovereignty or autonomy. In science, as in independent variable the word does not mean it's good or bad.
A country gets its independence when it is no longer part of another country. Sometimes countries get their independence in a war, as when the United States left the British Empire in the American War of Independence. Countries can also get their independence peacefully, like Canada and Norway did. Help from another country may be needed to get independence, like in World War II, when the allies freed many countries that had been controlled by the Axis powers and, temporarily, vice versa. Attempts to gain independence may be unsuccessful and may lead to civil war.</t>
  </si>
  <si>
    <t>Isaac Cervantes-Sandoval; Ronald L. Davis</t>
  </si>
  <si>
    <t>Fruit Flies Can Teach Us How We Forget</t>
  </si>
  <si>
    <t>https://kids.frontiersin.org/article/10.3389/frym.2017.00063</t>
  </si>
  <si>
    <t>Neuroscientists, scientists who study how the brain works, have been very interested in learning how memories are stored in the brain. However, neuroscientists have only very recently begun to study forgetting. To understand how the human brain forgets, we can study how fruit flies forget. Fruit flies are awesome, small insects that are great for scientific research. They grow very fast in the laboratory and we can produce as many flies as we want. Their genetic material, or DNA, is also very easy to change. DNA is a very long, thin chemical that contains the instructions to build any living organism. DNA contains genes, which are sections of the DNA that tell a cell how to make a protein. The instructions contained in the DNA of the flies can be changed in the lab. Genes can be removed, making a mutant fly. In this way, we can explore what happens to a fly if a piece of these instructions is removed.</t>
  </si>
  <si>
    <t>Ivana Babic; Sandra Hudina; Ana Bielen</t>
  </si>
  <si>
    <t>Invasion of the Chinese Pond Mussels—What Makes These Harmless-Looking Animals So Dangerous?</t>
  </si>
  <si>
    <t>https://kids.frontiersin.org/article/10.3389/frym.2017.00056</t>
  </si>
  <si>
    <t>Throughout history, people have frequently moved species around the globe. Think of tomatoes or corn. Both of these plants originally grew in South America, but they were transported into new areas and are now common worldwide. We often transport species on purpose, such as tomatoes and corn, so they can be grown for food, or exotic plants and animals so that people can keep them as pets. But sometimes we also do it by accident. For example, an organism can be moved from its natural home as a stowaway on a boat—maybe it is accidentally stuck to the outside of the boat during the entire voyage! Chinese pond mussels, for instance, have very tiny babies that attach in high numbers to the gills of fish. Throughout human history, people grew fish for food and moved the fish, on purpose, around the world. That is how people accidentally transferred the tiny mussels, along with the fish, to the new environment. The mussels then detached from the fish and started their new life on the bottom of some lake or river on a new continent.</t>
  </si>
  <si>
    <t>Jean de Dieu Bavugempore</t>
  </si>
  <si>
    <t>Kariza's questions</t>
  </si>
  <si>
    <t>Kariza loved to ask questions. She got this habit from her parents. 
They used to tell her, "If you don't ask questions when you are young, you will grow up to be an ignorant adult!" 
One day, Kariza asked her teacher, "Why do our parents always tell us to wash our hands before eating, even when our hands look clean?" 
Her classmates liked her question. They didn't like being told to wash their hands! 
The teacher answered, "Good question! Even when our hands look clean, they can still have germs on them." 
She explained, "Germs cause illness. We can't see germs using only our eyes, we need something more powerful to see germs." 
The teacher got a microscope from the cupboard. "A microscope is a tool we use to see things that are too tiny for the human eye to see," she said. 
The teacher gently scraped Kariza's hands with a stick and then wiped it on a microscope slide. 
The teacher put the slide on the microscope, and this is what they saw through the viewer. 
Even though Kariza's hands did not look dirty, there were germs on them!</t>
  </si>
  <si>
    <t>Jennifer E. Schmidt; Amélie C. M. Gaudin</t>
  </si>
  <si>
    <t>“Where Did My Friends Go?”: How Corn’s Microbe Partners Have Changed Over Time</t>
  </si>
  <si>
    <t>https://kids.frontiersin.org/article/10.3389/frym.2017.00037</t>
  </si>
  <si>
    <t>What do corn roots have in common with your Facebook profile?
No, that was not the beginning of a joke. The two have more in common than you might think. We often think of a corn plant as a single organism. But plants are part of a network of relationships, sort of such as Facebook. These plant relationships are easy to overlook because they are hard to study. Still, they are very important because they affect how healthy plants are.
Soil is full of millions of microscopic bacteria and fungi. These microscopic organisms are collectively called microbes. Some of these microbes form close partnerships with plants. Plants can rely on microbes to help them get nutrients that are scarce in soil. Microbes break down dead plants and animals, and this process slowly releases nitrogen, phosphorus, and other elements that plants need to grow. When plants cannot get enough of these nutrients on their own, they can send out sugars from their roots. The energy microbes get from these sugars helps them break down even more dead plants and animals. If enough nutrients are available in the soil, though, plants would rather keep their sugars for themselves.</t>
  </si>
  <si>
    <t>Jennifer M. Jakobi, Sienna Kohn, Samantha Kuzyk, and Andrey Fedorov</t>
  </si>
  <si>
    <t>When Kicking the Doctor Is Good—A Simple Reflex</t>
  </si>
  <si>
    <t>https://kids.frontiersin.org/article/10.3389/frym.2017.00010</t>
  </si>
  <si>
    <t>Although reflexes are super-fast and just happen without you thinking about them, this does not mean that they are bad. Reflexes protect you and allow you to move around without thinking about every single action and response your body needs to make. It is important that reflexes occur without the need for thinking about them because there are things that happen to your body and forces acting in your body when you move that need to be responded to very quickly. Reflexes allow your body to react in ways that help you to be safe, to stand upright, and to be active.
Imagine a typical day. You might be thinking of practicing your sport or musical instrument, walking to school, or making a snack. In all of these actions, you are thinking, but at the same time, there are also reflexes that you are unaware of happening inside your body. These reflexes are built naturally into the body, and they exist at birth and change as we grow older. Reflexes are kind of like safety features for survival that allow us to move in response to something in the environment.</t>
  </si>
  <si>
    <t>Jennifer Stiso and Anat Perry</t>
  </si>
  <si>
    <t>How Do We Understand Other People?</t>
  </si>
  <si>
    <t>https://kids.frontiersin.org/article/10.3389/frym.2016.00018</t>
  </si>
  <si>
    <t>The first theory, often known as "Theory Theory," basically states that people develop their everyday knowledge of the world using the same mental strategies that adults use in science. That is, they make up theories. These theories enable young children to make predictions about new evidence, to interpret evidence, and to explain evidence. So, the first time I see my friend looking downward, with a frown on her face, I might initially think she is happy – that would be my first theory about her. However, after a few times when I am proven wrong, I will know this posture probably means she is sad.
The second theory is often called "Simulation Theory." It essentially says that when we want to understand what someone else is doing, thinking, or feeling, our mind simulates, or recreates, the same actions, as if we were doing them ourselves. From that simulation, the mind figures out what the other person might be feeling. So, if I see my friend looking downward, with a frown on her face, my mind simulates these actions. From that simulation, I understand that when I sit like this, I am generally sad, so I decide that my friend is probably sad too.</t>
  </si>
  <si>
    <t>Jessie Newville; Maria C. Ortega; Jessie R. Maxwell</t>
  </si>
  <si>
    <t>Why Babies Born Early Can Be Really Sick</t>
  </si>
  <si>
    <t>https://kids.frontiersin.org/article/10.3389/frym.2017.00060</t>
  </si>
  <si>
    <t>Eyes are so cool! We use them every day to see the wonderful world around us. Pre-term babies can have eye problems because the eyes are not fully formed when they are born. The blood vessels in the back of the eyes are still forming when a baby is born early. The blood vessels in the eyes grow based on the amount of oxygen that touches them. Before a baby is born, the eyes are not exposed to very much oxygen. When a baby is born early, the eyes are exposed to a greater amount of oxygen before they are ready. The higher level of oxygen causes the blood vessels of the eye to stop growing as they normally would and to grow incorrectly. If the vessels grow in the wrong ways, the baby can develop a sickness called "retinopathy of prematurity" (ROP).</t>
  </si>
  <si>
    <t>Joana Ferrolho, Gustavo S. Sanchesseron, Joana Couto, Sandra Antunes, and Ana Domingos</t>
  </si>
  <si>
    <t>What Makes Your Dog Itch? Maybe It Is the Kennel Tick!</t>
  </si>
  <si>
    <t>https://kids.frontiersin.org/article/10.3389/frym.2017.00028</t>
  </si>
  <si>
    <t>Pierre Latreille, a French zoologist, was the first to describe the kennel tick in 1806. Some decades later, the German scientist Carl Ludwig Koch studied these ticks too, and based on some of their characteristics he gave the scientific name Rhipicephalus sanguineus to this tick species. These ticks still have the same scientific name today. Because houses and kennels where the dogs live can frequently become infested, often with very high numbers of ticks, this tick species is often referred to as the kennel tick.
The kennel tick is the most widespread tick in the world, but it is especially common in tropical and subtropical regions. In cooler regions, these ticks are more active from late spring to early autumn; however, in tropical and subtropical areas they are active over the entire year .
Generally, kennel ticks are small, between 3 and 4.5 mm in length, with an elongated body and red-brown in color.</t>
  </si>
  <si>
    <t>John Ng'asike</t>
  </si>
  <si>
    <t>The hunter</t>
  </si>
  <si>
    <t>There lived a hunter who survived by trapping wild animals. For many days he did not trap any single animal. His family began to starve. Hunting was their main source of food. One morning he went to check his traps in the forest. He was lucky that day, one of his traps had caught a giraffe. He got very happy when he saw the giraffe. He celebrated that his family will get food. He said, "Let me carefully get the giraffe without losing much of its blood." "Let me cut the ankle tendons so that there is little blood." He crept slowly, with his spear aimed at the ankle tendons. To his disappointment, he missed the target. The spear cut the trap! The giraffe jumped and before it could get away, the hunter grabbed the tail. He was dragged away. He was dragged through the forest. He finally let go of the tail. He was left bruised in the thorny bushes. He struggled his way out of the thorny bush with injuries and went home miserably. His greed and foolishness had denied him food!</t>
  </si>
  <si>
    <t>John S. Tregoning</t>
  </si>
  <si>
    <t>Flu, Flu Vaccines, and Why We Need to Do Better</t>
  </si>
  <si>
    <t>https://kids.frontiersin.org/article/10.3389/frym.2017.00007</t>
  </si>
  <si>
    <t>Did you know that, in addition to humans, flu can also infect chickens, pigs, dogs, ducks, cats, geese, camels, ferrets, horses, seals, and whales? Broadly speaking, viruses are made of two things, proteins and nucleic acids (nucleic acids are the stuff that genes are made of). The proteins make a coat around the genes and this coat protects them from the environment and helps the virus to infect cells. There are multiple types of flu virus and we categorize these types based on the two proteins that appear on the surface of the virus. These two proteins are called hemagglutinin and neuraminidase. These proteins are assigned a number based on their specific shape, giving us many combinations, for example H1N1 or H5N1. These different combinations of proteins on the surface of the flu virus have an important impact on which animal species the flu virus infects. For example, there is a chicken virus (H5N8) causing infections in bird populations in Europe in 2017, but this virus is unlikely to cause illness in people.</t>
  </si>
  <si>
    <t>Jonathan J. Fong; Yik-Hei Sung</t>
  </si>
  <si>
    <t>Shells in Trouble—Turtle Ecology, Conservation, and the Asian Turtle Crisis</t>
  </si>
  <si>
    <t>https://kids.frontiersin.org/article/10.3389/frym.2017.00068</t>
  </si>
  <si>
    <t>There are 356 living turtle species on Earth. Turtles come in all shapes, sizes, and colors. Some of the differences between turtles may help them to survive better in their particular habitats. For example, the common box turtle (scientific name Terrapene carolina) can pull in its head, arms, and legs, and completely close its shell for protection. Completely opposite, the big-headed turtle (Platysternon megacephalum) has such a big head that it cannot pull its head into its shell. Its large head gives this turtle a strong bite, which is helpful for feeding and protection. Turtles can have interesting colors and patterns, too. The Beal's-eyed turtle (Sacalia bealei) has spots on the back of its head that look like eyes. Scientists are not sure if the spots have a function. Many believe these spots may be used to trick a potential predator into thinking it is being watched, but this is just a hypothesis.</t>
  </si>
  <si>
    <t>Jonathan Levy; Ruth Feldman</t>
  </si>
  <si>
    <t>Can Teenagers Feel the Pain of Others? Peeking into the Teenage Brain to Find Empathy</t>
  </si>
  <si>
    <t>https://kids.frontiersin.org/article/10.3389/frym.2017.00059</t>
  </si>
  <si>
    <t>Where do we feel empathy and how does it work? Well, everything we feel or do is controlled by the brain. So, when you feel empathy, your brain is generating this feeling by activating certain areas of the brain that are important for empathy. Research on empathy shows that one of the major areas of the brain that is activated when you see a friend in pain is an area that scientists call S1. This area of the brain is not only responsible for empathy, but it is also active when you are in pain yourself. For instance, if you hit your knee, the S1 area also activates. This is very interesting, because it means that the pain you actually feel in your body may be similar to the empathy you feel for a friend's pain. In other words, this may mean that when you see your friend in pain, your brain activates as if you yourself were in pain. This is why sometimes it feels painful to see someone else in pain.</t>
  </si>
  <si>
    <t>Julia W. Y. Kam</t>
  </si>
  <si>
    <t>The Wandering Mind: How the Brain Allows Us to Mentally Wander Off to Another Time and Place</t>
  </si>
  <si>
    <t>https://kids.frontiersin.org/article/10.3389/frym.2017.00025</t>
  </si>
  <si>
    <t>Imagine this: you are sitting in a classroom on a sunny day as your science teacher enthusiastically tells you what our brain is capable of doing. Initially, you pay close attention to what the teacher is saying. But the sound of the words coming out of her mouth gradually fade away as you notice your stomach growling and you begin to think about that delicious ice cream you had last night. Have you ever caught yourself mind wandering? In similar situations, where your eyes are fixed on your teacher, friends, or parents, but your mind has secretly wandered off to another time and place? You may be recalling the last sports game you watched or fantasizing about going to the new amusement park this upcoming weekend, or humming your favorite tune that you just cannot get out of your head. This experience is what scientists call mind wandering, which is a period of time when we are focused on things that are not related to the ongoing task or what is actually going on around us.
Humans on average spend up to half of their waking hours mind wandering.</t>
  </si>
  <si>
    <t>Katherine McKissick; Ann E. Stapleton</t>
  </si>
  <si>
    <t>Does Stress Change Who We Are?</t>
  </si>
  <si>
    <t>https://kids.frontiersin.org/article/10.3389/frym.2017.00048</t>
  </si>
  <si>
    <t>When plants grow up in an environment without much stress, they tend to be relatively similar. For traits, we can easily measure, such as height, it is easy to see. The plants are all roughly the same height.
But when you add stress to the environment, something changes. The plants respond differently. Some plants do just fine, while others do not fare well at all. The variation is what is important. You might expect that, in a drought, all the plants are short, or all the plants do not produce as much corn. But that is not the case. Some plants continue to thrive despite the stressful surroundings. And the key to their success lies in their genotype.
In a way, people are like this, too. In an ideal setting, many people grow up happy and healthy. But in a tough situation, some people succeed, while others suffer a great deal.</t>
  </si>
  <si>
    <t>Khanyi Dubazana</t>
  </si>
  <si>
    <t>Thabani's spear</t>
  </si>
  <si>
    <t>Every morning, Thabani would wake up, take his spear and sharpen the blade on a stone. He truly appreciated this gift from his brother. The blade was ready for use. When Qhawekazi went to battle, Thabani would wish that he was going with him. But he would always apologise and give the excuse that he was still sharpening his spear. Thabani continued to sharpen the spear, regardless of its state. The blade got smaller and smaller until it was the size of a knife. One day Qhawekazi said, "Thabani, you are old enough now and your spear is ready for use." "Take your spear and let's go," said Qhawekazi. He gave Thabani no chance to think. Thabani followed his brother, shivering. Qhawekazi realised too late that the spear was greatly reduced from too much sharpening. They arrived on the battlefield. Thabani had only his very small spear and he was terrified.</t>
  </si>
  <si>
    <t>Kleber Neves, Felipe daCunha, and Suzana Herculano-Houzel</t>
  </si>
  <si>
    <t>What Are Different Brains Made Of?</t>
  </si>
  <si>
    <t>https://kids.frontiersin.org/article/10.3389/frym.2017.00021</t>
  </si>
  <si>
    <t>Each species has their different habits: a monkey jumps from branch to branch until it finds some fruit to eat, a bat flies around in the dark of the night between trees, a whale swims in the wide-open ocean. Since the brains of these animals help them to do all these tasks, we would guess that their brains would be very different. But it turns out that the main parts of the brain and the connections within the brain are all pretty much the same for all mammals. This similarity in brain structure exists because of the evolutionary history that all these brains share.
In fact, if we put brains of different mammals next to each other, the similarities are easy to spot. Even though the brains vary (a lot) in their size and in their folds, they all have the same parts. All these brains have a cerebral cortex, a cerebellum, and a brain stem. Also, the same kinds of cells make up all brains: they are made of neurons, glial cells, and the cells that make the capillaries (small blood vessels) that bring blood into the brain.</t>
  </si>
  <si>
    <t>Kylie Garber Bezdek; Eva H. Telzer</t>
  </si>
  <si>
    <t xml:space="preserve">Have No Fear, the Brain is Here! How Your Brain Responds to Stress
Authors and reviewers
</t>
  </si>
  <si>
    <t>https://kids.frontiersin.org/article/10.3389/frym.2017.00071</t>
  </si>
  <si>
    <t>When the brain detects stress in the environment, the stress–response system goes into action. This begins with the hypothalamus–pituitary–adrenal (HPA) axis. Those are some very long words, so scientists just call it the HPA axis. When the brain detects stress, it first sends a message to a part of the brain called the hypothalamus. The job of the hypothalamus is to wake up the pituitary gland. Although the pituitary is only about the size of a small pea, it has a mighty job. The pituitary releases hormones, which are the messengers in the stress–response system. These hormones travel out of the brain to the adrenal glands. The adrenal glands sit on top of the kidneys. The adrenal glands release cortisol into the body. 
Cortisol is known as the stress hormone. Cortisol is a messenger that sets other organs in the body into action. It is like the superpower of the stress response system. Cortisol helps the brain to think clearly, sends energy to important muscles, and increases heart rate and breathing.</t>
  </si>
  <si>
    <t>Leigh Anne Swayne, Juan C. Sanchez-Arias, Andrew Agbay, and Stephanie Michelle Willerth</t>
  </si>
  <si>
    <t>What Are Neural Stem Cells, and Why Are They Important?</t>
  </si>
  <si>
    <t>https://kids.frontiersin.org/article/10.3389/frym.2016.00020</t>
  </si>
  <si>
    <t>You have probably heard that humans are made up of mostly water. So, why don't we collapse into puddles on the ground? That is because the human body is made up of all different types of cells – skin cells (which are really flat), heart cells (which beat – for real!), and brain cells (which transmit information), to name a few. Cells have an important feature that prevents us from collapsing into puddles on the ground: they have an outer membrane, made up of special fat molecules, that keeps the water inside from leaking out! Inside the cells, there are more fatty membrane compartments called "organelles" that all have their own important jobs. One of the most important organelles is the nucleus. This is where the genetic information in the form of deoxyribonucleic acid (DNA) is found. The nucleus controls which different proteins are expressed in each different type of cell. The proteins are the busy workers in the cell because they perform important jobs to allow the cell to do what it needs to do!</t>
  </si>
  <si>
    <t>Leo Daly</t>
  </si>
  <si>
    <t>Lynne's birthday surprise</t>
  </si>
  <si>
    <t>Getting things ready for the party had been hard work. Lynne and Anton had to do most of it themselves as Oupa Karel was too old to climb up ladders. But Oupa Karel did what he could by blowing up the balloons. 
"Now we only have to bake the cake!" said Lynne. 
Oupa Karel sighed as he turned the pages of his recipe book. "I'm not going to be much help," he said, shaking his head. "I've never been good at cooking." 
"That's okay, Oupa," said Lynne with a smile. "Anton and I can do it. We just need to follow the recipe. How much of these ingredients should we use?" 
"We need 150 grams of flour," said Oupa Karel, running a finger down the list of ingredients. "Fifty grams of cocoa, 220 grams of sugar, 80 grams of butter, two eggs and half a cup of milk. That's 125 millilitres of milk." "Let's mix everything together in the big bowl," said Lynne. 
Anton took the wooden spoon and began to mix the ingredients together.</t>
  </si>
  <si>
    <t>Little Jojo's long tall tale</t>
  </si>
  <si>
    <t>Little Jojo and Tata Rectangle looked everywhere but they could not find the spring horn. "Go and see if Mama Triangle has the spring horn," said Tata Rectangle. Little Jojo stopped at his house to pour a glass of cold water. Jojo visited Dudu Diamond and asked if she would go with him. "It's not far but I will pack some food to take with," said Dudu. Dudu and Jojo stopped to eat and rest at the bottom of the triangle mountain. When they were halfway up the mountain, they saw a strange spider web. Jojo and Dudu arrived at Mama Triangle's house. "The chief did not leave his spring horn here," said Mama Triangle. Mama Triangle knew where they could find the spring horn. It was evening when they arrived at Chief Short and Round's house. Mama Triangle pointed at the chief. "You are wearing your spring horn on your head." Chief Short and Round gave Little Jojo the spring horn to blow. They were happy.</t>
  </si>
  <si>
    <t>Lynne, Oupa Karel and Anton were getting things ready for Lynne's birthday party. Anton and Lynne are going to bake a cake. Oupa Karel reads the recipe. "Let's mix these ingredients in the big bowl," said Lynne. Anton stirred the ingredients and made a big mess. "The cake feels heavy now," said Oupa Karel. "Your friends have arrived," said Oupa Karel. Anton thought the first present would be heavy because it was big. It was a pillow and it weighed very little. Anton thought the next present would be light because it was small. It was a painted rock and it weighed a lot. The children said that one kilogram of rocks weighs the same as one kilogram of feathers. Lynne's cake was burnt. Lynne was very sad. Auntie Mavis asked Anton to guess how much her present weighed. "It weighs the same as the cake that burned," said Anton. Everyone said, "happy birthday, Lynne."</t>
  </si>
  <si>
    <t>Lindsay S. Nagamatsu</t>
  </si>
  <si>
    <t>Get Off the Couch! Exercise Your Way to a Healthy Brain</t>
  </si>
  <si>
    <t>https://kids.frontiersin.org/article/10.3389/frym.2017.00020</t>
  </si>
  <si>
    <t>Unfortunately, these days people in general are less active—or more "sedentary"—than ever before. This may be because of our increasing use of technology. In particular, we are spending more time indoors watching TV, playing video games, and on our computers. This means we have less time to be physically active. Our increasingly sedentary behavior has become a major problem in our society, with rates of obesity skyrocketing in recent decades, negatively impacting the health and well-being of many people. In this article, we will explore some of the reasons why physical activity may be more important for our health than we previously thought.
We all know that physical activity is good for the heart and lungs, but is it also good for the mind? In the past, researchers have observed that people who exercise more tend to have better cognitive function. Cognitive functions are processes in the brain that are responsible for the way we think and respond to the environment. Examples of cognitive functions are attention, memory, and decision-making. Research on physical activity and cognitive function has found that athletes have faster reaction times, meaning their brains work more efficiently.</t>
  </si>
  <si>
    <t>Lotta Purkamo</t>
  </si>
  <si>
    <t>Thriving Microbial Life in Ancient Groundwater Deep Inside Earth’s Crust</t>
  </si>
  <si>
    <t>https://kids.frontiersin.org/article/10.3389/frym.2017.00065</t>
  </si>
  <si>
    <t>Microbial communities can be characterized using certain tests that look at the DNA molecules of the microbes. DNA, as you might already know, is the genetic material of the cell. It contains instructions, in the form of genes, which provide the blueprint for creating the organism. Studying specific genes is a good way for scientists to learn about microbial communities. For example, we can look at a gene called the 16S rRNA gene. The 16S rRNA gene tells us about the relationships of microbes, and that is why it is called a "phylogenetic" marker gene. "Phylogenetic" is derived from Greek words meaning the origin of a tribe or a family. There were other marker genes used in this study, too, including genes coding for special proteins called enzymes—specifically enzymes that are important in using sulfur for energy.
By studying the DNA of these microbes using several different methods, which will be described below, we were able to study three things: how many microbes were present in the samples taken from the groundwater, how those microbes grew over time in each microcosm, and how those microbes were related to each other and to other microbes that we know about.</t>
  </si>
  <si>
    <t>Lucy A. Vera
; Stephen P. Wooding</t>
  </si>
  <si>
    <t>Taste: Links in the Chain from Tongue to Brain</t>
  </si>
  <si>
    <t>https://kids.frontiersin.org/article/10.3389/frym.2017.00033</t>
  </si>
  <si>
    <t>At their very tips, where they poke out from the tongue, each taste bud cell stores tiny proteins called taste receptors. Thousands of different proteins are found in our bodies, and each plays a special role in the body's structure and function. The role of taste receptor proteins is to detect substances in your mouth, such as food particles. There are five specialized kinds of taste receptor proteins, and each kind detects particles with one of five basic tastes: sweet, sour, salty, bitter, and savory (the "meaty" aspect of foods such as soup broth). Taste receptors activate when chewed food mixes with saliva, then flows over and around the papillae like a mushy river. The receptor proteins ignore most of the mix, but when they detect their target food particles they react, notifying their cells that a taste substance has been detected. This process can be imagined as if the receptors are locks and the food particles are keys. Just as a lock opens only with its matching key, a taste receptor reacts only to its matching type of food particle.</t>
  </si>
  <si>
    <t>Madeleine O’Higgins, Anna Badner, and Michael G. Fehlings</t>
  </si>
  <si>
    <t>What Is Spinal Cord Injury?</t>
  </si>
  <si>
    <t>https://kids.frontiersin.org/article/10.3389/frym.2017.00017</t>
  </si>
  <si>
    <t>Like any other part of your body, the spinal cord can be injured. Some people damage their spinal cords when they dive into a swimming pool that is too shallow for diving, or even in a traffic accident. When the spinal cord is damaged, the messages from the brain cannot travel to the rest of the body. Therefore, after a spinal cord injury, the brain may no longer be able to send messages to the legs and the affected person may lose his ability to walk. A higher injury, where the spinal cord is damaged closer to the neck (in the cervical level), may cause even more severe problems and some people are left unable to move their arms. Worst of all, the cells in the spinal cord are very sensitive, and this damage is often permanent, meaning it cannot be fixed.
In the United States of America, it is estimated that there are about 906 people living with a spinal cord injury for every million people in the country. More than half of these spinal cord injuries are at the cervical level, and most people who get these injuries are aged between 15 and 30 when it happens.</t>
  </si>
  <si>
    <t>Malualem Daba</t>
  </si>
  <si>
    <t>Hyena and Monkey</t>
  </si>
  <si>
    <t>The hyena and the monkey had an argument. They went to a judge to settle their differences. 
After the judge listened to their case, he was afraid to pass judgement on their case. 
He thought to himself, "If I condemn the hyena, it will eat all my cattle. And if I condemn the monkey, he will eat all my corn! So, what am I to do?" 
The judge thought for a while, and said, "The case is too difficult for me to judge alone. You should go to the elders of the village." 
So, the hyena and monkey went to the elders. 
They told the elders about their disagreement. 
After the elders listened to their case, they were also afraid to pass judgement. 
If they supported the monkey, the hyena might eat their cattle. If they supported the hyena, the monkey might eat their corn. The elders told Hyena and Monkey that their case was very difficult. 
Suddenly, the elders remembered a poor woman in the town. She had nothing to lose, neither cattle nor corn. 
"She can pass the judgement without any fear," said the elders to one another. They told the two animals to go to her.</t>
  </si>
  <si>
    <t>Marc Wittmann; Virginie van Wassenhove</t>
  </si>
  <si>
    <t>Why Time Slows Down during an Accident</t>
  </si>
  <si>
    <t>https://kids.frontiersin.org/article/10.3389/frym.2017.00032</t>
  </si>
  <si>
    <t>The analyses of hundreds of reports after accidents revealed that 71% of people recall experiencing an altered passage of time. They recalled the duration of the event as much longer than it actually was and what was happening during an accident seemed to slow down. Moreover, in these situations, people often find that they are thinking very quickly. Why would this actually happen? The answer many researchers would give is this: in a situation of "fight or flight," when it is important for our survival to act very quickly, it helps if the outside world slows down. It then feels as if we have more time to decide what to do next and to move, if necessary. But what is really happening is that the bodily processes are speeding up relative to the world outside, which makes us feel as if the outside world is slowing down. The arousal level of the body is heightened to its peak.</t>
  </si>
  <si>
    <t>Marianna Pogosyan and Jan Benjamin Engelmann</t>
  </si>
  <si>
    <t>How We Read Emotions from Faces</t>
  </si>
  <si>
    <t>https://kids.frontiersin.org/article/10.3389/frym.2017.00011</t>
  </si>
  <si>
    <t>To understand the mechanism behind reading emotions, let us think about the human face. Have you ever heard the saying "The eyes are the windows to the soul"? Maybe it is a bit unlikely to see someone's soul through their eyes (our eyes are not real windows after all), but one of the reasons why people use this saying is because the eyes are very important for understanding what other people are feeling. In fact, we can learn a lot about others from their facial expressions, and other people can tell a lot about us from our faces. Think about all the ways you can express emotions using just your face! Even babies seem to be born understanding the importance of faces, because as early as 9 minutes after birth, babies prefer to look at faces rather than any other objects. By the time they are 12 days old, babies can already imitate the facial gestures of adults. This ability is very important for their development because it helps them to later learn how to speak and to think.</t>
  </si>
  <si>
    <t>Why Is It Important to Improve Vaccines against Latent Tuberculosis?</t>
  </si>
  <si>
    <t>https://kids.frontiersin.org/article/10.3389/frym.2016.00019</t>
  </si>
  <si>
    <t>Tuberculosis (TB) is a very important public health problem. It is estimated that in 2014, 9.6 million people developed TB, and almost 2 million people died of this disease, where India, Indonesia, and China presented almost half of the cases occurring in the world. TB is caused by a bacteria called Mycobacterium tuberculosis that is spread from person to person through the air, when someone with the disease coughs, talks, or sneezes. It is estimated that one third of the people infected with this bacteria do not get sick but still have the bacteria hiding in their bodies, in what doctors call a "latent" (or dormant) state.
There is only one vaccine currently approved for TB in humans, and it is called Mycobacterium bovis Bacillus Calmette–Guérin (BCG). This vaccine has been given to more than 3 billion people since it was developed in 1921, with around 115 million doses per year given to newborns. The BCG vaccine is made from living bacteria that have been weakened in the lab so that they are unable to cause disease. This type of vaccine, using weak but still living bacteria, is called a live attenuated vaccine.</t>
  </si>
  <si>
    <t>Martin J. Siegert</t>
  </si>
  <si>
    <t>Why Should We Worry About Sea Level Change?</t>
  </si>
  <si>
    <t>https://kids.frontiersin.org/article/10.3389/frym.2017.00041</t>
  </si>
  <si>
    <t>Sea level has changed naturally in the past, mostly due to the growth and melting of large ice sheets during ice ages. During the peak of the last ice age (~20,000 years ago), sea level was ~120 m lower than it is today. Because of global warming that occurred between 20,000 and 10,000 years ago (which was natural and not influenced by humans), the rate of sea level rise was 1.2 cm per year for 10,000 years, until it leveled off to zero. During this span of time, several episodes of extra rapid sea level rise happened. For example, about 14,000 years ago, the rate of sea level rise jumped to about 3 cm per year, because of ice sheet melting. The last time when the climate on earth was similar to today's climate was 120,000 years ago, which is in between ice age episodes. Sea level then was at least 6 m higher than it is today, almost certainly because parts of the Greenland and West Antarctic ice sheets were smaller than they are now.</t>
  </si>
  <si>
    <t>Mary Nevins; Ashleigh Maxcey; Isabel Gauthier</t>
  </si>
  <si>
    <t>A Face Scavenger Hunt: Why We See Faces in Objects without Faces</t>
  </si>
  <si>
    <t>https://kids.frontiersin.org/article/10.3389/frym.2017.00067</t>
  </si>
  <si>
    <t>Face pareidolia (par-i-DOH-lee-a) is when we see faces in objects that do not actually have real faces. How is it that we can see an object come to life with a face? When the brain gets the message from the eyes with the information about what they are seeing, the message is sent to the occipital lobe, the part way in the back of the brain that deals with vision. When the message arrives in the occipital lobe, it is not yet organized into a face. Instead, the message is made up of information such as patterns of light and dark as well as edges. A process begins that is kind of like an assembly line that builds the face, where parts of the face are put together as it travels through the occipital lobe. As the assembly line finishes traveling through the occipital lobe, it carries the parts of the face that are being built to a different brain area, the temporal lobes, which are located behind the ears. In the temporal lobes, the information is put together into a complete picture, or the process of building the face is finished.</t>
  </si>
  <si>
    <t>Masood A. Shammas, Hira Shammas, Samiyah A. Rajput, Dildar Rajput Ahmad, and Gulzar R. Ahmad</t>
  </si>
  <si>
    <t>Art Materials Can Be Dangerous! How Can You Reduce Your Risk?</t>
  </si>
  <si>
    <t>https://kids.frontiersin.org/article/10.3389/frym.2017.00006</t>
  </si>
  <si>
    <t>Metallic compounds and a number of other chemicals can cause damage to the DNA in our body. Our DNA carries the information that guides all the activities being performed in our cells, organs, and bodies. This information is vital and should not be damaged or altered. In a normal cell, if there is any damage to DNA, it is fixed by DNA repair and maintenance systems. However, if a cell or an organ is continuously exposed to a chemical or metallic compound that has ability to damage DNA, then the damage to the DNA becomes excessive. Excessive or continuous damage to DNA is risky because the following things could happen. Some of the damage may be left unrepaired, causing changes in the information carried by the DNA or if this damage occurs in the regions of DNA where repair genes are located, the repair system could become either defective or overactive. Both of these problems can lead to a further increase in the number of changes in the DNA.</t>
  </si>
  <si>
    <t>Mathangi Subramanian</t>
  </si>
  <si>
    <t>A Butterfly Smile</t>
  </si>
  <si>
    <t>https://freekidsbooks.org/wp-content/uploads/2020/05/FKB-Stories-A-Butterfly-Smile.pdf</t>
  </si>
  <si>
    <t>Kavya takes a deep breath and raises her hand. In a noisy city like Bengaluru, she can't be quiet forever.
"When caterpillars grow up, they become butterflies," Kavya says. "That's right!" Laila Miss says. "Caterpillars are only caterpillars for a few weeks," Kavya says. "They spend that whole time eating leaves." "They must get very big," says Mary, her classmate. "They do!" "After they eat and eat and eat, caterpillars weave cocoons on the sides of plants. They go inside, where they grow and change," says Kavya.
"That's correct," Laila Miss says. "They stay in the cocoons for about two weeks. When they come out, they are butterflies." "Look, we're at the park!" Mary says. Kavya gasps. The park is covered in butterflies!
Blue butterflies the color of rivers. Yellow butterflies the color of sunlight. Orange butterflies the color of ripe chikoos. Black-and-white butterflies the colors of starry skies. These are all the colors Kavya misses from her village. She feels her heart flutter.
"Every year, butterflies travel thousands of kilometers to come to this park. They are here for more food, better weather, and a safe place to lay eggs," Laila Miss says. "This journey is called migration."</t>
  </si>
  <si>
    <t>Matthew Kenworthy</t>
  </si>
  <si>
    <t>Seeing the Shadow of Rings around a “Super Saturn”</t>
  </si>
  <si>
    <t>https://kids.frontiersin.org/article/10.3389/frym.2016.00025</t>
  </si>
  <si>
    <t>Eric Mamajek is a professor at the University of Rochester in the United States. He and his graduate student, Mark Pecaut, looked at lots of star light data in the SuperWASP database. Eric and Mark are both experts in finding very young stars, and two signs of a young star are (i) they have lots of star spots which look like black dots on their surface and are cooler regions on the star and (ii) they spin faster than older stars. Our Sun takes about 25 days to spin around once, but young stars take only 2–3 days to spin around. As very young stars spin around, the star spots on their surface come in and out of view, and this changes their light levels by a small amount. By looking at the light given off by these young stars, Eric and Mark can see the brightness change by a small and repeatable amount every time the star spins around, and the SuperWASP database was an ideal place to look for evidence of new stars.
One of the stars they looked at is called J1407, and they saw that the light data from this star looked very strange.</t>
  </si>
  <si>
    <t>Rasputin: Mysteries of a Monk's Life and Death</t>
  </si>
  <si>
    <t>https://www.commonlit.org/texts/rasputin-mysteries-of-a-monk-s-life-and-death</t>
  </si>
  <si>
    <t>Grigori Rasputin grew up in the small village of Pokrovskoye and led the unremarkable life of a Siberian peasant. Local records show that he was occasionally charged with minor offenses, such as excessive drinking and petty theft. As a peasant he received no formal education and was illiterate until early adulthood. At age 19, he married a local girl named Praskovya Dubrovina, and the couple had three children.
In 1897, Rasputin traveled to the St. Nicholas Monastery in Verkhoturye. Whatever prompted this spiritual pilgrimage is unclear — from avoiding legal punishment to experiencing a divine vision — but he returned a changed man. He spent the following years as a strannik, or pilgrim, wandering the country to visit various holy sites.
Rasputin soon made a name for himself wandering as far as Greece. During his travels, he developed unorthodox practices and amassed followers, mostly women. Despite his unkempt appearance, Rasputin was a charismatic man. As Simon Sebag Montefiore notes in his book The Romanovs, Rasputin was "utterly self-possessed" and his charm "rough and simple." Eventually, he caught the attention of senior members of the imperial Romanov family.</t>
  </si>
  <si>
    <t>Michelle T. Juarez</t>
  </si>
  <si>
    <t>How Does a Fruit Fly Say “Ouch”?</t>
  </si>
  <si>
    <t>https://kids.frontiersin.org/article/10.3389/frym.2016.00027</t>
  </si>
  <si>
    <t>Every living animal uses some sort of specialized outer layer to protect itself and keep the inside of the body from leaking out, and also to prevent outside dangers from hurting the body. A breakdown in this outer layer triggers a wide range of reactions in an animal. When the outer layer is damaged, the animal must immediately turn on genes that help with repair of the outer layer and turn off genes of unwanted organisms. Many problems can happen when genes are not turned on and off properly. For example, if a repair gene is in the "on" state at the wrong time, then a large scar can form. Or, if the protection gene is in the "off" state at the wrong time, then an open sore can be an entrance for unwanted organisms and infections. Therefore, the balance between wound repair and protection is important to understand.
We performed our research using action/reaction questions, meaning we performed an action on the fruit flies (injuring the fruit fly cuticle, which is similar to the skin, with a small needle) and then observed the fruit flies to see their reaction to the injury.</t>
  </si>
  <si>
    <t>Mike Kubic</t>
  </si>
  <si>
    <t>FDR and the New Deal</t>
  </si>
  <si>
    <t>https://www.commonlit.org/texts/fdr-and-the-new-deal</t>
  </si>
  <si>
    <t>By the time Hoover stepped down, 13 million Americans were unemployed and many of them hungry. Millions of others lost all of their savings in banks that went bankrupt. Hundreds of thousands of people who were made homeless lived in shanty towns called "Hoovervilles." Because of the significant number of bank closures, the coin shortage was so bad that storekeepers accepted postage stamps instead of pennies.
As Roosevelt told the huge crowd attending his inauguration, "This nation asks for action, and action now... We must act, and act quickly." It was a call as urgent as an SOS on a stormy sea and, fortunately, both the new president and the United States Congress were ready to launch a major rescue operation.
The 51-year-old Roosevelt was well equipped for the monumental task. His patrician background and political success as the governor of the State of New York had given him the self-confidence he needed for leadership. On a personal level, his dogged, long-standing fight against polio—which deprived him of the use of his legs when he was 39 years old—steeled him for the struggle with setbacks and for sudden calamities, such as was the outbreak of the Second World War.</t>
  </si>
  <si>
    <t>What Made Aldrich Ames Tick?</t>
  </si>
  <si>
    <t>https://www.commonlit.org/texts/what-made-aldrich-ames-tick</t>
  </si>
  <si>
    <t>Aldrich Hazen Ames is a former officer of the U.S. Counter Intelligence Agency (C.I.A.) who was in 1994 sentenced to life in prison without a parole for spying for K.G.B., C.I.A.'s counterpart in the former Soviet Union. Although a middling employee and an alcoholic, Ames was for 31 years a C.I.A. agent entrusted with highly sensitive information and positions. 
In September 1983, he was assigned to the Department of Operations, where he had access to all C.I.A. plans and operations against the K.G.B and G.R.U., the Soviet military intelligence. At the end of the year, Ames divorced his first wife and as part of the settlement agreed to pay her $46,000 in alimony. On top of this financial burden, he supported his new fiancée, and later wife, who was spending far more than he could afford on his $60,000 annual salary. 
Ames resolved his money dilemma by approaching an official in the Soviet embassy in Washington, and offering his services for $50,000. The K.G.B was happy to oblige, and paid him $20,000 to $50,000 every time he had lunch with his Russian handler.</t>
  </si>
  <si>
    <t>The Monroe Doctrine and American Imperialism</t>
  </si>
  <si>
    <t>https://www.commonlit.org/texts/the-monroe-doctrine-and-american-imperialism</t>
  </si>
  <si>
    <t>The Monroe Doctrine illustrated two truths about our (and every other nation's) foreign policy. It started by setting forth principles that were meant to be immutable. And over time, it showed how they can be changed in response to changing circumstances — such critical facts as its political stability, the growth of the economy, and its military readiness.
As long as our country was preoccupied with building up these strengths, the Monroe Doctrine and American foreign policy remained largely the same. But as time went on, the relative strengths of America and the foreign powers underwent a profound change.
To begin with, America became the magnet for millions of people who were brave, restless, and hardy enough to hazard the long and dangerous journey to what was seen as the land of endless opportunities. They arrived in staggering numbers. In 1820, the U.S. population was 9.5 million and its average annual increase was 240,000. By 1901, the corresponding totals were 77.6 million and 1.5 million.
The immigrants were capable, and they worked hard.</t>
  </si>
  <si>
    <t>Abraham Lincoln and the Emancipation Proclamation</t>
  </si>
  <si>
    <t>https://www.commonlit.org/texts/abraham-lincoln-and-the-emancipation-proclamation</t>
  </si>
  <si>
    <t>Born dirt-poor in a primitive one-room cabin in Kentucky, Lincoln taught himself to read and write; studied law by reading Blackstone's Commentaries on the Laws of England; and was a successful — and, eventually, wealthy — lawyer by the time he ran for the White House.
He was an astute politician, and served four terms in the Illinois legislature and one term in the U.S. House of Representatives before gaining a nation-wide prominence in seven debates with Senator Stephen Douglas. Lincoln lost that 1858 race for the U.S. Senate, but two years later defeated three candidates for the White House. He won a solid electoral majority (and popular vote plurality) despite fierce opposition in the South, where he carried only two of the 996 counties.
Lincoln was a strong and self-confident president who did not hesitate to make the maximum use of his constitutional powers. After the Rebels fired at Fort Sumter on April 12, 1861, Lincoln almost immediately called out state militias; expanded the Union's Army and Navy; blockaded southern ports; closed post offices to treasonable mail; and ordered the arrest and military detention of suspected traitors.</t>
  </si>
  <si>
    <t>Lyndon Baines Johnson and the Great Society</t>
  </si>
  <si>
    <t>https://www.commonlit.org/texts/lyndon-baines-johnson-and-the-great-society</t>
  </si>
  <si>
    <t>It was a very ambitious aim, but as the New York Times wrote in 1964 after Johnson entered the White House with a 70% popular approval, the new president was "riding on the greatest economic boom in peacetime history."
The American Gross National Product rose from 1960 to 1964 a spectacular 25%; unemployment plummeted to 4.1% by the end of 1965; inflation hovered around 1% a year; and income inequality was the lowest since the 1930s because of a 70% tax on the highest incomes.
Johnson, who never forgot the poor children he had taught as a young man — and never missed a political trick — knew what to do. He took advantage of the atmosphere of affluence and optimism to introduce the "Great Society," his own far-reaching program for improving the lives of African Americans and others in need.
The slew of laws he pushed through Congress included two measures of historic importance: the Civil Rights Act of 1964, and the Voting Rights Act of 1965. Both statutes put an end to legal racial segregation and discrimination in the United States.</t>
  </si>
  <si>
    <t>Mike Ludwig</t>
  </si>
  <si>
    <t>How Your Brain Cells Talk to Each Other—Whispered Secrets and Public Announcements</t>
  </si>
  <si>
    <t>https://kids.frontiersin.org/article/10.3389/frym.2017.00039</t>
  </si>
  <si>
    <t>Neurons come in many forms, shapes and sizes, but it is helpful to think of a neuron like a tree. A neuron has three main parts, the cell body, an axon, and the dendrites. The tree trunk (cell body) stores genetic information (DNA) in a compartment called the nucleus. The cell body also contains the chemical machinery to produce the neurotransmitters that the neuron uses to communicate with each other.
The tree's branches (dendrite, the word déndron comes from the Greek language and actually means "tree") are the parts of a neuron that receive signals. Dendrites were once thought to be like antennae, just receiving signals from other neurons, but, as I explain, they can do more than this.
The tree root (axon) is the structure used by a neuron to connect with and talk to another neuron. An axon carries information similar to a cable that carries electricity. When one neuron wants to share a message with another, it sends an electrical impulse, called an action potential, down its axon until it reaches the axon terminal, at the end of the axon.</t>
  </si>
  <si>
    <t>Mirre Stallen; Nastasia Griffioen; Alan Gerard Sanfey</t>
  </si>
  <si>
    <t>Why Are We Not More Selfish? What the Study of Brain and Behavior Can Tell Us</t>
  </si>
  <si>
    <t>https://kids.frontiersin.org/article/10.3389/frym.2017.00047</t>
  </si>
  <si>
    <t>People generally are pretty cooperative, or as scientists often call it, prosocial. However, an interesting question for scientists is: Why are we not more selfish, especially when we can get away with it? Why do we often help others and invest energy in tasks, when instead we could do nothing and let others do all the work? Finding an answer to this question is important, because the success of our society depends a great deal on citizens' decisions to be prosocial instead of selfish. For instance, think about separating trash into different bins: it is important that we do this in order to make recycling possible, but the sorting does take some effort for us. Also, buying a train ticket instead of sneaking on the train for free is another example of prosociality. When everyone buys a ticket, society ends up with more money, which can then be used to keep the trains safe and affordable for everyone.</t>
  </si>
  <si>
    <t>NASA</t>
  </si>
  <si>
    <t>Who Is Katherine Johnson?</t>
  </si>
  <si>
    <t>https://www.commonlit.org/texts/who-is-katherine-johnson</t>
  </si>
  <si>
    <t>As Johnson worked on math problems with the other female computers, she would ask questions. She didn't want to just do the work — she wanted to know the "hows" and the "whys," and then the "why nots." By asking questions, Johnson began to stand out.
Women were not allowed to attend meetings with the male engineers and scientists. Johnson wanted to go to these meetings to learn more about the projects, so she went. She became known for her training in geometry and began to work with teams made up of men. Eventually, she was recognized as a leader, and the men increasingly relied on her to have the answers they needed.
In 1958, NACA officially became NASA. Shortly thereafter, Johnson became part of the space team. She began calculating the flight path, or trajectory path, for the rocket to put the first American in space in 1961. That American was astronaut Alan Shepard. The engineers knew when and where they wanted Shepard's space capsule to land, but the tricky part was to calculate when and where the rocket would have to launch. Johnson figured it out!</t>
  </si>
  <si>
    <t>What is an Eclipse?</t>
  </si>
  <si>
    <t>https://www.commonlit.org/texts/what-is-an-eclipse</t>
  </si>
  <si>
    <t>Sometimes when the moon orbits Earth, it moves between the sun and Earth. When this happens, the moon blocks the light of the sun from reaching Earth. This causes an eclipse of the sun, or solar eclipse. During a solar eclipse, the moon casts a shadow onto Earth.
There are three types of solar eclipses.
The first is a total solar eclipse. A total solar eclipse is only visible from a small area on Earth. The people who see the total eclipse are in the center of the moon's shadow when it hits Earth. The sky becomes very dark, as if it were night. For a total eclipse to take place, the sun, moon and Earth must be in a direct line.
The second type of solar eclipse is a partial solar eclipse. This happens when the sun, moon and Earth are not exactly lined up. The sun appears to have a dark shadow on only a small part of its surface.
The third type is an annular solar eclipse. An annular eclipse happens when the moon is farthest from Earth.</t>
  </si>
  <si>
    <t>National Park Service</t>
  </si>
  <si>
    <t>The Civil Rights Act of 1964</t>
  </si>
  <si>
    <t>https://www.commonlit.org/texts/the-civil-rights-act-of-1964</t>
  </si>
  <si>
    <t>Although the 13th, 14th, and 15th amendments outlawed slavery, provided for equal protection under the law, guaranteed citizenship, and protected the right to vote, individual states continued to allow unfair treatment of minorities and passed Jim Crow laws allowing segregation of public facilities. These were upheld by the Supreme Court in Plessy v. Ferguson (1895), which found state laws requiring racial segregation that were "separate but equal" to be constitutional. This finding helped continue legalized discrimination well into the 20th century.
Following World War II, pressures to recognize, challenge, and change inequalities for minorities grew. One of the most notable challenges to the status quo was the 1954 landmark Supreme Court case Brown v. Board of Education of Topeka, Kansas which questioned the notion of "separate but equal" in public education. The Court found that "separate educational facilities are inherently unequal" and a violation of the 14th Amendment. This decision polarized Americans, fostered debate, and served as a catalyst to encourage federal action to protect civil rights. 
Each year, from 1945 until 1957, Congress considered and failed to pass a civil rights bill. Congress finally passed limited Civil Rights Acts in 1957 and 1960, but they offered only moderate gains.</t>
  </si>
  <si>
    <t>Neema Wambui</t>
  </si>
  <si>
    <t>Sofia escapes</t>
  </si>
  <si>
    <t>One day, Sofia saw the small woman carrying wild berries in her hands. Sofia followed her from a distance. The woman noticed and hid so when Sofia was closer, the woman grabbed her, dragged her to her hut and locked her in. As soon as she locked the door, the woman changed into an ogre. Her hair was shorter, she became taller and her eyes and mouth were wider. Sofia's eyes grew wider with fear. She could neither move nor shout. The ogre just laughed at Sofia and said, "This is a very good day for me." When Sofia did not return home that evening, her mother who was sickly, became worse and was admitted in hospital. Sofia's father had to do everything alone. As the police continued to search for Sofia, her father became sad and lonely. The ogre heard the news about Sofia's mother. She thought, "It is my chance to take the place of this girl's mother." The ogre went out and changed into a beautiful woman. When she returned, she pretended that she could rescue Sofia and take her to her home.</t>
  </si>
  <si>
    <t>Nicole J. Conrad</t>
  </si>
  <si>
    <t>Does the Brain Read Chinese or Spanish the Same Way It Reads English?</t>
  </si>
  <si>
    <t>https://kids.frontiersin.org/article/10.3389/frym.2016.00026</t>
  </si>
  <si>
    <t>Non-alphabetic orthographies represent either the syllable (for example, Cherokee, Tamil, or Japanese Kana) or a one-syllable unit of meaning (as in Chinese, Japanese Kanji) with each symbol. Similar to the alphabetic orthographies, a unit of spoken language is represented by a symbol, but in the non-alphabetic orthographies, unlike the alphabetic ones, that unit of spoken language is larger than just a phoneme. Chinese is often referred to as a pictograph (a language made up of pictures), because people think that the characters are pictures of the words they represent. In fact, very few Chinese characters are actually pictures of the words they represent. Rather, in Chinese, the symbols represent a unit of pronunciation (a syllable) that is also a unit of meaning (a morpheme), thus Chinese is considered a morpho-syllabic writing system. Approximately 80–90% of Chinese characters also contain what is called a phonetic radical. A phonetic radical is just one part of the character that provides a clue as to how to say the word.</t>
  </si>
  <si>
    <t>Nina Weishaupt and Angela Zhang</t>
  </si>
  <si>
    <t>Why Doesn’t Your Brain Heal Like Your Skin?</t>
  </si>
  <si>
    <t>https://kids.frontiersin.org/article/10.3389/frym.2016.00022</t>
  </si>
  <si>
    <t>Your skin cells keep dividing, they die and give birth to new cells all the time, even when you're not injured. After an injury, the skin makes a bunch of new cells and uses them to heal your wound. Yet, nerve cells in your brain, also called neurons, do not renew themselves. They do not divide at all. There are very few exceptions to this rule – only two special places in the brain can give birth to new neurons. For the most part though, the brain cannot replenish dead neurons. This is especially worrisome because neurons are very sensitive cells and they die for all sorts of reasons. When you bump your head and suffer a concussion, neurons die. When there is a glitch in the blood supply to the brain, also called a stroke, neurons die. Neurons also die when faced with changes in their own functions, which happens in the so-called neurodegenerative diseases like Parkinson's disease and Alzheimer's disease.
Here is the good news. Because loss of neurons is usually permanent, scientists are working on two important strategies to help the brain after injury. One way is to protect the nervous system immediately after the damage occurs.</t>
  </si>
  <si>
    <t>Nora Turoman, Rebecca Merkley, Gaia Scerif, and Pawel J. Matusz</t>
  </si>
  <si>
    <t>How Do Kids and Grown-Ups Get Distracted in Everyday Situations?</t>
  </si>
  <si>
    <t>https://kids.frontiersin.org/article/10.3389/frym.2017.00008</t>
  </si>
  <si>
    <t>Imagine that you are 7 years old and need to read four sentences from a book to do your homework. The first two sentences are on a page full of text, while the other two sentences appear by themselves on the next page, with no other text around them. Which sentences do you think you would read faster and with less effort? Would your older sister, who is 11, read these sentences faster than you? What about your dad? Now imagine that you are doing your homework in a different situation. First, you are doing your homework on the table where you have other notebooks with words written on them in large print. Would you get distracted looking at the notebooks? Then, your mom puts a children's program on the radio and they are singing the alphabet—you can hear the speakers saying "a," "b," "c," and other letters. Are you more distracted by this than you were by the notebooks? Which sentences are you now reading more slowly—the ones that are alone on the page or the ones surrounded by other text? Do you think your sister or your dad would have problems like you, or maybe more or less?</t>
  </si>
  <si>
    <t>Northern Cape Teacher's Workshop 2016</t>
  </si>
  <si>
    <t>Crocodile waits for brains</t>
  </si>
  <si>
    <t>While Dande wondered how to punish Madola, a small black poisonous snake entered one of the gourds unnoticed. Afterwards, Dande sealed the gourds and left. Dande gave Madola one gourd expecting his pay. After tasting, Madola said, "Bring me another gourd and I will pay you." Dande ran for it. Dande brought the second gourd. He gave it to Madola saying, "Here is another gourd of sweet honey like the last one. Pay me now." Madola took the gourd but said in a cunning way, "There is no pay today. Wait for the end of the year." Dande was angry. Madola wanted to eat the honey. He put his finger in the gourd and was bitten. He cried, "I'm bitten! Help!" The snake disappeared unnoticed. All the workers ran away not knowing what had happened to their employer. A short while later, an ambulance arrived to take Madola to hospital.</t>
  </si>
  <si>
    <t>Owino Ogot</t>
  </si>
  <si>
    <t xml:space="preserve"> Sun, Moon, and Water </t>
  </si>
  <si>
    <t>The next day he started building a huge compound in which to entertain his friend. As soon as the compound was completed, he asked Water to come and visit them. When Water arrived, he asked Sun whether it would be safe for him to enter. "Yes, come in, my friend," Sun answered. Water began to flow in. He was accompanied by crocodiles, fish, frogs, snakes, snails, flukes, turtles, and all the water animals. Very soon Water was knee deep. He asked Sun if it was still safe. "Yes," Sun again answered. So more of water's people came in. Water reached the level of the top of a person's head. He asked Sun, "Can more of my people come in?" Sun and Moon both answered, "Yes." Water flowed on, until Sun and Moon had to perch themselves on the top of the roof. Water's people continued to rush in. Very soon they reached the top of the roof. Sun and Moon were forced to go up into the sky. They have remained in the sky ever since.</t>
  </si>
  <si>
    <t>Owino Ogot,
Salim Kasamba</t>
  </si>
  <si>
    <t>Drum</t>
  </si>
  <si>
    <t>The drum has always been an important musical instrument in our community. We love drums! We have drums of different sizes: big, medium-sized and small. We play drums using beaters, or with our fingers. We play drums for various reasons. We play drums with songs and dances, for feasts and in bad times. Drums enrich songs and make people want to dance. Drums make ceremonies colourful. We play drums during ceremonies for marriage and child naming. We play drums when celebrating a new harvest or a twin birth. We sound drums to announce grief and call people when death occurs. We sound drums to call people to clean wells, clear roads, or to build a hut for a needy old person. We sound drums to call people when cattle are stolen in our village. We sound drums to gather people for meetings at our chief's palace. Drums call people to go to church for prayers on Sundays, and other prayer days. We also play drums to enrich songs when singing in churches.</t>
  </si>
  <si>
    <t>Pablo Mendez</t>
  </si>
  <si>
    <t>Remembering or Forgetting: The Lifetime of Memories</t>
  </si>
  <si>
    <t>https://kids.frontiersin.org/article/10.3389/frym.2017.00004</t>
  </si>
  <si>
    <t>We have the ability to form two different types of long-lasting memories. First, we can learn to perform certain actions, such as talking, riding a bike, or playing a musical instrument, and we will remember how to do these things forever. We learn these actions in a way that lets us unconsciously repeat them, meaning that we can perform these actions without needing to think about them to remember them. However, other types of memories require something called intentional recall. This means that we need to think about these things to remember them. Examples of this form of memory are things like our first-grade teacher's name, the meaning of words, or the street where we were attacked by a dog.
In our laboratory, we study the kind of memories that we can intentionally recall. In our everyday lives, we very often form this type of memory by a process called association. Learning by association was first studied by a Russian scientist named Ivan Pavlov. Pavlov played a clicking sound to hungry dogs before feeding them meat.</t>
  </si>
  <si>
    <t>Patricia Bado, Maria Stewart, and Jorge Moll</t>
  </si>
  <si>
    <t>Training Your Emotional Brain: From Science Fiction to Neuroscience</t>
  </si>
  <si>
    <t>https://kids.frontiersin.org/article/10.3389/frym.2016.00021</t>
  </si>
  <si>
    <t>Technologies from science fiction movies and books sometimes become true in real life. Our research project was inspired by a Sci-Fi story from a book by Philip K. Dick called "Do Androids Dream of Electric Sheep" (1968), which was later turned into a movie called "Blade Runner" (1982). The story takes place in the year 2019, when androids made of artificial flesh, bones, and brains became so similar to humans that they could hardly be recognized as "machines." A detection device had to be used to find the only difference between androids and humans: the fact that only humans could have deep emotions, truly care for someone else, and experience what the other person is feeling – something we call empathy.
Empathic emotions such as affection are very important for humans, since the ability to build and sustain connections to other people is critical for our wellbeing and survival . These empathic emotions are important for things such as loving relationships, the care of a mother for her children, team spirit, and cooperation, or even something as simple as helping a friend. These emotions also lead to behaviors, such as unselfishness, that help people to live together in society .</t>
  </si>
  <si>
    <t>Paul Stacey and Sarah Pearson</t>
  </si>
  <si>
    <t>Made with Creative Commons</t>
  </si>
  <si>
    <t>https://freekidsbooks.org/wp-content/uploads/2019/12/made-with-creative_commons-CC-BY-SA-FKB.pdf</t>
  </si>
  <si>
    <t>Jonathan Rowe eloquently describes the commons as "the air and oceans, the web of species, wilderness and flowing water—all are parts of the commons. So are language and knowledge, sidewalks and public squares, the stories of childhood and the processes of democracy. Some parts of the commons are gifts of nature, others the product of human endeavor. Some are new, such as the Internet; others are as ancient as soil and calligraphy." In Made with Creative Commons, we focus on our current era of digital commons, a commons of human-produced works. This commons cuts across a broad range of areas including cultural heritage, education, research, technology, art, design, literature, entertainment, business, and data. Human-produced works in all these areas are increasingly digital. The Internet is a kind of global, digital commons. The individuals, organizations, and businesses we profile in our case studies use Creative Commons to share their resources online over the Internet. The commons is not just about shared resources, however. It's also about the social practices and values that manage them.</t>
  </si>
  <si>
    <t>Riti Mann; Leigh G. Monahan; Elizabeth J. Harry; Amy L. Bottomley</t>
  </si>
  <si>
    <t>We Are What We Eat: True for Bacteria Too</t>
  </si>
  <si>
    <t>https://kids.frontiersin.org/article/10.3389/frym.2017.00054</t>
  </si>
  <si>
    <t>The development of antibiotics is one of the biggest successes of modern medicine. Antibiotics have saved millions of lives since doctors started using them in the 1940s. Antibiotics have helped humans to have much better lives by successfully treating almost all types of bacterial infections. But like us, bacteria are smart, too! Since the 1940s, bacteria have been developing tactics to overcome the effects of antibiotics, and today we are seeing more and more bacteria that can no longer be killed by antibiotics at all. These have become known as antibiotic-resistant bacteria or "superbugs," and they are a serious threat to the health of people all over the world. If we do not have antibiotics to stop bacterial infections, even something as simple as a small infected cut on the finger could become life-threatening. Therefore, new weapons, in the form of new antibiotics, are needed to treat the infections caused by antibiotic-resistant bacteria.</t>
  </si>
  <si>
    <t>Riva Anne Bruenn; Valerie Lavenburg; Shayla Salzman</t>
  </si>
  <si>
    <t>Don’t Judge a Plant by Its Flowers</t>
  </si>
  <si>
    <t>https://kids.frontiersin.org/article/10.3389/frym.2017.00031</t>
  </si>
  <si>
    <t>The plants of today have all evolved from ancestors that may have looked different or may have passed down parts of their morphology to present generations, much like how you may have eyes like your mother's or a nose like your father's. Plants' morphology, where they grow, their DNA, and even plant fossils are used to trace the history of how present-day plants evolved. Understanding plant evolution is important! Studying evolution increases our knowledge of the living things on our planet and aids in the discovery of new species. A species is a group of organisms that are similar enough that we consider them all the same type of organism. Lions and giraffes are examples of animal species. Scientists trying to protect the variety of life on Earth use knowledge of the number of species and where they live to decide how to focus their efforts. Analyzing how plant species evolved in different regions and climates throughout history can help scientists understand how plants may respond to the changing climate and predict how the world will look in the future.</t>
  </si>
  <si>
    <t>Rose Mburu</t>
  </si>
  <si>
    <t>Fruits of freedom</t>
  </si>
  <si>
    <t>One day, the people of Mongu held a meeting. They had decided that enough was enough. They wanted their land back from Kitwe. They discussed the odds of winning. They knew that Kitwe had a strong army and better weapons. There were many ideas, but even after a long time they had no solution. Just as they were about to give up, a young man stood up and said, "I think I know a way." They were all curious and asked, "Tell us!" The young man began, "My grandfather told us about a man named Ubuntu who lives across the forest. He grows a fruit called uhuru which gives people the strength to do anything. Let me find this man." They were all silent and did not know what to do. Since no one else had a better idea, they said, "You go and find this Ubuntu." The young man set out to find Ubuntu. After five days of going through the forest he came out to find the house. He was very happy.</t>
  </si>
  <si>
    <t>Wamaitha and her grandchildren sat outside her house. The children were excited because they really enjoyed listening to their grandmother's stories. Wamaitha began, "Long, long ago." She paused and looked at her grandchildren's faces glow with curiosity. 
Wamaitha continued to tell the story: "In the early 1960s beyond the hills and valleys was a village called Mongu. For years, it had been invaded by people from Kitwe village. The people in Mongu were forced to work for long hours with little pay. All they produced was taken to Kitwe village. The little that remained was sold to members of Mongu village at high prices." 
One night in 1963, the people of Mongu held a secret meeting with the consent of their masters from Kitwe. They had decided enough was enough and wanted back their land. They sat and began to weigh the odds of them winning. They knew Kitwe had a strong army and better weapons. They began to put ideas across but time flew fast and they had no solution. Just as they were about to give up, a young man stood up and said, "I think I know a way."</t>
  </si>
  <si>
    <t>Ruth Odondi</t>
  </si>
  <si>
    <t>Ndalo and Pendo – The best of friends</t>
  </si>
  <si>
    <t>Ndalo's father milks Pendo twice a day. She produces about 24 litres of milk a day, so about 12 litres for each milking. Sometimes Ndalo helps with the milking but it is not as easy as it looks. "One day," he thinks to himself, "I will have my own cows and I will have to do all the milking myself." His father pours the milk from the big bucket into smaller two litre cans or one litre bottles. He then sells the milk for R8 a litre. Once a week Ndalo's father donates 25 litres of milk to the school feeding scheme. Each child gets a quarter litre of this milk. That means that 100 children get milk on this day. For each litre of milk sold, his father gives Ndalo 50c. That doesn't sound like a lot, but if his father sells 24 litres a day, it adds up to quite a bit. Can you tell how much? Ndalo saves his money until Saturday when he makes a trip to the book shop. Each book costs less than R10, so in a good week, he can buy quite a few.</t>
  </si>
  <si>
    <t>Ryan R. Davis and Thomas Hollis</t>
  </si>
  <si>
    <t>Autoimmunity: Why the Body Attacks Itself</t>
  </si>
  <si>
    <t>https://kids.frontiersin.org/article/10.3389/frym.2016.00023</t>
  </si>
  <si>
    <t>Our immune systems work to protect us from illness by recognizing foreign molecules, like those on bacteria or viruses, while not reacting to our own molecules. Bacteria and viruses that cause infection are known as pathogens. When your cells are infected by a pathogen, the pathogen will start to reproduce by making copies of its DNA or RNA (cellular instructions) and will also produce a lot of molecules that fight defense mechanisms of your immune system. The pathogen's DNA and the molecules it produces are foreign to our human cells and, therefore, act as a "danger" signal indicating that something is wrong with the infected cell. This danger signal causes phosphatidylserine to be exposed on the surface of the infected cell to attract macrophages. After macrophages arrive at the infected cell and phagocytose it, they present pieces of the pathogen, known as antigens, to other immune cells, so that the immune system can create a memory of that specific pathogen. If the infected cells are not phagocytosed by macrophages, then more cells, or even the whole organ, can become infected with the pathogen.</t>
  </si>
  <si>
    <t>Sabine Heim and Andreas Keil</t>
  </si>
  <si>
    <t>Too Much Information, Too Little Time: How the Brain Separates Important from Unimportant Things in Our Fast-Paced Media World</t>
  </si>
  <si>
    <t>https://kids.frontiersin.org/article/10.3389/frym.2017.00023</t>
  </si>
  <si>
    <t>One smart trick the human brain has for noticing important events is to pick out a few things that we see or hear and to hold on to those things and examine them more closely to make sense of them. This prevents us from being overwhelmed by all the many things we see, hear, or feel. For example, even when typing in a quiet office, there are birds chirping outside, cars driving by the window, e-mail notifications on the computer, and many other things that we would better ignore if we wish to get our work done. Selective attention is the term that researchers use for the process of paying attention to only a few of the things that we notice with our senses.
Having smart phones and tablets available all the time challenges the brain's selective attention in completely new ways. These technologies create an environment in which we constantly switch attention on and off rapidly, between important and unimportant things. This is the thing you have to focus on, so at the present time it is important to you.</t>
  </si>
  <si>
    <t>Sandhya Mishra; Tonmoy Ghosh</t>
  </si>
  <si>
    <t>How Does Photosynthesis Take Place in Our Oceans?</t>
  </si>
  <si>
    <t>https://kids.frontiersin.org/article/10.3389/frym.2017.00034</t>
  </si>
  <si>
    <t>When you think of food, do you usually come up with images of your favorite food? This is a natural process, since food is important for every living thing. To fulfill this basic need, all living things either make their own food or get it from some other source. Humans can eat both plants and animals. Some animals consume other animals, while some animals eat plants as their food. Ultimately, we see that everybody on this planet is dependent on plants for their food. But then, what do plants eat? Actually, plants "eat" sunlight and a gas called carbon dioxide, both of which are easily available right here on earth. The process by which land plants produce their own food using sunlight and carbon dioxide is known as photosynthesis. While carbon dioxide is absorbed by the leaves, the sunlight is captured by a chemical molecule in the plant, called chlorophyll (Chl). All photosynthetic organisms contain Chl.</t>
  </si>
  <si>
    <t>The Power of Advertising</t>
  </si>
  <si>
    <t>https://www.commonlit.org/texts/the-power-of-advertising</t>
  </si>
  <si>
    <t>Worldwide, advertising is a billion-dollar industry, with nearly $500 billion spent in 2016. That industry includes the companies that place advertisements, the agencies that create them, and the media that runs them.
A really good advertisement isn't easy to make. Companies sometimes hire agencies to solve this problem for them. Advertising agencies write, design, and create the advertisement. Today, advertising agencies create all sorts of ads that go on TV, in magazines, across the bottom of mobile apps, or on the sides of buses. But not all companies use advertising agencies. Some hire creative people to work at the company and write, design, and create ads just for that company, year-round.
Once an advertisement is produced, it will be passed on to a media company who will then run the advertisement. When a media company runs an ad, it ensures that viewers have to see the advertisement. That is why magazines have full-color photos of new bags to purchase and the Super Bowl plays commercials in the middle of the game.</t>
  </si>
  <si>
    <t>Water Scarcity: A Global Issue</t>
  </si>
  <si>
    <t>https://www.commonlit.org/texts/water-scarcity-a-global-issue</t>
  </si>
  <si>
    <t>Physical water scarcity is most often caused by drought. A drought occurs when it rains far less in a given area than it usually does, creating shortages in water supply. Droughts can be declared after as little as 15 days without rainfall and can continue indefinitely. The longest drought in recorded history lasted for 400 years in the Atacama Desert in Chile. However, most modern droughts are not nearly so severe. In the United States, the National Drought Mitigation Center finds only the panhandle of Oklahoma and northern Georgia experiencing ‘extreme drought'. California experienced severe drought between 2012 to 2017, while Florida experienced severe drought between 2006-2007, and again in 2017. Droughts are considered severe when water shortages become common and extreme when major crop loss occurs. Globally, the Center shows that there is ‘extreme drought' in the Middle East and eastern Australia and ‘severe drought' in parts of northern Africa.
Droughts are a natural process that have occurred throughout history. The effects of prolonged drought often depend on both severity and how people react to them. Sometimes, like in California, drought can simply lead to a change of what is easily available for purchase in grocery stores.</t>
  </si>
  <si>
    <t>Someone Might Be Watching — An Introduction to Dystopian Fiction</t>
  </si>
  <si>
    <t>https://www.commonlit.org/texts/someone-might-be-watching-an-introduction-to-dystopian-fiction</t>
  </si>
  <si>
    <t>The term dystopia stems from another word: utopia. The English word utopia comes from the Greek "ou-" meaning "not" and "topos" meaning "place." It translates literally to ‘no place', or nowhere. Thomas More coined the term in 1516 when he published a book that described a perfect fictional island society. He titled the book Utopia to emphasize that he was describing a made-up place that he considered perfect. The perfection that More, and other philosophers who wrote about utopias, imagined was never intended to be real. Philosophers from More to Plato understood that the perfection they wrote about did not exist in reality, it was ‘no place.'
If you think of dystopian literature as holding up a funhouse mirror to society, you can also think of utopian literature as retouching a photo of society. The overly perfected image is less concerned with reality than with showing us an unobtainable perfection.
But, by the 1900s, for the first time in human history, perfection like that seemed possible for society. Technological advances had spurred on the industrial revolution.</t>
  </si>
  <si>
    <t>Eleanor Roosevelt: Not Without Her Consent</t>
  </si>
  <si>
    <t>https://www.commonlit.org/texts/eleanor-roosevelt-not-without-her-consent</t>
  </si>
  <si>
    <t>Eleanor Roosevelt was born in New York City on October 11, 1884, to a prominent American family. In fact, her uncle Teddy Roosevelt had been president of the United States. She was a shy child who experienced great loss at a young age — her mother died when she was just eight, and her father died just two years later. She was then sent to boarding school in England for her teenage years.
It was not long after she returned to the States that she married her distant cousin, Franklin Delano Roosevelt, in 1905 at the age of 21. Franklin was a lawyer. But he was happy to tell anyone who would listen that he wouldn't be for long. He planned to win a seat in the state legislature, become an assistant secretary of the Navy, and then become governor of New York. This path, he reasoned, was sure to lead to the presidency.
Originally, his wife Eleanor was brought along for the ride. The first years of their marriage were filled with campaigns for him and pregnancies for her. He ran for state senate twice and she became pregnant six times, although only five of the children survived.</t>
  </si>
  <si>
    <t>How the Internet Came to Be</t>
  </si>
  <si>
    <t>https://www.commonlit.org/texts/how-the-internet-came-to-be</t>
  </si>
  <si>
    <t>In 1969 four computers were successfully connected to ARPANET, creating a computer network. Things progressed quickly after that. More and more computers were added to ARPANET, and by 1972 computer scientists began to develop applications that worked over the network. One of these applications was email, called electronic mail at the time.
Another of the applications developed, although later than email, was the World Wide Web. The World Wide Web was invented by Tim Berners-Lee in 1989 and it is the application used to create and view websites. It's also where the www. prefix of web addresses comes from. The World Wide Web is one of the primary tools that Internet users interact with.
The World Wide Web allowed for the exchange of web pages. These are primarily text documents, but they are not written in a language people speak. Instead, they're written and formatted in Hypertext Markup Language (HTML), which allows the computer to read the text and display it properly. HTML also allows the computer to ‘read' images, video, audio, and software components and to display those properly as multimedia on the page.</t>
  </si>
  <si>
    <t>Can Television Be Considered Literature and Taught in English Classes?</t>
  </si>
  <si>
    <t>https://www.commonlit.org/texts/can-television-be-considered-literature-and-taught-in-english-classes</t>
  </si>
  <si>
    <t>We are now living in the golden era of television. The term "golden era" is what television and media critics call the collection of TV shows from the late 1990s to present day. Commercial television shows have existed since the early 20th century, but as Jason Mitchell notes in his book Complex TV, technological development in the late 1990s led to three drastic changes in television. First, TV shows started to look better and showcase more interesting camera work. Second, the growth of more available channels led to an increase in the number of shows being produced. And third, technology allowed users to record, pause, and rewind the shows they were watching. Together, these three changes ushered in the golden era of television, allowing TV shows to tell more complex stories.
There isn't a clear-cut division between a complex plot and a simple one, but in general, simple plots exist in shows where every episode begins as if the one before it hasn't happened (known as stand-alone episodes). Complex plots, on the other hand, exist in shows where each episode depends on what happens before (known as serialized episodes).</t>
  </si>
  <si>
    <t>United and Divided: How Religion Drove Politics in Pre-Modern Europe</t>
  </si>
  <si>
    <t>https://www.commonlit.org/texts/united-and-divided-how-religion-drove-politics-in-pre-modern-europe</t>
  </si>
  <si>
    <t>An intense belief in Christianity is almost synonymous, for many people, with Europe in the Middle Ages. After the fall of the Roman Empire, the people launched crusades and built cathedrals. But in the Middle Ages, Christianity had only been present in Europe for a few centuries. Before that, paganism dominated the continent. Because of the way Christianity spread, particularly in Northern Europe, Europe's intense belief in Christianity was propped up and informed by the local legends of paganism. At the time, Christians in Europe saw any religion that was not Christianity, Islam, or Judaism as a pagan religion.
Although paganism, by definition, encompasses many different religions, most of the religions that existed in pre-Christian Europe had a few common attributes. These religions were incredibly local, often polytheistic, did not focus on individual choice or power, and were heavily tied to nature. The most well-known of the old pagan religions in Europe were the Greek and Roman religions, which had all of these attributes. The Greeks and Romans worshipped many gods with human characteristics. They believed there were godly wills and stories tied to natural phenomena, like seasons, as well as to natural elements like the springs, rocks, and hills.</t>
  </si>
  <si>
    <t>Silvia A. Fuertes Marraco; Natalie J. Neubert; Daniel E. Speiser</t>
  </si>
  <si>
    <t>Good News from Immunotherapy: Our Immune Defense Stands Up to Cancer</t>
  </si>
  <si>
    <t>https://kids.frontiersin.org/article/10.3389/frym.2017.00040</t>
  </si>
  <si>
    <t>What is cancer? This word originates from the Greek word "karkinos," which means "crab". It is said that, in ancient times, the Greek doctor Hippocrates first compared this disease to a crab, seeing sick parts of the body of his patients that were hard as a rock, which caused pain like a crab's pinch and could extend to invade other body regions. In biology, cancer is a big mistake: cells start to grow without control within the body. Starting when a baby is conceived, every part of the body grows and develops under strict control. This control shapes our fingers, our bones, our brains, all our organs. In fact, the type of cancer that grows depends on the type of cell that makes a mistake and loses this control. For example, we can have cancer of the brain (neuroblastoma), cancer of the bone (osteosarcoma), or cancer of the skin pigment cells, called melanocytes (melanoma). Often, the cause of the cancer is unknown, or is due to multiple mistakes that accumulate. Sometimes, we know why cancer happens: there are certain things that damage the body and break the mechanisms of control.</t>
  </si>
  <si>
    <t>Silvia Erika Kober; Guilherme Wood</t>
  </si>
  <si>
    <t>How to Exercise by Imagining Movements</t>
  </si>
  <si>
    <t>https://kids.frontiersin.org/article/10.3389/frym.2017.00042</t>
  </si>
  <si>
    <t>Specific areas in the brain are responsible for planning, controlling, and performing movements. The premotor cortex is involved in preparation and planning of movements, but it also has a role in controlling movements. The supplementary motor area or SMA plans single movements and sequences of movements and coordinates the left and right sides of the body. The primary motor cortex gives the commands to the muscles to perform movements. Different parts of the primary motor cortex control different muscles. For instance, the muscles of the feet are controlled by the upper parts of the primary motor cortex near the top of the head, while facial muscles are controlled by the lower parts of the primary motor cortex, next to the ear. Generally, "simple" movements, such as picking up a glass, happen in a relatively automatic and unconscious way, meaning that you do not have to concentrate or focus very much to perform simple movements.</t>
  </si>
  <si>
    <t>Skander Elleuche, Carola Schröder, Nadine Stahlberg, and Garabed Antranikian</t>
  </si>
  <si>
    <t>“Boiling Water Is Not Too Hot for Us!”—Preferred Living Spaces of Heat-Loving Microbes</t>
  </si>
  <si>
    <t>https://kids.frontiersin.org/article/10.3389/frym.2017.00001</t>
  </si>
  <si>
    <t>The hottest areas on Earth are often located near volcanoes on the Earth's surface and in the depth of the oceans. The Mid-Atlantic Ridge is an underwater ridge and the boundary between huge rock plates along the floor of the Atlantic Ocean. These rock plates are called tectonic plates, and they are so huge that the North American plate lies under Cuba, the United States, Canada, and Greenland, while the Eurasian plate lies under Europe and most of Asia. At several spots, beautiful volcanic islands came up from the ocean floor after a very long period of time. One group of such volcanic islands in the Atlantic Ocean is called the Azores. The Azores are located almost halfway between the United States and Portugal, while Iceland can be found in the very north between Greenland and Norway. These islands are covered with hot springs. Heated water from underground reaches the Earth's surface. Hot springs naturally discharge hot water, and they occur, because there is a lot of heat deep underground and the water circulates into these deep areas before it reaches the surface.</t>
  </si>
  <si>
    <t>Stacey A. Bedwell</t>
  </si>
  <si>
    <t>Do Teenagers Really Make Bad Decisions?</t>
  </si>
  <si>
    <t>https://kids.frontiersin.org/article/10.3389/frym.2017.00053</t>
  </si>
  <si>
    <t>Scientists have known for a long time that decision making is associated with the prefrontal cortex, so it is no surprise that the way we make decisions changes as our prefrontal cortex develops. Because the prefrontal cortex keeps developing until our early twenties, our decision-making abilities are not fully mature until well into adulthood!
The prolonged development of decision-making networks does not mean that we are unable to make decisions until we are adults. We all know that children and teenagers make decisions about things every day. For instance, you decided to read this article, you decide who your friends are, what games you play, what clothes you want to wear, what TV shows you want to watch, and what you want for dinner. But, certain types of decisions do need this extra time to develop. It is these decisions that give teenagers a reputation as risk takers.</t>
  </si>
  <si>
    <t>Starch</t>
  </si>
  <si>
    <t>https://simple.wikipedia.org/wiki/Starch</t>
  </si>
  <si>
    <t>Starch is a complex carbohydrate. It is made of many glucose units joined by chemical bonds. This polysaccharide is produced by most green plants as an energy store. It is the most common carbohydrate in human diets. Pasta, potatoes, bread, and other starchy foods are made out of carbohydrates.
Some good food sources of starch are cereals, bread, potatoes, grains, peas, and beans. Starch is also used for thickening sauces in cooking. It is a white powder that is tasteless and odourless. It can also be used for thickening cold foods when they are pre-cooked.
Foods with a lot of starch produce more energy than other foods. However, if this energy is not used, it is turned into fat by our livers.
There are also different kinds of starch, like laundry starch, which gives clothing a smooth and crisp feel. Sweat and dirt from a person's wrist and neck will stick to the starch on the clothes, not to the fibers of the clothes, and will wash away along with the starch. Then, after each laundry load, the starch can be used again.</t>
  </si>
  <si>
    <t>Swiya Murti and Denes Szucs</t>
  </si>
  <si>
    <t>How Is Building Lego Models Related to Math Skills?</t>
  </si>
  <si>
    <t>https://kids.frontiersin.org/article/10.3389/frym.2017.00024</t>
  </si>
  <si>
    <t>Memory is a very large topic, and researchers divide the topic of memory to make it easier to study. There is long-term memory, short-term memory, and working memory. Long-term memory allows you to remember information for some time—for a few minutes, or for your whole life. For example, if you are divided into groups and are given a number, you will remember your group number for the entire activity. Or, you will remember your name for a lifetime. Short-term memory stores immediate information and is erased in less than a minute. For example, if someone tells you a phone number and you dial it immediately and then forget it. It is more difficult to dial a phone number if a person tells you the whole phone number at once, as opposed to telling you the number in bits and pieces. When you work with short-term memory, it is called working memory. For example, when you read a sentence, you need to remember the first words in the sentence until you finish reading the end of the sentence. Or else, the sentence will not make any sense!
Some researchers divide short-term memory into verbal memory and visuospatial memory .</t>
  </si>
  <si>
    <t>Taishi Kawamoto</t>
  </si>
  <si>
    <t>What Happens in Your Mind and Brain When You Are Excluded from a Social Activity?</t>
  </si>
  <si>
    <t>https://kids.frontiersin.org/article/10.3389/frym.2017.00046</t>
  </si>
  <si>
    <t>Social exclusion refers to the experience of being socially isolated, either physically (for example, being totally alone), or emotionally (for example, being ignored or told that one is unwanted). When someone excludes you, you probably feel bad or even experience "painful" feelings. Why does social exclusion cause these feelings? One possibility is that human beings are social animals, and we have been selected by evolution to live together with others. Social exclusion tells us that social relationships are threatened or damaged, and therefore, exclusion tells us there is a crisis, by causing aversive feelings. Previous research by psychologists (people who study the mind and behavior) and social neuroscientists (people who study the neural, hormonal, cellular, and gametic mechanisms underlying social interaction and behavior) has revealed much about what happens during and after social exclusion. Before beginning to explain how social exclusion dynamically affects our mind, brain, and behavior, I would like to briefly introduce the mystery of social pain—defined as the painful feeling caused by social exclusion.</t>
  </si>
  <si>
    <t>Tali Leibovich, Noga Cohen, and Avishai Henik</t>
  </si>
  <si>
    <t>Itsy Bitsy Spider? It Depends…</t>
  </si>
  <si>
    <t>https://kids.frontiersin.org/article/10.3389/frym.2016.00029</t>
  </si>
  <si>
    <t>We learned from our results that people who are afraid of spiders imagine them to be bigger. We also learned that in order to overestimate the size of an object, that object needs to cause the person to feel fear and unpleasantness on a daily basis.
We demonstrated in this work that negative emotions (fear and unpleasantness) cause people to overestimate size. But what about positive emotions? Some studies found that positive emotions could also change size estimation. For example, expert golf players estimate the physical size of the hole the ball is hit into to be larger than non-expert players estimate the hole to be.
The next question to be asked is what causes what? Do some people have an image of a big spider in their mind and this is why they are afraid of spiders? Or are they afraid of spiders because when they see one, they see it as bigger than it really is? This question requires some more studies. Such additional studies are important because understanding why people are afraid of spiders can help scientists develop ways to help such people get over their fear.</t>
  </si>
  <si>
    <t>The Ukuqonda Institute with the participation of the Department of Basic Education of South Africa (DBE) with funding from the Sasol Inzalo Foundation(SaIF).</t>
  </si>
  <si>
    <t>Technology Grade 7</t>
  </si>
  <si>
    <t>http://ukuqonda.co.za/digicom/Grade-7-9-Technology/Tech_Gr7_Eng_LB_2017ED_lowres.pdf</t>
  </si>
  <si>
    <t>Sketching and drawing are very important skills in Technology. They allow us to share our ideas, designs, and technical solutions with other people. In this chapter, you will learn what the main purpose of graphics are. You will also learn about the different meanings of thick and dark lines, thin and feint lines, and dashed lines. And you will learn a little bit about scale and how to show sizes on drawings. But the most important thing about sketching and drawing is that you need to practise. So in this chapter you will learn how to do some simple sketches and how to do a flat drawing showing sizes.
Here are some questions you should ask yourself: How many doors should it have? How many shelves should it have? What should it be made of? How high and how wide should it be? How deep should it be? 
Make a rough sketch to show what you think the cupboard will look like. Make a bigger and better sketch of the cupboard. Write notes next to your drawing to show where the doors and shelves are.</t>
  </si>
  <si>
    <t>Tony D. Myers</t>
  </si>
  <si>
    <t>Getting Out of the Laboratory to Make Experiments Real: Can Sports Fans Influence Muay Thai Judges?</t>
  </si>
  <si>
    <t>https://kids.frontiersin.org/article/10.3389/frym.2017.00013</t>
  </si>
  <si>
    <t>One simple example would be setting up an experiment to see if a particular plant food improved plant growth over a month. First, we would get 20 of the same type of plants of a similar age and size. In this example, plant type, age, and size at the start of the experiment are variables that we want to keep the same. Next, we would divide the plants into two groups by numbering them and randomly drawing numbers. The first 10 plants would go into our treatment group—the plants that get the plant food. The second 10 plants will go into what we call our control group—these are the plants that do not get plant food. This method of assigning things to groups is called randomization, and it makes sure that every plant involved in our study has an equal chance of being picked for either group. This is the best way to make sure that the groups are as equal as possible. Then, for a month, we give the plant food to the treatment group but not to the control group. All the other variables are kept exactly the same—the plants get the same amount of sunlight, the same environment, and the same water.</t>
  </si>
  <si>
    <t>USHistory.org</t>
  </si>
  <si>
    <t>Who Gets to Be President?</t>
  </si>
  <si>
    <t>https://www.commonlit.org/texts/who-gets-to-be-president</t>
  </si>
  <si>
    <t>What does the Vice President do? The only given constitutional duty is to preside over the Senate, a job with virtually no power since the Vice President can only vote in the event of a tie. Indeed, the nation's first Vice President, John Adams, called the post "the most insignificant office that ever the invention of man contrived."
The President, then, has almost total control over what the Vice President does. If he chooses to give him many responsibilities, the Vice President can have a significant amount of power. But the President must be willing to delegate the Vice President that power.
In recent years Presidents have given their Vice Presidents more and more to do. They have headed commissions and organized major projects. The Vice President often makes goodwill missions and attends ceremonies and celebrations. If the President regularly asks for advice, then the Vice President has some real, though indirect, power.</t>
  </si>
  <si>
    <t>Getting to the Supreme Court</t>
  </si>
  <si>
    <t>https://www.commonlit.org/texts/getting-to-the-supreme-court</t>
  </si>
  <si>
    <t>The Constitution provides broad parameters for the judicial nomination process. It gives the responsibility for nominating federal judges and Supreme Court justices to the president.
More than 600 judges sit on district courts, almost 200 judges sit on courts of appeals, and 9 justices make up the Supreme Court. Because all federal judges have life terms, no single president will make all of these appointments.
Still, many vacancies do occur during a president's term of office, and the rarest and most important of these are the seats on the Supreme Court. To simplify the selection process, the president relies on many sources to recommend appropriate nominees for judicial posts.
Recommendations often come from the Department of Justice, the Federal Bureau of Investigation, members of Congress, sitting judges and justices, and the American Bar Association. Some judicial hopefuls even nominate themselves.</t>
  </si>
  <si>
    <t>Introduction to World War II</t>
  </si>
  <si>
    <t>https://www.commonlit.org/texts/introduction-to-world-war-ii</t>
  </si>
  <si>
    <t>In the end, it was Japan that brought the United States into the war. The United States was the only nation standing against complete Japanese control of the Pacific Ocean. One way it did this was through economic sanctions against Japan. Japan was so angry that in 1941 it launched a brutal surprise attack against American naval bases at Pearl Harbor in Hawaii. After the attack, the United States finally entered the Second World War.
The government quickly began to encourage the American people to support the war effort. Factories had to produce lots of weapons, food, uniforms, and other materials for soldiers. There were major operations in both the Atlantic and Pacific "theatres," which meant that American industries literally fueled two wars at the same time. The war effort produced many social and economic consequences. Many people moved from the rural South to the industrial North for jobs faster than ever before. New opportunities opened for women who were encouraged to work in factories and hospitals to support the war. The economy got a huge boost from all of this wartime production.</t>
  </si>
  <si>
    <t>Valentin Benzing and Mirko Schmidt</t>
  </si>
  <si>
    <t>Move!—Because Exercise Can Boost Your Brainpower</t>
  </si>
  <si>
    <t>https://kids.frontiersin.org/article/10.3389/frym.2017.00022</t>
  </si>
  <si>
    <t>Most people know that physical activity is important for their physical health. People who are more physically active have a smaller risk of getting ill (for example, developing heart disease), they tend to live longer and they have a higher quality of life. Because of this, an average of at least 60 min of physical activity per day is recommended for children and teenagers. Unfortunately, fewer and fewer children and teens are getting the recommended amount of exercise—sedentary (seated or inactive) behavior is increasing, especially in developed countries. 
Lack of exercise is not just a cause for concern because physical exercise is good for physical health, but because there is a connection between physical activity and the human brain. You may have heard the saying "be smart, exercise your heart"? Well, a large amount of research has been conducted that shows that physical exercise has positive effects on the brain. This research indicates that exercise can boost your brainpower under certain circumstances. More specifically, this means that physical activity can help the brain to work better and more efficiently.</t>
  </si>
  <si>
    <t>Wayne Ngan</t>
  </si>
  <si>
    <t>Using Bright Streams to Learn about Dark Matter</t>
  </si>
  <si>
    <t>https://kids.frontiersin.org/article/10.3389/frym.2017.00029</t>
  </si>
  <si>
    <t>One of the first steps of the scientific method is coming up with a hypothesis, or just an educated guess or prediction about how/why something happens. The prediction must be tested by experiments or observation to see if that guess is right or wrong. For example, a famous hypothesis is that the speed at which an object falls to the ground does not depend on that object's mass. This hypothesis predicts that if you dropped a hammer and a feather from the same height at the same time in vacuum (without air resistance), then they should hit the ground at the same time. To test this, an astronaut actually tried dropping a hammer and a feather while standing on the Moon (which does not have air), and he showed that the hammer and the feather really hit the ground at the same time. This is evidence that the hypothesis was true.
Even though astronomers do not understand exactly what dark matter is, over the years they have had lots of ideas. One popular theory is called "cold dark matter (CDM)."</t>
  </si>
  <si>
    <t>Winfried Schlee and Giriraj Singh Shekhawat</t>
  </si>
  <si>
    <t>What Does Tinnitus Have to Do with Hearing Loss?</t>
  </si>
  <si>
    <t>https://kids.frontiersin.org/article/10.3389/frym.2017.00002</t>
  </si>
  <si>
    <t>The sound is funneled through the outside of the ear, which is called the pinna, into the ear canal. These two parts are called the outer ear. The sound then vibrates the ear drum, which in turn sets the ossicles (a set of three tiny bones in the middle ear) in motion. This motion of the ossicles creates waves in the fluid of the snail-shaped cochlea. The cochlea is located deep inside, in an area called the inner ear. The cochlea is the place where the sound energy is converted into electrical impulses by thousands of tiny hair cells. The auditory nerve passes this information to the brain, where the details of the sound such as its characteristics, pitch, loudness, and direction, are then understood, so that the boy recognizes the sound of the engine as a car approaching from behind him. This is a rapid process that happens in less than a second. The speed of the hearing process allows the boy to quickly react.
Our hearing system, especially the hair cells in the inner ear, is very sensitive and can easily be damaged by loud sounds. Once these hair cells are damaged, the damage is permanent.</t>
  </si>
  <si>
    <t>Zanele Dlamini</t>
  </si>
  <si>
    <t>The rainbow cloud</t>
  </si>
  <si>
    <t>A long time ago in the land of the Zulu people, the King Jama ka Ndaba was very powerful, wise, fair and kind. 
But he had no children and he was worried that he would not have an heir. 
He prayed and made offerings to the gods but nothing happened. 
One night while the king was asleep, a witch came in a dream. 
"The gods have heard your plea and the queen will bear twins. One will rule the Zulu nation and the other will have magical powers," the witch said. 
Twins Mkabayi and Mmama were born but the queen cried for Mkabayi because the rule said that the first- born twin must be offered to the gods. 
Seeing the queen's sadness, the king said, "From today, when twins are born, both babies will live." 
The people celebrated but not all were happy with the king's new rule. 
The little girls grew beautifully. One day Mkabayi had a stick fight and defeated a boy who bullied children. 
"Go away, you cursed girl!" said the boy. 
"Come back, Mkabayi!" 
Mkabayi cried and ran into the forest where the frightening ghosts, Hornhead and Longtom lived.</t>
  </si>
  <si>
    <t>Zeb Kurth-Nelson and A. David Redish</t>
  </si>
  <si>
    <t>Precommitment: A Way around Temptation</t>
  </si>
  <si>
    <t>https://kids.frontiersin.org/article/10.3389/frym.2017.00026</t>
  </si>
  <si>
    <t>One of the best ways scientists have found to study impulsivity is with an experiment called the marshmallow test. In the marshmallow test, a kid is brought into a room with a single marshmallow on a plate. The kid sits down in front of the marshmallow and is told "If this marshmallow is still here in 20 minutes, I'll give you two marshmallows. But if you eat this one marshmallow now, you won't get the second marshmallow." Then, the scientist leaves the room, leaving the kid alone with the marshmallow. Most children spend their time desperately trying to not eat the marshmallow, looking away, closing their eyes, smelling it but not tasting it, trying not to touch it or think about it. Just as with the impulsivity examples discussed at the start of this article, there are two selves in these children—one self wants to eat the marshmallow now, and the other wants to wait to get two marshmallows. Precommitment is like locking the marshmallow in a box before entering the room.
Precommitment is the best defense against impulsivity. The more we understand about precommitment, the more we can find effective new ways to help people make better decisions.</t>
  </si>
  <si>
    <t>Zoe M. Flack; Jessica S. Horst</t>
  </si>
  <si>
    <t>Why Do Little Kids Ask to Hear the Same Story Over and Over?</t>
  </si>
  <si>
    <t>https://kids.frontiersin.org/article/10.3389/frym.2017.00030</t>
  </si>
  <si>
    <t>If we want to see if kids learn new words from hearing a book, there are different ways we could do this. We would, of course, read them a story and then measure how many words from the story they know. But is it really that simple? How would we know that the kids did not already know those words before they heard the stories? We have a really fun solution: we write our own storybooks so we can put special words in them! These special words are called "target words." The special words we use are made-up words like "sprock" and "manu." They sound like real words but we make them up. That way, we can know that kids do not already know the words before we even read the stories. Lots of studies use made-up words like these for the same reason. One famous study is "the Wug Test" . Kids have not heard the word wug before, but if you tell them "Here is a wug, here is another wug, now there are two ___" they know the next word is "wugs."</t>
  </si>
  <si>
    <t>Gouri Srinidhi</t>
  </si>
  <si>
    <t xml:space="preserve">
Bear Goes Fishing!</t>
  </si>
  <si>
    <t>https://www.digitallibrary.io/en/books/details/3786</t>
  </si>
  <si>
    <t>Bear was decorating his home. 
He wanted to catch some fish for the fishbowl he just bought. 
"Fish would look beautiful," he thought. He picked up his fishing rod and went to the lake to catch some fish for his fishbowl. He put some bait on his fishing rod. Then, he dropped the line into the water and waited for the fish to bite. But, the fish were clever! They stuck the hook onto some roots under the water. "I caught a fish!" yelled Bear. He pulled the rod but it was stuck. "Oh it must be a big fish!" He pulled harder, but the fishing rod broke. Bear was angry! Bear went home......and came back with his net! He threw the net into the water. But the fish were clever. They cut the net. Bear was very angry and wanted to teach the fish a lesson. He decided to go into the water himself. He jumped into the lake. There were so many beautiful fish in the water! They swam with him and played with him. Bear was having fun with the fish. He liked them, and they liked him back.</t>
  </si>
  <si>
    <t>Aditi Sarawagi</t>
  </si>
  <si>
    <t>How Do Aeroplanes Fly?</t>
  </si>
  <si>
    <t>https://www.digitallibrary.io/en/books/details/1176</t>
  </si>
  <si>
    <t>Sarla learned that human beings can fly too, but not like birds. We can fly to any city in the world in an aeroplane, one of mankind's greatest inventions. 
With the help of this great machine, we can also experience the joy of being airborne. Birds are aerial creatures that do not need an external machine to fly. Usually, a bird's wings are bigger than the rest of its body. The wings are very light, making it possible for birds to fly. Aeroplanes are huge and very heavy. Just like birds, aeroplanes have wings on both their sides which help them to fly. The wings of the plane are shaped just like those of birds - curved on the top and flat on the bottom which helps them to fly high up in the sky. Birds flap their wings to fly, but of course we have never seen an aeroplane flapping its wings! Birds flap their wings as they use the wind to push their body upwards. 
Aeroplanes also fly with the help of the force of the wind. This machine uses the engine inside its body to create wind that flows below the plane.</t>
  </si>
  <si>
    <t xml:space="preserve">Benjamin Zuckerman
</t>
  </si>
  <si>
    <t>Are There Other Earths Out There? Astronomers’ First Clues to an Answer Date Back 100 Years</t>
  </si>
  <si>
    <t>https://kids.frontiersin.org/article/10.3389/frym.2016.00006</t>
  </si>
  <si>
    <t>Everything we have ever seen in nature is built out of 92 unique atomic building blocks called the chemical elements. An element is identified and named depending on the size of its atomic core, called the nucleus. Hydrogen is the simplest and lightest element, whereas uranium is the heaviest element found to occur naturally in nature. Using an instrument called a spectrometer that breaks white light up into the colors of the rainbow, astronomers can determine which elements make up the rocky debris that originates in asteroids that have fallen onto the white dwarf. Thus, it is possible to figure out the chemical composition of the rocky objects that orbit around white dwarf stars. Planetary scientists believe that the rocky planets Mercury, Venus, Earth, and Mars in our own solar system were built up, 4.6 billion years ago, from accumulation of huge numbers of smaller objects similar to the asteroids that now orbit the Sun between Mars and Jupiter. We now have direct samples of these asteroids in the form of meteorites that fall to Earth; meteorites are little pieces broken off from asteroids that suffered collisions long ago.</t>
  </si>
  <si>
    <t>Bindu Gupta</t>
  </si>
  <si>
    <t>Just the Way I Am</t>
  </si>
  <si>
    <t>https://www.digitallibrary.io/en/books/details/3785</t>
  </si>
  <si>
    <t>A herd of sheep was coming back home in the evening, happy as usual. Except for Matko. She was too wide to fit through the new farm gate. She had been sleeping outside for over a week. And now she would have to sleep outside again. That darn gate!  
It wasn't fair. The yogi sheep said, "Do yoga! Yoga will make you thinner. Then you will fit through the gate." The next day, Matko started doing yoga. Many days passed… But Matko was still too wide to fit through the gate. The jogger sheep suggested, "Start jogging! Jogging will make you thinner. Then you will fit through the gate." So Matko went for a jog every day. Days passed, but she was still too wide for the gate. The swimmer sheep advised, "Start swimming! Swimming will make you thinner. Then you will fit through the gate." So Matko began swimming...But she was still too wide to fit through the gate!</t>
  </si>
  <si>
    <t>Sekuru Mkuku</t>
  </si>
  <si>
    <t>The cattle also lay under the big Mutsamvi tree. Farai started telling the boys about his friends in the city. He told them about the cartoons and computer games. The boys were not interested. They wanted to talk about their family history. Farai did not know his family history. The boys jeered at him. Farai felt humiliated. That evening, Farai implored Sekuru Mkuku to tell him about their history. "I will tell you after supper, muzukuru," said Sekuru Mkuku. "Please Sekuru, also tell me our praise poem," Farai begged Sekuru. "I will tell you everything after supper." Farai was excited. He wanted to hear his family history. Mbuya was happy. After supper, Sekuru Mkuku began this story. "Long ago, our great grandfather lived in Tanzania in a place called Guruuswa. His name was Dzivaguru. Dzivaguru and his family migrated to live near the Zambezi River. His sons were Nyamukoko, Kaluba and Luvhimbi. His sons left the Zambezi because of the floods, which destroyed their houses, crops and cattle."</t>
  </si>
  <si>
    <t>Bonsamo Miesso, Isaac Okwir</t>
  </si>
  <si>
    <t>Baboon tyrant</t>
  </si>
  <si>
    <t>There was a huge baboon with a large group of baboons that followed him. This baboon was a tyrant! But there were several huge baboons in the troop. The followers of the tyrant sometimes got confused about who to obey. One day, the other baboons said to the tyrant, "We need to be sure that you are the one giving us orders. "All right," said the tyrant. "I'll wear a piece of cloth around my head. You must make sure that you follow my instructions exactly." They all agreed. A big baboon tied a head band round the tyrant's head. He said, "From today, whatever I tell you to do you must do. I don't want any disobedience." When the tyrant jumped the others jumped, when he sat down the others sat down. When he screamed, the others would scream. As time went by the head band became tighter and tighter. One day the tyrant sat down and said, "This head band is hurting me." And he put his head in his hands.</t>
  </si>
  <si>
    <t>Candiru Enzikuru Mary</t>
  </si>
  <si>
    <t>Dog and Crocodile</t>
  </si>
  <si>
    <t>One day at the river, Dog came across some eggs in the sand. He asked himself, "Which animal left these eggs here?" He counted ten eggs and thought they might belong to Duck. He put them in his bag. He took the eggs home and put them in a warm place. When Dog returned to the river, he met Crocodile. She asked, "Have you seen my eggs?" "I don't know anything about your eggs," he replied. Crocodile started visiting all the animals asking about her eggs. Meanwhile, the eggs hatched one by one. Dog did his best to look after the baby crocodiles, but there was never enough food. The young crocodiles were always hungry. One day Crocodile went to Dog's house looking for her eggs. As she stood outside, she heard the rumbling of little crocodile bellies! Crocodile stormed inside and hit Dog with her tail. Dog yelped and jumped through the window. Crocodile chased Dog all the way to the river. Dog cried, "I'm sorry, I didn't know they were your eggs!" Crocodile believed him and forgave him. She took her offspring for their first swimming lesson.</t>
  </si>
  <si>
    <t>Charles Katiwa Kiema</t>
  </si>
  <si>
    <t>Hyena, Hare and their basins</t>
  </si>
  <si>
    <t>Long time ago, Hyena and Hare were great friends. They were both poor but Hare owned a donkey. He also had a very small basin, which he used to feed the donkey. 
One hot afternoon, Hare decided to give water to his donkey. 
However, Hare could not fetch water from the well with his small basin. So he decided to borrow a bigger basin from Hyena. Hyena gave Hare his basin because of their friendship. 
After getting water and giving it to the donkey, Hare went home with Hyena's basin. 
Two weeks later, Hyena wanted to wash clothes but Hare still had his basin. Hyena left the clothes and went to Hare's house for his basin. 
Hare gave Hyena his large basin. He also gave Hyena a small basin. 
Hare said, "Your basin gave birth to a young one and since we are friends, I am giving you the two of them." Hyena was happy and accepted the two basins. 
A few days later, Hare wanted to water his donkey and again he went to Hyena for help. Hyena thought, "Since I will get an extra basin, I will give him my basin straight away!"</t>
  </si>
  <si>
    <t>Christina Leuker &amp; Wouter van den Bos</t>
  </si>
  <si>
    <t>I Want It Now! The Neuroscience of Teenage Impulsivity</t>
  </si>
  <si>
    <t>https://kids.frontiersin.org/article/10.3389/frym.2016.00008</t>
  </si>
  <si>
    <t>From what we know so far, two brain areas are important when people make decisions about which rewards they want to receive. The first area is the one that encodes all kinds of reward information. It accounts for how much you like playing video games, how much you like being a football player (or some other sport, or playing an instrument), and how much you like watching TV or having an ice cream by the pool. This brain area is called the striatum (pronounced strai-ay-tuhm). The second important brain area is involved in keeping track of your long-term goals (like becoming a famous football player). These goals are encoded in a brain area called the dorsolateral prefrontal cortex (dlPFC). One way of thinking about the dlPFC is as a parent who is telling you to do what is good for your future self ("you will thank me later"), and in a way works as a "future simulator."</t>
  </si>
  <si>
    <t>CommonLit Staff</t>
  </si>
  <si>
    <t>Coping Mechanisms</t>
  </si>
  <si>
    <t>https://www.commonlit.org/texts/coping-mechanisms</t>
  </si>
  <si>
    <t>Adaptive coping mechanisms are positive ways people alleviate stress.
Anticipation is a way to reduce the stress of a difficult challenge by anticipating what it will be like and preparing for how to cope with it. Some literary critics believe that this is the reason why people enjoy reading about, watching, and analyzing tragedies. Thinking about tragic events helps people prepare for unforeseen difficult circumstances.
Finding emotional support from others or asking for help can be an instrumental way of maintaining emotional health during a difficult period. The brain's response to worry enhances the effectiveness of this strategy. Stress releases neurohormones that strengthen your ability to seek emotional support by increasing your empathy and encouraging you to look for close social bonds.
Problem-solving focuses on locating the source of the problem and determining solutions, or action steps. Developing a plan can help lessen stress that comes from the unknown. Problem-solving can be strengthened by creativity, and it is a useful response to both simple and complex issues. A strong problem-solving process involves defining the issue, brainstorming alternatives, evaluating and choosing between these alternatives, and implementing solutions.
People of all ages and cultures respond to humor.</t>
  </si>
  <si>
    <t>About Treacher Collins Syndrome</t>
  </si>
  <si>
    <t>https://www.commonlit.org/texts/about-treacher-collins-syndrome</t>
  </si>
  <si>
    <t>People with more severe cases of Treacher Collins syndrome may require several medical procedures and many surgeries. To begin, many individuals with Treacher Collins syndrome have trouble breathing or eating easily. These problems exist because there isn't enough space along the throat and jaw to create an adequate airway. When this happens, a tracheostomy may be necessary to create this airway. People with Treacher Collins syndrome also often receive cleft palate surgery around the age of one. Later, many patients also require bone grafts to help correct for missing cheek or orbital bones. Shortly after, patients often require ear reconstruction or an external device to make it easier to hear clearly. Other surgeries are also often required to correct eyelids, noses, or the soft tissue on the face.
Most cases of Treacher Collins syndrome are caused because of mutations in the TCOF1 gene. This specific gene creates proteins, which play an important role in the early development of bones and other tissues in the face. When there is a mutation in the TCOF1 gene, it negatively impacts the production of ribosomal RNA (rRNA). This decrease in rRNA results in the destruction of certain cells that are involved in facial bones and tissues.</t>
  </si>
  <si>
    <t>Coralie de Hemptinne &amp; Nicole C. Swann</t>
  </si>
  <si>
    <t>Treating Parkinson’s Disease with Brain-Controlled Electrical Stimulation</t>
  </si>
  <si>
    <t>https://kids.frontiersin.org/article/10.3389/frym.2016.00010</t>
  </si>
  <si>
    <t>Feedback signals are used all the time to adapt our behavior. They can also be very useful when certain parts of your body are not working well. When this happens, a doctor may use a small machine to help the broken body parts do their job, and a feedback signal can be used to tell the machine when to work. This way, the machine and feedback signal can work together with the rest of your body to make sure everything is working correctly.
Have you heard of a "pacemaker" for a heart? This is a small machine that doctors use to help someone whose heart is not working properly. If you put your ear on your parent's chest you can hear their heart beating. Do you notice how regular this beat is? This regular rhythm is very important. Your heart needs to beat regularly, with beats evenly spaced in time, so it can pump blood throughout your body. Unfortunately, some people's heartbeats beat too fast or too slow, and this can be very dangerous.</t>
  </si>
  <si>
    <t xml:space="preserve">Courtney R. Thomas
</t>
  </si>
  <si>
    <t>Can We Use Nanotechnology to Treat Cancer?</t>
  </si>
  <si>
    <t>https://kids.frontiersin.org/article/10.3389/frym.2016.00012</t>
  </si>
  <si>
    <t>Although there have been many improvements in cancer treatments, cancer is still quite difficult to treat. One reason is because cancer medicine, called chemotherapy, can be quite difficult for a patient to receive. The medicines are quite strong, and patients taking chemotherapy can experience side effects such as tiredness, hair loss, weight loss, and pain. What if we were able to use a special device so that a patient with cancer could get the chemotherapy only in the cancer cells, without harming his or her healthy cells? This is the goal of researchers who are developing new ways to get drugs only to the cancer cells. These methods of getting the drugs to the cancer cells are called drug delivery vehicles (DDVs). The hope is that if chemotherapy can reach only the cancer cells and leave healthy cells undisturbed, maybe cancer patients could receive a lower dose of medicine, and have fewer of the strong side effects that are usually experienced with chemotherapy.</t>
  </si>
  <si>
    <t>Dan Kaasha</t>
  </si>
  <si>
    <t>Hare the Trickster</t>
  </si>
  <si>
    <t>Honey began dripping on Elephant's back. When Elephant asked what it was, Hare said that it was from his wound. They reached a river and found a large buffalo drinking water. Hare wanted to know who was stronger, Buffalo or Elephant. They began arguing. Elephant said she was stronger and Buffalo said she was stronger. Hare said he had an idea how to find out who was stronger. He asked them to wait for him there. Hare came back with a long rope. He tied the one end around Elephant's waist and led her away from the river. Hare tied the other end of the rope around Buffalo's waist and left her near the river. Hare ran and hid himself in a tree. He shouted, "Ready! One, two, three! Pull!" Buffalo and Elephant pulled. Elephant pulled Buffalo. Buffalo pulled Elephant. Neither could win. From where he was hiding, Hare continued to eat Elephant's honey. After he had finished the honey, he cut the rope closer to Buffalo.</t>
  </si>
  <si>
    <t>Daniel S. Quintana &amp; Gail A. Alvares</t>
  </si>
  <si>
    <t>Oxytocin: How Does This Neuropeptide Change Our Social Behavior?</t>
  </si>
  <si>
    <t>https://kids.frontiersin.org/article/10.3389/frym.2016.00007</t>
  </si>
  <si>
    <t>There are millions of oxytocin receptors in the human body. These tiny receptors are like locks, and oxytocin is the key. When oxytocin unlocks the oxytocin receptors, these receptors become activated and trigger specific responses in the body. For example, during childbirth, the body releases a huge amount of oxytocin, which activates oxytocin receptors located on the mother's uterus (an organ located in the abdomen where the baby develops before birth). These receptors signal contraction of the uterus, which assists the baby's trip through the birth canal during birth. Later on, when a baby breastfeeds, oxytocin is released from the mother's brain to stimulate the flow of breast milk. If mothers are having difficulty in delivering the baby or with breastfeeding, their doctors will sometimes prescribe oxytocin (an artificial version that is sometimes delivered via a nasal spray) to help them with these processes. However, oxytocin does not just act in females – it is also involved in the control of blood pressure and kidney functions in both males and females.</t>
  </si>
  <si>
    <t>DiresGebre-Meskel and Elizabeth Laird</t>
  </si>
  <si>
    <t>The bandit</t>
  </si>
  <si>
    <t>This ruler was loved by all his people. He arranged a feast for everyone in the village. At the feast, the ruler stood up and said, "My daughter is sick. The only medicine for her is fresh tiringo (a citrus fruit). The fruit should grow near a river, close to bushes and trees, in a place where no one lives. Can any of you bring such a fruit to me?" Everyone was thinking, "Where could I find a tiringo like that?" They didn't say anything. But the bandit immediately stood up and said, "Your excellency, I know of that fruit growing in such a place. Give me a time of two weeks." The bandit went at once to the place where he buried the merchant because a tiringo tree was there. He rushed to get the fruit before anyone else could find it. He put two bunches of fruit in a sack and ran to meet the ruler.</t>
  </si>
  <si>
    <t>Earthquake_valve</t>
  </si>
  <si>
    <t>https://en.wikipedia.org/wiki/Earthquake_valve</t>
  </si>
  <si>
    <t>An earthquake valve (or seismic valve) is an automatic method to shut off the low pressure regulated gas supply to a structure during a major earthquake and/or if a pipe is broken. These are applicable both to utility-supplied natural gas and to gas from liquefied petroleum gas (LPG). These small devices are installed on the property gas meter (usually between the utility company's metered installation and the structure piping) and are designed to instantly stop the natural gas supply in order to protect the structure if a gas leak or line break occurs during an earthquake.
Fires or explosions due to gas line breaks can be more damaging than the actual earthquake itself. Gas supply companies recommend that the gas supply be cut off immediately if there is a smell of gas after an earthquake; if nobody is in place to do this, an unattended earthquake valve will instantly cut off the gas.</t>
  </si>
  <si>
    <t>Elizabeth L. Johnson &amp; Randolph F. Helfrich</t>
  </si>
  <si>
    <t>How Brain Cells Make Memories</t>
  </si>
  <si>
    <t>https://kids.frontiersin.org/article/10.3389/frym.2016.00005</t>
  </si>
  <si>
    <t>To investigate the working memory (WM) system, we record electrical signals from people's brains while they hold onto and process pieces of information. We ask people to remember things, such as numbers, words, or pictures. Then, our electrical recordings show us what brain cells called "neurons" do when people remember things after a short time (usually between 1 s and 1 min). When neurons are active, they deliver very small electric currents (much smaller than currents from wall sockets). These WM experiments show that the electric currents change depending on how much information you remember.
Normally, you have to remember a lot of things at once. For example, to understand this article, you have to remember what you just read while you are still reading. Maybe you're also thinking about what is for dinner, where you're having dinner, and when you have to be there. Remembering all of these different things depends on an electric current that cycle three to eight times per second. This means that some neurons in the human brain fire together over and over again between three and eight times in 1 s.</t>
  </si>
  <si>
    <t>Elizabeth Laird and Yirga Ejigu</t>
  </si>
  <si>
    <t>The Hyena's funeral</t>
  </si>
  <si>
    <t>One day, the hyena's son died. 
A donkey heard the news.
He ran to his relatives and said, "The hyena's son is dead." All the other donkeys said, "The hyena's son? That's good news. All the hyenas are our enemies." 
One old donkey said, "Brothers, we must go to the hyena's funeral and show respect." 
"What? Go to the hyena's funeral?" The other donkeys said. "We don't want to go. We're frightened. The hyenas will eat us." 
"Listen," said the old donkey. "If we don't go, the hyenas will be angry with us. They will have a reason to eat us." 
"You are right," said all the other donkeys. "We must go to the hyena's funeral. If we go, the hyenas will be happy with us. Perhaps they will become our friends." 
The hyenas saw the donkeys outside their house.
 "Why are the donkeys here? Have they come to laugh at us?" The hyenas wondered. 
The donkeys heard the hyenas. They were frightened and they began to sing.</t>
  </si>
  <si>
    <t>Ernst Swartbooi and Candi Miller</t>
  </si>
  <si>
    <t>The boy and the jackal</t>
  </si>
  <si>
    <t>One day Jackal felt sick. He tried drinking water, but that made his stomach swollen. He tried eating grass but still his stomach hurt. Jackal decided that only the medicine of man would help him so he dragged himself off to the clinic in the town. "Auwwwh" said the nurse when she saw the bedraggled jackal, "this place is for sick people, not animals. Go away!" Now Jackal was a clever animal, so sick as he was, he made a plan. He asked a boy called Ernst who was sitting outside the clinic, to help him by fetching the medicine from the nurse. "If you do this for me, I will give you a fat, fresh bird for you cooking pot, everyday." Ernst was hungry and anyway, he felt sorry for the sick jackal, with his drooping whiskers and his tail hanging like a rag, so he went in and got the medicine and gave it to the jackal. Jackal licked up all the medicine at once and immediately his ears stood up and his tail lifted.</t>
  </si>
  <si>
    <t>Fanie Viljoen</t>
  </si>
  <si>
    <t>Pick it up</t>
  </si>
  <si>
    <t>Zonke runs home. It's quite hot. Fortunately the house isn't far. Suddenly he notices something in the road. He stops. What is it? It is as big as the palm of his hand. It is brown. And it is made from leather. 
It's a wallet! Zonke can't believe his luck. He quickly glances inside the wallet. Wow, it contains money! 
Zonke's heart beats faster. Then he puts the wallet in his pocket. He quickly glances around to see if someone noticed. Yes! Somebody is approaching. It's Bheka. He is only a few steps behind Zonke. 
Zonke hurries on. He hopes Bheka hasn't seen him. He doesn't want to glance over his shoulder again. The wallet lies safely in his pocket. When he gets home he will take it out and see how much money it contains. 
At home Zonke puts down his school case. Then he walks to the shady tree next to the house. Carefully he takes the wallet from his pocket. His heart beats faster. He counts the notes. Fifty one hundred a hundred and fifty two hundred Rand! He is mega rich. But then he hears a familiar voice. "What are you hiding?" It is Bheka!</t>
  </si>
  <si>
    <t>Gayathri Tirthapura</t>
  </si>
  <si>
    <t>Dum Dum-a-Dum Biryani!</t>
  </si>
  <si>
    <t>https://www.digitallibrary.io/en/books/details/1180</t>
  </si>
  <si>
    <t>Ammi's mobile rings. Basha sees that Ammi's best friend Saira aunty is calling and answers it quickly. He does not want to wake Ammi up. 
"I'm on my way back home from a wedding with lots of friends," Saira aunty explains. She sounds exhausted. "We will be passing by your home in about two hours' time. Do you think we can have dinner at your place? There are 24 of us - and 4 are vegetarian." 
Basha knows that Ammi would love to see them. He and Sainabi are very fond of Saira aunty too. "You are most welcome," Basha says. 
He feels excited as he hangs up the phone. This is his chance to cook a dish on his own! But will he be able to do it? He feels nervous. He opens the fridge and sees many of his favourite vegetables - cauliflower, peas, beans. He can also see a bunch of fresh mint leaves peeking out from under the carrots. "Yes!" he thinks to himself. "I have everything I need for a yummy Vegetable Dum Biryani!"</t>
  </si>
  <si>
    <t>Guy de Maupassant Translated by
ALBERT M. C. McMASTER, B.A.
A. E. HENDERSON, B.A.
MME. QUESADA and Others</t>
  </si>
  <si>
    <t>A QUEER NIGHT IN PARIS</t>
  </si>
  <si>
    <t>Maupassant Original Short Stories</t>
  </si>
  <si>
    <t>http://www.gutenberg.org/files/3090/3090-h/3090-h.htm</t>
  </si>
  <si>
    <t>As soon as he set foot on the Rue d'Amsterdam, he felt himself in quite jovial mood. He said to himself:
"Decidedly, the air of Paris does not resemble any other air. It has in it something indescribably stimulating, exciting, intoxicating, which fills you with a strange longing to dance about and to do many other things. As soon as I arrive here, it seems to me, all of a sudden, that I have taken a bottle of champagne. What a life one can lead in this city in the midst of artists! Happy are the elect, the great men who make themselves a reputation in such a city! What an existence is theirs!"
And he made plans; he would have liked to know some of these celebrated men, to talk about them in Vernon, and to spend an evening with them from time to time in Paris.
But suddenly an idea struck him. He had heard allusions to little cafes in the outer boulevards at which well-known painters, men of letters, and even musicians gathered, and he proceeded to go up to Montmartre at a slow pace.</t>
  </si>
  <si>
    <t>Hydrochloric_acid</t>
  </si>
  <si>
    <t>https://simple.wikipedia.org/wiki/Hydrochloric_acid</t>
  </si>
  <si>
    <t>Hydrochloric acid is a chemical compound. It is a solution of hydrogen chloride (HCl) gas that is dissolved in water. In the past, people called it muriatic acid. It is widely used in industry, and it is also made by the stomach to help digest food. Hydrochloric acid, like all acids, react with bases to produce salts (chlorides).
In high concentrations, hydrochloric acid can make acidic mists. Both the mist and the solution hurt human tissue. They are caustic, and can cause chemical burns. These can damage the eyes, the skin, the respiratory system, and other organs of the human body.
When hydrochloric acid is mixed with certain chemicals such as bleach, the toxic gas chlorine is made. When working with hydrochloric acid, certain safety measures should be taken. These include using rubber or PVC gloves, wearing goggles to protect the eyes, as well as special clothing that is resistant to chemicals.</t>
  </si>
  <si>
    <t>Isabelle Duston,
Silva Afonso</t>
  </si>
  <si>
    <t>Do Not Scare
the Snakes!</t>
  </si>
  <si>
    <t>Maria wants to climb the coconut tree. Naomi does not want to climb the coconut tree. "It is dangerous!" she says. Maria asks, "Let's go up the mango tree?" Naomi replies, "I'm afraid. There could be a snake." Maria laughs, "There are no snakes in the mango tree. Let's go up." So the two girls go up the tree. The two girls are in the mango tree playing. Then they hear a noise, Ssssssss. Maria is startled. "A snake! Let's run away," she cries. Maria and Naomi got such a fright that they fell out of the mango tree. The girls run. The snake might bite! Naomi asks, "Mother, please, kill the snake!" Mother explains, "Snakes bite only when they are frightened. There are dangerous snakes and others are harmless." Mother wants to know what the snake looks like. Maria and Naomi draw and explain. Mother tells the girls that this snake eats rats. It helps farmers. Naomi says that she is not afraid of the snake anymore. She goes close to the mango tree, and whispers, "Shuuu!" Naomi does not want to scare the snake.</t>
  </si>
  <si>
    <t>Jaco Jacobs</t>
  </si>
  <si>
    <t>Eagle's needle</t>
  </si>
  <si>
    <t>Once upon a time Eagle and Hen were best friends. The two of them were together and chatted from morning till dusk. Eagle's chickens couldn't wait to visit Hen's chickens and play with them. 
One day Hen approached Eagle. "My friend," she said. "I have to ask you a big favour. Rooster's pyjama pants are torn. He is really grumpy about it. They are his favourite pants. I want to mend the pants, but I don't have a needle. May I borrow your needle?" Eagle nodded. "Of course, dear friend," she said. "But please take good care of it. It is an heirloom needle. My grandmother gave it to me." "Of course, my friend," Hen said. She took the shining needle. "I'll return it tomorrow." 
Hen went away to mend her husband's pants. The next morning, as usual, Hen was on her way to Eagle. But oh, goodness – the needle was gone! Hen anxiously called her little chicks together. "Has anyone seen Eagle's needle?" she asked. "No, Mommy," the chickens cheeped. "Help me look for it," Hen said. 
Hen and her chickens looked everywhere. In every bush. Behind every lump of grass. Inside all their nests.</t>
  </si>
  <si>
    <t>How Zebra got his stripes</t>
  </si>
  <si>
    <t>Long, long ago, when Zebra's skin was still white, a terrible drought occurred. For months not a single drop of rain fell. The grass turned dull, the trees became bare and the rivers dried up one by one. Springbok, Warthog and Zebra had to walk very far each day in search of water. 
One morning when Springbok arrived at the only watering hole, he heard an angry voice say, "Make way! Scoot! Or heads will roll! This is Baboon's watering hole!" Springbok's eyes widened. Baboon was sitting on a rock next to the watering hole, grilling bananas over his open fire. "But I'm so thirsty, my tongue feels like biltong," Springbok said. "Where will I find water?" 
Baboon growled. "Not my problem! Scoot! Or heads will roll! This is Baboon's watering hole." Springbok saw Baboon's long teeth and was scared. He turned around and trotted away. 
After a while Warthog came trotting along. But as soon as he lowered his head to take a sip of water, he heard an angry voice, "Make way! Scoot! Or heads will roll! This is Baboon's watering hole!" Surprised, Warthog turned around.</t>
  </si>
  <si>
    <t>Why Fly pesters Cow</t>
  </si>
  <si>
    <t>Have you ever seen a herd of cows in the field? Every now and then you will notice a cow shaking her head. She tries to drive away the flies that pester her. But why do the flies zoom-zoom- zee around Cow's head? 
They say it started long, long ago in a far-off country. The country's queen was very rich and had a kind heart. One day she decided to arrange a huge banquet. All the animals were invited. The enormous tables were beautifully laden. Every table groaned under the delicacies, dishes full of meat, freshly baked bread, steaming vegetables and honey-sweet fruit. 
The animals smacked their lips when they saw the delicious food. "The largest animal at each table should sit at the head," the queen said. "It is his or her job to dish out the food." Cow shared a table with Sheep, Goat, Dog, Goose and Fly. Since Cow was the biggest, she started dishing out the food. Each animal received a big chunk of home-baked bread with grape jam and cheese. 
But because Fly was so small, Cow hardly noticed her. "Zoom! Zee! What about me? I'd also like something to eat, you see?" Fly grumbled.</t>
  </si>
  <si>
    <t>Jane Taylor, Abraham Muzee</t>
  </si>
  <si>
    <t>Ape and
Crocodile</t>
  </si>
  <si>
    <t>African Storybook Level 1</t>
  </si>
  <si>
    <t>Ape meets Crocodile by the lake. "Where do you live?" asks Ape, "In the lake," says Crocodile. "Where do you live?" asks Crocodile. "In the trees," says Ape. "Can you swim?" asks Crocodile. "I cannot swim," says Ape. "I can teach you." "We are friends. Do not be afraid," says Crocodile. "Ape, my uncle is sick. He needs meat," says Crocodile. Ape is very afraid. Will Crocodile eat her? Ape wants to escape from Crocodile. Ape has an idea. "I will give you my heart for him," Ape promises. "My heart is in a tree on the land," says Ape. "Will you fetch your heart?" asks Crocodile. "Yes," says Ape. Crocodile swims back to the land. Ape runs to the trees. "You are not my friend. You lied!" says Crocodile. "We are not friends. You want to eat me!" says Ape.</t>
  </si>
  <si>
    <t>Jean Decety &amp; Jason M. Cowell</t>
  </si>
  <si>
    <t>Our Brains are Wired for Morality: Evolution, Development, and Neuroscience</t>
  </si>
  <si>
    <t>https://kids.frontiersin.org/article/10.3389/frym.2016.00003</t>
  </si>
  <si>
    <t>Natural observations of animals in the wild and research in laboratories show us that a number of "building blocks" of moral behavior can be found in animals. For instance, many animals exhibit behaviors that benefit other members of their species. Such prosocial behaviors (meaning behaviors that are good for others), like helping each other and caring for offspring, have been seen in rodents and primates. Rats will help other distressed rats that have been soaked with water, and it will also choose to help a cage mate that is in distress before obtaining a food reward. Chimpanzees will help each other and share with each other, but only when they benefit from the sharing, as long as the costs are minimal and the needs of the other chimpanzees are clear. Chimpanzees also collaborate and form alliances in fights or when hunting. Capuchin monkeys have even been shown to react in a negative way when they see other monkeys being treated unfairly.</t>
  </si>
  <si>
    <t xml:space="preserve">Jeff Peischl
</t>
  </si>
  <si>
    <t>Measuring the Methane Leaks to the Air from Three Large Natural Gas Production Regions</t>
  </si>
  <si>
    <t>https://kids.frontiersin.org/article/10.3389/frym.2016.00009</t>
  </si>
  <si>
    <t>How do we know that the methane comes from the natural gas field, and not another source, like big herds of cattle, which are known to produce lots of methane? In addition to methane, my colleagues and I also measured other chemicals, including ammonia and ethane, from aboard the airplane. Cows release methane along with ammonia into the air, but no ethane. Natural gas, on the other hand, contains both methane and ethane, but no ammonia. Therefore, we can tell the source of the methane depending on whether or not there is more ammonia or ethane in the air. In each of the three natural gas fields we studied, the increase in methane in the air downwind of each field corresponded with an increase in ethane, but not ammonia. Therefore, we concluded that natural gas operations were the major source of the methane in the atmosphere.</t>
  </si>
  <si>
    <t>John Emongot
Rob Owen</t>
  </si>
  <si>
    <t>Frog and Snake</t>
  </si>
  <si>
    <t>One day, Frog said to Snake, "My friend I want to visit my mother next week. Would you like to go with me?" "I would be happy to go," Snake answered. "Very good, then let's prepare for a long journey," replied Frog. "We also need to find someone to look after our homes while we are away," she added. They asked Monkey to help since he was good and responsible. Monkey accepted. During the next few days, the two friends were busy making arrangements for the journey. Frog collected white ants and packed them in a big sack. Her mother loved to eat white ants. The day arrived and the two friends set off at dawn. Soon they reached the thick forest. As they entered the forest, a group of angry squirrels gathered to attack them. Snake was so afraid that she started shaking. She hissed and hissed but the fierce squirrels kept on coming closer. Just as the squirrels were about to attack them, Frog croaked very loudly. The squirrels got such a fright that they ran away. When the two friends finally arrived at Frog's mother's place, they were hungry and tired.</t>
  </si>
  <si>
    <t>Kate Lawrence, Ruth Campbell, &amp; David Henry Skuse</t>
  </si>
  <si>
    <t>Can Children See Emotions in Faces?</t>
  </si>
  <si>
    <t>https://kids.frontiersin.org/article/10.3389/frym.2016.00015</t>
  </si>
  <si>
    <t>One factor that may influence the improvement in recognizing emotions during the teenage years is the hormones that your body produces. As you grow from a child into an adult, your body changes in various ways and these changes are caused by hormones which are released in your body. The process is called puberty. The hormones released make you grow taller and your body become more adult-like in its appearance, but did you know that these hormones also affect how your brain develops? Scientists who study the brain have found that changes in the way the brain develops during puberty are related to changes in behavior. Brain cells re-organize their connections with each other during this time and it is possible that, during this reorganization, our ability to recognize emotions gets a little worse before it starts to improve. Even though young children in our study were good at recognizing angry faces, they got even better at it during the teenage years. We found that the ability of children and teenagers to recognize facial expressions of anger and disgust was related to the stage of puberty they were in.</t>
  </si>
  <si>
    <t>Kristina Uban, Megan Herting, &amp; Elizabeth R. Sowell</t>
  </si>
  <si>
    <t>Can Money Buy You a Better Brain? What Do You Think?</t>
  </si>
  <si>
    <t>https://kids.frontiersin.org/article/10.3389/frym.2016.00013</t>
  </si>
  <si>
    <t>Social play, which means having fun with other people, is important as we develop our brains. Maybe you and your friends like to build with Legos, play dress-up, do arts and crafts, or compete in sports or board games with each other. All of this is social play. Social play is not just fun and games – it is also very important for healthy brain development. Animal studies have shown that social play changes the amount of certain chemicals in the brain in a way that makes the brain stronger and healthier later in life. Likewise, in humans, social play has been shown to help children learn new things more easily throughout life. Kids learn many critical social and thinking skills while they play with friends. These skills include the ability to solve problems and the ability to speak clearly and understand what other people say, as well as improved reading and math skills. Just think of it, you are playing with friends AND setting up your brain for success!</t>
  </si>
  <si>
    <t>Lindiwe Tshabalala and African Storybook</t>
  </si>
  <si>
    <t>Mr Motaung's thirds</t>
  </si>
  <si>
    <t>Jabu on his way from Mr. Mkhize's shop passes by Mr. Motaung's shop. He calls the boy over, "Hey Jabu, how are you?" Mr. Motaung's eyes are not on Jabu but on the kota Jabu is carrying! He smiles when he realises that the kota has got more chips, more cheese, more polony and more atchar than his kotas! The next time Nomsa and Zodwa are buying kotas, Mkhize gives them a gift. "Wait a minute, I've got a surprise for you. Soon I'll be selling fruit at my shop. Here are some sweet juicy apples to try for free. Please share with your friends." The girls are delighted. "Thank you Mr. Mkhize!" they say at the same time. They decide to share the apples with Jabu, Tebogo and Scelo, and go to find them in the yard. Zodwa tells the boys, "Mr. Mkhize gave us these apples to share. He wants to sell them at his shop." Nomsa puts the apples on the bench so that they can all count them. "Well," says Tebogo, "we can each have an equal number of apples.</t>
  </si>
  <si>
    <t>Polygon family</t>
  </si>
  <si>
    <t>Vusi looked at the photograph and quickly answered, "Heptagon has seven sides!" Khosi added, "Yes, remember our teacher told us that Hepta means 'seven'." "Oh my wife, can you see how clever our children are? Okay, what about Deca, what does it mean?" questioned Dad. "Ten! Ten!" shouted Vusi and Khosi together. "Yes, that's why one of your cousins is called Decagon, but he is not coming because he has to represent the swimming team. There are so few Decagons at their school," Mom told them. Then the children asked, "Mom and Dad, can we invite our friend Circle from next door?" Their parents agreed that Circle was welcome to join the family gathering. Just then they heard a knock at the front door, and Dad got up to check. "The Quadrilaterals are here! Welcome! Welcome" called Dad. The rest of the family jump up to greet Square, Rectangle and the three Rhombus children. The Quadrilaterals are happy to arrive first.</t>
  </si>
  <si>
    <t>Sara's Canoe</t>
  </si>
  <si>
    <t>Some women come to the river. One woman has a basin of fruit. Another woman has a chicken. Another woman has a goat. Another woman has two goats. 
They ask Sara, "How can we get to the other side of the river?" 
Sara says, "Get in my canoe!" 
Then, some men arrive. One man has a fish. Another man has a bicycle. Another man has a sack of maize. 
Another man has two sacks of maize. They ask Sara, "How can we get to the other side of the river?" 
Sara replies, "Get in my canoe!" 
Some animals come to the river. They ask Sara, "How can we get across the river?" 
Sara says, "Get in my canoe!" 
The animals get in the canoe. The dog gets in the canoe. The cat gets in the canoe.
The monkey gets in the canoe. The rabbit gets in the canoe. The turtle gets in the canoe. The gazelle gets in the canoe. 
The elephant arrives at the river. He asks, "How can I get to the other side of the river?" 
Sara says, "Get in my canoe!" 
The elephant gets in the canoe. The canoe fills up with water.</t>
  </si>
  <si>
    <t>Lorato Trok</t>
  </si>
  <si>
    <t>Mr Mkhize's quarters</t>
  </si>
  <si>
    <t>It is nearly break time at Siyafunda Primary School. The two spaza shop owners at the school are preparing lunch to sell to hungry children. 
In Mr. Motaung's shop, the bread is cut and ready for making kotas. He carefully cuts out the soft middle of each quarter loaf. Then he puts polony and chips in the space inside. Motaung puts two spoonfuls of his wife's homemade atchar in each kota. He likes to boast that his kotas have atchar inside and atchar on top! 
In Mr Mkhize's shop, the chips are nearly ready, but he is still cutting his bread for kotas. He is worried because things are not going well with his shop. "It started well," thinks Mkhize. "But now I get fewer and fewer customers. At least I'm reducing some of my costs by cutting five kotas from a loaf." 
Jabu and Zodwa are buying lunch. Zodwa buys from Mr. Mkhize. Jabu buys from Mr Motaung. He believes that Motaung's kota has got more chips and atchar than Mkhize's kota. The queue at Mr. Motaung's shop is always longer. Zodwa waits for Jabu. Then the friends sit together in the shade to enjoy their kotas.</t>
  </si>
  <si>
    <t>Magabi Enyew Gessesse and Elizabeth Laird</t>
  </si>
  <si>
    <t>Leopard and Antelope</t>
  </si>
  <si>
    <t>Leopard was always trying to catch Antelope. And Antelope was always escaping from Leopard. One day, Leopard called out to Antelope, "Let's be friends. What you eat, I don't eat. Nothing makes us enemies." Antelope agreed. So Leopard said, "Let's make an oath to be friends. If either of us breaks the oath, her child will die." They made an oath to be friends. At night, Antelope slept under a tree. Leopard slept in the branches above. Antelope soon became fat. Leopard became thin. Leopard was tempted to eat fat Antelope. She said to herself, "I don't care about the oath. I don't even have a child!" Leopard jumped down to catch Antelope. But she got caught between two branches. Antelope was shocked. She leaped up and cried, "Beh! Beh!" Leopard begged, "My friend, help me. We agreed that whoever broke our oath to be friends, would lose a child." Antelope replied, "It must have been your parent who made the oath. Now it is meant for you!"</t>
  </si>
  <si>
    <t>Magabi Eynew Gessesse and Elizabeth Laird</t>
  </si>
  <si>
    <t>Unwise judge</t>
  </si>
  <si>
    <t>A few months later, Meseret wanted to build a new hut for himself. He thought, "I'll burn down my old hut and build a big new one." Meseret began to carry everything out of his hut. Demeke saw him and asked, "What are you doing?" Meseret replied, "I'm going to burn my hut and build a new one." Demeke was worried, "But your hut is next to mine. If you burn your hut, you will burn mine, too." Meseret was angry. "Don't try to stop me! This is my hut, and I will burn it if I want to," he said. "Stop! Let's go and ask the judge." cried Demeke. The unwise judge didn't listen carefully and didn't try to understand. "Let Meseret burn his hut because it's his own and no one can stop him," the unwise judge ruled. So Meseret burned his hut. The wind carried the fire to the roof of Demeke's hut and soon it was burning too. They went back to the judge. Demeke cried, "Look! Meseret has burned my hut! He must pay me." "No, Meseret burned his own hut.</t>
  </si>
  <si>
    <t>Sinziro and his brothers</t>
  </si>
  <si>
    <t>In time the woman gave birth to another boy. The child was tiny. "We'll call him Sinziro," his mother said. 
Although Sinziro grew, he remained very small. But he was also extremely clever. His mother and father loved him very much. His brothers were jealous. "Why do our parents love you more than us?" they asked Sinziro. "Look at yourself! You are the size of a rat." 
An enemy lived near the family's house. One day, Sinziro's brothers said to each other, "We are hungry, but our enemy has many fat cows and bulls. Let's go tonight and steal two of his bulls. We'll take our father's donkey to carry the meat home." They did not see Sinziro because he was behind his father's stool. 
That night, Sinziro's brothers took the donkey and went to their enemy's compound. They did not see Sinziro running after them. 
When they reached their enemy's compound, the gate was shut. The brothers could not get inside.
"I wish that Sinziro was here instead of at home," said one of the brothers. "He's clever. He could get into this compound." They did not see Sinziro because he was hiding.</t>
  </si>
  <si>
    <t>Mark Cartwright</t>
  </si>
  <si>
    <t>The Persian Wars</t>
  </si>
  <si>
    <t>https://www.commonlit.org/texts/the-persian-wars</t>
  </si>
  <si>
    <t>CC BY-NC-SA 3.0</t>
  </si>
  <si>
    <t>Persia, under the rule of Darius (r. 522-486 B.C.), was already expanding into mainland Europe and had subjugated Ionia, Thrace, and Macedonia by the beginning of the 5th century B.C. Next in king Darius' sights were Athens and the rest of Greece. Just why Greece was coveted by Persia is unclear. Wealth and resources seem an unlikely motive; other more plausible suggestions include the need to increase the prestige of the king at home or to quell once and for all a collection of potentially troublesome rebel states on the western border of the empire. The Ionian rebellion, the offering of earth and water in submission to the Persian satrap in 508 B.C., and the attack by Athens and Eretria on the city of Sardis in 499 B.C. had not been forgotten either.
Whatever the exact motives, in 491 B.C. Darius once again sent envoys to call for the Greeks' submission to Persian rule. The Greeks sent a no-nonsense reply by executing the envoys, and Athens and Sparta promised to form an alliance for the defense of Greece.</t>
  </si>
  <si>
    <t>Merga Debelo and Elizabeth Laird</t>
  </si>
  <si>
    <t>Clever brother</t>
  </si>
  <si>
    <t>Once upon a time, there was a man who had three sons. The youngest son was the cleverest and his father liked him the most. Then the man realised that his two other sons were jealous. So when the father died, he left all his cattle to his two elder sons. He only left one ox for the youngest son. But the brothers were still jealous of him. 
One day they said, "We've got to slaughter your ox." He was the youngest so he couldn't protest. He said, "If that must be so, there's nothing I can do. But please give me the hide." When they slaughtered the ox, he took the hide. After drying it, he climbed a tree with it. 
As it got darker, a group of merchants came to sleep under the tree. In the middle of the night, the young man started beating the hide with a stick. When the stick hit the hide it sounded like thunder. The merchants thought that a storm was coming. They ran off leaving their goods behind. 
The young man picked up the goods and took them home to his brothers.</t>
  </si>
  <si>
    <t>Rat king's son</t>
  </si>
  <si>
    <t>"My son is the most wonderful prince in the world," said the rat king. "We agree! Your son is the most wonderful prince in the world," agreed all the other rats. 
"We must find a wife for my son," the rat king said to his elders. "No other animal is as wonderful as the rat. My son must marry the best girl in the world. Where can we find her?" 
The elders thought for a long time. Then one of them said, "There is one person who is greater than us." "Who is that?" asked the rat king. "Our Creator," the elder said. "You're right," the rat king said. "Our Creator is greater than us. Go and ask our Creator for his daughter." 
The elders of the rats went up to the sky to see their Creator. "Please," they said. "Our prince, the son of the rat king, is the most wonderful animal in the world. Will you give us your daughter to be his wife?" 
The Creator smiled. "If your prince is really the most wonderful animal in the world, then he's too good for my daughter. He must marry someone greater than her," said the Creator.</t>
  </si>
  <si>
    <t>Merga Debelo,
Marion Drew</t>
  </si>
  <si>
    <t>Fire, Water,
Truth and Lies</t>
  </si>
  <si>
    <t>Fire, Water, Truth and Lies were friends. But Lies was not happy and wanted to destroy their friendship. One day Lies said, "Why don't we all go and look for free land. Then each one of us can have a kingdom?" They agreed and started walking. Lies went to Water and said, "Fire is our worst enemy. She burns everything. We need to find a kingdom without her around." Water said, "What should we do?" Lies replied, "Obviously we'll have to kill her. You are the only one with the power to do that. When she is sitting down, splash on her and destroy her!" Water said, "If I do that I'll spill on the earth and won't be able to become one again." But Lies said, "No problem, I'll put some stones down, so you won't spill away. I will collect you again." Lies put down stones to collect Water. When the unsuspecting Fire sat down, Water poured all over her. This way, Lies got rid of Fire and they went on their way. After some time, Lies said to Water, "Look, why don't you sit at the top of this cliff to enjoy the scenery?"</t>
  </si>
  <si>
    <t>Mesfin Habte-Mariam and Elizabeth Laird</t>
  </si>
  <si>
    <t>Wardit, the mule</t>
  </si>
  <si>
    <t>The horse said, "Wardit, you are the most beautiful mule in the world! Please, be my wife!" Wardit looked at the horse. She thought, "He is young, handsome, and strong. Yes, I will marry him!" The horse wanted to know everything about his future wife. He asked, "Who is your father? Who is your mother?" Wardit turned her head away. She didn't answer him. The horse said, "My dear, I must know the family of my bride." Wardit laughed. She said, "You can see my mother every day. She lives in the palace. The governor rides her each morning." "But who is your father?" the horse asked. Wardit said, "My sister belongs to the priest. Don't you know her? He rides her to the church." "Yes, but who is your father? Where is he?" the horse asked again. Wardit went on, "And my aunt is so beautiful! She lives with the headman of the village.</t>
  </si>
  <si>
    <t>Hoover: Feeding the Starving Victims of World War I</t>
  </si>
  <si>
    <t>https://www.commonlit.org/texts/hoover-feeding-the-starving-victims-of-world-war-i</t>
  </si>
  <si>
    <t>World War I, which began in 1914 with the assassination of the heir to the Austro-Hungarian throne, was one of the largest and deadliest conflicts in history. By the time it ended four years later, it had embroiled 14 "Allies," including the U.S., Great Britain, France and Russia, and four "Central Powers"—primarily Austria-Hungary, Germany, and the Ottoman Empire. Nine million combatants and seven million civilians died in the fighting, which ended with Allied victory.
Many outstanding military leaders and statesmen were involved in the war, including U.S. President Woodrow Wilson, who articulated the Allies' war aims and helped negotiate the ultimate peace treaty. But for millions of Europeans, the iconic hero of the conflict was an American civilian who held no official position and never fired a shot. He was Herbert Hoover, a highly successful American mining engineer and international businessman with a passion for humanitarian work.
An Iowa-born Quaker, Hoover set out to save European lives after the war started and Belgium, which was plundered by the German army, began suffering severe food shortages.</t>
  </si>
  <si>
    <t>The Berlin Wall</t>
  </si>
  <si>
    <t>https://www.commonlit.org/texts/the-berlin-wall</t>
  </si>
  <si>
    <t>By 1961 – ten years after its foundation – GDR had lost to the West 3.5 million East Germans, or approximately 20% of its population, and its leaders acknowledged that the flight of its young, well-educated citizens was so serious it threatened the regime's existence.
In June of the year, GDR's top Communist, Walter Ulbricht, still denied that "anyone considered building a wall" to close the escape route to West Germany. But two months later, after he received an O.K. from Soviet premier Nikita Khrushchev, Ulbricht ordered – typically, in a cabinet meeting disguised as a Saturday night garden party – the construction of the Berlin Wall. 
At midnight on August 12, East German police and army closed the border and by Sunday morning, East German troops and workers had begun to tear up streets and install barbed-wire entanglements and fences. Brazen as it was, the subsequent construction of the parallel concrete walls was carefully located inside East Berlin to ensure that the complex did not encroach on the Allied sectors.</t>
  </si>
  <si>
    <t>The Roaring Twenties</t>
  </si>
  <si>
    <t>https://www.commonlit.org/texts/the-roaring-twenties</t>
  </si>
  <si>
    <t>The cross-Atlantic flight of Charles "Lucky Lindy" Lindbergh in 1927 made him an instant global hero, but even lesser daredevils earned brief fame. A Texan won a $500 bet by pushing, in 22 days, a peanut with his nose up the 14,400 feet-high Pikes Peak. A Louisville housewife won a $200 prize for listening to a radio station for 106 hours without falling asleep (She had to be hospitalized for a combination of delirium and exhaustion).
In no mood to worry whether the good times would last, Americans were happily spending money they had had to save because of wartime shortages, and there was a plethora of new marvelous products to buy. Automobiles, an expensive prestige symbol before the start of WWI, became mass-produced, cheaper and a necessity for taking the new roads to America's thriving cities. By 1927, Ford discontinued the Model T after selling 15 million of them.
Industries switched from coal power to electricity, the production of which almost quadrupled; telephone lines began spanning the continent; and modern waterworks, sewer systems, bridges and other new infrastructure were improving the quality of life even in out-of-the-way communities and regions.</t>
  </si>
  <si>
    <t>What Past Generations Can Teach Us About Our Future</t>
  </si>
  <si>
    <t>https://www.commonlit.org/texts/what-past-generations-can-teach-us-about-our-future</t>
  </si>
  <si>
    <t>The four stages of history are described by S&amp;H as follows:
1. The 1st Turning, which S&amp;H call "High," is a period "when institutions are strong and individualism is weak. People work together, and the sense of community is strong, but spiritual depth and diversity are somewhat muted." The most recent "High" generation are the 77.3 million Baby Boomers born between 1946 and 1964.
2. The 2nd Turning, called the "Awakening," is marked by a mood of disenchantment and turning against what is regarded as a superficial and oppressive system. Young people during this period rebel against the government, institutions, and their parents, and fight for individual expression and freedom from control. The most recent example of "Awakening" is Generation X, whose members are now 36 to 55 years old.
3. The 3rd Turning is an "Unraveling." According to S&amp;H, the rebellion of the young during the "Awakening" has weakened the institutions, cultural identity and a sense of community. However, individualism is strong, and "Every man for himself" is the motto of the period. The most recent "Unraveling" of a generation is the Millennials, who are now 12-34 years old.</t>
  </si>
  <si>
    <t>The Progressive Era</t>
  </si>
  <si>
    <t>https://www.commonlit.org/texts/the-progressive-era</t>
  </si>
  <si>
    <t>Theodore Roosevelt, Jr. was the paramount trailblazer who gave the Progressive Era its name.
Famous for his strenuous lifestyle, swashbuckling and exuberant personality, our 26th president was a statesman honored by the Nobel Peace Prize for negotiating a treaty that ended the Russo-Japanese War; an author of 18 books (including a four volume history entitled The Winning of the West), a warrior who in the Spanish-American War led the legendary charge of the Rough Riders up the San Juan hill in Cuba; and a learned naturalist who explored remote regions of South America and Africa.
But Roosevelt's biggest claim to lasting fame was his bold leadership as the youngest President of the United States.
Deeply socially-conscious and furious at the greed and deceitful practices of big business leaders, Roosevelt fired his first barrage at what were then called "the robber barons" shortly after his inauguration in 1901. He delivered a 20,000-word speech to Congress calling for laws to curb the power of large corporations. 
He pressed forward with his populist crusade by supporting organized labor, promoting federal regulations to protect consumers, and launching 40 antitrust suits to break up major railroad companies and Standard Oil.</t>
  </si>
  <si>
    <t>The American Electoral Process</t>
  </si>
  <si>
    <t>https://www.commonlit.org/texts/the-american-electoral-process</t>
  </si>
  <si>
    <t>One glaring shortcoming of our existing system is the bewildering labyrinth of ways in which the individual states, the Democrats, and the Republicans, decide who to nominate for the White House. To get the party's nod as the presidential candidate, a Republican must win the support of 1,237 delegates to the nomination convention; a Democrat must win over 2,382 of these party stalwarts.
The processes through which these delegates are selected attests to the rule-making creativity of each party and state. Republicans generally prefer to choose their delegates through conventions and state-run primaries. These venues can be open (i.e., anyone can vote) or closed (i.e., only party members vote), and bound (i.e., the delegates are pledged to vote for the winning candidate) or unbound (i.e., the delegates are free to choose whomever they want). The number of delegates the candidate can win depends on whether their apportioning is direct, proportional, or winner-take all.
Democrats, in addition to primaries, also have caucuses, which are conducted by the party and (like the primaries) can be open, closed, semi-open, or semi-closed. The caucus rules trump the entire system.</t>
  </si>
  <si>
    <t>Napoleon Bonaparte</t>
  </si>
  <si>
    <t>https://www.commonlit.org/texts/napoleon-bonaparte</t>
  </si>
  <si>
    <t>There is no question about Napoleon's overwhelming, single-minded, and for a time triumphant drive to expand his power and rule all of Europe. He set out on that quest already as a young lieutenant in the French Army when, following the 1792 fall of the French monarchy, he left his native Corsica and moved to Paris.
A member of a low-ranking nobility, he made allies with important leaders of the French Revolution and was quickly promoted to general. In 1795, he won his first battle by defeating a royalist uprising, and the same year he fought against the armies of Austria and Italy.
He later told an aide that after one of his early victories, "I no longer considered myself a mere general, but a man called upon to decide the fate of peoples."
Napoleon was 26 years old, and the way he answered his calling was by fighting what one biographer called a series of "unnecessary wars."
In 1798, he persuaded the revolutionary Directorate that ruled the French Republic to put him in charge of an ambitious expedition to Egypt and Syria.</t>
  </si>
  <si>
    <t>Mira Okshevsky &amp; Rikke Louise Meyer</t>
  </si>
  <si>
    <t>Big Bad Biofilms: How Communities of Bacteria Cause Long-Term Infections</t>
  </si>
  <si>
    <t>https://kids.frontiersin.org/article/10.3389/frym.2016.00014</t>
  </si>
  <si>
    <t>Sometimes, bacteria swim or float freely in liquids – in the water in your tap, in juice left sitting on the counter, or, if a person has a blood infection, even in human blood. Swimming allows bacteria to move around to find food, or move away from things they do not like, such as bright sunlight, or cells from the human body that want to eat bacteria. But, most bacteria would rather sit still than swim around. Sitting still takes less energy, and bacteria that sit in the right spot can wait for food to come to them. Sitting still is the first step in making a bacterial biofilm. The first bacterium that sits still might be joined by others, or it might reproduce and make many more bacteria that are copies of itself. When more and more bacteria get together, they start to make sticky substances called extracellular polymeric substances that they cover themselves with. This sticky community of bacteria is called a biofilm. The bacteria in a biofilm live happily eating whatever food comes along and can communicate with each other by releasing special molecules. Biofilms are very common.</t>
  </si>
  <si>
    <t>Mlungisi Madlala,
Jesse Breytenbach</t>
  </si>
  <si>
    <t>Creature with
two</t>
  </si>
  <si>
    <t>One day, the girls were playing at the river. Suddenly, from behind a tree, there was a strange creature! The creature had two eyes, two ears, two arms, and two legs. Shaking with fear, they ran to tell their brothers about what they had seen. But the boys didn't believe them, "The girls are being silly!" they said. Eventually, curiosity got the better of the boys. They followed the girls to the river to see this strange creature for themselves. They searched and searched but all they could see was the tall grass and trees. Suddenly, they heard a noise, and looked up. Up on a tree swung the strangest creature they had ever seen. It had two arms, two hands, two legs and two feet. Instead of only one each, like them. The frightened children ran home to call their parents. Soon the whole family was at the river to see this creature.</t>
  </si>
  <si>
    <t>Mohammed Kuyu,
Jacob Kono</t>
  </si>
  <si>
    <t>Father's advice</t>
  </si>
  <si>
    <t>One day, he called his sons and said, "I am old and will die soon. But before I die, I want to see you in your own homes. You have one month to each make your own home. I want to see you back here after the month." The two sons rushed out. The first one went to the roadside. He cut down trees and began to build a big compound for himself. The second one, however, went out and started forming special relationships with other families. He went to different people, and he became like their foster child. After a month, the two brothers came back to their father. The father said, "Well, have you built your homes?" And both of the brothers said, "Yes." The father went with his eldest son. He saw that the son had built many huts. As he walked by each hut, he asked, "Is there anybody in this hut?" Each time, the son replied, "No."</t>
  </si>
  <si>
    <t>Mutai Chepkoech,
Marleen Visser</t>
  </si>
  <si>
    <t>Grandmother's
stories</t>
  </si>
  <si>
    <t>We often gathered at grandmother's house to listen to her stories. We liked to sit around the fire, under the stars on a cow skin. Grandmother began her last story for the night, "Hare and Elephant were neighbours and friends." Hare liked mushrooms, but he was too lazy to farm. So he stole Elephant's mushrooms. Elephant had planted bananas and pumpkins that year. So there were no mushrooms for Hare. Hare went without food for many days. Then he decided to steal Elephant's bananas. Elephant noticed that someone was stealing his bananas. He went to Hare and said, "Someone is stealing from me." Hare asked, "Who is the thief?" Elephant began to sing, "I will catch the thief! Aaah! I will catch the thief! Ooo!" Hare felt nervous. Elephant asked Monkey to watch his farm. But Hare did not steal that day or that night. Nor the next day or night. Monkey became tired of watching. The following day, Hare went to Elephant's farm to steal again. When Elephant came to check on his crops, Hare hid amongst the pumpkin leaves.</t>
  </si>
  <si>
    <t>National Archives</t>
  </si>
  <si>
    <t>Japanese Relocation during World War II</t>
  </si>
  <si>
    <t>https://www.commonlit.org/texts/japanese-relocation-during-world-war-ii</t>
  </si>
  <si>
    <t>In 1943 and 1944 the government assembled a combat unit of Japanese Americans for the European theater. It became the 442d Regimental Combat Team and gained fame as the most highly decorated of World War II. Their military record reflected their patriotism.
As the war drew to a close, the relocation centers were slowly evacuated. While some persons of Japanese ancestry returned to their home towns, others sought new surroundings. For example, the Japanese American community of Tacoma, Washington, had been sent to three different centers; only 30 percent returned to Tacoma after the war. Japanese Americans from Fresno had gone to Manzanar; 80 percent returned to their hometown.
The internment of persons of Japanese ancestry during World War II sparked constitutional and political debate. In the 1940s, two men and one woman — Hirabayashi, Korematsu, and Endo — challenged the constitutionality of the relocation and curfew orders. While the men received negative judgments from the court, in the 1944 case ExParte Mitsuye Endo, the Supreme Court ruled that, "Mitsuye Endo is entitled to an unconditional release by the War Relocation Authority."</t>
  </si>
  <si>
    <t>The 1897 Petition Against the Annexation of Hawaii</t>
  </si>
  <si>
    <t>https://www.commonlit.org/texts/the-1897-petition-against-the-annexation-of-hawaii</t>
  </si>
  <si>
    <t>In March of 1897, William McKinley was inaugurated as President of the United States. McKinley was in favor of annexation, and the change in leadership was soon felt. On June 16, 1897, McKinley and three representatives of the government of the Republic of Hawaii --Lorrin Thurston, Francis Hatch, and William Kinney-- signed a treaty of annexation. President McKinley then submitted the treaty to the U.S. Senate for ratification.
The Hui Aloha Aina for Women and the Hui Aloha Aina for Men now organized a mass petition drive. They hoped that if the U.S. government realized that the majority of native Hawaiian citizens opposed annexation, the move to annex Hawaii would be stopped. Between September 11 and October 2, 1897, the two groups collected petition signatures at public meetings held on each of the five principal islands of Hawaii. The petition, clearly marked "Petition Against Annexation" and written in both the Hawaiian and English languages, was signed by 21,269 native Hawaiian people, or more than half the 39,000 native Hawaiians and mixed-blood persons reported by the Hawaiian Commission census for the same year.</t>
  </si>
  <si>
    <t>Settling a New World: The Lost Colony of Roanoke Island</t>
  </si>
  <si>
    <t>https://www.commonlit.org/texts/settling-a-new-world-the-lost-colony-of-roanoke-island</t>
  </si>
  <si>
    <t>Having determined Roanoke Island to be a favorable location for the first English colony in North America, seven English vessels with 600 soldiers and sailors began their voyage from England to the Outer Banks in April, 1585.
Under the command of Sir Richard Grenville, the fleet encountered a storm in the Atlantic, damaging ships and destroying one, forcing a stop in Puerto Rico for repairs. The delayed and hobbled vessels arrived at Roanoke Island on June 26th.
The stop in Puerto Rico had caused conflict between Grenville and Ralph Lane, an Irishman appointed governor of the new colony. Lane believed that Grenville's delay in Puerto Rico, which involved privateering and trading as well as repairs to the damaged fleet, had cost valuable time for the colonists to prepare for winter. In addition to the hostilities between Grenville and Lane, one of the largest ships in the fleet, the Tiger, was too large to enter the sounds surrounding Roanoke Island. It, along with other larger English ships, were forced to anchor off the Atlantic coast, exposing themselves to more volatile weather and seas.
Almost immediately, the Tiger was heavily damaged and the majority of the colonists' food supplies were destroyed.</t>
  </si>
  <si>
    <t>Nina Orange</t>
  </si>
  <si>
    <t>Africa Unity Race</t>
  </si>
  <si>
    <t>Kadogo and Juma are friends who love running. They run together every day. 
One day they were reading maps at school. 
Juma said, "Let's run across our continent. Let's race, together with Africans from many countries!" 
"Let's go, we can do it! African unity!" cheered Kadogo. 
They decided to carry a unity torch on their journey. They lit the torch and began to run. 
The race started at the southern tip of our continent, in Cape Town, South Africa. From South Africa they headed along the west coast. 
They ran through Namibia, Angola, DRC, Congo and Cameroon. Runners quickly joined them from these countries. The growing group of people rested in Nigeria, in Abuja. 
More runners from West Africa joined the friends as they passed through Nigeria. They continued together, following the River Niger. 
A sandstorm in Mali made it difficult to run. Juma was the strongest of all of them. He led the way safely, holding the unity torch high. At Guinea's coast in Conakry the dusty runners washed in the sea. 
Then they decided to race to Morocco through Senegal and Mauritania. All the way, more people joined them.</t>
  </si>
  <si>
    <t>Nora Maria Raschle, Ebongo Tshomba, Willeke Martine Menks, Lynn Valérie Fehlbaum, &amp; Christina Stadler</t>
  </si>
  <si>
    <t>Emotions and the Brain – Or How to Master “The Force”</t>
  </si>
  <si>
    <t>https://kids.frontiersin.org/article/10.3389/frym.2016.00016</t>
  </si>
  <si>
    <t>Because we are interested in how the brain processes and regulates emotions, we do a lot of work with children who can successfully handle their emotions. We also invite children who struggle with emotion processing and regulation to see whether their brain structure and function looks any different from the children who do not have trouble with emotion processing. So far, there have been several small studies, suggesting that there are differences in brain function and structure in children with aggressive behavior. But, as our MRI section describes, there are challenges when doing research studies with younger participants. For example, it is very hard for children to stay very still while the MRI takes pictures. Because of this, most studies have a very small number of participants, and the results are not as clear. A method called "meta-analysis" helps to summarize the information from all of these very important small studies. Meta-analysis takes the results of many studies and combines them into one big finding. For example, we have combined all small studies done so far in children and teenagers with aggressive behavior.</t>
  </si>
  <si>
    <t>Ogot Owino</t>
  </si>
  <si>
    <t>Thunder and Lightning</t>
  </si>
  <si>
    <t>Whenever Lightning was angry he used to go around burning houses and knocking down trees. He made a frightening noise, "Pia-la-la-la, pia-lala-la!" He damaged farms, and even sometimes killed people. Whenever Lightning did these things, his mother would call out to him in a very loud voice, "Bumrambo-la-la-la, la-bum!" She tried to make him stop causing damage. But Lightning did not care about what his mother said. He would cause problems for everyone when he was in a bad temper. At last, people complained to the king. So the king ordered that Thunder and her son should leave the village. He sent them to live far away from people's houses. This did not do much good. When Lightning was angry he still burnt forests, "Pia-la-la-la, pia-la-la-la!" The flames sometimes spread to farms and burned them. So people complained to the king again.</t>
  </si>
  <si>
    <t>Paul Scott Anderson</t>
  </si>
  <si>
    <t>Should We Terraform Mars?</t>
  </si>
  <si>
    <t>https://www.commonlit.org/texts/should-we-terraform-mars</t>
  </si>
  <si>
    <t>One of the main issues is whether Mars has any indigenous life or not — how does this affect the question of colonization or terraforming?
If Mars does have any kind of biosphere, it should be preserved as much as possible. We still don't know yet if any such biosphere exists, but the possibility, which has only increased based on recent discoveries, must be taken into account. Such a precious discovery, which could teach us immensely about how life arose on both worlds, should be completely off-limits. Small colonies might be fine, but living on Mars should not be at the expense of any native habitats, if they exist. The most likely place to find life on Mars is underground. If the surface is truly as sterile and barren as it seems to be, then colonies there shouldn't be too much of a problem. It has also been suggested that Martian caves would make ideal human habitats, serving as natural protection from the harsh conditions on the surface. True, but if it turned out that something else was already taking up residence in them, then we should leave them alone.</t>
  </si>
  <si>
    <t>Penelope Smith</t>
  </si>
  <si>
    <t>Share it fair!</t>
  </si>
  <si>
    <t>It is a hot Saturday morning on the farm. Maya, Duksie and Doobie are helping Mama K in her vegetable garden. The children work all morning. They dig compost into the soil. They weed and water the garden. Then, they harvest what is ripe. 
Today each of the children will take home freshly picked strawberries, spinach and carrots. 
Mama K always gives the children a treat for helping her. Sometimes the treat is cake, chocolate, or long sweets that look like snakes. Sometimes it's apples, pears, or oranges. 
Mama K has only one rule. "Share it fair!" The children know they must share the treats equally, so they all get the same amount. 
Today Mama K has baked a round strawberry cake with pink icing and berries from her garden. The children wait on the grass for their treat. "Here you go!" smiles Mama K. "But remember the rule that everyone must get the same. Share it fair! Don't fight!" 
Maya has the first turn to share the cake. She uses the knife to trace lines in the icing. The others watch her. She does not cut the cake yet. The others must first agree if her way is fair.</t>
  </si>
  <si>
    <t>Rajiv Eipe</t>
  </si>
  <si>
    <t>DIVE!</t>
  </si>
  <si>
    <t>https://www.digitallibrary.io/en/books/details/1184</t>
  </si>
  <si>
    <t>We set out in a little boat, hoping for a BIG adventure! When we reached the dive site, we carefully checked all our equipment and put on our fins and masks. As soon as we were underwater, we were greeted by a school of yellowback fusiliers. There were so many different creatures to see around this large table coral: oriental sweetlips, parrotfish, batfish, and even a beautifully-patterned nudibranch. This trumpetfish changed colour to try and blend in with a school of yellow tang, but you can pick him out easily enough, can't you? It's a good thing we kept a safe distance from this lionfish. The spines on his back can be quite poisonous! These clownfish carefully guarded their sea anemone home, but finally agreed to let me take a few pictures. We saw a honeycomb moray eel having its teeth cleaned by cleaner wrasses, and another pair even offered to give us a scrub!</t>
  </si>
  <si>
    <t>Dive!</t>
  </si>
  <si>
    <t>https://freekidsbooks.org/wp-content/uploads/2019/12/FKB-kids-stories-dive.pdf</t>
  </si>
  <si>
    <t>Corals are both plants and animals. Thousands of little algae live inside corals, and give them energy to grow. They have hard outer skeletons and grow into many different shapes. Plankton is the main source of food for many sea creatures. They are a mix of algae, bacteria, tiny animals, and the eggs and larvae of larger animals that float about with the ocean currents. Feather stars may look like plants, but they're really animals. They use their feather-like ‘arms' to catch and eat bits of floating plankton.
Parrotfish have strong teeth that form a parrot-like beak, which they use to scrape algae off hard coral. Some species don't mind eating bits of coral as well, and they later poop out a fine sand that washes up on land to form beautiful white beaches. Clownfish and sea anemones live together and help each other. The clownfish help the anemones by cleaning their tentacles and luring other fish for the anemone to eat. The anemones, in turn, allow the clownfish to hide among their poisonous tentacles without stinging them. 
Cleaner wrasses are small fish that keep bigger fish clean by feeding on their parasites and dead skin.</t>
  </si>
  <si>
    <t>Regnal_year</t>
  </si>
  <si>
    <t>https://simple.wikipedia.org/wiki/Regnal_year</t>
  </si>
  <si>
    <t>A regnal year is a year of the reign of a monarch. It is from the Latin regnum meaning kingdom or rule. Some of the oldest dating systems were in regnal years. A regnal year usually begins on the date of a monarch's accession to the throne. Year one is counted from day one to the end of the first year of a monarch's reign. Then a second year of rule, a third, and so on. They would not have a zero year of rule. It is displayed as an ordinal, not a cardinal number.
Every year of a monarch's reign falls within two calendar years, unless the reign began on the first day of the calendar year. When converting a regnal year in history to a calendar year, this can cause an error of one year. In England, from the 10th century until the late 13th century, the practice was to count the regnal year from the date of coronation. This was usually a later date than when a monarch was proclaimed king or queen.</t>
  </si>
  <si>
    <t>Ritah Katetemera, Brian Wambi</t>
  </si>
  <si>
    <t>Beloved
daughter</t>
  </si>
  <si>
    <t>The parents gave a small pot as a gift to their daughter. Natabo loved that little pot. She loved to play with it. One day, by accident, the boys broke Natabo's pot. It broke into small pieces. The brothers did not know what to do. They threw the pieces into the bush. Natabo looked for her pot but did not find it. She got very upset and cried. She refused to eat anything. She begged her parents and brothers to find the pot, but they could not. Natabo became even more upset. She ran away and went to the forest. She climbed up the tallest tree in the forest. Natabo's parents searched for their daughter. They found her, and asked her to climb down. But she refused. They told her to come down, but she still refused. Natabo's brothers gathered and sang a song to ask her to come down. This is the song: "Our last born, come down and we can go home. We shall get a new pot!"</t>
  </si>
  <si>
    <t>Roni Tibon &amp; Elisa Cooper</t>
  </si>
  <si>
    <t>When One Is More Than Two: Increasing Our Memory</t>
  </si>
  <si>
    <t>https://kids.frontiersin.org/article/10.3389/frym.2016.00011</t>
  </si>
  <si>
    <t>When scientists talk about working memory they mean a kind of memory that works to keep things in our minds for only a very short time, like a few seconds; you only need to hold that information until you deal with the situation or problem, then you can forget it. Unless we do something to keep the information in mind, such as saying it out-loud over-and-over again, it will quickly be forgotten. A reason information in working memory is lost so quickly, is that working memory can only hold a small amount of information, about seven items at a time. Information cannot stay in working memory forever. Things either need to be forgotten or moved out of working memory to more permanent memory, so that there is space for the new information that comes along.
Now imagine that you have been given a gift card to your favorite store and you want to use it on-line to buy something you really want.</t>
  </si>
  <si>
    <t>Sal Khan</t>
  </si>
  <si>
    <t>Let’s Teach for Mastery — Not Test Scores</t>
  </si>
  <si>
    <t>https://www.commonlit.org/texts/let-s-teach-for-mastery-not-test-scores</t>
  </si>
  <si>
    <t>CC BY-NC-ND 4.0</t>
  </si>
  <si>
    <t>Now, a lot of skeptics might say, well, hey, this is all great, philosophically, this whole idea of mastery-based learning and its connection to mindset, students taking agency over their learning. It makes a lot of sense, but it seems impractical. To actually do it, every student would be on their own track. It would have to be personalized, you'd have to have private tutors and worksheets for every student. And these aren't new ideas — there were experiments in Winnetka, Illinois, 100 years ago, where they did mastery-based learning and saw great results, but they said it wouldn't scale because it was logistically difficult. The teacher had to give different worksheets to every student, give on-demand assessments.
But now today, it's no longer impractical. We have the tools to do it. Students see an explanation at their own time and pace? There's on-demand video for that. They need practice? They need feedback? There's adaptive exercises readily available for students.
And when that happens, all sorts of neat things happen. One, the students can actually master the concepts, but they're also building their growth mindset, they're building grit, perseverance, they're taking agency over their learning.</t>
  </si>
  <si>
    <t>Sarah A. Chrisman</t>
  </si>
  <si>
    <t>Everyday Life as a Learning Experience</t>
  </si>
  <si>
    <t>https://www.commonlit.org/texts/everyday-life-as-a-learning-experience</t>
  </si>
  <si>
    <t>Even the clothes we wear every day are scrupulously patterned after Victorian antiques and nineteenth-century fashion plates. Clothes are incredibly intimate. They influence how we move, and at the same time record tiny details about us that seem too mundane to write down — things like whether the items in our pockets are light or heavy, or what we do with our hands when we don't have pockets at all. I sew all my own clothes by hand, and Gabriel's are made for him by a seamstress in Seattle.
I'm an author; as with any true writer it's not just my profession but how I experience the world. I keep a diary every day, using an antique mother-of-pearl fountain pen I bought with part of my first book advance. I draft a lot of my manuscripts the same way: I enjoy this tangible connection to my words. (There have been some really interesting studies done showing the human brain processes information more thoroughly when it's written by hand as opposed to typed.) When I take notes from antique books and magazines I use a pencil to avoid dribbling ink on irreplaceable antique volumes.</t>
  </si>
  <si>
    <t xml:space="preserve">Sarah Scoles
</t>
  </si>
  <si>
    <t>What Do Radio Waves Tell Us about the Universe?</t>
  </si>
  <si>
    <t>https://kids.frontiersin.org/article/10.3389/frym.2016.00002</t>
  </si>
  <si>
    <t xml:space="preserve">The first radio astronomer did not mean to be the first radio astronomer. In 1933, a man named Karl Jansky was working on a project for Bell Laboratories, a lab in New Jersey named after Alexander Graham Bell, who invented the telephone. Engineers there were developing the first phone system that worked across the Atlantic Ocean. When people first tried making phone calls on that system, they heard a hissing sound in the background at certain times of the day. Bell Labs thought that noise was bad for business, so they sent Karl Jansky to find out what was causing it. He soon noticed that the hiss began when the middle of our galaxy rose in the sky and ended when it set (everything in the sky rises and sets just like the Sun and Moon do). He figured out that radio waves coming from the center of the galaxy were messing up the phone connection and causing the hiss. He – and the phone – had detected radio waves from space. Jansky opened up a new, invisible universe. </t>
  </si>
  <si>
    <t>Shruthi Rao</t>
  </si>
  <si>
    <t>Avani and the Pea Plant</t>
  </si>
  <si>
    <t>https://www.digitallibrary.io/en/books/details/1156</t>
  </si>
  <si>
    <t>Avani took a bowl of dried peas from the kitchen table and gave it to Amma. One pea fell out of the bowl. Avani and Amma did not see it! The pea bounced on the table, onto the floor, and rolled under the table. Chikki the cat found it. She pushed it. She pawed at it. She tried to lick it. The pea rolled to the kitchen door. Chikki pushed it again. It rolled out, into the garden. A mynah saw the pea. She pecked at it with her beak. But it was too hard. She pecked at it again. With a jump, the pea landed on the soil, near a tomato plant. An earthworm popped out of the ground. It looked at the pea, but did not find it interesting. It popped back into the ground. Now there was a hole in the ground! The pea slipped into the hole, and got covered by loose mud. It rested in the cool, dark mud. The days passed. The rains came. The pea got wet. It swelled, and it swelled a little more. It grew a tail, and a crown.</t>
  </si>
  <si>
    <t>Stephanie Martin, Christian Mikutta, Robert T. Knight, &amp; Brian N. Pasley</t>
  </si>
  <si>
    <t>Understanding and Decoding Thoughts in the Human Brain</t>
  </si>
  <si>
    <t>https://kids.frontiersin.org/article/10.3389/frym.2016.00004</t>
  </si>
  <si>
    <t>When we speak out loud, we produce sounds. A sound is a wave, and sound waves can be formed from many sources, such as a dog barking, a tree falling, a thunder from a storm, or a person speaking. A sound wave travels through the air and you hear a sound when the sound wave reaches your ear and vibrates your eardrum. For instance, when a guitar is plucked, a sound wave is created and travels through the air. The fact that we perceive sounds of different pitch is because sound waves have different frequencies. When the string "A" of the guitar is plucked, it results in a low pitched sound. This is because the chord vibrates at low frequency. On the other hand, when the string "B" of the guitar is plucked, it results in a high pitched sound, because the chord vibrates at a higher frequency. When three chords are plucked at the same time, the resulting sound wave is the sum of all three individual sound waves. Speech production is similar. When someone speaks out loud, one sound is heard by the listener.</t>
  </si>
  <si>
    <t>The Center for Computer Assisted Legal</t>
  </si>
  <si>
    <t>Images of the Law</t>
  </si>
  <si>
    <t>https://freekidsbooks.org/wp-content/uploads/2019/12/CALI_Coloring_Book-Images-of-the-law-FKB.pdf</t>
  </si>
  <si>
    <t>The United States Supreme Court's approach to the unlawful delegation of legislative power has changed over time. Initial cases like Panama Refning Co. v. Ryan, 293 U.S. 388 (1935), and A.L.A. Schechter Poultry Corp. v. United States, 295 U.S. 495 (1935) required Congress to include clear limits on presidential discretion in order for there to be a valid delegation. The modern approach requires Congress to lay out an "intelligible principle" to guide administrative and judicial agencies. Under the current three part test, established by Mistretta v. United States, 488 U.S. 361, 373 (1989), Congress must delineate the "general policy" to be executed, designate the agency that is expected to execute the policy, and specify the limits of the delegated authority. Advertisements are generally not offers that a consumer can unilaterally accept under Contract Law. They are offers to negotiate. In order to be offers, there must be clear terms. In most cases, advertisements state a price or terms, and include fne print that says it is conditional "on approved credit."</t>
  </si>
  <si>
    <t>The Library of Congress</t>
  </si>
  <si>
    <t>The History of the Cylinder Phonograph</t>
  </si>
  <si>
    <t>https://www.commonlit.org/texts/the-history-of-the-cylinder-phonograph</t>
  </si>
  <si>
    <t>The phonograph was developed as a result of Thomas Edison's work on two other inventions, the telegraph and the telephone. In 1877, Edison was working on a machine that would transcribe telegraphic messages through indentations on paper tape, which could later be sent over the telegraph repeatedly. This development led Edison to speculate that a telephone message could also be recorded in a similar fashion. He experimented with a diaphragm which had an embossing point and was held against rapidly-moving paraffin paper. The speaking vibrations made indentations in the paper. Edison later changed the paper to a metal cylinder with tin foil wrapped around it. The machine had two diaphragm-and-needle units, one for recording, and one for playback. When one would speak into a mouthpiece, the sound vibrations would be indented onto the cylinder by the recording needle in a vertical (or hill and dale) groove patter. Edison gave a sketch of the machine to his mechanic, John Kruesi, to build, which Kruesi supposedly did within 30 hours. Edison immediately tested the machine by speaking the nursery rhyme into the mouthpiece, "Mary had a little lamb." To his amazement, the machine played his words back to him.</t>
  </si>
  <si>
    <t>Mathematics Grades 4-6</t>
  </si>
  <si>
    <t>http://ukuqonda.co.za/digicom/Grade-4-6-Mathematics/Maths_English_LB_Grade4_Book_lowres.pdf</t>
  </si>
  <si>
    <t>CC BY 3.0</t>
  </si>
  <si>
    <t>It is often useful to quickly make approximate answers for calculations. Imagine you buy items for R34 and R58 and do not have time to accurately calculate R34 + R58. It can help you to know that you need to pay about R30 + R60, which is R90. 34 can be rounded off to the nearest multiple of ten, which is 30. 58 can be rounded off to 60. 55 is equally far from 50 and 60. People all over the world have agreed to round off "upwards" in a case like this, so 55 is normally rounded off to 60.
678 rounded off to the nearest multiple of ten is 680. 678 can also be rounded off to the nearest multiple of hundred, which is 700. 634 rounded off to the nearest multiple of hundred is 600. 634 rounded off to the nearest multiple of ten is 630.</t>
  </si>
  <si>
    <t>Tyrant</t>
  </si>
  <si>
    <t>https://simple.wikipedia.org/wiki/Tyrant</t>
  </si>
  <si>
    <t>A tyrant (pronounce: tie-rant) is a person who rules with absolute power. In its Greek origin the word has no negative meaning: we translate Oedipus Tyranos as 'Oedipus the King'. A tyrant usually rules a country, and he often got his position as powerful ruler by force, although some of them inherited their power.
Later, the word came to mean someone who ruled with cruelty and injustice. The rule of a tyrant is called tyranny. The adjective is tyrannical.
A dictator or despot is someone who rules with absolute authority, usually cruelly. It now has the same meaning as 'tyrant', whereas before, 'tyrant' meant something like 'ruler' or 'king'.
In the 10th and 9th centuries BC, Ancient Greece was ruled by monarchs. By the 7th century BC, they were ruled by groups of aristocrats. These aristocrats started to become unpopular. This gave cruel people the chance to get power for themselves, telling the people that they would be good rulers, but turning bad once they got power.
Around 650 BC the tyrant Cypselus became powerful in Corinth.</t>
  </si>
  <si>
    <t>Ursula Nafula, Rob Owen</t>
  </si>
  <si>
    <t>Akadeli's Lucky
Day</t>
  </si>
  <si>
    <t>One day Akadeli, Lucy, Acharait and Mary went to pick wild fruits. They held hands to cross the big river. The girls found a tree full of ripe fruits. They agreed to pick the fruits with their eyes closed. Lucy, Acharait and Mary did not close their eyes. Only Akadeli closed hers. When they opened their eyes, only Akadeli had picked unripe fruits. Lucy, Acharait and Mary laughed at Akadeli. They left for home. Akadeli threw away the unripe fruits. She began picking ripe ones. Soon, Akadeli filled her basket with ripe fruits. She set off alone, crossing the big river. Half way across the river, Akadeli's fruits fell into the water. She was angry and began to cry. Akadeli saw a big fish and grabbed it. As Akadeli walked home, a hawk snatched the fish. He flew away with it. The hawk left behind a feather from its tail. Akadeli picked up the feather and continued walking home.</t>
  </si>
  <si>
    <t>The Rise of Greek City-States: Athens Versus Sparta</t>
  </si>
  <si>
    <t>https://www.commonlit.org/texts/the-rise-of-greek-city-states-athens-versus-sparta</t>
  </si>
  <si>
    <t>The differences between Athens and Sparta eventually led to war between the two city-states. Known as the Peloponnesian War (431-404 B.C.), both Sparta and Athens gathered allies and fought on and off for decades because no single city-state was strong enough to conquer the others.
The whole of Hellas used once to carry arms, their habitations being unprotected, and their communication with each other unsafe; indeed, to wear arms was as much a part of everyday life with them as with the barbarians. And the fact that the people in these parts of Hellas are still living in the old way points to a time when the same mode of life was once equally common to all. The Athenians were the first to lay aside their weapons, and to adopt an easier and more luxurious mode of life. -Thucydides, The Peloponnesian War, (1910 translation by Richard Crawley)
With war came famine, plague, death, and misfortune. But war cannot kill ideas. Despite the eventual military surrender of Athens, Athenian thought spread throughout the region. After temporary setbacks, these notions only became more widely accepted and developed with the passing centuries.</t>
  </si>
  <si>
    <t>Ancient Egyptian Dynasties</t>
  </si>
  <si>
    <t>https://www.commonlit.org/texts/ancient-egyptian-dynasties</t>
  </si>
  <si>
    <t>Early pharaohs of the New Kingdom evicted the Hyksos. The New Kingdom is remembered as a time of renaissance in artistic creation, but also as the end of dynastic rule. This period was also marred by corrupt priests and tomb-robbing by government officials.
A famed pharaoh of the new period was Amenhotep IV, who triggered a religious revolution. Before Amenhotep's rule, Egypt was a polytheistic society that believed in many gods, the most important named Amon. But, Amenhotep believed only in Aton, the sun god. Belief in only one god (monotheism) was a radical notion. To show his devotion to Aton, the pharaoh changed his name to Akenhaton ("he who is loyal to Aton"). Akhenaten moved his capital from Thebes, where Amon was worshipped, to Tell el Amarna.
Naturally, the priests who represented the other gods did not like this change one bit. Many Egyptians also did not like the pharaoh discrediting their gods. After the death of Akhenaten, the powerful priests forced the new capital to be moved back to Thebes.</t>
  </si>
  <si>
    <t>Witchcraft in Salem</t>
  </si>
  <si>
    <t>https://www.commonlit.org/texts/witchcraft-in-salem</t>
  </si>
  <si>
    <t>Puritans believed that to become bewitched a witch must draw an individual under a spell. The girls could not have possibly brought this condition onto themselves. Soon they were questioned and forced to name their tormentors. Three townspeople, including Tituba, were named as witches. The famous Salem witchcraft trials began as the girls began to name more and more community members.
Evidence admitted in such trials was of five types. First, the accused might be asked to pass a test, like reciting the Lord's Prayer. This seems simple enough. But the young girls who attended the trial were known to scream and writhe on the floor in the middle of the test. It is easy to understand why some could not pass.
Second, physical evidence was considered. Any birthmarks, warts, moles, or other blemishes were seen as possible portals through which Satan could enter a body.</t>
  </si>
  <si>
    <t>The Roman Republic</t>
  </si>
  <si>
    <t>https://www.commonlit.org/texts/the-roman-republic</t>
  </si>
  <si>
    <t>The history of the Roman Senate goes as far back as the history of Rome itself. It was first created as a 100-member advisory group for the Roman kings. Later kings expanded the group to 300 members. When the kings were expelled from Rome and the Republic was formed, the Senate became the most powerful governing body. Instead of advising the head of state, it elected the chief executives, called consuls.
Senators were, for centuries, strictly from the patrician class. They practiced the skills of rhetoric and oratory to persuade other members of the ruling body. The Senate convened and passed laws in the curia, a large building on the grounds of the Roman Forum. Much later, Julius Caesar built a larger curia for an expanded Senate.
By the 3rd century B.C., Rome had conquered vast territories, and the powerful senators sent armies, negotiated terms of treaties, and had total control over the financial matters of the Republic.</t>
  </si>
  <si>
    <t>Salt Worth its Weight in Gold</t>
  </si>
  <si>
    <t>https://www.commonlit.org/texts/salt-worth-its-weight-in-gold</t>
  </si>
  <si>
    <t>Most of what we know about ancient Ghana — which is more accurately called Wagadugu — is based on writings of Arab travelers who came in contact with the nation's peoples. "Ghana" was actually the title given to Wagadugu kings and was used by the Islamic "reporters" to describe the rich and mysterious place they observed.
Evidence of Ghana's occupation dates back to the 4th century. But it was several hundred years later that the Soninke tribe established Ghana as a nation. Soninke leaders have been credited with the early strengthening of the Wagadugu state and the expansion of its territories.
By 1000 A.D., the nation had undergone strategic expansion and taken control of a large pocket of land between the upper Niger and Senegal Rivers. The region was rich in gold, and its acquisition meant that Ghana would become a leading force in the trans-Saharan trade network.</t>
  </si>
  <si>
    <t>French and Indian War</t>
  </si>
  <si>
    <t>https://www.commonlit.org/texts/french-and-indian-war</t>
  </si>
  <si>
    <t>The first phase of this war was a sheer disaster for Britain. Assaults on French territory ended in bitter defeat. The French and their Indian allies inspired fear on the British frontier by burning and pillaging settlements. The French even struck within sixty miles of Philadelphia. Americans were dismayed. They believed that Britain was not making the proper commitment to North America.
The turning point in the war came when the British statesman William Pitt took over wartime operations. He believed North America was critical for England's global domination. Pitt turned command of recruitment and supplies over to local authorities in America and promised to reimburse them for their efforts. He committed more troops and rearranged commanding officers, replacing old war heroes with energetic young ones.
Militarily, the tide began to turn, as the British captured Louisbourg, an important strategic port the British used to close the St. Lawrence Seaway. The death blow to the French cause was struck in Quebec in 1759. Commander James Wolfe bravely sent his forces up a rocky embankment to surprise the French.</t>
  </si>
  <si>
    <t>The Rush of Immigrants</t>
  </si>
  <si>
    <t>https://www.commonlit.org/texts/the-rush-of-immigrants</t>
  </si>
  <si>
    <t>Most immigrant groups that had formerly come to America by choice seemed distinct, but in fact had many similarities. Most had come from Northern and Western Europe. Most had some experience with representative democracy. With the exception of the Irish, most were Protestant. Many were literate, and some possessed a fair degree of wealth.
The later groups arriving by the boatload in the Gilded Age were characterized by few of these traits. Their nationalities included Greek, Italian, Polish, Slovak, Serb, Russian, Croat, and others. Until cut off by federal decree, Japanese and Chinese settlers relocated to the American West Coast. None of these groups were predominantly Protestant.
The vast majority were Roman Catholic or Eastern Orthodox. However, due to increased persecution of Jews in Eastern Europe, many Jewish immigrants sought freedom from torment. Very few newcomers spoke any English, and large numbers were illiterate in their native tongues. None of these groups hailed from democratic regimes. The American form of government was as foreign as its culture</t>
  </si>
  <si>
    <t>Indus Valley Mysteries</t>
  </si>
  <si>
    <t>https://www.commonlit.org/texts/indus-valley-mysteries</t>
  </si>
  <si>
    <t>The ruins of two ancient cities, Harappa and Mohenjo-Daro (both in modern-day Pakistan), and the remnants of many other settlements, have revealed great clues to this mystery. Harappa was, in fact, such a rich discovery that the Indus Valley Civilization is also called the Harappan civilization.
The first artifact uncovered in Harappa was a unique stone seal carved with a unicorn and an inscription. Similar seals with different animal symbols and writings have since been found throughout the region. Although the writing has not yet been deciphered, the evidence suggests they belonged to the same language system. Apparently, Mesopotamia's cuneiform system had some competition in the race for the world's first script.
The discovery of the seals prompted archaeologists to dig further. Amazing urban architecture was soon uncovered across the valley and into the western plains. The findings clearly show that Harappan societies were well organized and very sanitary.</t>
  </si>
  <si>
    <t>Ancient Greece: The Birthplace of Western Individualism</t>
  </si>
  <si>
    <t>https://www.commonlit.org/texts/ancient-greece-the-birthplace-of-western-individualism</t>
  </si>
  <si>
    <t>The ancient Greeks were polytheistic — that is, they worshipped many gods. Their major gods and goddesses lived at the top of Mount Olympus, the highest mountain in Greece, and myths described their lives and actions. In myths, gods often actively intervened in the day-to-day lives of humans. Greek religion did not have a standard set of morals; there were no Judaic Ten Commandments. Myths were used to help explain the unknown and sometimes teach a lesson.
For example, Zeus, the king of the gods, carried his favorite weapon, the thunderbolt. When it rained and there was thunder and lightning, the ancient Greeks believed that Zeus was venting his anger. Many stories about how the Greek gods behaved and interacted with humans are found in the works of Homer. He created two epic poems: the Iliad, which related the events of the Trojan War, and the Odyssey, which detailed the travels of the hero Odysseus. These two poems were passed down orally over many generations.</t>
  </si>
  <si>
    <t>The South Secedes</t>
  </si>
  <si>
    <t>https://www.commonlit.org/texts/the-south-secedes</t>
  </si>
  <si>
    <t>After Davis' and Lincoln's inaugurations, pressure mounted for the two new leaders to take some action on Fort Sumter. Lincoln in particular was pressured to reunite the states. The Union president thought that the southern secession was "artificial." When Jefferson Davis sent a group to Washington to negotiate for the transfer of Fort Sumter to South Carolina, they were promptly refused.
Lincoln had a dilemma. Fort Sumter was running out of supplies, but any attack on the South Carolina militias cutting off the fort from resupplies would appear as Northern aggression. States that still remained part of the Union (such as Virginia and North Carolina) might be driven into the secessionist camp if they thought that the Union soldiers were the aggressors. People at home and abroad might become sympathetic to the South. But Lincoln could not allow his troops to starve, nor could they surrender and risk showing considerable weakness.
At last he developed a plan. On April 6, Lincoln told the governor of South Carolina that he was going to send provisions to Fort Sumter. He would send no arms, troops, or ammunition — unless, of course, South Carolina attacked.</t>
  </si>
  <si>
    <t>McCarthyism</t>
  </si>
  <si>
    <t>https://www.commonlit.org/texts/mccarthyism</t>
  </si>
  <si>
    <t>In 1947, President Truman had ordered background checks of every civilian in service to the government. When Alger Hiss, a high-ranking State Department official was convicted on espionage charges, fear of communists intensified.
McCarthy capitalized on national paranoia by proclaiming that Communist spies were omnipresent and that he was America's only salvation. 
An atmosphere of fear of world domination by communists hung over America in the postwar years. There were fears of a nuclear holocaust based on the knowledge that the Soviet Union exploded its first A-bomb in 1949. That same year, China, the world's most populous nation, became communist. Half of Europe was under Joseph Stalin's influence, and every time Americans read their newspapers there seemed to be a new atomic threat.
At a speech in Wheeling, West Virginia, on February 9, 1950, McCarthy launched his first salvo. He proclaimed that he was aware of 205 card-carrying members of the Communist Party who worked for the United States Department of State. A few days later, he repeated the charges at a speech in Salt Lake City. McCarthy soon began to attract headlines, and the Senate asked him to make his case.</t>
  </si>
  <si>
    <t>The Inca: Engineering an Empire</t>
  </si>
  <si>
    <t>https://www.commonlit.org/texts/the-inca-engineering-an-empire</t>
  </si>
  <si>
    <t>Cuzco is nestled in a mountain valley 10,000 feet above sea level. It formed the center of the Inca world. The first emperor, Pachacuti (who reigned from 1438-1471 A.D.) transformed it from a modest village to a great city laid out in the shape of a puma. He also installed Inti, the Sun God, as the Incas' official patron, building him a wondrous temple. The Inca became the Children of the Sun.
And he did something else — which may explain the Inca's sudden rise to power. He expanded the cult of ancestor worship. When a ruler died, his son received all his earthly powers — but none of his earthly possessions. All his land, buildings, and servants went to his panaqa, or other male relatives. The relatives used it to preserve his mummy and sustain his political influence. Dead emperors thus maintained a living presence.
Perhaps more importantly though, a new ruler had to create his own income. The only way to do that was to grab new lands, subdue more people, and expand the Empire of the Sun.</t>
  </si>
  <si>
    <t>Clash of Cultures: Indigenous America and the Conquistadores</t>
  </si>
  <si>
    <t>https://www.commonlit.org/texts/clash-of-cultures-indigenous-america-and-the-conquistadores</t>
  </si>
  <si>
    <t>Long before Cortés landed at Vera Cruz on Good Friday, 1519, omens of doom appeared. A comet "bright as to turn night into day" lit the sky. Dismayed soothsayers and astrologers maintained they did not see it, and Montezuma cast them into cages where they starved to death. Then, an important temple burned. Lastly, hunters brought Montezuma a bird with a mirror strapped to its head. In it he saw large numbers of people "advance as for war; they appeared to be half men half deer."
How much of this is fact? How much is myth? Since much of the history is told from the Spaniards' point of view, it's hard to tell. By the time spies brought tales of mountains floating upon the sea (Spanish galleons), and men with "flesh very white... a long beard and hair to their ears," Montezuma's nerves were shattered. Was this the legendary feathered serpent god, Quetzalcoatl, who once vanished into the eastern ocean, now returned?
Montezuma half-convinced himself that Cortés was a god—though whether this is true or another mythic reimagining of history is up to debate.</t>
  </si>
  <si>
    <t>Watergate: Undoing a President</t>
  </si>
  <si>
    <t>https://www.commonlit.org/texts/watergate-undoing-a-president</t>
  </si>
  <si>
    <t>Nixon would stop at nothing to win this war of hearts and minds, even if it meant breaking the law.
In 1971, a White House group known as the "Plumbers" was established to eliminate administration leaks to the press. Their first target was Daniel Ellsberg who had worked on the Pentagon Papers, a highly critical study of America's Vietnam War policy. Ellsberg leaked the Pentagon Papers — a top secret study of government decision-making in regards to the Vietnam War intended to be used internally by the government — to the New York Times. The Plumbers vandalized the office of Ellsberg's psychiatrist, hoping to find discrediting information on Ellsberg to release to the public.
Later that year, Attorney General John Mitchell resigned from his position in order to head CRP. Under his direction, the campaign raised millions of dollars in illegal contributions and laundered several hundred thousand for "plumbing" activities. A White House adviser named G. Gordon Liddy suggested that the Democratic headquarters be bugged and that other funds should be used to bribe, threaten, or smear Nixon's opponents.</t>
  </si>
  <si>
    <t>Bloody Kansas</t>
  </si>
  <si>
    <t>https://www.commonlit.org/texts/bloody-kansas</t>
  </si>
  <si>
    <t>The Kansas-Nebraska Act may have been the single most significant event leading up to the Civil War. By the early 1850s, settlers and entrepreneurs wanted to move into the area now known as Nebraska. However, until the area was organized as a territory, settlers would not move there because they could not legally hold a claim on the land. The southern states' representatives in Congress were in no hurry to permit a Nebraska territory because the land lay north of the 36°30' parallel — where slavery had been outlawed by the Missouri Compromise of 1820.
The person behind the Kansas-Nebraska Act was Senator Stephen A. Douglas of Illinois. Douglas supported building a transcontinental railroad that would go through Chicago, Illinois. Since the railroad would also go through Nebraska, Nebraska would need to become a new territory. To win southern support, he proposed simultaneously creating a state many thought would be inclined to support slavery: Kansas.
The Kansas-Nebraska Act allowed each territory to decide the issue of slavery itself, a concept called "popular sovereignty."</t>
  </si>
  <si>
    <t>The Treaty of Versailles and the League of Nations</t>
  </si>
  <si>
    <t>https://www.commonlit.org/texts/the-treaty-of-versailles-and-the-league-of-nations</t>
  </si>
  <si>
    <t>Over the next two decades, the United States would sit on the sidelines as the Treaty of Versailles and the ineffective League of Nations would set the stage for an even bloodier clash. Under the heavy weight of reparations (an estimated 132 billion gold marks, or 31.5 billion U.S. dollars), Germany's economy suffered. The Weimar Republic printed a tremendous amount of money in order to combat these costs—only to dramatically devalue their own currency and cause hyperinflation. In the midst of this economic depression and territorial loss, there was a feeling of excessive humiliation and blame being placed on Germany for the war. Propaganda began surfacing in Germany that supported this position, exciting nationalist sentiments. Likewise, Italian nationalists felt they had been cheated and began showing similar signs of unrest. With its weak structure, its low membership, and its lack of authority to carry out its purpose, the League of Nations could do nothing to prevent this and other threats to world peace.</t>
  </si>
  <si>
    <t>To the Front Lines: America in World War I</t>
  </si>
  <si>
    <t>https://www.commonlit.org/texts/to-the-front-lines-america-in-world-war-i</t>
  </si>
  <si>
    <t>The Germans felt they had done their part to warn Americans about the danger of overseas travel. The German government purchased advertisement space in American newspapers warning that Americans who traveled on ships carrying war contraband risked submarine attack. When the Lusitania departed New York, the Germans believed the massive passenger ship was loaded with munitions in its cargo hold. On May 7, 1915, a German U-boat torpedoed the ship without warning, sending 1,198 passengers, including 128 Americans, to an icy grave. The Lusitania, as it turned out, was indeed carrying over 4 million rounds of ammunition.
President Wilson was enraged. Wilson's Secretary of State, William Jennings Bryan, recommended a ban on American travel on any ships of nations at war. Wilson preferred a tougher line against the German Kaiser. He demanded an immediate end to submarine warfare, prompting Bryan to resign in protest. The Germans began a 2-year practice of pledging to cease submarine attacks, reneging on that pledge, and issuing it again under U.S. protest.</t>
  </si>
  <si>
    <t>Martin Luther King, Jr.</t>
  </si>
  <si>
    <t>https://www.commonlit.org/texts/martin-luther-king-jr</t>
  </si>
  <si>
    <t>King was raised in an activist family. His father was deeply influenced by Marcus Garvey's Back to Africa Movement in the 1920s. His mother was the daughter of one of Atlanta's most influential African American ministers. As a student, King excelled. He easily moved through grade levels and entered Morehouse College, his father's alma mater, at the age of fifteen. Next, he attended Crozer Theological Seminary, where he received a Bachelor of Divinity degree. While he was pursuing his doctorate at Boston University, he met and married Coretta Scott. After receiving his Ph.D. in 1955, King accepted an appointment to the Dexter Street Baptist Church in Montgomery, Alabama.
After his organization of the bus boycott, King formed the Southern Christian Leadership Conference, which dedicated itself to the advancement of rights for African Americans. In April 1963, King organized a protest in Birmingham, Alabama, a city King called "the most thoroughly segregated city in the United States." Since the end of World War II, there had been 60 unsolved bombings of African American churches and homes.
Boycotts, sit-ins and marches were conducted.</t>
  </si>
  <si>
    <t>Rosa Parks and the Montgomery Bus Boycott</t>
  </si>
  <si>
    <t>https://www.commonlit.org/texts/rosa-parks-and-the-montgomery-bus-boycott</t>
  </si>
  <si>
    <t>At that time, a little-known minister named Martin Luther King Jr. had recently become a leader within the Dexter Avenue Baptist Church in Montgomery.
Born and educated in Atlanta, King studied the writings and practices of Henry David Thoreau and Mohandas Gandhi. Their teaching advocated civil disobedience and nonviolent resistance to social injustice.
A staunch devotee of nonviolence, King and his colleague Ralph Abernathy organized a boycott of Montgomery's buses.
The demands they made were simple: Black passengers should be treated with courtesy. Seating should be allotted on a first-come-first-serve basis, with white passengers sitting from front to back and black passengers sitting from back to front. And African American drivers should drive routes that primarily serviced African Americans. On Monday, December 5, 1955 the boycott went into effect.
Montgomery officials stopped at nothing in attempting to sabotage the boycott. King and Abernathy were arrested. Violence began during the action and continued after its conclusion. Four churches — as well as the homes of King and Abernathy — were bombed. But the boycott continued.
King and Abernathy's organization, the Montgomery Improvement Association (MIA), had hoped for a 50 percent support rate among African Americans.</t>
  </si>
  <si>
    <t>Egyptian Social Structure</t>
  </si>
  <si>
    <t>https://www.commonlit.org/texts/egyptian-social-structure</t>
  </si>
  <si>
    <t>Egyptian society was structured like a pyramid. At the top were the gods, such as Ra, Osiris, and Isis. Egyptians believed that the gods controlled the universe. Therefore, it was important to keep them happy. They could make the Nile overflow, cause famine, or even bring death.
The Egyptians also elevated some human beings to gods. Their leaders, called pharaohs, were believed to be gods in human form. They had absolute power over their subjects. After pharaohs died, huge stone pyramids were built as their tombs. Pharaohs were buried in chambers within the pyramids.
Because the people of Egypt believed that their pharaohs were gods, they entrusted their rulers with many responsibilities. Protection was at the top of the list. The pharaoh directed the army in case of a foreign threat or an internal conflict. All laws were enacted at the discretion of the pharaoh. Each farmer paid taxes in the form of grains, which were stored in the pharaoh's warehouses. This grain was used to feed the people in the event of a famine.</t>
  </si>
  <si>
    <t>An Incredible Job: Being America’s President</t>
  </si>
  <si>
    <t>https://www.commonlit.org/texts/an-incredible-job-being-america-s-president</t>
  </si>
  <si>
    <t>The Constitutional power as "Commander in Chief" has evolved into the very important modern role of "crisis manager." In the 20th century, as the United States gained world leadership powers, the President has become a key player in international crises. In the case of war (such as the Korean War, the Vietnam War, and the Persian Gulf War) or less famous regional conflicts (such as those in Kosovo, Somalia, or Haiti) the President must go into "emergency mode" and concentrate on the immediate problem. Domestically, crises may occur — such as urban riots, hurricanes, or forest fires — that require the President to schedule time to coordinate government responses to the situation.
More than anyone else, the President symbolizes the country — its people and its beliefs. In this role, a President performs many ceremonial duties, such as receiving foreign dignitaries, throwing the first baseball of the season, and waving to crowds. These actions are not trivial. Strong Presidents must exude confidence, not just in themselves, but in the American people as well. The best ones have had an intangible charisma that creates public confidence.</t>
  </si>
  <si>
    <t>Developing Civilization in Ancient Egypt</t>
  </si>
  <si>
    <t>https://www.commonlit.org/texts/developing-civilization-in-ancient-egypt</t>
  </si>
  <si>
    <t>In the late 1800s, Mexico was in big trouble. The treasury was nearly bankrupt after fifteen years of civil war and two years fighting the United States. The country owed money to many European countries. The new President of Mexico — a Zapotec man named Benito Juárez — had to halt the debt payments because there was no money to complete them.
Angry with Juárez's decision, Britain, Spain, and France sent troops to Veracruz, Mexico. They demanded the money owed to them. Luckily, President Juárez was able to reach an agreement with Britain and Spain. But Emperor Napoleon III of France refused to talk and settle the debts. He saw this as an opportunity to grow his empire. He soon sent troops to claim Mexican land for France. This forced President Juárez into a war that Mexico was not prepared for: the Franco-Mexican War.
President Juárez quickly rounded up a ragtag army of 2,000 men. They were led by Texas-born General Ignacio Zaragoza. The army moved to the small town of Puebla de Los Angeles in the Mexican state of Puebla.</t>
  </si>
  <si>
    <t>The Sit-In Movement</t>
  </si>
  <si>
    <t>https://www.commonlit.org/texts/the-sit-in-movement</t>
  </si>
  <si>
    <t>On February 1, 1960, the peaceful activists introduced a new tactic into their set of strategies. Four African American college students walked up to a whites-only lunch counter at the local Woolworth's store in Greensboro, North Carolina, and asked for coffee. When service was refused, the students sat patiently. Despite threats and intimidation, the students sat quietly and waited to be served.
The civil rights sit-in was born.
No one participated in a sit-in of this sort without seriousness of purpose. The instructions were simple: sit quietly and wait to be served. Often the participants would be jeered and threatened by local customers. Sometimes they would be pelted with food or ketchup. Protestors did not respond when provoked by angry onlookers. In the event of a physical attack, the student would curl up into a ball on the floor and take the punishment. Any violent reprisal would undermine the spirit of the sit-in. When the local police came to arrest the demonstrators, another line of students would take the vacated seats.
Sit-in organizers believed that if the violence were only on the part of the white community, the world would see the righteousness of their cause.</t>
  </si>
  <si>
    <t>A Nation Divided: North vs. South</t>
  </si>
  <si>
    <t>https://www.commonlit.org/texts/a-nation-divided-north-vs-south</t>
  </si>
  <si>
    <t>Within days of the fall of Fort Sumter, four more states joined the Confederacy: Virginia, North Carolina, Tennessee, and Arkansas. The battle lines were now drawn.
On paper, the Union outweighed the Confederacy in almost every way. Nearly 21 million people lived in 23 Northern states. The South claimed just 9 million people — including 3.5 million slaves — in Confederate states. Despite the North's greater population, however, the South had an army almost equal in size during the first year of the war.
The North had an enormous industrial advantage as well. At the beginning of the war, the Confederacy had only one-ninth the industrial capacity of the Union. But that statistic was misleading. In 1860, the North manufactured 97 percent of the country's firearms, 96 percent of its railroad locomotives, 94 percent of its cloth, 93 percent of its pig iron, and over 90 percent of its boots and shoes. The North had twice the density of railroads per square mile. There was not even one rifleworks in the entire South.
All of the principal ingredients of gunpowder were imported. Since the North controlled the navy, the seas were in the hands of the Union.</t>
  </si>
  <si>
    <t>Egyptian Mummies</t>
  </si>
  <si>
    <t>https://www.commonlit.org/texts/egyptian-mummies</t>
  </si>
  <si>
    <t>A dead noble stands trembling in the Hall of Truth. Behind the noble, Horus, the half-falcon, half-man ruler of Earth, unleashes a piercing stare at the quivering man. Thoth, the sharp-beaked, ibis-headed deity of scribes, sharpens his quill — poised to record a verdict of divine judgment.
Seated before the noble on a golden throne is Osiris, the king of the dead. Upon his head rests a glittering crown with a gorgeous white feather plume on either side. Behind Osiris stands Isis, the revered goddess of nature, who is responsible for bringing the dead earth back to life each year. She holds an ankh, a cross with a loop above the bar. An ankh guarantees that a dead person will live forever.
The noble wonders if he will live forever. Or will he be fed to the hideous crocodile-like god called the Eater of the Dead and forever cease to exist. (How can the noble wonder about all this if he's already dead? The noble is actually in limbo, a place where the souls of dead people go while being judged.)
Osiris begins the process of judging the noble's life.</t>
  </si>
  <si>
    <t>Vinayak Varma</t>
  </si>
  <si>
    <t>Jadav and the Tree-Place</t>
  </si>
  <si>
    <t>https://www.digitallibrary.io/en/books/details/1175</t>
  </si>
  <si>
    <t>Years ago, Jadav was walking along the banks of the great Brahmaputra River when he arrived at a big, empty no-tree-place. It was dry and hot. The sand was powdery and striped. Striped sand? How odd. Jadav went closer to take a better look. Oh, but they weren't stripes at all! The ground was covered in snakes! 
Last night's floods must have washed them ashore, Jadav thought. These snakes weren't slinking and slithering and swaying about like regular, healthy snakes. When Jadav walked among them, they didn't hiss or run away or try to bite him. They just lay about like old ropes, tired and still. "Poor snakes! They're dying from the heat! If only they had some shade to lie in! If only this no-tree-place had some trees in it!" Jadav couldn't bear to watch the snakes die. It made him so terribly sad that he sat down and began to cry. 
But he quickly came to his senses. "No more crying. From now on: only trying!"</t>
  </si>
  <si>
    <t>William Gumede</t>
  </si>
  <si>
    <t>Upside down world</t>
  </si>
  <si>
    <t>It was fast approaching the time when mamas and papas call children for clean ups. It was time for children to wave goodbye to friends. It was getting to the dreaded bedtime. The sun was not moving. He stubbornly remained rooted at the same spot. Normally the shadows would grow longer, the later it got. But on that day, the shadows did not grow any longer. The sun refused to go to bed. Below, children were still playing, laughing, skipping and jumping, although it was long past their playtime. Parents, being parents, looked with worry at their watches. They were puzzled. What should they do? The clocks showed it was past playtime, but the sun still stood at playtime! In faraway villages, parents were saying, "Children it is time for bed." And children, being children, responded, "But the sun is still shining brightly." Mammas and pappas looked at each other. Then they looked up to the sky and wondered, "Should we send our children to bed? It is late, but the sun is still at the midday spot."</t>
  </si>
  <si>
    <t>Yanis Varoufakis</t>
  </si>
  <si>
    <t>Capitalism Will Eat Democracy — Unless We Speak Up</t>
  </si>
  <si>
    <t>https://www.commonlit.org/texts/capitalism-will-eat-democracy-unless-we-speak-up</t>
  </si>
  <si>
    <t>Tonight, here, I want to present to you an economic case for an authentic democracy. I want to ask you to join me in believing again that Lee Kuan Yew, the Chinese Communist Party and indeed the Eurogroup are wrong in believing that we can dispense with democracy — that we need an authentic, boisterous democracy. And without democracy, our societies will be nastier, our future bleak and our great, new technologies wasted.
Speaking of waste, allow me to point out an interesting paradox that is threatening our economies as we speak. I call it the twin peaks paradox. One peak you understand — you know it, you recognize it — is the mountain of debts that has been casting a long shadow over the United States, Europe, the whole world. We all recognize the mountain of debts. But few people discern its twin. A mountain of idle cash belonging to rich savers and to corporations, too terrified to invest it into the productive activities that can generate the incomes from which you can extinguish the mountain of debts and which can produce all those things that humanity desperately needs, like green energy.</t>
  </si>
  <si>
    <t>Calystus Erebon and Jacob Kono</t>
  </si>
  <si>
    <t>Tito Kiti</t>
  </si>
  <si>
    <t>So Naipei sang a song asking what he had been eating. She sang, "Lomurrani ele kainyooshi iyie inko. Pee itabainji, nibayu anaa osirua lenkop nalio?" The moran sang his response to Naipei. He sang, "Olkiteng' le minyi apa atama. Pee atabainji anaa osirua lenkop nalio." Naipei now knew the truth. The moran had stolen a bull. He was eating the meat! He was the one who took Naipei's father's bull! Back at home, Naipei's family was worried and upset. They had lost one of their biggest bulls. And their daughter had run away from home. Tito Kiti said to her parents, "I will help so that Naipei can return home. I will send my friend." The parents looked at her and asked, "Which friend are you talking about?" Tito Kiti clapped her hands and a small bird flew down from a tree. She sent the bird to tell Naipei that her mother was sick. The bird flew far, over many trees, and landed at the entrance of a large cave.</t>
  </si>
  <si>
    <t xml:space="preserve">Kavita Singh </t>
  </si>
  <si>
    <t>A Special Nest</t>
  </si>
  <si>
    <t>https://www.digitallibrary.io/en/books/read/3783/91894</t>
  </si>
  <si>
    <t>Winter is approaching. A bird decides to build a nest. She gathers little twigs and builds her nest carefully. After a lot of care and hard work, the nest is ready. It is warm and cozy. The bird is happy. She lies down and begins day-dreaming of a comfortable winter. As she is about to fall asleep, she feels something shaking. The bird thinks, "Maybe the wind is shaking the nest a little." 
 But the nest shakes and trembles and shakes some more. The bird flies out of the nest. The next moment, the nest falls to the ground. The bird sees an elephant using the tree to scratch her back. She is quite annoyed. 
 "This is so rude of you, elephant!" she says to her angrily, and flies away. She begins to search for a new place. A place where elephants can't reach her.</t>
  </si>
  <si>
    <t>Agnieszka Anna Tymula &amp; Paul William Glimcher</t>
  </si>
  <si>
    <t>Are Adolescents Really Risk-Takers? Most Adults Say Yes, but the Science is Starting to Say No</t>
  </si>
  <si>
    <t>https://kids.frontiersin.org/article/10.3389/frym.2015.00003</t>
  </si>
  <si>
    <t>Most adults firmly believe that as kids reach their teens, they start to take crazy risks that get them in trouble. Motivated to protect teenagers, adults impose age limits on what they consider to be really dangerous activities. But do teenagers simply love taking all risks much more than adults? Our research suggests otherwise. When the risks are vague, adolescents indeed are very optimistic about their odds and much more likely to take risks than adults. However, teenagers who understand the risks associated with a decision are way more conservative in their behavior than people of their parent's or even grandparent's age. Our research suggests that adults should probably focus more energy on trying to educate adolescents about risks than on limiting them.
Most adults firmly believe that as kids reach their teens, as they become adolescents, they start to take crazy risks that get them in trouble. And there may be good reason for adults to believe this: although 16-year old children are bigger, stronger, and better educated than 12 year old children (or at least they have gone to 4 more years of school), they get hurt and killed almost twice as often.</t>
  </si>
  <si>
    <t xml:space="preserve">Alfred Esinyen, Marleen Visser </t>
  </si>
  <si>
    <t>A Curse or a
Blessing?</t>
  </si>
  <si>
    <t>For many months, the skies were dry. Lomongin, the famous rain-maker, talked to his gods. People gathered outside his home, anxiously waiting for a message of hope. When he came out, he assured people that the creator was going to give them rain soon. They would be able to plant their crops. Children played outside as we waited for the rains. Later that day, we saw big white clouds in the far east. I knew they were rain clouds. People were still thinking about what the rain-maker said. Mother shouted loudly, "There! The clouds are now dark. Come inside." The rain poured down. We had waited for the rains! At first,we rejoiced. But the rains did not stop. There was water everywhere. The bridge linking our village to the mainland was washed away. Houses were washed away by floods. What was a blessing, was now a disaster for us? Everybody had prepared for planting. But now they could not plant. People of my village had longed for rain but now they did not want it anymore. We had no bridge to cross on. Many had no homes.</t>
  </si>
  <si>
    <t>Alice Edui,
Catherine Groenewald</t>
  </si>
  <si>
    <t>Ekai's First Day
In School</t>
  </si>
  <si>
    <t>One early morning, Ekai was woken up by his mother. He was in a deep sleep and he could not wake up immediately. His mother kept calling him, "Ekai! Ekai-i-i." Ekai was very annoyed because that was unusual thing to him. His mother had prepared breakfast for him and warm water for bathing. Ekai woke up, took a bath and breakfast. Ekai's mother brought him new school uniform and a pair of black shoes with grey pair of socks. He was surprised to see his father holding a blue bag full of books. He knew that his time to start school had reached. Ekai and his father left the house. He waved to his mother and held his father's hand. They walked to the bus stop. They found a bus that was ready to leave. They boarded the bus. After a few minutes, they reached a place where there were many buildings and children.</t>
  </si>
  <si>
    <t>Alice Mulwa</t>
  </si>
  <si>
    <t>Mod the toad</t>
  </si>
  <si>
    <t>"I want an adventure," said Mod to Tortoise. "I must find out about the world." "Be careful, don't leave the water for too long or your skin will dry out," warned the wise terrapin. At that time, toads still had smooth wet skin like frogs. Without water, their skins would become too dry. 
But Mod the toad was curious. "I must find out, I must go beyond the forest," she said. Mod hopped out of the water. Hop, hop, she went, away from the river. She had fun jumping over the rocks, across grass, and past trenches. 
She heard the sound of an air plane. Mod looked up into the sky. "What is up there?" she asked, "I wonder if the clouds are talking." But no one answered her. 
Mod carried on her way. She met Chameleon for the first time. He was next to a large puddle of water. "Hello, I am on my way to dry land for adventure. What can you tell me?" she asked. "Nothing much stranger. It rains here too. Lots of rain and lots of flies," replied Chameleon. 
As Chameleon was talking, his body changed color. Mod got a fright.</t>
  </si>
  <si>
    <t>Alice Nakasango</t>
  </si>
  <si>
    <t>Goat, the false king</t>
  </si>
  <si>
    <t>Once upon a time, there was a goat called Igodhoobe. Igodhoobe the goat was the king of farm animals and birds. He lived a good life. One day, Igodhoobe the goat called all the animals and birds to a meeting. 
"My friends, I have called you because I had a dream," said the goat. All the animals and birds kept quiet. They listened to their king carefully. 
"I dreamed that there was no food or water left in the land. Many of our relatives died!" said the king. When the animals and the birds heard the dream, they were worried. "What shall we do?" asked the cat. 
The hen and the duck had an idea. They said, "Let each one of us bring food and put it in the king's store." All the animals agreed with this idea. 
The king made a rule. He said, "Get ropes. Tie up anyone who does not 
bring food to my store. Then carry him to me." 
But, soon after this, it was time for a new king to rule over the farm. All the animals and birds met and elected the cat as their new king.</t>
  </si>
  <si>
    <t>Amplifier</t>
  </si>
  <si>
    <t>https://simple.wikipedia.org/wiki/Amplifier</t>
  </si>
  <si>
    <t>Electronic amplifiers make a signal from the radio or electric instrument louder and stronger by using transistors or vacuum tubes. Electronic amplifiers have to be connected to electrical current or a battery to work. Once the signal from the radio or electric instrument has been made louder and stronger, the signal needs to be connected to a loudspeaker so that people can hear it.
When an amplifier tries to make the sound louder than it can, it adds distortion to the sound. Some amplifiers are made to add controlled distortion. Distortion from transistors sounds different than distortion from tubes. Distortion from tubes is often said to be more musical. Because of all this, more expensive amplifiers often add controlled distortion with tubes. Many of these amplifiers use transistors for a "clean" sound (without distortion).
From the 1920s until the 1950s, electronic amplifiers used vacuum tubes. However, electronic amplifiers with vacuum tubes were heavy, and they produced a lot of heat. They also broke down a lot.
Since the 1960s, most electronic amplifiers have been built with transistors. Transistors are lighter, cheaper, and more reliable.</t>
  </si>
  <si>
    <t>Amy M. Belfi &amp; Daniel Tranel</t>
  </si>
  <si>
    <t>Name That Tune: What Parts of Our Brains Do We Use for Naming Songs?</t>
  </si>
  <si>
    <t>https://kids.frontiersin.org/article/10.3389/frym.2015.00006</t>
  </si>
  <si>
    <t>Our findings support our prediction that individuals with damage to the LTP would be able to recognize famous musical songs, but not name them. These findings help show that the LTP is a critical region for naming proper nouns of various types, including famous faces, landmarks, and now, songs. Without this brain region, people are impaired at naming unique items. This shows us that the LTP is an important brain region for naming proper items. The LTP is called a "convergence zone" for naming items. What this means is that the LTP does not store the names of the items, but it is a region where the names of items are related to the information about the items. This explains why people with LTP damage are able to say information about the item but not the name. So, next time you hear a song on the radio and think of its name, remember that you are using your LTP!</t>
  </si>
  <si>
    <t>Angela Nyhout, Agnieszka M. Fecica, &amp; Daniela K. O’Neill</t>
  </si>
  <si>
    <t>Getting Lost in a Book: The Science of Reading Comprehension</t>
  </si>
  <si>
    <t>https://kids.frontiersin.org/article/10.3389/frym.2015.00015</t>
  </si>
  <si>
    <t>When you think about your experience reading your favorite book, what do you remember most? For many of us, it may be the emotions we felt when we read different parts of the story. Perhaps you felt nervous during a suspenseful part of the book, and sad during another.
Emotional simulation is our minds' ability to infer, or figure out, a character's emotional reaction to events in a story, and to feel this emotion ourselves.
Just like participants in the other study were faster to recognize images of a bird with outstretched wings when they heard a sentence like The ranger saw the bird in the sky, we might expect that readers may also be faster to recognize emotion words that match what the character is likely feeling. In one study, participants heard a story about a boy named Arthur.</t>
  </si>
  <si>
    <t>Anita Mani</t>
  </si>
  <si>
    <t>The Dance of the Flamingo</t>
  </si>
  <si>
    <t>https://freekidsbooks.org/wp-content/uploads/2020/06/the-dance-of-the-flamingo-Pratham-FKB.pdf</t>
  </si>
  <si>
    <t>When you think of flamingos, you always remember their beautiful pink color. Amazingly, the birds get this color from the food they eat! Flamingos eat organisms such as plankton, shrimps, crabs and tiny water plants. All of these have special coloring agents which cause a flamingo to turn pink when it eats them.
If you take a flamingo away from its natural habitat and don't feed it these kinds of food, their color will turn whiter and whiter as days pass by. Flamingos are water birds – they live and feed near the sea coast and lakes as the food they eat is found in water. They are quite tall – some of them can grow up to a height of 1.5 meters. That is almost as tall as a human!
These birds have very long legs so they can walk far into the water. Although most photos will show you pictures of flamingos wading in the shallow water, these birds can also swim! Like other water birds such as ducks, flamingos have webbed feet. Webbed feet help birds push water back and swim across a water body.</t>
  </si>
  <si>
    <t xml:space="preserve">Anna Kopf, Julia Schnetzer, &amp;  Frank Oliver Glöckner
</t>
  </si>
  <si>
    <t>Understanding Marine Microbes, the Driving Engines of the Ocean</t>
  </si>
  <si>
    <t>https://kids.frontiersin.org/article/10.3389/frym.2016.00001</t>
  </si>
  <si>
    <t>All the information about a microbe, or any kind of cell, exists in the cell's DNA. DNA is the molecule that contains the genetic code of organisms and, thus, can be described as the "blueprint" of the cell, since it tells the cell what to do and when to do it. In can further be divided in small subsections called genes. There are thousands of genes in the DNA of an organism and each gene has a specific function. For example, the human DNA contains about 25,000–35,000 genes, but only a very few genes are responsible for the color of your eyes. The NGS technology allows scientists to "read" the DNA from a whole microbial community without the need for pure cultures of the microbes. This approach is called "Metagenome sequencing" and it provides the scientist with a list of the genes of all the microbes living in a particular area.</t>
  </si>
  <si>
    <t>Annet Ssebaggala</t>
  </si>
  <si>
    <t>Sun and Rain</t>
  </si>
  <si>
    <t>In January and February, Sun woke up early every day and shone strongly. All crops and grass dried up. People were thirsty. Animals had no water. Every place was very hot. People looked for small rivers for swimming. In March, Rain suddenly started pouring. It rained in the morning. It rained in the afternoon. It rained in the evening and night. Everything was wet. Then the weather became cold. People had to cover themselves with long jackets and big hats. Everything was muddy. The farmers got excited. They planted a lot of crops for food. They hoped that the crops would grow quickly once the rain stopped. After some time, everybody was fed up with Rain. Animals from the bush and forest looked for safer places on dry land. Finally, Sun came but was very weak. The weather became colder. No one liked the weather. People asked each other about Sun and Rain. They wanted to know who is more powerful. What do you think? Who is more powerful? Sun or Rain?</t>
  </si>
  <si>
    <t>Apoorva Rajiv Madipakkam, Karin Ludwig, Marcus Rothkirch, &amp; Guido Hesselmann</t>
  </si>
  <si>
    <t>Now You See it, Now You Don’t: Interacting with Invisible Objects</t>
  </si>
  <si>
    <t>https://kids.frontiersin.org/article/10.3389/frym.2015.00004</t>
  </si>
  <si>
    <t>Using a method called continuous flash suppression (CFS), which is based on the same principle as binocular rivalry, we can make objects invisible to people who have normal vision. In the CFS method, one eye is presented with the image of interest, also called the target, while at the same time the other eye is made to see colorful, flickering patterns. So, using the same example as above, one eye is shown the image of an ice cream and the other eye is now shown colorful, flickering patterns instead of the dog. In such a situation, because the colorful patterns are flickering compared to the static ice cream, what we finally see (most of the time) are the colorful, changing patterns (i.e., the dominant image).
Which image is dominant (the flickering masks or the ice cream) also depends on our eye dominance. But remember; the target image (the ice cream in our example) is actually shown to one eye and this eye and also parts of the brain are still receiving the information of the ice cream.</t>
  </si>
  <si>
    <t>Beatrice Inzikuru,
Wiehan de Jager</t>
  </si>
  <si>
    <t>Disagreement
among
occupations</t>
  </si>
  <si>
    <t>In a village there was a disagreement among people of different occupations. Everyone thought their work was the most important! The teacher said that he had the most important occupation. "Without teachers you could not go to school and learn." The builder said that he had the most important occupation. "Without builders you would not have schools to learn in or houses to sleep in." The carpenter said that he had the most important occupation. "Without carpenters you would have no furniture for your houses and schools." The doctor claimed that he had the most important occupation. "Without doctors and nurses, you could get sick and die The farmer said that she had the most important occupation. "Without farmers you would not have food to eat." The student argued that students had the most important work. "Without students, there would be no teachers, builders, doctors, farmers, or carpenters." Eventually everyone agreed that all the occupations are important. We need teachers, builders, doctors, farmers, and carpenters. But everyone has to be a student first!</t>
  </si>
  <si>
    <t>C. Dominik Güss</t>
  </si>
  <si>
    <t>The Brain and Thinking Across Cultures</t>
  </si>
  <si>
    <t>https://kids.frontiersin.org/article/10.3389/frym.2015.00012</t>
  </si>
  <si>
    <t>Not only is perception influenced by culture but also more complex thought processes, such as problem solving and making dynamic decisions. A static decision is whether I buy a KitKat or a Snickers bar in a grocery. Dynamic decisions are those that are made over time in a changing environment, for example, when you think about what profession you might want to choose later in your life. This decision might change depending on who you meet, who you talk to, what you read about certain jobs, what jobs your parents have, or what your friends want to become. Another example of dynamic decision-making is what a fire-fighting commander does. The fire-fighting commander has to make many decisions to fight wild fires depending on, for example, how big or small these fires are, their location near or far from cities, the weather and wind, which can make the fire burn faster or slower, the number of fire-fighting trucks and helicopters, and how fast they can go, and the amount of water they have to extinguish the fire.</t>
  </si>
  <si>
    <t>Celia E. S. Luterbacher &amp; Jeremy S. Luterbacher</t>
  </si>
  <si>
    <t>Break it Down! How Scientists are Making Fuel Out of Plants</t>
  </si>
  <si>
    <t>https://kids.frontiersin.org/article/10.3389/frym.2015.00010</t>
  </si>
  <si>
    <t>Biofuels are usually produced from plant materials that cannot be eaten by humans, such as corn stalks, grasses, and wood chips. Biomass is another name for the plant materials that are used to make biofuels. When biomass is harvested and processed, scientists can break down and convert the plant cells into renewable fuels or chemicals. So, instead of waiting a million years for nature to change plants into fossil fuels, scientists are trying to speed up this process by using clever chemistry to make biofuel from plants that are alive today.
Now, wait a second. If burning fossil fuels, which are made from ancient organic matter, pumps CO2 into the atmosphere … does not burning biofuels create the same problem? Fortunately, the answer is no. Burning biofuel does indeed release CO2, but remember that the plants used in biofuel are not ancient – they were living on the earth at the same time as you and me. And while we, as humans, breathe oxygen to stay alive, plants instead breathe CO2.</t>
  </si>
  <si>
    <t>Chathurika Jayasooriya</t>
  </si>
  <si>
    <t>Colourful Birds</t>
  </si>
  <si>
    <t>https://www.digitallibrary.io/en/books/details/3809</t>
  </si>
  <si>
    <t>Once upon a time, all birds were white. 
 "Make me beautiful, Grandfather Magic," said Woodpecker. 
 "Come, I will paint you a beautiful color," said Grandfather Magic. Woodpecker was now red. A little bird looked at Woodpecker. She wanted to look beautiful, too. "This is my favourite flower," said the little bird to Grandfather Magic. "Will you paint me the same color as this flower?" Grandfather Magic painted the little bird a beautiful yellow. The yellow bird went to Woodpecker. "Look how beautiful I am, Woodpecker!" said the yellow bird. "No, no, I am more beautiful than you," argued Woodpecker. Oriole tried to calm them down by holding them apart. During the fight, the yellow color of the little bird mixed with the red color of Woodpecker. Oriole became… orange! "O-o-range, o-o-riole! O-o-range, o-o-riole!" The parrots teased Oriole. Oriole chased after them angrily.</t>
  </si>
  <si>
    <t>Superman's Secret Identity</t>
  </si>
  <si>
    <t>https://www.commonlit.org/texts/superman-s-secret-identity</t>
  </si>
  <si>
    <t>Clark Kent was the secret civilian identity of the fictional superhero Superman. In the beginning of the comic book series, from the late 1930s to the mid 1980s, Clark Kent was seen as a disguise for Superman. When Superman wanted to mix with ordinary civilians, he turned into Clark Kent to help him blend in. However, in 1986, a different artist envisioned Clark as the actual character and Superman as his disguise. Different people have different takes on the debate. In the comic books, Superman/Clark lived in DC Universe with other superheroes and villains. Superman's secret identity as Clark Kent was one of the DC Universe's greatest secrets. Only a few trusted people, such as Batman, were aware of it.
When Superman was disguised as Clark, he worked as a journalist at The Daily Planet newspaper, which allowed him to gather information about crimes in the city without giving away his true identity as a superhero. In order to make other people truly believe that he was a "normal" civilian, Clark adopted a largely passive and introverted personality. He displayed conservative mannerisms, a higher-pitched voice, and a slight slouch.</t>
  </si>
  <si>
    <t>The Nature vs. Nurture Debate</t>
  </si>
  <si>
    <t>https://www.commonlit.org/texts/the-nature-vs-nurture-debate</t>
  </si>
  <si>
    <t>The view that humans acquire all or almost all of their behavioral traits from "nurture" was termed tabula rasa, Latin for "blank slate," by philosopher John Locke. This idea proposes that humans develop only from environmental influences. One example of a person's trait that is completely determined by their environment is native language. Studies show that children, regardless of where they're born, can learn any language with equal facility.
The term "nurture" has historically been defined as the care given to children by the parents, with the mother playing an important role. Now, this term is regarded by some as the environmental (non-genetic) factor of a person's environment. This new definition of "nurture" has been expanded to include, not just a person's family upbringing, but also everything else they experience in daily life including advertisements, media, education, peer influences, and home environments.
Some scientists have concluded that a person's nature—meaning the traits they got from their parents—have more power in determining a person's identity than how they are nurtured, or raised. Inherited traits are traits that are developed before birth.
Some genetic traits are highly heritable, such as eye color. Some disorders or diseases are also heritable.</t>
  </si>
  <si>
    <t>Maslow's Hierarchy of Needs</t>
  </si>
  <si>
    <t>https://www.commonlit.org/texts/maslow-s-hierarchy-of-needs</t>
  </si>
  <si>
    <t>CC BY NC-SA 2.0</t>
  </si>
  <si>
    <t>According to Maslow, our most basic needs — such as the need for food, air, and water — are inborn. These needs are required for the survival of our species. According to Maslow, humans are motivated to fulfill the obvious needs for survival first. Only once these needs are met do we begin to grow and focus on our "higher order" needs.
This hierarchy is most often displayed as a pyramid. The lowest levels of the pyramid are made up of the most basic needs, while the more complex needs are located at the top of the pyramid.
The first level in Maslow's hierarchy of needs:
I. PHYSIOLOGICAL NEEDS
Physiological needs are the physical requirements for human survival. If these requirements are not met, the human body cannot function properly and will ultimately fail. Physiological needs are thought to be the most important; they should be met first.
Air, water, and food are metabolic requirements for survival in all animals, including humans. Clothing and shelter provide necessary protection from the elements.</t>
  </si>
  <si>
    <t>Frank Abagnale</t>
  </si>
  <si>
    <t>https://www.commonlit.org/texts/frank-abagnale</t>
  </si>
  <si>
    <t>CC BY-NC 2.0</t>
  </si>
  <si>
    <t>Frank Abagnale was born in Bronxville, New York, and lived there until he was sixteen. His first con victim was his father, who gave him a gasoline credit card and a truck when he was fifteen, so that he could get to and from his part-time job. Instead of using the card to buy gas as intended, Abagnale used it to buy tires, batteries, and other products at gas stations and then sold the products to people for cash. His father was liable for a bill of $3,400 for all the products Abagnale charged to the card.
Abagnale's next tricks focused mostly on cashing personal checks for money that was not in fact in his bank account. This never works for long at a single bank, so he began to open other accounts at different banks, eventually adopting several different identities to enable this. Abagnale's cons grew in scale and sophistication. He became very skilled over time, and he devised a variety of schemes for defrauding banks.
As his crimes became increasingly serious, Abagnale went on the run and adopted a variety of false names and identities to evade police.</t>
  </si>
  <si>
    <t>The 1972 Andes Flight Disaster</t>
  </si>
  <si>
    <t>https://www.commonlit.org/texts/the-1972-andes-flight-disaster</t>
  </si>
  <si>
    <t>Search parties from three countries looked for the missing plane. However, since the plane was white, it blended in with the snow, making it virtually invisible from the sky. The initial search was canceled after eight days. The survivors of the crash had found a small transistor radio on the plane and Roy Harley, one of the survivors, first heard the news that the search was canceled on their 11th day on the mountain.
Upon hearing the news, the survivors began to sob and pray — all except Gustavo Nicolich, who looked calmly up the mountains which rose to the west. "Hey boys," he shouted, "there's some good news! We just heard on the radio. They've called off the search." Inside the crowded plane there was silence. As the hopelessness of their predicament enveloped them, they wept. "Why the hell is that good news?" another shouted angrily at Nicolich. "Because it means," Nicolich said, "that we're going to get out of here on our own." The courage of this one man prevented a barrage of total despair.
The survivors had a small amount of food: a few chocolate bars, assorted snacks and several bottles of wine.</t>
  </si>
  <si>
    <t>Freud's Theory of the Id, Ego, and Superego</t>
  </si>
  <si>
    <t>https://www.commonlit.org/texts/freud-s-theory-of-the-id-ego-and-superego</t>
  </si>
  <si>
    <t>The most primitive part of the human mind, the id is the source of our bodily needs, wants, desires, and impulses. Freud believed that the id acts according to the "pleasure principle" – the psychic force that motivates the tendency to seek immediate gratification of any impulse. The id is the only component of personality that is present from birth, and for good reason. Infants depend on others to provide them with food, to change their diaper, and to avoid pain or discomfort. The id is the part of the mind that compels a baby to cry when he or she is in need of something, ensuring a healthy and happy upbringing.
The id, according to Freud, is the most selfish part of our mind. It is only concerned with the immediate satisfaction of whatever want or need the body is experiencing at the moment. Freud stated that the id "knows no judgements of value: no good and evil, no morality" – only the fulfillment of immediate desires. Infants, for example, do not consider the needs of their parents when they cry.</t>
  </si>
  <si>
    <t>Magezi and the finger of millet</t>
  </si>
  <si>
    <t>The king's bull has got stuck in the mud!" All the villagers came running. What concerns the king, concerns everyone. A crowd soon gathered around the head and tail. They started asking, "Now what do we do?" Magezi Mataala Manene advised, "Some of you pull the tail, and some of you pull the head. We will pull the bull from the mud." The people took his advice. "Ready! One, two, three, pull! Come out nowwwww!" they shouted. The villagers fell down over each other from the effort of pulling. Two were still holding the head. One held up the tail. Magezi Mataala Manene cried out, "Wo wee! You have pulled apart the king's bull. Each one of you must give one bull for the king." Quickly, the people went back to their homes. Quickly, they returned with a bull each. And so Magezi Mataala Manene left with a herd of bulls to return to his friend Kasiru Kasiira Katono.</t>
  </si>
  <si>
    <t>Cornelius Wambi
Gulere, Emily Berg</t>
  </si>
  <si>
    <t>Byantaka and
the dead pot</t>
  </si>
  <si>
    <t>Once upon a time, there was a man called Byantaka who had a cow. Each day Byantaka grazed his cow. He also gave the cow water to drink, but Byantaka only had a very small pot for water. So, he went at his neighbor's home to borrow a bigger pot for water. His neighbor agreed to lend Byantaka his biggest clay pot saying, "My neighbor's problem is my problem." After a few days, Byantaka went to a potter and bought a small pot. He took it home. He put the small pot inside the big pot that he had borrowed from his neighbor. Then, he put the big pot, with the small pot inside it, on his head. He carried the big pot to the neighbor who loaned it to him. Byantaka told him, "I am returning your pot, it has reproduced." The neighbor was amazed that his pot had produced another pot. He praised Byantaka saying, "Your home is blessed." After a while, Byantaka went back to his neighbour to borrow the pot again. He did not have good intentions.</t>
  </si>
  <si>
    <t>Cornelius Wekunya,
Wiehan de Jager</t>
  </si>
  <si>
    <t>Goat and
Hyena's knife</t>
  </si>
  <si>
    <t>Once upon a time, there was a long dry spell. The animals ate all the grass in the country. Only the imbowa plants on the big trees survived. One day Goat saw Hyena pass by with a knife. Goat asked for the knife so that she could cut imbowa plants to eat. Hyena gave the knife to Goat. She cut down the climbing plant, and ate until she was full. Goat forgot all about the knife she had used. When Hyena returned to ask for the knife, Goat was at a loss. She could not remember where she had dropped it. Goat scratched here and there in search of the knife. Up to today Goat is still looking for that knife. Hyena told Goat, "Since you have lost my knife, which was the source of my livelihood, I will eat you. Then I will eat your offspring!" From that time, Hyena has never spared Goat. Meanwhile, Goat continues to search for Hyena's knife.</t>
  </si>
  <si>
    <t>Daniel L. Sanchez &amp; Daniel M. Kammen</t>
  </si>
  <si>
    <t>Removing Harmful Greenhouse Gases from the Air Using Energy from Plants</t>
  </si>
  <si>
    <t>https://kids.frontiersin.org/article/10.3389/frym.2015.00014</t>
  </si>
  <si>
    <t>However, too much of CO2 in our air can be a bad thing. Humans are responsible for producing large amounts of CO2. Every day we use fossil fuels (such as coal, oil, or natural gas, which we find deep underground in solid, liquid, or gas forms) in our cars or power plants, or we cut down forests. All these activities combined have caused the amount of CO2 in our atmosphere to increase to levels not seen on earth in 55 million years. This increase in greenhouse gases heats the earth. The increase in temperature causes climate change, which is a change in average worldwide or regional weather patterns. Scientists project that climate change will cause a rise in sea level, more intense heat waves, extreme weather, species extinction, and other negative impacts on our world.
Luckily, there are several steps that we can take to reduce the impacts of future climate change. Scientists generally divide these helpful actions (known as "climate change mitigation") into three categories: reducing CO2 and other harmful greenhouse gas emissions (the release of these gases into the atmosphere), reducing the amount of sunlight that reaches the earth's surface, or removing CO2 from the atmosphere.</t>
  </si>
  <si>
    <t>Deogratias Simba</t>
  </si>
  <si>
    <t>Clever Rabbit</t>
  </si>
  <si>
    <t>https://www.digitallibrary.io/en/books/details/3823</t>
  </si>
  <si>
    <t>The clever Rabbit was awake inside his hutch. He was thinking, "I want to explore the outside world." The other rabbits were dozing. The door to their hutch opened. The farmer came in. It was meal time for the rabbits. The food smelled nice. All the other rabbits were awake now. They hopped closer to the farmer. The clever Rabbit watched the farmer walk out the hutch. "Aha! Now I know how I can sneak out. Tomorrow I must get out of here." "I'll hop into the basket when the farmer brings in food," the clever Rabbit thought. 
 The other rabbits quickly finished their meal and fell asleep. In the morning, the farmer brought in food for the rabbits. "Today is the day," the clever Rabbit thought to himself. "I must get out of this hutch." 
 As soon as the farmer put the basket down, the clever Rabbit quickly jumped in. No one saw him. After the farmer had fed the other rabbits, he carried the basket outside.</t>
  </si>
  <si>
    <t>Edel Mc Glanaghy, Nina Di Pietro, &amp; Judy Illes</t>
  </si>
  <si>
    <t>The Brain and Ethics: An Introduction to Research in Neuroethics</t>
  </si>
  <si>
    <t>https://kids.frontiersin.org/article/10.3389/frym.2015.00002</t>
  </si>
  <si>
    <t>Neuroethics is a field of study dedicated to understanding the ethical, legal, and social impact of research on and about the brain (i.e., neuro). Neuroethics also aims to better understand the brain processes that are involved in making decisions about what is right or wrong. Ultimately, research in neuroethics seeks to identify solutions to help neuroscience and society come together safely and with the best results.
Research in neuroethics breaks down into four main areas of study. To provide a better understanding of each of these areas, we highlight four examples of neuroethics research from each of the four categories.
 The term cognitive enhancement refers to the improvement of thinking skills when there is not an inherent problem with thinking. Several medications have been created to help people with thinking problems improve their ability to concentrate and do better in school. Sometimes, however, healthy people also use these medications because they want to improve their memory or ability to learn as well. This is called cognitive enhancement, and neuroethicists have raised four concerns related to this practice.</t>
  </si>
  <si>
    <t>Elizabeth B. Shusha</t>
  </si>
  <si>
    <t>How the Tortoise Built Her House</t>
  </si>
  <si>
    <t>https://www.digitallibrary.io/en/books/details/3826</t>
  </si>
  <si>
    <t>The tortoise moved quite slowly. 
 She was never be able to collect enough tree branches to build a proper house. She sat down and thought about what to do. 
 After thinking for a long time, she decided to go in search of a house that was already built. One day, she saw a cave. She peered inside. It looked warm and dry! 
 But the cave belonged to a rabbit and her children. She climbed up a tree. But, she was chased away by birds chirping and cawing noisily in their nests. 
 The tortoise walked away sadly, sweating in the heat of the sun. One day, as the tortoise was wandering about, she found a cow in its pen. She was with her calves. 
 "Can I join you, please?" asked Tortoise. 
 "I'm sorry," said the cow, "but we can't help you. It's full in here already."</t>
  </si>
  <si>
    <t>Faith Moraa Oigo, Gill Bond</t>
  </si>
  <si>
    <t>Billy, the
Stubborn Goat</t>
  </si>
  <si>
    <t>This is Billy. He is the goat Jan was given by his father as a gift. Even though Billy is stubborn, Jan loves him very much. He always gives birth to healthy kids that Jan and his father sell. Yesterday Billy went out of their compound with her two kids. Jan does not like this because the kids easily get stolen or be eaten by dogs. Billy chewed the books containing all the homework Ann had done. Ann was angry that she was going to be punished by her teacher. She kicked Billy very had. This made Jan angry. He locked himself in his room to play with his toys. Jan is afraid that his father will sell Billy for what he has done. However, Mr. Tom, his father does not want to annoy his son by selling Billy. He has promised to wait until the kids are old enough so that he can give one to Jan.</t>
  </si>
  <si>
    <t>Gcina Mhlophe</t>
  </si>
  <si>
    <t>Sisanda's gift</t>
  </si>
  <si>
    <t>For her last birthday, Sisanda had a special treat – her parents got permission for her to have a party at the game reserve. The giraffes at the reserve were curious about this group of people. They stretched out their long necks for the best view of the party and they even seemed to want some of the birthday cake! Sisanda loved the giraffes. All animals were special to her, but it was the quiet and gentle giraffes that stole her heart. She could spend all day watching them. 
One Friday, Sisanda's father came home from work early. He looked very upset. "What's wrong, Baba?" Sisanda asked. "Today a swarm of bees stung a mother giraffe," explained Sisanda's father. "Her head was so swollen from all the stings that her beautiful eyes were closed. We tried everything to help her, but it was no use – she died. And the saddest part of all is that she had a young calf that still needs her."</t>
  </si>
  <si>
    <t>Ghanaian folktale</t>
  </si>
  <si>
    <t>Lazy Anansi</t>
  </si>
  <si>
    <t>As Anansi walked by Warthog's house, he smelled sweet potatoes. Warthog told Anansi, "My pot is full of sweet potatoes and honey! Come and share my food with me. Take this fork and help me to stir it." Anansi replied, "I'll come back later. Let me tie one end of this web around my leg and one end to your pot. When the sweet potatoes are ready, pull on the web string, and I'll come." By the time Anansi arrived at the river, each of his eight legs was tied to a pot of delicious food. Then, Anansi felt a pull on one of his legs. "Rabbit's food is ready!" Anansi thought, licking his lips. He felt a second pull. And a third. And a fourth, fifth, sixth, seventh, eighth pull. Everyone was pulling on the web strings at the same time! "Stop! Stop!" he cried in pain, as his legs were stretched thinner and thinner. But no one could hear him. Finally, the web strings could hold no longer. They snapped, one by one. Anansi rolled into the river to soothe his painful legs. But his legs would not return to their normal shape.</t>
  </si>
  <si>
    <t>Grace Wolf-Chase &amp; Charles Kerton</t>
  </si>
  <si>
    <t>What Do “Yellowballs” have to Do with the Birth of New Stars?</t>
  </si>
  <si>
    <t>https://kids.frontiersin.org/article/10.3389/frym.2015.00016</t>
  </si>
  <si>
    <t>Our Sun belongs to a very large group of stars that we call the Milky Way Galaxy. The Milky Way Galaxy is pretty flat, like a huge disk. If you have ever stargazed from a very dark place, you may have noticed a bright band of light stretching across the sky. This band of light is made up of numerous stars that lie in the disk of the Milky Way. Most of these stars are far too faint for human eyes to see individually. From the darkest locations on Earth, you may be able to see a few thousand stars, from a small town, perhaps a few hundred, and from a big city, probably no more than a few dozen. In reality, there are a few hundred billion stars in our Galaxy (one hundred billion), but you would not be able to see the light from more than a small fraction of these stars even if you used the most powerful telescope! This is because the interstellar medium, or the space between the stars, contains enormous clouds of gas and dust, called nebulae.</t>
  </si>
  <si>
    <t xml:space="preserve">Guillaume Sescousse, Livio Riboli-Sasco, Timothée Flutre, &amp; Mathilde Bonnefond
</t>
  </si>
  <si>
    <t>Twenty Tips for High-School Students Engaging in Research with Scientists</t>
  </si>
  <si>
    <t>https://kids.frontiersin.org/article/10.3389/frym.2015.00007</t>
  </si>
  <si>
    <t>For our first research experience, we wanted to ask a question that could contribute to the improvement of education for future generations. If school architects understood the current research about the influences of color on the brain and learning, it could benefit their designs. Our question focused on our own environment, in hopes that our work could have an impact. These questions may leave you wondering whether our school looks like a painting by Miro – but while gray on the outside, the interior is actually quite colorful. Our personal interactions with color in our environment inspired us to ask more. 
 Look for background information by exploring the field of research you will be working in and by reading available publications. Ask for guidance from scientists, in particular, about accessing the relevant scientific literature. Indeed, our lack of expertise in the field made it easy to get lost digging into issues of little relevance. Consider reading a few research articles to start. Though it may not be easy, the concepts are much more accessible if you read them step by step.</t>
  </si>
  <si>
    <t xml:space="preserve">Ingrid Schechter, Maya Marshak </t>
  </si>
  <si>
    <t>A tiny seed</t>
  </si>
  <si>
    <t>Wangari loved being outside. In her family's food garden, she broke up the soil with her machete. She pressed tiny seeds into the warm earth. Her favorite time of day was just after sunset. When it got too dark to see the plants, Wangari knew it was time to go home. She would follow the narrow paths through the fields, crossing rivers as she went. Wangari was a clever child and couldn't wait to go to school. But her mother and father wanted her to stay and help them at home. When she was seven years old, her big brother persuaded her parents to let her go to school. She liked to learn! Wangari learnt more and more with every book she read. She did so well at school that she was invited to study in the United States of America. Wangari was excited! She wanted to know more about the world. At the American university Wangari learned many new things. She studied plants and how they grow. And she remembered how she grew: playing games with her brothers in the shade of the trees in the beautiful Kenyan forests.</t>
  </si>
  <si>
    <t>Jacobus J. van Franeker &amp; René A. J. Janssen</t>
  </si>
  <si>
    <t>Plastic Solar Cells: Understanding the Special Additive</t>
  </si>
  <si>
    <t>https://kids.frontiersin.org/article/10.3389/frym.2015.00009</t>
  </si>
  <si>
    <t>Plastic solar cells can be printed on large rolls of flexible foil. Recently, 100 m-long solar panels were printed. Using these cheap solar panels, only around 1.5% of the energy in the sunlight is converted to electricity. This efficiency is still low compared to the expensive solar panels you can buy now, which can convert 15–20% of the sun's energy into electricity. But the future looks bright. In laboratories around the world, small plastic solar cells are already being made with much higher efficiencies, up to about 12%. One of the tricks to increase the efficiency is adding a special additive to the plastic ink before printing. This special additive was found by accident, but if we want to improve the efficiency of the plastic solar panels even further, we need to know why this special additive works. Understanding how plastic solar cells work is not easy. Many scientists have worked on this topic for years.</t>
  </si>
  <si>
    <t>John Nga'sike</t>
  </si>
  <si>
    <t>Child as a peacemaker</t>
  </si>
  <si>
    <t>A woman with her baby went into the forest. She went to pick fruit. In the forest she found a tree with ripe fruit. She put down her sleeping baby and climbed the tree. An erotot from another community came by. He saw the baby. He was surprised. He asked himself, "Where is the mother?" He bent down. The sound of the chains on his neck woke the baby. He let the baby play with his chains. The baby laughed as he played. The woman looked down to see why the baby was laughing. She saw the stranger. She was so afraid that she dropped her bag of fruit. The erotot looked up. He said, "Don't be afraid. I'm only playing with your beautiful baby." So, the woman came down from the tree. The erotot took off one of his chains. He gave it to the baby. "Here is a gift for you," he said. "Go home with your baby. Tell your husband to move to a more peaceful village. Your baby has given me peace," said the erotot.</t>
  </si>
  <si>
    <t>Joseph Sanchez Nadimo</t>
  </si>
  <si>
    <t>Forest of snakes</t>
  </si>
  <si>
    <t>Sinyaire village was surrounded by hills. Many snakes lived in the forest on those hills. The biggest snake was called Unyalego by the villagers. Unyalego scared many people. It swallowed whole goats and sheep. 
One day, three sisters, Apiyo, Ajoh and Atieno went to the forest to fetch firewood. The girls' grandmother warned, "Beware of Unyalego the big snake. Do not take anything from the forest except the wood." Only Ajoh did not pay attention to her grandmother. 
The girls packed milk, bananas, sweet potatoes and water. They took ropes for tying firewood and a sharp machete for chopping the wood. Then they left for the forest. 
On the way, the sisters chatted and laughed. Suddenly, Apiyo, the eldest of them, said, "Be quiet. We are coming to where Unyalego the snake lives." 
Atieno called to the others, "Look, here are Unyalego's golden teeth. Let us take them." Apiyo reminded them, "Don't forget grandmother's warning. We must not take anything from the forest except firewood." 
Ajoh said, "I don't trust grandmother. She said that to stop us having what we want. I want the golden teeth." Her sisters were worried, but Ajoh did not care.</t>
  </si>
  <si>
    <t>Judy M. Maranga</t>
  </si>
  <si>
    <t>Amara and animals</t>
  </si>
  <si>
    <t>Amara loved animals very much. 
Amara lived with her mother, Margy. She was a very hardworking farmer. Amara's father died when she was 5 years old. 
When Amara was not at school, she spent her time with Mbisa, the goat. She cleaned and fed it. 
Amara also had her pet, Simba. Her mother did not like dogs very much, but she let Amara keep Simba. Whenever Simba disturbed her, she would shout, "Go away before I kick you out." Amara felt sad. 
One Saturday, they had visitors from the women's group. Amara was happy that her mother's friends had come with their children. They could play football. 
Her mother had prepared the food that the group liked. Amara was reminded by her mother to keep Simba locked up. It barked at strangers. 
Amara did not lock up Simba well. The visitors were surprised to see the dog in the room. Mama Oto asked, "Why do you allow the dog to come inside the house?" Amara's mother called Amara to come and take Simba out. 
Amara did not hear her mother calling because they were busy playing. 
When Amara went to the house, she called Simba out. Simba was very obedient to Amara.</t>
  </si>
  <si>
    <t>Julia C. Teale &amp; Akira R. O’Connor</t>
  </si>
  <si>
    <t>What is Déjà vu?</t>
  </si>
  <si>
    <t>https://kids.frontiersin.org/article/10.3389/frym.2015.00001</t>
  </si>
  <si>
    <t>Young people experience déjà vu the most. Having said this, depending on how old you are, you may still have to wait a while until you have your first déjà vu experience. A very small number of people say they had their first déjà vu experience by the age of 6. More people report their first déjà vu experiences as having happened sometime before they were 10 years old. The reason it may take a while to have your first déjà vu experience is that you need to be able to work out whether the feeling of familiarity you have really is stronger than it should be. For many younger kids, this may be a tricky thing to do.
By the time you reach an age between 15 and 25, you will probably be having déjà vu experiences more often than you will ever have them after that. The number of déjà vu experiences people report steadily decreases after 25 years old. This is puzzling for researchers because we are used to thinking of memory problems increasing with age, not decreasing with age!</t>
  </si>
  <si>
    <t>Khothatso Ranoosi</t>
  </si>
  <si>
    <t>Sun, Moon, Rain and Wind</t>
  </si>
  <si>
    <t>Moon asked Rain, "What do you do that helps the earth?" Rain answered, "I give the earth water so that the trees and plants can grow well. I give water for animals to drink." Rain asked Wind, "What do you do that helps the earth?" Wind answered, "I sweep the earth clean. I scatter the rain over the whole earth." Wind asked Sun, "What do you do that helps the earth?" Sun answered, "I give the earth light and warmth, so that animals and plants can live." Sun, Moon, Rain and Wind listened carefully to each other. Then Sun said, "It is true that each of us helps the earth in our own special way." "Yes", said Moon, "Not one of us is better than the others." "We can work together," said Rain. Wind said, "Then let us share the days." They all agreed. And that is why you sometimes see the moon when the sun is shining. And sometimes you feel the wind when it is raining. Sun, Moon, Rain and Wind work very well together.</t>
  </si>
  <si>
    <t>Khothatso Ranoosi and Marion Drew</t>
  </si>
  <si>
    <t>Thoko's FantaPine seed</t>
  </si>
  <si>
    <t>Thoko was sitting on his father's wagon. It was piled high with mielies. There were many children on the wagon. They were going home after spending the whole day in the fields. They had all worked hard that day. 
Thoko was very lucky. He worked the hardest of all the children. So, his father had bought him a FantaPine drink from M'e Pontso's shop. "Mmmmm, mmmmm it is delicious," said Thoko. It was Thoko's favorite drink. 
He sipped it slowly. He wanted it to last him until they got to the top of the hill. At the top of the hill his father stopped to give the oxen a rest. "What a beautiful valley we live in children," he said. "We are lucky to live in such a clean, fresh place." He smiled. On they went. 
The sun was warm. The wagon was rocking gently from side to side as the oxen walked. The children were chatting softly to each other. Thoko felt sleepy. He wanted to lie down on the mielies and sleep a little. He looked at the empty FantaPine tin in his hand. "I am tired of holding this empty tin," he thought to himself.</t>
  </si>
  <si>
    <t>Larva</t>
  </si>
  <si>
    <t>https://simple.wikipedia.org/wiki/Larva</t>
  </si>
  <si>
    <t>Probably the most widely accepted theory explaining the evolution of larval stages is the need for dispersal. Sessile organisms such as barnacles and tunicates, and sea-floor groups like mussels and crabs, need some way to move their young into new territory, since they cannot move long distances as adults. Many species have relatively long pelagic larval stages (how long a larva is in the water column). During this time, larvae feed and grow, and many species move through several stages of development. For example, most barnacles molt through six nauplius larva stages before molting to a cipris, when they look to settle. The larvae eat different food from the adults, and disperse.
The other consideration is the small size of the eggs. If animals lay many small eggs (and most do), then the young stages cannot live the life the adults lead. They must live a separate life until they have the size and capability to live as an adult. This is what the larvae do.</t>
  </si>
  <si>
    <t>Lesley Koyi</t>
  </si>
  <si>
    <t>Magozwe</t>
  </si>
  <si>
    <t>One day while Magozwe was looking through the dustbins, he found an old tattered storybook. He cleaned the dirt from it and put it in his sack. Every day after that he would take out the book and look at the pictures. He did not know how to read the words. The pictures told the story of a boy who grew up to be a pilot. Magozwe would daydream of being a pilot. Sometimes, he imagined that he was the boy in the story. It was cold and Magozwe was standing on the road begging. A man walked up to him. "Hello, I'm Thomas. I work at a place where you can get something to eat," he said. Thomas pointed to a house nearby. "I hope you will go there to get some food?" he asked. Magozwe looked at the man, and then at the house. "Maybe," he said, and walked away. Over the months that followed, the homeless boys got used to seeing Thomas around. He liked to talk to people, especially people living on the streets. Thomas listened to the stories of people's lives. He was patient and respectful.</t>
  </si>
  <si>
    <t>Lesley Koyi,
Brian Wambi</t>
  </si>
  <si>
    <t>Day I left home
for the city</t>
  </si>
  <si>
    <t>The city bus was almost full, but more people were still pushing to get on. Some packed their luggage under the bus. Others put their things on the racks inside. New passengers clutched their tickets as they looked for somewhere to sit in the crowded bus. Women with young children made them comfortable for the long journey. I squeezed in next to a window. The person sitting next to me was holding tightly to a green plastic bag. He wore old sandals, a worn-out coat, and he looked nervous. I looked outside the bus and realized that I was leaving my village, the place where I had grown up. I was going to the big city. The loading was completed and all passengers were seated. Hawkers still pushed their way into the bus to sell their goods to the passengers. Each one was shouting the names of what was available for sale. The words sounded funny to me. A few passengers bought drinks, others bought small snacks and began to chew.</t>
  </si>
  <si>
    <t>Liesl Jobson</t>
  </si>
  <si>
    <t>Karabo's question</t>
  </si>
  <si>
    <t>My cousin Kamohelo leans on her hoe. What do I do? What do I know? My aunt Keromang has a dress to sew. What do I do? What do I know? My uncle Khotso herds the cattle that low. What do I do? What do I know? Mama dries wheat when the wind does not blow. What do I do? What do I know? Papa rides a horse over mountains in snow. What do I do? What do I know? Grandpa's slow donkey walks to and fro. What do I do? What do I know? Grandma sings songs till the fire burns low. What do I do? What do I know? You know how to say yes. You know how to say no. That's what you do! That's what you know! Everyone laughs when you put on a show. Your work is to play. Your work is to grow.</t>
  </si>
  <si>
    <t>Lorie-Marlène Brault Foisy, Emmanuel Ahr, Steve Masson, Grégoire Borst, &amp; Olivier Houdé</t>
  </si>
  <si>
    <t>Blocking Our Brain: How We Can Avoid Repetitive Mistakes!</t>
  </si>
  <si>
    <t>https://kids.frontiersin.org/article/10.3389/frym.2015.00017</t>
  </si>
  <si>
    <t>What Does the Cow Drink? Your quick answer, like most people, was probably "milk" because of the very strong association between cows and milk, even though you are well aware that cows do not drink milk. Similar mistakes also happen at school. You might even have experienced this without even realizing it. For example, in science, children (and some adults!) often keep believing things that seem true but are actually false. When you were young, you may have thought that the sun was moving in circles around the Earth because you noticed that the sun was moving across the sky from east to west during the day. Your brain treated the sun the same way it treated any other moving objects you observed, and you concluded that the sun was circling around the Earth. Later, you learned that you were wrong, and that it is the Earth (along with all the other planets in our solar system) that is moving around the sun.</t>
  </si>
  <si>
    <t>Lwando Xaso</t>
  </si>
  <si>
    <t>Sima and Siza</t>
  </si>
  <si>
    <t>When Papa came home, Sima was nursing Siza. "What are you doing?" asked Papa. "I'm being a nurse," said Sima. "Will you play with me?" "Yes. But we will go to the park and play soccer," said Papa. His friends saw Sima and Papa playing soccer. They joined in. Sima and Papa often play soccer now. But they still haven't played with dolls. One day, Sima was playing hospital-hospital with his dolls. He heard Mama shout. "Sima! Run! Papa is waiting to play with you at the park." "Why on earth are you wearing a dress?" said Papa in an angry voice. Just then a ball flew out of nowhere and. Knocked Papa down. Everyone panicked. Except Sima. He knelt and tied his blanket around Papa's bleeding head. "Call an ambulance!" he shouted. "He needs stiches in his head. You did just the right thing," said the nurse. Sima was proud. "You're a hero. You'll make a great doctor one day." "But I want to be a nurse, just like you, " said Sima. "Thank you, Nurse Sima," said Papa. Now Sima and Papa play hospital and soccer – and his friends do too.</t>
  </si>
  <si>
    <t>Marlene Meyer, Suhas Hassan Vijayakumar, Harold Bekkering, Denise J. C. Janssen, Ellen R. A. de Bruijn, &amp; Sabine Hunnius</t>
  </si>
  <si>
    <t>Oops – That was a Mistake! How Toddler Brains React to Feedback</t>
  </si>
  <si>
    <t>https://kids.frontiersin.org/article/10.3389/frym.2015.00013</t>
  </si>
  <si>
    <t>From experiments done with adults, we have known for a while that there are different brain signals when the feedback says "Correct" compared to the feedback that says "Oops! Made a mistake". Before telling you more about it, we will explain how you can measure such brain responses:
Your brain does anything and everything that it does by passing very, very, very tiny bits of electricity between different brain cells called neurons. This electricity allows the neurons to communicate with each other and send information across the brain. Neuroscientists, the people who study brains, know how to measure these tiny currents using a technique called electroencephalography (Electro-En-ce-pha-lo-Gra-phy), usually shortened to EEG. They take a lot of extremely sensitive wires, called electrodes, and arrange them on a cap. The neuroscientists can see and measure the tiny brain signals when the cap is placed on a person's head. This helps the neuroscientists observe the changes happening to your brain signals when you get feedback.</t>
  </si>
  <si>
    <t xml:space="preserve">Martin Pienkowski
</t>
  </si>
  <si>
    <t>Music is Good for Your Brain, but Don’t Blast it</t>
  </si>
  <si>
    <t>https://kids.frontiersin.org/article/10.3389/frym.2015.00008</t>
  </si>
  <si>
    <t>The human brain is arguably the most complex structure known to science. A century ago, the German Korbinian Brodmann made the first serious attempt at cataloging this complexity. He divided the cerebral cortex, the biggest and uniquely mammalian part of the brain, into about 50 regions based on their anatomical appearance. These are now known as "Brodmann areas." In modern neuroscience, we understand that some of these anatomical regions have similar functions, while others play multiple roles. For example, Brodmann areas 39, 40, and part of 22 together make up "Wernicke's area," named after Carl Wernicke, another German. Wernicke's area is crucial for our seemingly effortless ability to make sense of words (as well as other forms of communication, such as sign language). When scientists first studied brains, they noticed that some parts were a bit darker in appearance than others, and called these "gray matter" and "white matter." We now know that gray matter is made up of billions of nerve cells or neurons. White matter consists of the neural cables or axons that connect different brain regions.</t>
  </si>
  <si>
    <t>Mary Okere</t>
  </si>
  <si>
    <t>Locusts</t>
  </si>
  <si>
    <t>One day we saw a strange black cloud move in from far away. It was a swarm of locusts, headed for our village. The locusts attacked farms and ate the crops. We tried to chase the locusts away. But they would not go. We made noises and screamed, "Wuwi, wuwi!" But the locusts would not go. We hit tins and metal pots. But the locusts would not go. We lit fires to chase the locusts away. But they would not go. They settled on trees. Branches broke because of the weight of all the locusts. Then we remembered that roasted locusts are good to eat! Everyone started to collect the locusts in sacks and nets. Children brought gourds and filled them with locusts. We roasted locusts and fried them. We even dried locusts for the cold season. But still, there were so many locusts. Then, the next morning, the locusts flew away. The cloud left our village. When the farmers saw their farms, they moaned loudly: "Our farms are destroyed!" The villagers cried, "What will we eat this year? What have the locusts left us?"</t>
  </si>
  <si>
    <t>Mecelin Kakoro</t>
  </si>
  <si>
    <t>When the big blue bus was late</t>
  </si>
  <si>
    <t>Bubu and his mother get on the bus. Behind them are 9 more people in the queue. "Will there be enough seats for all of us?" Bubu asks. He can see there are 4 rows of seats on the bus, with 2 seats on one side and 2 seats on the other. How many seats are there altogether? Will all the people in the queue be able to sit? Bubu and his mother take the 2 front seats next to the door. They have lots of space in front of them and a good view outside. Bubu counts 6 new people that have joined the queue. "That makes 17 passengers altogether," he thinks. "Mama, there's space for almost everyone," he tells his mother. "Only one person will have to stand." Did Bubu count correctly? Now the bus is full. The driver closes the doors and pulls off. There is a noise outside. Bubu and the other passengers look out the window. More people are running to catch the bus. They shout, "Stop! Stop! We also need a ride." But it is too late. Bubu and his mother feel sorry for the people left behind.</t>
  </si>
  <si>
    <t>Big blue bus</t>
  </si>
  <si>
    <t>Other people arrived at the bus stop. They complained because the bus was late. "Where is the bus?" they asked. Ebei was worried. "We will not be able to go to town," he thought. "I will not be able to get my uniform." Some people gave up and went home. Ebei cried. He did not want to go. "We will wait a bit longer," said his mother. Suddenly, they heard a noise. They saw dust in the air. The bus was coming! But this bus was not blue. It was not big. It was red and small. The people did not want to get in this bus. "Get in! Get in!" shouted the driver. "We are very late today," he called. Ebei and his mother got in first. Soon everyone else got in the small red bus. Ebei looked out the window. He saw more people at the bus stop. Even more people were running to catch the bus.</t>
  </si>
  <si>
    <t>Mele Joab</t>
  </si>
  <si>
    <t>Akoro's banana business</t>
  </si>
  <si>
    <t>Akoro is a young man married to Chichi. They live in Kanam village in Turkana County. Akoro has a banana garden which yields a good harvest. 
One morning before the sun got hot, Akoro set out with a crate of bananas on his head. He walked confidently to Kilindo market, only a kilometer away from his home. 
On the way, men and women of his age stared at him in surprise. Others even laughed out loud shouting, "Akoro is definitely bewitched. How can he do such a job? Men from our community do not sell bananas!" But Akoro never minded. He was a determined and hardworking man who was ready to do any job. 
As soon as Akoro reached the market, he arranged the bananas on a stand and stood beside them waiting for customers. He wondered, "Will anyone stop to buy my bananas?" 
Few minutes later, a woman dressed in a purple dress stopped next to Akoro's banana stand. "How much is a kilo of bananas?" the woman asked. "Fifty shillings, madam," Akoro replied respectfully. 
The woman said, "Please pack for me a kilo and a half." The woman continued, "You must reduce the price." Akoro answered, "No problem madam."</t>
  </si>
  <si>
    <t>Mele Joab
Silva Afonso</t>
  </si>
  <si>
    <t>Ekai and the
Domestic
Animals</t>
  </si>
  <si>
    <t>Ekai keeps all sorts of animals in his father's homestead. His mother Mrs. Anok has always supported Ekai in the purchasing of the animals. Goats, chicken, chicks, cattle, rabbits and a dog are Ekai's favorite animals. During holidays Ekai with the help of his sister will take the goats out to graze in the nearby river banks, have fun and make sure all their livestock are satisfied. At the grazing banks Ekai would hold one of the goats after it has taken water confirming how the goats are growing fat each and every day. Ekai has a dog pet called Bony. Every time Ekai is around he would give Bony food and a hot shower with a shampoo, that makes Bony a happy and healthy dog. In the morning Ekai and his sister will give the birds food and water before he takes breakfast. Besides him Bony the dog would play and let no other wild birds to disturb their birds.</t>
  </si>
  <si>
    <t>Mosa Mahlaba</t>
  </si>
  <si>
    <t xml:space="preserve">Searching for the spirit of Spring
</t>
  </si>
  <si>
    <t>Nkanyezi walked all day. She hiked up a hill, and down into a valley. She sailed across the great river, and climbed between sharp rocks. She marched across the plains until she reached the shadow of the red mountains. As night was closing in, Nkanyezi arrived at a village of patterns and colors as she had never seen before. She told the village elders about her journey to bring back the spirit of celebration to her people. The mother of this tribe gave Nkanyezi a gift. She told the girl, "With love we give to you this paint to restore color to your village." Nkanyezi thanked the elders and put the paint in her bag. Early the next morning she went on her way. Nkanyezi walked all day, through a vast forest of giant trees. As the sky became too dark for her to see, she heard the sound of beating drums. She hurried towards the drumming, feeling the spirit of dance coming to her tired feet.</t>
  </si>
  <si>
    <t>Nabanita Deshmukh</t>
  </si>
  <si>
    <t>First House</t>
  </si>
  <si>
    <t>https://www.digitallibrary.io/en/books/details/1187</t>
  </si>
  <si>
    <t>One day, Kindru-Lalim remarked, "O Lali, I'm so tired of living in a dark cave. Why don't we build a house in the forest?" "That's a fantastic idea, Kindru!" exclaimed Kincha Lali-Dam. "Let's go and ask our friends - the birds, beasts and reptiles - how to build a house!" So Kincha Lali-Dam and Kindru-Lalim came out of their caves and entered a dense forest. The first animal they saw was an elephant standing under a tree, flapping his large ears. 
 "Can you tell us how to build a house, O mighty one?" they asked. The elephant trumpeted loudly and said, "Cut logs to make pillars as strong and thick as my legs!" The two friends chopped down a tree and made thick pillars out of it. 
 A snake suddenly slithered past them on the forest floor. "Fetch poles as long and thin as I am," hissed the snake, so off went Kindru-Lalim and Kincha Lali-Dam to cut bamboos from a nearby grove.</t>
  </si>
  <si>
    <t>Why Can't We Glow Like Fireflies?</t>
  </si>
  <si>
    <t>https://freekidsbooks.org/wp-content/uploads/2019/09/Why-Cant-We-Glow-Like-Fireflies-FKB-Stories.pdf</t>
  </si>
  <si>
    <t>Imagine a dark, moonless night when you have gone camping with your classmates and you lose your way. What would you do? Will you not try contacting your friends by flashing your torchlight?
Well, fireflies or ‘lightning bugs' as they are sometimes called do the same, except that they have an unlimited supply of light within themselves! That is why fireflies never worry about fused light bulbs or electricity tariffs. They seem immensely happy just flying around and glowing- this is their signal to say, "Hey, look! I'm here!"
The glow of the firefly is produced by a protein called luciferase and a pigment called luciferin. Proteins are special food used by our bodies to create muscles, bones and skin while pigments are natural coloring substances found in plants and animals. When these two meet inside the tiny belly of the firefly, they react with the oxygen already found in there.
A celebration takes place, a soft firework display, so to say and bright light is produced which is the ‘glow' of the firefly! Fireflies therefore are bioluminescent but they are not the only ones. Different types of fish and marine creatures in the sea also produce their own lights!</t>
  </si>
  <si>
    <t>What Is Earth?</t>
  </si>
  <si>
    <t>https://www.commonlit.org/texts/what-is-earth</t>
  </si>
  <si>
    <t>Earth orbits the sun once every 365 days. The shape of its orbit is not quite a perfect circle. It's more like an oval, which causes Earth's distance from the sun to vary during the year. Earth is nearest the sun, or at "perihelion," in January when it's about 91 million miles away. Earth is farthest from the sun, or at "aphelion," in July when it's about 95 million miles away.
At the equator, Earth spins at just over 1,000 miles per hour. Earth makes a full spin around its axis once every 24 hours, or one day. The axis is an imaginary line through the center of the planet from the North Pole to the South Pole. Rather than straight up and down, Earth's axis is tilted at an angle of 23.5 degrees.
At all times, half of Earth is lighted by the sun and half is in darkness. Areas facing toward the sun experience daytime. Areas facing away from the sun experience nighttime. As the planet spins, most places on Earth cycle through day and night once every 24 hours. The North Pole and South Pole have continuous daylight or darkness depending on the time of year.</t>
  </si>
  <si>
    <t xml:space="preserve">Nathaniel J. Dominy
</t>
  </si>
  <si>
    <t>Reindeer Vision Explains the Benefits of a Glowing Nose</t>
  </si>
  <si>
    <t>https://kids.frontiersin.org/article/10.3389/frym.2015.00018</t>
  </si>
  <si>
    <t>Fog is an accumulation of tiny water droplets or ice crystals suspended above the surface of the Earth. It forms when moist air is cooled below a specific temperature and some of the water vapor condenses (turns to tiny liquid droplets). By definition, the weather is considered foggy when we cannot see more than 1000 m ahead. In his book, Robert L. May described fog "as thick as white fizz" and near zero visibility (it was "dark and drear"), which suggests that the fog could have been one of two possible types: radiation fog or ice fog. Radiation fog happens when the ground cools the air above it by contact. Ice fog occurs when warm air interacts with extremely cold air and the water vapor changes directly into a solid, forming tiny ice crystals suspended in the air.
The ability of light to shine through fog varies according to the color of light.</t>
  </si>
  <si>
    <t>Nayan Chanda</t>
  </si>
  <si>
    <t>Around the World With a Chilli</t>
  </si>
  <si>
    <t>https://freekidsbooks.org/wp-content/uploads/2019/12/FKB-Stories-around-the-world-with-a-chilli-childrens-nonfiction-book.pdf</t>
  </si>
  <si>
    <t>Appu did not linger to taste the few pieces of fish that Ma had just fried. He ran off to his room and picked up the small globe that he had received on his last birthday. Impatiently, he turned the globe to see where South America was. It was on the other side of the globe. He quickly found the country that Ajar Uchu had mentioned: Mexico. Amazing! Appu thought. The next day seemed to drag for Appu. He went through his classes distractedly, finished his homework early in the evening with only one thought on his mind – the talking plant. Just before sunset he filled up the watering can and walked to the garden. He watered the egg plants, spinach, tomatoes and bottle gourd vines before coming to the chilli. Just after he had emptied the watering can on the chilli plants laden with bright green pods, some even turning red, Ajar Uchu spoke, "Ahh! So, refreshing after a hot day! Thank you Appu." Appu eagerly knelt down to listen to the story.</t>
  </si>
  <si>
    <t>Nelson Acadri,
Rob Owen</t>
  </si>
  <si>
    <t>Friends become
enemies</t>
  </si>
  <si>
    <t>Most mornings, Hare would take some seeds from Hyena's granary. Then he went to his field and pretended to work. He would light a fire and roast the seeds. He did nothing, except eat roasted seeds. At harvest time, Hare went and stole his friend's ripe maize. He carried it to his own granary. Hyena complained about the stolen crops. Hare answered, "Maybe the neighbors stole your maize. They are suffering from famine because they are lazy." Hyena thought about this problem for a long time. He came up with an idea. He collected gum from the trees. He put that sticky gum around the whole field. The thief would get stuck in the gum. During the night, Hare went to Hyena's field to steal more maize. Before entering the field, he looked around to see if it was safe. Hare did not see the gum that Hyena had put around the field. Hare stood in the gum and was stuck. He started shouting for help. Hyena heard the shouts and ran out to catch the thief. He could not believe his eyes. It was his friend Hare who was stuck in the gum!</t>
  </si>
  <si>
    <t>Nozizwe Herero, Siya Masuku</t>
  </si>
  <si>
    <t>Amazing Daisy</t>
  </si>
  <si>
    <t>Daisy wouldn't give up. Every day she practiced by herself, flapping her wings. Flap, flap, flap, she would flap her wings but she couldn't lift off the ground. While she practiced, she imagined herself flying high into the sky and looking at the chickens below. She imagined herself flying past the sparrows and past the swallows. "Wow!" The birds would say. "A chicken that can fly!" So, flap, flap, flap, every day Daisy would flap her wings. She would lift off the ground but fall down again. "I'm never going to fly!" Daisy cried to Mama. "The others are right." "Daisy, you are different from the other chickens. They don't want to fly but you do! You can do it, " Mama said. The following day Daisy climbed to the top of the chicken coop and flap, flap, flap, she flapped her wings. She flew into the air and flapped her wings and flapped her wings and flapped her wings and... BAM! The other chickens laughed out loud. "Ha ha ha! We told you! Chickens can't fly!"</t>
  </si>
  <si>
    <t>Oku Modesto,
Salim Kasamba</t>
  </si>
  <si>
    <t>Elders</t>
  </si>
  <si>
    <t>Then he would say to the next child, "I am old enough for meat. Here is yours. Wait until you are older." Each small portion became even smaller. It went like this for all the children. The youngest child got a tiny piece of meat. The father kept the big pieces of meat for himself and his wife. The children were quiet and ate their food. Years passed and the children grew up. The parents grew old. They became weak. The children looked after their old mother and father. One day at meal time, the eldest child served the meat, as usual. But this time she gave only a tiny piece to her father and a tiny piece to her mother. She said to her parents, "You ate yours, now it is our time. We are old enough." She served most of the meat to her brothers and sisters. The father remembered what he did while his children were young. Mother and father agreed that it was not the right thing to do. They asked for forgiveness. The children promised that they would not repeat this mistake with their own children.</t>
  </si>
  <si>
    <t>Ph&lt;U+1EA1&gt;m Quang Phúc</t>
  </si>
  <si>
    <t>Bo's Treasure</t>
  </si>
  <si>
    <t>https://www.digitallibrary.io/en/books/details/3706</t>
  </si>
  <si>
    <t>Bo ran outside. He saw Grandpa's potted plant. "Grandpa loves this a lot. Must be a treasure." Bo took the plant to his room. Bo ran into the kitchen. He rifled through Grandma's cupboard. "Grandma loves these funny things. Must be treasures!" Bo took them all to his room. Bo ran to the family room. "Pa loves this game a lot. Must be a treasure." So, Bo took the game to his room. Bo went to his sister's room. "Na loves these books a lot. Must be treasures!" 
Bo took all of them back to his room. He finally went into his mother's room. 
"Ma adores all this make-up. Must be a treasure." Bo took the make-up purse to his room. Bo called Tun and Teo to come and see his loot. Meanwhile, everyone in the house was angry. Where were their special things?</t>
  </si>
  <si>
    <t>Ph&lt;U+1EA1&gt;m Th&lt;U+1ECB&gt; Thu Trang</t>
  </si>
  <si>
    <t>Bon and Butter</t>
  </si>
  <si>
    <t>https://www.digitallibrary.io/en/books/details/3704</t>
  </si>
  <si>
    <t>Bon is on a summer break! He asks Ma to play. But she is busy. She tells Bon to ask his Pa. Bon finds his Pa. "Pa! Want to play ball?" Pa says no. He is going to work. But Pa has an idea. He gives Bon a bag of balloons. Then Pa goes out the door. Bon finds his sister. Su is busy cutting paper for a class party. She gives Bon some paper. She tells him to make airplanes! Bon is very upset. Everyone is too busy to play with him! So, Bon goes into the garden. He will play with Butter the parrot. Butter looks at Bon. Bon looks at Butter. Bon has an idea. He has balloons. He has paper. Bon gets to work. He cuts and pastes. He pastes and cuts. Bon works for days! Finally, it's Saturday. Everybody is home. Bon invites his family to a party. They are surprised. It is not Bon's birthday. So, whose party is it? Bon just smiles. He asks his family to follow him. Bon jumps up and down. He laughs. He tells his family that it is Butter's birthday!</t>
  </si>
  <si>
    <t>Phoebe Sibomana</t>
  </si>
  <si>
    <t>Hare and Hyenas Fight</t>
  </si>
  <si>
    <t>Hare used to sit all day doing nothing and when Hyena came home after work, Hare would always ask him for nuts from his farm. But Hyena didn't like this very much. Hyena believes in working hard and not getting things for free. So, one day Hyena thought to himself, "Its so hard to work all day by myself. Maybe Hare could help me and in return he can get some nuts that he has actually worked for." Hare agreed to his terms and they shook hands on it because he thought it was a good deal. They also agreed that more work could be done and they will also get enough food for their families. The two worked so good together. They would work and laugh together. Hare would dig and plant and Hyena would help and sing along as they went. Hyena was very happy because he was able to plant a lot more than before. Hare was a really hard worker and worked all day long with no rest. He would work fast and faster. But he felt like he was working too much and wanted a raise because what Hyena was paying too little.</t>
  </si>
  <si>
    <t>Phuangthana Phetsavong</t>
  </si>
  <si>
    <t xml:space="preserve">
Busy Mother Hen </t>
  </si>
  <si>
    <t>https://www.digitallibrary.io/en/books/details/3739</t>
  </si>
  <si>
    <t>Mother Goat passes by. "Will you go to the fair with me?" she asks Mother Hen. 
"I'm busy with my eggs, " Mother Hen answers. One, two, three, four, five, six. 
Six round eggs! Mother Pig passes by. "Will you go to the fair with me?" she asks. "I'm busy with my eggs," answers Mother Hen. One, two, three, four, five, six. Six round eggs! Mother Cow passes by. "Will you go to the fair with me?" she asks Mother Hen. "I'm busy with my eggs," answers Mother Hen. Mother Hen waits and waits. "When will I see my chicks?" she wonders. Mother Hen feels something. What's happening? One, two, three, four, five, six. Crack! Crack! Crack! Crack! Crack! Crack! Six chicks have hatched. Mother Hen is happy with her lovely chicks. Then she remembers. There is a fair today! Mother Goat, Mother Pig and Mother Cow have already left. Mother Hen is ready now. She will take her chicks to the fair. One, two, three, four, five, six! Mother Hen and her six chicks have a fantastic time at the fair. What fun! Her chicks were worth the wait.</t>
  </si>
  <si>
    <t>Phumy Zikode</t>
  </si>
  <si>
    <t>The boy who nobody loved</t>
  </si>
  <si>
    <t>He continued walking. He saw some splendid new clothes. He took off his clothes and put on the new ones. Then he thought about what the old woman had said. He took off the new clothes and put his old ones back on. Next he saw the root. It was withered from the sun. He asked himself what the old woman thought he would do with the root. Next to the root, there was a bowl of food. The food smelled delicious and the boy was hungry. He couldn't stop himself from eating. When he had finished, he remembered what the old woman had told him. The old woman had said he must only take the root. He looked around for the root, but he couldn't see it anymore. The boy left the forest feeling disappointed. He went back to tell the old woman what had happened. But the old woman was gone.</t>
  </si>
  <si>
    <t>Salaama Wanale</t>
  </si>
  <si>
    <t>The girl who got rich</t>
  </si>
  <si>
    <t>Nambuya walked for a long time. She reached a place where there were snakes, millipedes, caterpillars and other insects. She was very tired and weak from hunger. When she sat down to rest, she fell asleep. The insects began to bite her. On her journey, Nelima came to the same old woman. She was happy to see Netasile, who was the first person she met since starting her journey. Netasile asked the same questions as she asked Nambuya. Nelima agreed to help Netasile. "You have done what others failed to do," said the old woman. She told Nelima to go back home. There she would find everything she wanted. Nelima was very grateful and thanked the old woman. She ran back home and found a new house with everything in it, and a lot of food. She was now rich. But Nelima mourned the loss of her sister, Nambuya. She said to herself, "One who did not listen to advice ended up in an elephant's mouth."</t>
  </si>
  <si>
    <t>Somsanouk Bouttavong</t>
  </si>
  <si>
    <t>Caterpillar Looks for a Shoe</t>
  </si>
  <si>
    <t>https://www.digitallibrary.io/en/books/details/3762</t>
  </si>
  <si>
    <t>Caterpillar has lost a shoe. It hurts her foot to walk without it. Caterpillar goes to Spider. "May I borrow a shoe from you, Spider?" But Spider's shoe is too small. Caterpillar is sad without her shoe. She goes to Frog. "May I borrow a shoe from you, Frog?" But Frog's shoe is too big. She goes to Grasshopper. "May I borrow a shoe from you, Grasshopper?" But Grasshopper's shoe is too scratchy. She goes to Crab. "May I borrow a shoe from you, Crab?" But Crab's shoes are used for digging. They are too sharp for walking! Caterpillar is too tired to search any more. She curls up on a leaf to rest. Caterpillar decides to make a cozy cocoon to sleep in. Days pass by. And when Caterpillar steps out of her cocoon... She doesn't need shoes anymore!</t>
  </si>
  <si>
    <t>Stella Badaru,
Wiehan de Jager</t>
  </si>
  <si>
    <t>Elephant and
Chameleon</t>
  </si>
  <si>
    <t>Elephant lived in a house on one side of the palace. Chameleon lived on the other side. At this time, there was a terrible drought across the land. The king had an idea and called his two neighbors to the palace. The king said to Elephant and Chameleon, "I want you to stomp on the ground with your feet until water comes out." The king promised a large reward to the one who succeeded. Chameleon had no hope since he was very small. Elephant was extremely happy since he was so big and powerful. Elephant went to the field and started stomping on the ground. A lot of dust came, but no water. Elephant stomped on the ground until water was almost coming out, but he was too tired. He gave Chameleon a chance to try. Chameleon started stomping on the ground. After a short while, water came out. People could not believe their eyes!</t>
  </si>
  <si>
    <t>Stella Kihweo</t>
  </si>
  <si>
    <t>Ah! Football!</t>
  </si>
  <si>
    <t>On the way, we saw our friends playing football. "Ah! Football!" I said. I wanted to play too. I said to Chuma, "Let's ask if we can play with them. I like playing football very much." Chuma replied, "Let us go to the shop first, then we can come to play." But I replied, "Let us play first! Grandmother will not allow us to return." We joined our friends to play. I was the goal keeper. The goal posts were made of two big stones. I worked hard to catch the ball. My friends were not able to score any goals. We played until the field was full of sand. Then we went to the shop. Grandmother's money was gone! I started to cry. Chuma shouted, "Stop crying. You wanted to play first." We returned home without salt or cooking oil. We were very dirty and worried.</t>
  </si>
  <si>
    <t>Syamphay Fengsavanh</t>
  </si>
  <si>
    <t>Bountong's New Hat</t>
  </si>
  <si>
    <t>https://www.digitallibrary.io/en/books/details/3735</t>
  </si>
  <si>
    <t>Bountong is happy with his new hat. He puts it on and runs to visit Buk-Le. Now they can play like two buffaloes! They ride across the fields and run with the wind. Wooooooo! shouts Bountong. Mooooooo! moos Buk-Le. Wooooshh! blows the wind. Wheeee! says the hat. Suddenly, the wind blows hard. The hat's tail tugs and flutters. Bountong gets tangled in the hat's long tail! 
He tumbles down from Buk-Le. Buk-Le feels bad for his friend. 
The wind is worried. Bountong's new hat feels sorry. "Go away!" shouts Bountong. He throws the hat away. The wind blows the hat up, up, up! Go! Go! Go! says the wind to the hat. The hat says good-bye sadly. The hat flies into the air. It disappears. But now the wind begins to blow. The rain begins to fall. Bountong wishes he had his hat.</t>
  </si>
  <si>
    <t>Tanja Kassuba &amp; Sabine Kastner</t>
  </si>
  <si>
    <t>The Reading Brain</t>
  </si>
  <si>
    <t>https://kids.frontiersin.org/article/10.3389/frym.2015.00005</t>
  </si>
  <si>
    <t>About a third of our brain is specialized in analyzing things that we see. This part of the brain is also known as the visual system. This system is based in the cortex, the folded surface of the brain. Areas of the visual system lie in occipital cortex and parts of temporal and parietal cortices.
Other parts of the brain help us understand and produce language (to speak). These parts are located mostly in the left hemisphere, or the left half of the brain. Regions for understanding language are found in left temporal cortex, and regions for producing language are found in left frontal cortex. When we read, both the visual system and the language regions are involved: the visual system examines what the words look like, and the language regions tell us what they mean.
A third part of the brain links the visual system and the language regions together. We will call this region the wordbox, but it is also known as visual word form area.</t>
  </si>
  <si>
    <t>Technical Mechanics Grade 10</t>
  </si>
  <si>
    <t>http://ukuqonda.co.za/digicom/Grade-10-Technical-Mathematics/TechMaths_Gr10LB_Eng.pdf</t>
  </si>
  <si>
    <t>There is no specific scientific calculator prescribed for this subject. Any scientific, nonprogrammable calculator is suitable for your studies. Different scientific calculators have different functions and it is up to you to know your calculator. Most scientific calculators have algebraic logic; the operation in an expression can be entered in the calculator in the order in which the expression is read (left to right). The calculator automatically follows the conventional order of operations. 
You can setup your calculator to work either in natural display or linear display. Natural display causes fractions, irrational numbers, expressions, and certain functions to be displayed as you see them on paper. Linear display causes fractions and other expressions to be displayed in a line. 
When we come across an expression such as 7 + 3 ÷ 10 × 1, it makes a difference how we choose which operations to perform first.
Scientific calculators have been programmed to follow preset mathematical rules. If we press the buttons in a certain order, the calculator does the operations according to the rules that it has been programmed with.</t>
  </si>
  <si>
    <t>Technical Science Grade 10</t>
  </si>
  <si>
    <t>http://ukuqonda.co.za/digicom/Grade-10-Technical-Science/TechSci_Gr10_LB_Eng_lowres.pdf</t>
  </si>
  <si>
    <t>The candle clock was used years ago to indicate the passing of time. Special candles were marked with lines spaced so that, as the candle burned down, one line would disappear each hour. The process of marking the lines is called calibration. In this activity you will calibrate a candle to make a candle clock. 
A. Plan the activity a few days ahead as it might take most of the day to complete. AND plan a strategy to convince the principal to use your candle to run the school for a day. 
B. Decide what marks you will make on the candle. You might choose, for example to make marks for 15-minute periods of time. Thin candles burn faster than thick candles. 
C. Place the candles firmly in the holders. 
D. Put the candle holders close together and check that the candles are the same height. 
E. Light one candle. After the chosen period of time make a mark on the second candle opposite the top of the burning candle. Carry on marking the second candle until about one third of the candle has burned.</t>
  </si>
  <si>
    <t>Ursula Nafula</t>
  </si>
  <si>
    <t>Sakima's song</t>
  </si>
  <si>
    <t>One day his mother asked him, "Where do you learn these songs from, Sakima?" Sakima answered, "I just know them, mother. I hear them in my mind and then I sing." Sakima liked to sing for his little sister, especially, if she felt hungry. His sister would listen to him singing his favorite song. She would sway to the soothing tune. "Can you sing it again and again, Sakima," his sister would beg him. Sakima would accept and sing it over and over again. One evening when his parents returned home, they were very quiet. Sakima knew that there was something wrong. "What is wrong, mother, father?" Sakima asked. Sakima learned that the rich man's son was missing. The man was very sad and lonely. "I can sing for him. He might be happy again," Sakima told his parents. But his parents dismissed him. "He is very rich. You are only a blind boy. Do you think your song will help him?" However, Sakima did not give up. His little sister supported him. She said, "Sakima's songs soothe me when I am hungry. They will soothe the rich man too."</t>
  </si>
  <si>
    <t>Ursula Nafula,
Laura Libertore</t>
  </si>
  <si>
    <t>Go Home Pig</t>
  </si>
  <si>
    <t>Goat said, "Ehe, Pig! Come with me to my house. We are having a small party." When they were eating, Pig thought, "This food is so delicious. I think I will stay here forever. It was time for everybody to dance. But Pig danced alone on the side. At the end of the dance, they left. After a short while, Pig said, "I feel sick." The others decided to carry Pig to his home. But Pig cried and said, "Take me back to Goat's house instead. My home is too far." They put him down and said, "You are heavy. You can walk back if you want." Pig called to two of his friends, but they ran away without looking at him. Pig walked back to Goat's house. He thought, "I just want to eat the delicious food that Goat prepares." Goat was surprised to see Pig so soon. He asked, "Did you forget something?" Pig said, "My friend, I am sick." At that time, the others arrived and began quarrelling Pig. "You are lying. If you were sick, you would not have walked back here on your own."</t>
  </si>
  <si>
    <t>Ursula Nafula,
Vusi Malindi</t>
  </si>
  <si>
    <t>Decision</t>
  </si>
  <si>
    <t>My village had many problems. We made a long line to fetch water from one tap. We waited for food donated by others. We locked our houses early because of thieves. Many children dropped out of school. Young girls worked as maids in other villages. Young boys roamed around the village while others worked on people's farms. When the wind blew, waste paper hung on trees and fences. People were cut by broken glass that was thrown carelessly. Then one day, the tap dried up and our containers were empty. My father walked from house to house asking people to attend a village meeting. People gathered under a big tree and listened. My father stood up and said, "We need to work together to solve our problems." Eight-year-old Juma, sitting on a tree trunk shouted, "I can help with cleaning up." One woman said, "The women can join me to grow food." Another man stood up and said, "The men will dig a well." We all shouted with one voice, "We must change our lives." From that day we worked together to solve our problems.</t>
  </si>
  <si>
    <t>How Does the Toothpaste Get into the Tube?</t>
  </si>
  <si>
    <t>https://www.digitallibrary.io/en/books/details/1178</t>
  </si>
  <si>
    <t>Kids were tumbling out of bed, their mothers hurrying them to clean their teeth, handing them tooth sticks and jars of toothpaste. What? Did I just say – "Tooth sticks"? 
That's right. 
They used tooth sticks to clean their teeth back in 1870. A tooth stick was simply a twig with a frayed end. Some lucky kids had twigs with boar hair tied to one end for that extra shine. And what was that other thing I said? "Jars of toothpaste"? 
That's right. Toothpaste tubes were not invented yet. They only had jars. 
And every bleary eyed kid started her day by dipping a tooth stick into a porcelain jar filled with toothpaste. Actually, into the same porcelain jar that every other member of the family dipped their tooth stick into. Including that visiting grand aunt with yellow and black teeth, whose tooth stick matched her teeth.</t>
  </si>
  <si>
    <t>https://freekidsbooks.org/wp-content/uploads/2019/12/FKB-Stories-how-does-the-toothpaste-get-into-the-tube.pdf</t>
  </si>
  <si>
    <t>Today, toothpaste tubes are filled using machines. All the empty tubes are lined up on a conveyer belt with their caps downwards and the unsealed end pointing up. A big container filled with toothpaste is fixed above the conveyor belt.
From a nozzle at the bottom of the container, the toothpaste is let into each of these tubes as they move along the conveyor belt. But the paste is not filled all the way to the brim. About half an inch is left so that it can be sealed. Now the tube is ready to be squeezed!
Many people in India use datun, the twig of a neem or babool tree, instead of a factory-made brush. Datun keeps teeth and gums healthy. But do you know which the best brush in the world is? Your fingers, say dentists! Great for the teeth and gums.
Have you tried tooth powder? What are the different smells that you can detect in it? Herbs and spices that are good for teeth include mint, clove, cinnamon, black pepper and tulsi. Eating fibrous fruits and vegetables, like apples and carrots, is good for cleaning teeth.</t>
  </si>
  <si>
    <t>Vincent Afeku,
Wiehan de Jager</t>
  </si>
  <si>
    <t>Fox and Rooster</t>
  </si>
  <si>
    <t>Rooster wanted to be king. So he lied to the other animals. He told them, "The red comb on my head is fire! Don't touch the comb on my head!" The other animals believed Rooster. They decided to elect Rooster as their king. The animals hoped that Rooster's fire would help them in cold weather. Then came a day when it rained. And rained. And rained. It was cold. Everything was wet and cold. "Where can we get fire to warm our bodies?" Rabbit asked the other animals. "We can get fire from the comb on Rooster's head," replied Monkey. "Rooster is our king because he has fire on his head," said Monkey. The animals agreed with Monkey. They sent Fox to collect fire from king Rooster. Fox found Rooster in a deep sleep. So he decided to take fire without asking Rooster. Fox collected some dry grass. He put the grass next to the comb on Rooster's head. Nothing happened. The grass did not catch fire. "Wake up king Rooster!" yelled Fox. "We need fire now." But Rooster could not give fire to Fox.</t>
  </si>
  <si>
    <t>Violet Otieno</t>
  </si>
  <si>
    <t>Nangila's courage</t>
  </si>
  <si>
    <t>Long ago, there was a man who had a very serious wound on his leg. He could not stand or walk. This man lived in a village with his wife and their children. 
The couple had three sons and one daughter. The daughter's name was Nangila. Her duty was to take care of her father. The sons worked on the land and grazed animals. 
Nangila was a beautiful girl. All the villagers liked and respected her. Her parents wanted a good husband for Nangila. They set a difficult task in order to find the right man. 
Anyone who wanted to marry Nangila would have to get a herb from a lake near the village. This herb would heal her father's wound. But the lake was filled with dangerous spirits. 
Some men tried to get the herb but returned without it. 
Some men did not return from the lake at all. 
Nangila felt worried. Not even her brothers would go to the lake. One day, she decided to fetch the herb herself. Her mother said, "My daughter, if strong men have failed, how will you succeed?" 
But Nangila had made up her mind.</t>
  </si>
  <si>
    <t>Holidays With Grandmother</t>
  </si>
  <si>
    <t>https://www.digitallibrary.io/en/books/details/108</t>
  </si>
  <si>
    <t>Odongo and Apiyo were excited because it was time to visit their grandmother again. They packed their bags and got ready for their long journey the next day. They could not sleep and talked about the holiday the whole night. Early the next morning, they left for the village in their father's car. They drove past mountains, wild animals, and tea plantations. They counted cars and sang songs. After a while, the children were tired and fell asleep. Father woke up Odongo and Apiyo as they arrived in the village. They found Nyar-Kanyada, their grandmother, resting on a mat under a tree. In their language, Nyar-Kanyada means "daughter of the people of Kanyada." She was a strong and beautiful woman. Nyar-Kanyada welcomed them into the house. She danced around the room singing with joy. Her grandchildren were excited to give her the presents they brought from the city.</t>
  </si>
  <si>
    <t>Wiehan de Jager</t>
  </si>
  <si>
    <t>Disability is Not
Inability</t>
  </si>
  <si>
    <t>One day I met Agnes. She is a very good English teacher. She walks using crutches on both sides of the arms. When I went for the music show, I met with Mosa. He is a music DJ at all shows. Mosa has albinism. He has problems with his eyes. My neighbor is Ms. Nerima. Her legs are crippled but is a prominent farmer in the village. Mosa has a problem with hearing. He speaks with Sign language. Mosa is the best soccer player in the whole village. I like watching him play. Mosa had an accident with his hands. But he can win matches with his feet! Now I know that even people with challenges can do anything! I will tell my friend Jackie not to give up. Hurray! We can all do everything in life! No one is disable in this world.</t>
  </si>
  <si>
    <t>Elephant's nose</t>
  </si>
  <si>
    <t>A baby elephant was born. She was very curious. She had a question for every animal. She was curious about Giraffe. "Why do you have a long neck?" she asked. She was curious about Rhino. "Why does your horn have a sharp point?" she asked. She was very curious about Crocodile. "What do crocodiles eat for dinner?" she asked. Clever Crow quickly said, "Follow me to the river. There you will see what crocodiles eat for dinner." So, Baby Elephant followed Crow to the river. She pushed through the reeds and stood on the bank. She looked into the water. Where was Crocodile? "Hello," said a stone near the river bank. "Hello," said Baby Elephant. "Can you tell me what crocodiles eat for dinner?" she asked. "Come closer and I will tell you," said the stone. Baby Elephant bent down. "Come closer," said the stone. Baby Elephant bent down lower. Suddenly, snap! Crocodile grabbed Baby Elephant's nose in his jaws. Baby Elephant sat back on her strong legs and pulled. And pulled, and pulled. But Crocodile did not let go of her nose. Baby Elephant's nose stretched and stretched. And stretched. Until she fell over. "Dufff!"</t>
  </si>
  <si>
    <t xml:space="preserve">William Jagust
</t>
  </si>
  <si>
    <t>Dad Can Do Time Travel … But Grandpa Can't!</t>
  </si>
  <si>
    <t>https://kids.frontiersin.org/article/10.3389/frym.2014.00018</t>
  </si>
  <si>
    <t>Think about what your brain does when you remember. As an experiment, try to remember what you had for lunch yesterday. Maybe it will come to you immediately, but chances are that you will have to think back about where you were when you were eating lunch, whom you were with, what you were talking about or thinking about, and so on. Eventually, the memory of your lunch will reappear! What you have actually done is recalled a specific event – that is, a time, place, and series of sensory experiences – that together constitute a complex memory. We refer to this type of memory as episodic memory, because it represents a specific episode or event in your life. In general, episodic memory refers to memory for events, and you recall them by performing "mental time travel"; that is, thinking back to where you were and what you were doing to recall elements of the event that allow you to retrieve the entire event. In some cases, this might happen without much effort (say, if you saw a really memorable movie) and in other cases it might require more concentration or effort.</t>
  </si>
  <si>
    <t>Mango Tree</t>
  </si>
  <si>
    <t>Waiting for the bus</t>
  </si>
  <si>
    <t>More people came to the bus stop just before 9am. Half an hour later they are all still waiting. Sam is worried. "Maybe the bus broke down," he thinks. "Maybe we won't go to town today. Maybe I won't get my new school uniform." At 9:45am some people give up and go home. Sam starts to cry. "We will wait a bit longer," says his mother. Suddenly, they hear a noise. The bus is coming! The bus arrives at the stop at 10 o'clock. "Get in! Get in!" calls the driver. "We are very late today!" People get on the bus and sit down. The bus leaves the stop at 10:10am. "What time is the return bus this afternoon?" asks Sam's mother. "The blue bus leaves town at 2:30pm," replies the driver. Sam thinks, "We will get to town at 11 o'clock." "How much time will we have in town before the return bus?" wonders Sam.</t>
  </si>
  <si>
    <t xml:space="preserve">Indian Folktale
</t>
  </si>
  <si>
    <t>The Seventh Sun: A Tribal Tale From Odisha, India</t>
  </si>
  <si>
    <t>Now, with the suns gone, there was darkness everywhere. The deer could not see the tigers. The elephants bumped into trees. The rabbits walked over the lions and there was confusion all around. To find a solution, the animals decided to have a meeting. A rabbit told them about one of the seven suns who was still alive and hiding behind a hill. But who would be the best one to call back the sun? "I will call out to the sun," said the lion, for he was the king of the forest. "Sun, sun, please do not run away. Come back and shine on us," roared the lion. But the sun did not listen to him. The elephant called out next. He raised his trunk and trumpeted, "Sun, sun, please come back." But the sun did not listen to him. The peacock danced and pleaded, "Sun, sun, please come back." But the sun refused to come out. One after the other, all the animals called out to the sun.</t>
  </si>
  <si>
    <t>Alan Kenyon and Viv Kenyon</t>
  </si>
  <si>
    <t>Nonkungu and the imbulu</t>
  </si>
  <si>
    <t>On her journey, Nonkungu came to a stream. She crossed the stream and met a girl wearing rags. The girl asked, "Where are you going?" Nonkungu replied, "I'm going to visit my Uncle Mtonyama." "Well, Mtonyama is my uncle, too! I am also on my way to visit him," said the girl. They set off together. After a while, the girl said to Nonkungu, "Your clothes are lovely. Please let me try them on." Nonkungu took off her clothes and gave them to the girl. When the girl took off her rags, Nonkungu saw that she had a tail! Nonkungu was afraid. She realized that the girl was really an imbulu. They walked a little further, and then Nonkungu asked, "Please give me back my clothes and beads." The imbulu answered, "Let me wear them until we get to the next tree." She pointed to a tree on a hill nearby. When they reached the tree, Nonkungu asked, "Please give me back my clothes and beads." The imbulu replied, "Just let me wear them until we get to that field." She pointed to a field on the next hill.</t>
  </si>
  <si>
    <t>Aleyna La Croix, Michael A Jones</t>
  </si>
  <si>
    <t>Clouds</t>
  </si>
  <si>
    <t>https://freekidsbooks.org/wp-content/uploads/2019/11/FKB-Kids-Stories-Clouds.pdf</t>
  </si>
  <si>
    <t>Look up at the sky. In many places you will see clouds. There are many different types of clouds. They are all different shapes and sizes.
Some clouds are fluffy, while others are wispy. Some are big and others are small. Some even resemble familiar shapes. Have you ever wondered how clouds are formed? Clouds are made of evaporated water. Evaporation is when water changes from liquid to gas.
Water evaporates from different sources all around you, like lakes, rivers, and the ocean. Can you guess the main source of water for clouds? The main source is the ocean. This is because the ocean makes up such a large part of the world. Seventy-one percent of our earth is covered by ocean. Water evaporates and becomes gas. This gas rises and mixes with particles in the air. It rises and rises until it cools and collects in one part of the sky. This forms a cloud. 
The kind of cloud that forms depends on the environment. Different clouds form at different heights. They change depending on the temperature, too. There are three major types of clouds: cirrus clouds, stratus clouds, and cumulus clouds. Each type of cloud looks different.</t>
  </si>
  <si>
    <t>Alice Kariuki, Catherine Groenewald</t>
  </si>
  <si>
    <t>Akatope</t>
  </si>
  <si>
    <t>Once upon a time, there lived a woman. She always wanted a child. The woman took the best clay soil she could find. She started to make a girl. The girl who was made of mud became a real human girl. The woman named the girl Akatope. The woman was very happy. She loved Akatope very much. Akatope was warned by her mother not to go out of the hut. She did not listen. Whenever her mother was not home, Akatope ran out to play with other children. One day Akatope was out playing with the other children. It began to rain hard. The other children ran to their huts. As Akatope ran, her legs started to dissolve. She hunched over and sat down between bushes. The other children told their parents what had happened to Akatope. They were very sad and shocked. When the woman heard what had happened to Akatope, she cried for many days. The villagers took an orphan girl to take the place of Akatope.</t>
  </si>
  <si>
    <t>Ann Nduku</t>
  </si>
  <si>
    <t>Hyena and Raven</t>
  </si>
  <si>
    <t>When they reached the first piece of fatty meat, Hyena felt a jerk. One of Raven's tail feathers came off in his hand! Then there was another jerk, and another. Raven felt much lighter, and the ache in his tail was going. He sang: Raven's feathers, unpluck yourselves. Raven's feathers, unpluck yourselves. In response, Hyena sang the opposite: Raven's feathers hold on, don't unpluck yourselves. Raven's feathers hold on, don't unpluck yourselves. 
 Finally, the feathers could not hold Hyena anymore. He was in the middle of nowhere in the sky. He jumped onto the fatty meat thinking that as he ate, the fatty meat would hold him. But as he tried to hold and eat the 'meat', all he felt was moist cloud! By now he was falling fast. "Help, help!" he shouted. But no one could hear him. Raven was lost in the clouds. Hyena fell on the ground with a crash and lay silent for some minutes. He woke up howling in pain, with a broken leg and dark scars all over his body. From that day to now, Hyena limps and he has many scars on his body. He has never been able to fly.</t>
  </si>
  <si>
    <t xml:space="preserve">Anna Matejko
</t>
  </si>
  <si>
    <t>White Matter Counts: Brain Connections Help Us Do 2&lt;U+2009&gt;+&lt;U+2009&gt;2</t>
  </si>
  <si>
    <t>https://kids.frontiersin.org/article/10.3389/frym.2014.00019</t>
  </si>
  <si>
    <t>In order to look at this question of whether differences in white matter are related to differences in math abilities, some researchers in our laboratory measured white matter in children aged 7–9. The children also completed two math tests. The first test involved solving simple arithmetic problems like adding, subtracting, multiplying, and dividing. The second test included more complex math questions such as identifying patterns and interpreting graphs. The researchers were then able to take the FA values from different white matter tracts in each child's brain, to see if the strength of those tracts were related to performance on the math tests. Two white matter tracts seemed to be important in predicting how well the children performed on these math tests: a tract called the SCR and another tract called the ILF. The SCR is a tract that goes from the bottom of your brain to the top, and the ILF is a tract that goes from the front to the back of your brain. In other words, children who had stronger connections in these tracts (had FA values closer to 1) also did better on the math tests!</t>
  </si>
  <si>
    <t>Ashleigh Brown</t>
  </si>
  <si>
    <t>Fruit</t>
  </si>
  <si>
    <t>https://freekidsbooks.org/wp-content/uploads/2019/11/FKB-Kids-Stories-Fruit.pdf</t>
  </si>
  <si>
    <t>Fruit grows on plants all over the world. Different fruits come from different countries. These are apricots from Armenia. Fruits and vegetables are different. Fruits have seeds but vegetables don't. Some seeds are very big, like in a peach. Some seeds are tiny, like in a kiwi. Fruits have seeds to make new plants. When animals eat fruit ,they carry the seeds far away. This lets plants grow in new places. Fruits grow in different ways. Some grow together in groups. Others grow alone. Some fruits grow high up in the trees. Others grow close to the ground. Squash grows near the ground. People cook squash like a vegetable. It is a fruit because it has seeds. Fruits can look very different. They can be small like a lychee. They can be large like a melon. A watermelon is a very large fruit. Different fruits have different skin. Peaches feel soft and furry. Apples feel smooth and shiny. Lemons feel rough and hard. Sometimes the skin of a fruit is good to eat. Apples have skin you can eat. Sometimes the skin of fruit is not good to eat. Longan skin is not good to eat.</t>
  </si>
  <si>
    <t xml:space="preserve">Carrie Niziolek
</t>
  </si>
  <si>
    <t>When Bed Goes Bad: How the Brain Can Fix Mistakes in Speech While They Happen</t>
  </si>
  <si>
    <t>https://kids.frontiersin.org/article/10.3389/frym.2014.00002</t>
  </si>
  <si>
    <t>We did an experiment to figure out what happens when we hear ourselves make a slip of the tongue – we will call it a speech error. The participants in our experiment talked through a microphone and wore headphones, which we used to play back what they said while they were talking (there was almost no delay, so they heard each word through the headphones at the same time as they said it). Our goal was to scan the brains of these participants in two conditions: when they spoke correctly, and when the words did not sound right.
However, it is difficult to study real speech errors, because you have to wait for them to happen. So here is the trick: we fooled the participants into thinking they had made an error. Most of the time during the experiment, they heard their own voices normally, but occasionally, they said one thing and heard another.</t>
  </si>
  <si>
    <t>Chammi Iresha</t>
  </si>
  <si>
    <t>A Dress for Porcupine</t>
  </si>
  <si>
    <t>https://www.digitallibrary.io/en/books/read/3819</t>
  </si>
  <si>
    <t>"How do I make a dress for Kooru?" Gethum wonders. The first dress Gethum made was too thin. The second dress was too tight. 
Kooru couldn't even walk in it. Maybe I should just stay home on the new year, thought Kooru. I will somehow make a dress for Kooru, thought Gethum. But the next dress didn't suit her either. 
It only covered her front! "No dress suits me because of my spikes," Kooru cried to Gethum. Now it was the New Year's Eve. 
Gethum worked all night. 
She didn't sleep at all. She wove a beautiful design around Kooru's spikes. Everyone wore beautiful clothes on New Year's day! There were many competitions and lots of gifts and awards. Of course, Kooru won for Best Dress. But, the most prestigious prize was for the year's Hardest Worker. And you know who won that prize!</t>
  </si>
  <si>
    <t>Cheréne Pienaar</t>
  </si>
  <si>
    <t>Sindiwe and the Fireflies</t>
  </si>
  <si>
    <t>https://freekidsbooks.org/wp-content/uploads/2020/01/FKB-Stories-sindiwe-and-the-fireflies.pdf</t>
  </si>
  <si>
    <t>Sindiwe trained to be a teacher. She was very excited to teach at her first school. But there weren't enough schools for the children and they had no desks or books to write in. This made Sindiwe feel scared. How could she be a good teacher when the children had nowhere to sit?
She left the school to work as a cleaner. She worked in four different houses. Sometimes the people there treated her badly and Sindiwe became very unhappy.
All this time Sindiwe studied. Her hard work paid off! She won a scholarship to study at a university in New York. She and her three small children packed their bags and flew across the sea to the United States of America. In New York, Sindiwe studied to become a social worker. She wanted to help families make their lives better.
When she finished studying, the United Nations gave Sindiwe a job. Most of the countries in the world meet at the United Nations to talk about their problems.
Sindiwe told the world about South Africa, and how hard it was for black people living there. The people at the United Nations loved to listen to Sindiwe's stories.</t>
  </si>
  <si>
    <t>Cissy Kiwanuka Luyiga</t>
  </si>
  <si>
    <t>Old rooster</t>
  </si>
  <si>
    <t>Once upon a time there was an old woman who lived alone. She had many chickens. Among them was a rooster that was very old and could no longer crow. 
One day the old woman's grandson visited. She was very happy to see him. She asked the young man to catch the old rooster so they could cook and eat it. 
The old rooster heard the woman talking and its heart sank. "Aaiii, you are also very old, but I don't see anyone trying to kill you, we will see!" So, the old rooster sneaked away and decided to head for the big city to start singing. 
As the old rooster walked, he met the cat. "What has happened?" the cat asked. "My friend, my boss wants to eat me because I can no longer tell her the time," said the old rooster. "I am going to the big city to sing. Where are you going?" "My friend, my boss has also decided to kill me because I can no longer catch rats. I am running away," said the cat. "Can I join you?" "Let's go!" said the old rooster.</t>
  </si>
  <si>
    <t>Pet Rocks</t>
  </si>
  <si>
    <t>https://www.commonlit.org/texts/pet-rocks</t>
  </si>
  <si>
    <t>A "pet rock" was a collectible item that became wildly popular in the United States in the 1970s. Gary Dahl was the inventor of the pet rock; he was sitting in a bar in California in 1975, listening to his friends discuss the needs and annoyances of their pets. In response, he conceived the idea of a pet rock, which the owner would not have to bathe, groom, walk, or feed; the pet rocks could never become sick or be disobedient. Dahl joked that this would make them "perfect pets."
Although he was merely making a joke at first, Dahl eventually began to take the idea of the pet rock seriously. He actually packaged pet rocks and sold them for almost $17 by today's standards. He even wrote a 32-page instruction manual about caring for them, which spoke of the rock as if it was an actual pet. The manual described in detail how to discipline the rock, teach it simple commands, and potty train it. Obviously, the instructions were highly ironic and humorous in tone, like the product itself. The rocks were ordinary gray stones, but they were marketed and sold as if they were actual animals.</t>
  </si>
  <si>
    <t>Herd Behavior</t>
  </si>
  <si>
    <t>https://www.commonlit.org/texts/herd-behavior</t>
  </si>
  <si>
    <t>Herd behavior in humans is frequently observed at times of danger and panic; for example, a fire in a building often causes herd behavior, with people often suspending their individual reasoning and fleeing together in a pack. People in a crisis that requires escape will attempt to move faster than normal, copy the actions of others, interact physically with each other, and ignore alternative strategies in favor of following the mass escape trend.
Another commonly cited example of human herd behavior is the phenomenon of stock market bubbles. Large stock market trends often begin and end with a mass frenzy of buying (bubbles) or selling (crashes). Many observers see these stock market trends as examples of herding behavior because individuals are driven by emotion rather than reason to "join the crowd"; greed drives mass buying frenzies, and fear drives crashes.
A more obvious example of human herd behavior occurs in dense public crowds or mobs. Crowds that gather because of a grievance or protest can involve herding behavior that becomes violent. Psychologists posit that a "group mind" can overtake a mob and embolden people to act in ways they would not individually, increasing the likelihood that situations become violent.</t>
  </si>
  <si>
    <t>Clownfish and Sea Anemone</t>
  </si>
  <si>
    <t>https://www.commonlit.org/texts/clownfish-and-sea-anemone</t>
  </si>
  <si>
    <t>Clownfish are among the few species of fish that can avoid the potent poison of a sea anemone. These two species have a symbiotic, mutualistic relationship, each providing a number of benefits to the other. The sea anemone protects the clownfish from predators, and provides food through the scraps left from the anemone's meals and occasional dead anemone tentacles.
In return, the clownfish defends the anemone from its predators and parasites. The anemone also picks up nutrients from the clownfish's excrement, and functions as a safe nest site. The nitrogen excreted from clownfish increases the amount of algae incorporated into the tissue of their hosts, which aids the anemone in tissue growth and regeneration. Marine biologists have theorized that clownfish use their bright coloring to lure small fish to the anemone, which the anemone then kills and consumes.
Another theory is that the activity of the clownfish results in greater water circulation around the sea anemone. Studies on anemones have found that clownfish alter the flow of water around sea anemone tentacles through certain behaviors and movements such as "wedging" and "switching."</t>
  </si>
  <si>
    <t>Keeping Up with the Joneses</t>
  </si>
  <si>
    <t>https://www.commonlit.org/texts/keeping-up-with-the-joneses</t>
  </si>
  <si>
    <t>In Old World Europe, social status depended on one's family name and connections to royalty. Because of this, it was very difficult for a person to change his or her social status or rank — it was something you were born with or you weren't. In the United States, the widespread availability of luxury products such as cars, technology, and homes that show a person's status is one thing that has made social mobility possible. Some say that it is possible in the U.S. to "buy your way to the top." With the increasing availability and appeal of "status goods," people became more inclined to define themselves by what they possessed. The quest for higher social status accelerated.
The "keeping up with the Joneses" philosophy has widespread effects on some societies — some positive, and some negative. On one hand, it means that it is possible for people to enter into a higher social class. On the other hand, it means that people in a society sometimes become preoccupied with the accumulation of wealth and status, and there may be winners and losers. Some people may not be able to "keep up with the Joneses" and feel dissatisfied or inferior.</t>
  </si>
  <si>
    <t>Online Identity</t>
  </si>
  <si>
    <t>https://www.commonlit.org/texts/online-identity</t>
  </si>
  <si>
    <t>Social networking services and online avatars have made the notion of identity far more complex, because the identities that people define in the social media are not necessarily the identities that they actually have. For example, several studies have shown that people lie about themselves in online dating profiles, or in communication with potential partners.
A person may feel that she is able to lie about her identity on the Internet because it creates a "mask" effect, where no one can see her "true self." Social theorists believe that whenever an individual interacts with others online, she portrays a mask of her identity, not her true identity. This is partly due to the fact that in some online contexts, such as Facebook, she must answer specific questions to create an online profile. Further, as she begins to interact with others, she adds more and more layers to her mask through the vocabulary she uses and the topics she writes about.
The kind of mask one chooses reveals at least something about the person who chooses it. While the online mask does not reveal the actual identity of the person, it does reveal an example of what lies behind the mask.</t>
  </si>
  <si>
    <t>Conformity</t>
  </si>
  <si>
    <t>https://www.commonlit.org/texts/conformity</t>
  </si>
  <si>
    <t>Psychologist Herbert Kelman identified and labeled three major types of conformity. The first, compliance, occurs when a person conforms publicly, but privately keeps his or her own original beliefs. People comply because of a need for approval from others and fear of rejection. The second, identification, is conforming to a particular person who is well liked and respected, such as a friend or a family member. Identification is usually motivated by the perceived role model's attractiveness or success. Internalization is when people have actually internalized a group's belief system and see it as truly their own, both publicly and privately. This is the most profound form of conformity and is likely to stay with people for a long time.
The strong force of conformity is well documented in psychological research. A researcher named Muzafer Sherif, for example, wanted to know how many people would change their opinions about something because of the desire to conform to a larger group. He conducted an experiment in which people were positioned in a dark room and asked to stare at a small dot of light 15 feet away.</t>
  </si>
  <si>
    <t>Mirror Stage</t>
  </si>
  <si>
    <t>https://www.commonlit.org/texts/mirror-stage</t>
  </si>
  <si>
    <t>"Mirror stage" refers to the point in time when infants and toddlers start recognizing their reflections in the mirror. Research has shown that, although babies are fascinated with images of themselves and others in mirrors from a very early stage, they do not begin to recognize that the images in the mirror are reflections of their own bodies until the age of about 15 to 18 months. In psychology, there has been a debate about the mirror stage's importance in identity formation.
In 1936, psychologist Jacques Lacan proposed that the mirror stage was part of an infant's development from 6 to 18 months. By the early 1950s, Lacan's concept of the mirror stage had changed slightly; he no longer considered the mirror stage as a moment in the life of the infant, but as representing a permanent structure of identity. Lacan felt that understanding and processing one's reflection was a key part in the development of identity.
In 1953, Lacan wrote, "The mirror stage is a phenomenon to which I assign [two values]. In the first place, it has historical value as it marks a decisive turning point in the mental development of the child."</t>
  </si>
  <si>
    <t>Geology - The Changing Earth</t>
  </si>
  <si>
    <t>https://freekidsbooks.org/wp-content/uploads/2019/12/CKLA_G4_U6_Geology_Reader.pdf</t>
  </si>
  <si>
    <t>A fault is a fracture, or crack, in Earth's crust. Most faults occur along the boundaries of tectonic plates. As plates move, huge rough blocks of rock along either side of a fault get stuck against each other. Beneath the plates, however, material in the mantle keeps moving. This material exerts more and more pressure on the plates to also keep moving. Pressure builds along the stuck edges of the fault. Think of your hands as these edges, pressing harder and harder together. The pressure builds until the stuck blocks of rock suddenly break and slip past one another. As they do, a tremendous burst of energy is released. How much energy? Well, all the energy that accumulated in the rocks during the time they were stuck and couldn't move. The Pacific Plate is Earth's largest tectonic plate. It lies beneath the Pacific Ocean. Imagine how much energy it takes to move that gigantic rocky plate plus all the water on top of it. Then imagine all that energy being released at a fault in just a moment. Such a colossal burst of energy travels outward from the fault in all directions as seismic waves.</t>
  </si>
  <si>
    <t>D a n i e l l e B r u c k e r t a n d Z e h n y a B r u c k e r t</t>
  </si>
  <si>
    <t>All About Seals</t>
  </si>
  <si>
    <t>https://freekidsbooks.org/wp-content/uploads/2016/12/All-About-Seals-FKB-Kids-Story.pdf</t>
  </si>
  <si>
    <t>CC-BY-SA</t>
  </si>
  <si>
    <t>Seals are a wide spread and diverse group of fin footed, semiaquatic, marine mammals. Seals belong to the order Carnivora. Their closest living relatives are bears, otters, weasels, and raccoons. 
There are three types of seal families: 
Odobenidae: whose only living (extant) member is the walrus; 
Otariidae: the eared seals ( sea lions and fur seals); and 
Phocidae: the earless, or true seals.
The smallest seal is the Baikal seal at around 1 meter (3ft 3in) long and 45 kilograms (100lbs). The biggest is the southern elephant seal, at over 5 m (16ft) and 3 ton (6,600lb), making it also the largest carnivoran. 
Seals spend most of their lives in the water, but come ashore to mate, give birth, or escape from predators, like sharks and killer whales. Seals have streamlined bodies and four limbs in the form of flippers, that act as paddles in the water. They are not as fast in the water as dolphins, but much more flexible and agile. Fur seals and sea lions use their front limbs primarily to propel themselves through the water.</t>
  </si>
  <si>
    <t>All About Pink Flowers</t>
  </si>
  <si>
    <t>https://freekidsbooks.org/wp-content/uploads/2016/12/Pink-Flowers-FKB-Kids-Stories.pdf</t>
  </si>
  <si>
    <t>CC-BY-NC</t>
  </si>
  <si>
    <t>Daisies are the most fun flowers to draw. Small daisies often grow wild in wet grassy areas and are popular for making daisy chains. This is a pink orchid flower. There are over 25,000 species of orchids. They grow in all continents except Antarctica. Orchids come in many shapes, sizes, and colors, from pure white to deep black.
This is a pink rose. This is another pink rose. A rose is the most popular flower for bouquets, poetry, and is a romantic icon. This is a pink hibiscus flower. Hibiscus flowers grow in warm climates. They are often used for decorations. Having a pleasant citrus flavor and as a source of Vitamin C, they are also used in food and tea. This is a pink lotus bud. A lotus is a flower that grows in water, and is a symbol of purity and life. A bud is a flower that hasn't opened. This is a pink Protea. The family of plants the Protea comes from has been around for millions of years. Proteas can be found in Southern Africa, Australasia, and South America.</t>
  </si>
  <si>
    <t xml:space="preserve">Dan Brooks
</t>
  </si>
  <si>
    <t>Hitting a Baseball Needs the Brain</t>
  </si>
  <si>
    <t>https://kids.frontiersin.org/article/10.3389/frym.2014.00020</t>
  </si>
  <si>
    <t>But there are other reasons why hitting a baseball depends so heavily on the brain. These reasons have to do with the fact that the baseball is moving very fast and, at the major league level, is being thrown by a pitcher who does not want it to get hit. During the same time a major league hitter (like David Ortiz of the Boston Red Sox) is preparing to swing, he has to decide: "Is this a pitch I want to swing at?" And he also has to determine: "Where is the ball going to be?" and "When is it going to be there?" and "Hey, do I need to get out of the way before this hits me?!"
How all of this happens is actually a very tricky question. The problem comes from the fact that there is almost no time to make these decisions. How little time is "almost no time"? The average major league fastball gets to the plate in less than half a second.</t>
  </si>
  <si>
    <t>Dan Hughes</t>
  </si>
  <si>
    <t>Steering the Course</t>
  </si>
  <si>
    <t>http://media.openschool.bc.ca/osbcmedia/steering_9-12/etext/steering-the-course.pdf</t>
  </si>
  <si>
    <t>In order to limit the topic, students must first understand the purpose of their writing. It is important to understand the scope and directions of the project. Sometimes the teacher will provide students with a limited topic: 
Write a paragraph describing the process of applying for a job. 
When students are provided with a limited topic, they: 
•  Read carefully 
•  Underline key words 
•  Look up any unfamiliar words 
In this example, underlining key words helps to verify that students are being asked to write a descriptive paragraph on the process of applying for a job. At other times, students will write to a broad topic: Write a three to five paragraph narrative composition on "A Day to Remember". "A Day to Remember" is a broad topic. Students have lived many days. Their job here is to narrow the topic to on day that they can realistically write about in a multi-paragraph composition. To help limit the topic, students might choose a day they remember vividly so they can describe it well. They might consider a day that other people would find interesting to read about or learn from.</t>
  </si>
  <si>
    <t>Daniel Simmonds, Margot Goldberg, &amp; Beatriz Luna</t>
  </si>
  <si>
    <t>Building the Roads in the City of Your Brain</t>
  </si>
  <si>
    <t>https://kids.frontiersin.org/article/10.3389/frym.2014.00017</t>
  </si>
  <si>
    <t>Most of the connections in the brain continued to get better even in teenagers' brains. Many of these connections are to the prefrontal cortex, which is in charge of organizing the information going into your brain so it can decide what to do and make your body respond. Does this surprise you? If you gave the same, difficult math test to a 10-year-old and a 16-year-old, who do you think would do better? You would probably answer the 16-year-old, and that may be because the connections to the prefrontal cortex have more myelin in the 16-year-old's brain, helping that part of the brain talk to other parts of the brain that make it easier to pay attention and then make other parts act.
 The most surprising and exciting finding in our study was that a few of the connections in the brain continued to grow, even in adults! These roads connect neurons of the prefrontal cortex, which helps us to think, to neurons in the limbic system, deep inside our brain, which helps us to have feelings.</t>
  </si>
  <si>
    <t>David Peeters &amp; Martin Dresler</t>
  </si>
  <si>
    <t>Scientific Significance of Sleep Talking</t>
  </si>
  <si>
    <t>https://kids.frontiersin.org/article/10.3389/frym.2014.00009</t>
  </si>
  <si>
    <t>Human sleep consists of different stages which can be distinguished by inspecting the recordings of electrical activity from sensors placed on someone's scalp, a method called electroencephalography. While dreams can occur during all sleep stages, we are dreaming most vividly in a sleep stage known as "REM sleep" because of the occurrence of Rapid Eye Movements. During REM sleep, all body muscles (with the exception of the eye muscles, obviously) are paralyzed by neural structures in the brain stem, which prevent us from acting out our dreams. Accordingly, complex movements like sleepwalking normally occur only during non-REM sleep stages. In such cases, a small part of the brain appears to be awake while the rest of the brain is asleep. This seems to be true for sleep talking as well: producing speech requires the planning and execution of rapid sequences of muscle movements, hence it will most likely occur in non-paralyzed, non-REM sleep stages.</t>
  </si>
  <si>
    <t>Douglas Gentile &amp; Shawn Green</t>
  </si>
  <si>
    <t>Have Your Parents Ever Complained That They Think You are “Addicted” to Video Games? Have You Ever Worried about it Yourself?</t>
  </si>
  <si>
    <t>https://kids.frontiersin.org/article/10.3389/frym.2014.00015</t>
  </si>
  <si>
    <t>A national study of over 1000 subjects of 8- to 18-year olds across the US found that almost all kids play video games, but most of them (91.5%) do not have a serious problem with it. This is a good thing – serious problems should not be extremely common. Nonetheless, this is not a small number of children. There are about 40 million children between 6 and 18 years in the US. If about 9 out of 10 play video games, and about 8.5% of those gamers would be classified as addicted, which means that over 3 million children today are playing in such a way that it is causing serious damage to their lives. These individuals should probably get some help, because we know that addiction can sometimes lead to quite severe issues. In a large study of over 3000 Singaporean children who were followed over 2 years, those children who became addicted also became more depressed, more anxious, more social phobic, and got worse grades than children who also played but did not get addicted. When children stopped being addicted, their depression and anxiety got better.</t>
  </si>
  <si>
    <t>Eden Daniels</t>
  </si>
  <si>
    <t>Andiswa soccer star</t>
  </si>
  <si>
    <t>The coach put his hands on his hips. "At this school, only boys are allowed to play soccer," he said. The boys told her to go and play netball. They said that netball is for girls and soccer is for boys. Andiswa was upset. The next day, the school had a big soccer match. The coach was worried because his best player was sick and could not play. Andiswa begged the coach, "Please, let me play." The coach was not sure what to do. Then he decided that Andiswa could join the team. The game was tough. Nobody had scored a goal by half time. During the second half of the match, Andiswa got the ball. She moved very fast towards the goal post. Andiswa kicked the ball hard and scored a goal. The crowd went wild with joy. Since that day, girls were also allowed to play soccer at the school.</t>
  </si>
  <si>
    <t>Emma Watson</t>
  </si>
  <si>
    <t>Emma Watson’s United Nations: “HeForShe: Gender Equality is Your Issue, Too” Speech</t>
  </si>
  <si>
    <t>https://www.commonlit.org/texts/emma-watson-s-united-nations-heforshe-gender-equality-is-your-issue-too-speech</t>
  </si>
  <si>
    <t>No country in the world can yet say they have achieved gender equality.
These rights I consider to be human rights but I am one of the lucky ones. My life is a sheer privilege because my parents didn't love me less because I was born a daughter. My school did not limit me because I was a girl. My mentors didn't assume I would go less far because I might give birth to a child one day. These influencers were the gender equality ambassadors that made me who I am today. They may not know it, but they are the inadvertent feminists who are changing the world today. And we need more of those.
And if you still hate the word—it is not the word that is important but the idea and the ambition behind it. Because not all women have been afforded the same rights that I have. In fact, statistically, very few have been.
In 1995, Hilary Clinton made a famous speech in Beijing about women's rights. Sadly, many of the things she wanted to change are still a reality today.
But what stood out for me the most was that only 30 percent of her audience were male.</t>
  </si>
  <si>
    <t>Fabian Wakholi</t>
  </si>
  <si>
    <t>Mulongo and the Ogre</t>
  </si>
  <si>
    <t>All the villagers, including Mulongo and his family, would leave their homes early to look for food in the forest. 
One day, Mulongo, his wife and children decided to go deep in the forest in search of something to eat. From morning to evening they looked for food but they found nothing. Nambuya urged her husband to go further into the forest. Mulongo led the way as Nambuya and the two children followed. 
Suddenly Mulongo saw a beautiful banana plantation. He called his wife and said, "Is that not a banana plantation? I can see bananas and other food crops. I wonder whose it is." They moved on and soon saw a house in the middle of the plantation. They stopped, looked in all directions, but there was no one around. Because they were hungry and it was nearly night time, they decided to sit and wait for the owner. 
Suddenly they heard heavy breathing close to the house. They were frightened to see a huge ogre arrive. "Who are you and what do you want?" asked the ogre in a fearful voice. Mulongo in a trembling voice said, "We came looking for food because there is famine in our place."</t>
  </si>
  <si>
    <t>Goat, Dog and Cow (Colour-in)</t>
  </si>
  <si>
    <t>Goat, Dog and Cow were great friends. One day they went on a journey in a taxi. They reached the end of their journey. The driver asked them to pay their fares. Cow paid her fare. Dog paid extra, because he did not have the correct money. The driver was about to give Dog his change. Suddenly, Goat ran away without paying. The driver was very annoyed. He drove away without giving Dog his change. That is why, even today, Dog runs towards a car to peep inside. He is looking for the driver who owes him change. Goat runs away from the sound of a car. She is afraid she will be arrested for not paying her fare. Cow is not bothered by cars. Cow takes her time crossing the road. She knows she paid her fare in full.</t>
  </si>
  <si>
    <t>Francisco Escondido</t>
  </si>
  <si>
    <t>Lion gets sick</t>
  </si>
  <si>
    <t>One day, all the wild animals got together to choose a king. 
They saw that it would be good to choose Lion to be the king of the animals. 
At that meeting, they crowned Lion the king of the animals. As part of the ceremony, they had a big party that lasted a week. 
All of the animals attended the ceremony until the end. They ate, they drank, they sang and they danced. 
When the ceremony was over, they all dispersed. They were returning to their homes. 
It was the custom for every animal to go and greet Lion because he was their king. 
One visitor who came to greet King Lion was Hyena. When Hyena arrived at Lion's house, he found the king in bed. 
Lion told him, "I'm sick with an incurable illness." 
Hyena responded, "O, Great King, don't be sad because of your illness. Hare knows the cure for this illness." 
The reason Hyena said this was because he wanted to get Hare in trouble in the eyes of Lion. 
Hyena knew that Hare was unable to heal Lion. 
Lion cheered up and sent Hyena right away to call Hare.</t>
  </si>
  <si>
    <t>Fred Swaniker</t>
  </si>
  <si>
    <t>The Leaders Who Ruined Africa and the Generation Who Can Fix It</t>
  </si>
  <si>
    <t>https://www.commonlit.org/texts/the-leaders-who-ruined-africa-and-the-generation-who-can-fix-it</t>
  </si>
  <si>
    <t>Now, all these experiences of living in different parts of Africa growing up did two things to me. The first is it made me fall in love with Africa. Everywhere I went, I experienced the wonderful beauty of our continent and saw the resilience and the spirit of our people, and at the time, I realized that I wanted to dedicate the rest of my life to making this continent great. But I also realized that making Africa great would require addressing this issue of leadership. You see, all these countries I lived in, the coups d'état and the corruption I'd seen in Ghana and Gambia and in Zimbabwe, contrasted with the wonderful examples I had seen in Botswana and in South Africa of good leadership. It made me realize that Africa would rise or fall because of the quality of our leaders.
Now, one might think, of course, leadership matters everywhere. But if there's one thing you take away from my talk today, it is this: In Africa, more than anywhere else in the world, the difference that just one good leader can make is much greater than anywhere else, and here's why.</t>
  </si>
  <si>
    <t>Gaspah Emukuru Juma</t>
  </si>
  <si>
    <t>Young Palinyang’</t>
  </si>
  <si>
    <t>As the villagers mourned the death of Palinyang's parents, they wondered what would become of Palinyang'. 
After the burial, Sausau, the village headman called a meeting. Sausau was respected and feared at the same time because of the way he dressed and talked. His hair was long and fell on his back. It was believed that Sausau lived in the forest long before trees were cut down and houses were built. 
During the meeting, Lokeyokoni, a very rich villager, adopted Palinyang'. Lokeyokoni had many sons and daughters. The daughters helped their mother with household chores while the sons went out to graze their father's big herd of cattle. 
Palinyang' grew up in this family and was very happy. He was loved and he loved everybody. He enjoyed grazing the animals in the fields. 
Palinyang' loved one particular cow so much that he gave it the name Alinyang'. Alinyang' was the oldest cow in the whole herd. For this reason, the owner valued it a lot. 
One day when the boys were out grazing the animals, it started raining and they had to shelter under a tree. The rain fell for many hours until it was dark.</t>
  </si>
  <si>
    <t>Anansi and Vulture</t>
  </si>
  <si>
    <t>Rabbit owned a big farm with lots of vegetables and fruit. Even though Rabbit shared generously with his friend, Anansi was unhappy and jealous. 
So, Anansi thought of a clever plan to take over Rabbit's farm. Soon Rabbit was left poor and homeless. Anansi was the proud owner of all Rabbit's land, vegetables, and fruit. 
Anansi went to the market to sell his fruit and vegetables. He made so much money that he filled a big basket with it! With some of the money, he bought maize for his family, and put it on top of the money in the basket. 
Anansi happily headed home with his basket on his head, singing. He was thinking about all the things he was going to buy with his money.  
On the way it started to drizzle. Soon the drizzle turned into a heavy downpour. Anansi the Spider left his basket on the side of the road to shelter under a tree. But from there he kept a close watch on his precious basket. 
It started to rain even more heavily, and Anansi was getting cold and wet. So, he ran into a hole.</t>
  </si>
  <si>
    <t>Anansi gives people stories</t>
  </si>
  <si>
    <t>Long, long ago, the Sky God, Nyame, kept all stories locked in a wooden box, high in the sky. People down on earth had no stories to tell and they were very sad. They asked Anansi the clever Spider to help them. 
Anansi spun a long thread, and climbed up his sticky thread all the way to heaven. "Can I have the stories, please?" he asked the Sky God. But Nyame laughed at Anansi and said, "Oh, these are very expensive stories. You wouldn't be able to pay for them, little spider." 
"How much do the stories cost?" asked Anansi. "You'll have to bring me three rare and fierce animals," Nyame answered, "A leopard with sharp teeth like spears, a hornet that stings people, and a snake that swallows people whole." He laughed and laughed. He thought his stories were quite safe. 
So Anansi climbed slowly back down his sticky thread to the earth. He thought and he thought, and he came up with a plan. He dug a deep hole, covered it with branches and dirt so it was hidden, and he went home for supper. In the morning, sure enough, a leopard had fallen into his pit.</t>
  </si>
  <si>
    <t>Hellen Kimaro</t>
  </si>
  <si>
    <t>Dira and Chaku</t>
  </si>
  <si>
    <t>https://www.digitallibrary.io/en/books/details/3707</t>
  </si>
  <si>
    <t>Dira woke up early in the morning to find no one at home. He called out for his mother and brother, but there was no answer. Dira went over to Chaku's room. He noticed a huge collection of toys there, like balls and cars. He even had books! 
Chaku also had a new pair of shoes. Dira's shoes were old. If Chaku had so much great stuff, why should Dira have to share his elephant? Dira decided to run away. 
Suddenly, a large herd of elephants appeared out of nowhere! 
Dira couldn't outrun them. Instead, he swung on the tusk of one elephant, up onto his back. Dira played with the elephants. 
After some time, he found Chaku kneeling under a tree. All of a sudden, one of the elephants charged at his younger brother. Chaku jumped up. He started running, running, RUNNING! "Chaku! Chaku!" Dira shouted. "Climb a tree!" 
The elephants kept charging. Chaku scrambled up the nearest tree. He was breathing heavily. "Dira!" Chaku screamed. "Brother! Please help me!" "Tell your friend not to hurt my little brother," 
Dira pleaded with his elephant. 
But the other elephant just snarled.</t>
  </si>
  <si>
    <t>Herminder Ohri</t>
  </si>
  <si>
    <t>Kato Clever and the Big Trouble</t>
  </si>
  <si>
    <t>Mister Popples told the squirrels, the squirrels told the birds, caterpillars, butterflies, tiny spiders and all those who lived in the little garden. There was total panic, a lot of running, flying, scurrying and hopping, with no one knowing what to do? Where to go? The caterpillars said, "Let us look for leaves." The butterflies said, "We want flowers." The mice wanted holes. The squirrels, birds, insects wanted trees, bushes and grass. All the animals wanted the soft earth, not cement or concrete. "Where will we find all this?" they cried. "We will surely die," they said and wept. Kato's uncle and aunt were very quiet and all the little squirrels crept close to their mom. Kato cleared his throat and spoke shyly, "I live in the Far Forest, maybe we can all go there?" There was a buzz of excitement and someone said, "How?" Kato scratched his head and thought hard, "Well, the Squirrel Express can take the squirrels and the butterflies, spiders caterpillars and all the insects. The birds can either fly or come with us. The moles, mice and the grass snake family can go by the underground Mole Express."</t>
  </si>
  <si>
    <t>Jade Mathieson</t>
  </si>
  <si>
    <t>Singing the truth: The story of Miriam Makeba</t>
  </si>
  <si>
    <t>My home was Sophiatown, a place of culture and music. Sophiatown, a place where South Africans could make music in harmony and dance together. But the people who ruled the land at the time did not like this togetherness. Those rulers didn't want black and white people to be friends. I knew it was wrong to treat people differently because of their skin color. I did not hide my beliefs, and so those people in charge wanted me out of the country. When I was singing in America, I was told I could never return home. People all over the world heard my story. My songs and my story helped many to see how there was no fairness in South Africa for those with black skin. I decided to go on singing and telling the truth about my country, no matter what. The world loved my music and I was welcomed in many countries. I won awards and sang for important people all over the globe.</t>
  </si>
  <si>
    <t>Jemma Kahn</t>
  </si>
  <si>
    <t>First Man and
First Woman</t>
  </si>
  <si>
    <t>Long, long ago when the earth was new, great mountains covered the world like a blanket, and tall trees spiked the sky. In this world, there was a deep dark pool, silent and cold. At the bottom of this pool were two snakes. One had thick strongly patterned coils, and the other was smaller and more delicate. Then one day, there was a great storm. A flash of lightning pierced right to the bottom of the pool. The waters parted for a moment. The snakes saw the earth above, full of colors and shapes and feathered creatures. When the waters closed again, the snakes could not forget the beauty they had seen. "We cannot stay in this dark cold pool any longer," they said to each other. "Let us go up and see the earth above." "How will we live on earth?" said the smaller snake. "Will we crawl on our bellies?" "The birds of the air will not laugh at us for being so low," said her friend. "We will not crawl, we will walk!" Very slowly the snakes uncoiled themselves. Close together they began to swim up, up, to the light above.</t>
  </si>
  <si>
    <t xml:space="preserve">Jens Brauer
</t>
  </si>
  <si>
    <t>The Brain and Language: How Our Brains Communicate
Authors and reviewers
Authors</t>
  </si>
  <si>
    <t>https://kids.frontiersin.org/article/10.3389/frym.2014.00014</t>
  </si>
  <si>
    <t>When babies are born, they cannot talk or understand words. A baby's communication is generally basic and non-verbal. Babies are not born with speech or language. This is something they learn from their interactions with others. Within the first year of life, babies say their first words, and they can soon speak full sentences. After only 2–3 years, babies are already quite good at verbal communication and are able to say what they want. This fast progress in language abilities is probably supported by genetic conditions that support fast language learning.
However, it is interesting to think that a baby has already taken the first steps in terms of language development even before birth. This sounds impossible when we know that language needs to be learned and does not happen automatically, unlike breathing or sleeping. But babies are actually born knowing the sound and melody of their mother tongue – and they can already "speak" by following the melodic pattern of the language. Of course, this "speaking" does not involve words, and the sound made by newborn babies is often that of crying.</t>
  </si>
  <si>
    <t>Jesse C. Niebaum &amp; Silvia A. Bunge</t>
  </si>
  <si>
    <t>Your Brain is Like a Muscle: Use it and Make it Strong</t>
  </si>
  <si>
    <t>https://kids.frontiersin.org/article/10.3389/frym.2014.00005</t>
  </si>
  <si>
    <t>Before the 8 weeks of game playing, we measured how well the children in the two training programs performed on tests of mental ability. After the 8 weeks of training, we tested both groups again, to see whether they had gotten better on these tests. The children who had played games like SET improved a lot on the reasoning test and showed improvements in spatial working memory and one of the speed measures. The children who had played games like Blink showed a different pattern: they got a lot faster on the speed measures but were not any better at reasoning. These results show that playing different kinds of games can sharpen different mental skills.
These are really exciting findings! However, our work is not done yet. For one thing, this study included only a small number of children. We would like to run this same experiment again with a larger group of children to make sure that we get the same findings. This is a process known as replication, and it is a really important part of scientific discovery.</t>
  </si>
  <si>
    <t xml:space="preserve">Jessica Phillips-Silver
</t>
  </si>
  <si>
    <t>So You Think You Can't Dance? (The Mysterious Case of the Guy with Two Left Feet)</t>
  </si>
  <si>
    <t>https://kids.frontiersin.org/article/10.3389/frym.2014.00011</t>
  </si>
  <si>
    <t>So, what was wrong? A group of music neuroscientists tracked down Mathieu (using advertisements that said "Do you have no rhythm? Have two left feet? Do you think you can't dance?") and brought him to the laboratory to find out what might be the problem. The task they gave Mathieu – and 33 dancers who reported no rhythm problems – was to listen to a popular Latin dance song, of the merengue style, and to simply bend at the knees and bounce to the beat. In order to measure the timing of Mathieu's bounces, they used a commonly known device for capturing motion data: the remote control of the Nintendo Wii. Why did they use a Nintendo Wii to capture the body movement? Because, with an accelerometer inside the Wii, this instrument recorded the periodicity of Mathieu's bounces, down to the level of 10 ms – information which the researchers stored for analysis. They then compared the periodicity of Mathieu's bounces with the period – also known as tempo – of the Latin music. If Mathieu could feel the rhythm of the merengue, then his body movement would have a periodicity similar to the music's tempo.</t>
  </si>
  <si>
    <t>Jessica Taylor</t>
  </si>
  <si>
    <t>Queen of Soweto: The Story of Basetsana Kumalo</t>
  </si>
  <si>
    <t>When she was a child, Bassie was very shy. She liked to sing and dance in her room on her own. One day at school netball practice, the coach told two girls to pick teams. Bassie stood on the edge of the field hoping someone would say, "Come play with us!" But nobody wanted her on their team. Little did they know, Bassie would become one of the most popular girls in the country. 
On weekends, she and her brother and sisters helped their teacher mom and bus driver dad to pay the bills. They made sandwiches to sell at local soccer matches. They tried to sell everything as fast as they could so they had time to play with the other children when the game was over. 
By the time Bassie turned 16, she was a beautiful young woman. She was so beautiful that she won two beauty competitions in one year: Miss Soweto and Miss Black South Africa. But Bassie was not only beautiful on the outside. She was also beautiful on the inside. Even though she was a beauty queen, she still cared about the community where she grew up. 
Bassie was also very smart.</t>
  </si>
  <si>
    <t>Joanne Bloch (retold folktale)</t>
  </si>
  <si>
    <t>The smell thief</t>
  </si>
  <si>
    <t>One old woman especially loved the smells that drifted out of the bakery window every morning. This was Ma Shange who slept on a bench in the park every night. A few weeks before, a kind person had given her the money to buy herself a cinnamon bun. She had taken the bun back to the park and ate it very slowly, licking her lips and sharing the last crumbs with the birds. After that, although the old woman didn't have enough money to buy breakfast, she longed for the delicious bun again. So, every morning she walked slowly past Mr Shabangu's bakery, sniffing the air and smiling blissfully at the mouth-watering smell. Ma Shange's new habit made the baker very angry. As each day went by, he grew angrier and angrier with her. Finally, one winter morning when he was in an especially bad mood, he stormed out of his bakery and grabbed the old woman by the arm. "How dare you steal my smells!" he shouted. "You're nothing but a smell thief!" He wiped his hands on an apron, then pulled it off and threw it back into the bakery.</t>
  </si>
  <si>
    <t>John Nga'sike,
Zablon Alex Nguku</t>
  </si>
  <si>
    <t>Greedy Hyena</t>
  </si>
  <si>
    <t>Atabo and Akiru went to the river to collect water. On their way back home, they rested on some rocks. Atabo tried to stand up to continue home. But she was stuck to the rock. Akiru ran home to call mother. When mother arrived at the rock, she found Atabo truly stuck. "I will make a fence around the rock to protect you from wild animals," mother said to Atabo. So, she made a fence. And she made one door for her to get inside. Then mother said to Atabo, "When I bring you food, I will sing a song for you recognize me and open the door." Mother also said, "Never open the door to a stranger." Whenever she came she sang the song. Atabo would open the door and receive the food. Hyena was hiding and listening. He watched when mother came to feed Atabo. Hyena tried to copy mother's song. He practiced and practiced. The other animals told Hyena to swallow a fly from the river so that he could sing better. He swallowed a fly from the river and went to sing. But the door did not open.</t>
  </si>
  <si>
    <t>Jon Brock &amp; Paul Sowman</t>
  </si>
  <si>
    <t>Meg for Kids: Listening to Your Brain with Super-Cool SQUIDs</t>
  </si>
  <si>
    <t>https://kids.frontiersin.org/article/10.3389/frym.2014.00010</t>
  </si>
  <si>
    <t>Inside your brain, you have over 80 billion neurons – tiny brain cells, all working together to make you the person you are. Neurons talk to each other by sending electrical messages. Each message creates a tiny magnetic field. If enough neurons are talking together, we can listen in on their conversations by measuring the magnetic field around your head.
We call this MEG, which stands for magnetoencephalography (mag-netto-en-keffa-logra-fee).
In our everyday lives, we are surrounded by magnetic fields, coming from computers, mobile phones, and even from the earth itself. Our brain's magnetic fields are tiny in comparison. Listening in on your neurons is like trying to hear the footsteps of an ant – in the middle of a rock concert!
For this reason, MEG machines have to be in a special room with thick metal walls that stop all the other magnetic fields getting in.</t>
  </si>
  <si>
    <t>Judith Baker and Kholeka Mabeta</t>
  </si>
  <si>
    <t>How Ant saved Dove</t>
  </si>
  <si>
    <t>But Little Ant was extremely thirsty. "I will die if I don't drink some water." So, he went to look for the river. He walked past tufts of grass and over dry branches. He walked until he heard water splashing. It was the river! He could hear waves. Little Ant took a long sip of cool water. He was so happy he did not see a wave coming. Little Ant tried to grab some grass floating past him. But he was swept away by the water. "Help me someone. Help me please!" he called. "Quick, climb on," said White Dove, holding a branch in her beak. "I will stay here until I can thank the dove," decided Little Ant. "I will wait until she comes back to drink." One day as he waited, two boys came to the river. They had their slingshots. "There is a big white dove that comes here to drink," said one boy. "We will have it for supper tonight." "I cannot let the boys kill White Dove," thought Little Ant. "But I am so tiny, what can I do?" Just then White Dove flew down from the tree to drink.</t>
  </si>
  <si>
    <t>Kathryn L. Mills, Anne-Lise Goddings, &amp; Sarah-Jayne Blakemore</t>
  </si>
  <si>
    <t>Drama in the Teenage Brain
Authors and reviewers
Authors</t>
  </si>
  <si>
    <t>https://kids.frontiersin.org/article/10.3389/frym.2014.00016</t>
  </si>
  <si>
    <t>Social influences, like what other people think of us, play a big role in the way we feel and act. Scientists from around the world have shown that adolescents are particularly sensitive to their social environment. This can mean many things. For example, many adolescents care about the opinions (both good and bad!) of their peers or friends, sometimes even more than about those of family members. One way to measure how sensitive we are to the opinions and actions of others is by measuring how bad we feel after being excluded from a multiplayer game. One such game, called "cyberball," involves participants playing a game of "catch" with two other players. The participant can be included in the game of catch or excluded by the other players. When adolescents are excluded by other players in this game, they report feeling worse and more anxious than adults (although adults do not like being excluded either).</t>
  </si>
  <si>
    <t>Kholeka Mabeta</t>
  </si>
  <si>
    <t>The generous fish</t>
  </si>
  <si>
    <t>Nosisa visited the fish every day until her stepmother became suspicious. Nosisa had gained weight and she was glowing. "Something is going on at the river, I must find out what it is," thought the stepmother. One afternoon she followed Nosisa to the river. She saw Nosisa talking to the fish, and getting delicious food. Nosisa's secret was out. "I have to do something about this fish," said the stepmother. In the evening, Mpunzi came back from the fields. He found his new wife crying in her hut. "What is wrong my lovely wife," asked Mpunzi. "I went to a traditional doctor," said the wife. "He told me that the only way for me to give you a son is to eat the biggest fish that lives in this nearby river," she said. "Will you catch the fish for me tonight?" pleaded the woman. "I will do anything for you my beautiful wife," said Mpunzi. Mpunzi set off to the river before it was too dark. He took his servants to help him find the biggest fish in that river.</t>
  </si>
  <si>
    <t>Clever Jackal and foolish Crow</t>
  </si>
  <si>
    <t>Once upon a time Jackal was walking around the bush. He was very hungry. He saw Crow flying above the trees with a big piece of cheese in his mouth. 
"Hmmm that cheese looks delicious! I must find a way to get it," thought Jackal. "Oh, I have a plan!" said Jackal to himself while wiping his mouth quickly. He did not want Crow to notice that he was hungry. 
Crow had been flying the whole morning. He was tired. He decided to sit on a branch of a tree. Jackal sat down under the tree where Crow was sitting. 
Jackal called with a huge smile, "Hello Crow! You're looking very good today. Your feathers look glossy and healthy. You must be taking very good care of yourself." 
Crow was very flattered to hear this. Crow always thought he was the strongest and most beautiful of all the other birds. 
"I hear you also have the most beautiful singing voice of all the other birds. Won't you sing a song for me this morning?" 
Crow was so flattered that he stretched his wings and prepared to sing for the jackal.</t>
  </si>
  <si>
    <t>Sly Jackal tricks the silly Donkey</t>
  </si>
  <si>
    <t>Once upon a time, Sly Jackal woke up early in the morning. He was very hungry. His tummy gave a big growl. GRRrrrrr! He jumped up and went searching for food. 
He wandered around the forest for hours without getting any food. The sun was very hot. Sly Jackal could barely see in front of him. All he could think of was his hunger pangs. 
"Aaauuuu!" Sly Jackal let out a loud scream. He fell into a well right in front of him. He was so hungry that he did not spot it. 
"Oh, my hat!" he thought. "I have to get out of this well. I will die of hunger." 
Sly Jackal screamed and shouted: "Help! Anyone help!" Donkey was grazing a few meters away from the well. Donkey heard Sly Jackal's desperate cry. He came rushing. 
"What is the matter?" Donkey was very worried. "The water in this well is cool and sweet. I am bored swimming alone. I need someone to help me swim. Please will you join me?" 
"The sun is very hot," said Donkey. "I can't swim very well though." "Jump in! I will help you come out of the well," promised the Sly Jackal.</t>
  </si>
  <si>
    <t>Hungry Jackal and the sour grapes</t>
  </si>
  <si>
    <t>Once upon a time, there was a hungry jackal. He was walking around the bush looking for food. He came across a grapevine. He spotted a bunch of juicy ripe grapes hanging from a high branch. "Those look really delicious," he thought. He took a few steps back so that he could make his highest jump. The grapes were too high. Jackal fell on his back without even touching the bunch. Jackal got up and went further back from his starting spot. He ran, and almost got high enough. But he fell, even harder. He tried again and again. But he couldn't get to the grapes. He kept falling until his back was very sore. Finally, he gave up and walked away. He stopped and looked back at the grapes. He was hungrier than ever. "Those grapes look really sour anyway," he thought.</t>
  </si>
  <si>
    <t>A Fish and a Gift</t>
  </si>
  <si>
    <t>Papa cycles down to Muizenberg Beach. Squeak squeak go the wheels all the way to Surfer's Corner. Gulls circle the sky. "Whaaat? Whaaat? Whaaat?" they cry. "What will you bring back for Yusuf?" Papa rings his bell. "Wait and see what it will be!" 
The fishermen watch the sun rise. They check their nets. They check their oars. They listen to the wind. They drag their boats down to the water. Yusuf's grandfather, Oupa Salie was a treknet fisherman. Before him his father, Oupagrootjie Ridwaan, knew the sea too. 
The boat rides into the waves. Papa's arms stretch to the oar. His leg braces against the side. His neck strains, his back muscles ripple. Papa sings as he works: "Drop and swish. Find a fish. Pull and plop. Don't you stop." 
All day long Yusuf looks at the sky. It is bright and clear and windless. A fish and a gift! What will Papa bring home from the sea? Sometimes he brings a beautiful shell. Sometimes he brings a jewel green bottle rinsed by the waves.</t>
  </si>
  <si>
    <t>Lila Davachi &amp; Daphna Shohamy</t>
  </si>
  <si>
    <t>Thanks for the Memories …</t>
  </si>
  <si>
    <t>https://kids.frontiersin.org/article/10.3389/frym.2014.00023</t>
  </si>
  <si>
    <t>One way that the brain makes sure to remember the events that are important to us is through specialized chemicals called neurotransmitters, which, when released, help build stronger memories. One such neurotransmitter is dopamine. Dopamine is released in the brain when something surprisingly good happens, such as walking into class and finding a box of chocolates on your desk. When dopamine is released, it strengthens memories. It does so by tagging these memories when they are created in a way that makes these memories slowly strengthen over time. This means that just as memories for unimportant things start fading away, memories for important things grow stronger over time. In the end, memories for these surprisingly good events can have greater influence over our behavior, making it easier to use these memories to get the things we really want or need.
A similar process takes place when especially bad things happen, such as eating something that tastes terrible, encountering a spider, or other frightening events. This kind of fear learning depends on a specialized part of the brain, the amygdala, which works together with the hippocampus to strengthen memories.</t>
  </si>
  <si>
    <t>Liz Sparg</t>
  </si>
  <si>
    <t>Zanele Situ My story</t>
  </si>
  <si>
    <t>https://freekidsbooks.org/wp-content/uploads/2019/12/FKB-Stories-zanele-situ-my-story_pdf-ebook.pdf</t>
  </si>
  <si>
    <t>GNU Free Document License, version 1.2</t>
  </si>
  <si>
    <t>I was very happy. But when I was eleven years old, I grew tired and weak, and then I couldn't walk. My parents took me to the hospital.
I had to stay in hospital for three years. I was very tired and I slept many hours every day. After three years the doctors told me I would not be able to walk again. I was very sad because I love sports.
I went to a special school in Umtata, and my teachers encouraged me. It was a very busy school, with lots of activities like sport and sewing. On weekends we had tasks to do. We had to clean our rooms, polish our shoes and clean our wheelchairs. 
I decided to keep trying, and never give up. If you have a disability, you can still do something you love. I love to see how far I can go, so I entered a competition. I won a bronze medal for shot putt, a silver medal for discus and a gold medal for javelin.</t>
  </si>
  <si>
    <t>Tselane and the giant</t>
  </si>
  <si>
    <t>Tselane did not want to leave her old village and she started to cry. 
Her mother was scared to leave her daughter alone because giants lived in the caves nearby that village. But Tselane cried so much that her mother finally agreed that she could stay behind. 
Tselane's mother told her that she would bring food every day. She said, "I will sing a song so that you know it's me. Don't open the door for anyone else, my child." She sang the song: "Tselane my child! Tselane my child! Come out and eat your porridge! Come out and eat your porridge!" 
The next morning Tselane's mother came to the house with food. She sang their special song. Tselane opened the door and took her mother's delicious food. Then her mother kissed her and went back to her new home. 
A giant was hiding in the bushes, watching and listening to Tselane and her mother! After Tselane switched off her light that night, she heard a deep voice singing her mother's song outside the door. "Tselane my child! Come out and eat your porridge!" sang the giant. "Go away! You are not my mother! You are a giant!" shouted Tselane.</t>
  </si>
  <si>
    <t>Madhav Chavan</t>
  </si>
  <si>
    <t>The jungle school</t>
  </si>
  <si>
    <t>Tota, the parrot flew ahead. Zhoola, the monkey jumped from tree to tree. Poorakha, the python slithered fast. "Here!" shouted Tota. "Can you read?" "It is upside down, I think," said Zhoola hanging by the branch. Poorakha concluded, "Hisssss. No one can read." Soon, all the other friends joined them. Lamboo looked over the tree. "No one here," he said. Zhoola repeated, "No one here." Tota proposed, "Look carefully!" Pilloo, the little bear declared, "I found a room!" "I found a swing", announced Dheema. "What are these blocks?" Darpok wanted to know. "What is this?" was Zhoola's question. Poorakha explained, "I believe, this is a pencil." Moto and Lamboo found a classroom. They called the others, "Look, what is this?" Everyone came with school bags. They began shouting, "Teacher! Teacher! Where is our teacher?" No one knew. Then they heard a roar. They heard a loud roar. They heard a louder roar. Poorakha was worried. Dheema was scared. Tota hid behind the board. Lamboo and Zhoola were puzzled.</t>
  </si>
  <si>
    <t>Manju Gupta</t>
  </si>
  <si>
    <t>An Amazing World</t>
  </si>
  <si>
    <t>https://www.digitallibrary.io/en/books/details/1857</t>
  </si>
  <si>
    <t>The Seetabadi Fair takes place every year in a village in Rajasthan. 
This year too, Lalchand set up shop. A shop of turbans! He decorated the shop with colorful turbans from all over the country and set aside the Rajasthani turbans for sale. 
Not only did the colorful shop attract people at the fair, it also drew huge crowds from the villages nearby. 
Anyone who looked at the shop of turbans was amazed at the variety of turbans! Slowly, night fell. The sweet shops and the merry-go-rounds closed down. 
Lalchand was also tired. He rolled down the shutters of his shop and went to sleep. 
Now, the turbans were left alone! Aha! Then began a round of introductions! 
The turban from Rajasthan said, 
"Colorful I fly, up in the sky. 
Am honor and pride of the kings, that's why." Sing and dancing, the turban from Punjab said 
"Balle, Balle!! 
In the land of Punjab, I stand tall, 
We dance all night and have a ball!"</t>
  </si>
  <si>
    <t>Manuel C. Voelkle &amp; Ulman Lindenberger</t>
  </si>
  <si>
    <t>Cognitive Development</t>
  </si>
  <si>
    <t>https://kids.frontiersin.org/article/10.3389/frym.2014.00001</t>
  </si>
  <si>
    <t>The distinction between fluid and crystallized intelligence is important because the two are influenced by different factors. While the former is more biologically determined and genetically predisposed, the latter is shaped more by experience. This is a little bit similar to what we know of sports: some people are more likely to develop stronger muscles than others, but this does not turn them automatically into world-class athletes. Instead, they need many years of training and experience to make it to the top. Likewise, people need to apply their fluid intelligence to a particular domain of knowledge, such as physics or history or neuroscience, to become really good at what they are doing.
When it comes to cognition, psychologists speak of a two-component model of cognitive development. By that, they mean that cognition is always a combination of some aspects of fluid intelligence and some aspects of crystallized intelligence, but the two components develop differently across the lifespan. After you are born, your body and brain develop and you become smarter without much effort.</t>
  </si>
  <si>
    <t>Marion Drew</t>
  </si>
  <si>
    <t>Refiloe and the washed chickens</t>
  </si>
  <si>
    <t>Refiloe's mother was very proud of her house and wanted it to be perfect for the wedding. She cleaned and washed and scrubbed and scoured and polished everything in sight. When she had finished, there was not a single speck of dust anywhere. The chickens poked their heads inside the front door. "Out!" shouted Refiloe's mother, "Out! You scruffy things with your dirty feet and beaks!" Refiloe followed her chickens out into the yard. "Mme is right, you are a disgrace," she scolded them So Refiloe thought for a while. Suddenly she smiled and said to herself, "I have an excellent idea." She went and filled a bucket with water from the spring. Refiloe had a lot of trouble catching her chickens. They did not think that a bath was such a good idea. Refiloe put the first chicken into the bucket of water. It clucked at the top of its voice and flapped its wings like crazy. "Hold still you silly thing," Refiloe shouted, "this won't take long!" When Refiloe wiped the chicken's nose and eyes it suddenly went limp and flopped over the side of the bucket.</t>
  </si>
  <si>
    <t>Athenian Democracy</t>
  </si>
  <si>
    <t>https://www.commonlit.org/texts/athenian-democracy</t>
  </si>
  <si>
    <t>There was in Athens (and several other city-states) a smaller body, called the boule, which decided or prioritized the topics that were discussed in the assembly. In addition, in times of crisis and war, this council could also take decisions without the assembly meeting. The council was composed of 500 citizens who were chosen at random and who served for one year.
In addition to all these political institutions were the law courts which were composed of 6,000 jurors and a body of chief judges chosen annually at random. Indeed, there was a specially designed machine of colored tokens used to ensure those selected were chosen randomly, a process judges had to go through twice. It was here in the courts that laws made by the assembly could be challenged and decisions were made regarding exile, naturalization, and debt.
This complex system was, no doubt, meant to ensure a suitable degree of checks and balances to any potential abuse of power, and to ensure each traditional region was equally represented and given equal powers.</t>
  </si>
  <si>
    <t>Maya Fowler</t>
  </si>
  <si>
    <t>Tortoise finds his house</t>
  </si>
  <si>
    <t>A little later they passed Ladybird. "Are you looking for something?" asked Ladybird. "Yes, Ladybird, I'm looking for my house. Have you seen it, by any chance?" Ladybird said, "No, I haven't, but I'll help you look!" She hopped onto Tortoise's back and on he went, with Snail and Sparrow and Ladybird on his back. They looked and looked, but there was no sign of a house. A breeze started to blow. A little later they passed Mouse. He was making a garland of daisies. "Are you looking for something?" asked Mouse. "Yes, Mouse, I'm looking for my house. Have you seen it, by any chance?" Mouse said: "No, I haven't, but I'll help you look!" She hopped onto Tortoise's back. "Wait, I can't leave my flowers behind." Tortoise waited. Mouse stretched and stretched and scooped up her daisies. Tortoise walked on, with Snail and Sparrow and Ladybird and Mouse on his back. They looked and looked, but there was no sign of a house.</t>
  </si>
  <si>
    <t>Megan Smith Elissa Alvey Dane Stogner</t>
  </si>
  <si>
    <t>https://freekidsbooks.org/wp-content/uploads/2019/11/FKB-Kids-Stories-Fungus.pdf</t>
  </si>
  <si>
    <t>Plants and animals live on the Earth. So does fungus. Fungus is the name for mushrooms and living things like them. There are a lot of different types of fungus. Fungi can seem like plants but they are very different. Because their bodies are so different, scientists put them in their own group. The group is called a kingdom. Plants and animals are also kingdoms. One way that fungi are different from plants is that most of their bodies live underground. Mushrooms are like the flowers of a fungus. They are the part we see most often. Mushrooms can be found in many places. Sometimes they are colorful and sometimes they are plain or ugly. Fungi like to grow in areas with some rain and a lot of dead plants. There are a lot of fungi in a forest, but not many in a desert. Fungi grow near their food. Dead plants, animals, and dirt are food for fungi. Fungi don't need light like plants. This is why you find them in dark, smelly places. You can see mushrooms growing on dead trees. When the plant dies, the fungus uses it for food.</t>
  </si>
  <si>
    <t>Melissa Fagan</t>
  </si>
  <si>
    <t>Graca's dream</t>
  </si>
  <si>
    <t>Graça worked hard at school and as a teenager she received a gift that would change her life. It was a scholarship to attend a rich city school. She dreamed of becoming a teacher and using her education to educate others. She wanted the children of her beloved Mozambique to know reading and learning. She dreamed of a time when all children would go to school. Graça did her best in that city school and years later she was blessed again. It was another scholarship to attend a university in faraway Portugal. She met new friends, learned new languages and read a bounty of books. She realized her dream of becoming a teacher. All this made Graça very happy. There was only one thing that still made her sad. Back at home people were still not free. But now Graça had an education, skills, and hope. She also had friends who felt as she did about children's right to learn. She would use her knowledge and work with her friends. Together they would bring change to Mozambique.</t>
  </si>
  <si>
    <t xml:space="preserve">Michael S. A. Graziano
</t>
  </si>
  <si>
    <t>How Ventriloquism Works</t>
  </si>
  <si>
    <t>https://kids.frontiersin.org/article/10.3389/frym.2014.00004</t>
  </si>
  <si>
    <t>We, humans, evolved to become very socially intelligent. We are good at understanding what other people are thinking and feeling. There are special areas of the brain that do this. Two of them are pretty much just above the ears and about an inch in, on each side of the brain. They are called the "temporoparietal junction", or TPJ, because it is at the border between a part of the brain called the temporal lobe and another called the parietal lobe. These two TPJs work together with other areas of the brain and construct a notion of what might be going on in someone's mind. If all the social cues are right, we do more than we see and hear a person, and we also get an idea of the thoughts, feelings, and awareness of that person. We have an impression of consciousness in other person, courtesy of the special social machinery in the human brain.</t>
  </si>
  <si>
    <t>Mohammad Shah Alam</t>
  </si>
  <si>
    <t>Bhujar</t>
  </si>
  <si>
    <t>https://www.digitallibrary.io/en/books/details/3864</t>
  </si>
  <si>
    <t>Soon, Rini's father brought her a puppy. 
It was a white puppy with really soft fur. 
Rini named her Bhujar. 
Bhujar was full of energy! Her Dad taught Rini how to take care of a puppy. He said, "You must feed her and clean her regularly. Then she will know to be faithful." Rini looked after Bhujar everyday. Rini gave Bhujar baths, and took her for walks and on adventures. Bhujar adored Rini, and Rini adored Bhujar. Wherever Rini went, Bhujar went with her. But Bhujar was not allowed to go to school with Rini. 
When Rini went to school, Bhujar had to stay at home alone. One day, Bhujar followed Rini to school. She moved around Rini, barking and jumping. "Bhujar, why are you coming with me?" Rini scolded. "You can't come to school. If you do, boys and girls will tease you. And the teacher won't be happy!" 
So Bhujar went home.</t>
  </si>
  <si>
    <t>Mozambican folktale</t>
  </si>
  <si>
    <t>The sick hyena</t>
  </si>
  <si>
    <t>One beautiful afternoon, the rabbit arrived. He thought he would like to visit the hyena too. He almost went into the hyena's cave. But suddenly he stopped, and saw there were only tracks of animals going in, and none coming out. So he stayed outside and shouted into it, "How are you? Are you healthy, my best friend? Are you getting better?" The hyena answered, "Don't worry, my friend. Come in and give me some lovely company!" "Oh, I'm not sure if I should come in. Really, I don't have time right now, and you have so many visitors..." "No, no, rabbit, everything is alright. There's nobody in here. It's no good for me to stay here all sick and alone." "You are lying! I can see the footprints of animals that have gone in but haven't come out." The hyena went quiet and the rabbit said, "Good-bye, my friend, I think I will visit you another day." And the rabbit ran far away from that place!</t>
  </si>
  <si>
    <t>Mutugi Kamundi</t>
  </si>
  <si>
    <t>Hare and Hyena</t>
  </si>
  <si>
    <t>Long time ago Hare and Hyena were great friends. They did many things together. They danced and sang together. 
One day, Hare said, "My friend Hyena, let us start farming together and we will be rich." "Oh yes, we can plant a lot of food, harvest it, and sell it to others," Hyena said. "But what shall we plant?" asked Hare. 
Hyena suggested that it was good to plant maize. Hare agreed. Hare also told Hyena that it was good for them to share duties on the farm. "My work will be guarding the maize from birds," said Hare. Then Hare told Hyena to till the land, plant, and weed. 
Hyena complained that he had been given more work. But Hare said that the work of chasing birds was the most difficult and most important. "My work is not easy. I will be climbing trees and chasing birds away day and night. And you are not able to climb a tree," Hare explained. 
Hyena was convinced by Hare's words. He agreed to till the land alone. It was a lot of work. Hare did not help at all. After tilling the land, Hyena planted maize in the whole field, alone.</t>
  </si>
  <si>
    <t>What Are Clouds?</t>
  </si>
  <si>
    <t>https://www.commonlit.org/texts/what-are-clouds</t>
  </si>
  <si>
    <t>The sky can be full of water. But most of the time you can't see the water. The drops of water are too small to see. They have turned into a gas called water vapor. As the water vapor goes higher in the sky, the air gets cooler. The cooler air causes the water droplets to start to stick to things like bits of dust, ice, or sea salt.
Clouds get their names in two ways. One way is by where they are found in the sky. Some clouds are high up in the sky. Low clouds form closer to Earth's surface. In fact, low clouds can even touch the ground. These clouds are called fog. Middle clouds are found between low and high clouds.
Another way clouds are named is by their shape. Cirrus clouds are high clouds. They look like feathers. Cumulus clouds are middle clouds. These clouds look like giant cotton balls in the sky. Stratus clouds are low clouds. They cover the sky like bed sheets.
Most of the water in clouds is in very small droplets. The droplets are so light they float in the air. Sometimes those droplets join with other droplets.</t>
  </si>
  <si>
    <t>Nicola Rijsdijk &amp; Maya Marshak</t>
  </si>
  <si>
    <t>A Tiny Seed The Story of Wangari Maathai</t>
  </si>
  <si>
    <t>https://freekidsbooks.org/wp-content/uploads/2019/12/FKB-Stories-A-Tiny-Seed-The-Story-of-Wangari-Maathai.pdf</t>
  </si>
  <si>
    <t>Bio</t>
  </si>
  <si>
    <t>In a village on the slopes of Mount Kenya in East Africa, a little girl worked in the fields with her mother. Her name was Wangari. Wangari loved being outside. In her family's food garden, she broke up the soil with her machete. She pressed tiny seeds into the warm earth. Her favorite time of day was just after sunset. When it got too dark to see the plants, Wangari knew it was time to go home. She would follow the narrow paths through the fields, crossing rivers as she went. Wangari was a clever child and couldn't wait to go to school. But her mother and father wanted her to stay and help them at home. When she was seven years old, her big brother persuaded her parents to let her go to school.
She liked to learn! Wangari learned more and more with every book she read. She did so well at school that she was invited to study in the United States of America. Wangari was excited! She wanted to know more about the world.
At the American university Wangari learned many new things. She studied plants and how they grow.</t>
  </si>
  <si>
    <t>What Vusi's sister said</t>
  </si>
  <si>
    <t>Early one morning Vusi's granny called him, "Vusi, please take this egg to your parents. They want to make a large cake for your sister's wedding." 
On his way to his parents, Vusi met two boys picking fruit. One boy grabbed the egg from Vusi and shot it at a tree. The egg broke. 
"What have you done?" cried Vusi. "That egg was for a cake. The cake was for my sister's wedding. What will my sister say if there is no wedding cake?" 
The boys were sorry for teasing Vusi. "We can't help with the cake, but here is a walking stick for your sister," said one. Vusi continued on his journey. 
Along the way he met two men building a house. "Can we use that strong stick?" asked one. But the stick was not strong enough for building, and it broke. 
"What have you done?" cried Vusi. "That stick was a gift for my sister. The fruit pickers gave me the stick because they broke the egg for the cake. The cake was for my sister's wedding. Now there is no egg, no cake, and no gift. What will my sister say?"</t>
  </si>
  <si>
    <t>Nolitha Bikitsha,
Vusi Malindi</t>
  </si>
  <si>
    <t>Chiefs Versus
Aces</t>
  </si>
  <si>
    <t>The day that we're waiting for is coming. It's going to be Chiefs versus Aces on this very field. Come and watch! Come with your vuvuzela! "Chiefs, the cup must come to sleep at home," said Coach. "I want us to work together as a team to defeat the Aces. We must attack cleverly, defend well, and pass to each other." Soon we were practicing hard. "Pass the ball, pass it, Portia Modise!" "Defend, defend, Jomo!" "There it is, there it is, into the goals!" Po-o-o-o! Po-o-o-o! Po-o-oo! sounded the vuvuzela. "You played wonderfully, my beautiful Chiefs! You attacked cleverly, you defended well, and you passed to each other. You played as a real team!" "High five to all of you! Well done!" said Coach. We went home really tired, but the practice was good. "When is the real match, Coach?" we asked. Finally, the day came. "Halala Chiefs, halala! It's going to be a good game. The cup is ours!" said Coach. Po-o-o-o-o! Po-o-o-o! Po-oo-o-o! sounded the vuvuzela. And then there was a surprise. "What beautiful kit! Thank you, Coach. We play the best, and now we also look the best!"</t>
  </si>
  <si>
    <t>Noni</t>
  </si>
  <si>
    <t>Listen to my body</t>
  </si>
  <si>
    <t>Today, I am not going to school. It is a holiday! Today I am not going to watch TV. There is no electricity anyway. What am I going to do? Today I am going to listen to my body! First, I have to be very quiet. So that I can listen to my own body. Yes, now I can hear my breath. I breathe in and out, in and out. And I can make my breath noisier. Sssssssssssss! And softer. Mmmmmmm. Now I can hear my heart beating! Doodom, doodoom, dooo dooom. Can I make my heart go faster or louder? Yes, by jumping up and down twenty times. Now see, my heart is beating faster. If I put my fingers on my wrist, then I can feel my pulse! I can hear myself laughing. Haha, haha, haaah, haaa! I can hear myself crying. Boohoooo hooo! I can hear myself clapping. Clap, clap, clap. I can hear my stomach rumbling! Guddu, guddu, guddu. My stomach is saying, "Feed me!" My nose can smell cakes baking in mother's kitchen. And now I want to hear my jaws chewing those cakes!</t>
  </si>
  <si>
    <t>Abike's day</t>
  </si>
  <si>
    <t>Abike arrived at her grandmother's house. "What a lovely surprise Abike! Look at this new basket I made. Do you like it?" Grandma asked. 
"I like the colors, but the shapes are too sharp and pointed," replied Abike. 
How would you copy the pattern on the basket? 
Are the shapes like a square or a rectangle or another shape? 
On her way home, Abike lost the path. She wasn't sure where she was, so she sat down to rest under a tree. 
Abike stared at the leaves dancing on the branches above. There were patterns of light and shade all around her. Soon she fell into a deep sleep. 
When she woke up, she felt afraid. She wanted to be at home with her mother, resting on her mat. 
Just then a small, blue bird landed in the tree. "Hello, don't worry, I can help you get home. Follow me," it chirped. 
Abike was surprised to hear a bird talking. 
Abike followed the bird easily until they came to a fork in the path. The path split into two different directions, one to the left and one to the right. Which path should she take?</t>
  </si>
  <si>
    <t>Syonzola and his lies</t>
  </si>
  <si>
    <t>At night, Syonzola would wait until everyone was asleep and he would stand outside and start shouting, "Help! Help! I'm being attacked. Please, someone help me!" The people would come running to help him with spears in their hands. "Hahahahahaha!" Syonzola would laugh until his stomach was sore when he saw them. "Are you OK? Where is the animal that was attacking you?" People would shout. "It went that way, please help," Syonzola would say to them and point at the darkness behind the trees. After searching, they would tell him to stop his lies and go to sleep. One night his son heard him screaming and shouting for help again. His son never understood why his dad liked to fool people. But on this night his son didn't hear people opening their doors and running to help. He only heard his father screaming. The other villagers were not in the mood to wake up because they knew Syonzola was up to his old tricks again.</t>
  </si>
  <si>
    <t>Rebecca Njuguna</t>
  </si>
  <si>
    <t>The happy revival</t>
  </si>
  <si>
    <t>Olokwango hill stood smiling at the middle of Kwere Plains. From its side, came springs which joined downhill to form River Temu. Its waters were a gift to the sheep and goats of the area as well as the deer that dwelt in the plains. 
Things were all well until Matata became headman. He ordered a path to be cleared from the top of the hill to the foot so that he could climb uphill easily and roll gently down to the foot. Olokwango hill was angry with the damage to his beard, but he was patient. 
During the weekend, Matata's children and their friends would climb uphill to play. They would run all over the place, breaking twigs and branches, lighting fires for their games, which they would later leave burning. 
Over time, Olokwango lost patience. The dimples became smaller and smaller as his face turned into ugly wrinkles. At last the springs were no more. The deer in the plains migrated because there was no more tall green grass to play in. The sheep and goats grew thinner and thinner. Everyone felt the sadness of Olokwango hill. 
The people of Kwere realised that something needed to be done.</t>
  </si>
  <si>
    <t>Reuben R. Shamir, Angela Noecker, &amp; Cameron C. McIntyre</t>
  </si>
  <si>
    <t>Deep Brain Stimulation</t>
  </si>
  <si>
    <t>https://kids.frontiersin.org/article/10.3389/frym.2014.00012</t>
  </si>
  <si>
    <t>Electrical stimulation of the basal ganglia [e.g., the same structure that demonstrates abnormal physiology in Parkinson's disease (PD) patients] relieves many of the motor symptoms of the disease. The treatment involves the placement of a permanent electrode in the basal ganglia as well as of a brain pacemaker that is placed under the skin of the chest and provides the power needed to produce electrical stimulation to the electrode inside the brain. Typically, the electrode incorporates four contacts that can provide various types of electrical stimuli. Therefore, there are many ways in which a physician can stimulate the brain using one electrode. The effect of the electrical stimulation on the motor symptoms of PD is almost immediate. Involuntary hand tremors can stop at once, the patients often get better control of their gait, and their quality of life improves. Today, deep brain stimulation for PD, and for other neurological movement disorders, is a routine procedure with proven benefits. Moreover, its applications for additional neurological and psychiatric disorders are under extensive investigation with promising results for depression, obsessive-compulsive disorders, and epilepsy, among others.</t>
  </si>
  <si>
    <t>Roel M. Willems &amp; Clyde Francks</t>
  </si>
  <si>
    <t>Your Left-Handed Brain</t>
  </si>
  <si>
    <t>https://kids.frontiersin.org/article/10.3389/frym.2014.00013</t>
  </si>
  <si>
    <t>Sometimes, people are amazed to hear that the brains of left-handers are different from those of right-handers. But it is clear that they should differ in some respects: left-handers use their hands (and feet) differently than right-handers do, and they do this often over the course of a lifetime. It is only natural that the parts of the brain that control movements should be different in left-handers and right-handers. Compare this to skilled musicians: they practice fine movements a lot, and this influences their brains. To study exactly how the brains of left- and right-handers differ, we need to look at brain lateralization.
Brain lateralization refers to the fact that the left and right sides of the brain are not the same. The two sides differ in their anatomy, and also in what they do. By the way, lateralization is also found in the rest of the body: the two arms look slightly different, and are capable of doing different things; the heart is lateralized to one side of the body cavity, etc. Left-handers are distinct from right-handers in that they tend to have less lateralization in the brain.</t>
  </si>
  <si>
    <t>Rosie King</t>
  </si>
  <si>
    <t>How Autism Freed Me to be Myself</t>
  </si>
  <si>
    <t>https://www.commonlit.org/texts/how-autism-freed-me-to-be-myself</t>
  </si>
  <si>
    <t>One of the things I can do because I'm autistic — it's an ability rather than a disability — is I've got a very, very vivid imagination. Let me explain it to you a bit. It's like I'm walking in two worlds most of the time. There's the real world, the world that we all share, and there's the world in my mind, and the world in my mind is often so much more real than the real world. Like, it's very easy for me to let my mind loose because I don't try and fit myself into a tiny little box. That's one of the best things about being autistic. You don't have the urge to do that. You find what you want to do, you find a way to do it, and you get on with it. If I was trying to fit myself into a box, I wouldn't be here, I wouldn't have achieved half the things that I have now. There are problems, though. There are problems with being autistic, and there are problems with having too much imagination.</t>
  </si>
  <si>
    <t>Rukia Nantale</t>
  </si>
  <si>
    <t>Simbegwire</t>
  </si>
  <si>
    <t>One day, Simbegwire's father came home later than usual. "Where are you, my child?" he called. Simbegwire ran to her father. She stopped still when she saw that he was holding a woman's hand. "I want you to meet someone special, my child. This is Anita," he said smiling. "Hello Simbegwire, your father told me a lot about you," said Anita. But she did not smile or take the girl's hand. Simbegwire's father was happy and excited. He talked about the three of them living together, and how good their life would be. "My child, I hope you will accept Anita as your mother," he said. Simbegwire's life changed. She no longer had time to sit with her father in the mornings. Anita gave her so many household chores that she was too tired to do her school work in the evenings. She went straight to bed after dinner. Her only comfort was the colorful blanket her mother gave her. Simbegwire's father did not seem to notice that his daughter was unhappy.</t>
  </si>
  <si>
    <t>Samantha Cutler, Thea Nicole de Klerk</t>
  </si>
  <si>
    <t>A Dancer's Tale:
The Story of
Phyllis Spira</t>
  </si>
  <si>
    <t>Once upon a time, in Joburg's Orange Grove, a little girl called Phyllis was born into the world. Two people in love hugged their sweet little babe. No one knew, then, what a dancer they'd made. By the time she was four, she had learned very quick. She impressed all her teachers with her ducky feet flicks! Before school and after, she danced every day. Nothing pleased Phyllis more than ballet. When the world was ready for Phyllis at fifteen, she arrived in big, old London, ready to live her dream. She said goodbye to all her friends. She was ready to start fresh. Watch out, Royal Ballet School! Phyllis is here to impress. When Phyllis danced Swan Lake, it was fit to show the Queen! After years of pirouetting, she was ready to be seen. Dancing for the audience, she turned and twirled about. Look! Everyone is smiling! See how they clap and shout!</t>
  </si>
  <si>
    <t>Sayed Ashique Mahmood</t>
  </si>
  <si>
    <t>The Golden Bird</t>
  </si>
  <si>
    <t>https://www.digitallibrary.io/en/books/details/3779</t>
  </si>
  <si>
    <t>The king thundered, "My royal astrologer, tell me what I need to do to become emperor of the entire universe." 
"Your Majesty," the astrologer answered, "the stars say there is a one-hundred percent chance that you will become emperor of the entire universe." "Bravo, bravo!" Everyone in the royal court began to clap. The royal astrologer opened his mouth to stay something more, but stopped himself. The king noticed his hesitation and said to him, "Tell me what's on your mind. Do not be afraid!" 
The astrologer said, "Your majesty, we have an astonishing golden bird living in our kingdom. If you can catch that golden bird, no one will be able to stop you from becoming emperor of the entire universe." The king said, "This golden bird must be caught. Make arrangements to catch it now!" 
The royal announcer made a public circulation, "Anyone who catches the golden bird will be rewarded by his royal highness the king of Swarnadwip, Maharaja Rajabahadur."</t>
  </si>
  <si>
    <t>South African Folktale</t>
  </si>
  <si>
    <t>Baby snatched
by cranes</t>
  </si>
  <si>
    <t>One day the children put the baby under a tree in the shade on a bright red blanket. They went to play. The baby began crying as usual. A group of cranes flew above the playground and felt sorry for the crying baby. They tried to get the children to notice that the baby was crying but the children kept on playing. The cranes decided to take the baby and raise it themselves. 
Four cranes came to pick up the baby from under the tree. Each crane took a corner of the baby's blanket, lifted the baby up and flew away. The children did not notice anything because they were busy playing. The children's parents were working hard in the hot sun. It was so hot that the mother decided to rest under a tree. While she was resting she heard her baby crying. She looked around and she could not see anything. Then she looked up and she saw four cranes flying away with her baby in the bright red blanket. She screamed and chased after the cranes. When the woman told her husband what she saw he did not believe her.</t>
  </si>
  <si>
    <t>King of the birds</t>
  </si>
  <si>
    <t>Once long ago, the birds had a meeting. They wanted a king, just like people and animals. Which bird should be king? 
"Eagle, he is strong and kingly!" said one bird. "No, he has no crown, and when he calls, he sounds too sad," said another. "Then Ostrich, because he is the largest and roars like a lion," one called out. "No, he can't fly. The king of the birds must be able to fly." 
"I think I should be king," said Peacock, fanning his tail. "I am so beautiful." "You are too proud," said Owl. "I have the largest eyes of any bird. I should be king." "No, not you, Owl," the other birds shouted. "You go to sleep when the sun rises!" 
And so they didn't get very far with choosing a king. Then one bird had an idea. "The one who can fly the highest will be king," she said. "Yes, yes," all the birds shouted, and they all flew up, up, into the sky. 
Goose flew for one day, straight over the highest mountains in the world. Eagle flew for two days, into the sky high above the mountains.</t>
  </si>
  <si>
    <t>Lion and Warthog</t>
  </si>
  <si>
    <t>Once upon a time, Lion was the strongest and most feared of all the animals. He would catch other animals and eat them. But one morning while he was looking for his breakfast, he got caught in a hunter's trap. 
Lion gave his loudest roar. He pulled and pulled to free himself from the trap. The trap got tighter and tighter around his leg every time he pulled. Lion grew tired and he felt more pain in his leg. Finally, he gave up. 
Days went past as Lion lay baking in the sun. He was hungry and thirsty and there was nobody to save him. He became weaker and weaker. "I am going to die of hunger and thirst in this trap," he thought to himself. 
One morning, Lion heard a sound coming from the nearby bushes. He listened and looked closer. He saw Warthog walking with his family, talking and laughing. The warthogs were going to the river to drink water and play in the mud before the sun got too hot. 
"Warthog! Please help me! Warthog!" cried Lion. "Please set me free from this trap," he pleaded. "Never," said Warthog. "You are a cruel animal."</t>
  </si>
  <si>
    <t>Southern African Folktale</t>
  </si>
  <si>
    <t>The tree wife</t>
  </si>
  <si>
    <t>Once upon a time, there lived a man who had plenty of everything – a large fertile farm, with cattle, sheep, and goats. But, as he grew old, he grew sad, because one thing was missing. He did not have a wife. 
Standing under a tree one day, he had a brilliant idea. If he couldn't find a wife, perhaps he could make one? 
So he set to work to shape a beautiful woman from a strong branch of the tree. When he had finished making the statue, he touched her eyes, and they opened. He blew gently on her, and she came alive. 
She was truly the most beautiful woman he had ever seen. He knelt before her, and asked her to be his wife. 
He gave her a colorful apron, beads, and a head ring, the sign of a married woman. And he built her a house with the mud and grass that used to lie at the foot of her trunk. "Only one thing I beg of you," he said to his wife. "Never tell anyone where you come from." 
But before long, the young men from a neighboring village began talking among themselves.</t>
  </si>
  <si>
    <t>The baboons that went this way and that</t>
  </si>
  <si>
    <t>Other families noticed how well the hill family lived. "It is a good life up in the hills," said the husband. "You should come there too." Soon the other families left the flat land and went up to the hills. Each family found a cave to live in, and felt warm and secure. Soon the children became very quick at climbing rocks, and finding fruit in the trees. They could swing in the branches almost as well as any monkey. Slowly, things began to change. The children talked less, and grunted more. Then the adults noticed that their noses were getting bigger and that they were growing more hair. Every time they looked at one another they saw that their teeth were longer. They started to walk on four legs. They became a new creature that no-one had seen before in that place. This was the creature which people now call the baboon.</t>
  </si>
  <si>
    <t>Sudhir</t>
  </si>
  <si>
    <t>ACHOO!</t>
  </si>
  <si>
    <t>https://www.digitallibrary.io/en/books/read/3778/91777</t>
  </si>
  <si>
    <t>One day, as Kabir was riding his bicycle... "AAA… CHHOOO!" 
He fell from his bike with a bang! One day, Mama wanted to make puris. Kabir was taking some flour to her... "AAA… CHHOOO!" Flour filled the air. One day, as Kabir was ready to take a catch... "AAA… CHHOOO! " He dropped it. Everyone was upset with Kabir's constant sneezing! Kabir most of all. His sneezing was messing up everything! One day, a mouse entered Mama's wardrobe. "AAA… CHHOOO!" The frightened mouse ran out of Mama's wardrobe. Mama said, "Dear Kabir! Your sneeze has saved my clothes!" Little birds were pecking at the maize on Auntie's farm. "AAA… CHHOOO! " Aunite said, "Dear Kabir! Thanks to your sneeze, all the birds flew away. They would have ruined my crop." It was late at night. Everyone was asleep. A thief snuck into the house. "AAA… CHHOO!" The thief jumped in fear and ran away. Everyone woke up and said, "Dear Kabir! Thanks to your sneeze, the thief fled before stealing anything!" Now everyone was talking happily about Kabir's sneezes.</t>
  </si>
  <si>
    <t>The Human Toolmaker</t>
  </si>
  <si>
    <t>https://kids.frontiersin.org/article/10.3389/frym.2014.00003</t>
  </si>
  <si>
    <t>Humans can do a number of things that no other animals – not even our closest relatives (such as chimps and gorillas) – can do. We are the only species that has developed languages with a set of rules (a grammar) that requires words to be in a certain order. You might have seen monkeys calling each other (for example, a "koo" call is signaling friendliness), but you have never seen one writing a letter and wondering about spelling! We are also able to predict from the look of a friend's face or the sound of his/her voice how he/she feels about the world, whether he/she is happy or sad. In addition, we pass from generation to generation the knowledge that we have learned about the world and our universe – this is why we go to school! Going to school and teaching children about the world is part of the human "culture," another human-specific characteristic. Language, predicting a friend's mood, and culture are all examples of "human-specific" abilities.</t>
  </si>
  <si>
    <t>Tessa Welch</t>
  </si>
  <si>
    <t>Nozibele and the three hairs</t>
  </si>
  <si>
    <t>When they were nearly home, Nozibele put her hand to her neck. She had forgotten her necklace! "Please come back with me!" she begged her friends. But her friends said it was too late. 
Nozibele went back to the river alone. She found her necklace and began hurrying home. But, she got lost in the dark. 
In the distance she saw light coming from a hut. She walked quickly towards it and knocked at the door. 
To her surprise, a dog opened the door and said, "What do you want?" "I'm lost and I need a place to sleep," said Nozibele. "Come in, or I'll bite you!" said the dog. Nozibele went in. 
The dog said, "Cook for me!" "But I've never cooked for a dog before," Nozibele answered. "Cook, or I'll bite you!" said the dog. Nozibele cooked some food for the dog. 
Then the dog said, "Make the bed for me!" Nozibele answered, "I've never made a bed for a dog." "Make the bed, or I'll bite you!" the dog said. Nozibele made the bed. 
Every day she had to cook and sweep and wash for the dog.</t>
  </si>
  <si>
    <t>Timothy Kabare and Ursala Nafula</t>
  </si>
  <si>
    <t>My first day at the market</t>
  </si>
  <si>
    <t>I live in Kakuma village, a very hot dry place, full of thorny trees, and more goats than people. Even the market place is quiet, with only a few small shops. Most people use bicycles for transport. 
One morning my mother called me and said, "Etabo, today you turn six years old. We have a present for you." "What is it? What is it?" I asked eagerly. "Tomorrow we're going by bus to the market in Eldoret," she replied, "And we're taking you with us!" My first visit to the city! I was so excited that I could hardly sleep that night. 
The next day at the Kakuma bus stop, I stood between my mother and my aunt. I wore my new pair of blue jeans and a red T-shirt. I felt very small between my tall slender mother and my big round aunt. 
The bus was very full, so I had to sit on my mother's lap. Tired from the heat and excitement, I slept the whole way and saw nothing. 
The sun was just rising when we reached Eldoret market. At the entrance was a woman selling grains.</t>
  </si>
  <si>
    <t>Traditional San story</t>
  </si>
  <si>
    <t xml:space="preserve">Dima and Owl
</t>
  </si>
  <si>
    <t>One day, Dima decided to visit Owl. When they served food, Dima wondered why Owl's food tasted so good. He wondered if it was because the food grew in the sun and it was cooked in fire. Secretly, Dima made a plan. He decided to dance. He wanted everyone at Owl's place to gather around him and see him dance. He was a good dancer. Owl and his family admired the beautiful dancing. When it grew dark, Owl decided to fetch the sun from his house so that he could still watch Dima's dancing. Owl kept the sun in an animal skin bag inside his hut. He carried the sun out from his house and held it high up above his shoulders. Now it was light. Everyone could see far into the distance. Soon everyone was dancing in the light of the sun. Dima crept closer to the sun while he was dancing. Owl held on to the sun but after a while he forgot about it because he enjoyed the dancing so much. He saw how beautifully Dima danced. He too wanted to dance like this.</t>
  </si>
  <si>
    <t>Katitu Momambo, the clever little girl</t>
  </si>
  <si>
    <t>An old woman was sitting next to the hut. Little Katitu went and greeted her. "Oh?" answered the old woman, "This is the village of the Big Snake! He stays in a big hole in the cattle kraal. When people come to milk the cows, he eats them! He will go to your hut at night when you sleep and kill you there!" 
Wise little Katitu did not panic. She asked the old woman for a hard cow skin to cover the door of their sleeping hut. Then Katitu wanted to sleep a little, so that she could stay awake throughout the night. "When the wind begins to blow," she said to her sisters, "you must wake me up." The wind came up, the sisters awoke Katitu and went to sleep. Katitu fixed the hard cow skin against the door of the hut and made a little hole in the middle for her bow and arrows. Katitu heard the Big Snake approach.</t>
  </si>
  <si>
    <t>Lion's fire sticks</t>
  </si>
  <si>
    <t>Many animals came from the bush to join in the dancing and singing. Lion brought his fire sticks. He rubbed the sticks, rubbed and rubbed. Soon a little smoke appeared beneath the sticks. Lion blew on the smoke and added some dry grass. A little flame appeared and everyone brought a piece of wood. Soon everyone was dancing around a fire. Rabbit was a cunning and fast animal. The people said to him, "While we are singing here and while Lion is dancing with us, you must take his fire sticks and run." So, Rabbit grabbed Lion's fire sticks and ran. He did not make it because Lion caught up with him and brought the fire sticks back. The lion sang a boastful song: "To me it does not matter. I don't have a problem. I can eat you with hair, I can eat you without hair. I don't have a problem. All of you are food to me."</t>
  </si>
  <si>
    <t>Tjenga and the Eland man</t>
  </si>
  <si>
    <t>Tjenga was afraid because he had shot the beautiful eland. He lay down silently in the bush, resting and waiting for the poison arrow to do its work. The sky and the air around Tjenga shivered from the midday heat while the hunter waited for the eland to die. Suddenly, the eland turned into a person. Tjenga's heart was even more afraid, for he did not mean to kill a person. What would the people say if they found that he had killed a person? Tjenga walked to his friend Ngu, to tell him what had happened. When he found his friend and told him the news, he said, "I am in big trouble. I hunted an eland and after I shot it, it became a person. Please, you must help me now so that I can bury it before the people see what I have done." Ngu said, "Oh no! You are not my own family. I cannot make your problem my problem!" With a sore heart, the young hunter returned to his own people.</t>
  </si>
  <si>
    <t>Jackal and the sun</t>
  </si>
  <si>
    <t>One morning Old Jackal woke up to find his son sleeping in the sun. The food was not ready and the goats were still in the kraal! "Young man, you are so lazy! Go and find a wife. I am too old to look after you," said Jackal's father. So, Jackal jumped up and took the goats out to graze. 
In the bush, he saw something shining on a rock. He went closer and closer to the rock. The closer he got, the more beautiful the shine was. Perhaps this was the wife for him! 
"You are beautiful," said Jackal to the shine. "But who are you? Why are you alone?" "I am the sun," the shine answered. "My family left me here when they moved on. They did not want to carry me. I am too hot." 
The jackal said, "But you are so beautiful! I will carry you. I will take you home to meet my father." "All right, you can carry me. But do not complain when I get too hot for you," said the sun. 
So, Jackal put the sun on his back and started the journey home. Before long, the sun was burning Jackal's fur.</t>
  </si>
  <si>
    <t>Pam-Pam bird</t>
  </si>
  <si>
    <t>Pensa was the best hunter in the whole Kalahari Desert. He brought home fat animals and fed his family well. There was this bird, the Pam-Pam bird, which Pensa wanted to catch. The bird's tail feathers were perfect for his arrows. The problem was, he could never manage to trap or shoot Pam- Pam. Pensa's arrows would fly through the air just like a bird - if only he could catch Pam-Pam and pull out his tail feathers! 
Pensa went to the wise man, their healer. He asked for help. "Please guide me to catch the Pam-Pam bird. I need his feathers for my bow and arrows. What must do to catch him?" The healer replied, "Go and make a fire. When all the insects run away from your fire, you must catch the smallest of them. Make a trap and place this little insect inside your trap. It will tempt the Pam-Pam bird." 
Pensa did not know that the healer and the Pam-Pam bird were friends. Pam-Pam often visited the healer. They exchanged stories. "I warn you," said the healer when Pam-Pam bird visited him, "I have told the hunter how to catch you."</t>
  </si>
  <si>
    <t>Ugandan folktale</t>
  </si>
  <si>
    <t>The blacksmith's dilemma</t>
  </si>
  <si>
    <t>Once upon a time in a mountainous African village there lived a famous blacksmith. The villagers called him Ratshipi - the man of iron and steel. 
Ratshipi was known by everyone in the village. Villagers went to his shop every morning to watch him work. He seemed to be able to make anything with his iron and steel. 
Kgosi Mogale, the village chief, heard about Ratshipi's work. He sent his servants to bring Ratshipi to the palace. 
Ratshipi was happy to hear that Kgosi Mogale wanted to see him. "I will be very happy to work for the chief," he said. 
So Ratshipi went to the palace. "Ratshipi, I have heard about your good work," said Kgosi Mogale. "I want you to do a very special task." 
"With your iron and steel, I want you to build a man who can walk, cry real tears and bleed real human blood." "Impossible!" thought Ratshipi. But no one could say no to the king in this village. 
Ratshipi could not sleep that night. How was he going to do this impossible task? He was very scared and very worried. 
Suddenly, Ratshipi remembered a wise old man Rapule. Perhaps he could help.</t>
  </si>
  <si>
    <t>Waiting for baby</t>
  </si>
  <si>
    <t>Today is the big day! After 9 months of waiting, Thabi's mother is going to hospital to have her baby. She will be back in 3 days. Can you read the date and day of the week on the calendar? What will the date be when Thabi's mother comes home? "Bye bye sweetheart!" Thabi's mother says. "Please help Dad. I'll be home very soon, with a big surprise for all of us!" The baby has grown so big inside her mother's tummy that Thabi can't get her arms around her like she could before. The taxi is hooting. It is time for her mother to leave. Thabi starts to cry. Her father lifts her up on his shoulders. She loves being so high up off the ground like this. She is now at least a whole head taller than her father! If Thabi's father is 1,6 meters or 160 centimeters tall. About how far off the ground is Thabi now?</t>
  </si>
  <si>
    <t>Grandma's bananas</t>
  </si>
  <si>
    <t>Grandma's garden was wonderful. It was full of sorghum, millet, and cassava. But best of all were the bananas. Although Grandma had many grandchildren, I secretly knew that I was her favorite. She invited me often to her house. She also told me little secrets. But there was one secret she did not share with me. Where she ripened bananas. 
One day I saw a big straw basket placed in the sun outside Grandma's house. When I asked what it was for, the only answer I got was, "It's my magic basket." Next to the basket, there were several banana leaves that Grandma turned from time to time. I was curious. "What are the leaves for, Grandma?" I asked. The only answer I got was, "They are my magic leaves." 
It was so interesting watching Grandma, the bananas, the banana leaves and the big straw basket. But Grandma sent me off to my mother on an errand. "Grandma, please, let me watch as you prepare." "Don't be stubborn, child, do as you are told," she insisted. I took off running. 
When I returned, Grandma was sitting outside but with neither the basket nor the bananas.</t>
  </si>
  <si>
    <t>Market cows</t>
  </si>
  <si>
    <t>That day, it was about cows at the market. "Push these silly cows away," she said. "They are eating my vegetables." 
"Hey you there! Push these silly cows away from here," she insisted. "They are eating my clothes." 
"Where is the owner of these silly cows?" she shouted. "They are eating my grains." 
Sorimpan, the herd boy, had just gone to drink water at a tap when his cows wandered off to the market. He hid away, squatting in fear, when he heard the shouting woman. 
"Now look what these silly cows have done!" she continued to shout. "They have broken my beautiful pots." 
A short time later, "Aah! Not again!" she was heard saying. "I will report this matter to the police. These silly cows have knocked down my fruit stand." 
Sorimpan finally came out stick in hand, dodged between the gathering crowds and managed to get a clear view of his cows. Sorimpan's cows knew him well so they turned and looked up at him as he appeared! 
At this point, the big crowd of onlookers of men, women and even children all stared at the cows which paid attention only to Sorimpan.</t>
  </si>
  <si>
    <t>Akai's Special Mat</t>
  </si>
  <si>
    <t>https://www.digitallibrary.io/en/books/details/90</t>
  </si>
  <si>
    <t>Akai was a clever child. She discovered where the nearest shallow well was. Akai also knew where her grandmother's manyatta was located. She often went to drink camel milk with her grandmother. One day, Akai was not so lucky. She left to go to her grandmother's manyatta, but she got lost in the hills. Akai was afraid. She sat under an edome tree and waited for help. Soon she fell asleep and had a dream.This is what Akai dreamed. She was lying on her special mat. A woman who looked like her grandmother was watching over her. The old woman smiled and gave her a bowl of camel milk. Just when Akai stretched out her hand to take the milk, she woke up. Akai opened her eyes slowly. When she looked up, she saw a small blue bird on a branch above her.</t>
  </si>
  <si>
    <t>Venkatramana Gowda and Divaspathy Hegde</t>
  </si>
  <si>
    <t>Hare and Tortoise (Again!)</t>
  </si>
  <si>
    <t>The king of the jungle where the hare and the tortoise lived had some important matters to discuss with the king of the neighboring jungle. But the first king could not leave his jungle just then. He decided, instead, to send the hare and tortoise to the neighboring king, as his representatives. 
"At least one of you must go to the neighboring kingdom," ordered the king, when the hare and the tortoise had presented themselves. "I want you to discuss certain important matters with the king there, and come back to me with his thoughts on those matters." "Now go!" he said, as he dismissed them. "And mind, you only have a day to complete the task." 
The road to the neighboring kingdom was not smooth or easy. It was rocky and full of thorns. There were also two rivers to cross on the way. 
After some thought, both the hare and the tortoise realized that neither of them could complete the task alone. They had to travel together. The plan was for the hare to carry the tortoise over the thorny parts of the route, and for the tortoise to carry the hare across the two rivers.</t>
  </si>
  <si>
    <t>Vianne Venter</t>
  </si>
  <si>
    <t>Sizwe's smile</t>
  </si>
  <si>
    <t>It had been raining for days, and everyone was grumpy. Everyone except Sizwe, who woke up with a smile every morning. "Yoh! Sizwe! That smile is magic!" said Gogo. "Is it for me?" Sizwe clapped his hand over his mouth. "But it's MY smile, Gogo," he whispered. 
His mother laughed. "Sizwe! A smile is something you can give away without losing it. Look!" She lifted him up to the mirror. There was his smile, just as bright as before. 
It was time to go out. Mama buttoned up Sizwe's raincoat, and off they went, through the rain, to the library. Down the street, Sizwe's best friend Zanele stood at the window of her house, looking sadly at the rain. Sizwe felt his smile creeping, creeping up. Before he knew it, his smile LEAPT out, and flew across the garden to Zanele. 
Zanele held on tightly to the smile – it was far too precious to let it get away. As Sizwe walked away to the library, Zanele's doorbell rang. It was the postman, with a letter from her favorite cousin. Zanele was so happy, that the smile bounced up, and beamed out at the postman.</t>
  </si>
  <si>
    <t>Anansi and
wisdom</t>
  </si>
  <si>
    <t>One day, Nyame decided that he would give the pot of wisdom to Anansi. Every time Anansi looked in the clay pot, he learned something new. It was so exciting! Greedy Anansi thought, "I'll keep the pot safe at the top of a tall tree. Then I can have it all to myself!" He spun a long thread, wound it round the clay pot, and tied it to his stomach. He began to climb the tree. But it was hard climbing the tree with the pot bumping him in the knees all the time. All the time Anansi's young son had been standing at the bottom of the tree watching. He said, "Wouldn't it be easier to climb if you tied the pot to your back instead?" Anansi tried tying the clay pot full of wisdom to his back, and it really was a lot easier. In no time he reached the top of the tree. But then he stopped and thought, "I'm supposed to be the one with all the wisdom, and here my son was cleverer than me!" Anansi was so angry about this that he threw the clay pot down out of the tree.</t>
  </si>
  <si>
    <t>Winny Asara</t>
  </si>
  <si>
    <t>Chicken and Millipede</t>
  </si>
  <si>
    <t>https://www.digitallibrary.io/en/books/details/96</t>
  </si>
  <si>
    <t>Chicken and Millipede were friends. But they were always competing with each other. One day they decided to play football to see who was the best player. They went to the football field and started their game. Chicken was fast, but Millipede was faster. Chicken kicked far, but Millipede kicked further. Chicken started to feel angry. They decided to play a penalty shoot-out. First Millipede was goal keeper. Chicken scored only one goal. Then it was Chicken's turn to defend the goal. Millipede kicked the ball and scored. Millipede dribbled the ball and scored. Millipede headed the ball and scored. Millipede scored five goals! Chicken was furious that she lost. She was a very bad loser. Millipede started laughing because his friend was making such a fuss. Chicken was so angry that she opened her beak wide and swallowed Millipede. As Chicken was walking home, she met Mother Millipede. Mother Millipede asked, "Have you seen my child?" Chicken didn't say anything.</t>
  </si>
  <si>
    <t>Zimbili Dlamini, Magriet Brink</t>
  </si>
  <si>
    <t>Crushed louse</t>
  </si>
  <si>
    <t>As it got dark, they saw a light in a house. They agreed to go and ask for a place to sleep. They went to the house and knocked. The door opened and they went in. The young men didn't see anyone. But they heard a voice greeting them. The voice said, "I am a louse. Open the metal pot and have food. Open the earthenware pot and drink amahewu." Then the louse put on its skin and went out. The young men ate, drank, and gave thanks. Then they left the house. As they left, they had a bad thought. They said, "No, it couldn't have happened that we had food from a louse." Eventually they agreed to go back and crush the louse. They went back to the house and crushed the louse. Suddenly the louse was gone, and the house disappeared! They found themselves outside in the open.</t>
  </si>
  <si>
    <t>Zulu folktale</t>
  </si>
  <si>
    <t xml:space="preserve">The Honeyguide's revenge
</t>
  </si>
  <si>
    <t>When the bees were out, Gingile pushed his hands into the nest. He took out handfuls of the heavy comb, dripping with rich honey and full of fat, white grubs. He put the comb carefully in the pouch he carried on his shoulder, and started to climb down the tree. Ngede eagerly watched everything that Gingile was doing. He was waiting for him to leave a fat piece of honeycomb as a thankyou offering to the Honeyguide. Ngede flittered from branch to branch, closer and closer to the ground. Finally, Gingile reached the bottom of the tree. Ngede perched on a rock near the boy and waited for his reward. But, Gingile put out the fire, picked up his spear and started walking home, ignoring the bird. Ngede called out angrily, "VIC-torr! VIC-torrr!" Gingile stopped, stared at the little bird and laughed aloud. "You want some honey, do you, my friend? Ha! But I did all the work, and got all the stings. Why should I share any of this lovely honey with you?" Then he walked off. Ngede was furious! This was no way to treat him! But he would get his revenge.</t>
  </si>
  <si>
    <t>Sniffles the Crocodile and Punch the Butterfly</t>
  </si>
  <si>
    <t>Sniffles did not want to be a crocodile. "I am so ugly," he thought, bursting into tears. He did not even want to live like crocodiles do. His best friend was Punch, a golden yellow butterfly. And Punch wanted to be big and strong. So, Punch always had her feeler curled into a fist saying, "Look out! I will punch you in the mouth." They made a very funny pair. Sniffles swimming with Punch perched on his head. The other crocodiles would laugh and make fun of them. That did not bother Sniffles. He continued crying, sniffling and being friends with Punch. One sunny afternoon, Punch settled herself near Sniffles' ear and told him, "I have seen two men come this way with guns, they want to kill crocodiles for their skins." "Don't these men have skins of their own?" asked a puzzled Sniffles. "I don't know Sniffles." replied Punch. "Tell the other crocodiles and hide." "But Punch, they might shoot you. Oh! What will I do?" cried Sniffles sobbing loudly. "People catch butterflies with nets and pin them on a board, my grandaunt told me," said Punch and flew away.</t>
  </si>
  <si>
    <t>The talking bag</t>
  </si>
  <si>
    <t>One of the girls said, "My mother loves me most." Another said, "My father loves me most." But the third one said, "I am loved by both parents." The giant asked the girl loved by both parents to help her carry firewood. So, the girl followed the giant.They walked for some distance. The girl asked the giant, "Where is your firewood?" The giant replied, "It is near those trees over there!" When they reached the trees, the girl asked again, "Where is your firewood?" The giant answered, "Not far now!" They met a man along the way. He asked the giant, "What is the name of your child?" The giant replied, "She is called the talking bag." The girl burst out singing. She sang, "I am not called the talking bag. My name is Kaamungei! Oh! My mother, whom I love. Oh! My father, whom I love. Oh! My calabash, which I use to drink milk!" When the man heard what the girl sang, he rescued her and took her back to her parents. The story ends there!</t>
  </si>
  <si>
    <t>Air_navigation</t>
  </si>
  <si>
    <t>https://simple.wikipedia.org/wiki/Air_navigation</t>
  </si>
  <si>
    <t>Air navigation is navigation while flying. It is used by pilots in aircraft to know their exact position and found their way. That is important because if they get lost, they can hit a mountain or fly into a dangerous area or not find a place to land. There are generally two types of air navigation depending on weather. In good weather, pilots navigate themselves visually with maps. But when the weather is bad and they do not see the ground, they use special radio navigational instruments or the air traffic controller navigates them. The first kind of navigation is called VFR (visual flight rules) navigation. The second is IFR (instrument flight rules) navigation.
Under Visual Flight Rules, pilots use a map and compass, and look on the ground. When preparing for a flight they choose big visible points on the map, for example large cities, lakes, hills, rivers, roads or forests. When in the air, they seek the chosen points to make sure of going the right way. The weather must be good enough to let them see the ground. They cannot fly into clouds, because they can get lost.</t>
  </si>
  <si>
    <t>Alex R. Wade &amp; Alex V. Benjamin</t>
  </si>
  <si>
    <t>How Do We See Color?</t>
  </si>
  <si>
    <t>https://kids.frontiersin.org/article/10.3389/frym.2013.00010</t>
  </si>
  <si>
    <t>The science of color is full of surprises and the first is that seeing color is something that happens in your brain. The signals that lead to color vision come from your eyes but it is your brain that makes sense of them – allowing you to see a strawberry as red and the sky as blue. Your eyes create the code for color, as we will find out below, but those coded signals only make sense after your "visual cortex" (the part of your brain at the back of your head that deals with seeing) decodes them. Lots of different parts of visual vortex must work together for you to see color properly, and they will be the subject of a whole other paper.
But perhaps the most surprising thing about color is this: although you can see millions of different colors (all the colors of the rainbow, plus every possible mixture of those colors), you have only three types of color detectors in your eyes.</t>
  </si>
  <si>
    <t>Anaya &amp; Daphne Bavelier</t>
  </si>
  <si>
    <t>Ever Wondered What Playing Video Games Does to Your Brain?</t>
  </si>
  <si>
    <t>https://kids.frontiersin.org/article/10.3389/frym.2013.00015</t>
  </si>
  <si>
    <t>A number of other benefits to video game play have been documented in the past 10 years. Beyond vision, action video game play changes for the better skills as varied as how well one can pay attention, multitask, or mentally rotate objects' in one's head as when reading a map to finds one's way. This is not to say that all aspects of behavior change, and certainly not always for the better! Commercially available action video games all happen to be violent and exposure to violent media results in more aggressive behavior just after being exposed. In the future, we hope to be able to have access to games devoid of violence but that have the same mechanics of action games to better harness their positive potential for change.
The impact of gaming on everyday life is well illustrated by recent studies showing that laparoscopic surgeons, or surgeons who perform computer-aided surgery, are better surgeons when they play video games . A study contrasting young inexperienced surgeons who played video games to seasoned surgeons who had years of surgery experience but little gaming experience found that the young surgeons performed the surgery faster and made less errors.</t>
  </si>
  <si>
    <t>Angela Lee Duckworth</t>
  </si>
  <si>
    <t>Grit: The Power of Passion and Perseverance</t>
  </si>
  <si>
    <t>https://www.commonlit.org/texts/grit-the-power-of-passion-and-perseverance</t>
  </si>
  <si>
    <t>Grit is passion and perseverance for very long-term goals. Grit is having stamina. Grit is sticking with your future, day in, day out, not just for the week, not just for the month, but for years, and working really hard to make that future a reality. Grit is living life like it's a marathon, not a sprint.
A few years ago, I started studying grit in the Chicago public schools. I asked thousands of high school juniors to take grit questionnaires, and then waited around more than a year to see who would graduate. Turns out that grittier kids were significantly more likely to graduate, even when I matched them on every characteristic I could measure, things like family income, standardized achievement test scores, even how safe kids felt when they were at school. So, it's not just at West Point or the National Spelling Bee that grit matters. It's also in school, especially for kids at risk for dropping out.
To me, the most shocking thing about grit is how little we know, how little science knows, about building it. Every day, parents and teachers ask me, "How do I build grit in kids?"</t>
  </si>
  <si>
    <t>Anna Vlasits &amp; Ryan Morrie</t>
  </si>
  <si>
    <t>The Truth about a Bird's Eye View</t>
  </si>
  <si>
    <t>https://kids.frontiersin.org/article/10.3389/frym.2013.00002</t>
  </si>
  <si>
    <t>Flies have eyes that are very different from ours. Their eyes are called "compound eyes" because each eye is actually hundreds of little eyes compounded together. Each little eye has its own lens, rods, and cones, and transmits a unique signal to the fly's brain.
Though you may have heard differently, even though flies have compound eyes, they still see one image, just like us. This is because each little eye in the compound eye is pointed in a slightly different direction, so the light it senses is separate from the other little eyes.
The way a fly sees is similar to how a picture is formed on a computer. If you think of a picture on a computer, it is composed of many pixels that are in different places. Like the pixels in a picture on a computer, the information from the different little eyes gets put together to form an image. In this case, the fly's brain puts all the information from the little eyes together to make one image of what the fly sees.</t>
  </si>
  <si>
    <t>Christoph S. Herrmann &amp; Micah M. Murray</t>
  </si>
  <si>
    <t>Seeing Things That are Not There: Illusions Reveal How Our Brain Constructs What We See</t>
  </si>
  <si>
    <t>https://kids.frontiersin.org/article/10.3389/frym.2013.00006</t>
  </si>
  <si>
    <t>The processing of illusory contours demonstrates nicely how our visual system constructs what we see. Lower stages of processing become active first in detecting simple features of an image. But, these neurons do not "know" to which objects the detected edges, such as the mouths of the pac-men belong. Only the higher stages of the visual system are able to achieve this task and are first in detecting complex objects. In this regard, these higher stages act as the foremen directing the construction of perception and using feedback to lower stages to perhaps refine the perceptions we ultimately experience. The magic of illusions is not so much in what we perceive (though that is in itself pretty cool), but rather in how they show off the capacity of our brains to shape perceptions.</t>
  </si>
  <si>
    <t>Alter Egos</t>
  </si>
  <si>
    <t>https://www.commonlit.org/texts/alter-egos</t>
  </si>
  <si>
    <t>Alter ego is Latin for "the other I." It refers to a person's second self or identity that is different from a person's normal personality. A person who has an alter ego is said to lead a double life. Alter ego is also used to refer to the different behaviors any person may display in certain situations.
The idea that people could have "another self" was first recognized in the 1790s. Franz Anton Mesmer, a German doctor, used hypnosis to separate his alter ego. Under hypnosis, Mesmer showed a behavior pattern that diverged from the personality he had in his waking state. It was as if a completely distinct character had developed in the altered state of consciousness, but in the same body.
Alter egos are used by numerous performing artists who use stage personas, which are different from stage names, both to entertain audiences and to explore new identities for themselves.</t>
  </si>
  <si>
    <t>The Job Hunt - Grade 2</t>
  </si>
  <si>
    <t>https://freekidsbooks.org/wp-content/uploads/2019/12/ELA_Grade2_Unit4_Workbook_engageNY-FKB.pdf</t>
  </si>
  <si>
    <t>Kim was happy that she had found a summer job. "Let's go and visit Mom," she said. "She will be finished teaching by the time we get there." Kim held up a hand to hail a cab. A yellow cab screeched to a stop on the side of the street. "Where to?" asked the driver. Kim told him the address. They made it safely. Kim paid the driver. She and Kurt went in to see their mom. Mrs. Gunter gave Kim a big hug. Kurt snuck in between them so he could be part of the hug, too. Then Kim told her mom how they had spent the day. She told her mom how she had used math to help her get the job at the grocery. By the end of the story, Mrs. Gunter was beaming. "You see," she said. "I told you math would help you out one day." "I never dreamed I would have a job in a grocery," added Kim, "but I think it's going to be a good job for me." "It may not be the job of your dreams," said her mom.</t>
  </si>
  <si>
    <t>Cristian Violatti</t>
  </si>
  <si>
    <t>Greek Philosophy</t>
  </si>
  <si>
    <t>https://www.commonlit.org/texts/greek-philosophy</t>
  </si>
  <si>
    <t>About 600 B.C., the Greek cities of Ionia were the intellectual and cultural leaders of Greece and the number one sea-traders of the Mediterranean. Miletus, the southernmost Ionian city, was the wealthiest of Greek cities and the main focus of the "Ionian awakening," a name for the initial phase of classical Greek civilization, coincidental with the birth of Greek philosophy.
The first group of Greek philosophers is a triad of Milesian thinkers: Thales, Anaximander, and Anaximenes. Their main concern was to come up with a cosmological theory purely based on natural phenomena. Their approach required the rejection of all traditional explanations based on religious authority, dogma, myth and superstition. They all agreed on the notion that all things come from a single "primal substance": Thales believed it was water; Anaximander said it was a substance different from all other known substances, "infinite, eternal and ageless"; and Anaximenes claimed it was air.
Observation was important among the Milesian school. Thales predicted an eclipse which took place in 585 B.C. and it seems he had been able to calculate the distance of a ship at sea from observations taken at two points.</t>
  </si>
  <si>
    <t>Dar Meshi, Carmen Morawetz, &amp; Hauke R. Heekeren</t>
  </si>
  <si>
    <t>Facebook, Being Cool, and Your Brain: What Science Tells Us</t>
  </si>
  <si>
    <t>https://kids.frontiersin.org/article/10.3389/frym.2013.00004</t>
  </si>
  <si>
    <t>A key brain structure in the reward system is the nucleus accumbens (pronounced: uh-'kuhm-benz), which is a very small but critical structure located deep in the center of the brain. The nucleus accumbens is activated by things that make us happy, such as eating good food or winning money. Recent research has demonstrated that if we show pictures of food to hungry people, the response of their nucleus accumbens will predict how much food they will eat later. That is, the more sensitive a person's nucleus accumbens is to a reward in the laboratory, such as seeing food, the more likely the person is to try to obtain that reward in the real-world (eating food). With this in mind, we decided to investigate if a person's individual sensitivity to discovering that the person has a good reputation could predict a real-world behavior aimed at obtaining a good reputation.</t>
  </si>
  <si>
    <t>Dara S. Manoach &amp; Robert Stickgold</t>
  </si>
  <si>
    <t>Why Sleep?</t>
  </si>
  <si>
    <t>https://kids.frontiersin.org/article/10.3389/frym.2013.00003</t>
  </si>
  <si>
    <t>Procedural learning means learning how to do something. When you're learning a new skill, like skiing or playing the piano, you may have the experience of reaching a point during practice where you just can't get any better. But when you try again the next day, right away your performance is much, much better. For most types of procedural learning, this improvement happens while you're asleep, and not just after some amount of time. For example, if you spend 10 minutes typing a sequence of keys on a computer keyboard over and over, as fast as you can, after the first 5 minutes you just don't get any faster. But the next morning you'll not only be faster, but you'll be typing more smoothly. On the other hand, if you train in the morning and test that evening with no sleep in between? Nada, zip, zero. You won't be any better. Interestingly, not all sleep helps. The overnight improvement is greater if you spend more time in Stage 2 sleep and have more sleep spindles, which are brief, powerful bursts of brain activity that occur during Stage 2 sleep.</t>
  </si>
  <si>
    <t>Discrete_cosine_transform</t>
  </si>
  <si>
    <t>https://simple.wikipedia.org/wiki/Discrete_cosine_transform</t>
  </si>
  <si>
    <t>A discrete cosine transform is a math process that can be used to make things like MP3s, and JPEGs smaller. It does this by breaking the sound or picture into different frequencies.
One way to calculate a discrete cosine transform is to use the Fourier transformation. "Discrete" means that it works on discrete-time signals (sampled data).
For sounds, frequencies are the same as simple tones. You can make any sound by playing several tones at the same time. The discrete cosine transform is a way to find out which tones to play in order to make a given sound. The only difference between the tones is their pitch.
Human ears are good at hearing low pitches, but bad at hearing high pitches. If you use the DCT to break a sound into tones, you do not need to be as careful when playing the higher tones because people cannot hear them as well. MP3 encoders (programs which make MP3s) use this fact to make the sound smaller.</t>
  </si>
  <si>
    <t>DNA_construct</t>
  </si>
  <si>
    <t>https://simple.wikipedia.org/wiki/DNA_construct</t>
  </si>
  <si>
    <t>A DNA construct is an artificially constructed segment of nucleic acid which is going to be 'transplanted' into a target tissue or cell.
It often contains a DNA insert, which contains the gene sequence encoding a protein of interest. The DNA insert has been subcloned into a molecular biology vector.
A DNA construct may express wildtype protein, or prevent the expression of certain genes by expressing competitors or inhibitors. It may express mutant proteins, such as deletion mutations or missense mutations. A DNA construct is often used in molecular biology to analyze macromolecules such as proteins or RNA in more detail.
A molecular biology vector is a DNA molecule used as a vehicle to transfer foreign genetic material into another cell.
The main types of vectors are plasmids, bacteriophages and other viruses, and artificial chromosomes. Common to all engineered vectors are an origin of replication, a multicloning site, and a selectable marker.</t>
  </si>
  <si>
    <t>Edward de Haan &amp; Chris Dijkerman</t>
  </si>
  <si>
    <t>Feeling Your Way and Knowing by Touch</t>
  </si>
  <si>
    <t>https://kids.frontiersin.org/article/10.3389/frym.2013.00011</t>
  </si>
  <si>
    <t>There are various types of mechanoreceptors (receptors concerned with touch). In the hairy skin, the hair follicle receptor is the main mechanoreceptor. In addition, the hairy skin contains fibers that respond well to slow stroking with a soft brush, and stimulation of these fibers results in an experience of pleasant touch. The non-hairy skin contains four main types of mechanoreceptors, which can be divided into two functional groups. The first group contains fast adapting mechanoreceptors, which respond only at onset, and frequently at the end, of a touch, but not in between. The second group consists of slowly adapting mechanoreceptors, which respond slowly to the onset of a touch, but continue to respond during the middle. The density of mechanoreceptors varies in different parts of the body. Within the hand, the highest density of receptors is found in the fingertips. The higher the density of mechanoreceptors, the smaller the distance between two touches that can be distinguished.</t>
  </si>
  <si>
    <t>Electron_crystallography</t>
  </si>
  <si>
    <t>https://simple.wikipedia.org/wiki/Electron_crystallography</t>
  </si>
  <si>
    <t>Electron crystallography is a method to determine the arrangement of atoms in solids using a transmission electron microscope (TEM).
This method works in many cases where X-ray crystallography does not. The latter needs large 3-D crystals to work.
Protein structures are usually done from 2-dimensional crystals (sheets or helices), polyhedrons such as viral capsids, or dispersed proteins. Electrons can be used in these situations, whereas X-rays cannot, because electrons interact more strongly with atoms than X-rays do.
Electron crystallography is a method to determine the arrangement of atoms in solids using a transmission electron microscope (TEM). The method was invented by Aaron Klug, who won the Nobel Prize in Chemistry for this, and his studies on virus structures and transfer RNA, in 1982.
The first electron crystallographic protein structure to be solved was bacteriorhodopsin in 1990. Since then, several other high-resolution structures have been done by electron crystallography, including the light-harvesting complex, and the bacterial flagellum.</t>
  </si>
  <si>
    <t>Ezequiel Gleichgerrcht, Florencia Salvarezza, &amp; Facundo Manes</t>
  </si>
  <si>
    <t>Our Brain Enjoys Making Friends</t>
  </si>
  <si>
    <t>https://kids.frontiersin.org/article/10.3389/frym.2013.00005</t>
  </si>
  <si>
    <t>Researchers around the world are spending more and more time studying friendship. There is evidence showing that our brain responds more strongly to friends than strangers, even if the stranger has more in common with us. Spending time with friends has been shown to cause more activity in the parts of the brain that makes us feel good – the reward circuits. What is more, having long-lasting valuable social relations, including friendships, and an active social life appears to protect the brain from illnesses later in life such as dementia, the loss of nerve cells in the brain that affects the brains of many older adults.
In summary, the contribution of brain to human social interactions is complex and not yet fully understood. What is clear now is that our brain enjoys making friends and that spending time with them can have very positive effects on learning, health, and life in general.</t>
  </si>
  <si>
    <t>Gene_knockout</t>
  </si>
  <si>
    <t>https://simple.wikipedia.org/wiki/Gene_knockout</t>
  </si>
  <si>
    <t>A gene knockout is a genetic technique in which one of an organism's genes is switched off or replaced by one which does not work.
The organisms, such as knockout mice, are used to learn about a gene that has been sequenced, but whose function is unknown or incompletely known. Researchers draw inferences from the difference between the knockout organism and normal individuals. Knockout is often abbreviated as KO.
Gene knock-in is the opposite term. There a gene is switched on, or a working gene inserted.
Knockout is accomplished through a combination of techniques. It starts in the test tube with a plasmid, or other DNA construct, and proceeding to cell culture.
Individual cells are genetically transformed with the DNA construct. Often the goal is to create an animal that has the altered gene.
If so, embryonic stem cells are genetically transformed and inserted into early embryos. Resulting animals with the genetic change in their germline cells can then often pass the gene knockout to future generations.</t>
  </si>
  <si>
    <t>Idan Segev &amp; Felix Schürmann</t>
  </si>
  <si>
    <t>Brain Projects Think Big</t>
  </si>
  <si>
    <t>https://kids.frontiersin.org/article/10.3389/frym.2013.00008</t>
  </si>
  <si>
    <t>On January 28, 2013, thousands of scientists all over the world held their breath. The European Community was about to announce which among 26 competing research projects would win 1 billion Euros for a period of 10 years. That evening, the two winners were announced: Graphene (led by Swedish universities) and the Swiss-based Human Brain Project (HBP). Both these European "flagship projects" involve hundreds of laboratories and thousands of scientists, students, and technicians. The two winning projects promise to bring about a revolution in nanomaterials (Graphene) and in understanding the brain (HBP).
The fundamental idea upon which the HBP is based was conceived about 10 years earlier, in the brain of Prof. Henry Markram and his colleagues in a project called the "Blue Brain Project" (BBP) . The idea was twofold: (i) That understanding the brain requires a systematic approach to collect and database all available information about the brain, like the different cell types (like different types of trees in the forest), the different pattern of electrical activities composed of elementary signals, "the spikes," that nerve cells generate, and the connections that neurons form among themselves (synapses) to create functioning brain circuits.</t>
  </si>
  <si>
    <t xml:space="preserve">Javier DeFelipe
</t>
  </si>
  <si>
    <t>Going to School to Sculpt the Brain</t>
  </si>
  <si>
    <t>https://kids.frontiersin.org/article/10.3389/frym.2013.00001</t>
  </si>
  <si>
    <t>There are numerous experimental studies using mostly mice and rats showing that, when these animals are reared in enriched environments, they outperform those reared in non-enriched cages in terms of learning, memory and visual acuity. These studies suggest that multiple circuits in the brain are modified, leading to improved cognitive abilities. At the micro-anatomical level, for example, an enriched environment has been shown to induce an increase in neuronal complexity in the cerebral cortex. Similarly, studies performed in the cerebral cortex of humans with different educational levels have reported an increase in neuronal complexity as educational levels increased.
Thus, the idea is not to try to sculpt our brain to become a genius, but rather to make the most of our own individual genetic make-up through education to increase our cognitive capabilities. In other words, sculpting our brain through our efforts at school would be amply rewarded with a greater brain capacity, benefiting us both during and beyond our school years.</t>
  </si>
  <si>
    <t>The Rain Bird</t>
  </si>
  <si>
    <t>When they stopped looking after the bird, the rain stopped falling. The crops began to dry up and die, and the animals grew thin and weak. Still, nobody in the village went into the forest to feed the bird that brought the rain. Now they were all too busy trying to find money to buy food in the neighboring town. One scorching day, a young girl called Ketti decided to go into the forest after school. "At least it will be cool in there," she thought. She walked and walked, and after some time, she came to the tall tree in which the rain bird lived. Ketti stared up at the tree. Suddenly, she remembered how her granny had taken her into the forest to feed the bird when she was still a tiny child. Ketti opened her school bag and pulled out a piece of bread left over from her lunch. Carefully she laid the bread at the base of the tree. Then because she had no thumb piano, she sang an old song that she had known all her life</t>
  </si>
  <si>
    <t>Jose M. Carmena &amp; José del R. Millán</t>
  </si>
  <si>
    <t>Brain–Machine Interfaces: Your Brain in Action</t>
  </si>
  <si>
    <t>https://kids.frontiersin.org/article/10.3389/frym.2013.000077</t>
  </si>
  <si>
    <t>Brain–machine interfaces (BMIs), or brain–computer interfaces, are an exciting multidisciplinary field that has grown tremendously during the last decade. In a nutshell, BMI is about transforming thought into action and sensation into perception. In a BMI system, neural signals recorded from the brain are fed into a decoding algorithm that translates these signals into motor output. This includes controlling a computer cursor, steering a wheelchair, or driving a robotic arm. A closed control loop is typically established by providing the subject with visual feedback of the prosthetic device. BMIs have tremendous potential to greatly improve the quality of life of millions of people suffering from spinal cord injury, stroke, amyotrophic lateral sclerosis, and other severely disabling conditions.
An important aspect of a BMI is the capability to distinguish between different patterns of brain activity, each being associated to a particular intention or mental task.</t>
  </si>
  <si>
    <t xml:space="preserve">Josef Parvizi
</t>
  </si>
  <si>
    <t>Specialization of Functions in the Human Brain</t>
  </si>
  <si>
    <t>https://kids.frontiersin.org/article/10.3389/frym.2013.00013</t>
  </si>
  <si>
    <t>Today, it sounds silly to say that the human mind is related to the flow of fluid across empty spaces inside the brain. But in those days, the practice of medicine was all about fluids inside the body and the balance between them. Doctors considered human health as a result of balance among different kinds of fluids inside the body. They were thinking in terms of fluids because the leading science at the time was about the practice of moving water from its source to a target, namely to a dry town or farm. There were no machines or computers to build a dam, but there were plenty of man-made channels and bridges to bring water from one location to another. Do a Google search on "aqueducts" and you will see amazing pictures of those water channels and bridges! In Egypt and nearby Middle East and Greece, they did not have a lot of rain. So, they had to think very hard about fluids and how they could move fluids from one place to another.</t>
  </si>
  <si>
    <t>Karen Thompson Walker</t>
  </si>
  <si>
    <t>What Fear Can Teach Us</t>
  </si>
  <si>
    <t>https://www.commonlit.org/texts/what-fear-can-teach-us</t>
  </si>
  <si>
    <t>As we grow up, we're often encouraged to think of fear as a weakness, just another childish thing to discard like baby teeth or roller skates. And I think it's no accident that we think this way. Neuroscientists have actually shown that human beings are hard-wired to be optimists. So maybe that's why we think of fear, sometimes, as a danger in and of itself. "Don't worry," we like to say to one another. "Don't panic." In English, fear is something we conquer. It's something we fight. It's something we overcome. But what if we looked at fear in a fresh way? What if we thought of fear as an amazing act of the imagination, something that can be as profound and insightful as storytelling itself?
It's easiest to see this link between fear and the imagination in young children, whose fears are often extraordinarily vivid. When I was a child, I lived in California, which is, you know, mostly a very nice place to live, but for me as a child, California could also be a little scary.</t>
  </si>
  <si>
    <t>Lydia Kimaryo</t>
  </si>
  <si>
    <t>The Hare's Story</t>
  </si>
  <si>
    <t>https://www.digitallibrary.io/en/books/details/3872</t>
  </si>
  <si>
    <t>Until recently, Kitasha had been facing many years of drought. There was no rain, the rivers were dry. One day, the Elephant (who was the Chairperson of the Forest) called a meeting. All the animals came to the meeting, except the Hare. The Elephant said, "My fellow country-animals, water scarcity in Kitasha has affected us all. There is no indication that it will go away any time soon. I have called this meeting today to ask each of you to think of a solution." 
But none of the animals really cared. They kept up old habits like felling and burning trees, even near the river. Soon the rains stopped. Rivers and lakes began drying out. 
The drought persisted for a long time. Crops failed in farms. Water scarcity quickly led to food scarcity. 
The Hyena was the first to contribute ideas on how to end the problem. "I suggest that we dig a big well so that we have enough water." Almost all animals agreed. They were to start digging early in the morning the following day. The Chairperson asked every animal to keep time.</t>
  </si>
  <si>
    <t>Mala Kumar</t>
  </si>
  <si>
    <t>Be Wise with Money</t>
  </si>
  <si>
    <t>https://freekidsbooks.org/wp-content/uploads/2019/10/be-wise-with-money-Pratham-FKB.pdf</t>
  </si>
  <si>
    <t>People work and earn money to take care of their needs as well as their wants. What is the difference between need and want? You need a bicycle to get to school and back if there are no good bus facilities in your town. You dream about a new cricket bat – this is a want, not a need. We need healthy food to stay alive. We want food that is not only healthy, but also tasty, rich, juicy, hot, and served in nice restaurants.
Families spend money depending on the needs of each person in the family. Basic food, education, housing, safety, and saving for the future are all needs. If there is enough money left after spending on the needs, families then think about spending on wants. Ask your mother if this is the reason why she did not let you buy something you wanted? Ask her what she did with the money instead.
Not all work is paid for by money. Not all work needs to be paid for. Can you think of examples for such situations?
Most people earn money by working for themselves or for someone else. A family may have one or more members with incomes.</t>
  </si>
  <si>
    <t>Greek Government</t>
  </si>
  <si>
    <t>https://www.commonlit.org/texts/greek-government</t>
  </si>
  <si>
    <t>The word democracy derives from the Greek demos, which referred to the entire citizen body. Although Athens has become associated with the birth of democracy (demokratia) from around 460 B.C., other Greek states did establish a similar political system, notably, Argos, Syracuse (briefly), Rhodes, and Erythrai. Athens is, however, the state we know most about. The assembly of Athens met at least once a month, perhaps two or three times, on the Pnyx hill in a dedicated space, which could accommodate 6,000 citizens. Any male citizen 18 years or over could speak (at least in theory) and vote in the assembly, usually with a simple show of hands. Attendance was even paid for in certain periods, which was a measure to encourage citizens who lived far away and couldn't afford the time-off to attend. Citizens probably accounted for 10% to 20% of the city-state's population, and of these it has been estimated that only 3,000 or so people actively participated in politics.</t>
  </si>
  <si>
    <t>Greek Society</t>
  </si>
  <si>
    <t>https://www.commonlit.org/texts/greek-society</t>
  </si>
  <si>
    <t>Greek society included a significantly larger proportion of laborers. These were semi-free workers, wholly dependent on their employer. The most famous example is the helot class of Sparta. These dependents were not the property of a particular citizen — they could not be sold as a slave could — and they often lived with their families. Generally, they formed arrangements with their employer such as giving a quantity of their produce to the farm owner and keeping the rest for themselves. Sometimes the quota required may have been high or low, and there may also have been some extra benefits to the serfs such as protection and safety in numbers. However, the serf-class or helots could never achieve any real security as they were given little or no legal status and harshly treated in order to instill a fear which would ensure continued subordination to the ruling class.</t>
  </si>
  <si>
    <t>Ph&lt;U+1EA1&gt;m Thu Thùy</t>
  </si>
  <si>
    <t>A Very Green Day</t>
  </si>
  <si>
    <t>https://www.digitallibrary.io/en/books/read/3698/90190</t>
  </si>
  <si>
    <t>Greeny doesn't want to nap. Today, she wants to be a tree! Trees don't need naps! Trees can play all day long. Trees only need to be green. Uh-oh. 
Dad can't find Greeny. She's hiding among the trees. It's so fun to be a tree! But it is a bit hot playing under the sun, isn't it? Actually, it's too hot! What should Greeny do? What should Greeny do? Should she go home to Dad? But where is home? Greeny is lost! Dad is looking for Greeny. 
Greeny keeps walking until she reaches a river. Tired and scared, Greeny bursts into tears. Her tears cause the river to flood! The whole city is flooded! Ah! Greeny has an idea. She will write messages for Dad on her leaves. The green world helps her too. Thanks to the green world, Dad finally gets her messages. Dad finds Greeny! DADDY! GREENY! Greeny is so tired. Now, all she wants is her nap.</t>
  </si>
  <si>
    <t>Self-synchronizing_code</t>
  </si>
  <si>
    <t>https://simple.wikipedia.org/wiki/Self-synchronizing_code</t>
  </si>
  <si>
    <t>In telecommunications, a self-synchronizing code, or comma-free code, is a line code that can be easily synchronized. Such line codes have the property that the code which is made of a part of the code word, or two overlapping code words is not a valid code. An example, take the code words 11 and 00, and the code 11 00 00 11 00. The spaces have been added to show the different words, and are not really in the code. Let's now assume that four letters (two code words) are read. The code 1000 is not a valid code, because 10 is not one of the two code words defined. Similarly, 0001. Even though 00 is a valid word, 01 is not. The only valid way to read two valid words from the example given is by starting at the very beginning, or just after one of the spaces, which have been inserted for clarity only.</t>
  </si>
  <si>
    <t>Shelly Levy-Tzedek, Maayan Halimi, &amp; Amir Amedi</t>
  </si>
  <si>
    <t>Seeing with Your Ears: A Wondrous Journey Across the Senses</t>
  </si>
  <si>
    <t>https://kids.frontiersin.org/article/10.3389/frym.2013.00012</t>
  </si>
  <si>
    <t>Sensory substitution is the use of one sense (for example, the sense of hearing, or the sense of touch) to deliver information that is usually delivered using another sense (for example, the sense of vision). For instance, a picture, which we usually use vision to see, can be "seen" using sounds. The EyeMusic is one example of a sensory substitution device (SSD). It takes in a picture (e.g., from your Instagram account) and translates it into sound. A pixel that appears low on the picture is played by a low-pitched musical note. A high pixel is represented by a high-pitched musical note. Each color is played by a different musical instrument. It currently represents six colors: white (choir), blue (trumpet), red (Rapman's reed), green (reggae organ), yellow (strings), and black (represented by silence). This musical "image" is played column-by-column from left to right. So, an object on the left of the image would be heard before an object on the right. The resolution can be set to 40 pixels or 50 pixels.</t>
  </si>
  <si>
    <t xml:space="preserve">Stefano Sandrone
</t>
  </si>
  <si>
    <t>The Amazing History of Neuroscience</t>
  </si>
  <si>
    <t>https://kids.frontiersin.org/article/10.3389/frym.2013.00014</t>
  </si>
  <si>
    <t>2000 years ago, namely 500 years after the debate started, Roman physician Galen of Pergamon was sure to have solved the question: it was the brain, not the heart, that was the center of mental life. However, Galen had to convince the people around him that what he had discovered was true. It was not easy, mostly because people were still anchored to their previous convictions and not so open-minded. Every neuroscientist, just like Galen did, has to carefully observe reality, focus on something that was really interesting, think about how it can work (hypothesis), make a prediction, perform experiments, and interpret the data they get. This way, they can obtain convincing evidence to be shared with others. These steps are the pillars of the scientific method, which is probably the basis of the general way of thinking, officially introduced only 500 years ago when René Descartes and Thomas Willis finally stated that the brain had won the debate over the heart.</t>
  </si>
  <si>
    <t>Stephanie Cacioppo &amp; John T. Cacioppo</t>
  </si>
  <si>
    <t>Do You Feel Lonely? You are Not Alone: Lessons from Social Neuroscience</t>
  </si>
  <si>
    <t>https://kids.frontiersin.org/article/10.3389/frym.2013.00009</t>
  </si>
  <si>
    <t>Described in the scientific literature more than 30 years ago, the feeling of being lonely is characterized as feeling socially isolated or on the social perimeter. It is noteworthy that feeling lonely does not necessarily mean being physically alone. Loneliness corresponds to a discrepancy between the relationships one wants and the relationships one has, so one can feel socially isolated even when they are among "friends." As the celebrity, George Clooney, said: "Anyone would be lying if they said they did not get lonely at times. The loneliest you will get is in the most public of arenas: you will go to a place and end up in the smallest compartment possible, because it is a distraction to everybody, and you end up not getting to enjoy it like everyone else." Although loneliness makes people feel sad, it has another, less obvious effect on our brain and biology: it triggers a sense in which the world is unsafe, and the brain tilts toward a self-preservation mode.</t>
  </si>
  <si>
    <t>Tripurari Sharma</t>
  </si>
  <si>
    <t>Bhabho the Buffalo</t>
  </si>
  <si>
    <t>https://www.digitallibrary.io/en/books/details/3727</t>
  </si>
  <si>
    <t>After few days, a bird flying across the sky accidentally dropped a seed from its beak. It got stuck on Bhabho's horns. Bhabho hardly noticed this little seed. Slowly, the seed began blooming into a tiny sapling. 
Leaves began sprouting. Eventually, that little sapling began to grow into a plant. Branches began spreading their arms. Everyone was worried for Bhabho. But Bhabho was indifferent. She would roam and sit anywhere she liked, just like before. When the sun shone fiercely, other buffaloes would get hot and bothered searching for shade. 
But Bhabho didn't have to lift a leg. 
She'd giggle and say, "Look, I have my own umbrella!" They couldn't help but agree with her. After all, Bhabho now had a splendid tree growing on her horns. One day, a bird decided to make her nest on Bhabho's tree. "Don't shake the tree, Bhabho," she warned the buffalo. "I've kept my eggs on it."</t>
  </si>
  <si>
    <t xml:space="preserve">Nguy&lt;U+1EC5&gt;n Th&lt;U+1ECB&gt; Ng&lt;U+1ECD&gt;c Bích </t>
  </si>
  <si>
    <t>An A-maize-ing Story</t>
  </si>
  <si>
    <t>https://www.digitallibrary.io/en/books/read/3718</t>
  </si>
  <si>
    <t>I'm planting corn seeds for the new season. I must hurry. My parents' seeds have already sprouted. The bird flocks keep flying down to eat the seeds. The cats and I have to chase them away. 
"Flyaway, you bad birds!" we shout. A few days later, a single sprout shows up. 
I name it Green Top. I read books to Green Top so he will grow up quickly. When Green Top is thirsty, I water him. The cats and I play hide-and-seek with Green Top. I bring a new kind of food for Green Top. It is called fertilizer. Green Top grows every day. One day, I see the bees talking to the other plants. 
They say that corn is on its way! I quickly run to Green Top. My parents' plants are happy. Why is Green Top so sad? I ask his friends. "Does anyone know why Green Top is sad?" Snail doesn't. Caterpillar doesn't. Only Frog answers. 
He says ribbit ribbit and then jumps into the water. What does that mean? Oh! I get it! There's too much water around Green Top. I'll dig a trench, for the water to flow away.</t>
  </si>
  <si>
    <t>Commonwealth of Learning</t>
  </si>
  <si>
    <t>Geography Grade 12 - Nambia</t>
  </si>
  <si>
    <t>https://freekidsbooks.org/wp-content/uploads/2019/12/Geography12-Namibia-FKB.pdf</t>
  </si>
  <si>
    <t>If you travel from one place to another in your country, you might see physical features such as hills, mountains, valleys and lakes. In order to understand fully the features that we find on the earth surface, it is important to know what is inside the earth. What we know of the interior of the earth is related to what we can see at the earth surface. We get information about the interior of the earth from such things as earthquakes, volcanic eruptions and from deep mines. For instance, people who work in deep mines, like the gold mines in South Africa, have noted that temperatures underground are higher than temperatures on the ground surface. You have probably seen a model of the earth called a globe. The earth is shaped like a sphere, a round shape that is slightly flattened at the poles. A cut through the earth will show three circular layers called the crust, the mantle and the core. The distance from the surface of the earth to its inner most center is about 6400 kilometers. As we go deeper and deeper into the earth, the temperature and pressure increase.</t>
  </si>
  <si>
    <t>Geography Grade 10 - Nambia</t>
  </si>
  <si>
    <t>https://freekidsbooks.org/wp-content/uploads/2019/12/Geography10-Namibia-COL-FKB.pdf</t>
  </si>
  <si>
    <t>It is important for you to know that the scale of the map is determined by the amount of real-world area covered by the map. Almost all maps have scales. Scales play an important role in maintaining the dimensional accuracy of a map. The following types of scales are used: Ratio scale 1:24000 This type of scale is known as a ratio scale and what it means is that one centimeter (cm) on a map is equal to 24,000 cm (or 2 km) in the real world. Actually, it means that one of anything (mm, cm, etc.) on the map is equal to 24,000 of the same things on the map. Another way of writing this would be a fractional scale of 1/24,000, meaning that objects on the map have been reduced to 1/24,000th of their original size. Very interesting. Other map scales in common use for topographic maps are 1:25 000, 1: 50 000 and 1: 250 000.
Did you know that the smaller the ratio is between distances on the map and distances in the real world, the smaller the scale of the map is said to be.</t>
  </si>
  <si>
    <t>Grade 10 ESL Textbook - Nambia</t>
  </si>
  <si>
    <t>https://freekidsbooks.org/wp-content/uploads/2019/12/EnglishSecondLanguage10-FKB.pdf</t>
  </si>
  <si>
    <t>The Kavango River is one of Namibia's largest perennial rivers. Although it is shared with two other countries and flows only for a very short distance through Namibian territory, it supports life in the Okavango Region and provides people of the region with water, fish, building materials and a host of other valuable resources. 
Agnes lives with her husband and children in a home built with the traditional materials of wood and reeds. Their home is located not far from the Kavango River. It can be found on a high patch of land that is well out of the way of the floods. These floods reach over the banks of the river each year and cover the flood plain on either side with water. 
"My name is Agnes, and I have lived here with my family for many years. It is a good place to live — close to the river, so there is always water, and not far from the road, so it is not a problem to get a lift into Rundu. Every year, after the rainy season, the river rises up and covers the flood plain here in front of my house."</t>
  </si>
  <si>
    <t>Madhuri Purandare</t>
  </si>
  <si>
    <t>Aunty Jui's Baby</t>
  </si>
  <si>
    <t>https://www.digitallibrary.io/en/books/read/1123</t>
  </si>
  <si>
    <t>Anu got ready in a jiffy. She gulped down her milk without a fuss. She didn't even cry when her mother combed her hair. The moment Anu entered Aunty's house she shouted, "Aunty! Where is the baby?" 
"Shhhh..." said Aunty Jui, with her finger on her lips. "Softly. The baby is sleeping." 
Sleeping? What a bore. Anu began to sulk. Aai pulled Anu close. "The baby is still very small, Anu. You must not trouble her. After all, you are her big sister!" 
Big sister! Anu felt very important. But why did the baby have to go to sleep? Just then they heard a thin wail... 
"She is up," said Aunty, and gave the baby to Aai. 
"I want to hold the baby," said Anu. 
"Oh no, Anu. You won't be able to. You're much too small," said Aai. 
"But I'm her big sister," said Anu.</t>
  </si>
  <si>
    <t>https://www.commonlit.org/texts/pompeii</t>
  </si>
  <si>
    <t>The area around Vesuvius received its first warning sign that the mountain was perhaps reawakening when a massive earthquake struck on the 5th of February 62 A.D. The quake measured 7.5 on the Richter scale and devastated the surrounding towns; even parts of Naples, 20 miles away, were damaged. At Pompeii, few buildings escaped damage. Temples, houses, and parts of the thick city walls collapsed, fires ravaged sections of the town, and even sheep in the surrounding countryside died from the release of poisonous gases. The death toll was likely in the thousands rather than the hundreds. The water supply to the town was also severely affected with damage to aqueducts and underground pipes. The recovery process was also hampered by the collapse of the bridge over the Sarno. Things were so bad that a significant portion of the population left the town for good.</t>
  </si>
  <si>
    <t>NOAA</t>
  </si>
  <si>
    <t>NOAA's Big Miracle Worker</t>
  </si>
  <si>
    <t>https://www.commonlit.org/texts/noaa-s-big-miracle-worker</t>
  </si>
  <si>
    <t>A week after the whales were found, then director of NOAA's National Marine Mammal Laboratory, Howard Braham, asked me to go work with the press and make sure they had accurate information about these incredible creatures.
It was freezing — about 30 to 40 degrees below zero every day during the rescue, so not at all like the average whale stranding at the beach. This was October in Alaska and everyone on the scene had to endure a lot of difficult conditions to be there. Meanwhile, it was a total zoo in Barrow with all the reporters there. At the time, we didn't know why this had captured the whole world's attention, but all eyes were on us. The whales were relatively young and confused. All of the other gray whales had started migrating much earlier, but these three whales stayed in the feeding grounds too long. As a result, they were trapped by ice as temperatures continued to drop. Once we started moving the whales toward freedom, however, I couldn't help but think that they knew something was happening. They seemed to understand that we were there to help them along.</t>
  </si>
  <si>
    <t>Open School BC</t>
  </si>
  <si>
    <t>Area - Apprenticeship and Workplace Math</t>
  </si>
  <si>
    <t>https://freekidsbooks.org/wp-content/uploads/2019/10/Freekidsbooks-Area-Apprenticeship-and-Workplace-Mathematics-10.pdf</t>
  </si>
  <si>
    <t>Honeybees are master designers. Mathematicians have proven that the hexagonal pattern on the comb is the best way of dividing up a region into cells of equal area. The amount of wax required, and the energy expended by the worker-bees, are kept to a minimum. The cells are all the exact same size. There are approximately four cells per square centimeter or 25 per square inch. This section is all about the area measurements of shapes. You will estimate areas and use those estimates to ensure that your answers to area problems are reasonable. Some of the problem situations you will meet in this section involve areas of two-dimensional shapes such squares, rectangles, parallelograms, and circles. As well, you will explore the surface area of prisms, pyramids, cylinders, and cones. You will also investigate how changing the dimensions of geometric shapes affects the perimeters and areas of those shapes.</t>
  </si>
  <si>
    <t>Baby Giraffe and the Sun</t>
  </si>
  <si>
    <t>https://www.digitallibrary.io/en/books/details/3699</t>
  </si>
  <si>
    <t>Mother Giraffe works in an orange grove. The oranges are used tomake marmalade in Mr. Bear's bakery. Mother Giraffe works quite hard under the sun. Baby Giraffe decides to help Mother Giraffe. He gathers up chairs and tables, tables and chairs. He piles them on top of each other. One chair, one table. One chair, one table. He starts to climb up. Higher and higher he goes...until he reaches the sun! Amazing! The sun looks just like an orange. Baby Giraffe has an idea. He opens his mouth wide. Oh no. What happened? Mother Giraffe and Mr. Bear cannot see anything. No one can see anything! The owls are overjoyed. Owls love the dark. But where is the light? Baby Giraffe has eaten the sun. His stomach is on fire. He bursts into tears. Uncle Bear hears him crying and runs over. Baby Giraffe tells him everything. Uncle Bear says, "Don't worry. I will help you."</t>
  </si>
  <si>
    <t>Joshua J. Mark</t>
  </si>
  <si>
    <t>The Price of Greed: Hannibal's Betrayal by Carthage</t>
  </si>
  <si>
    <t>https://www.commonlit.org/texts/the-price-of-greed-hannibal-s-betrayal-by-carthage</t>
  </si>
  <si>
    <t>Following the First Punic War, Rome set about the task of unifying Italy under Roman rule. They subdued the Gauls and, through the Ebro Treaty with Hasdrubal the Fair, secured the boundary between Rome and Carthage's empires in Spain at the Ebro River. Rome would control all territories north of the river and Carthage those territories to the south. The Gauls saw the Romans as conquerors and occupiers and so, when Hannibal began his operations in the Iberian Peninsula, they did little to stop him. He not only had the support of the people but, equally important if not more so, the devotion of his army. Only 28-years-old upon assuming command, Hannibal had spent most of his life in army camps on campaign. The historian Durant, quoting Livy, writes, "He was the first to enter the battle and the last to abandon the field." Hannibal's army knew they could depend on him to take care of them just as surely as they knew the punishments he would wreak upon them if they disappointed him. In this same way, the people of the region looked to Hannibal to relieve them of the Romans.</t>
  </si>
  <si>
    <t>Mustard Seed Books</t>
  </si>
  <si>
    <t>Sharks!</t>
  </si>
  <si>
    <t>https://freekidsbooks.org/wp-content/uploads/2019/11/FKB-Kids-Stories-Sharks.pdf</t>
  </si>
  <si>
    <t>Sharks are a kind of fish that live in every ocean around the world. Scientists think that sharks lived 200 million years before the dinosaurs. That is a long time ago! Teeth of a giant shark that lived millions of years ago. There are many different types of sharks. See if you can tell which shark is a hammerhead shark, which is a tiger shark and which is a great white shark. Sharks come in all different sizes. The whale shark is the biggest fish in the world. It can grow to be 45 feet long. Other sharks can be small, like the leopard shark. The smallest sharks are only seven inches long. Some sharks are born live but others hatch from an egg case. Baby sharks are called pups. A mother shark doesn't take care of her babies after they are born. They have to take care of themselves. Sharks are deadly predators, which means that they hunt and eat other animals like fish, seals and even other sharks. Great white sharks eat five hundred pounds of meat every day!</t>
  </si>
  <si>
    <t>What Is the International Space Station?</t>
  </si>
  <si>
    <t>https://www.commonlit.org/texts/what-is-the-international-space-station</t>
  </si>
  <si>
    <t>The space station is as big inside as a house with five bedrooms. It has two bathrooms, a gymnasium and a big bay window. Six people are able to live there. It weighs almost a million pounds. It is big enough to cover a football field including the end zones. It has science labs from the United States, Russia, Japan and Europe.
The space station has many parts. The parts are called modules. The first modules had parts needed to make the space station work. Astronauts also lived in those modules. Modules called "nodes" connect parts of the station to each other. Labs on the space station let astronauts do research.
On the sides of the space station are solar arrays. These arrays collect energy from the sun. They turn sunlight into electricity. Robot arms are attached outside. The robot arms helped to build the space station. They also can move astronauts around outside and control science experiments.
Airlocks on the space station are like doors. Astronauts use them to go outside on spacewalks.
Docking ports are like doors, too. The ports allow visiting spacecraft to connect to the space station.</t>
  </si>
  <si>
    <t>What is Antarctica?</t>
  </si>
  <si>
    <t>https://www.commonlit.org/texts/what-is-antarctica</t>
  </si>
  <si>
    <t>NASA uses satellites to study Antarctica. NASA wants to know how Antarctica is changing. Scientists want to know what the changes in Earth's climate are doing to Antarctica's ice sheets. They also want to know what changes in Antarctica's ice might do to Earth's climate.
One tool that NASA uses is ICESat. That stands for the Ice, Cloud and land Elevation Satellite. Using ICESat, NASA can measure changes in the size of Antarctica's ice sheets. ICESat also helps NASA understand how changing polar ice may affect the rest of the planet. Melting ice sheets in Antarctica may change sea levels all over the world.
NASA instruments have also helped scientists create detailed maps of Antarctica. The maps help researchers when planning trips to Antarctica. They also give people a clearer view of the continent.
Antarctica is a good place to find meteorites, or rocks that fall from space to Earth. Scientists find more meteorites in Antarctica than any other place in the world. Meteorites are easier to see on the white ice. Also, meteorites that fall to Antarctica are protected by the ice for a long time.</t>
  </si>
  <si>
    <t>What is an Orbit?</t>
  </si>
  <si>
    <t>https://www.commonlit.org/texts/what-is-an-orbit</t>
  </si>
  <si>
    <t>Orbits come in different shapes. All orbits are elliptical, which means they are an ellipse, similar to an oval. For the planets, the orbits are almost circular. The orbits of comets have a different shape. They are highly eccentric or "squashed." They look more like thin ellipses than circles.
Satellites that orbit Earth, including the moon, do not always stay the same distance from Earth. Sometimes they are closer, and at other times they are farther away. The closest point a satellite comes to Earth is called its perigee. The farthest point is the apogee. For planets, the point in their orbit closest to the sun is perihelion. The farthest point is called aphelion. Earth reaches its aphelion during summer in the Northern Hemisphere. The time it takes a satellite to make one full orbit is called its period. For example, Earth has an orbital period of one year. The inclination is the angle the orbital plane makes when compared with Earth's equator.
An object in motion will stay in motion unless something pushes or pulls on it. This statement is called Newton's first law of motion.</t>
  </si>
  <si>
    <t>Paro Anand</t>
  </si>
  <si>
    <t>Bhabhloo Bear's Adventure</t>
  </si>
  <si>
    <t>https://www.digitallibrary.io/en/books/details/1196</t>
  </si>
  <si>
    <t>Bhabhloo was a very, very naughty bear, loved by everyone in the jungle, but most of all, by his mother. But he was really very naughty. From early morning to nightfall, Bhabhloo would jump and play and run through the jungle and his mother would call after him.
"Bhabhloo, beta, don't be so naughty." 
"Bhabhloo, sit for a little while, rest a bit…" 
"Oh no, Bhabhloo, you'll get hurt, beta, be careful!" 
"Bhabhloo, it's late now, it's nighttime, go to sleep now, son…" Ma would keep trying to control Bhabhloo, and full-of-beans Bhabhloo would think of new things to do, not listening to a word his mother said. 
This is a story about just such a night. Ma was very tired. Who could blame her? She had been running after Bhabhloo and scolding him all over the jungle, all day long. But Bhabhloo was still too excited to sleep. His mind buzzed with questions.</t>
  </si>
  <si>
    <t>Robert Groves</t>
  </si>
  <si>
    <t>The Alaska Start III</t>
  </si>
  <si>
    <t>https://www.commonlit.org/texts/the-alaska-start-iii</t>
  </si>
  <si>
    <t>We arrived at the school to see the entire student body out on the portico of the school, applauding the arrival of the census to Noorvik (wouldn't it be great if every city in the US greeted census workers with such enthusiasm?). I met the elders of the village, who were assembled in the lnupiat culture room, now used to instruct the children in their native language.
We visited a few classrooms where I found that the kids were totally on top of why the census is done, how often it's done, and how it benefits the country. 
I also participated in a few satellite uplink interviews with various media, accompanied by a twelfth grade student who talked about how the census fits into Noorvik's future.
At 1 p.m., I rode with the mayor of Noorvik on an ATV to visit the very first household to be enumerated in the 2010 Census. I knocked on the door and was ushered in. We completed the interview in just a few minutes; I exited to see a whole slew of press people down the road. I was happy to announce, "One down; 309 million more to go!"</t>
  </si>
  <si>
    <t>A Highland Seer</t>
  </si>
  <si>
    <t>TEA-CUP READING AND FORTUNE-TELLING BY TEA LEAVES</t>
  </si>
  <si>
    <t>http://www.gutenberg.org/files/18241/18241-h/18241-h.htm</t>
  </si>
  <si>
    <t>The best kind of tea to use if teacup reading is to be followed is undoubtedly China tea, the original tea imported into this country and still the best for all purposes. The cheaper mixtures contain so much dust and so many fragments of twigs and stems as often to be quite useless for the purposes of divination, as they will not combine to form pictures, or symbols clearly to be discerned.
The best shape of cup to employ is one with a wide opening at the top and a bottom not too small. Cups with almost perpendicular sides are very difficult to read, as the symbols cannot be seen properly, and the same may be said of small cups. A plain-surfaced, breakfast cup is perhaps the best to use; and the interior should be white and have no pattern printed upon it, as this confuses the clearness of the picture presented by the leaves, as does any fluting or eccentricity of shape.</t>
  </si>
  <si>
    <t>G. K. Chesterton</t>
  </si>
  <si>
    <t>The Sins of Prince Saradine</t>
  </si>
  <si>
    <t>THE INNOCENCE OF FATHER BROWN</t>
  </si>
  <si>
    <t>http://www.gutenberg.org/files/204/204-h/204-h.htm</t>
  </si>
  <si>
    <t>They pushed slowly up the brightening river; the glowing violet of the sky and the pale gold of the moon grew fainter and fainter and faded into that vast colorless cosmos that precedes the colors of the dawn. When the first faint stripes of red and gold and grey split the horizon from end to end they were broken by the black bulk of a town or village which sat on the river just ahead of them. It was already an easy twilight, in which all things were visible, when they came under the hanging roofs and bridges of this riverside hamlet. The houses, with their long, low, stooping roofs, seemed to come down to drink at the river, like huge grey and red cattle. The broadening and whitening dawn had already turned to working daylight before they saw any living creature on the wharves and bridges of that silent town. Eventually they saw a very placid and prosperous man in his shirt sleeves, with a face as round as the recently sunken moon, and rays of red whisker around the low arc of it, who was leaning on a post above the sluggish tide.</t>
  </si>
  <si>
    <t>The Fertile Crescent</t>
  </si>
  <si>
    <t>https://www.commonlit.org/texts/the-fertile-crescent</t>
  </si>
  <si>
    <t>Known as the Cradle of Civilization, the Fertile Crescent is regarded as the birthplace of agriculture, urbanization, writing, trade, science, history, and organized religion and was first populated around 10,000 B.C. when agriculture and the domestication of animals began in the region. By 9,000 B.C. the cultivation of wild grains and cereals was widespread and, by 5,000 B.C., irrigation of agricultural crops were fully developed. By 4,500 B.C. the cultivation of wool-bearing sheep was practiced widely. The first cities began to rise (Eridu, the first, according to the Sumerians, in 5,400 B.C., then Uruk and the others) around 4.500 B.C. and cultivation of wheat and grains was practiced, in addition to the further domestication of animals (by the year 3,500 B.C. the image of the breed of dog known as the Saluki was appearing regularly on vases and other ceramics as well as wall paintings). The unusually fertile soil of the region encouraged the further cultivation of wheat as well as rye, barley, and legumes.</t>
  </si>
  <si>
    <t>Kedar Shrestha</t>
  </si>
  <si>
    <t>Garden of Medicines</t>
  </si>
  <si>
    <t>https://www.digitallibrary.io/en/books/details/3842</t>
  </si>
  <si>
    <t>Today, the garden is hosting a learning program. May I now begin, please? Greetings to everybody! 
Do you recognize me from my leaves? I am Radish! I help to boost the digestive system if I am eaten raw. My fresh leaves cure constipation, increase appetite, and enhance eyesight. When people lose their voice and have problems with their throat, they tend to chew my seeds and get better. My turn! Says a voice from the trellis. Greetings! I am Bitter Gourd. 
I am bitter in taste, but people enjoy my curries and pickles. Patients with high blood pressure crush me and drink my raw juice. And that is not all. I help in case of fever, wounds, and infections too. People often crush me and use my paste to soothe burnt skin. The Coriander comes forward and introduces itself. "Greetings to you all! Everybody wants me to enhance the taste of their curries. Pickles are also made of me. People crush my seeds with rock-sugar, make squash and drink it to stay cool in the summer. People rub my paste on their forehead to soothe their headaches.</t>
  </si>
  <si>
    <t>Monarchy</t>
  </si>
  <si>
    <t>https://simple.wikipedia.org/wiki/Monarchy</t>
  </si>
  <si>
    <t>In an absolute monarchy, the monarch is the only source of all laws. The monarch has total power to make any law just by deciding it. Any other institution in the country cannot make laws that affect the monarch, unless the monarch decides to allow it. Sometimes the monarch is also the head of the state religion and makes religious laws also. All land and property in the country can be taken or given away by the monarch at any time for any reason. The army and navy is under the personal control of the monarch and can be used for any purpose at any time. The monarch can also pick who gets to be the next monarch and can change the rules at any time. There is usually no elected government or Parliament, and if there is one, it has no real power. This kind of government is very rare today. The people do not have a lot of power in it.</t>
  </si>
  <si>
    <t>President Barack Obama</t>
  </si>
  <si>
    <t>President Obama’s National Address to America’s Schoolchildren</t>
  </si>
  <si>
    <t>https://www.commonlit.org/texts/president-obama-s-national-address-to-america-s-schoolchildren</t>
  </si>
  <si>
    <t xml:space="preserve">I want to start with the responsibility you have to yourself. Every single one of you has something that you're good at. Every single one of you has something to offer. And you have a responsibility to yourself to discover what that is. That's the opportunity an education can provide.
Maybe you could be a great writer — maybe even good enough to write a book or articles in a newspaper — but you might not know it until you write that English paper — that English class paper that's assigned to you. Maybe you could be an innovator or an inventor — maybe even good enough to come up with the next iPhone or the new medicine or vaccine — but you might not know it until you do your project for your science class. Maybe you could be a mayor or a senator or a Supreme Court justice — but you might not know that until you join student government or the debate team.
And no matter what you want to do with your life, I guarantee that you'll need an education to do it. You want to be a doctor, or a teacher, or a police officer? </t>
  </si>
  <si>
    <t>THAT COSTLY RIDE</t>
  </si>
  <si>
    <t>On the day appointed, the carriage and the riding horse arrived at the same moment before the door. Hector went down immediately to examine his mount. He had had straps sewn to his trousers and flourished in his hand a whip he had bought the evening before.
He raised the horse's legs and felt them one after another, passed his hand over the animal's neck, flank and hocks, opened his mouth, examined his teeth, declared his age; and then, the whole household having collected round him, he delivered a discourse on the horse in general and the specimen before him in particular, pronouncing the latter excellent in every respect.
When the rest of the party had taken their seats in the carriage he examined the saddle-girth; then, putting his foot in the stirrup, he sprang to the saddle. The animal began to curvet and nearly threw his rider. 
Hector, not altogether at his ease, tried to soothe him:
"Come, come, good horse, gently now!"
Then, when the horse had recovered his equanimity and the rider his nerve, the latter asked:
"Are you ready?"
The occupants of the carriage replied with one voice:
"Yes."
"Forward!" he commanded.</t>
  </si>
  <si>
    <t>Rohini Nilekani</t>
  </si>
  <si>
    <t>Annual Haircut Day</t>
  </si>
  <si>
    <t>https://www.digitallibrary.io/en/books/read/1117/9927</t>
  </si>
  <si>
    <t xml:space="preserve">Sringeri Srinivas left home as usual to go to the local barber. But the barber said, "Today, I have no time to cut such long hair!" Feeling sad, Sringeri Srinivas went back home to ask his wife for help. But his wife said, "Today, I have no time to cut such long hair!" Feeling a little angry, Sringeri Srinivas went to his friend, the tailor. But the tailor said, "Today, I have no time to cut such long hair!" Now a little worried, Sringeri Srinivas went to one more friend, the carpenter. But the carpenter said, "Today, I have no time to cut such long hair!" Poor Sringeri Srinivas. It seemed no one would cut his hair on this Annual Haircut Day. In tears, he walked off by himself past the village forest. He sat near a cave and cried loudly. </t>
  </si>
  <si>
    <t>Shannon David</t>
  </si>
  <si>
    <t>Kanchha, the Rhino</t>
  </si>
  <si>
    <t>https://www.digitallibrary.io/en/books/details/3830</t>
  </si>
  <si>
    <t>Kanchha was two years old and lived with his mother. 
He loved to wander about the grassland. His mother would often warn him, "Kanchha, there are a lot of bad things out there. Be careful, son. Always remember to leave your scent so that you can smell your way back home." 
He nodded his head. Kanchha understood, but it was hard for a little rhino to remember everything his mother told him. One afternoon, as the sun was beating down on the grassland, Kanchha decided to cool himself with a mud bath. Lying in the mud, he flicked off flies with his ears. Suddenly, he heard a strange noise. He twitched his ears to figure out where it was coming from. He had never heard such a sound before. He jumped up from the mud and walked closer to the sound. He walked and walked, but he couldn't make out where the noise was coming from. He looked around and realized that he had walked much farther than he thought. He remembered his mother's words and turned around to walk back home.</t>
  </si>
  <si>
    <t>Wikibooks</t>
  </si>
  <si>
    <t>Intro to Biology</t>
  </si>
  <si>
    <t>https://freekidsbooks.org/wp-content/uploads/2019/07/Wikijunior-Biology-FKB.pdf</t>
  </si>
  <si>
    <t>Living things are different from things that are not alive. It is usually easy to tell what is living and what is not, except with really small "microscopic" life forms and colorless, lifeless-looking mosses. Here are some properties of living things. Some non-living things can have some of these properties. Living things can change and grow. However, volcanoes also change and grow. Living things can move. However, the wind is moving air, and water always moves downhill. You probably want to know how plants can move. They can grow, and sometimes move more rapidly than that, in response to things such as the sun or water. One example is that sunflowers will turn during the course of the day so that they are always facing the sun. Another example is that if a plant gets tipped over, it will want to turn upwards. Living things can reproduce. That is, they can produce copies of themselves, over and over. This is the most important difference between living and non-living things. In order to reproduce, living things need nutrition, that is chemicals and energy sources in order to assemble the materials needed to reproduce themselves. In this process, living things must excrete waste.</t>
  </si>
  <si>
    <t>BASIC BOOK DESIGN How to Make Your Book, Document, Or Newsletter Look Professional</t>
  </si>
  <si>
    <t>https://freekidsbooks.org/wp-content/uploads/2020/01/FKB-Basic_Book_Design-Wiki-YA-high_school_lessons.pdf</t>
  </si>
  <si>
    <t>But another sign of amateur design is bad hyphenation. Follow these rules: 
• Hyphenate only between syllables.
 • Don't hyphenate across a turned page, i.e., from a recto to a verso. 
• The Chicago Manual Of Style doesn't allow more than three successive lines to end in hyphens. In my opinion, this is too liberal; I don't end two lines in a row with hyphens.
 • Never hyphenate a website URL. If it's too long for a line, make a URL into an extract and break the URL at a backslash. The Chicago Manual Of Style lists four pages of additional rules for word division, e.g., not dividing personal names. The Chicago Manual Of Style allows dividing words with two letters (but never one letter) before the division. It doesn't allow leaving two letters after the division. This makes no sense to me. The reader should be able to recognize the word from the part before the division. The part after the division doesn't affect the reader's recognition of a word. I suggest instead trying to keep four or five letters before the division, and accepting two letters after a division.</t>
  </si>
  <si>
    <t>NASA Science News</t>
  </si>
  <si>
    <t>Was Einstein a Space Alien?</t>
  </si>
  <si>
    <t>https://www.commonlit.org/texts/was-einstein-a-space-alien</t>
  </si>
  <si>
    <t>Although Einstein's five papers were published in a single year, he had been thinking about physics, deeply, since childhood. "Science was dinner table conversation in the Einstein household," explains Galison. Albert's father Hermann and uncle Jakob ran a German company making such things as dynamos, arc lamps, light bulbs and telephones. This was high-tech at the turn of the century, "like a Silicon Valley company would be today," notes Galison. "Albert's interest in science and technology came naturally."
Einstein's parents sometimes took Albert to parties. No babysitter was required: Albert sat on the couch, totally absorbed, quietly doing math problems while others danced around him. Pencil and paper were Albert's GameBoy!
He had impressive powers of concentration. Einstein's sister, Maja, recalled "even when there was a lot of noise, he could lie down on the sofa, pick up a pen and paper, precariously balance an inkwell on the backrest and engross himself in a problem so much that the background noise stimulated rather than disturbed him."
Einstein was clearly intelligent, but not outlandishly more so than his peers. "I have no special talents," he claimed, "I am only passionately curious."</t>
  </si>
  <si>
    <t>Steve Jobs</t>
  </si>
  <si>
    <t>Steve Jobs' Stanford University Commencement Speech</t>
  </si>
  <si>
    <t>https://www.commonlit.org/texts/steve-jobs-stanford-university-commencement-speech</t>
  </si>
  <si>
    <t>I was lucky — I found what I loved to do early in life. Woz and I started Apple in my parents' garage when I was 20. We worked hard, and in 10 years Apple had grown from just the two of us in a garage into a $2 billion company with over 4000 employees. We had just released our finest creation — the Macintosh — a year earlier, and I had just turned 30. And then I got fired. How can you get fired from a company you started? Well, as Apple grew, we hired someone who I thought was very talented to run the company with me, and for the first year or so things went well. But then our visions of the future began to diverge and eventually we had a falling out. When we did, our Board of Directors sided with him. So, at 30 I was out. And very publicly out. What had been the focus of my entire adult life was gone, and it was devastating.</t>
  </si>
  <si>
    <t>Wiki Contributors</t>
  </si>
  <si>
    <t>Big Cats!</t>
  </si>
  <si>
    <t>https://freekidsbooks.org/wp-content/uploads/2020/01/FKB-Stories-Wikijunior-Big_Cats.pdf</t>
  </si>
  <si>
    <t>In Africa, they say that a male lion roars Ha inchi na yanni? Yangu, yangu, yangu! (Whose land is this? It is mine, mine, mine!). It is hard to listen to this ancient challenge without edging a little closer to the campfire. But what is behind that remarkable call? Certainly, to some degree, cats are cats around the world. You look at one of the neighborhood tabbies stalking a squirrel and you can see in miniature a tiger stalking deer on the meadows of Rhanthambore. And yet partly because they are so majestic, these big cats are different from the neighbor's feline. For one thing they are the lords of their kingdom and travel in confidence where small creatures scurry and hide. For many years, all they had to fear was each other, but the invention of gunpowder threatened to destroy this kingdom and send its feline lords to extinction. Fortunately, there are more people like you that see big cats more as a companion to be admired rather than an enemy to be destroyed. Learn more about these great cats and their remarkable world. After all, we appreciate what we understand, and save what we appreciate.</t>
  </si>
  <si>
    <t>Erin K. Peabody</t>
  </si>
  <si>
    <t>Carrots with Character</t>
  </si>
  <si>
    <t>https://www.commonlit.org/texts/carrots-with-character</t>
  </si>
  <si>
    <t>Shredded in salads and slaws, steamed, or just peeled and dunked in an herb-speckled dip, carrots are versatile veggies that add colorful zest to our dinner plates. These crunchy orange roots are also a well-known source of vitamin A. Just a single, full-size carrot more than fulfills an adult's daily quotient of the essential vitamin.
But the carrot hasn't always been the vitamin A powerhouse that it is today. Over two decades ago, scientists in the ARS Vegetable Crops Research Unit at Madison, Wisconsin, began a quest to breed carrots packed with beta-carotene — an orange pigment used by the body to create vitamin A. Thanks largely to this ARS work, today's carrots provide consumers with 75 percent more beta-carotene than those available 25 years ago.
The researchers, led by plant geneticist Philipp Simon, haven't limited themselves to the color orange. They've selectively bred a rainbow of carrots — purple, red, yellow, even white. Scientists are learning that these plant pigments perform a range of protective duties in the human body — which is not surprising, says Simon, since many of the pigments serve to shield plant cells during photosynthesis.</t>
  </si>
  <si>
    <t>Jennifer Borgen</t>
  </si>
  <si>
    <t>The Peace Corps Journey</t>
  </si>
  <si>
    <t>https://www.commonlit.org/texts/the-peace-corps-journey</t>
  </si>
  <si>
    <t xml:space="preserve">The Peace Corps has three main goals. First, it provides help to poor and developing countries around the world. Second, Peace Corps volunteers, through their work and friendships, help explain American culture to people in other countries, from the types of music we enjoy to the foods we eat. Third, after Americans complete their Peace Corps service, they bring back with them many memories and share what they learned about the places where they lived. This sharing helps Americans learn about and better understand people from other cultures. In all, the Peace Corps is about spreading peace and building global friendships.
Since the Peace Corps was created, more than 171,000 Americans have served as Peace Corps volunteers in 137 different countries. They have been teachers and mentors to thousands of children. They have helped farmers grow crops, worked with small businesses to sell their products, and shown parents how to keep their babies healthy. Recently, they have helped schools develop computer skills and educated communities about HIV/AIDS. </t>
  </si>
  <si>
    <t>National Park Service, US Department of the Interior</t>
  </si>
  <si>
    <t>The Signers of the Declaration: Historical Background</t>
  </si>
  <si>
    <t>https://www.commonlit.org/texts/the-signers-of-the-declaration-historical-background</t>
  </si>
  <si>
    <t>In May 1774, in retaliation for the "Boston Tea Party," Parliament closed the port of Boston and virtually abolished provincial self-government in Massachusetts. These actions stimulated resistance across the land. That summer, the Massachusetts lower house, through the committees of correspondence, secretly invited all 13 Colonies to attend a convention. In response, on the fifth of September, 55 Delegates representing 12 Colonies, Georgia excepted, assembled at Philadelphia. They convened at Carpenters' Hall and organized the First Continental Congress.
Sharing though they did common complaints against the Crown, the Delegates propounded a wide variety of political opinions. Most of them agreed that Parliament had no right to control the internal affairs of the Colonies. Moderates, stressing trade benefits with the mother country, believed Parliament should continue to regulate commerce. Others questioned the extent of its authority. A handful of Delegates felt the answer to the problem lay in parliamentary representation. Most suggested legislative autonomy for the Colonies. Reluctant to sever ties of blood, language, trade, and cultural heritage, none yet openly entertained the idea of complete independence from Great Britain. 
After weeks of debate and compromise, Congress adopted two significant measures.</t>
  </si>
  <si>
    <t>Olivia Fraser</t>
  </si>
  <si>
    <t>Handmade in India</t>
  </si>
  <si>
    <t>https://freekidsbooks.org/wp-content/uploads/2019/12/FKB-Stories-handmade-in-india.pdf</t>
  </si>
  <si>
    <t>On the edge of a forest in Karnataka I came across these women collecting firewood. They are wandering Romani people from a tribe called the Banjara tribe. Look at the heavy jewelry they wear. But even heavier must be these huge bundles of sticks they are carrying. Can you see how they have wound up pieces of cloth into a tight circle and placed it on their heads to help them balance the load? This also protects them from any thorns or spikes the sticks may have. Can you guess what fruit is growing on the trees?
These women are also from Karnataka and they are helping make one of the most important things to eat in India - rice. Rice grows in flooded fields called paddy fields. Here the women are ankle-deep in the paddies replanting the rice saplings at regular intervals so that the rice will grow strong and healthy. Can you see how the women have tied up their sarees so that their clothes don't get wet in the water? I think their backs must ache by the end of the day, don't you?</t>
  </si>
  <si>
    <t>Ram Babu Subedi</t>
  </si>
  <si>
    <t>Chameli's Sparkle</t>
  </si>
  <si>
    <t>https://www.digitallibrary.io/en/books/details/3867</t>
  </si>
  <si>
    <t>Chameli's mother had a lot of beautiful jewelry. 
One day, Chameli's mother showed her all the jewelry and also taught her their names. The next day Chameli secretly took out her mother's sirfhula (a head flower made of gold) and wore it. 
With the sirfhula on her head, she left for school. On her way, she met her friends Champa and Sohan. 
They were amazed to see the sirfool on her head. At school, Chameli was the center of attention. Everyone stared at her and talked about her. 
Nayantara composed a silly song: Look at this girl, who is that? Why, it's Chameli, in her Gorkha Hat! Teacher saw the sirfhula on Chameli's head but said nothing. In the class, Alka called to Chameli, "My elder sister has lots and lots of jewelry. You have only one piece, and it's not even yours. It's your mom's!"</t>
  </si>
  <si>
    <t>First Lady Hillary Clinton</t>
  </si>
  <si>
    <t>First Lady Hillary Clinton’s Address to the United Nations Fourth World Conference on Women</t>
  </si>
  <si>
    <t>https://www.commonlit.org/texts/first-lady-hillary-clinton-s-address-to-the-united-nations-fourth-world-conference-on-women</t>
  </si>
  <si>
    <t>What we are learning around the world is that if women are healthy and educated, their families will flourish. If women are free from violence, their families will flourish. If women have a chance to work and earn as full and equal partners in society, their families will flourish. And when families flourish, communities and nations do as well. That is why every woman, every man, every child, every family, and every nation on this planet does have a stake in the discussion that takes place here.
Over the past 25 years, I have worked persistently on issues relating to women, children, and families. Over the past two and a half years, I've had the opportunity to learn more about the challenges facing women in my own country and around the world.
I have met new mothers in Indonesia, who come together regularly in their village to discuss nutrition, family planning, and baby care. I have met working parents in Denmark who talk about the comfort they feel in knowing that their children can be cared for in safe and nurturing after-school centers.</t>
  </si>
  <si>
    <t>The Flying Stars</t>
  </si>
  <si>
    <t>The winter afternoon was reddening towards evening, and already a ruby light was rolled over the bloomless beds, filling them, as it were, with the ghosts of the dead roses. On one side of the house stood the stable, on the other an alley or cloister of laurels led to the larger garden behind. The young lady, having scattered bread for the birds (for the fourth or fifth time that day, because the dog ate it), passed unobtrusively down the lane of laurels and into a glimmering plantation of evergreens behind. Here she gave an exclamation of wonder, real or ritual, and looking up at the high garden wall above her, beheld it fantastically bestridden by a somewhat fantastic figure. 
"Oh, don't jump, Mr. Crook," she called out in some alarm; "it's much too high."
The individual riding the party wall like an aerial horse was a tall, angular young man, with dark hair sticking up like a hair brush, intelligent and even distinguished lineaments, but a sallow and almost alien complexion.</t>
  </si>
  <si>
    <t>The Wrong Shape</t>
  </si>
  <si>
    <t>The whole house was built upon the plan of a T, but a T with a very long cross piece and a very short tail piece. The long cross piece was the frontage that ran along in face of the street, with the front door in the middle; it was two stories high and contained nearly all the important rooms. The short tail piece, which ran out at the back immediately opposite the front door, was one story high, and consisted only of two long rooms, the one leading into the other. The first of these two rooms was the study in which the celebrated Mr. Quinton wrote his wild poems and romances. The farther room was a glass conservatory full of tropical blossoms of quite unique and almost monstrous beauty, and on such afternoons as these glowing with gorgeous sunlight. Thus when the hall door was open, many a passer-by literally stopped to stare and gasp; for he looked down a perspective of rich apartments to something really like a transformation scene in a fairy play: purple clouds and golden suns and crimson stars that were at once scorchingly vivid and yet transparent and far away.</t>
  </si>
  <si>
    <t>THE DEVIL</t>
  </si>
  <si>
    <t xml:space="preserve">The nurse looked at the man in astonishment, for she had never treated a death as a speculation, and she hesitated, tempted by the idea of the possible gain, but she suspected that he wanted to play her a trick. "I can say nothing until I have seen your mother," she replied.
"Then come with me and see her." 
She washed her hands, and went with him immediately.
They did not speak on the road; she walked with short, hasty steps, while he strode on with his long legs, as if he were crossing a brook at every step.
The cows lying down in the fields, overcome by the heat, raised their heads heavily and lowed feebly at the two passers-by, as if to ask them for some green grass.
When they got near the house, Honore Bontemps murmured: "Suppose it is all over?" And his unconscious wish that it might be so showed itself in the sound of his voice.
But the old woman was not dead. </t>
  </si>
  <si>
    <t>First Lady Barbara Bush</t>
  </si>
  <si>
    <t>First Lady Barbara Bush's Commencement Address at Wellesley College</t>
  </si>
  <si>
    <t>https://www.commonlit.org/texts/first-lady-barbara-bush-s-commencement-address-at-wellesley-college</t>
  </si>
  <si>
    <t>Decisions are not irrevocable. Choices do come back. And as you set off from Wellesley, I hope that many of you will consider making three very special choices.
The first is to believe in something larger than yourself, to get involved in some of the big ideas of our time. I chose literacy because I honestly believe that if more people could read, write, and comprehend, we would be that much closer to solving so many of the problems that plague our nation and our society.
And early on I made another choice, which I hope you'll make as well. Whether you are talking about education, career, or service, you're talking about life — and life really must have joy. It's supposed to be fun. 
One of the reasons I made the most important decision of my life, to marry George Bush, is because he made me laugh. It's true, sometimes we've laughed through our tears, but that shared laughter has been one of our strongest bonds. Find the joy in life, because as Ferris Bueller said on his day off, "Life moves pretty fast; and you don't stop and look around once in a while, you're going to miss it."</t>
  </si>
  <si>
    <t>Thomas J. Fleming</t>
  </si>
  <si>
    <t>"Downright Fighting": The Story of Cowpens</t>
  </si>
  <si>
    <t>http://www.gutenberg.org/files/62413/62413-h/62413-h.htm</t>
  </si>
  <si>
    <t>The armies fought the way they did—on open ground in long lines of musket-wielding infantry standing two and three ranks deep—because that was the most rational way to use the weapons they had.
The main weapon of this combat was the muzzle-loading, smooth-bore, flint-lock musket, equipped with a 16-inch bayonet. It hurled a one-ounce lead ball of .70 to .80 caliber fairly accurately up to 75 yards, but distance scarcely mattered. The object was to break up the enemy's formations with volleys and then rout them with cold steel. The British were masters of these linear tactics, and Washington and his commanders spent the war trying to instill the same discipline in their Continentals so that they could stand up to redcoats on equal terms in battle.
The American rifle was not the significant weapon legend later made it out to be. Though accurate at great distances, it was slow to load and useless in open battle because it was not equipped with a bayonet. But in the hands of skirmishers, the rifle could do great damage, as the British found out at Cowpens.</t>
  </si>
  <si>
    <t>President Ronald Reagan</t>
  </si>
  <si>
    <t>Ronald Reagan on the Challenger Disaster</t>
  </si>
  <si>
    <t>https://www.commonlit.org/texts/ronald-reagan-on-the-challenger-disaster</t>
  </si>
  <si>
    <t>We've grown used to wonders in this century. It's hard to dazzle us. But for twenty-five years the United States space program has been doing just that. We've grown used to the idea of space, and, perhaps we forget that we've only just begun. We're still pioneers. They, the members of the Challenger crew, were pioneers. 
And I want to say something to the schoolchildren of America who were watching the live coverage of the shuttle's takeoff. I know it's hard to understand, but sometimes, painful things like this happen. It's all part of the process of exploration and discovery. It's all part of taking a chance and expanding man's horizons. The future doesn't belong to the fainthearted; it belongs to the brave. The Challenger crew was pulling us into the future, and we'll continue to follow them.
I've always had great faith in and respect for our space program. And what happened today does nothing to diminish it. We don't hide our space program. We don't keep secrets and cover things up. We do it all upfront and in public. That's the way freedom is, and we wouldn't change it for a minute.
We'll continue our quest in space.</t>
  </si>
  <si>
    <t>Anthony Hope</t>
  </si>
  <si>
    <t>The Prisoner of Zenda</t>
  </si>
  <si>
    <t>http://www.gutenberg.org/files/95/95-h/95-h.htm</t>
  </si>
  <si>
    <t>It will be observed that my sister-in-law, with a want of logic that must have been peculiar to herself, treated my complexion almost as an offense for which I was responsible, hastening to assume from that external sign inward qualities of which I protest my entire innocence; and this unjust inference she sought to buttress by pointing to the uselessness of the life I had led. Well, be that as it may, I had picked up a good deal of pleasure and a good deal of knowledge. I had been to a German school and a German university and spoke German as readily and perfectly as English; I was thoroughly at home in French; I had a smattering of Italian and enough Spanish to swear by. I was, I believe, a strong, though hardly fine swordsman and a good shot. I could ride anything that had a back to sit on; and my head was as cool a one as you could find, for all its flaming cover.</t>
  </si>
  <si>
    <t>Clarence Edgar Johnson</t>
  </si>
  <si>
    <t>THE LIFE OF ME
AN AUTOBIOGRAPHY</t>
  </si>
  <si>
    <t>http://www.gutenberg.org/cache/epub/542/pg542-images.html</t>
  </si>
  <si>
    <t>About a year after the family moved to Oklahoma, Will Johnson got a neighbor boy to go with him back to their place in Texas to bring another wagon load of household goods. They were gone about two weeks.
While the family was in Oklahoma, Will — who was about 20 — taught school two terms at Nubbin Ridge, somewhere near Duncan. Simpson, being about 17 at the time, was not about to go to school to a teacher who was his older brother, so he saddled his horse and slipped away back to Melvin's ranch, to be with his brother Joe. He said he got tired of riding but not nearly as tired as his horse. The journey was about 300 miles. He was on the trail three days and nights and had to stop at times to let his horse rest. When he got to the ranch, Joe wrote to the family saying that Simpson was with him and for them not to worry. They had suspected where he had gone but were not sure.</t>
  </si>
  <si>
    <t>President Gerald R. Ford</t>
  </si>
  <si>
    <t>Confirming the Termination of Japanese Internment</t>
  </si>
  <si>
    <t>https://www.commonlit.org/texts/confirming-the-termination-of-japanese-internment</t>
  </si>
  <si>
    <t>In this Bicentennial Year, we are commemorating the anniversary dates of many great events in American history. An honest reckoning, however, must include a recognition of our national mistakes as well as our national achievements. Learning from our mistakes is not pleasant, but as a great philosopher once admonished, we must do so if we want to avoid repeating them.
February nineteenth is the anniversary of a sad day in American history. It was on that date in 1942, in the midst of the response to the hostilities that began on December 7, 1941, that Executive Order 9066 was issued, subsequently enforced by the criminal penalties of a statute enacted March 21, 1942, resulting in the uprooting of loyal Americans. Over one hundred thousand persons of Japanese ancestry were removed from their homes, detained in special camps, and eventually relocated.
The tremendous effort by the War Relocation Authority and concerned Americans for the welfare of these Japanese Americans may add perspective to that story, but it does not erase the setback to fundamental American principles. Fortunately, the Japanese American community in Hawaii was spared the indignities suffered by those on our mainland.</t>
  </si>
  <si>
    <t>President Richard M. Nixon</t>
  </si>
  <si>
    <t>Richard Nixon’s Resignation Speech</t>
  </si>
  <si>
    <t>https://www.commonlit.org/texts/richard-nixon-s-resignation-speech</t>
  </si>
  <si>
    <t xml:space="preserve">Throughout the long and difficult period of Watergate, I have felt it was my duty to persevere — to make every possible effort to complete the term of office to which you elected me. In the past few days, however, it has become evident to me that I no longer have a strong enough political base in the Congress to justify continuing that effort. As long as there was such a base, I felt strongly that it was necessary to see the constitutional process through to its conclusion; that to do otherwise would be unfaithful to the spirit of that deliberately difficult process, and a dangerously destabilizing precedent for the future. But with the disappearance of that base, I now believe that the constitutional purpose has been served. And there is no longer a need for the process to be prolonged.
I would have preferred to carry through to the finish whatever the personal agony it would have involved, and my family unanimously urged me to do so. But the interests of the nation must always come before any personal considerations. </t>
  </si>
  <si>
    <t>Unknown</t>
  </si>
  <si>
    <t>Joseph's Dreams from Genesis 37</t>
  </si>
  <si>
    <t>https://www.commonlit.org/texts/joseph-s-dreams-from-genesis-37</t>
  </si>
  <si>
    <t>Jacob lived in the land where his father had stayed, the land of Canaan.
This is the account of Jacob's family line. Joseph, a young man of seventeen, was tending the flocks with his brothers, the sons of Bilhah and the sons of Zilpah, and he brought their father a bad report about them.
Now Israel loved Joseph more than any of his other sons, because he had been born to him in his old age; and he made an ornate robe for him.
When his brothers saw that their father loved him more than any of them, they hated him and could not speak a kind word to him. 
Joseph had a dream, and when he told it to his brothers, they hated him all the more.
He said to them, "Listen to this dream I had:
We were binding sheaves of grain out in the field when suddenly my sheaf rose and stood upright, while your sheaves gathered around mine and bowed down to it."</t>
  </si>
  <si>
    <t>Shirley Chisholm</t>
  </si>
  <si>
    <t>Shirley Chisholm's Presidential Announcement Speech Transcript</t>
  </si>
  <si>
    <t>https://www.commonlit.org/texts/shirley-chisholm-s-presidential-announcement-speech-transcript</t>
  </si>
  <si>
    <t xml:space="preserve">I have faith in the American people. I believe that we are smart enough to correct our mistakes. I believe that we are intelligent enough to recognize the talent, energy, and dedication that all Americans have to offer. I know from my travels to the cities and the small towns of America that we have vast potential which can and must be put to constructive use in getting this great nation together. I know that millions of Americans from all walks of life agree with me, that leadership does not mean putting the air to the ground, to follow public opinion, but to have the vision of what is necessary, and the courage to make it possible. Americans all over are demanding a new sensibility, a new philosophy of government from Washington. Instead of sending spies to snoop on participants at Earth Day, I would welcome the efforts of concerned citizens of all ages to stop the abuse of our environment. Instead of watching a football game on television while young people beg for the attention of their president concerning our actions abroad, I would encourage them to speak out, organize for peaceful change, and vote in November. </t>
  </si>
  <si>
    <t>Justice Abe Fortas</t>
  </si>
  <si>
    <t>Tinker v. Des Moines Independent Community School District: The Majority Opinion</t>
  </si>
  <si>
    <t>https://www.commonlit.org/texts/tinker-v-des-moines-independent-community-school-district-the-majority-opinion</t>
  </si>
  <si>
    <t xml:space="preserve">Only a few of the 18,000 students in the school system wore the black armbands. Only five students were suspended for wearing them. There is no indication that the work of the schools or any class was disrupted. Outside the classrooms, a few students made hostile remarks to the children wearing armbands, but there were no threats or acts of violence on school premises.
The District Court concluded that the action of the school authorities was reasonable because it was based upon their fear of a disturbance from the wearing of the armbands. But, in our system, undifferentiated fear or apprehension of disturbance is not enough to overcome the right to freedom of expression. Any departure from absolute regimentation may cause trouble. Any variation from the majority's opinion may inspire fear. Any word spoken, in class, in the lunchroom, or on the campus, that deviates from the views of another person may start an argument or cause a disturbance. </t>
  </si>
  <si>
    <t>Justice Hugo Black</t>
  </si>
  <si>
    <t>Tinker v. Des Moines Independent Community School District: The Dissenting Opinion</t>
  </si>
  <si>
    <t>https://www.commonlit.org/texts/tinker-v-des-moines-independent-school-district-justice-hugo-black-s-dissenting-opinion</t>
  </si>
  <si>
    <t>The Court's holding in this case ushers in what I deem to be an entirely new era in which the power to control pupils by the elected "officials of state supported public schools . . ." in the United States is in ultimate effect transferred to the Supreme Court. The Court brought this particular case here on a petition for certiorari urging that the First and Fourteenth Amendments protect the right of school pupils to express their political views all the way "from kindergarten through high school." Here, the constitutional right to "political expression" asserted was a right to wear black armbands during school hours and at classes in order to demonstrate to the other students that the petitioners were mourning because of the death of United States soldiers in Vietnam and to protest that war which they were against. Ordered to refrain from wearing the armbands in school by the elected school officials and the teachers vested with state authority to do so, apparently only seven out of the school system's 18,000 pupils deliberately refused to obey the order.</t>
  </si>
  <si>
    <t>Heywood Broun</t>
  </si>
  <si>
    <t>The Fifty-first Dragon</t>
  </si>
  <si>
    <t>"""Modern Essays SELECTED BY
CHRISTOPHER MORLEY"""</t>
  </si>
  <si>
    <t>http://www.gutenberg.org/files/38280/38280-h/38280-h.htm</t>
  </si>
  <si>
    <t>From that day on Gawaine specialized in dragons. His course included both theory and practice. In the morning there were long lectures on the history, anatomy, manners and customs of dragons. Gawaine did not distinguish himself in these studies. He had a marvelously versatile gift for forgetting things. In the afternoon he showed to better advantage, for then he would go down to the South Meadow and practice with a battle ax. In this exercise he was truly impressive, for he had enormous strength as well as speed and grace. He even developed a deceptive display of ferocity. Old alumni say that it was a thrilling sight to see Gawaine charging across the field toward the dummy paper dragon which had been set up for his practice. As he ran, he would brandish his ax and shout "A murrain on thee!" or some other vivid bit of campus slang. It never took him more than one stroke to behead the dummy dragon.</t>
  </si>
  <si>
    <t>Ronald Reagan</t>
  </si>
  <si>
    <t>From 'A Time for Choosing' Speech</t>
  </si>
  <si>
    <t>https://www.commonlit.org/texts/from-a-time-for-choosing-speech</t>
  </si>
  <si>
    <t xml:space="preserve">The Founding Fathers knew a government can't control the economy without controlling people. And they knew when a government sets out to do that, it must use force and coercion to achieve its purpose. So we have come to a time for choosing.
Public servants say, always with the best of intentions, "What greater service we could render if only we had a little more money and a little more power." But the truth is that outside of its legitimate function, government does nothing as well or as economically as the private sector.
Yet any time you and I question the schemes of the do-gooders, we're denounced as being opposed to their humanitarian goals. It seems impossible to legitimately debate their solutions with the assumption that all of us share the desire to help the less fortunate. They tell us we're always "against," never "for" anything.
We are for a provision that destitution should not follow unemployment by reason of old age, and to that end we have accepted Social Security as a step toward meeting the problem. </t>
  </si>
  <si>
    <t>General Douglas MacArthur</t>
  </si>
  <si>
    <t>Duty, Honor, Country Address at West Point</t>
  </si>
  <si>
    <t>https://www.commonlit.org/texts/duty-honor-country-address-at-west-point</t>
  </si>
  <si>
    <t>Others will debate the controversial issues, national and international, which divide men's minds. But serene, calm, aloof, you stand as the Nation's war guardians, as its lifeguards from the raging tides of international conflict, as its gladiators in the arena of battle. For a century and a half, you have defended, guarded, and protected its hallowed traditions of liberty and freedom, of right and justice.
Let civilian voices argue the merits or demerits of our processes of government. Whether our strength is being sapped by deficit financing indulged in too long, by federal paternalism grown too mighty, by power groups grown too arrogant, by politics grown too corrupt, by crime grown too rampant, by morals grown too low, by taxes grown too high, by extremists grown too violent; whether our personal liberties are as firm and complete as they should be.
These great national problems are not for your professional participation or military solution. Your guidepost stands out like a tenfold beacon in the night: Duty, Honor, Country. You are the leaven which binds together the entire fabric of our national system of defense.</t>
  </si>
  <si>
    <t>Kurt Vonnegut</t>
  </si>
  <si>
    <t>2 B R 0 2 B</t>
  </si>
  <si>
    <t>http://www.gutenberg.org/files/21279/21279-h/21279-h.htm</t>
  </si>
  <si>
    <t>The population of the United States was stabilized at forty-million souls.
One bright morning in the Chicago Lying-in Hospital, a man named Edward K. Wehling, Jr., waited for his wife to give birth. He was the only man waiting. Not many people were born a day anymore.
Wehling was fifty-six, a mere stripling in a population whose average age was one hundred and twenty-nine.
X-rays had revealed that his wife was going to have triplets. The children would be his first.
Young Wehling was hunched in his chair, his head in his hand. He was so rumpled, so still and colorless as to be virtually invisible. His camouflage was perfect, since the waiting room had a disorderly and demoralized air, too. Chairs and ashtrays had been moved away from the walls. The floor was paved with spattered drop cloths.
The room was being redecorated. It was being redecorated as a memorial to a man who had volunteered to die.
A sardonic old man, about two hundred years old, sat on a stepladder, painting a mural he did not like. Back in the days when people aged visibly, his age would have been guessed at thirty-five or so.</t>
  </si>
  <si>
    <t>President John F. Kennedy</t>
  </si>
  <si>
    <t>JFK's 'Race to Space' Speech</t>
  </si>
  <si>
    <t>https://www.commonlit.org/texts/jfk-s-race-to-space-speech</t>
  </si>
  <si>
    <t xml:space="preserve">Despite the striking fact that most of the scientists that the world has ever known are alive and working today, despite the fact that this Nation's own scientific manpower is doubling every 12 years in a rate of growth more than three times that of our population as a whole, despite that, the vast stretches of the unknown and the unanswered and the unfinished still far outstrip our collective comprehension.
No man can fully grasp how far and how fast we have come, but condense, if you will, the 50,000 years of man's recorded history in a time span of but a half a century. Stated in these terms, we know very little about the first 40 years, except at the end of them advanced man had learned to use the skins of animals to cover them. Then about 10 years ago, under this standard, man emerged from his caves to construct other kinds of shelter. Only five years ago man learned to write and use a cart with wheels. Christianity began less than two years ago. </t>
  </si>
  <si>
    <t>John F. Kennedy</t>
  </si>
  <si>
    <t>Remarks of Senator John F. Kennedy on Young People and International Service</t>
  </si>
  <si>
    <t>https://www.commonlit.org/texts/remarks-of-senator-john-f-kennedy</t>
  </si>
  <si>
    <t>Therefore, I am delighted to come to Michigan, to this university, because unless we have those resources in this school, unless you comprehend the nature of what is being asked of you, this country can't possibly move through the next 10 years in a period of relative strength.
So I come here tonight to go to bed! But I also come here tonight to ask you to join in the effort...
This university... this is the longest short speech I've ever made... therefore, I'll finish it! Let me say in conclusion, this University is not maintained by its alumni, or by the state, merely to help its graduates have an economic advantage in the life struggle. There is certainly a greater purpose, and I'm sure you recognize it. Therefore, I do not apologize for asking for your support in this campaign. I come here tonight asking your support for this country over the next decade.</t>
  </si>
  <si>
    <t>Philip K. Dick</t>
  </si>
  <si>
    <t>The Eyes Have It</t>
  </si>
  <si>
    <t>http://www.gutenberg.org/files/31516/31516-h/31516-h.htm</t>
  </si>
  <si>
    <t>It was quite by accident I discovered this incredible invasion of Earth by lifeforms from another planet. As yet, I haven't done anything about it; I can't think of anything to do. I wrote to the Government, and they sent back a pamphlet on the repair and maintenance of frame houses. Anyhow, the whole thing is known; I'm not the first to discover it. Maybe it's even under control.
I was sitting in my easy chair, idly turning the pages of a paperbacked book someone had left on the bus, when I came across the reference that first put me on the trail. For a moment I didn't respond. It took some time for the full import to sink in. After I'd comprehended, it seemed odd I hadn't noticed it right away.
The reference was clearly to a nonhuman species of incredible properties, not indigenous to Earth. A species, I hasten to point out, customarily masquerading as ordinary human beings. Their disguise, however, became transparent in the face of the following observations by the author. It was at once obvious the author knew everything. Knew everything and was taking it in his stride.</t>
  </si>
  <si>
    <t>Second Variety</t>
  </si>
  <si>
    <t>http://www.gutenberg.org/files/32032/32032-h/32032-h.htm</t>
  </si>
  <si>
    <t>But that hadn't helped Washington.
The American bloc governments moved to the Moon Base the first year. There was not much else to do. Europe was gone; a slag heap with dark weeds growing from the ashes and bones. Most of North America was useless; nothing could be planted, no one could live. A few million people kept going up in Canada and down in South America. But during the second-year Soviet parachutists began to drop, a few at first, then more and more. They wore the first really effective anti-radiation equipment; what was left of American production moved to the moon along with the governments.
All but the troops. The remaining troops stayed behind as best they could, a few thousand here, a platoon there. No one knew exactly where they were; they stayed where they could, moving around at night, hiding in ruins, in sewers, cellars, with the rats and snakes. It looked as if the Soviet Union had the war almost won. Except for a handful of projectiles fired off from the moon daily, there was almost no weapon in use against them.</t>
  </si>
  <si>
    <t>Isaac Asimov</t>
  </si>
  <si>
    <t>Youth</t>
  </si>
  <si>
    <t>http://www.gutenberg.org/files/31547/31547-h/31547-h.htm</t>
  </si>
  <si>
    <t>The swaying had come to a halt and it was dark. The Explorer was not comfortable in the alien air. It felt as thick as soup and he had to breathe shallowly. Even so—
He reached out in a sudden need for company. The Merchant was warm to the touch. His breathing was rough, he moved in an occasional spasm, and was obviously asleep. The Explorer hesitated and decided not to wake him. It would serve no real purpose.
There would be no rescue, of course. That was the penalty paid for the high profits which unrestrained competition could lead to. The Merchant who opened a new planet could have a ten-year monopoly of its trade, which he might hug to himself or, more likely, rent out to all comers at a stiff price. It followed that planets were searched for in secrecy and, preferably, away from the usual trade routes. In a case such as theirs, then, there was little or no chance that another ship would come within range of their subetherics except for the most improbable of coincidences. Even if they were in their ship, that is, rather than in this—this—cage.</t>
  </si>
  <si>
    <t>Senator Richard M. Nixon</t>
  </si>
  <si>
    <t>Senator Nixon's “Checkers” Speech</t>
  </si>
  <si>
    <t>https://www.commonlit.org/texts/senator-nixon-s-checkers-speech</t>
  </si>
  <si>
    <t>To me, the office of the Vice Presidency of the United States is a great office, and I feel that the people have got to have confidence in the integrity of the men who run for that office and who might attain them.
I have a theory, too, that the best and only answer to a smear or to an honest misunderstanding of the facts is to tell the truth. And that is why I am here tonight. I want to tell you my side of the case.
I am sure that you have read the charges, and you have heard it, that I, Senator Nixon, took $18,000 from a group of my supporters.
Now, was that wrong? And let me say that it was wrong. I am saying it, incidentally, that it was wrong, just not illegal, because it isn't a question of whether it was legal or illegal, that isn't enough. The question is, was it morally wrong? I say that it was morally wrong if any of that $18,000 went to Senator Nixon, for my personal use. I say that it was morally wrong if it was secretly given and secretly handled.</t>
  </si>
  <si>
    <t>C. M. Kornbluth</t>
  </si>
  <si>
    <t>The Marching Morons</t>
  </si>
  <si>
    <t>http://www.gutenberg.org/files/51233/51233-h/51233-h.htm</t>
  </si>
  <si>
    <t>He flung his pick out of the trench, climbed out and set off at a dogtrot for his shop. A little rummaging turned up a hypo and there was a plastic container of salt in the kitchen.
Back at his dig, he chipped for another half hour to expose the juncture of lid and body. The hinges were hopeless; he smashed them off.
Hawkins extended the telescopic handle of the pick for the best leverage, fitted its point into a deep pit, set its built-in fulcrum, and heaved. Five more heaves and he could see, inside the vault, what looked like a dusty marble statue. Ten more and he could see that it was the naked body of Honest John Barlow, Evanston real estate dealer, uncorrupted by time.
The potter found the apex of the trigeminal nerve with his needle's point and gave him 60 cc.
In an hour Barlow's chest began to pump.
In another hour, he rasped, "Did it work?"
"Did it!" muttered Hawkins.
Barlow opened his eyes and stirred, looked down, and turned his hands before his eyes.</t>
  </si>
  <si>
    <t>MISS HARRIET</t>
  </si>
  <si>
    <t xml:space="preserve">The sun rose at length in front of us, bright red on the plane of the horizon, and in proportion as it ascended, growing clearer from minute to minute, the country seemed to awake, to smile, to shake itself like a young girl leaving her bed in her white robe of vapor. The Comte d'Etraille, who was seated on the box, cried:
"Look! look! a hare!" and he extended his arm toward the left, pointing to a patch of clover. The animal scurried along, almost hidden by the clover, only its large ears showing. Then it swerved across a furrow, stopped, started off again at full speed, changed its course, stopped anew, uneasy, spying out every danger, uncertain what route to take, when suddenly it began to run with great bounds, disappearing finally in a large patch of beet-root. All the men had woken up to watch the course of the animal. </t>
  </si>
  <si>
    <t>Senator Joseph McCarthy</t>
  </si>
  <si>
    <t>Enemies from Within' Speech</t>
  </si>
  <si>
    <t>https://www.commonlit.org/texts/enemies-from-within-speech</t>
  </si>
  <si>
    <t>Six years ago, at the time of the first conference to map out peace — Dumbarton Oaks — there was within the Soviet orbit 180 million people. Lined up on the anti-totalitarian side there were in the world at that time roughly 1.625 billion people. Today, only six years later, there are 800 million people under the absolute domination of Soviet Russia — an increase of over 400 percent. On our side, the figure has shrunk to around 500 million. In other words, in less than six years the odds have changed from 9 to 1 in our favor to 8 to 5 against us. This indicates the swiftness of the tempo of communist victories and American defeats in the Cold War. As one of our outstanding historical figures once said, "When a great democracy is destroyed, it will not be because of enemies from without but rather because of enemies from within." The truth of this statement is becoming terrifyingly clear as we see this country each day losing on every front. 
At war's end we were physically the strongest nation on Earth and, at least potentially, the most powerful intellectually and morally.</t>
  </si>
  <si>
    <t>Ruth Stiles Gannett</t>
  </si>
  <si>
    <t>My Father's Dragon</t>
  </si>
  <si>
    <t>http://www.gutenberg.org/files/30017/30017-h/30017-h.htm</t>
  </si>
  <si>
    <t>My father and the cat became good friends, but my father's mother was very upset about the cat. She hated cats, particularly ugly old alley cats. "Elmer Elevator," she said to my father, "if you think I'm going to give that cat a saucer of milk, you're very wrong. Once you start feeding stray alley cats you might as well expect to feed every stray in town, and I am not going to do it!"
This made my father very sad, and he apologized to the cat because his mother had been so rude. He told the cat to stay anyway, and that somehow, he would bring her a saucer of milk each day. My father fed the cat for three weeks, but one day his mother found the cat's saucer in the cellar and she was extremely angry. She punished my father and threw the cat out the door, but later on my father snuck out and found the cat.</t>
  </si>
  <si>
    <t>George Catlett Marshall</t>
  </si>
  <si>
    <t>Marshall Plan Speech</t>
  </si>
  <si>
    <t>https://www.commonlit.org/texts/marshall-plan-speech</t>
  </si>
  <si>
    <t xml:space="preserve">The truth of the matter is that Europe's requirements for the next three or four years of foreign food and other essential products - principally from America - are so much greater than her present ability to pay that she must have substantial additional help or face economic, social, and political deterioration of a very grave character.
The remedy lies in breaking the vicious circle and restoring the confidence of the European people in the economic future of their own countries and of Europe as a whole. The manufacturer and the farmer throughout wide areas must be able and willing to exchange their products for currencies the continuing value of which is not open to question.
Aside from the demoralizing effect on the world at large and the possibilities of disturbances arising as a result of the desperation of the people concerned, the consequences to the economy of the United States should be apparent to all. It is logical that the United States should do whatever it is able to do to assist in the return of normal economic health in the world, without which there can be no political stability and no assured peace. </t>
  </si>
  <si>
    <t>President Harry S. Truman</t>
  </si>
  <si>
    <t>The Truman Doctrine Speech</t>
  </si>
  <si>
    <t>https://www.commonlit.org/texts/the-truman-doctrine-speech</t>
  </si>
  <si>
    <t>Greece is today without funds to finance the importation of those goods which are essential to bare subsistence. Under these circumstances, the people of Greece cannot make progress in solving their problems of reconstruction. Greece is in desperate need of financial and economic assistance to enable it to resume purchases of food, clothing, fuel, and seeds. These are indispensable for the subsistence of its people and are obtainable only from abroad. Greece must have help to import the goods necessary to restore internal order and security, so essential for economic and political recovery. The Greek Government has also asked for the assistance of experienced American administrators, economists, and technicians to insure that the financial and other aid given to Greece shall be used effectively in creating a stable and self-sustaining economy and in improving its public administration. 
The very existence of the Greek state is today threatened by the terrorist activities of several thousand armed men, who defy the government's authority at a number of points, particularly along the northern boundaries.</t>
  </si>
  <si>
    <t>Ray Cummings</t>
  </si>
  <si>
    <t>Juggernaut of Space</t>
  </si>
  <si>
    <t>http://www.gutenberg.org/files/62416/62416-h/62416-h.htm</t>
  </si>
  <si>
    <t>A man of multi-millions and international importance makes many friends, and inevitably many enemies. Seldom can he know what people really think of him. His enemies exaggerate the worst, and his friends mostly fawn. Blaine's personal reputation, by hearsay, had reached me, of course. I had no expectation of liking him, and, very frankly, I didn't. I found him a big man, as tall as myself, heavy, portly from easy living. But I must say his appearance was impressive—a big mane of shaggy hair, a rather handsome, large-featured face, keen dark eyes under heavy brows, a jutting chin.
He was playing chess with a fellow club member and I sat down to watch. I know something about chess, and I think his playing very well displayed his character. He won, with skill of aggressive attack. But there was about it something you didn't like. His incisive moving of his men, as though there could be no doubt that it was the correct move; and his whole attitude made you hope it wasn't. It was a quite informal game. Once Blaine made an obvious, rather silly mistake, exposing a piece.</t>
  </si>
  <si>
    <t>Robert Oppenheimer</t>
  </si>
  <si>
    <t>Speech to the Association of Los Alamos Scientists</t>
  </si>
  <si>
    <t>https://www.commonlit.org/texts/speech-to-the-association-of-los-alamos-scientists</t>
  </si>
  <si>
    <t>What has happened to us — it is really rather major. It is so major that I think in some ways one returns to the greatest developments of the twentieth century, to the discovery of relativity, and to the whole development of atomic theory and its interpretation in terms of complementarity, for analogy. These things, as you know, forced us to reconsider the relations between science and common sense. They forced on us the recognition that the fact that we were in the habit of talking a certain language and using certain concepts did not necessarily imply that there was anything in the real world to correspond to these. They forced us to be prepared for the inadequacy of the ways in which human beings attempted to deal with reality, for that reality. In some ways I think these virtues, which scientists quite reluctantly were forced to learn by the nature of the world they were studying, may be useful even today in preparing us for somewhat more radical views of what the issues are than would be natural or easy for people who had not been through this experience.</t>
  </si>
  <si>
    <t>William DeMille</t>
  </si>
  <si>
    <t>Ruthless</t>
  </si>
  <si>
    <t>https://www.commonlit.org/texts/ruthless</t>
  </si>
  <si>
    <t>As she went down the path, he started to close the closet door; then paused as he remembered his hunting boots drying outside on the porch. They belonged in the closet, so leaving the door open he went to fetch them from the heavy, rustic table on which they stood, along with his bag and topcoat.
Alec was coming up from the lake and waved to him from a distance. A chipmunk, hearing Judson's heavy tread, abandoned the acorn he was about to add to his store within the cabin wall and disappeared, like an electric bulb burning out. Judson, reaching for his boots, stepped fairly upon the acorn, his foot slid from under him and his head struck the massive table as he fell.
Several minutes later he began to regain his senses. Alec's strong arm was supporting his as he lay on the porch and a kindly voice was saying: "'Twarn't much of a fall, Mr. Webb. You aren't cut none; jest knocked out for a minute. Here, take this; it'll pull you together."</t>
  </si>
  <si>
    <t>Charter of the United Nations</t>
  </si>
  <si>
    <t>https://www.commonlit.org/texts/charter-of-the-united-nations</t>
  </si>
  <si>
    <t>The Purposes of the United Nations are:
1. To maintain international peace and security, and to that end: to take effective collective measures for the prevention and removal of threats to the peace, and for the suppression of acts of aggression or other breaches of the peace, and to bring about by peaceful means, and in conformity with the principles of justice and international law, adjustment or settlement of international disputes or situations which might lead to a breach of the peace.
2. To develop friendly relations among nations based on respect for the principle of equal rights and self-determination of peoples, and to take other appropriate measures to strengthen universal peace.
3. To achieve international cooperation in solving international problems of an economic, social, cultural, or humanitarian character, and in promoting and encouraging respect for human rights and for fundamental freedoms for all without distinction as to race, sex, language, or religion; and
4. To be a center for harmonizing the actions of nations in the attainment of these common ends.</t>
  </si>
  <si>
    <t>General Dwight D. Eisenhower</t>
  </si>
  <si>
    <t>General Eisenhower’s Order of the Day</t>
  </si>
  <si>
    <t>https://www.commonlit.org/texts/general-eisenhower-s-order-of-the-day</t>
  </si>
  <si>
    <t>Soldiers, Sailors and Airmen of the Allied Expeditionary Forces:
You are about to embark upon the great crusade, toward which we have striven these many months. The eyes of the world are upon you. The hopes and prayers of liberty-loving people everywhere march with you. In company with our brave Allies and brothers-in-arms on other Fronts you will bring about the destruction of the Nazi war machine, the elimination of tyranny over oppressed peoples of Europe, and security for ourselves in a free world.
Your task will not be an easy one. Your enemy is well trained, well equipped and battle-hardened. He will fight savagely.
But this is the year 1944. Much has happened since the Nazi triumphs of 1940-41. The United Nations have inflicted upon the Germans great defeats, in open battle, man-to-man. Our air offensive has seriously reduced their strength in the air and their capacity to wage war on the ground. Our Home Fronts have given us an overwhelming superiority in weapons and munitions of war and placed at our disposal great reserves of trained fighting men. The tide has turned. The freemen of the world are marching together to victory.</t>
  </si>
  <si>
    <t>Louis Golding</t>
  </si>
  <si>
    <t>The Call of the Hand</t>
  </si>
  <si>
    <t>Twenty-Three Stories by Twenty and Three Authors by Dawson Scott and Rhys</t>
  </si>
  <si>
    <t>http://www.gutenberg.org/files/62347/62347-h/62347-h.htm</t>
  </si>
  <si>
    <t>The little woodcutter's cottage of Nikolai lay deeply hidden in the great pine woods of Lower Serbia, miles from his nearest neighbor. Yet even in that wild country the fame of the intertwined children travelled far, and the wise old women from those parts came to see if herbs or chanting or any of their dark gifts might be of the least avail. They were no more useful than a real doctor who had studied at Belgrade, was practicing at Monastir, and was stimulated to great interest by the account of these strange children. The case defied all the arts of black or white magic, and the interest of the episode flickered and died down.
So it was that Nikolai reconciled himself to the inevitable, and as the boys grew older he would cross himself devoutly and say: "Thank God, it might have been a thousand times worse!" They were lads of extraordinary beauty. Peter and Ivan, he called them, Ivan being the lad who held so irrevocably the wrist of his brother within his fingers.</t>
  </si>
  <si>
    <t>President Franklin D. Roosevelt</t>
  </si>
  <si>
    <t>The Economic Bill of Rights</t>
  </si>
  <si>
    <t>https://www.commonlit.org/texts/the-economic-bill-of-rights</t>
  </si>
  <si>
    <t>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 — whether it be one-third or one-fifth or one-tenth — is ill-fed, ill-clothed, ill-housed, and insecure.
This Republic had its beginning, and grew to its present strength, under the protection of certain inalienable political rights — among them the right of free speech, free press, free worship, trial by jury, freedom from unreasonable searches and seizures. They were our rights to life and liberty.
As our nation has grown in size and stature, however — as our industrial economy expanded — these political rights proved inadequate to assure us equality in the pursuit of happiness.
We have come to a clear realization of the fact that true individual freedom cannot exist without economic security and independence. "Necessitous men are not free men." People who are hungry and out of a job are the stuff of which dictatorships are made.</t>
  </si>
  <si>
    <t>Clifford D. Simak</t>
  </si>
  <si>
    <t>Message From Mars</t>
  </si>
  <si>
    <t>http://www.gutenberg.org/files/62357/62357-h/62357-h.htm</t>
  </si>
  <si>
    <t>He was in space. Headed for the Moon and from there for Mars. But even the realization of this failed to rouse him from the lethargy of battered body and tortured brain.
Taking off in a rocket was punishment. Severe, terrible punishment. Only men who were perfect physical specimens could attempt it. An imperfect heart would simply stop under the jarring impact of the blast-off.
Someday rockets would be perfected. Someday rockets would rise gently from the Earth, shaking off Earth's gravity by gradual application of power rather than by tremendous thrusts that kicked steel and glass and men out into space.
But not yet, not for many years. Perhaps not for many generations. For many years men would risk their lives in blasting projectiles that ripped loose from the Earth by the sheer savagery of exploding oxygen and gasoline.
A moan came from the rear of the ship, a stifled pitiful moan that brought Scott upright in the chair, tearing with nervous hands at the buckles of his belt.</t>
  </si>
  <si>
    <t>James MacCreigh</t>
  </si>
  <si>
    <t>Conspiracy on Callisto</t>
  </si>
  <si>
    <t>http://www.gutenberg.org/files/62476/62476-h/62476-h.htm</t>
  </si>
  <si>
    <t>"Course change!" gasped white-haired Stevens. "Good God!"
The ship had reached the midpoint of its flight. The bells had sounded, warning every soul on it to take shelter, to strap themselves in their pressure bunks against the deadly stress of acceleration as the ship reversed itself and began to slow its headlong plunge into Callisto. But the two men had not heeded.
The small steering rockets flashed briefly. The men were thrust bruisingly against the side of the corridor as the rocket spun lazily on its axis. The side jets flared once more to halt the spin, when the one-eighty turn was completed, and the men were battered against the opposite wall, still weightless, still clinging to each other, still struggling.
Then the main drive bellowed into life again, and the ship began to battle against its own built-up acceleration. The corridor floor rose up with blinking speed to smite them—
And the lights went out in a burst of crashing pain for Peter Duane.</t>
  </si>
  <si>
    <t>Joseph Farrell</t>
  </si>
  <si>
    <t>Black-out</t>
  </si>
  <si>
    <t>http://www.gutenberg.org/files/62426/62426-h/62426-h.htm</t>
  </si>
  <si>
    <t>It was Rofan who first felt that something was wrong. The novelty was wearing off, and an elusive thought made him uncomfortable. Something was wrong with the picture ... what was it?
Suddenly he realized. He turned to Thak. "But—the lights, Mor Thak? The signals—"
Thak's face looked as old as Mars itself as he gazed at his pupil. He started to speak several times before he could manage.
"We have failed," he said, in heavy tones. "Our signals must have been too weak for the beings of the blue planet to detect. I had hoped—" 
He arose and looked sadly into the evening sky. "I had hoped I was wrong. For two years now—our years—I have watched through my small telescope, and the lights have been disappearing, one by one, sometimes, but more often several at a time. I thought it was the weakness of my instrument. I was wrong. Every light on the blue planet has been blacked out..."
His voice was a low wail. "And—the blacking out of those lights means a blackout of life on Mars. A planet-wide blackout...."</t>
  </si>
  <si>
    <t>Leigh Brackett</t>
  </si>
  <si>
    <t>Citadel of Lost Ships</t>
  </si>
  <si>
    <t>http://www.gutenberg.org/files/62316/62316-h/62316-h.htm</t>
  </si>
  <si>
    <t>Campbell must have made some involuntary motion, because a man standing at the edge of the hummock turned his head and saw him. He was tall and slender, and his crest was pure white, a sign of age.
He turned and came to Campbell, looking at him with opalescent eyes. The firelight laid the Earthman's dark face in sharp relief, the lean hard angles, the high-bridged nose that had been broken and not set straight, the bitter mouth. 
Campbell said, in pure liquid Venusian, "What is it, Father?"
The Kraylen's eyes dropped to the Earthman's chest. There was black hair on it, and underneath the hair ran twisting, intricate lines of silver and deep blue, tattooed with exquisite skill.
The old man's white crest nodded. Campbell turned and went back down the path. The wind and the liha-trees, the hot blue night beat with the anger and the hate of the little man with the drum.
Neither spoke until they were back in the hut. Campbell lit a smoky lamp. The old Kraylen drew a long, slow breath.</t>
  </si>
  <si>
    <t>The Flame Breathers</t>
  </si>
  <si>
    <t>http://www.gutenberg.org/files/62321/62321-h/62321-h.htm</t>
  </si>
  <si>
    <t>The descent upon Vulcan took another twenty-four hours. Then at last we had passed through a cloudbank and, at some twenty thousand feet, the new world stretched dark and bleak beneath us. It certainly looked—to Jan's intense disappointment—wholly uninhabited. It was a tumbled, rocky landscape, barren and forbidding. Beneath us there were black ravines and canyons, little jagged peaks and hill-top spires, some of them sharp as needle-points. Off at one of the distant horizons the tiered land, rising up, stretched into the foothills of serrated ranks of mountain peaks which loomed over the jagged dark horizon line.
A great metal desert here. In the fitful starlight, and the mellow light of little crescent Mercury which hung over the mountains like a falling, new moon, the metallic quality of the rock was obvious—sleek, bronzed metal ore, in places polished by erosion so that it shone mirror-like. In other places it was mottled with a greenish cast.</t>
  </si>
  <si>
    <t>Wilbur S. Peacock</t>
  </si>
  <si>
    <t>Prey of the Space Falcon</t>
  </si>
  <si>
    <t>http://www.gutenberg.org/files/62546/62546-h/62546-h.htm</t>
  </si>
  <si>
    <t>Curt Varga's throat muscles tightened as he sent his inaudible questions to his brother in the curtained booth across the room.
"Is there any suspicion that you are working with me?" he asked. "If so, then this arrangement must be broken; I can't ruin your career, too."
The bean-sized amplifier imbedded so cunningly in the living bone at his right temple vibrated lightly from the mocking laughter.
"I think they do, Falcon," Val Varga said lightly. "But it doesn't matter; somebody has to do the undercover work—and I happen to be in a position where I can do it with the least suspicion." The voice softened. "Careers aren't important, anyway. I seem to remember that Dad had quite a reputation as a biochemist, until the Food Administrators decided his work threatened their dictatorial monopoly. And as a Commander of the IP, you were slated to go rather high."
Curt Varga grinned, and suddenly all of the deadly grimness was gone from his tanned face, and there was only the laughter in his cool grey eyes and the hint of a swashbuckling swagger to the tilt of his head to betoken the man.</t>
  </si>
  <si>
    <t>Prime Minister Winston Churchill</t>
  </si>
  <si>
    <t>Winston Churchill’s ‘Never Give In’ Speech</t>
  </si>
  <si>
    <t>https://www.commonlit.org/texts/winston-churchill-s-never-give-in-speech</t>
  </si>
  <si>
    <t>You cannot tell from appearances how things will go. Sometimes imagination makes things out far worse than they are; yet without imagination, not much can be done. Those people who are imaginative see many more dangers than perhaps exist; certainly, many more than will happen; but then they must also pray to be given that extra courage to carry this far-reaching imagination. But for everyone, surely, what we have gone through in this period — I am addressing myself to the School — surely from this period of ten months this is the lesson: never give in, never give in, never, never, never — in nothing, great or small, large or petty — never give in except to convictions of honor and good sense. Never yield to force; never yield to the apparently overwhelming might of the enemy. We stood all alone a year ago, and to many countries it seemed that our account was closed, we were finished. All this tradition of ours, our songs, our School history, this part of the history of this country, were gone and finished and liquidated.
Very different is the mood today.</t>
  </si>
  <si>
    <t>Ayn Rand</t>
  </si>
  <si>
    <t>Anthem</t>
  </si>
  <si>
    <t>http://www.gutenberg.org/files/1250/1250-h/1250-h.htm</t>
  </si>
  <si>
    <t>So, we went into the Home of the Street Sweepers. It is a grey house on a narrow street. There is a sundial in its courtyard, by which the Council of the Home can tell the hours of the day and when to ring the bell. When the bell rings, we all arise from our beds. The sky is green and cold in our windows to the east. The shadow on the sundial marks off a half-hour while we dress and eat our breakfast in the dining hall, where there are five long tables with twenty clay plates and twenty clay cups on each table. Then we go to work in the streets of the City, with our brooms and our rakes. In five hours, when the sun is high, we return to the Home and we eat our midday meal, for which one-half hour is allowed.</t>
  </si>
  <si>
    <t>President Franklin Delano Roosevelt</t>
  </si>
  <si>
    <t>Excerpt from 'On Drought Conditions'</t>
  </si>
  <si>
    <t>https://www.commonlit.org/texts/excerpt-from-on-drought-conditions</t>
  </si>
  <si>
    <t>First, let me talk for a minute about this autumn and the coming winter. We have the option, in the case of families who need actual subsistence, of putting them on the dole or putting them to work. They do not want to go on the dole, and they are one thousand percent right. We agree, therefore, that we must put them to work for a decent wage, and when we reach that decision we kill two birds with one stone, because these families will earn enough by working not only to subsist themselves, but to buy food for their stock, and seed for next year's planting. Into this scheme of things there fit of course the government lending agencies which next year, as in the past, will help with production loans.
Every Governor with whom I have talked is in full accord with this program of doing work for these farm families, just as every Governor agrees that the individual states will take care of their unemployable but that the cost of employing those who are entirely able and willing to work must be borne by the Federal Government.</t>
  </si>
  <si>
    <t>President Roosevelt’s First Fireside Chat</t>
  </si>
  <si>
    <t>https://www.commonlit.org/texts/president-roosevelt-s-first-fireside-chat</t>
  </si>
  <si>
    <t>I know that many people are worrying about State banks that are not members of the Federal Reserve System. There is no occasion for that worry. These banks can and will receive assistance from member banks and from the Reconstruction Finance Corporation. And, of course, they are under the immediate control of the State banking authorities. These State banks are following the same course as the National banks except that they get their licenses to resume business from the State authorities, and these authorities have been asked by the Secretary of the Treasury to permit their good banks to open up on the same schedule as the national banks. And so I am confident that the State Banking Departments will be as careful as the national Government in the policy relating to the opening of banks and will follow the same broad theory. 
It is possible that when the banks resume a very few people who have not recovered from their fear may again begin withdrawals.</t>
  </si>
  <si>
    <t>FDR's First Inaugural Address</t>
  </si>
  <si>
    <t>https://www.commonlit.org/texts/fdr-s-first-inaugural-address</t>
  </si>
  <si>
    <t>Recognition of the falsity of material wealth as the standard of success goes hand in hand with the abandonment of the false belief that public office and high political position are to be valued only by the standards of pride of place and personal profit, and there must be an end to a conduct in banking and in business which too often has given to a sacred trust the likeness of callous and selfish wrongdoing. Small wonder that confidence languishes, for it thrives only on honesty, on honor, on the sacredness of obligations, on faithful protection, on unselfish performance; without them it cannot live. 
Restoration calls, however, not for changes in ethics alone. This Nation asks for action, and action now.
Our greatest primary task is to put people to work. This is no unsolvable problem if we face it wisely and courageously. It can be accomplished in part by direct recruiting by the Government itself, treating the task as we would treat the emergency of a war, but at the same time, through this employment, accomplishing greatly needed projects to stimulate and reorganize the use of our natural resources.</t>
  </si>
  <si>
    <t>The Forgotten Man</t>
  </si>
  <si>
    <t>https://www.commonlit.org/texts/the-forgotten-man</t>
  </si>
  <si>
    <t>In my calm judgment, the Nation faces today a more grave emergency than in 1917.
It is said that Napoleon lost the battle of Waterloo because he forgot his infantry — he staked too much upon the more spectacular but less substantial cavalry. The present administration in Washington provides a close parallel. It has either forgotten or it does not want to remember the infantry of our economic army.
These unhappy times call for the building of plans that rest upon the forgotten, the unorganized but the indispensable units of economic power, for plans like those of 1917 that build from the bottom up and not from the top down, that put their faith once more in the forgotten man at the bottom of the economic pyramid. 
Obviously, these few minutes tonight permit no opportunity to lay down the ten or a dozen closely related objectives of a plan to meet our present emergency, but I can draw a few essentials, a beginning in fact, of a planned program.
It is the habit of the unthinking to turn in times like this to the illusions of economic magic.</t>
  </si>
  <si>
    <t>Georgene Faulkner</t>
  </si>
  <si>
    <t>Squeaky and the Scare Box</t>
  </si>
  <si>
    <t>The Child's World Third Reader</t>
  </si>
  <si>
    <t>http://www.gutenberg.org/files/15170/15170-h/15170-h.htm#squeaky</t>
  </si>
  <si>
    <t>The stockings hung by the chimney, and the tall tree was standing in the parlor. The children were asleep, and the father and mother had gone upstairs to bed.
In the pantry wall, the little mice were all wide-awake.
"Ee-ee-ee!" squeaked Squeaky; "why can't we creep into the big room and see the tall Christmas tree? The children have talked about it for days, and we have never seen one. Mother, please let us go and see it."
"Yes," said Sniffy, "do let us go. Everything smells so good. The children and the cook made long strings of popcorn today. I found a little on the pantry floor, and I want some more."
"I peeped out of our hole," said Sharpeyes, "and I saw cake and candy all ready for the children. Oh, I do want a bite of those good things! Please let us have a Christmas party."
"Well," said mother mouse, "I will ask your father. If he says it is safe, we will go."
When mother mouse asked father mouse, he said, "I will go out first and look all about. If it is safe, I will come back for you."</t>
  </si>
  <si>
    <t>T. F. Powys</t>
  </si>
  <si>
    <t>Alleluia</t>
  </si>
  <si>
    <t>Alleluia had come down from Oxford, and his confiding and childlike look, together with his silky moustache, had led him into the bypaths and hedges and so on and on until he reached the village of Wallbridge. 
There were, of course, troubles in even so gentle a young man's path; there were difficulties and doubts—little worries—so that Alleluia's eyes were not always without their tears.
The Wallbridge people were not always so loving as they should be. The Rev. John Sutton, the vicar, disapproved of the preacher's looks and was even slightly contemptuous of the glory hymns. This unkindness hit the young man hard, because, outwardly, the vicar seemed pleased with the work that he was doing.
And there was Lily. Lily had to be considered even by Mr. Tapper, her father, as something female. Mr. Tapper put her down entirely, with her mother included, to the simple fact that he had stayed too long out one lovely June fair day at the Stickland revels. Even that day he saw as all Lily's fault, feeling, truly perhaps, that the child brings her parents together.</t>
  </si>
  <si>
    <t>H. P. Lovecraft</t>
  </si>
  <si>
    <t>The Dunwich Horror</t>
  </si>
  <si>
    <t>http://www.gutenberg.org/files/50133/50133-h/50133-h.htm</t>
  </si>
  <si>
    <t>The Dunwich horror itself came between Lammas and the equinox in 1928, and Dr. Armitage was among those who witnessed its monstrous prologue. He had heard, meanwhile, of Whateley's grotesque trip to Cambridge, and of his frantic efforts to borrow or copy from the Necronomicon at the Widener Library. Those efforts had been in vain, since Armitage had issued warnings of the keenest intensity to all librarians having charge of the dreaded volume. Wilbur had been shockingly nervous at Cambridge; anxious for the book, yet almost equally anxious to get home again, as if he feared the results of being away long.
Early in August the half-expected outcome developed, and in the small hours of the third Dr. Armitage was awakened suddenly by the wild, fierce cries of the savage watchdog on the college campus. Deep and terrible, the snarling, half-mad growls and barks continued; always in mounting volume, but with hideously significant pauses. Then there rang out a scream from a wholly different throat—such a scream as roused half the sleepers of Arkham and haunted their dreams ever afterward—such a scream as could come from not being born of earth, or wholly of earth.</t>
  </si>
  <si>
    <t>W. F. Harvey</t>
  </si>
  <si>
    <t>The Beast with Five Fingers</t>
  </si>
  <si>
    <t>Famous Modern Ghost Stories by Dorothy Scarborough et al.</t>
  </si>
  <si>
    <t>http://www.gutenberg.org/files/15143/15143-h/15143-h.htm</t>
  </si>
  <si>
    <t>He went along the promenade, but stopped at the first shelter, and seating himself in the corner best protected from the wind, he examined the book at leisure. Nearly every page was scored with a meaningless jungle of pencil marks: rows of capital letters, short words, long words, complete sentences, copybook tags. The whole thing, in fact, had the appearance of a copybook, and on a more careful scrutiny Eustace thought that there was ample evidence to show that the handwriting at the beginning of the book, good though it was not nearly so good as the handwriting at the end.
He left his uncle at the end of October, with a promise to return early in December. It seemed to him quite clear that the old man's power of automatic writing was developing rapidly, and for the first time he looked forward to a visit that combined duty with interest.
But on his return he was at first disappointed. His uncle, he thought, looked older. He was listless too, preferring others to read to him and dictating nearly all his letters. Not until the day before he left had Eustace an opportunity of observing Adrian Borlsover's new-found faculty.</t>
  </si>
  <si>
    <t>Zora Neale Hurston</t>
  </si>
  <si>
    <t>https://www.commonlit.org/texts/sweat</t>
  </si>
  <si>
    <t>She squatted in the kitchen floor beside the great pile of clothes, sorting them into small heaps according to color, and humming a song in a mournful key, but wondering through it all where Sykes, her husband, had gone with her horse and buckboard.
Just then something long, round, limp and black fell upon her shoulders and slithered to the floor beside her. A great terror took hold of her. It softened her knees and dried her mouth so that it was a full minute before she could cry out or move. Then she saw that it was the big bull whip her husband liked to carry when he drove.
She lifted her eyes to the door and saw him standing there bent over with laughter at her fright. She screamed at him. 
"Sykes, what you throw dat whip on me like dat? You know it would skeer me — looks just like a snake, an' you knows how skeered Ah is of snakes."</t>
  </si>
  <si>
    <t>Franz Kafka</t>
  </si>
  <si>
    <t>The Trial</t>
  </si>
  <si>
    <t>http://www.gutenberg.org/cache/epub/7849/pg7849-images.html</t>
  </si>
  <si>
    <t xml:space="preserve">Someone must have been telling lies about Josef K., he knew he had done nothing wrong but, one morning, he was arrested. Every day at eight in the morning he was brought his breakfast by Mrs. Grubach's cook - Mrs. Grubach was his landlady - but today she didn't come. That had never happened before. K. waited a little while, looked from his pillow at the old woman who lived opposite and who was watching him with an inquisitiveness quite unusual for her, and finally, both hungry and disconcerted, rang the bell. There was immediately a knock at the door and a man entered. He had never seen the man in this house before. He was slim but firmly built, his clothes were black and close-fitting, with many folds and pockets, buckles and buttons and a belt, all of which gave the impression of being very practical but without making it very clear what they were actually for. "Who are you?" asked K., sitting half upright in his bed. The man, however, ignored the question as if his arrival simply had to be accepted, and merely replied, "You rang?" </t>
  </si>
  <si>
    <t>Agatha Christie</t>
  </si>
  <si>
    <t>Poirot Investigates</t>
  </si>
  <si>
    <t>http://www.gutenberg.org/files/61262/61262-h/61262-h.htm</t>
  </si>
  <si>
    <t>It was half-past five when we arrived at Yardly Chase and followed the dignified butler to the old paneled hall with its fire of blazing logs. A pretty picture met our eyes: Lady Yardly and her two children, the mother's proud dark head bent down over the two fair ones. Lord Yardly stood near, smiling down on them.
"Monsieur Poirot and Captain Hastings," announced the butler.
Lady Yardly looked up with a start, her husband came forward uncertainly, his eyes seeking instruction from Poirot. The little man was equal to the occasion.
"All my excuses! It is that I investigate still this affair of Miss Marvell's. She comes to you on Friday, does she not? I make a little tour first to make sure that all is secure. Also, I wanted to ask of Lady Yardly if she recollected at all the postmarks on the letters she received?"
Lady Yardly shook her head regretfully. "I'm afraid I don't. It is stupid of me. But, you see, I never dreamt of taking them seriously."</t>
  </si>
  <si>
    <t>The Man in the Brown Suit by Agatha Christie</t>
  </si>
  <si>
    <t>http://www.gutenberg.org/files/61168/61168-h/61168-h.htm</t>
  </si>
  <si>
    <t>I'd always longed for adventures. You see, my life had such a dreadful sameness. My father, Professor Beddingfeld, was one of England's greatest living authorities on Primitive Man. He really was a genius—everyone admits that. His mind dwelt in Palaeolithic times, and the inconvenience of life for him was that his body inhabited the modern world. Papa did not care for modern man—even Neolithic Man he despised as a mere herder of cattle, and he did not rise to enthusiasm until he reached the Mousterian period.
Unfortunately one cannot entirely dispense with modern men. One is forced to have some kind of truck with butchers and bakers and milkmen and greengrocers. Therefore, Papa being immersed in the past, Mamma having died when I was a baby, it fell to me to undertake the practical side of living. Frankly, I hate Palaeolithic Man, be he Aurignacian, Mousterian, Chellian, or anything else, and though I typed and revised most of Papa's Neanderthal Man and his Ancestors, Neanderthal men themselves fill me with loathing, and I always reflect what a fortunate circumstance it was that they became extinct in remote ages.</t>
  </si>
  <si>
    <t>Anne Parrish
        Dillwyn Parrish</t>
  </si>
  <si>
    <t>The Dream Coach</t>
  </si>
  <si>
    <t>http://www.gutenberg.org/files/62328/62328-h/62328-h.htm</t>
  </si>
  <si>
    <t>Then the little Princess went to say good morning to her Mother and Father, and this is the way she went.
First came two heralds in forest green, blowing on silver trumpets. Then came the Father Confessor and his little lace-covered boys. Then came the Ladies-In-Waiting in their bright brocades, with feathers in their powdered hair, and after each lady came a little page to carry her handkerchief on a satin cushion. The ten pages of the Princess were next, and after them came the Royal Baby's Own Regiment of Dragoons in white and scarlet. And last came four gigantic men wearing white loin cloths and enormous turbans of flamingo pink and carrying a great canopy of cloth-of-silver fringed with pearls, and under this, very tiny, and looking, in her spreading gown, like a little white hollyhock out for a walk, came the Princess.</t>
  </si>
  <si>
    <t>E. M. Forster</t>
  </si>
  <si>
    <t>A Passage to India</t>
  </si>
  <si>
    <t>http://www.gutenberg.org/files/61221/61221-h/61221-h.htm</t>
  </si>
  <si>
    <t>The sky too has its changes, but they are less marked than those of the vegetation and the river. Clouds map it up at times, but it is normally a dome of blending tints, and the main tint blue. By day the blue will pale down into white where it touches the white of the land, after sunset it has a new circumference—orange, melting upwards into tenderest purple. But the core of blue persists, and so it is by night. Then the stars hang like lamps from the immense vault. The distance between the vault and them is as nothing to the distance behind them, and that farther distance, though beyond color, last freed itself from blue.
The sky settles everything—not only climates and seasons, but when the earth shall be beautiful. By herself she can do little—only feeble outbursts of flowers. But when the sky chooses, glory can rain into the Chandrapore bazaars or a benediction pass from horizon to horizon.</t>
  </si>
  <si>
    <t>Ernest Hemingway</t>
  </si>
  <si>
    <t>In our time</t>
  </si>
  <si>
    <t>http://www.gutenberg.org/files/61085/61085-h/61085-h.htm</t>
  </si>
  <si>
    <t>In 1919, he was travelling on the railroads in Italy carrying a square of oilcloth from the headquarters of the party written in indelible pencil and saying here was a comrade who had suffered very much under the whites in Budapest and requesting comrades to aid him in any way. He used this instead of a ticket. He was very shy and quite young, and the train men passed him on from one crew to another. He had no money, and they fed him behind the counter in railway eating houses.
He was delighted with Italy. It was a beautiful country he said. The people were all kind. He had been in many towns, walked much and seen many pictures. Giotto, Masaccio, and Piero della Francesca he bought reproductions of and carried them wrapped in a copy of Avanti. Mantegna he did not like.
He reported at Bologna, and I took him with me up into the Romagna where it was necessary I go to see a man. We had a good trip together. It was early September and the country was pleasant.</t>
  </si>
  <si>
    <t>Evgenii Ivanovich Zamiatin</t>
  </si>
  <si>
    <t>We</t>
  </si>
  <si>
    <t>http://www.gutenberg.org/files/61963/61963-h/61963-h.htm</t>
  </si>
  <si>
    <t>We were down in the street. The avenue was crowded. On days when the weather is so beautiful, the afternoon personal hour is usually the hour of the supplementary walk. As always, the big Musical Tower was playing with all its pipes, the March of the United State. The Numbers, hundreds, thousands of Numbers in light blue unifs (probably a derivative of the ancient uniform) with golden badges on the chest, — the State number of each one, male or female,—the Numbers were walking slowly, four abreast, exaltedly keeping the step. I, we four, were but one of the innumerable waves of a powerful torrent. To my left, O-90 (if one of my long-haired ancestors were writing this a thousand years ago, he would probably call her by that funny word, mine), to my right, two unknown Numbers, a she-Number and a he-Number.
Blue sky, tiny baby suns in each one of our badges; our faces are unclouded by the insanity of thoughts. Rays.... Do you picture it? Everything seems to be made of a kind of smiling, a ray-like matter.</t>
  </si>
  <si>
    <t>Gertrude Chandler Warner</t>
  </si>
  <si>
    <t>The Box-Car Children</t>
  </si>
  <si>
    <t>http://www.gutenberg.org/files/42796/42796-h/42796-h.htm</t>
  </si>
  <si>
    <t>Violet passed the hay up to her brother and crawled in herself. Then Jess handed Benny up like a package of groceries and, taking one last look at the angry sky and waving trees, she climbed in after him.
The two children managed to roll the door back so that the crack was completely closed before the storm broke. But at that very instant it broke with a vengeance. It seemed to the children that the sky would split, so sharp were the cracks of thunder. But not a drop of rain reached them in their roomy retreat. They could see nothing at all, for the freight car was tightly made, and all outside was nearly as black as night. Through it all, Benny slept on.
Presently the thunder grew fainter, and rumbled away down the valley, and the rain spent itself. Only the drip from the trees on the top of the car could be heard. Then Henry ventured to open the door.
He knelt on his hands and knees and thrust his head out.
The warm sunlight was filtering through the trees, making golden pools of light here and there.</t>
  </si>
  <si>
    <t>Ridgwell Cullum</t>
  </si>
  <si>
    <t>The Saint of the Speedway</t>
  </si>
  <si>
    <t>http://www.gutenberg.org/files/62533/62533-h/62533-h.htm</t>
  </si>
  <si>
    <t>It was the northwest coast of Australia, the coast of that almost unexplored region which is one of the few remote territories of the world still retaining its fabulous atmosphere of romance.
It was on the shores of a wide, shallow bay where a small river abruptly opened out its land arms in welcome to the tropical ocean. Sun-scorched, fleshy vegetation grew densely almost to the water's edge, keeping dank and fever-laden the suffocating atmosphere within its widespread bosom. Yet only was it this merciful shade that made life endurable to sensitive human creatures.
The sun was at its zenith, a furious disc of molten heat in a brazen sky. The sea at the river mouth lay dead flat under its burning rays, except for the ripple where some huge submarine creature disturbed its surface. Not a breath of air was stirring to relieve the suffocating atmosphere.
The two men were lounging in the shade of the wattle walls of their reed-thatched shelter. It was built amidst a cluster of dense-growing trees, and the site looked out over the brilliant bay. They had long since eaten and were now awaiting the cooling of the day before returning to their labors.</t>
  </si>
  <si>
    <t>Yevgeny Zamyatin</t>
  </si>
  <si>
    <t>Excerpts from We</t>
  </si>
  <si>
    <t>https://www.commonlit.org/texts/excerpts-from-we</t>
  </si>
  <si>
    <t>But, dear readers, you must think, at least a little. It helps.
It is clear that the history of mankind, as far as our knowledge goes, is a history of the transition from nomadic forms to more sedentary ones. Does it not follow that the most sedentary form of life (ours) is at the same time the most perfect one? There was a time when people rushed from one end of the earth to another, but this was the prehistoric time when such things as nations, wars, commerce, different discoveries of different Americas still existed. Who has need of these things now?
I admit that humanity acquired this habit of a sedentary form of life not without difficulty and not all at once. When the Two Hundred Years' War had destroyed all the roads, which later were overgrown with grass, it was probably very difficult at first. It must have seemed uncomfortable to live in cities which were cut off from each other by green debris. But what of it? Man, soon after he lost his tail probably did not learn at once how to chase away flies without its help.</t>
  </si>
  <si>
    <t>The Murder on the Links</t>
  </si>
  <si>
    <t>http://www.gutenberg.org/files/58866/58866-h/58866-h.htm</t>
  </si>
  <si>
    <t>"Well, we have. Tell me something about yourself."
"I'm an actress. No—not the kind you're thinking of, lunching at the Savoy covered with jewelry, and with their photograph in every paper saying how much they love Madame So and So's face cream. I've been on the boards since I was a kid of six—tumbling."
"I beg your pardon," I said puzzled.
"Haven't you seen child acrobats?"
"Oh, I understand."
"I'm American born, but I've spent most of my life in England. We got a new show now—"
"We?"
"My sister and I. Sort of song and dance, and a bit of patter, and a dash of the old business thrown in. It's quite a new idea, and it hits them every time. There's to be money in it—"
My new acquaintance leaned forward, and discoursed volubly, a great many of her terms being quite unintelligible to me. Yet I found myself evincing an increasing interest in her. She seemed such a curious mixture of child and woman.</t>
  </si>
  <si>
    <t>Dorothy L. Sayers</t>
  </si>
  <si>
    <t>Whose Body? A Lord Peter Wimsey Novel</t>
  </si>
  <si>
    <t>http://www.gutenberg.org/files/58820/58820-h/58820-h.htm</t>
  </si>
  <si>
    <t>Sir Reuben Levy's cook, with her eye upon Mr. Bunter's gentlemanly and well-tailored appearance, hastened to produce what was necessary. Her visitor placed on the table a basket, containing a water-bottle, a silver-backed hairbrush, a pair of boots, a small roll of linoleum, and the "Letters of a Self-made Merchant to His Son," bound in polished morocco. He drew an umbrella from beneath his arm and added it to the collection. He then advanced a ponderous photographic machine and set it up in the neighborhood of the kitchen range; then, spreading a newspaper over the fair, scrubbed surface of the table, he began to roll up his sleeves and insinuate himself into a pair of surgical gloves. Sir Reuben Levy's valet, entering at the moment and finding him thus engaged, put aside the kitchen maid, who was staring from a front-row position, and inspected the apparatus critically. Mr. Bunter nodded brightly to him and uncorked a small bottle of grey powder.</t>
  </si>
  <si>
    <t>Edgar Rice Burroughs</t>
  </si>
  <si>
    <t>The Girl from Hollywood</t>
  </si>
  <si>
    <t>http://www.gutenberg.org/files/62409/62409-h/62409-h.htm</t>
  </si>
  <si>
    <t xml:space="preserve">The two horses picked their way carefully downward over the loose shale of the steep hillside. The big bay stallion in the lead sidled mincingly, tossing his head nervously, and flecking the flannel shirt of his rider with foam. Behind the man on the stallion a girl rode a clean-limbed bay of lighter color, whose method of descent, while less showy, was safer, for he came more slowly, and in the very bad places he braced his four feet forward and slid down, sometimes almost sitting upon the ground.
At the base of the hill there was a narrow level strip; then an eight-foot wash, with steep banks, barred the way to the opposite side of the cañon, which rose gently to the hills beyond. At the foot of the descent the man reined in and waited until the girl was safely down; then he wheeled his mount and trotted toward the wash. Twenty feet from it he gave the animal its head and a word. The horse broke into a gallop, took off at the edge of the wash, and cleared it so effortlessly as almost to give the impression of flying. </t>
  </si>
  <si>
    <t>Katharine Pyle</t>
  </si>
  <si>
    <t>The Black-Eyed Puppy</t>
  </si>
  <si>
    <t>http://www.gutenberg.org/files/62551/62551-h/62551-h.htm</t>
  </si>
  <si>
    <t>Tommy had to go to school every day, and while he was away I either stayed in the house or played in the backyard. I had some bones out there and an old rubber ball someone had thrown over the fence, and I played with them. Now and then a cat scrambled up on the fence and walked along it, and I barked at the cat.
Once one fell off in our yard and I almost caught it, but it put up its back and spit at me, so I thought I'd better not, and it ran up the fence again and jumped over into the next yard.
The other dogs never would play with me. I think maybe Bijou would have liked to, but he was ashamed. The other dogs seemed to think it was common to play.
Mary used to take them out for a walk in the street every day, with a leather strap fastened to each of their collars so they wouldn't run away or get lost. I wished I could go too; but she never took me.</t>
  </si>
  <si>
    <t>The Inimitable Jeeves</t>
  </si>
  <si>
    <t>http://www.gutenberg.org/files/59254/59254-h/59254-h.htm</t>
  </si>
  <si>
    <t>"'Morning, Jeeves," I said.
"Good morning, sir," said Jeeves. He put the good old cup of tea softly on the table by my bed, and I took a refreshing sip. Just right, as usual. Not too hot, not too sweet, not too weak, not too strong, not too much milk, and not a drop spilled in the saucer. A most amazing cove, Jeeves. So dashed competent in every respect. I've said it before, and I'll say it again. I mean to say, take just one small instance. Every other valet I've ever had used to barge into my room in the morning while I was still asleep, causing much misery: but Jeeves seems to know when I'm awake by a sort of telepathy. He always floats in with the cup exactly two minutes after I come to life. Makes a deuce of a lot of difference to a fellow's day.
"How's the weather, Jeeves?" 
"Exceptionally clement, sir."
"Anything in the papers?"
"Some slight friction threatening in the Balkans, sir. Otherwise, nothing."</t>
  </si>
  <si>
    <t>Walter John de la Mare</t>
  </si>
  <si>
    <t>The Creatures</t>
  </si>
  <si>
    <t>It was the ebbing light of evening that recalled me out of my story to a consciousness of my whereabouts. I dropped the squat little red book to my knee and glanced out of the narrow and begrimed oblong window. We were skirting the eastern coast of cliffs, to the very edge of which a ploughman, stumbling along behind his two great horses, was driving the last of his dark furrows. In a cleft far down between the rocks a cold and idle sea was soundlessly laying its frigid garlands of foam. I stared over the flat stretch of waters, then turned my head, and looked with a kind of suddenness into the face of my one fellow-traveler.
He had entered the carriage, all but unheeded, yet not altogether un-resented, at the last country station. His features were a little obscure in the fading daylight that hung between our four narrow walls, but apparently his eyes had been fixed on my face for some little time.</t>
  </si>
  <si>
    <t>The Secret Adversary</t>
  </si>
  <si>
    <t>http://www.gutenberg.org/files/1155/1155-h/1155-h.htm</t>
  </si>
  <si>
    <t>"Tommy, old thing!"
"Tuppence, old bean!"
The two young people greeted each other affectionately, and momentarily blocked the Dover Street Tube exit in doing so. The adjective "old" was misleading. Their united ages would certainly not have totaled forty-five.
"Not seen you for simply centuries," continued the young man. "Where are you off to? Come and chew a bun with me. We're getting a bit unpopular here — blocking the gangway as it were. Let's get out of it."
The girl assenting, they started walking down Dover Street towards Piccadilly.
"Now then," said Tommy, "where shall we go?"
The very faint anxiety which underlay his tone did not escape the astute ears of Miss Prudence Cowley, known to her intimate friends for some mysterious reason as "Tuppence." She pounced at once.
"Tommy, you're stony!"
"Not a bit of it," declared Tommy unconvincingly. "Rolling in cash."
"You always were a shocking liar," said Tuppence severely, "though you did once persuade Sister Greenbank that the doctor had ordered you beer as a tonic but forgotten to write it on the chart. Do you remember?"
Tommy chuckled.</t>
  </si>
  <si>
    <t>Cardinal Wiseman.</t>
  </si>
  <si>
    <t>THE MARTYR'S BOY.</t>
  </si>
  <si>
    <t>De La Salle Fifth Reader</t>
  </si>
  <si>
    <t>http://www.gutenberg.org/files/10811/10811-h/10811-h.htm</t>
  </si>
  <si>
    <t xml:space="preserve">It is a youth full of grace, and sprightliness, and candor, that comes forward with light and buoyant steps across the open court, towards the inner hall; and we shall hardly find time to sketch him before he reaches it. He is about fourteen years old, but tall for that age, with elegance of form and manliness of bearing. His bare neck and limbs are well developed by healthy exercise; his features display an open and warm heart, while his lofty forehead, round which his brown hair naturally curls, beams with a bright intelligence. He wears the usual youth's garment, the short toga, reaching below the knee, and a hollow spheroid of gold suspended round his neck. A bundle of papers and vellum rolls fastened together, and carried by an old servant behind him, shows us that he is just returning home from school. </t>
  </si>
  <si>
    <t>Charles Dickens.</t>
  </si>
  <si>
    <t>CHRISTMAS DINNER AT THE CRATCHITS'.</t>
  </si>
  <si>
    <t>Such a bustle ensued that you might have thought a goose the rarest of all birds; a feathered phenomenon, to which a black swan was a matter of course - and in truth it was something very like it in that house. Mrs. Cratchit made the gravy hissing hot; Master Peter mashed the potatoes with incredible vigor; Miss Belinda sweetened up the apple sauce; Martha dusted the hot plates; Bob took Tiny Tim beside him in a tiny corner at the table; the two young Cratchits set chairs for everybody, not forgetting themselves, and, mounting guard upon their posts, crammed spoons into their mouths, lest they should shriek for goose before their turn came to be helped. At last the dishes were set on, and grace was said. It was succeeded by a breathless pause, as Mrs. Cratchit, looking slowly all along the carving knife, prepared to plunge it in the breast; but when she did, and when the long-expected gush of stuffing issued forth, one murmur of delight arose all-around the board, and even Tiny Tim, excited by the two young Cratchits, beat on the table with the handle of his knife, and feebly cried Hurrah!</t>
  </si>
  <si>
    <t>Eugene Field.</t>
  </si>
  <si>
    <t>The First Christmas Tree</t>
  </si>
  <si>
    <t>Once upon a time the Forest was in a great commotion. Early in the evening the wise old Cedars had shaken their heads and told of strange things that were to happen. They had lived in the Forest many, many years; but never had they seen such marvelous sights as were to be seen now in the sky, and upon the hills, and in the distant village.
"Pray tell us what you see," pleaded a little Vine. "We who are not so tall as you can behold none of these wonderful things." 
"The whole sky seems to be aflame," said one of the Cedars, "and the Stars appear to be dancing among the clouds; angels walk down from heaven to the earth and talk with the shepherds upon the hills."
The Vine trembled with excitement. Its nearest neighbor was a tiny tree, so small it was scarcely ever noticed; yet it was a very beautiful little tree, and the Vines and Ferns and Mosses loved it very dearly.</t>
  </si>
  <si>
    <t>F. Scott Fitzgerald</t>
  </si>
  <si>
    <t>The Beautiful and Damned</t>
  </si>
  <si>
    <t>http://www.gutenberg.org/files/9830/9830-h/9830-h.htm</t>
  </si>
  <si>
    <t>Anthony, walking along Forty-second Street one afternoon under a steel-gray sky, ran unexpectedly into Richard Caramel emerging from the Manhattan Hotel barber shop. It was a cold day, the first definitely cold day, and Caramel had on one of those knee-length, sheep-lined coats long worn by the working men of the Middle West, that were just coming into fashionable approval. His soft hat was of a discreet dark brown, and from under it his clear eye flamed like a topaz. He stopped Anthony enthusiastically, slapping him on the arms more from a desire to keep himself warm than from playfulness, and, after his inevitable hand shake, exploded into sound.
"Cold as the devil—Good Lord, I've been working like the deuce all day till my room got so cold I thought I'd get pneumonia. Darn landlady economizing on coal came up when I yelled over the stairs for her for half an hour. Began explaining why and all. God! First, she drove me crazy, then I began to think she was sort of a character, and took notes while she talked—so she couldn't see me, you know, just as though I were writing casually—"</t>
  </si>
  <si>
    <t>H. G. Wells</t>
  </si>
  <si>
    <t>A Short History of the World</t>
  </si>
  <si>
    <t>http://www.gutenberg.org/files/35461/35461-h/35461-h.htm</t>
  </si>
  <si>
    <t>If, then, we represent our earth as a little ball of one-inch diameter, the sun would be a big globe nine feet across and 323 yards away, that is about a fifth of a mile, four or five minutes' walking. The moon would be a small pea two feet and a half from the world. Between earth and sun there would be the two inner planets, Mercury and Venus, at distances of one hundred and twenty-five and two hundred and fifty yards from the sun. All round and about these bodies there would be emptiness until you came to Mars, a hundred and seventy-five feet beyond the earth; Jupiter nearly a mile away, a foot in diameter; Saturn, a little smaller, two miles off; Uranus four miles off and Neptune six miles off. Then nothingness and nothingness except for small particles and drifting scraps of attenuated vapor for thousands of miles. The nearest star to earth on this scale would be 40,000 miles away.
These figures will serve perhaps to give one some conception of the immense emptiness of space in which the drama of life goes on.</t>
  </si>
  <si>
    <t>Hans Christian Andersen.</t>
  </si>
  <si>
    <t>THE PEN AND THE INKSTAND.</t>
  </si>
  <si>
    <t>Late in the evening the poet came home. He had been to a concert, where he had heard a famous violinist, with whose admirable performances he was quite enchanted. The player had drawn a wonderful wealth of tone from the instrument; sometimes it had sounded like tinkling water-drops, like rolling pearls, sometimes like birds twittering in chorus, and then again it went swelling on like the wind through the fir trees.
The poet thought he heard his own heart weeping, but weeping melodiously, like the sound of woman's voice. It seemed as though not only the strings sounded, but every part of the instrument.
It was a wonderful performance; and difficult as the piece was, the bow seemed to glide easily to and fro over the strings, and it looked as though every one might do it. The violin seemed to sound of itself, and the bow to move of itself - those two appeared to do everything; and the audience forgot the master who guided them and breathed soul and spirit into them. The master was forgotten; but the poet remembered him, and named him, and wrote down his thoughts concerning the subject.</t>
  </si>
  <si>
    <t>Helen Hunt Jackson.</t>
  </si>
  <si>
    <t>"GOING! GOING! GONE!"</t>
  </si>
  <si>
    <t>The other day, as I was walking through a side street in one of our large cities, I heard these words ringing out from a room so crowded with people that I could but just see the auctioneer's face and uplifted hammer above the heads of the crowd.
"Going! Going! Going! Gone!" and down came the hammer with a sharp rap.
I do not know how or why it was, but the words struck me with a new force and significance. I had heard them hundreds of times before, with only a sense of amusement. This time they sounded solemn.
"Going! Going! Gone!"
"That is the way it is with life," I said to myself - "with time." This world is a sort of auction room; we do not know that we are buyers: we are, in fact, more like beggars; we have brought no money to exchange for precious minutes, hours, days, or years; they are given to us. There is no calling out of terms, no noisy auctioneer, no hammer; but nevertheless, the time is "going! going! gone!"</t>
  </si>
  <si>
    <t>Henry Ford</t>
  </si>
  <si>
    <t>Fear of Change</t>
  </si>
  <si>
    <t>https://www.commonlit.org/texts/fear-of-change</t>
  </si>
  <si>
    <t>The accusing conscience, the life that knows it has ignored the rights of others, is Fear's ally.
Well, what about the mysterious future? What are its portents? What is the outlook? False prophets always prophesy peace, and the reason their prophecy is false is that there never is peace in the way they mean it.
So, if this page were to begin on the note of "Peace, peace," you could at once set it down as false. As long as there is life there is Change. The peace of stagnation is an attribute of death.
That, therefore, is one element we may expect in the future—the element of Change.
Whatever we may regret about it, the old world as we knew it can never come back. It can never be the same again. Even if every human being on the globe devoted himself to reconstructing the old world as it was, it could not be done. 
And the reason for this is that we ourselves have changed. We are not what we were. We can never be the same again. Something has passed over us and upon us that has rendered us different. We have changed our angle of view.</t>
  </si>
  <si>
    <t>Hermann Hesse</t>
  </si>
  <si>
    <t>Siddhartha</t>
  </si>
  <si>
    <t>http://www.gutenberg.org/files/2500/2500-h/2500-h.htm</t>
  </si>
  <si>
    <t>They went to the Banyan tree, they sat down, Siddhartha right here, Govinda twenty paces away. While putting himself down, ready to speak the Om, Siddhartha repeated murmuring the verse:
Om is the bow, the arrow is soul, The Brahman is the arrow's target, That one should incessantly hit.
After the usual time of the exercise in meditation had passed, Govinda rose. The evening had come, it was time to perform the evening's ablution. He called Siddhartha's name. Siddhartha did not answer. Siddhartha sat there lost in thought, his eyes were rigidly focused towards a very distant target, the tip of his tongue was protruding a little between the teeth, he seemed not to breathe. Thus sat he, wrapped up in contemplation, thinking Om, his soul sent after the Brahman as an arrow.
Once, Samanas had travelled through Siddhartha's town, ascetics on a pilgrimage, three skinny, withered men, neither old nor young, with dusty and bloody shoulders, almost naked, scorched by the sun, surrounded by loneliness, strangers and enemies to the world, strangers and lank jackals in the realm of humans. Behind them blew a hot scent of quiet passion, of destructive service, of merciless self-denial.</t>
  </si>
  <si>
    <t>J. M. Barrie</t>
  </si>
  <si>
    <t>The Rectorial Address Delivered by James M. Barrie at St. Andrew's University</t>
  </si>
  <si>
    <t>http://www.online-literature.com/barrie/2088/</t>
  </si>
  <si>
    <t xml:space="preserve">You have had many rectors here in St. Andrews who will continue in bloom long after the lowly ones such as I am are dead and rotten and forgotten. They are the roses in December; you remember someone said that God gave us memory so that we might have roses in December. But I do not envy the great ones. In my experience--and you may find in the end it is yours also--the people I have cared for most and who have seemed most worth caring for--my December roses--have been very simple folk. Yet I wish that for this hour I could swell into someone of importance, so as to do you credit. I suppose you had a melting for me because I was hewn out of one of your own quarries, walked similar academic groves, and have trudged the road on which you will soon set forth. I would that I could put into your hands a staff for that somewhat bloody march, for though there is much about myself that I conceal from other people, to help you I would expose every cranny of my mind. </t>
  </si>
  <si>
    <t>James Joyce</t>
  </si>
  <si>
    <t>Ulysses</t>
  </si>
  <si>
    <t>http://www.gutenberg.org/files/4300/4300-h/4300-h.htm</t>
  </si>
  <si>
    <t>A gruff squire on horseback with shiny top boots. Soft day, sir John! Soft day, your honor!... Day!... Day!... Two top boots jog dangling on to Dublin. Lal the ral the ra. Lal the ral the raddy.
—That reminds me, Mr. Deasy said. You can do me a favor, Mr. Dedalus, with some of your literary friends. I have a letter here for the press. Sit down a moment. I have just to copy the end.
He went to the desk near the window, pulled in his chair twice and read off some words from the sheet on the drum of his typewriter.
—Sit down. Excuse me, he said over his shoulder, the dictates of common sense. Just a moment.
He peered from under his shaggy brows at the manuscript by his elbow and, muttering, began to prod the stiff buttons of the keyboard slowly, sometimes blowing as he screwed up the drum to erase an error.</t>
  </si>
  <si>
    <t>James M. Barrie</t>
  </si>
  <si>
    <t>Courage</t>
  </si>
  <si>
    <t xml:space="preserve">My own theme is Courage, as you should use it in the great fight that seems to me to be coming between youth and their betters; by youth, meaning, of course, you, and by your betters us. I want you to take up this position: That youth have for too long left exclusively in our hands the decisions in national matters that are more vital to them than to us. Things about the next war, for instance, and why the last one ever had a beginning. I use the word fight because it must, I think, begin with a challenge; but the aim is the reverse of antagonism, it is partnership. I want you to hold that the time has arrived for youth to demand that partnership, and to demand it courageously. That to gain courage is what you came to St. Andrews for. With some alarums and excursions into college life. That is what I propose, but, of course, the issue lies with M'Connachie. </t>
  </si>
  <si>
    <t>Jean Ingelow.</t>
  </si>
  <si>
    <t>THE MINNOWS WITH SILVER TAILS.</t>
  </si>
  <si>
    <t>So, saying, Tom flung himself out at the cottage door, and his wife thought he was going back to his work as usual; but she was mistaken. He walked to the wood, and there, when he came to the border of a little tinkling stream, he sat down and began to brood over his grievances.
"Now, I'll tell you what," said Tom to himself, "it's much more pleasant sitting here in the shade, than broiling over celery trenches, and thinning wall fruit, with a baking sun at one's back, and a hot wall before one's eyes. But I'm a miserable toiler. I must either work or see my family starve; a very hard lot it is to be a workingman."
"Ahem," said a voice close to him. Tom started, and, to his great surprise, saw a small man about the size of his own baby, sitting composedly at his elbow. He was dressed in green - a green hat, a green coat, and green shoes. He had very bright black eyes, and they twinkled very much as he looked at Tom and smiled.
"Servant, sir!" said Tom, edging himself a little farther off.</t>
  </si>
  <si>
    <t>THE WATER LILY.</t>
  </si>
  <si>
    <t>So, the boy wandered off into the forest till he came to the brink of a little sheet of water. It was too small to be called a lake; but it was deep and clear and was overhung with tall trees. It was evening, and the sun was getting low. The boy stood still beside the water and thought how beautiful it was to see the sun, red and glorious, between the black trunks of the pine trees. Then he looked up at the great blue sky and thought how beautiful it was to see the little clouds folding over one another like a belt of rose-colored waves. Then he looked at the lake and saw the clouds and the sky and the trees all reflected there, down among the lilies.
And he wished that he were a painter, for he said to himself, "I am sure there are no trees in the world with such beautiful leaves as these pines. I am sure there are no clouds in the world so lovely as these. I know this is the prettiest little lake in the world, and if I could paint it, everyone else would know it, too."</t>
  </si>
  <si>
    <t>John Galsworthy</t>
  </si>
  <si>
    <t>The Forsyte Saga - Complete</t>
  </si>
  <si>
    <t>http://www.gutenberg.org/files/4397/4397-h/4397-h.htm</t>
  </si>
  <si>
    <t xml:space="preserve">He had hardly seen anything of her since it began. A bad business! He had no notion of giving her a lot of money to enable a fellow he knew nothing about to live on in idleness. He had seen that sort of thing before; no good ever came of it. Worst of all, he had no hope of shaking her resolution; she was as obstinate as a mule, always had been from a child. He didn't see where it was to end. They must cut their coat according to their cloth. He would not give way till he saw young Bosinney with an income of his own. That June would have trouble with the fellow was as plain as a pikestaff; he had no more idea of money than a cow. As to this rushing down to Wales to visit the young man's aunts, he fully expected they were old cats. </t>
  </si>
  <si>
    <t>John Mills</t>
  </si>
  <si>
    <t>Letters of a Radio-Engineer to His Son</t>
  </si>
  <si>
    <t>http://www.gutenberg.org/files/30688/30688-h/30688-h.htm</t>
  </si>
  <si>
    <t>Whenever there is a group of protons and electrons playing together, we have what we call an "atom." There are about ninety different games which electrons and protons can play, that is ninety different kinds of atoms. These games differ in the number of electrons and protons who play and in the way they arrange themselves. Larger games can be formed if a number of atoms join together. Then there is a "molecule." Of molecules there are as many kinds as there are different substances in the world. It takes a lot of molecules together to form something big enough to see, for even the largest molecule, that of starch, is much too small to be seen by itself with the best possible microscope.
What sort of a molecule is formed will depend upon how many and what kinds of atoms group together to play the larger game. Whenever there is a big game it doesn't mean that the little atomic groups which enter into it are all changed around. They keep together like a troop of boy scouts in a grand picnic in which lots of troops are present.</t>
  </si>
  <si>
    <t>John Ruskin.</t>
  </si>
  <si>
    <t>GLUCK'S VISITOR.</t>
  </si>
  <si>
    <t>It was drawing toward winter, and very cold weather, when one day Gluck's two older brothers had gone out, with their usual warning to little Gluck, who was left to mind the roast, that he was to let nobody in and give nothing out. Gluck sat down quite close to the fire, for it was raining very hard. He turned and turned, and the roast got nice and brown. 
"What a pity," thought Gluck, "that my brothers never ask anybody to dinner. I'm sure, when they have such a nice piece of mutton as this, it would do their hearts good to have somebody to eat it with them." Just as he spoke there came a double knock at the house door, yet heavy and dull, as though the knocker had been tied up. "It must be the wind," said Gluck; "nobody else would venture to knock double knocks at our door."
No; it wasn't the wind. There it came again very hard, and what was particularly astounding the knocker seemed to be in a hurry, and not to be in the least afraid of the consequences. Gluck put his head out the window to see who it was.</t>
  </si>
  <si>
    <t>Johnny Gruelle</t>
  </si>
  <si>
    <t>The Magical Land of Noom</t>
  </si>
  <si>
    <t>http://www.gutenberg.org/files/62440/62440-h/62440-h.htm</t>
  </si>
  <si>
    <t>Johnny started the Flying Machine again and steered it toward the Moon. And as they whirled around the side of the Moon the part that resembled a man's face twisted about until it disappeared.
"I can't tell whether we are getting closer to the Moon or not!" cried Johnny anxiously.
Presently, however, they saw the face of the Man in the Moon coming around from the other side.
"We must have made a complete circuit of the Moon," Janey decided. "See, Johnny, the rudder is pulled over to one side! That's the reason!"
Johnny pulled the rudder string until the Flying Machine was aimed right at the Moon, and they approached it at great speed. 
"Slow up, Johnny!" Janey cried, when they could make out all the mountain tops and valleys very distinctly. "It feels too much as if we were falling when we go so fast."
So Johnny twisted the "Start" spool backwards until they were flying very slowly and seemed to be floating down toward the Moon's surface as lightly as a feather.
The Flying Machine still was headed directly toward the Moon, and this gave the children the impression that they were falling.</t>
  </si>
  <si>
    <t>Katherine Mansfield</t>
  </si>
  <si>
    <t>At the Bay</t>
  </si>
  <si>
    <t>The Garden Party, and Other Stories</t>
  </si>
  <si>
    <t>http://www.gutenberg.org/files/1429/1429-h/1429-h.htm</t>
  </si>
  <si>
    <t>Very early morning, the sun was not yet risen, and the whole of Crescent Bay was hidden under a white sea-mist. The big bush-covered hills at the back were smothered. You could not see where they ended, and the paddocks and bungalows began. The sandy road was gone and the paddocks and bungalows the other side of it; there were no white dunes covered with reddish grass beyond them; there was nothing to mark which was beach and where was the sea. A heavy dew had fallen. The grass was blue. Big drops hung on the bushes and just did not fall; the silvery, fluffy toi-toi was limp on its long stalks, and all the marigolds and the pinks in the bungalow gardens were bowed to the earth with wetness. Drenched were the cold fuchsias, round pearls of dew lay on the flat nasturtium leaves. It looked as though the sea had beaten up softly in the darkness, as though one immense wave had come rippling, rippling—how far? Perhaps if you had waked up in the middle of the night you might have seen a big fish flicking in at the window and gone again...</t>
  </si>
  <si>
    <t>The Garden-Party</t>
  </si>
  <si>
    <t>But Meg could not possibly go and supervise the men. She had washed her hair before breakfast, and she sat drinking her coffee in a green turban, with a dark wet curl stamped on each cheek. Jose, the butterfly, always came down in a silk petticoat and a kimono jacket.
"You'll have to go, Laura; you're the artistic one."
Away Laura flew, still holding her piece of bread-and-butter. It's so delicious to have an excuse for eating out of doors, and besides, she loved having to arrange things; she always felt she could do it so much better than anybody else.
Four men in their shirtsleeves stood grouped together on the garden path. They carried staves covered with rolls of canvas, and they had big tool-bags slung on their backs. They looked impressive. Laura wished now that she had not got the bread-and-butter, but there was nowhere to put it, and she couldn't possibly throw it away. She blushed and tried to look severe and even a little bit short-sighted as she came up to them.</t>
  </si>
  <si>
    <t>The Fly</t>
  </si>
  <si>
    <t>https://www.commonlit.org/texts/the-fly</t>
  </si>
  <si>
    <t>But he did not draw old Woodifield's attention to the photograph over the table of a grave looking boy in uniform standing in one of those spectral photographers' parks with photographers' storm clouds behind him. It was not new. It had been there for over six years.
"There was something I wanted to tell you," said old Woodifield, and his eyes grew dim remembering. "Now what was it? I had it in my mind when I started out this morning." His hands began to tremble, and patches of red showed above his beard.
Poor old chap, he's on his last pins, thought the boss. And, feeling kindly, he winked at the old man, and said jokingly, "I tell you what. I've got a little drop of something here that'll do you good before you go out into the cold again. It's beautiful stuff. It wouldn't hurt a child." He took a key off his watch-chain, unlocked a cupboard below his desk, and drew forth a dark, squat bottle. "That's the medicine," said he. "And the man from whom I got it told me on the strict Q.T. it came from the cellars at Windor Castle."</t>
  </si>
  <si>
    <t>Louisa M. Alcott.</t>
  </si>
  <si>
    <t>A Little Lady</t>
  </si>
  <si>
    <t>Going down a very steep street, where the pavement was covered with ice, I saw before me an old woman, slowly and timidly picking her way. She was one of the poor but respectable old ladies who dress in rusty black, wear old fashioned bonnets, and carry big bags.
Some young folks laugh at these antiquated figures; but those who are better bred treat them with respect. They find something touching in the faded suits, the withered faces, and the knowledge that these lonely old ladies have lost youth, friends, and often fortune, and are patiently waiting to be called away from a world that seems to have passed by and forgotten them.
Well, as I slipped and shuffled along, I watched the little black bonnet in front, expecting every minute to see it go down, and trying to hurry, that I might offer my help.
At the corner, I passed three little school girls, and heard one say to another, "O, I wouldn't; she will do well enough, and we shall lose our coasting, unless we hurry."</t>
  </si>
  <si>
    <t>Mara L. Pratt.</t>
  </si>
  <si>
    <t>THE LITTLE FERN.</t>
  </si>
  <si>
    <t>A great many centuries ago, when the earth was even more beautiful than it is now, there grew in one of the many valleys a dainty little fern leaf. All around the tiny plant were many others, but none of them so graceful and delicate as this one I tell you of. Every day the cheery breezes sought out their playmate, and the merry sunbeams darted in and out, playing hide-and-seek among reeds and rushes; and when the twilight shadows deepened, and the sunbeams had all gone away, the little fern curled itself up for the night with only the dewdrops for company.
So day after day went by: and no one knew of, or found the sweet wild fern, or the beautiful valley it grew in. But - for this was a very long time ago - a great change took place in the earth; and rocks and soil were upturned, and the rivers found new channels to flow in.</t>
  </si>
  <si>
    <t>Miss Rydingsvärd.</t>
  </si>
  <si>
    <t>THE STORY OF THE SEED-DOWN.</t>
  </si>
  <si>
    <t>High above the earth, over land and sea, floated the seed-down, borne on the autumn wind's strong arms.
"Here shall you lie, little seed-down," said he at last, and put it down on the ground, and laid a fallen leaf over it. Then he flew away immediately, because he had much to look after.
That was in the dark evening, and the seed could not see where it was placed, and besides, the leaf covered it. 
Something heavy came now, and pressed so hard that the seed came near being destroyed; but the leaf, weak though it was, protected it.
It was a human foot which walked along over the ground, and pressed the downy seed into the earth. When the foot was withdrawn, the earth fell, and filled the little pit it had made.
The cold came, and the snow fell several feet deep; but the seed lay quietly down there, waiting for warmth and light. When the spring came, and the snow melted away, the plant shot up out of the earth.</t>
  </si>
  <si>
    <t>Nathaniel Hawthorne.</t>
  </si>
  <si>
    <t>LITTLE DAFFY-DOWN-DILLY.</t>
  </si>
  <si>
    <t>Daffy-down-dilly was so called because in his nature he resembled a flower and loved to do only what was beautiful and agreeable, and took no delight in labor of any kind. But, while Daffy-down-dilly was yet a little boy, his mother sent him away from his pleasant home, and put him under the care of a very strict schoolmaster, who went by the name of Mr. Toil. Those who knew him best, affirmed that this Mr. Toil was a very worthy character, and that he had done more good, both to children and grown people, than anybody else in the world. Nevertheless, Mr. Toil had a severe countenance; his voice, too, was harsh; and all his ways seemed very disagreeable to our friend Daffy-down-dilly.
The whole day long, this terrible old schoolmaster sat at his desk, overlooking the pupils, or stalked about the room with a certain awful birch rod in his hand.</t>
  </si>
  <si>
    <t>Pierre J. Hetzel.</t>
  </si>
  <si>
    <t>THE BOY AND THE CRICKETS.</t>
  </si>
  <si>
    <t>My friend Jacques went into a baker's shop one day to buy a little cake which he had fancied in passing. He intended it for a child whose appetite was gone, and who could be coaxed to eat only by amusing him. He thought that such a pretty loaf might tempt even the sick. While he waited for his change, a little boy six or eight years old, in poor, but perfectly clean clothes, entered the baker's shop. "Ma'am," said he to the baker's wife, "mother sent me for a loaf of bread." The woman climbed upon the counter (this happened in a country town), took from the shelf of four-pound loaves the best one she could find, and put it into the arms of the little boy. 
My friend Jacques then first observed the thin and thoughtful face of the little fellow. It contrasted strongly with the round, open countenance of the great loaf, of which he was taking the greatest care.
"Have you any money?" said the baker's wife.
The little boy's eyes grew sad.</t>
  </si>
  <si>
    <t>Reginald Brimley Johnson</t>
  </si>
  <si>
    <t>Moral Poison in Modern Fiction</t>
  </si>
  <si>
    <t>http://www.gutenberg.org/files/51015/51015-h/51015-h.htm</t>
  </si>
  <si>
    <t>What are their effects, for good and evil, upon modern literature? 
We recognize the physical expression of love as itself no way impure or unclean: but as a part of true passion. We know that sin means a state of mind or emotion, a false conception of moral values; and that virtue is not secured by legal sanction. We recognize, frankly, man's weakness and the complexity of social life; wherefore the dangers and temptations of ill-doing must be faced and understood.
Finally, we believe that knowledge brings strength; and, therefore, these "difficult" questions cannot, and should not, be ignored in conversation or in books: above all, not by those who, whether intentionally or not, do influence thought by their power to create character in fiction.
This awakening to a new view of Truth, however, has produced an atmosphere in modern novels which—whatever the aim or intention of modern novelists, leads to grave evil.</t>
  </si>
  <si>
    <t>Sherwood Anderson</t>
  </si>
  <si>
    <t>The Work of Gertrude Stein</t>
  </si>
  <si>
    <t>http://www.online-literature.com/sherwood-anderson/4783/</t>
  </si>
  <si>
    <t>One evening in the winter, some years ago, my brother came to my room in the city of Chicago bringing with him a book by Gertrude Stein. The book was called Tender Buttons and, just at that time, there was a good deal of fuss and fun being made over it in American newspapers. I had already read a book of Miss Stein's called Three Lives and had thought it contained some of the best writing ever done by an American. I was curious about this new book. 
My brother had been at some sort of a gathering of literary people on the evening before and someone had read aloud from Miss Stein's new book. The party had been a success. After a few lines the reader stopped and was greeted by loud shouts of laughter. It was generally agreed that the author had done a thing we Americans call "putting something across"—the meaning being that she had, by a strange freakish performance, managed to attract attention to herself, get herself discussed in the newspapers, become for a time a figure in our hurried, harried lives.</t>
  </si>
  <si>
    <t>William H. Ukers</t>
  </si>
  <si>
    <t>All About Coffee</t>
  </si>
  <si>
    <t>http://www.gutenberg.org/files/28500/28500-h/28500-h.htm</t>
  </si>
  <si>
    <t>Coffee first appears in the official records of the New England colony in 1670. In 1683, the year following William Penn's settlement on the Delaware, we find him buying supplies of coffee in the New York market and paying for them at the rate of eighteen shillings and nine pence per pound.
Coffee houses patterned after the English and Continental prototypes were soon established in all the colonies. Those of New York and Philadelphia are described in separate chapters. The Boston houses are described at the end of this chapter.
Norfolk, Chicago, St. Louis, and New Orleans also had them. Conrad Leonhard's coffee house at 320 Market Street. St. Louis, was famous for its coffee and coffee cake, from 1844 to 1905, when it became a bakery and lunch room, removing in 1919 to Eighth and Pine Streets.
In the pioneer days of the great west, coffee and tea were hard to get; and, instead of them, teas were often made from garden herbs, spice wood, sassafras roots, and other shrubs, taken from the thickets.</t>
  </si>
  <si>
    <t>A. A. Milne</t>
  </si>
  <si>
    <t>A Word for Autumn</t>
  </si>
  <si>
    <t>"Modern Essays SELECTED BY
CHRISTOPHER MORLEY"</t>
  </si>
  <si>
    <t>How delicate are the tender shoots unfolded layer by layer? Of what a whiteness is the last baby one of all, of what a sweetness his flavor. It is well that this should be the last rite of the meal—finis coronat opus—so that we may go straight on to the business of the pipe. Celery demands a pipe rather than a cigar, and it can be eaten better in an inn or a London tavern than in the home. Yes, and it should be eaten alone, for it is the only food which one really wants to hear oneself eat. Besides, in company one may have to consider the wants of others. Celery is not a thing to share with any man. Alone in your country inn you may call for the celery; but if you are wise you will see that no other traveler wanders into the room. Take warning from one who has learnt a lesson. One day I lunched alone at an inn, finishing with cheese and celery. Another traveler came in and lunched too. We did not speak—I was busy with my celery.</t>
  </si>
  <si>
    <t>Bertrand Russell</t>
  </si>
  <si>
    <t>The Analysis of Mind</t>
  </si>
  <si>
    <t>http://www.gutenberg.org/files/2529/2529-h/2529-h.htm</t>
  </si>
  <si>
    <t>The hypothesis of mental continuity throughout organic evolution may be used in two different ways. On the one hand, it may be held that we have more knowledge of our own minds than those of animals, and that we should use this knowledge to infer the existence of something similar to our own mental processes in animals and even in plants. On the other hand, it may be held that animals and plants present simpler phenomena, more easily analyzed than those of human minds; on this ground it may be urged that explanations which are adequate in the case of animals ought not to be lightly rejected in the case of man. The practical effects of these two views are diametrically opposite: the first leads us to level up animal intelligence with what we believe ourselves to know about our own intelligence, while the second leads us to attempt a levelling down of our own intelligence to something not too remote from what we can observe in animals. It is therefore important to consider the relative justification of the two ways of applying the principle of continuity.</t>
  </si>
  <si>
    <t>Charles A. Beard and Mary Ritter Beard</t>
  </si>
  <si>
    <t>History of the United States</t>
  </si>
  <si>
    <t>http://www.gutenberg.org/files/16960/16960-h/16960-h.htm</t>
  </si>
  <si>
    <t xml:space="preserve">Of all the specialized industries in the colonies, shipbuilding was the most important. The abundance of fir for masts, oak for timbers and boards, pitch for tar and turpentine, and hemp for rope made the way of the shipbuilder easy. Early in the seventeenth century a ship was built at New Amsterdam, and by the middle of that century shipyards were scattered along the New England coast at Newburyport, Salem, New Bedford, Newport, Providence, New London, and New Haven. Yards at Albany and Poughkeepsie in New York built ships for the trade of that colony with England and the Indies. Wilmington and Philadelphia soon entered the race and outdistanced New York, though unable to equal the pace set by New England. While Maryland, Virginia, and South Carolina also built ships, Southern interest was mainly confined to the lucrative business of producing ship materials: fir, cedar, hemp, and tar. </t>
  </si>
  <si>
    <t>Hilaire Belloc</t>
  </si>
  <si>
    <t>The Mowing of a Field</t>
  </si>
  <si>
    <t>Modern Essays SELECTED BY
CHRISTOPHER MORLEY</t>
  </si>
  <si>
    <t>The clouds that visit its sky reveal themselves beyond the one great rise, and sail, white and enormous, to the other, and sink beyond that other. But the plains above which they have traveled and the Weald to which they go, the people of the valley cannot see and hardly recall. The wind, when it reaches such fields, is no longer a gale from the salt, but fruitful and soft, an inland breeze; and those whose blood was nourished here feel in that wind the fruitfulness of our orchards and all the life that all things draw from the air. 
In this place, when I was a boy, I pushed through a fringe of beeches that made a complete screen between me and the world, and I came to a glade called "No Man's Land". I climbed beyond it, and I was surprised and glad, because from the ridge of that glade, I saw the sea. To this place very lately I returned.</t>
  </si>
  <si>
    <t>James Harvey Robinson</t>
  </si>
  <si>
    <t>On Various Kinds of Thinking</t>
  </si>
  <si>
    <t>https://www.commonlit.org/texts/on-various-kinds-of-thinking</t>
  </si>
  <si>
    <t>The term "unconscious," now so familiar to all readers of modern works on psychology, gives offense to some adherents of the past. There should, however, be no special mystery about it. It is not a new animistic abstraction, but simply a collective word to include all the physiological changes which escape our notice, all the forgotten experiences and impressions of the past which continue to influence our desires and reflections and conduct, even if we cannot remember them. What we can remember at any time is indeed an infinitesimal part of what has happened to us. We could not remember anything unless we forgot almost everything. As Bergson says, the brain is the organ of forgetfulness as well as of memory. Moreover, we tend, of course, to become oblivious to things to which we are thoroughly accustomed, for habit blinds us to their existence. So, the forgotten and the habitual make up a great part of the so-called "unconscious".</t>
  </si>
  <si>
    <t>Joyce Kilmer</t>
  </si>
  <si>
    <t>Holy Ireland</t>
  </si>
  <si>
    <t>We had hiked seventeen miles that stormy December day—the third of a four days' journey. The snow was piled high on our packs, our rifles were crusted with ice, the leather of our hob-nailed boots was frozen stiff over our lamed feet. The weary lieutenant led us to the door of a little house in a side street.
"Next twelve men," he said. A dozen of us dropped out of the ranks and dragged ourselves over the threshold. We tracked snow and mud over a spotless stone floor. Before an open fire stood Madame and the three children—a girl of eight years, a boy of five, a boy of three. They stared with round frightened eyes at les soldats Americans, the first they had ever seen. We were too tired to stare back. We at once climbed to the chill attic, our billet, our lodging for the night. First, we lifted the packs from one another's aching shoulders: then, without spreading our blankets, we lay down on the bare boards.</t>
  </si>
  <si>
    <t>Mr. and Mrs. Dove</t>
  </si>
  <si>
    <t>Here he was! And nervously he tied a bow in front of the mirror, jammed his hair down with both hands, pulled out the flaps of his jacket pockets. Making between £500 and £600 a year on a fruit farm in —of all places— Rhodesia. No capital. Not a penny coming to him. No chance of his income increasing for at least four years. As for looks and all that sort of thing, he was completely out of the running. He couldn't even boast of top-hole health, for the East Africa business had knocked him out so thoroughly that he'd had to take six months' leave. He was still fearfully pale—worse even than usual this afternoon, he thought, bending forward and peering into the mirror. Good heavens! What had happened? His hair looked almost bright green. Dash it all, he hadn't green hair at all events. That was a bit too steep. And then the green light trembled in the glass; it was the shadow from the tree outside.</t>
  </si>
  <si>
    <t>L. M. Montgomery</t>
  </si>
  <si>
    <t>Rilla of Ingleside</t>
  </si>
  <si>
    <t>http://www.gutenberg.org/files/3796/3796-h/3796-h.htm</t>
  </si>
  <si>
    <t>Dr. Jekyll loved new milk; Mr. Hyde would not touch milk and growled over his meat. Dr. Jekyll came down the stairs so silently that no one could hear him. Mr. Hyde made his tread as heavy as a man's. Several evenings, when Susan was alone in the house, he "scared her stiff," as she declared, by doing this. He would sit in the middle of the kitchen floor, with his terrible eyes fixed unwinkingly upon hers for an hour at a time. This played havoc with her nerves, but poor Susan really held him in too much awe to try to drive him out. Once she had dared to throw a stick at him and he had promptly made a savage leap towards her. Susan rushed out of doors and never attempted to meddle with Mr. Hyde again—though she visited his misdeeds upon the innocent Dr. Jekyll, chasing him ignominiously out of her domain whenever he dared to poke his nose in and denying him certain savory tidbits for which he yearned.</t>
  </si>
  <si>
    <t>Marian Storm</t>
  </si>
  <si>
    <t>A Woodland Valentine</t>
  </si>
  <si>
    <t>Down from the frozen mountains, in summer, birds and winds must bear the seed of alpine flowers—lilies that lean against un-melting snows, poppies, bright colored herbs, and the palely gleaming, fringed beauties that change names with countries. How just and reasonable it would seem to be that flowers which edge the ice in July should consent to bloom in lowlands no colder in February! The pageant of blue, magenta, and scarlet on the austere upper slopes of the Rockies, where nights are bitter to the summer wanderer—why should it not flourish to leeward of a valley barn in months when icicles hang from the eaves in this tamer setting? But no. Mountain tempests are endurable to the silken-petaled. The treacherous lowland winter, with its coaxing suns followed by roaring desolation, is for blooms bred in a different tradition.
The light is clear but hesitant, a delicate wine, by no means the mighty vintage of April. February has no intoxication; the vague eagerness that gives the air a pulse where fields lie voiceless comes from the secret stirring of imprisoned life. Spring and sunrise are forever miracles, but the early hour of the wonder hardly hints the exuberance of its fulfilment.</t>
  </si>
  <si>
    <t>O. W. Firkins</t>
  </si>
  <si>
    <t>O. Henry</t>
  </si>
  <si>
    <t>A few types among these stories may be specified. There are the Sydney Cartonisms, defined in the name; love-stories in which divided hearts, or simply divided persons, are brought together by the strategy of chance; hoax stories—deft pictures of smiling roguery; "prince and pauper" stories, in which wealth and poverty face each other, sometimes enact each other; disguise stories, in which the wrong clothes often draw the wrong bullets; complemental stories, in which Jim sacrifices his beloved watch to buy combs for Della, who, meanwhile, has sacrificed her beloved hair to buy a chain for Jim.
This imperfect list is eloquent in its way; it smooths our path to the assertion that O. Henry's specialty is the enlistment of original method in the service of traditional appeals. The ends are the ends of fifty years ago; O. Henry transports us by airplane to the old homestead.</t>
  </si>
  <si>
    <t>Robert Lansing</t>
  </si>
  <si>
    <t>The Peace Negotiations: A Personal Narrative</t>
  </si>
  <si>
    <t>http://www.gutenberg.org/cache/epub/10444/pg10444-images.html</t>
  </si>
  <si>
    <t>The principal subjects, concerning which President Wilson and I were in marked disagreement, were the following: His presence in Paris during the peace negotiations and especially his presence there as a delegate to the Peace Conference; the fundamental principles of the constitution and functions of a League of Nations as proposed or advocated by him; the form of the organic act, known as the "Covenant," its elaborate character and its inclusion in the treaty restoring a state of peace; the treaty of defensive alliance with France; the necessity for a definite program which the American Commissioners could follow in carrying on the negotiations; the employment of private interviews and confidential agreements in reaching settlements, a practice which gave color to the charge of "secret diplomacy"; and, lastly, the admission of the Japanese claims to possession of German treaty rights at Kiao-Chau and in the Province of Shantung.
Of these seven subjects of difference the most important were those relating to the League of Nations and the Covenant, though our opposite views as to Shantung were more generally known and more frequently the subject of public comment.</t>
  </si>
  <si>
    <t>Robert Palfrey Utter</t>
  </si>
  <si>
    <t>Winter Mist</t>
  </si>
  <si>
    <t xml:space="preserve">I like pond skating best by moonlight. The hollow among the hills will always have a bit of mist about it, let the sky be clear as it may. The moonlight, which seems so lucid and brilliant when you look up, is all pearl and smoke round the pond and the hills. The shore that was like iron under your heel as you came down to the ice is vague, when you look back at it from the center of the pond, as the memory of a dream. The motion is like flying in a dream; you float free and the world floats under you; your velocity is without effort and without accomplishment, for, speed as you may, you leave nothing behind and approach nothing. You look upward. The mist is overhead now; you see the moon in a "hollow halo" at the bottom of an "icy crystal cup," and you yourself are in just such another. The mist, palely opalescent, drives past her out of nothing into nowhere. </t>
  </si>
  <si>
    <t>Rupert Brooke</t>
  </si>
  <si>
    <t>Niagara Falls</t>
  </si>
  <si>
    <t>The manager of one of the great power-stations on the banks of the river above the Falls told me that the center of the riverbed at the Canadian Falls is deep and of a saucer shape. So, it may be possible to fill this up to a uniform depth, and divert a lot of water for the power-houses. And this, he said, would supply the need for more power, which will certainly soon arise, without taking away from the beauty of Niagara. This is a handsome concession of the utilitarians to ordinary sightseers. Yet, I doubt if we shall be satisfied. The real secret of the beauty and terror of the Falls is not their height or width, but the feeling of colossal power and of unintelligible disaster caused by the plunge of that vast body of water. If that were taken away, there would be little visible change, but the heart would be gone.
The American Falls do not inspire this feeling in the same way as the Canadian. It is because they are less in volume, and because the water does not fall so much into one place. By comparison their beauty is almost delicate and fragile.</t>
  </si>
  <si>
    <t>Stewart Edward White</t>
  </si>
  <si>
    <t>On Lying Awake at Night</t>
  </si>
  <si>
    <t>For, unlike mere insomnia, lying awake at night in the woods is pleasant. The eager, nervous straining for sleep gives way to a delicious indifference. You do not care. Your mind is cradled in an exquisite poppy-suspension of judgment and of thought. Impressions slip vaguely into your consciousness and as vaguely out again. Sometimes they stand stark and naked for your inspection; sometimes they lose themselves in the mist of half-sleep. Always they lay soft velvet fingers on the drowsy imagination, so that in their caressing you feel the vaster spaces from which they have come. Peaceful brooding your faculties receive. Hearing, sight, smell—all are preternaturally keen to whatever of sound and sight and woods perfume is abroad through the night; and yet at the same time active appreciation dozes, so these things lie on it sweet and cloying like fallen rose-leaves.
In such circumstance you will hear what the voyageurs call the voices of the rapids. Many people never hear them at all. They speak very soft and low and distinct beneath the steady roar and dashing, beneath even the lesser tinklings and gurglings whose quality superimposes them over the louder sounds.</t>
  </si>
  <si>
    <t>Thomas Burke</t>
  </si>
  <si>
    <t>The Russian Quarter</t>
  </si>
  <si>
    <t>Oh, so sad it is, this quarter! By day the streets are a depression, with their frowzy dosshouses and their vapor-baths. Gray and sickly is the light. Gray and sickly, too, are the leering shops, and gray and sickly are the people and the children. Everything has followed the grass and the flowers. Childhood has no place; so above the roofs you may see the surly points of a Council School. Such games as happen are played but listlessly, and each little face is smirched. The gaunt warehouses hardly support their lopping heads, and the low, beetling, gabled houses of the alleys seem for ever to brood on nights of bitter adventure. Fit objects for contempt by day they may be, but when night creeps upon London, the hideous darkness that can almost be touched, then their faces become very powers of terror, and the cautious soul, wandered from the comfort of the main streets, walks and walks in a frenzy, seeking outlet and finding none. Sometimes a hoarse laugh will break sharp on his ear. Then he runs.</t>
  </si>
  <si>
    <t>William McFee</t>
  </si>
  <si>
    <t>The Market</t>
  </si>
  <si>
    <t>We turn in under an archway behind a theatre and adjacent to the stage-door of the Opera House. The booths are rapidly filling with produce. Gentlemen in long alpaca coats and carrying formidable marbled notebooks walk about with an important air. A mountain range of pumpkins rises behind a hill of cabbages. Festoons of onions are being suspended from rails. The heads of barrels are being knocked in, disclosing purple grapes buried in cork dust. Pears and figs, grown under glass for wealthy patrons, repose in soft tissue-lined boxes. A broken crate of tangerine oranges has spilled its contents in a splash of ruddy gold on the plank runway. A wagon is driven in, a heavy load of beets, and the broad wheels crush through the soft fruit so that the air is heavy with the acrid sweetness.
We pick our way among the booths and stalls until we find the flowers. Here is a crowd of ladies, young, so-so and some quite matronly, and all dressed in this same flamboyant finery of which I have spoken. They are grouped about an almost overpowering mass of blooms. Roses just now predominate.</t>
  </si>
  <si>
    <t>The Mysterious Affair at Styles</t>
  </si>
  <si>
    <t>http://www.gutenberg.org/files/863/863-h/863-h.htm</t>
  </si>
  <si>
    <t>She beamed fondly on him, as he substituted another with every demonstration of the tenderest care. Strange infatuation of an otherwise sensible woman!
With the presence of Mr. Inglethorp, a sense of constraint and veiled hostility seemed to settle down upon the company. Miss Howard, in particular, took no pains to conceal her feelings. Mrs. Inglethorp, however, seemed to notice nothing unusual. Her volubility, which I remembered of old, had lost nothing in the intervening years, and she poured out a steady flood of conversation, mainly on the subject of the forthcoming bazaar which she was organizing, and which was to take place shortly. Occasionally she referred to her husband over a question of days or dates. His watchful and attentive manner never varied. From the very first I took a firm and rooted dislike to him, and I flatter myself that my first judgments are usually fairly shrewd.
Presently Mrs. Inglethorp turned to give some instructions about letters to Evelyn Howard, and her husband addressed me in his painstaking voice:
"Is soldiering your regular profession, Mr. Hastings?"
"No, before the war I was in Lloyd's."</t>
  </si>
  <si>
    <t>Daniel Carter Beard</t>
  </si>
  <si>
    <t>Shelters, Shacks and Shanties</t>
  </si>
  <si>
    <t>http://www.gutenberg.org/files/28255/28255-h/28255-h.htm</t>
  </si>
  <si>
    <t>The balsam bed is made of the small twigs of balsam-trees. In gathering these, collect twigs of different lengths, from eighteen inches long (to be used as the foundation of the bed) to ten or twelve inches long (for the top layer). If you want to rest well, do not economize on the amount you gather; many a time I have had my bones ache as a result of being too tired to make my bed properly and attempting to sleep on a thin layer of boughs. 
If you attempt to chop off the boughs of balsam they will resent your effort by springing back and slapping you in the face. You can cut them with your knife, but it is slow work and will blister your hands. Take twig by twig with the thumb and fingers (the thumb on top, pointing toward the tip of the bough, and the two forefingers underneath); press down with the thumb, and with a twist of the wrist you can snap the twigs like pipe-stems.</t>
  </si>
  <si>
    <t>Edith Wharton</t>
  </si>
  <si>
    <t>The Age of Innocence</t>
  </si>
  <si>
    <t>http://www.gutenberg.org/files/541/541-h/541-h.htm</t>
  </si>
  <si>
    <t>She lifted her thin black eyebrows. "Is New York such a labyrinth? I thought it so straight up and down—like Fifth Avenue. And with all the cross streets numbered!" She seemed to guess his faint disapproval of this, and added, with the rare smile that enchanted her whole face: "If you knew how I like it for just THAT—the straight-up-and-down-ness, and the big honest labels on everything!"
He saw his chance. "Everything may be labelled—but everybody is not."
"Perhaps. I may simplify too much—but you'll warn me if I do." She turned from the fire to look at him. "There are only two people here who make me feel as if they understood what I mean and could explain things to me: you and Mr. Beaufort."
Archer winced at the joining of the names, and then, with a quick readjustment, understood, sympathized and pitied. So close to the powers of evil she must have lived that she still breathed more freely in their air. But since she felt that he understood her also, his business would be to make her see Beaufort as he really was, with all he represented—and abhor it.</t>
  </si>
  <si>
    <t>This Side of Paradise</t>
  </si>
  <si>
    <t>http://www.gutenberg.org/files/805/805-h/805-h.htm</t>
  </si>
  <si>
    <t>On Thursday, therefore, he walked pensively along the slippery, shovel-scraped sidewalks, and came in sight of Myra's house, on the half-hour after five, a lateness which he fancied his mother would have favored. He waited on the doorstep with his eyes nonchalantly half-closed, and planned his entrance with precision. He would cross the floor, not too hastily, to Mrs. St. Claire, and say with exactly the correct modulation:
"My dear Mrs. St. Claire, I'm frightfully sorry to be late, but my maid"—he paused there and realized he would be quoting—"but my uncle and I had to see a fella—Yes, I've met your enchanting daughter at dancing-school."
Then he would shake hands, using that slight, half-foreign bow, with all the starchy little females, and nod to the fellas who would be standing 'round, paralyzed into rigid groups for mutual protection.
A butler (one of the three in Minneapolis) swung open the door. Amory stepped inside and divested himself of cap and coat. He was mildly surprised not to hear the shrill squawk of conversation from the next room, and he decided it must be quite formal. He approved of that—as he approved of the butler.</t>
  </si>
  <si>
    <t>H. M. Tomlinson</t>
  </si>
  <si>
    <t>Bed-books and Night-lights</t>
  </si>
  <si>
    <t>As the bed book itself should be a sort of nightlight, to assist its illumination, coarse lamps are useless. They would douse the book. The light for such a book must accord with it. It must be, like the book, a limited, personal, mellow, and companionable glow; the solitary taper beside the only worshiper in a sanctuary. That is why nothing can compare with the intimacy of candlelight for a bed book. It is a living heart, bright and warm in central night, burning for us alone, holding the gaunt and towering shadows at bay. There the monstrous specters stand in our midnight room, the advance guard of the darkness of the world, held off by our valiant little glim, but ready to flood instantly and founder us in original gloom.
The wind moans without; ancient evils are at large and wandering in torment. The rain shrieks across the window. For a moment, for just a moment, the sentinel candle is shaken, and burns blue with terror. The shadows leap out instantly. The little flame recovers, and merely looks at its foe the darkness, and back to its own place goes the old enemy of light and man.</t>
  </si>
  <si>
    <t>Harriet L. Smith</t>
  </si>
  <si>
    <t>Agatha's Aunt</t>
  </si>
  <si>
    <t>http://www.gutenberg.org/files/62516/62516-h/62516-h.htm</t>
  </si>
  <si>
    <t>In nineteen observant years, Agatha had noted a businessman's invariable interest in the local telegraph service, and the tendency of lovers to be dissatisfied with the mail facilities of the neighborhood. The concern manifested by Burton Forbes on learning that the Rural Free Delivery called at Oak Knoll but once a day, classified him definitely, in Agatha's estimation.
"You can always send Howard to the village for the afternoon mail," she suggested, the new warmth in her voice an unconscious demonstration of the truth that all the world loves a lover.
"Thanks, that's fine!" The brightening of Forbes' face quite offset his immediate conscientious warning that she was not to spoil him just because she was sorry for him.
As the Rural Free Delivery brought nothing of consequence on the morning following Forbes' arrival, Howard was dispatched to the village after the mid-day meal, leaving Forbes in Agatha's care. Agatha conducted her charge to a creaking rocking chair, in the shadiest angle of the porch, and shoved a footstool near. "Now I'll get my knitting," she said blithely, "and we'll talk."</t>
  </si>
  <si>
    <t>Hugh Lofting</t>
  </si>
  <si>
    <t>The Story of Doctor Dolittle</t>
  </si>
  <si>
    <t>http://www.gutenberg.org/files/501/501-h/501-h.htm</t>
  </si>
  <si>
    <t>Now all these animals went back and told their brothers and friends that there was a doctor in the little house with the big garden who really was a doctor. And whenever any creatures got sick—not only horses and cows and dogs—but all the little things of the fields, like harvest-mice and water-voles, badgers and bats, they came at once to his house on the edge of the town, so that his big garden was nearly always crowded with animals trying to get in to see him. 
There were so many that came that he had to have special doors made for the different kinds. He wrote "HORSES" over the front door, "COWS" over the side door, and "SHEEP" on the kitchen door. Each kind of animal had a separate door—even the mice had a tiny tunnel made for them into the cellar, where they waited patiently in rows for the Doctor to come round to them.
And so, in a few years' time, every living thing for miles and miles got to know about John Dolittle, M.D.</t>
  </si>
  <si>
    <t>The Young Girl</t>
  </si>
  <si>
    <t>The ancient, withered creature, wearing a green satin dress, a black velvet cloak and a white hat with purple feathers, jerked slowly, slowly up the steps as though she were being drawn up on wires. She stared in front of her, she was laughing and nodding and cackling to herself; her claws clutched round what looked like a dirty boot bag.
But just at that moment there was Mrs. Raddick again with—her—and another lady hovering in the background. Mrs. Raddick rushed at me. She was brightly flushed, gay, a different creature. She was like a woman who is saying "goodbye" to her friends on the station platform, with not a minute to spare before the train starts. 
"Oh, you're here, still. Isn't that lucky! You've not gone. Isn't that fine! I've had the most dreadful time with—her," and she waved to her daughter, who stood absolutely still, disdainful, looking down, twiddling her foot on the step, miles away. "They won't let her in. I swore she was twenty-one. But they won't believe me. I showed the man my purse; I didn't dare to do more.</t>
  </si>
  <si>
    <t>Miss Brill</t>
  </si>
  <si>
    <t>https://www.commonlit.org/texts/miss-brill</t>
  </si>
  <si>
    <t xml:space="preserve">There were a number of people out this afternoon, far more than last Sunday. And the band sounded louder and gayer. That was because the Season had begun. For although the band played all the year round on Sundays, out of season it was never the same. It was like someone playing with only the family to listen; it didn't care how it played if there weren't any strangers present. Wasn't the conductor wearing a new coat, too? She was sure it was new. He scraped with his foot and flapped his arms like a rooster about to crow, and the bandsmen sitting in the green rotunda blew out their cheeks and glared at the music. Now there came a little "flutey" bit — very pretty! — a little chain of bright drops. She was sure it would be repeated. It was; she lifted her head and smiled.
Only two people shared her "special" seat: a fine old man in a velvet coat, his hands clasped over a huge carved walking-stick, and a big old woman, sitting upright, with a roll of knitting on her embroidered apron. They did not speak. </t>
  </si>
  <si>
    <t>Sigmund Freud</t>
  </si>
  <si>
    <t>Dream Psychology: Psychoanalysis for Beginners</t>
  </si>
  <si>
    <t>http://www.gutenberg.org/files/15489/15489-h/15489-h.htm</t>
  </si>
  <si>
    <t xml:space="preserve">This conception of repression once fixed, together with the distortion of the dream in relation to repressed psychical matter, we are in a position to give a general exposition of the principal results which the analysis of dreams supplies. We learnt that the most intelligible and meaningful dreams are unrealized desires; the desires they pictured as realized are known to consciousness, have been held over from the daytime, and are of absorbing interest. The analysis of obscure and intricate dreams discloses something very similar; the dream scene again pictures as realized some desire which regularly proceeds from the dream ideas, but the picture is unrecognizable, and is only cleared up in the analysis. The desire itself is either one repressed, foreign to consciousness, or it is closely bound up with repressed ideas. The formula for these dreams may be thus stated: They are concealed realizations of repressed desires. It is interesting to note that they are right who regard the dream as foretelling the future. Although the future which the dream shows us is not that which will occur, but that which we would like to occur. </t>
  </si>
  <si>
    <t>The Barre Daily Times</t>
  </si>
  <si>
    <t>Was Hard Fight to Get Vote</t>
  </si>
  <si>
    <t>https://www.commonlit.org/texts/was-hard-fight-to-get-vote</t>
  </si>
  <si>
    <t>The 19th amendment, which bears her name, was drafted by Miss Anthony in 1875 and was first introduced in Congress in 1878 by Senator A. A. Sargent of California; and it is in the same language that the new principle of the national law reads:
"Article—, Section 1. The right of citizens of the United States to vote shall not be denied or abridged by the United States or by any state on account of sex.
"Section 2. Congress shall have power, by appropriate legislation, to enforce the provisions of this article."
The amendment holds the record of being before the country longer than any other successful amendment to the constitution. It was introduced as the 16th amendment and has been successively the 17th, 18th, and 19th and has been before' every session of Congress since its initial appearance.
During the first 33 years after its introduction into Congress the amendment made practically no progress and until seven years ago it had not been debated on the floor for 30 years. But the campaign for the movement was slowly but steadily gaining ground in the states.</t>
  </si>
  <si>
    <t>W. E. B. Du Bois</t>
  </si>
  <si>
    <t>Darkwater: Voices from Within the Veil</t>
  </si>
  <si>
    <t>http://www.gutenberg.org/files/15210/15210-h/15210-h.htm</t>
  </si>
  <si>
    <t xml:space="preserve">Mother was dark shining bronze, with a tiny ripple in her black hair, black-eyed, with a heavy, kind face. She gave one the impression of infinite patience, but a curious determination was concealed in her softness. The family were small farmers on Egremont Plain, between Great Barrington and Sheffield, Massachusetts. The bits of land were too small to support the great families born on them and we were always poor. I never remember being cold or hungry, but I do remember that shoes and coal, and sometimes flour, caused mother moments of anxious thought in winter, and a new suit was an event! 
At about the time of my birth economic pressure was transmuting the family generally from farmers to "hired" help. Some revolted and migrated westward, others went cityward as cooks and barbers. Mother worked for some years at house service in Great Barrington, and after a disappointed love episode with a cousin, who went to California, she met and married Alfred Du Bois and went to town to live by the golden river where I was born. </t>
  </si>
  <si>
    <t>W. H. Hudson</t>
  </si>
  <si>
    <t>Birds in Town and Village</t>
  </si>
  <si>
    <t>http://www.online-literature.com/wh-hudson/birds-town-and-village/</t>
  </si>
  <si>
    <t>Birds have been blown by the winds of chance over the whole globe and have found rest for their feet. That a large number of species, suited to the conditions of this country, exist scattered about the world is not to be doubted, and by introducing a few of these we might accelerate the change so greatly to be desired. At present a very considerable amount of energy is spent in hunting down the small contingents of rare species that once inhabited our islands, and still resort annually to its shores, persistently endeavoring to re-establish their colonies. A less amount of labor and expense would serve to introduce a few foreign species each year, and the reward would be greater, and would not make us ashamed. We have generously given our own wild animals to other countries; and from time to time we receive cheering reports of an abundant increase in at least two of our exportations--to wit, the rabbit and the sparrow. We are surely entitled to some return. Dead animals, however rich their pelt or bright their plumage may be, are not a fair equivalent. Dead things are too much with us.</t>
  </si>
  <si>
    <t>Walter W. Bryant</t>
  </si>
  <si>
    <t>Kepler</t>
  </si>
  <si>
    <t>http://www.gutenberg.org/files/12406/12406-h/12406-h.htm</t>
  </si>
  <si>
    <t xml:space="preserve">Kepler's improved determination of the earth's orbit was obtained by plotting the different positions of the earth corresponding to successive rotations of Mars, i.e. intervals of 687 days. At each of these the date of the year would give the angle MSE (Mars-Sun-Earth), and Tycho's observation the angle MES. So the triangle could be solved except for scale, and the ratio of SE to SM would give the distance of Mars from the sun in terms of that of the earth. Measuring from a fixed position of Mars (e.g. perihelion), this gave the variation of SE, showing the earth's inequality. Measuring from a fixed position of the earth, it would give similarly a series of positions of Mars, which, though lying not far from the circle whose diameter was the axis of Mars' orbit, joining perihelion and aphelion, always fell inside the circle except at those two points. </t>
  </si>
  <si>
    <t>Willa Cather</t>
  </si>
  <si>
    <t>On the Art of Fiction</t>
  </si>
  <si>
    <t>http://www.online-literature.com/willa-cather/4312/</t>
  </si>
  <si>
    <t xml:space="preserve">One is sometimes asked about the "obstacles" that confront young writers who are trying to do good work. I should say the greatest obstacles that writers today have to get over, are the dazzling journalistic successes of twenty years ago, stories that surprised and delighted by their sharp photographic detail and that were really nothing more than lively pieces of reporting. The whole aim of that school of writing was novelty—never a very important thing in art. They gave us, altogether, poor standards—taught us to multiply our ideas instead of to condense them. They tried to make a story out of every theme that occurred to them and to get returns on every situation that suggested itself. They got returns, of a kind. But their work, when one looks back on it, now that the novelty upon which they counted so much is gone, is journalistic and thin. The especial merit of a good reportorial story is that it shall be intensely interesting and pertinent today and shall have lost its point by tomorrow. </t>
  </si>
  <si>
    <t>A. P. Herbert</t>
  </si>
  <si>
    <t>On Drawing</t>
  </si>
  <si>
    <t>Now you have to outline the rest of the head, and this is rather a gamble. Personally, I go in for strong heads.
I am afraid it is not a strong neck; I expect he is an author, and is not well fed. But that is the worst of strong heads; they make it so difficult to join up the chin and the back of the neck.
The next thing to do is to put in the ear; and once you have done this the rest is easy. Ears are much more difficult than eyes.
I hope that is right. It seems to me to be a little too far to the southward. But it is done now. And once you have put in the ear you can't go back; not unless you are on a very good committee which provides India-rubber as well as pencils.
Now I do the hair. Hair may either be very fuzzy or black, or lightish, or thin. It depends chiefly on what sort of pencils are provided. For myself I prefer black hair, because then the parting shows up better.</t>
  </si>
  <si>
    <t>Booth Tarkington.</t>
  </si>
  <si>
    <t>ARIEL’S TRIUMPH</t>
  </si>
  <si>
    <t>The Literary World Seventh Reader</t>
  </si>
  <si>
    <t>http://www.gutenberg.org/files/19721/19721-h/19721-h.htm</t>
  </si>
  <si>
    <t>She had no powder but found in her grandfather's room a lump of magnesia, which he was in the habit of taking for heartburn, and passed it over and over her brown face and hands. Then a lingering gaze into her small mirror gave her joy at last; she yearned so hard to see herself charming that she did see herself so. Admiration came, and she told herself that she was more attractive to look at than she had ever been in her life, and that, perhaps, at last she might begin to be sought for like other girls. The little glass showed a sort of prettiness in her thin, unmatured young face; tripping dance tunes ran through her head, her feet keeping the time — ah, she did so hope to dance often that night! Perhaps — perhaps she might be asked for every number. And so, wrapping an old waterproof cloak about her, she took her grandfather's arm and sallied forth, with high hopes in her beating heart.</t>
  </si>
  <si>
    <t>Charles Egbert Craddock.</t>
  </si>
  <si>
    <t>AMONG THE CLIFFS</t>
  </si>
  <si>
    <t>His patience at last began to give way; his heart was sinking. The messenger had been even more dilatory than he was prepared to expect. Why did not Pete come? Was it possible that George had forgotten to tell of his danger? The sun was going down, leaving a great glory of gold and crimson clouds and an opaline haze upon the purple mountains. The last rays fell on the bronze feathers of the turkey still lying tied to the broken vines on the ledge. And now there were only frowning masses of dark clouds in the west; and there were frowning masses of clouds overhead. The shadow of the coming night had fallen on the autumnal foliage in the deep valley; in the place of the opaline haze was only a gray mist. And presently there came, sweeping along between the parallel mountain ranges, a somber raincloud. The lad could hear the heavy drops splashing on the treetops in the valley, long, long before he felt them on his head.</t>
  </si>
  <si>
    <t>Edgar Allan Poe.</t>
  </si>
  <si>
    <t>A VOYAGE TO THE MOON</t>
  </si>
  <si>
    <t>After a long and arduous devotion to the study of physics and astronomy, I, Hans Pfaal of Rotterdam, at length determined to construct a balloon of my own along original lines and to try a flight in it. Accordingly, I had made an enormous bag out of cambric muslin, varnished with caoutchouc for protection against the weather. I procured all the instruments needed for a prolonged ascent and finally prepared for the inflation of the balloon. Herein lay my secret, my invention, the thing in which my balloon differed from all the balloons that had gone before. Out of a peculiar metallic substance and a very common acid I was able to manufacture a gas of a density about 37.4 less than that of hydrogen, and thus by far the lightest substance ever known. It would serve to carry the balloon to heights greater than had been attained before, for hydrogen is the gas usually used.</t>
  </si>
  <si>
    <t>Edward Everett.</t>
  </si>
  <si>
    <t>DAWN</t>
  </si>
  <si>
    <t>Jupiter, two hours high, was the herald of the day; the Pleiades, just above the horizon, shed their sweet influence in the east; Lyra sparkled near the zenith; Andromeda veiled her newly discovered glories from the naked eye in the south; the steady Pointers, far beneath the pole, looked meekly up from the depths of the north to their sovereign.
Such was the glorious spectacle as I entered the train. As we proceeded, the timid approach of twilight became more perceptible; the intense blue of the sky began to soften; the smaller stars, like little children, went first to rest; the sister-beams of the Pleiades soon melted together; but the bright constellations of the west and north remained unchanged. Steadily the wondrous transfiguration went on. Hands of angels, hidden from mortal eyes, shifted the scenery of the heavens; the glories of night dissolved into the glories of the dawn.</t>
  </si>
  <si>
    <t>Frank E. Stockton.</t>
  </si>
  <si>
    <t>THE GREAT STONE OF SARDIS</t>
  </si>
  <si>
    <t xml:space="preserve">On the day that Margaret left Sardis, Roland began his preparations for descending the shaft. He had so thoroughly considered the machinery and appliances necessary for the undertaking and had worked out all his plans in such detail, in his mind and upon paper, that he knew exactly what he wanted to do. His orders for the great length of chain needed exhausted the stock of several factories, and the engines he obtained were even more powerful than he had intended them to be; but these he could procure immediately, and for smaller ones he would have been obliged to wait. The circular car which was intended to move up and down the shaft, and the peculiar machinery connected with it, together with the hoisting apparatus, were all made in his works. His skilled artisans labored steadily day and night. </t>
  </si>
  <si>
    <t>Greayer Clover</t>
  </si>
  <si>
    <t>A Stop At Suzanne’s</t>
  </si>
  <si>
    <t>The Literary World Seventh Reader by Browne, Metcalf, and Withers</t>
  </si>
  <si>
    <t>Her instant welcome, the genuine smile! Almost immediately, I understood the fame of this little station, so far from everything but the air route. Her charm is indescribable. She is pretty, she is well dressed, but it isn't that. It is a sincerity of manner, complete hospitality; at once you are accepted as a bosom friend of the family—that is the charm of Suzanne's. After a few questions as to where I came from, how long I had been there, and where I was going, Suzanne led me upstairs to be presented to "Ma belle mere," a white-haired old lady sitting in a big, straight-backed chair. Then, after more courtesies had been extended to me, Suzanne preceded me down to the garden and left me alone while she went in to see that the supper was exceptionally good. A soft footstep on the gravel walk sounded behind me, and I turned to see one of the most beautiful women I ever beheld. She was tall and slender, and as she came gracefully across the lawn, she swung a little work bag from one arm.</t>
  </si>
  <si>
    <t>IN LABRADOR</t>
  </si>
  <si>
    <t xml:space="preserve">The weather broke at last. One might say it smashed itself over their heads. There came an afternoon darkness swift and sudden, a wild gale, and an icy sleet that gave place in the night to snow, so that Trafford looked out next morning to see a maddening chaos of small white flakes, incredibly swift, against something that was neither darkness nor light. Even with the door but partly ajar, a cruelty of cold put its claw within, set everything that was movable swaying and clattering, and made Marjorie hasten shuddering to heap fresh logs upon the fire. Once or twice Trafford went out to inspect tent and roof and store-shed; several times, wrapped to the nose, he battled his way for fresh wood, and for the rest of the blizzard they kept to the hut. It was slumberously stuffy, but comfortingly full of flavors of tobacco and food. There were two days of intermission and a day of gusts and icy sleet again, turning with one extraordinary clap of thunder to a wild downpour of dancing lumps of ice, and then a night when it seemed all Labrador, earth and sky together, was in hysterical protest against inconceivable wrongs. </t>
  </si>
  <si>
    <t>In Labrador</t>
  </si>
  <si>
    <t>The voyage across the sea and the march inland into Labrador were uneventful. Trafford chose his winter quarters on the side of a low razor-hacked, rocky mountain ridge, about fifty feet above a little river. Not a dozen miles away from them, they reckoned, was the Height of Land, the low watershed between the waters that go to the Atlantic and those that go to Hudson's Bay. North and north-east of them the country rose to a line of low crests, with here and there a yellowing patch of last year's snow, and across the valley were slopes covered in places by woods of stunted pine. It had an empty spaciousness of effect; the one continually living thing seemed to be the river, hurrying headlong, noisily, perpetually, in an eternal flight from this high desolation. For nearly four weeks indeed they were occupied very closely in fixing their cabin and making their other preparations, and crept into their bunks at night as tired as wholesome animals who drop to sleep.</t>
  </si>
  <si>
    <t>Henry De Vere Stacpoole</t>
  </si>
  <si>
    <t>The King of Maleka</t>
  </si>
  <si>
    <t>Connart had started in life with a fine, open, believing disposition, and with that disposition for his chief asset he had entered the world of business. At thirty he had lost nearly everything but his heart, yet it was stolen from him, also, by one Mary Bateman of Boston, a quiet-looking little woman, endowed with common sense, a few thousand dollars and a taste for travel. It was this taste, combined with a slight weakness of the lungs, that induced Connart to go into the Pacific trade, also a legacy, from an English relation, amounting to some two thousand pounds odd, which enabled him to make the new start in business without calling on his wife's capital. 
Dobree of San Francisco gave him the pitch. Connart had the qualities of his defects. Men robbed him, but they liked him. Men are queer things. Dobree, in business, was a very tough person indeed, quite without any finer feelings, and never giving a cent or a chance away, yet, taking a liking to Connart, he gave him a house, a go-down, and the chance of success on this Island, by name of Maleka, for nothing.</t>
  </si>
  <si>
    <t>James Branch Cabell</t>
  </si>
  <si>
    <t>Beyond Life</t>
  </si>
  <si>
    <t>And I want beauty in my life. I have seen beauty in a sunset and in the spring woods and in the eyes of diverse women, but now these happy accidents of light and color no longer thrill me. And I want beauty in my life itself, rather than in such chances as befall it. It seems to me that many actions of my life were beautiful, very long ago, when I was young in an evanished world of friendly girls, who were all more lovely than any girl is nowadays. For women now are merely more or less good-looking, and as I know, their looks when at their best have been painstakingly enhanced and edited. But I would like this life which moves and yearns in me, to be able itself to attain to comeliness, though but in transitory performance. The life of a butterfly, for example, is just a graceful gesture: and yet, in that its loveliness is complete and perfectly rounded in itself, I envy this bright flicker through existence.</t>
  </si>
  <si>
    <t>Jules Verne.</t>
  </si>
  <si>
    <t>A HUNT BENEATH THE OCEAN</t>
  </si>
  <si>
    <t xml:space="preserve">I had remained some steps behind, when presently I saw Captain Nemo come hurriedly toward me. With his strong hand he bent me to the ground, while his companion did the same to Conseil. At first I knew not what to think of this sudden attack, but I was soon reassured by seeing the captain lie down beside me and remain immovable.
I was stretched on the ground, just under shelter of a bush of algae, when, raising my head, I saw some enormous mass, casting phosphorescent gleams, pass blusteringly by. My blood froze in my veins as I recognized two formidable sharks. They were man-eaters, terrible creatures with enormous tails and a dull glassy stare—monstrous brutes which could crush a whole man in their iron jaws! I noticed their silver undersides and their huge mouths bristling with teeth, from a very unscientific point of view and more as a possible victim than as a naturalist. </t>
  </si>
  <si>
    <t>Rainbow Valley</t>
  </si>
  <si>
    <t>http://www.gutenberg.org/files/5343/5343-h/5343-h.htm</t>
  </si>
  <si>
    <t>Outside of Rainbow Valley the wind might be rollicking and boisterous. Here it always went gently. Little, winding, fairy paths ran here and there over spruce roots cushioned with moss. Wild cherry trees, that in blossom time would be misty white, were scattered all over the valley, mingling with the dark spruces. A little brook with amber waters ran through it from the Glen village. The houses of the village were comfortably far away; only at the upper end of the valley was a little tumbledown, deserted cottage, referred to as "the old Bailey house." It had not been occupied for many years, but a grass grown dyke surrounded it and inside was an ancient garden where the Ingleside children could find violets and daisies and June lilies still blooming in season. For the rest, the garden was overgrown with caraway that swayed and foamed in the moonshine of summer eves like seas of silver.</t>
  </si>
  <si>
    <t>Mary Johnston</t>
  </si>
  <si>
    <t>THE FRIENDSHIP OF NANTAQUAS</t>
  </si>
  <si>
    <t xml:space="preserve">When we had sat by the fire for an hour, the old men and the warriors came to visit us, and the smoking began. The women laid mats in a great half circle, and each man took his seat with perfect breeding: that is, in absolute silence and with a face like a stone. The peace paint was upon them all—red, or red and white—and they sat and looked at the ground until I had made the speech of welcome. Soon the air was dense with fragrant smoke; in the thick blue haze the sweep of painted figures had the seeming of some fantastic dream. An old man arose and made a long and touching speech, with much reference to calumets and buried hatchets. Then they waited for my contribution of honeyed words. The Pamunkeys, living at a distance from the settlements, had but little English, and the learning of the Paspaheghs was not much greater. I repeated to them the better part of a canto of Master Spenser's Faery Queen, after which I told them the moving story of the Moor of Venice. It answered the purpose to admiration. </t>
  </si>
  <si>
    <t>Matthew Fontaine Maury.</t>
  </si>
  <si>
    <t>THE SOUTHERN SKY</t>
  </si>
  <si>
    <t xml:space="preserve">Presently the stars begin to peep out, timidly at first, as if to see whether the elements here below had ceased their strife, and if the scene on earth be such as they, from bright spheres aloft, may shed their sweet influences upon. Sirius, or that blazing world Argus, may be the first watcher to send down a feeble ray; then follow another and another, all smiling meekly; but presently, in the short twilight of the latitude, the bright leaders of the starry host blaze forth in all their glory, and the sky is decked and spangled with superb brilliants.
In the twinkling of an eye, and faster than the admiring gazer can tell, the stars seem to leap out from their hiding-places. By invisible hands, and in quick succession, the constellations are hung out; first of all, and with dazzling glory, in the azure depths of space appears the great Southern Cross. That shining symbol lends a holy grandeur to the scene, making it still more impressive. </t>
  </si>
  <si>
    <t>Max Beerbohm</t>
  </si>
  <si>
    <t>A Clergyman</t>
  </si>
  <si>
    <t xml:space="preserve">This was on the afternoon of April 7th, 1778, at Streatham, in the well-appointed house of Mr. Thrale. Johnson, on the morning of that day, had entertained Boswell at breakfast in Bolt Court, and invited him to dine at Thrale Hall. The two took coach and arrived early. It seems that Sir John Pringle had asked Boswell to ask Johnson "what were the best English sermons for style." In the interval before dinner, accordingly, Boswell reeled off the names of several divines whose prose might or might not win commendation. "Atterbury?" he suggested. "Johnson: Yes, Sir, one of the best. Boswell: Tillotson? Johnson: Why, not now. I should not advise any one to imitate Tillotson's style; though I don't know; I should be cautious of censuring anything that has been applauded by so many suffrages. South is one of the best, if you except his peculiarities, and his violence, and sometimes coarseness of language. Seed has a very fine style; but he is not very theological. Jortin's sermons are very elegant. Sherlock's style, too, is very elegant, though he has not made it his principal study. </t>
  </si>
  <si>
    <t>THE GREAT STONE FACE</t>
  </si>
  <si>
    <t>One afternoon when the sun was going down, a mother and her little boy sat at the door of their cottage, talking about the Great Stone Face. They had but to lift their eyes, and there it was plainly to be seen, though miles away, with the sunshine brightening all its features. And what was the Great Stone Face? The Great Stone Face was a work of Nature in her mood of majestic playfulness, formed on the perpendicular side of a mountain by some immense rocks, which had been thrown together in such a position as, when viewed at a proper distance, precisely to resemble the features of the human countenance. It seemed as if an enormous giant, or a Titan, had sculptured his own likeness on the precipice. There was the broad arch of the forehead, a hundred feet in height; the nose, with its long bridge; and the vast lips, which, if they could have spoken, would have rolled their thunder accents from one end of the valley to the other.</t>
  </si>
  <si>
    <t>Oliver Goldsmith</t>
  </si>
  <si>
    <t>THE FAMILY HOLDS ITS HEAD UP</t>
  </si>
  <si>
    <t>The home I had come to as vicar was in a little neighborhood consisting of farmers who tilled their own grounds and were equal strangers to opulence and poverty. As they had almost all the conveniences of life within themselves, they seldom visited towns or cities in search of superfluity. Remote from the polite, they still retained the primeval simplicity of manners; and, frugal by habit, they scarce knew that temperance was a virtue. They wrought with cheerfulness on days of labor but observed festivals as intervals of idleness and pleasure. They kept up the Christmas carol, sent love-knots on Valentine morning, ate pancakes on Shrovetide, showed their wit on the first of April, and religiously cracked nuts on Michaelmas-eve. Being apprised of our approach, the whole neighborhood came out to meet their minister, dressed in their finest clothes and preceded by a pipe and tabor: a feast, also, was provided for our reception, at which we sat cheerfully down, and what the conversation wanted in wit was made up in laughter.</t>
  </si>
  <si>
    <t>My Man Jeeves</t>
  </si>
  <si>
    <t>http://www.gutenberg.org/files/8164/8164-h/8164-h.htm</t>
  </si>
  <si>
    <t xml:space="preserve">Corky was one of the artists. A portrait-painter, he called himself, but he hadn't painted any portraits. He was sitting on the side-lines with a blanket over his shoulders, waiting for a chance to get into the game. You see, the catch about portrait-painting — I've looked into the thing a bit — is that you can't start painting portraits till people come along and ask you to, and they won't come and ask you to until you've painted a lot first. This makes it kind of difficult for a chappie. Corky managed to get along by drawing an occasional picture for the comic papers—he had rather a gift for funny stuff when he got a good idea—and doing bedsteads and chairs and things for the advertisements. His principal source of income, however, was derived from biting the ear of a rich uncle — one Alexander Worple, who was in the jute business. I'm a bit foggy as to what jute is, but it's apparently something the populace is pretty keen on, for Mr. Worple had made quite an indecently large stack out of it. </t>
  </si>
  <si>
    <t>Robert Hichens</t>
  </si>
  <si>
    <t>The Nomad</t>
  </si>
  <si>
    <t>Lemaire had had a handsome face and been a fine man, stalwart, bold, muscular, determined. He did not belong to Marseilles but had come there to give an acrobatic show in a music-hall; and there Marie Bretelle had seen him, dressed in silver-spangled tights, and doing marvelous feats on three parallel bars. His bare arms had lumps on them like balls of iron, his fair moustaches were trained into points, his bold eyes were lit with a fire to fascinate women; and—well, Marie Bretelle ran away with him and became Madame Lemaire. And so she came to Algiers, where Lemaire had an accident while giving his performance. And that was the beginning of the Odyssey which had ended at El-Kelf.
"Fool—fool—fool!"
Often she said that to herself, as she went about the inn doing her duties with grains of sand in her hair.
"Fool—fool—fool!"
The word was taken by the wind of the waste and carried away to the desert. After his accident Lemaire lost his engagements. Then he lost his looks. He put on flesh. He ceased to train his moustaches into points. The great muscles got soft, were covered with flabby fat.</t>
  </si>
  <si>
    <t>The Professors of Germany</t>
  </si>
  <si>
    <t>Appeal to the Civilized World</t>
  </si>
  <si>
    <t>The New York Times Current History of the European War, Vol 1, Issue 1</t>
  </si>
  <si>
    <t>http://www.gutenberg.org/files/13635/13635-h/13635-h.htm</t>
  </si>
  <si>
    <t xml:space="preserve">The iron mouth of events has proved the untruth of the fictitious German defeats, consequently misrepresentation and calumny are all the more eagerly at work. As heralds of truth we raise our voices against these.
It is not true that Germany is guilty of having caused this war. Neither the people, the Government, nor the Kaiser wanted war. Germany did her utmost to prevent it; for this assertion the world has documental proof. Often enough during the twenty-six years of his reign has Wilhelm II. shown himself to be the upholder of peace, and often enough has this fact been acknowledged by our opponents. Nay, even the Kaiser they now dare to call an Attila has been ridiculed by them for years, because of his steadfast endeavors to maintain universal peace. Not till a numerical superiority which had been lying in wait on the frontiers assailed us did the whole nation rise to a man.
It is not true that we trespassed in neutral Belgium. It has been proved that France and England had resolved on such a trespass, and it has likewise been proved that Belgium had agreed to their doing so. </t>
  </si>
  <si>
    <t>W. J. Locke.</t>
  </si>
  <si>
    <t>THE MAKING OF A MAN</t>
  </si>
  <si>
    <t>After breakfast on a certain July morning, Doggie, attired in a green shot-silk dressing-gown, entered his own particular room and sat down to think. In its way it was a very beautiful room—high, spacious, well-proportioned, facing southeast. The wallpaper, which Doggie had designed himself, was ivory white, with trimmings of peacock blue. Vellum-bound books filled the cases; delicate watercolors adorned the walls. On his writing-table lay an ivory set: inkstand, pen-tray, blotter, and calendar. Bits of old embroidery, harmonizing with the peacock shades, were spread here and there. A spinet inlaid with ivory formed the center for the arrangement of other musical instruments—a viol, mandolins, and flutes. One tall, closed cabinet was devoted to Doggie's collection of wallpapers. Another held a collection of little dogs in china and porcelain—thousands of them; he got them from dealers from all over the world.</t>
  </si>
  <si>
    <t>W. Somerset Maugham</t>
  </si>
  <si>
    <t>The Moon and Sixpence</t>
  </si>
  <si>
    <t>http://www.gutenberg.org/files/222/222-h/222-h.htm</t>
  </si>
  <si>
    <t>Now the war has come, bringing with it a new attitude. Youth has turned to gods we of an earlier day knew not, and it is possible to see already the direction in which those who come after us will move. The younger generation, conscious of strength and tumultuous, have done with knocking at the door; they have burst in and seated themselves in our seats. The air is noisy with their shouts. Of their elders some, by imitating the antics of youth, strive to persuade themselves that their day is not yet over; they shout with the lustiest, but the war cry sounds hollow in their mouth; they are like poor wantons attempting with pencil, paint and powder, with shrill gaiety, to recover the illusion of their spring. The wiser go their way with a decent grace. In their chastened smile is an indulgent mockery. They remember that they too trod down a sated generation, with just such clamor and with just such scorn, and they foresee that these brave torchbearers will presently yield their place also. There is no last word.</t>
  </si>
  <si>
    <t>Washington Irving</t>
  </si>
  <si>
    <t>RIP VAN WINKLE</t>
  </si>
  <si>
    <t>The great error in Rip's composition was a strong dislike of all kinds of profitable labor. It could not be from the want of perseverance; for he would sit on a wet rock, with a rod as long and heavy as a lance, and fish all day without a murmur, even though he should not be encouraged by a single nibble. He would carry a fowling piece on his shoulder for hours together, trudging through woods and swamps, and uphill and down dale, to shoot a few squirrels or wild pigeons. He would never refuse to assist a neighbor even in the roughest toil, and was a foremost man at all country frolics for husking Indian corn, or building stone fences; the women of the village, too, used to employ him to run their errands, and to do such little odd jobs as their less obliging husbands would not do for them. In a word, Rip was ready to attend to anybody's business but his own; but as to doing family duty, and keeping his farm in order, he found it impossible.</t>
  </si>
  <si>
    <t>Current History Chronicled</t>
  </si>
  <si>
    <t>A Monthly Magazine of the New York Times, Volume 8, No 3</t>
  </si>
  <si>
    <t>http://www.gutenberg.org/files/41479/41479-h/41479-h.htm#page_381</t>
  </si>
  <si>
    <t>In political matters the month brought events of more importance, chief of which was the renewal of an alliance between Germany and Austria; this was accomplished at a meeting of the Emperors. The acceleration of troop movements from the United States to France was a feature of the month, the estimate for the four weeks running as high as 150,000; it was semi-officially stated that in April, 1918, more than 500,000 American soldiers were in France, and that by Jan. 1, 1919, there would be 1,500,000 of our fighting men at the front, with 500,000 more at transportation, supply, and civil work; the speeding up of shipbuilding and other war work was significant. The Third Liberty Loan aggregated more than $4,000,000,000, with 17,000,000 subscribers, proving a brilliant success. The President by proclamation extended enemy alien restrictions to women also. A bill was passed enabling the President to consolidate and coordinate executive bureaus, thus giving him extraordinary executive powers. The sedition law was strengthened. A new commercial agreement was made with Norway. In Great Britain the chief event was the triumph of the Premier over a military group that tried to overthrow his Ministry.</t>
  </si>
  <si>
    <t>Battles in Picardy and Flanders</t>
  </si>
  <si>
    <t>http://www.gutenberg.org/files/41479/41479-h/41479-h.htm#page_389</t>
  </si>
  <si>
    <t xml:space="preserve">The corollary in Flanders, unless it could be demonstrated, would be as great a failure as the main proposition in Picardy. And the still possible successful issue of the latter depended absolutely, as we shall see, on a complete demonstration of the former. Both have been so far handicapped by the augmenting mobility of the Allies, their growing numbers, their centralized command, and their successful insistence to control the air.
Such was the situation in Flanders and Picardy which confronted Ludendorff at the dawn of the second month of the German offensive. The whole problem to be solved was just as apparent to the Allies as it was to him—to gain the barriers which threatened his angles of penetration, in order again to utilize his preponderant forces of men and guns on a broad front. To attempt to extend the vertices without broadening the sides would mean to court danger, even destruction, at their weakest points. </t>
  </si>
  <si>
    <t>Third Liberty Loan Oversubscribed</t>
  </si>
  <si>
    <t>http://www.gutenberg.org/files/41479/41479-h/41479-h.htm#page_419</t>
  </si>
  <si>
    <t>The Police Department Band appeared and the band of the 15th Coast Artillery from Fort Hamilton. Taking advantage of the occasion, James Montgomery Flagg now appeared in his studio van on the southern fringe of the Broad Street crowd. A girl with him played something on the cornet. It was a good deal like a show on the Midway at a Western county fair. But this was no faker — one of the most famous artists in America, throwing in a signed sketch of whoever bought Liberty bonds. Those near him began pushing and crowding to take advantage of the offer.
And now, suddenly, a tremendous racket up the street toward Broadway. Who comes? 
Cheer on cheer, now. It is the "Anzacs." Twelve long, rangy fellows, officers all, six or seven of them with the little brass "A" on the shoulder, which signifies service at Gallipoli and in Flanders. They are members of the contingent of 500 which arrived here yesterday on its way to the battlefields of France. They run lightly up the Sub-Treasury steps and take their stand in a group beside the soldier band.</t>
  </si>
  <si>
    <t>Former War Loans of the United States</t>
  </si>
  <si>
    <t>http://www.gutenberg.org/files/41479/41479-h/41479-h.htm#page_4211</t>
  </si>
  <si>
    <t>Our first domestic war loan of £6,000 was made in 1775, and the loan was taken at par. A year and a half later found Congress laboring under unusual difficulties. Boston and New York were held by the enemy, the patriot forces were retreating, and the people were as little inclined to submit to domestic taxation as they had formerly been to "taxation without representation." To raise funds even a lottery was attempted. In October 1776, Congress authorized a second loan for $5,000,000. It was not a pronounced success, only $3,787,000 being raised in twelve months. In 1778 fourteen issues of paper money were authorized as the only way to meet the expenses of the army. By the end of the year 1779 Congress had issued $200,000,000 in paper money, while a like amount had been issued by the several States. In 1781, as a result of this financing and of the general situation, Continental bills of credit had fallen 99 per cent. Then came Robert Morris, that genius of finance, who found ways to raise the money which assured the triumph of the American cause.</t>
  </si>
  <si>
    <t>Great Britain's Finances</t>
  </si>
  <si>
    <t>http://www.gutenberg.org/files/41479/41479-h/41479-h.htm#page_432</t>
  </si>
  <si>
    <t xml:space="preserve">Checks require a stamp of 4 cents, also promissory notes. The excess-profit rate remains at 80 per cent. The tax on spirits is raised to $7.50 a gallon; on beer to $12.50 a barrel; on tobacco to $2.04 a pound, the effect of which will increase the price 4 cents an ounce, while the cheapest cigarette, now 6 cents for ten, will be 7 cents for ten. The tax on matches is increased so that they will be sold at 2 cents a box instead of 1 and a half cents. An additional duty of $3 a hundredweight is levied on sugar, so that sugar heretofore selling at 11and a half cents a pound will now have to be sold at 14 cents a pound.
A tax of 16 and two thirds per cent, is levied on the sale of luxuries, including jewelry, and of articles above a certain price when they become articles of luxury; also on hotel and restaurant bills. This tax will be collected by means of stamps. </t>
  </si>
  <si>
    <t>German Aggression in Russia</t>
  </si>
  <si>
    <t>http://www.gutenberg.org/files/41479/41479-h/41479-h.htm#page_449</t>
  </si>
  <si>
    <t xml:space="preserve">On April 16 M. Gukovsky, the Commissary for Finance, reported to the Central Executive Committee of the Soviets on Russia's financial and industrial condition. He said that the semi-yearly expenditure would amount to 4,000,000,000 rubles, while the income expected was only 3,300,000,000 rubles. The railroads had lost 70 percent of their freight capacity, and the cost of operation had increased ten times, (120,000 against 11,600 rubles per versta). The Central Government, he stated, derived no revenue from taxes, as the local Soviets used the sums they collected for their own purposes. To illustrate the industrial conditions the Commissary cited the example of the Sormov locomotive works, whose daily output is two locomotives, instead of eighteen as formerly. M. Gukovsky recommended strict economy in expenditures and urged the necessity of securing the services of financial and industrial experts for the purpose of organizing an efficient State machinery. Among the recent legislative measures of the Moscow Government must be mentioned the nationalization of foreign trade, which is a part of the general Bolshevist scheme of Socialist reforms. A special board has been created to regulate the prices of all exports and imports. </t>
  </si>
  <si>
    <t>Lloyd George and General Maurice</t>
  </si>
  <si>
    <t>http://www.gutenberg.org/files/41479/41479-h/41479-h.htm#page_488</t>
  </si>
  <si>
    <t>On May 7 General Maurice published a letter in which he definitely asserted that the Premier had made a misleading statement to the House of Commons April 9, when he asserted that the British Army in France on Jan. 1, 1918, was considerably stronger than on Jan. 1, 1917; that he misstated the facts regarding the number of white divisions in Egypt and Palestine; also that Bonar Law, the Chancellor of the Exchequer, had made a misstatement in denying that the extension of the British front in France had been ordered by the Versailles War Council. 
A resolution was introduced by former Premier Asquith for the appointment of a committee to investigate the charges. The Lloyd George Government accepted the challenge and announced that they would regard the passage of the resolution as a vote of censure and would resign if it was carried. The debate on the resolution occurred May 9 and resulted in an overwhelming victory for the Government, the vote to uphold the Lloyd George Ministry being 293 to 106; the Irish members were not present.</t>
  </si>
  <si>
    <t>British Aid to Italy</t>
  </si>
  <si>
    <t>http://www.gutenberg.org/files/41479/41479-h/41479-h.htm#page_492</t>
  </si>
  <si>
    <t>December was an anxious month. Several German divisions were east of the Piave, and an attempt to force the river and capture Venice was considered likely. Local attacks grew more and more severe, and, though the progress of the enemy was not great and Italian counterattacks were constantly made, the danger of a breakthrough increased. The Austrians were being encouraged to persevere in the hope of getting down to the plains for the Winter. 
Rear lines of defense were constructed, and as time passed and the preparations were well forward the feeling of security grew, and was further increased by the recapture by the Italians of the slopes of Monte Asolone on Dec. 22. The following day Mount Melago and Col del Rosso, on the Asiago Plateau, were lost, but the Italians regained the former by a counterattack. Though Christmas Day found the situation still serious, especially on the Asiago, where the Italians, while fighting stubbornly, suffered from strain and cold, the situation showed signs of improvement. This outlook was brightened still further by the capture of Mount Tomba, with 1,500 prisoners, by the French. In this action British artillery assisted.</t>
  </si>
  <si>
    <t>German Comments on von Jagow's Views</t>
  </si>
  <si>
    <t>http://www.gutenberg.org/files/41479/41479-h/41479-h.htm#page_545</t>
  </si>
  <si>
    <t>England did not desire the war; she merely did not prevent it. The war was not popular in England; it also was not popular in Russia and France. But it has become popular. The whole world—right away across the Atlantic and the Pacific—is united in hatred against us. We, however, have for almost four years been inoculated with the view that 'England laid all the mines which caused the war'—a view which the Secretary of State, in accordance with the evidence of the Ambassador, has now declared to be false! It is, however, by this false view that the whole war policy of the German Empire has been directed—from the declaration of unrestricted submarine warfare, which brought us war with America, down to those Chancellor speeches which say that Belgium must not again become England's area of military concentration. 
"If all the parties concerned were convinced that the belief in England's guilt is a fiction, why did they feed this belief, and why did they pursue a policy which was based upon it? They ought rather to have appointed to the Chancellorship Tirpitz, who, perhaps, believes what he says. Instead of that, a policy of fear of Tirpitz has been pursued.</t>
  </si>
  <si>
    <t>Abraham Yarmolinsky</t>
  </si>
  <si>
    <t>More Bolshevist Legislation</t>
  </si>
  <si>
    <t>http://www.gutenberg.org/files/41479/41479-h/41479-h.htm#page_455</t>
  </si>
  <si>
    <t>The activity of the Soviets of National Economy is restricted to the field of industry. Their counterpart in agriculture are the so-called land committees. The decree relating to agrarian socialization, voted by the Bolsheviki at 2 A. M., Nov. 8, 1917, recommends the use of a certain nakaz (mandate), based on 242 resolutions passed by village communities, as a guide in putting the land reform into practice. Article 8 of this nakaz, which is a paraphrase of the agrarian program of the Social Revolutionists, reads thus: "All the land, upon confiscation, forms a national agrarian fund. The distribution of the land among the toilers is taken care of by local and central self-governing bodies. The land is periodically redistributed, with the growth of population and the rise of the productivity of agricultural labor. "For the purpose of putting this program into operation and regulating the economic life of the village generally there have been instituted land committees (decree of Nov. 16), one for each volost (rural district including several villages).</t>
  </si>
  <si>
    <t>Arthur J. Balfour</t>
  </si>
  <si>
    <t>RUSSIA AND THE ALLIES</t>
  </si>
  <si>
    <t>A Monthly Magazine of The New York Times, Volume 8 - No.2</t>
  </si>
  <si>
    <t>http://www.gutenberg.org/files/38750/38750-h/38750-h.htm#Page_272</t>
  </si>
  <si>
    <t>The Russian Army no longer exists, and the Russian Navy no longer exists. The Rumanian Army — that most gallant and most unfortunate body, which might have and would have cooperated to preserve both Russia and Rumania from the tyranny of the Central Powers — had been betrayed by Russia itself. The unhappy results of the revolution from the military point of view are quite plain and obvious to the most casual observer. The actual course pursued by the Bolsheviki has rendered them completely helpless in the face of German aggression. Now they express the desire — I am sure they express it genuinely and earnestly — that they should reconstitute the Russian Army for the purpose of Russian defense, and they would welcome our assistance, doubtless, in carrying out this object. But can you reconstitute it for purposes of national defense? Can you improvise a new instrument when fragments of the old instrument are lying shattered around you? It cannot be done in a day.</t>
  </si>
  <si>
    <t>Benedict Crowell</t>
  </si>
  <si>
    <t>War Department's Improved System</t>
  </si>
  <si>
    <t>http://www.gutenberg.org/files/38750/38750-h/38750-h.htm#Page_254</t>
  </si>
  <si>
    <t>The War Council was created because it was necessary to have a group of experts in the War Department who would have time to study. Up to the time of its organization there had been little time to think about big problems and do nothing else. Everybody was rushed with some form of executive or administrative work. This council is in session every day and is one of the most effective war agencies that the Government has. There is no man on it who does not bring to its deliberations and conclusions some vital contribution to the welfare of the country and the army. It consists of the Secretary of War, the Assistant Secretary of War, General March, Acting Chief of the General Staff; General Crowder, Judge Advocate General and Provost Marshal General of the Army, one of the nation's great lawyers, who is devoting his life to the military welfare of his country; Generals Crozier, Sharpe, Weaver, and Pierce, and Charles Day, an able engineer drafted from the Shipping Board to render expert counsel to the War Department as a member of its War Council.</t>
  </si>
  <si>
    <t>Caswell A. Mayo</t>
  </si>
  <si>
    <t>The Surgeon General's Great Organization</t>
  </si>
  <si>
    <t>http://www.gutenberg.org/files/38750/38750-h/38750-h.htm#Page_256</t>
  </si>
  <si>
    <t>Every morning at 7:30 the Surgeon General's truck delivers his mail at the Mills Building, at Seventeenth Street and Pennsylvania Avenue, Washington, in which are situated the central executive offices. The mail is distributed and on the desks of the officers for final disposition not later than 9:15. Within twelve working hours practically every communication received will have been acted upon and returned to permanent files. Here, as in every other phase of the work, a specialist has been employed, Captain J. L. Gooch having been called from his position as subscription manager for the Butterick Company to organize the office routine. The most approved mechanical devices, including statistical machines, have been installed under Captain Gooch's direction. 
A complete medical history is kept of every soldier and of every officer from the time he enters the service until he retires, resigns, or dies. A special fireproof building is now being erected which will be devoted exclusively to the care of these records, the preservation of which may be a matter of vital importance fifty years hence.</t>
  </si>
  <si>
    <t>Count Czernin, the Austro-Hungarian Foreign Minister</t>
  </si>
  <si>
    <t>Count Czernin on Peace Terms</t>
  </si>
  <si>
    <t>http://www.gutenberg.org/files/38750/38750-h/38750-h.htm#Page_323</t>
  </si>
  <si>
    <t>With the signing of peace with Romania the war in the east is ended. Three treaties of peace have been signed—with Petrograd, Ukraine, and Romania. One principal section of the war is thus ended. Before discussing the separate peaces which have been signed, and before going into details, I wish to return to the statements of the President of the United States wherein he replied to the speech I made before the delegations on Jan. 24. In many parts of the world Mr. Wilson's speech was regarded as an attempt to drive a wedge between Vienna and Berlin. I do not believe that, because I have much too high an opinion of Mr. Wilson's statesmanship to suspect him of such a train of thought. According to my impressions, Mr. Wilson does not want to separate Vienna from Berlin. He does not desire that and knows that it is impossible.</t>
  </si>
  <si>
    <t>David Lloyd George</t>
  </si>
  <si>
    <t>Great Britain Faces a Crisis</t>
  </si>
  <si>
    <t>http://www.gutenberg.org/files/38750/38750-h/38750-h.htm#Page_263</t>
  </si>
  <si>
    <t xml:space="preserve">We have now entered the most critical phase of this terrible war. There is a lull in the storm, but the hurricane is not over. Doubtless we must expect more fierce outbreaks, and ere it is finally exhausted there will be many more. The fate of the empire, the fate of Europe, and the fate of liberty throughout the world may depend on the success with which the very last of these attacks is resisted and countered. The Government, therefore, propose to submit to Parliament today certain recommendations, in order to assist this country and the Allies to weather the storm. They will involve, I regret, extreme sacrifices on the part of large classes of the population, and nothing would justify them but the most extreme necessity and the fact that we are fighting for all that is essential and most sacred in our national life. </t>
  </si>
  <si>
    <t>Field Marshal Haig</t>
  </si>
  <si>
    <t>THE BATTLE OF CAMBRAI</t>
  </si>
  <si>
    <t>http://www.gutenberg.org/files/38750/38750-h/38750-h.htm#Page_349</t>
  </si>
  <si>
    <t>The general plan of attack was to dispense with previous artillery preparation, and to depend instead on tanks to smash through the enemy's wire, of which there was a great quantity protecting his trenches.
As soon as the advance of the tanks and infantry, working in close cooperation, began, the artillery was to assist with counter battery and barrage work; but no previous registration of guns for this purpose could be permitted, as it would rouse the enemy's suspicions. The artillery of our new armies was therefore necessarily subjected to a severe test in this operation, and proved itself entirely worthy of the confidence placed in it.
The infantry, tanks, and artillery thus working in combination were to endeavor to break through all the enemy's lines of defense on the first day. If this were successfully accomplished and the situation developed favorably, cavalry was then to be passed through to raid the enemy's communications, disorganize his system of command, damage his railways, and interfere as much as possible with the arrival of his reinforcements. It was explained to all commanders that everything depended on secrecy up to the moment of starting, and after that on bold, determined, and rapid action.</t>
  </si>
  <si>
    <t>Florence White Williams</t>
  </si>
  <si>
    <t>The Little Red Hen</t>
  </si>
  <si>
    <t>https://www.commonlit.org/texts/the-little-red-hen</t>
  </si>
  <si>
    <t>Carrying the sack of Wheat, she trudged off to the distant mill. There she ordered the Wheat ground into beautiful white flour. When the miller brought her the flour she walked slowly back all the way to her own barnyard in her own picketty-pecketty fashion.
She even managed, in spite of her load, to catch a nice juicy worm now and then and had one left for the babies when she reached them. Those cunning little fluff-balls were so glad to see their mother. For the first time, they really appreciated her.
After this really strenuous day Mrs. Hen retired to her slumbers earlier than usual — indeed, before the colors came into the sky to herald the setting of the sun, her usual bedtime hour.
She would have liked to sleep late in the morning, but her chicks, joining in the morning chorus of the hen yard, drove away all hopes of such a luxury.
Even as she sleepily half opened one eye, the thought came to her that today that Wheat must, somehow, be made into bread.</t>
  </si>
  <si>
    <t>From British Admiralty Records</t>
  </si>
  <si>
    <t>Typical U-Boat Methods</t>
  </si>
  <si>
    <t>http://www.gutenberg.org/files/38750/38750-h/38750-h.htm#Page_290</t>
  </si>
  <si>
    <t>One night a vessel was struck by a torpedo. The engines were stopped, and all hands went to the boat stations. The port boat was lowered safely, but within three minutes the ship sank, and the davit caught it and capsized it, all hands being thrown into the water. The second officer went down with the ship but seized hold of the capsized boat and climbed on top of it. The boatswain also was taken down, and he, too, as well as a seaman, got on the boat. After they had been on the upturned boat for some minutes a submarine appeared and hailed them to come on board. They explained that it was impossible. The submarine went ahead, and about a quarter of an hour later returned, and the men were again asked, in a rough voice, to come on board. The same answer was given, whereupon the submarine again went ahead, putting her helm over, and the men were thrown into the water.</t>
  </si>
  <si>
    <t>Gertrude Atherton</t>
  </si>
  <si>
    <t>The Women of Germany</t>
  </si>
  <si>
    <t>http://www.online-literature.com/gertrude-atherton/4565/</t>
  </si>
  <si>
    <t xml:space="preserve">I had often wondered what became of this highly interesting young woman, and when I began to write "The White Morning" she popped into my mind. I believe she could be a leader of some kind if she chose. Perhaps she is. The cases could be multiplied indefinitely. The Erkels and Mimi Brandt are drawn, together with their conditions, almost photographically. "Heloise" finally married a Scot and went with him to his own country, but her sisters were dragging out their tragic lives when I left Munich. A few days ago I met a highly intelligent American woman of German blood who, before the war, used to visit her relatives in Germany every year. I told her that I had written this story and she agreed with me that it was on the cards the women would instigate a revolution. "Never," she said, "in any country have I known such discontent among women, heard so many bitter confidences. Their feelings against their fathers or husbands were the more intense and violent because they dared not speak out like English or American women." </t>
  </si>
  <si>
    <t>Harold Begbie</t>
  </si>
  <si>
    <t>America's Sacrifice</t>
  </si>
  <si>
    <t>http://www.gutenberg.org/files/41479/41479-h/41479-h.htm#page_410</t>
  </si>
  <si>
    <t>America is sending to these islands almost two-thirds of our food supplies. Sixty-five percent of the essential foodstuffs eaten by the British citizen comes to him from the American Continent. This in itself is something which calls for our lively gratitude. But there is a quality in the action of America which should intensify our gratitude. For these American supplies, essential to our health and safety, represent in very large measure the personal and voluntary self-sacrifice of the individual American citizen. They are not crumbs from the table of Dives. They are not the commandeered supplies of an autocratic Government. They represent, rather, the kindly, difficult, and entirely willing self-sacrifice of a whole nation, the vast majority of whom are working people. There is only one altar for this act of sacrifice—it is the table of the American working classes. And the rite is performed by men, women, and children, at every meal of the day, day after day, week after week.This act of self-sacrifice, let us remember, is made in the midst of plenty.</t>
  </si>
  <si>
    <t>Henry Augustin Beers</t>
  </si>
  <si>
    <t>19th Century: A History of English Romanticism</t>
  </si>
  <si>
    <t>http://www.online-literature.com/henry-augustin-beers/nineteenth-century-romanticism/1/</t>
  </si>
  <si>
    <t xml:space="preserve">In several of his poems Wordsworth handled legendary subjects, and it is most instructive here to notice his avoidance of the romantic note, and to imagine how Scott would have managed the same material. In the prefatory note to "The White Doe of Rylstone," Wordsworth himself pointed out the difference. "The subject being taken from feudal times has led to its being compared to some of Sir Walter Scott's poems that belong to the same age and state of society. The comparison is inconsiderate. Sir Walter pursued the customary and very natural course of conducting an action, presenting various turns of fortune, to some outstanding point on which the mind might rest as a termination or catastrophe. The course I attempted to pursue is entirely different. Everything that is attempted by the principal personages in 'The White Doe' fails, so far as its object is external and substantial. So far as it is moral and spiritual it succeeds." </t>
  </si>
  <si>
    <t>Issued by the Belgian Foreign Office</t>
  </si>
  <si>
    <t>Germany's Attempt to Divide Belgium</t>
  </si>
  <si>
    <t>http://www.gutenberg.org/files/41479/41479-h/41479-h.htm#page_5111</t>
  </si>
  <si>
    <t>On Feb. 4, 1917, an assembly composed of 200 Belgians speaking the Flemish language met and voted for the creation of a "Council of Flanders." On March 3, this body sent a deputation to Berlin, and the Chancellor announced to it that "the policy tending toward the administrative separation would be pursued with all the vigor possible during the occupation," and that "during the negotiations and after the conclusion of peace the empire would not cease to watch over the development of the Flemish race." The German decrees dividing Belgium into two administrative regions followed close upon these declarations, (March 21, 1917). At the end of 1917 the German authorities believed that the moment had come to consummate the enterprise by completing the administrative separation with a political separation. Thus the end would be attained: Belgium would be dismembered; one part of the country would fall under vassalage to Germany, and, in case there were no annexation, would become in a way a sphere of influence for the empire. The intrigues of the "Council of Flanders" are merely a comedy intended to mask this policy. The policy rests upon a clever juggling with the question of languages.</t>
  </si>
  <si>
    <t>Laurence Jerrold</t>
  </si>
  <si>
    <t>American Troops in Central France</t>
  </si>
  <si>
    <t>http://www.gutenberg.org/files/41479/41479-h/41479-h.htm#page_415</t>
  </si>
  <si>
    <t>I was surprised at first to find how fresh a novelty an allied army was in this part of France. Then I remembered that these little towns and villages have in the last few months for the first-time seen allies of France. The ports where the American troops land have seen many other allies; they saw, indeed, in August, 1914, some of the first British troops land, whose reception remains in the recollection of the inhabitants as a scene of such fervor and loving enthusiasm as had never been known before and probably will not be known again. In fact, to put it brutally, French ports are blasé. But this Central France for the first time welcomes allied troops. It is true they had seen some Russians, but the least said of them now the better. Some of the Russians are still there, hewing wood for three francs a day per head, and behaving quite peaceably.
These old towns and villages look upon the American Army in their midst as the greatest miracle they have ever known, and a greater one than they ever could have dreamed of.</t>
  </si>
  <si>
    <t>Official Report of the Irish Convention</t>
  </si>
  <si>
    <t>The Issues in Ireland</t>
  </si>
  <si>
    <t>http://www.gutenberg.org/files/41479/41479-h/41479-h.htm#page_4966</t>
  </si>
  <si>
    <t xml:space="preserve">We had every reason to believe that the Government contemplated immediate legislation upon the results of our labors. The work of an Irish settlement, suspended at the outbreak of the war, is now felt to admit of no further postponement. In the dominions and in the United States, as well as in other allied countries, the unsettled Irish question is a disturbing factor both in regard to war effort and peace aims. Nevertheless, urgent as our task was, we could not complete it until every possibility of agreement had been explored. The moment this point was reached—and you will not be surprised that it took us eight months to reach it—we decided to issue our report with the least possible delay. To do this we had to avoid further controversy and protracted debate. I was, therefore, on March 22, instructed to draft a report which should be a mere narrative of the convention's proceedings, with a statement, for the information of the Government, of the conclusions adopted, whether unanimously or by majorities. </t>
  </si>
  <si>
    <t>President Woodrow Wilson</t>
  </si>
  <si>
    <t>President Woodrow Wilson’s Fourteen Points</t>
  </si>
  <si>
    <t>https://www.commonlit.org/texts/president-woodrow-wilson-s-fourteen-points</t>
  </si>
  <si>
    <t xml:space="preserve">The day of conquest and aggrandizement is gone by; so is also the day of secret covenants entered into in the interest of particular governments and likely at some unlooked-for moment to upset the peace of the world. It is this happy fact, now clear to the view of every public man whose thoughts do not still linger in an age that is dead and gone, which makes it possible for every nation whose purposes are consistent with justice and the peace of the world to avow nor or at any other time the objects it has in view. We entered this war because violations of right had occurred which touched us to the quick and made the life of our own people impossible unless they were corrected and the world secure once for all against their recurrence. What we demand in this war, therefore, is nothing peculiar to ourselves. </t>
  </si>
  <si>
    <t>Rabindranath Tagore</t>
  </si>
  <si>
    <t>THE CABULIWALLAH</t>
  </si>
  <si>
    <t>Stories from Tagore</t>
  </si>
  <si>
    <t>http://www.gutenberg.org/files/33525/33525-h/33525-h.htm</t>
  </si>
  <si>
    <t>The window of my room overlooks the road. The child had seated herself at my feet near my table, and was playing softly, drumming on her knees. I was hard at work on my seventeenth chapter, where Pratap Singh, the hero, had just caught Kanchanlata, the heroine, in his arms, and was about to escape with her by the third-story window of the castle, when all of a sudden Mini left her play, and ran to the window, crying: "A Cabuliwallah! a Cabuliwallah!" Sure enough, in the street below was a Cabuliwallah, passing slowly along. He wore the loose, soiled clothing of his people, with a tall turban; there was a bag on his back, and he carried boxes of grapes in his hand.
I cannot tell what were my daughter's feelings at the sight of this man, but she began to call him loudly.</t>
  </si>
  <si>
    <t>THE HOME-COMING</t>
  </si>
  <si>
    <t>The boys began to heave at the log with all their might, calling out, "One, two, three, go!" At the word "go" the log went; and with it went Makhan's philosophy, glory and all.
The other boys shouted themselves hoarse with delight. But Phatik was a little frightened. He knew what was coming. And, sure enough, Makhan rose from Mother Earth blind as Fate and screaming like the Furies. He rushed at Phatik and scratched his face and beat him and kicked him, and then went crying home. The first act of the drama was over.
Phatik wiped his face, and sat down on the edge of a sunken barge by the riverbank, and began to chew a piece of grass. A boat came up to the landing and a middle-aged man, with grey hair and dark moustache, stepped on shore. He saw the boy sitting there doing nothing and asked him where the Chakravortis lived. Phatik went on chewing the grass and said: "Over there," but it was quite impossible to tell where he pointed.</t>
  </si>
  <si>
    <t>ONCE THERE WAS A KING</t>
  </si>
  <si>
    <t>I remember vividly that evening in Calcutta when the fairy story began. The rain and the storm had been incessant. The whole of the city was flooded. The water was knee-deep in our lane. I had a straining hope, which was almost a certainty, that my tutor would be prevented from coming that evening. I sat on the stool in the far corner of the verandah looking down the lane, with a heart beating faster and faster. Every minute I kept my eye on the rain, and when it began to diminish, I prayed with all my might: "Please, God, send some more rain till half-past seven is over." For I was quite ready to believe that there was no other need for rain except to protect one helpless boy one evening in one corner of Calcutta from the deadly clutches of his tutor. If not in answer to my prayer, at any rate according to some grosser law of nature, the rain did not give up.</t>
  </si>
  <si>
    <t>THE CHILD'S RETURN</t>
  </si>
  <si>
    <t>The little Master's mind was made up, and Raicharan was at his wits' end. "Very well, baby," he said at last, "you sit still in the cart, and I'll go and get you the pretty flower. Only mind you don't go near the water."
As he said this, he made his legs bare to the knee, and waded through the oozing mud towards the tree.
The moment Raicharan had gone, his little Master's thoughts went off at racing speed to the forbidden water. The baby saw the river rushing by, splashing and gurgling as it went. It seemed as though the disobedient wavelets themselves were running away from some greater Raicharan with the laughter of a thousand children. At the sight of their mischief, the heart of the human child grew excited and restless. He got down stealthily from the go-cart and toddled off towards the river. On his way he picked up a small stick and leant over the bank of the stream pretending to fish. The mischievous fairies of the river with their mysterious voices seemed inviting him into their playhouse.</t>
  </si>
  <si>
    <t>MASTER MASHAI</t>
  </si>
  <si>
    <t>Venu was now eleven. Haralal had passed his Intermediate, winning a scholarship. He was working hard for his B.A. degree. After College lectures were over, he would take Venu out into the public park and tell him stories about the heroes from Greek History and Victor Hugo's romances. The child used to get quite impatient to run to Haralal, after school hours, in spite of his mother's attempts to keep him by her side.
This displeased Nanibala. She thought that it was a deep-laid plot of Haralal's to captivate her boy, in order to prolong his own appointment. One day she talked to him from behind the purdah: "It is your duty to teach my son only for an hour or two in the morning and evening. But why are you always with him? The child has nearly forgotten his own parents. You must understand that a man of your position is no fit companion for a boy belonging to this house."
Haralal's voice choked a little as he answered that, for the future, he would merely be Venu's teacher and would keep away from him at other times.</t>
  </si>
  <si>
    <t>SUBHA</t>
  </si>
  <si>
    <t>But here Nature fulfilled her want of speech and spoke for her. The murmur of the brook, the voice of the village folk, the songs of the boatmen, the crying of the birds and rustle of trees mingled and were one with the trembling of her heart. They became one vast wave of sound which beat upon her restless soul. This murmur and movement of Nature were the mute girl's language; that speech of the dark eyes, which the long lashes shaded, was the language of the world about her. From the trees, where the cicadas chirped, to the quiet stars there was nothing but signs and gestures, weeping and sighing. And in the deep mid-noon, when the boatmen and fisherfolk had gone to their dinner, when the villagers slept and birds were still, when the ferryboats were idle, when the great busy world paused in its toil and became suddenly a lonely, awful giant, then beneath the vast impressive heavens there were only mute Nature and a girl, sitting very silent,—one under the spreading sunlight, the other where a small tree cast its shadow.</t>
  </si>
  <si>
    <t>THE POSTMASTER</t>
  </si>
  <si>
    <t>One noon, during a break in the rains, there was a cool soft breeze blowing; the smell of the damp grass and leaves in the hot sun felt like the warm breathing of the tired earth on one's body. A persistent bird went on all the afternoon repeating the burden of its one complaint in Nature's audience chamber.
The postmaster had nothing to do. The shimmer of the freshly washed leaves, and the banked-up remnants of the retreating rain-clouds were sights to see; and the postmaster was watching them and thinking to himself: "Oh, if only some kindred soul were near—just one loving human being whom I could hold near my heart!" This was exactly, he went on to think, what that bird was trying to say, and it was the same feeling which the murmuring leaves were striving to express. But no one knows, or would believe, that such an idea might also take possession of an ill-paid village postmaster in the deep, silent midday interval of his work.</t>
  </si>
  <si>
    <t>THE CASTAWAY</t>
  </si>
  <si>
    <t>It was hard to tell Nilkanta's age. If it was about fourteen or fifteen, then his face was too old for his years; if seventeen or eighteen, then it was too young. He was either a man too early or a boy too late. The fact was that, joining the theatrical band when very young, he had played the parts of Radhika, Damayanti, and Sita, and a thoughtful Providence so arranged things that he grew to the exact stature that his manager required, and then growth ceased. 
Since every one saw how small Nilkanta was, and he himself felt small, he did not receive due respect for his years. Causes, natural and artificial, combined to make him sometimes seem immature for seventeen years, and at other times a mere lad of fourteen but far too knowing even for seventeen. And as no sign of hair appeared on his face, the confusion became greater. Either because he smoked or because he used language beyond his years, his lips puckered into lines that showed him to be old and hard; but innocence and youth shone in his large eyes.</t>
  </si>
  <si>
    <t>THE SON OF RASHMANI</t>
  </si>
  <si>
    <t>When the Goddess of Fortune deserts a house, she usually leaves some of her burdens behind, and this ancient family was still encumbered with its host of dependents, though its own shelter was nearly crumbling to dust. These parasites take it to be an insult if they are asked to do any service. They get headaches at the least touch of the kitchen smoke. They are visited with sudden rheumatism the moment they are asked to run errands. Therefore, all the responsibilities of maintaining the family were laid upon Rashmani herself. Women lose their delicacy of refinement, when they are compelled night and day to haggle with their destiny over things which are pitifully small, and for this they are blamed by those for whom they toil.
Besides her household affairs Rashmani had to keep all the accounts of the little landed property which remained and also to make arrangements for collecting rents. Never before was the estate managed with such strictness. Bhavani had been quite incapable of collecting his dues: Rashmani never made any remission of the least fraction of rent.</t>
  </si>
  <si>
    <t>THE BABUS OF NAYANJORE</t>
  </si>
  <si>
    <t>Kailas Babu was spotlessly neat in his dress on all occasions, though his supply of clothes was sorely limited. Every day he used to air his shirts and vests and coats and trousers carefully, and put them out in the sun, along with his bed-quilt, his pillowcase, and the small carpet on which he always sat. After airing them he would shake them, and brush them, and put them carefully away. His little bits of furniture made his small room decent and hinted that there was more in reserve if needed. Very often, for want of a servant, he would shut up his house for a while. Then he would iron out his shirts and linen with his own hands and do other little menial tasks. After this he would open his door and receive his friends again.
Though Kailas Babu, as I have said, had lost all his landed property, he had still some family heirlooms left. There was a silver cruet for sprinkling scented water, a filigree box for otto-of-roses, a small gold salver, a costly ancient shawl, and the old-fashioned ceremonial dress and ancestral turban.</t>
  </si>
  <si>
    <t>Sir Eric Geddes</t>
  </si>
  <si>
    <t>FULL RECORD OF SINKINGS BY U-BOATS</t>
  </si>
  <si>
    <t>http://www.gutenberg.org/files/38750/38750-h/38750-h.htm#Page_284</t>
  </si>
  <si>
    <t xml:space="preserve">For the first two years of the war or more the shipyards of the country had lost their men and the work had become dislocated. Hulls had been on the slips for very long periods and there was no material in existence to finish them. Vessels were lying in the yards awaiting engines, but the engines had never been built, because up to 1917 the Admiralty had made use of the engine shops for naval work. There was great confusion in the shipbuilding industry, not due to the fault of the industry, not really due to any one's fault, but due to war conditions. The output had been checked by urgent work being placed in the same works by different departments. With the introduction of the Controller's Department it was immediately realized that this policy was bad for output as a whole. It was accordingly arranged to allocate yards or separate sections of yards, so that one class of tonnage only would be produced. The result is that forty-seven large shipyards, containing 209 berths, are wholly engaged on ocean-going merchant vessels. </t>
  </si>
  <si>
    <t>The Sun</t>
  </si>
  <si>
    <t>Queens of the Spy World Whose Intrigues Sway the Fate of Nations</t>
  </si>
  <si>
    <t>https://www.commonlit.org/texts/queens-of-the-spy-world-whose-intrigues-sway-the-fate-of-nations</t>
  </si>
  <si>
    <t xml:space="preserve">Among the most subtle and skillful of all the women spies was Baroness de Kaula. During the Franco-Prussian war the French General de Cissy was taken prisoner by the Germans. During his sojourn in Germany Baroness de Kaula and he became very intimate and the young woman, a Levantine by birth, wormed herself into his confidence. After peace was restored Gen. de Cissy returned to Paris, where he soon became a great factor in the reconstruction of the French army. In 1875 he was Minister of War and great things were expected for the "Armee de la Revanche." At the command of Bismarck Baroness de Kaula received her instructions from Dr. Stieber and was ordered to rejoin the old French General in Paris. Unsuspectingly flattered, Gen. de Cissy welcomed her. The Baroness was installed in a private apartment where the old General came every day after breakfast to listen to her beautiful playing of the piano or to give an opinion on her newest French poem. Baroness de Kaula was a poet, an artist and a musician. </t>
  </si>
  <si>
    <t>Von Jagow</t>
  </si>
  <si>
    <t>Lichnowsky's Memorandum</t>
  </si>
  <si>
    <t>http://www.gutenberg.org/files/41479/41479-h/41479-h.htm#page_539</t>
  </si>
  <si>
    <t xml:space="preserve">"I will swear that there are dozens of men sitting there in these dark war hours who have written and said similar things in sharper and more bitter words." Herr Harden asked whether these would meet the same fate if their papers were stolen and exposed in German shop windows. "Many a trusted wife," he said, "must cry out in fear: 'But, you know, Ernst, Adolf, and Klaus have spoken more desperately.'" The chief theme of Lichnowsky's memorandum, the editor of Die Zukunft asserts, was the danger to Germany of a too-close alliance with Vienna and Budapest, of the flirtation with Poland, and his insistence upon the necessity of friendly relations with a strong Russia. The German outcry against Lichnowsky, however, gave foreign countries the impression that the Prince had made fearfully damaging disclosures of Berlin's guilt. The question of blame, he says, "reflected almost an identical interpretation to that of our White Book, and a cool head would not have made a world sensation out of it." </t>
  </si>
  <si>
    <t>My Antonia</t>
  </si>
  <si>
    <t>http://www.gutenberg.org/files/242/242-h/242-h.htm</t>
  </si>
  <si>
    <t>It was pleasant there in the kitchen. The sun shone into my bathwater through the west half window, and a big Maltese cat came up and rubbed himself against the tub, watching me curiously. While I scrubbed, my grandmother busied herself in the dining room until I called anxiously, ‘Grandmother, I'm afraid the cakes are burning!' Then she came laughing, waving her apron before her as if she were shooing chickens.
She was a spare, tall woman, a little stooped, and she was apt to carry her head thrust forward in an attitude of attention, as if she were looking at something, or listening to something, far away. As I grew older, I came to believe that it was only because she was so often thinking of things that were far away. She was quick-footed and energetic in all her movements. Her voice was high and rather shrill, and she often spoke with an anxious inflection, for she was exceedingly desirous that everything should go with due order and decorum. Her laugh, too, was high, and perhaps a little strident, but there was a lively intelligence in it. She was then fifty-five years old, a strong woman, of unusual endurance.</t>
  </si>
  <si>
    <t>Woodrow Wilson</t>
  </si>
  <si>
    <t>PRESIDENT WILSON ON THE RUSSIAN TREATIES</t>
  </si>
  <si>
    <t>http://www.gutenberg.org/files/38750/38750-h/38750-h.htm#Page_275</t>
  </si>
  <si>
    <t>We have ourselves proposed no injustice, no aggression. We are ready, whenever the final reckoning is made, to be just to the German people, deal fairly with the German power, as with all others. There can be no difference between peoples in the final judgment, if it is indeed to be a righteous judgment. To propose anything but justice, even-handed and dispassionate justice, to Germany at any time, whatever the outcome of the war, would be to renounce and dishonor our own cause, for we ask nothing that we are not willing to accord. 
It has been with this thought that I have sought to learn from those who spoke for Germany whether it was justice or dominion and the execution of their own will upon the other nations of the world that the German leaders were seeking. They have answered—answered in unmistakable terms. They have avowed that it was not justice, but dominion and the unhindered execution of their own will.</t>
  </si>
  <si>
    <t>A. S. Downs</t>
  </si>
  <si>
    <t>PLATO: THE STORY OF A CAT</t>
  </si>
  <si>
    <t xml:space="preserve">The Junior Classics, Volume 8: Animal and Nature Stories </t>
  </si>
  <si>
    <t>http://www.gutenberg.org/cache/epub/8075/pg8075-images.html</t>
  </si>
  <si>
    <t>One day last summer a large handsome black cat walked gravely up one side of Main street, crossed, and went halfway down the other. He stopped at a house called The Den, went up the piazza steps, and paused by an open window. A lady sitting inside saw and spoke to him; but without taking any notice, he put his paws on the sill, looked around the room as if wondering if it would suit him, and finally gazed into her face.
After thinking a minute he went in, and from that hour took his place as an important member of the family. Civil to all, he gives his love only to the lady whom he first saw; and it is odd to see, as he lies by the fire, how he listens to all conversation, but raises his head only when she speaks, and drops it again when she has finished, with a pleased air.</t>
  </si>
  <si>
    <t>Allen French</t>
  </si>
  <si>
    <t>MY FIGHT WITH A CATAMOUNT</t>
  </si>
  <si>
    <t xml:space="preserve">My guide, Alaric, and I had gone in after moose to the country beyond Mud Brook, in Maine. There its watershed between the east branch and the west is cut up into valleys, in one or another of which a herd of moose, in winter, generally takes up quarters. It was not yet yarding-time, for the snow was still only about four inches deep, making it just right for the moose-hunter who is at the same time a sportsman.
Our task was a slow one; we had to examine each valley for moose tracks, tramping up one side and down the other, or as we usually managed it, separating at the valley's mouth, each taking a side, meeting at the end and then, if unsuccessful, taking the quickest way back to camp. And unsuccessful we were, since for three days we found no trail. But Alaric was not in the least discouraged. </t>
  </si>
  <si>
    <t>Alphonse Daudet</t>
  </si>
  <si>
    <t>The Last Class: The Story of a Little Alsatian</t>
  </si>
  <si>
    <t>https://www.commonlit.org/texts/the-last-class-the-story-of-a-little-alsatian</t>
  </si>
  <si>
    <t>As I passed the mayor's office, I saw that there were people gathered about the little board on which notices were posted. For two years all our bad news had come from that board—battles lost, conscriptions, orders from headquarters; and I thought without stopping:
"What can it be now?"
Then, as I ran across the square, Wachter the blacksmith, who stood there with his apprentice, reading the placard, called out to me:
"Don't hurry so, my boy; you'll get to your school soon enough!"
I thought that he was making fun of me, and I ran into Monsieur Hamel's little yard all out of breath.
Usually, at the beginning of school, there was a great uproar which could be heard in the street, desks opening and closing, lessons repeated aloud in unison, with our ears stuffed in order to learn quicker, and the teacher's stout ruler beating on the desk:
"A little more quiet!" 
I counted on all this noise to reach my bench unnoticed; but as it happened, that day everything was quiet, like a Sunday morning.</t>
  </si>
  <si>
    <t>Anonymous</t>
  </si>
  <si>
    <t>THE REMARKABLE VOYAGE OF THE BOUNTY</t>
  </si>
  <si>
    <t>The Junior Classics, Volume 7</t>
  </si>
  <si>
    <t>http://www.gutenberg.org/ebooks/6302</t>
  </si>
  <si>
    <t xml:space="preserve">This is a story of a man who, when in command of his ships and when everything went prosperously with him, was so overbearing and cruel that some of his men, in desperation at the treatment they received, mutinied against him. But the story shows another side of his character in adversity, which it is impossible not to admire.
In 1787, Captain Bligh was sent from England to Otaheite in charge of the Bounty, a ship which had been especially fitted out to carry young plants of the breadfruit tree for transplantation in the West Indies.
"The breadfruit grows on a spreading tree about the size of a large apple tree; the fruit is round, and has a thick, tough rind. It is gathered when it is full-grown, and while it is still green and hard; it is then baked in an oven until the rind is black and scorched. This is scraped off, and the inside is soft and white, like the crumb of a penny loaf." </t>
  </si>
  <si>
    <t>Arthur Conan Doyle</t>
  </si>
  <si>
    <t>His Last Bow: An Epilogue of Sherlock Holmes</t>
  </si>
  <si>
    <t>http://www.gutenberg.org/files/2350/2350-h/2350-h.htm</t>
  </si>
  <si>
    <t>"Exactly, my dear Watson; he might have proved an alibi. We will suppose, for argument's sake, that the household of Wisteria Lodge are confederates in some design. The attempt, whatever it may be, is to come off, we will say, before one o'clock. By some juggling of the clocks it is quite possible that they may have got Scott Eccles to bed earlier than he thought, but in any case, it is likely that when Garcia went out of his way to tell him that it was one it was really not more than twelve. If Garcia could do whatever he had to do and be back by the hour mentioned he had evidently a powerful reply to any accusation. Here was this irreproachable Englishman ready to swear in any court of law that the accused was in the house all the time. It was an insurance against the worst."</t>
  </si>
  <si>
    <t>Arthur Quiller-Couch</t>
  </si>
  <si>
    <t>THE TRICK OF AN INDIAN SPY</t>
  </si>
  <si>
    <t>In the blank astonishment that followed, the colonel hesitated. Should he station a whole company at the post? This would doubtless prevent further loss; but then it was little likely to explain the mystery; for the hands that had carried off three sentinels, would, it was reasonable to believe, make no attempt to spirit away a whole company of men. And for future action as well as to put an end to the superstitious terror of the soldiery, the vital necessity was to clear up the mystery. He had no belief in the theory that these men deserted. He knew them too well. He prided himself mat he was thoroughly acquainted with his own regiment and had well-grounded reasons for pride in his men. For this reason, he was the more chary of exposing a fourth brave man where three had already been lost. However, it had to be done. The poor fellow whose turn it was to take the post, though a soldier of proved courage and even recklessness in action, positively shook from head to foot.</t>
  </si>
  <si>
    <t>A FIRE-FIGHTER'S RESCUE FROM THE FLAMES</t>
  </si>
  <si>
    <t>Following the footsteps of the passers-by, he found himself in one of the side streets leading off Piccadilly, and there at the end of the street, a large house was blazing furiously. He worked his way vigorously through the spectators, now so densely gathered as to form a living wedge in the narrow street and block it against all traffic, and at length found himself in a position to see clearly the ruin that had already been wrought on the burning pile.
As a matter of fact, all was pretty well over with the house. How far the upper stories were intact he had little means of judging; but he saw that the ceilings of the first and second floors had given way, and also that the fire was running along the rafters of the floor above. Flames were pouring from half a dozen windows. He turned to a man who stood next him in the concourse.
"The house is nearly done for," he remarked.</t>
  </si>
  <si>
    <t>A RESCUE FROM SHIPWRECK</t>
  </si>
  <si>
    <t>Of course they made but slow progress; so that when they rose on the top of a swell, which was still very long and high in consequence of the gale, they could only just discover the distant land, Muckish, a remarkable flat-topped mountain on the northwest coast of Ireland, not very far from the promontory called the Bloody Foreland.
There appeared to have been little discipline among this forlorn crew, even when the breeze was in their favor; but when the wind chopped round, and blew off shore, they gave themselves up to despair, laid in their oars, let the sail flap to pieces, gobbled up all their provisions, and drank out their whole stock of water. Meanwhile the boat, which had been partially stove, in the confusion of clearing the ship, began to fill with water; and, as they all admitted afterwards, if it had not been for the courage and patience of the women under this sharp trial, they must have gone to the bottom.</t>
  </si>
  <si>
    <t>Bayard Taylor</t>
  </si>
  <si>
    <t>THE LITTLE POST-BOY</t>
  </si>
  <si>
    <t>Next morning the sky was overcast, and the short day was as dark as our twilight. But it was not quite so cold, and I travelled onward as fast as possible. There was a long tract of wild and thinly settled country before me, and I wished to get through it before stopping for the night. Unfortunately, it happened that two lumber-merchants were travelling the same way, and had taken the horses; so I was obliged to wait at the stations until other horses were brought from the neighboring farms. This delayed me so much that at seven o'clock in the evening I had still one more station of three Swedish miles before reaching the village where I intended to spend the night. Now a Swedish mile is nearly equal to seven English, so that the station was at least twenty miles long.</t>
  </si>
  <si>
    <t>Brothers Grimm translated by Edgar Taylor, Marian Edwardes</t>
  </si>
  <si>
    <t>THE GOLDEN BIRD</t>
  </si>
  <si>
    <t>Fairy Tales By The Brothers Grimm</t>
  </si>
  <si>
    <t>http://www.gutenberg.org/files/2591/2591-h/2591-h.htm</t>
  </si>
  <si>
    <t>A certain king had a beautiful garden, and in the garden stood a tree which bore golden apples. These apples were always counted, and about the time when they began to grow ripe it was found that every night one of them was gone. The king became very angry at this and ordered the gardener to keep watch all night under the tree. The gardener set his eldest son to watch; but about twelve o'clock he fell asleep, and in the morning another of the apples was missing. Then the second son was ordered to watch; and at midnight he too fell asleep, and in the morning another apple was gone. Then the third son offered to keep watch; but the gardener at first would not let him, for fear some harm should come to him: however, at last he consented, and the young man laid himself under the tree to watch. As the clock struck twelve, he heard a rustling noise in the air, and a bird came flying that was of pure gold; and as it was snapping at one of the apples with its beak, the gardener's son jumped up and shot an arrow at it.</t>
  </si>
  <si>
    <t>HANS IN LUCK</t>
  </si>
  <si>
    <t>Hans took out his pocket-handkerchief, put the piece of silver into it, threw it over his shoulder, and jogged off on his road homewards. As he went lazily on, dragging one foot after another, a man came in sight, trotting gaily along on a capital horse. ‘Ah!' said Hans aloud, ‘what a fine thing it is to ride on horseback! There he sits as easy and happy as if he was at home, in the chair by his fireside; he trips against no stones, saves shoe-leather, and gets on he hardly knows how.' Hans did not speak so softly but the horseman heard it all, and said, ‘Well, friend, why do you go on foot then?' ‘Ah!' said he, ‘I have this load to carry: to be sure it is silver, but it is so heavy that I can't hold up my head, and you must know it hurts my shoulder sadly.' ‘What do you say of making an exchange?' said the horseman. ‘I will give you my horse, and you shall give me the silver; which will save you a great deal of trouble in carrying such a heavy load about with you.'</t>
  </si>
  <si>
    <t>JORINDA AND JORINDEL</t>
  </si>
  <si>
    <t>Now there was once a maiden whose name was Jorinda. She was prettier than all the pretty girls that ever were seen before, and a shepherd lad, whose name was Jorindel, was very fond of her, and they were soon to be married. One day they went to walk in the wood, that they might be alone; and Jorindel said, ‘We must take care that we don't go too near to the fairy's castle.' It was a beautiful evening; the last rays of the setting sun shone bright through the long stems of the trees upon the green underwood beneath, and the turtle-doves sang from the tall birches.
Jorinda sat down to gaze upon the sun; Jorindel sat by her side; and both felt sad, they knew not why; but it seemed as if they were to be parted from one another for ever. They had wandered a long way; and when they looked to see which way they should go home, they found themselves at a loss to know what path to take.</t>
  </si>
  <si>
    <t>THE TRAVELLING MUSICIANS</t>
  </si>
  <si>
    <t>An honest farmer had once an ass that had been a faithful servant to him a great many years, but was now growing old and every day more and more unfit for work. His master therefore was tired of keeping him and began to think of putting an end to him; but the ass, who saw that some mischief was in the wind, took himself slyly off, and began his journey towards the great city, ‘For there,' thought he, ‘I may turn musician.'
After he had travelled a little way, he spied a dog lying by the roadside and panting as if he were tired. ‘What makes you pant so, my friend?' said the ass. ‘Alas!' said the dog, ‘my master was going to knock me on the head, because I am old and weak, and can no longer make myself useful to him in hunting; so I ran away; but what can I do to earn my livelihood?' ‘Hark ye!' said the ass, ‘I am going to the great city to turn musician: suppose you go with me, and try what you can do in the same way?' The dog said he was willing, and they jogged on together.</t>
  </si>
  <si>
    <t>OLD SULTAN</t>
  </si>
  <si>
    <t>The wolf and the wild boar were first on the ground; and when they espied their enemies coming, and saw the cat's long tail standing straight in the air, they thought she was carrying a sword for Sultan to fight with; and every time she limped, they thought she was picking up a stone to throw at them; so they said they should not like this way of fighting, and the boar lay down behind a bush, and the wolf jumped up into a tree. Sultan and the cat soon came up, and looked about and wondered that no one was there. The boar, however, had not quite hidden himself, for his ears stuck out of the bush; and when he shook one of them a little, the cat, seeing something move, and thinking it was a mouse, sprang upon it, and bit and scratched it, so that the boar jumped up and grunted, and ran away, roaring out, ‘Look up in the tree, there sits the one who is to blame.'</t>
  </si>
  <si>
    <t>THE STRAW, THE COAL, AND THE BEAN</t>
  </si>
  <si>
    <t>In a village dwelt a poor old woman, who had gathered together a dish of beans and wanted to cook them. So she made a fire on her hearth, and that it might burn the quicker, she lighted it with a handful of straw. When she was emptying the beans into the pan, one dropped without her observing it, and lay on the ground beside a straw, and soon afterwards a burning coal from the fire leapt down to the two. Then the straw began and said: ‘Dear friends, from whence do you come here?' The coal replied: ‘I fortunately sprang out of the fire, and if I had not escaped by sheer force, my death would have been certain, I should have been burnt to ashes.' The bean said: ‘I too have escaped with a whole skin, but if the old woman had got me into the pan, I should have been made into broth without any mercy, like my comrades.' ‘And would a better fate have fallen to my lot?' said the straw.</t>
  </si>
  <si>
    <t>BRIAR ROSE</t>
  </si>
  <si>
    <t>It happened that, on the very day she was fifteen years old, the king and queen were not at home, and she was left alone in the palace. So she roved about by herself, and looked at all the rooms and chambers, till at last she came to an old tower, to which there was a narrow staircase ending with a little door. In the door there was a golden key, and when she turned it the door sprang open, and there sat an old lady spinning away very busily. ‘Why, how now, good mother,' said the princess; ‘what are you doing there?' ‘Spinning,' said the old lady, and nodded her head, humming a tune, while buzz! went the wheel. ‘How prettily that little thing turns round!' said the princess, and took the spindle and began to try and spin. But scarcely had she touched it, before the fairy's prophecy was fulfilled; the spindle wounded her, and she fell down lifeless on the ground.</t>
  </si>
  <si>
    <t>THE DOG AND THE SPARROW</t>
  </si>
  <si>
    <t>A shepherd's dog had a master who took no care of him, but often let him suffer the greatest hunger. At last he could bear it no longer; so he took to his heels, and off he ran in a very sad and sorrowful mood. On the road he met a sparrow that said to him, ‘Why are you so sad, my friend?' ‘Because,' said the dog, ‘I am very very hungry, and have nothing to eat.' ‘If that be all,' answered the sparrow, ‘come with me into the next town, and I will soon find you plenty of food.' Soon they went together into the town: and as they passed by a butcher's shop, the sparrow said to the dog, ‘Stand there a little while till I peck you down a piece of meat.' So the sparrow perched upon the shelf: and having first looked carefully about her to see if anyone was watching her, she pecked and scratched at a steak that lay upon the edge of the shelf, till at last down it fell.</t>
  </si>
  <si>
    <t>THE TWELVE DANCING PRINCESSES</t>
  </si>
  <si>
    <t>Then they came to another grove of trees, where all the leaves were of gold; and afterwards to a third, where the leaves were all glittering diamonds. And the soldier broke a branch from each; and every time there was a loud noise, which made the youngest sister tremble with fear; but the eldest still said, it was only the princes, who were crying for joy. So they went on till they came to a great lake; and at the side of the lake there lay twelve little boats with twelve handsome princes in them, who seemed to be waiting there for the princesses.
One of the princesses went into each boat, and the soldier stepped into the same boat with the youngest. As they were rowing over the lake, the prince who was in the boat with the youngest princess and the soldier said, ‘I do not know why it is, but though I am rowing with all my might we do not get on so fast as usual, and I am quite tired: the boat seems very heavy today.' ‘It is only the heat of the weather,' said the princess: ‘I feel it very warm too.'</t>
  </si>
  <si>
    <t>THE FISHERMAN AND HIS WIFE</t>
  </si>
  <si>
    <t>Then the fish came swimming to him, and said, ‘Well, what is her will? What does your wife want?' ‘Ah!' said the fisherman, ‘she says that when I had caught you, I ought to have asked you for something before I let you go; she does not like living any longer in the pigsty, and wants a snug little cottage.' ‘Go home, then,' said the fish; ‘she is in the cottage already!' So the man went home, and saw his wife standing at the door of a nice trim little cottage. ‘Come in, come in!' said she; ‘is not this much better than the filthy pigsty we had?' And there was a parlour, and a bedchamber, and a kitchen; and behind the cottage there was a little garden, planted with all sorts of flowers and fruits; and there was a courtyard behind, full of ducks and chickens. ‘Ah!' said the fisherman, ‘how happily we shall live now!' ‘We will try to do so, at least,' said his wife.</t>
  </si>
  <si>
    <t>THE WILLOW-WREN AND THE BEAR</t>
  </si>
  <si>
    <t>Once in summer-time the bear and the wolf were walking in the forest, and the bear heard a bird singing so beautifully that he said: ‘Brother wolf, what bird is it that sings so well?' ‘That is the King of birds,' said the wolf, ‘before whom we must bow down.' In reality the bird was the willow-wren. ‘IF that's the case,' said the bear, ‘I should very much like to see his royal palace; come, take me thither.' ‘That is not done quite as you seem to think,' said the wolf; ‘you must wait until the Queen comes,' Soon afterwards, the Queen arrived with some food in her beak, and the lord King came too, and they began to feed their young ones. The bear would have liked to go at once, but the wolf held him back by the sleeve, and said: ‘No, you must wait until the lord and lady Queen have gone away again.' So they took stock of the hole where the nest lay, and trotted away. The bear, however, could not rest until he had seen the royal palace, and when a short time had passed, went to it again.</t>
  </si>
  <si>
    <t>THE FROG-PRINCE</t>
  </si>
  <si>
    <t>Then the king said to the young princess, ‘As you have given your word you must keep it; so go and let him in.' She did so, and the frog hopped into the room, and then straight on—tap, tap—plash, plash—from the bottom of the room to the top, till he came up close to the table where the princess sat. ‘Pray lift me upon chair,' said he to the princess, ‘and let me sit next to you.' As soon as she had done this, the frog said, ‘Put your plate nearer to me, that I may eat out of it.' This she did, and when he had eaten as much as he could, he said, ‘Now I am tired; carry me upstairs, and put me into your bed.' And the princess, though very unwilling, took him up in her hand, and put him upon the pillow of her own bed, where he slept all night long. As soon as it was light he jumped up, hopped downstairs, and went out of the house. ‘Now, then,' thought the princess, ‘at last he is gone, and I shall be troubled with him no more.'</t>
  </si>
  <si>
    <t>C. A. Stephens</t>
  </si>
  <si>
    <t>A DROLL FOX-TRAP</t>
  </si>
  <si>
    <t>When I was a boy I lived in one of those rustic neighborhoods on the outskirts of the great "Maine woods." Foxes were plenty, for about all those sunny pioneer clearings birch-partridges breed by thousands, as also field-mice and squirrels, making plenty of game for Reynard.
There were red foxes, "cross-grays," and "silver-grays;" even black foxes were reported. These animals were the pests of the farm-yards, and made havoc with the geese, cats, turkeys, and chickens. In the fall of the year, particularly after the frosts, the clearings were overrun by them night and morning. Their sharp, cur-like barks used often to rouse us, and of a dark evening we would hear them out in the fields, "mousing" around the stone-heaps, making a queer, squeaking sound like a mouse, to call the real mice out of their grass nests inside the stone-heaps. This, indeed, is a favorite trick of Reynard.</t>
  </si>
  <si>
    <t>REBECCA THE DRUMMER</t>
  </si>
  <si>
    <t>It was about nine o'clock in the morning when the ship first appeared. At once there was the greatest excitement in the village. It was a British warship. What would she do? Would she tack about in the bay to pick up stray coasters as prizes, or would she land soldiers to burn the town? In either case there would be trouble enough.
Those were sad days, those old war-times in 1812. The sight of a British warship in Boston Bay was not pleasant. We were poor then, and had no monitors to go out and sink the enemy or drive him off. Our navy was small, and, though we afterwards had the victory and sent the troublesome ships away, never to return, at that time they often came near enough, and the good people in the little village of Scituate Harbor were in great distress over the strange ship that had appeared at the mouth of the harbor.</t>
  </si>
  <si>
    <t>Charles F. Lummis</t>
  </si>
  <si>
    <t>THE IMPUDENT GUINEA-PIG</t>
  </si>
  <si>
    <t>No other creature is so absolutely graceful as a rattlesnake, and none more gentle in intention. It is only against imposition that he protests. Our forefathers had learned a not unworthy lesson from their contact with nature in the New World when they put upon the first flag of the colonies a rattlesnake, with the Latin legend, Nemo me impune lacessit—"No one wounds me with impunity." The flag of independence, however, only half told the real meaning of its emblem—the warning, and not the self-restraint. There is a device, to my notion, much more expressive: a rattlesnake rampant, with the Spanish motto, Ni huyes ni persigues—"Thou needst not flee, but thou must not pursue." Or, in other words, "I impose upon no one; no one must impose upon me." That is the real meaning of the rattlesnake, as any one can testify who knows him well.</t>
  </si>
  <si>
    <t>Charles Morley</t>
  </si>
  <si>
    <t>PETER: A CAT O' ONE TAIL</t>
  </si>
  <si>
    <t>In the matter of eating and drinking Peter was inclined to vegetarianism, being fond of beet-root and cabbage, but he soon took to carnal habits, always liking his food to be divided into three portions, consisting of greens, potatoes, and meat. In addition to such food as we gave him he by no means despised any delicacies he could discover on his own account. For instance he cleaned out a pot of glycerin. Having tilted the lid up, he pulled out the pins from a pincushion, but was saved in time; he was curious about a powder-box, and came mewing downstairs a Peter in white; he did not despise the birds out of a hat; he lost his temper when he saw his rival in the looking-glass, and was beside himself with rage when the glass swung round and he saw only a plain board. His most curious experience was his first glimpse of the moon, which he saw from our bit of back garden. He was rooted to the ground with wonder at the amazing sight, and we called him in vain. The only reply was a melancholy, love-stricken mew which went to my heart.</t>
  </si>
  <si>
    <t>Daniel Defoe</t>
  </si>
  <si>
    <t>ALONE ON A DESOLATE ISLAND</t>
  </si>
  <si>
    <t xml:space="preserve">The Junior Classics, V5 </t>
  </si>
  <si>
    <t>http://www.gutenberg.org/cache/epub/6328/pg6328-images.html</t>
  </si>
  <si>
    <t>It was in vain to sit still and wish for what was not to be had; and this extremity roused my application. We had several spare yards, and two or three large spars of wood, and a spare topmast or two in the ship; I resolved to fall to work with these, and I flung as many of them overboard as I could manage for their weight, tying every one with a rope, that they might not drive away. When this was done I went down the ship's side, and pulling them to me, I tied four of them together at both ends as well as I could, in the form of a raft, and laying two or three short pieces of plank upon them crossways, I found I could walk upon it very well, but that it was not able to bear any great weight, the pieces being too light. So I went to work, and with a carpenter's saw I cut a spare topmast into three lengths, and added them to my raft, with a great deal of labor and pains.</t>
  </si>
  <si>
    <t>THE BUILDING OF THE BOAT</t>
  </si>
  <si>
    <t>Having now brought my mind a little to relish my condition, and given over looking out to sea, to see if I could spy a ship—I say, giving over these things, I began to apply myself to arrange my way of living, and to make things as easy to me as I could.
My habitation was a tent under the side of a rock, surrounded with a strong pale of posts and cables; but I might now rather call it a wall, for I raised a kind of wall up against it of turfs, about two feet thick, on the outside; and after some time (I think it was a year and a half) I raised rafters from it, leaning to the rock, and thatched or covered it with boughs of trees, and such things as I could get, to keep out the rain; which I found at some times of the year very violent.</t>
  </si>
  <si>
    <t>FINDS THE PRINT OF A MAN'S FOOT ON THE SAND</t>
  </si>
  <si>
    <t>It would have made a Stoic smile to have seen me and my little family sit down to dinner. There was my majesty, the prince and lord of the whole island; I had the lives of all my subjects at my absolute command; I could hang, draw, give liberty, and take it away, and no rebels among all my subjects. Then, to see how like a king I dined, too, all alone, attended by my servants! Poll, as if he had been my favorite, was the only person permitted to talk to me. My dog, who was now grown old, sat always at my right hand; and two cats, one on one side of the table and one on the other, expecting now and then a bit from my hand, as a mark of especial favor. With this attendance and in this plentiful manner I lived; neither could I be said to want anything but society; and of that, some time after this, I was likely to have too much.</t>
  </si>
  <si>
    <t>FRIDAY RESCUED FROM THE CANNIBALS</t>
  </si>
  <si>
    <t>We came back to our castle, and there I fell to work for my man Friday; and first of all I gave him a pair of linen drawers, which I had out of the poor gunner's chest I mentioned, which I found in the wreck, and which, with a little alteration, fitted him very well; and then I made him a jerkin of goat's skin, as well as my skill would allow (for I was now grown a tolerably good tailor); and I gave him a cap which I made of hare's skin, very convenient, and fashionable enough; and thus he was clothed, for the present, tolerably well, and was mighty well pleased to see himself almost as well clothed as his master. It is true he went awkwardly in these clothes at first: wearing the drawers was very awkward to him, and the sleeves of the waistcoat galled his shoulders and the inside of his arms; but a little easing them where he complained they hurt him, and using himself to them, he took to them at length very well.</t>
  </si>
  <si>
    <t>ROBINSON CRUSOE RESCUED</t>
  </si>
  <si>
    <t>We had, upon the first appearance of the boat's coming from the ship, considered of separating our prisoners; and we had, indeed, secured them effectually. Two of them, of whom the captain was less assured than ordinary, I sent with Friday, and one of the three delivered men, to my cave, where they were remote enough, and out of danger of being heard or discovered, or of finding their way out of the woods if they could have delivered themselves. Here they left them bound, but gave them provisions, and promised them, if they continued there quietly, to give them their liberty in a day or two; but that if they attempted their escape they should be put to death without mercy. They promised faithfully to bear their confinement with patience, and were very thankful that they had such good usage as to have provisions and light left them; for Friday gave them candles (such as we made ourselves) for their comfort; and they did not know but that he stood sentinel over them at the entrance.</t>
  </si>
  <si>
    <t>THE TEMPEST</t>
  </si>
  <si>
    <t>The boat was cast on an island, and Prospero and his little one landed in safety. Now this island was enchanted, and for years had lain under the spell of a fell witch, Sycorax, who had imprisoned in the trunks of trees all the good spirits she found there. She died shortly before Prospero was cast on those shores, but the spirits, of whom Ariel was the chief, still remained in their prisons.
Prospero was a great magician, for he had devoted himself almost entirely to the study of magic during the years in which he allowed his brother to manage the affairs of Milan. By his art he set free the imprisoned spirits, yet kept them obedient to his will, and they were more truly his subjects than his people in Milan had been. For he treated them kindly as long as they did his bidding, and he exercised his power over them wisely and well. One creature alone he found it necessary to treat with harshness: this was Caliban, the son of the wicked old witch, a hideous, deformed monster, horrible to look on, and vicious and brutal in all his habits.</t>
  </si>
  <si>
    <t>AS YOU LIKE IT</t>
  </si>
  <si>
    <t>There was once a wicked duke named Frederick, who took the dukedom that should have belonged to his brother, sending him into exile. His brother went into the Forest of Arden, where he lived the life of a bold forester, as Robin Hood did in Sherwood Forest in merry England.
The banished duke's daughter, Rosalind, remained with Celia, Frederick's daughter, and the two loved each other more than most sisters. One day there was a wrestling match at court, and Rosalind and Celia went to see it. Charles, a celebrated wrestler, was there, who had killed many men in contests of this kind. Orlando, the young man he was to wrestle with, was so slender and youthful, that Rosalind and Celia thought he would surely be killed, as others had been; so they spoke to him, and asked him not to attempt so dangerous an adventure; but the only effect of their words was to make him wish more to come off well in the encounter, so as to win praise from such sweet ladies.</t>
  </si>
  <si>
    <t>THE MERCHANT OF VENICE</t>
  </si>
  <si>
    <t>Antonio was a rich and prosperous merchant of Venice. His ships were on nearly every sea, and he traded with Portugal, with Mexico, with England, and with India. Although proud of his riches, he was very generous with them, and delighted to use them in relieving the wants of his friends, among whom his relation, Bassanio, held the first place.
Now Bassanio, like many another gay and gallant gentleman, was reckless and extravagant, and finding that he had not only come to the end of his fortune, but was also unable to pay his creditors, he went to Antonio for further help.
"To you, Antonio," he said, "I owe the most in money and in love: and I have thought of a plan to pay everything I owe if you will but help, me."
"Say what I can do, and it shall be done," answered his friend.</t>
  </si>
  <si>
    <t>E. W. Frentz</t>
  </si>
  <si>
    <t>"OLD MUSTARD": A TALE OF THE WESTERN PIONEERS</t>
  </si>
  <si>
    <t>When Grandmother Lane was a little girl her father came in one day and said, "Wife, it is all settled at last. I have sold the farm. Next week we will start West. There is a large company going from here, and we must try to get ready to go with them."
Little Mary, as grandmother was then called, heard the news with great delight, because she knew it would mean a long, long journey, lasting months, and carrying them into a new country, where there was never any cold weather and where great crops could be raised without much hard work, and there would always be plenty to eat. Besides, her family was not going alone, but many other families whom they knew were going at the same time, so that she would have some of her playmates with her all the way.</t>
  </si>
  <si>
    <t>Elizabeth Harrison</t>
  </si>
  <si>
    <t>OLD JOHNNY APPLESEED</t>
  </si>
  <si>
    <t>Many years ago on the sparsely settled prairies of America there lived an old man who was known by the odd name of "Johnny Appleseed" His wife had died long ago and his children had grown up and scattered to the corners of the earth. He had not even a home that he could call his own, but wandered about from place to place, with only a few friends and little or no money. His face was wrinkled, his hair was thin and grey, and his shoulders stooped. His clothes were old and ragged and his hat was old and shabby. Yet inside of him was a heart that was brave and true, and he felt that even he, old and poor as he was, could be of use in the world, because he loved his fellow-men, and love always finds something to do.</t>
  </si>
  <si>
    <t>Elizabeth Stuart Phelps</t>
  </si>
  <si>
    <t>HOW JUNE FOUND MASSA LINKUM</t>
  </si>
  <si>
    <t>About eleven o'clock, when all the house was still, the window of June's closet softly opened. There was a roofed doorway just underneath it, with an old grapevine trellis running up one side of it. A little dark figure stepped out timidly on the narrow, steep roof, clinging with its hands to keep its balance, and then down upon the trellis, which it began to crawl slowly down. The old wood creaked and groaned and trembled, and the little figure trembled and stood still. If it should give way, and fall crashing to the ground!
She stood a minute looking down; then she took a slow, careful step; then another and another, hand under hand upon the bars. The trellis creaked and shook and cracked, but it held on, and June held on, and dropped softly down, gasping and terrified at what she had done, all in a little heap on the grass below.</t>
  </si>
  <si>
    <t>Emerson Hough</t>
  </si>
  <si>
    <t>KIT CARSON'S DUEL</t>
  </si>
  <si>
    <t>As they rounded the spur of rocks which had made the watch-tower of the sentinel, the full scene burst upon their eyes. There was a wide, sweet space in the valley, made as if for the very purpose of the great rendezvous. A flat of green cottonwoods adjoined the river-bank. "Benches," or natural terraces, of sweet grass rose along the hillside a half-mile away. Hundreds of horses, picketed or hobbled, grazed here and there. Others, favorite steeds of their masters, stood tied at the doors of lodges, in front of which rose long, tufted spears, in the heraldry of that land insignia of their owner's rank. Teepees, a hundred and twoscore, skin tents of the tribes and homes also of the whites, were grouped irregularly over a space of more than half a mile. At the doors of many of these, silent Native Americans sat and smoked. In the wide interspaces of the village were many men, some of them dressed in brown buckskins, others clad more gaudily. These passed to and fro, some on foot, others riding furiously. Animation was in all the air.</t>
  </si>
  <si>
    <t>Ernest Ingersoll</t>
  </si>
  <si>
    <t>HARD TO HIT</t>
  </si>
  <si>
    <t>Just above the cliffs grew a number of dwarfed spruces, some of them with trunks six inches in diameter, yet lying flat along the ground, so that the gnarled and wind-pressed boughs were scarcely knee-high. They stood so closely together, and were so stiff, that I could not pass between them; but, on the other hand, they were strong enough to bear my weight, so that I could walk over their tops when it was inconvenient to go around.
Some small brown sparrows, of two or three species, lived there, and they were very talkative. Sharp, metallic chirps were heard, also, as the blue snow-bird flitted about, showing the white feathers on either side of its tail, in scudding from one sheltering bush to another. Doubtless, careful search would have discovered its home, snugly built of circularly laid grasses, and tucked deeply into some cozy hollow beside the root of a spruce.</t>
  </si>
  <si>
    <t>Flora J. Cooke</t>
  </si>
  <si>
    <t>Philemon and Baucis</t>
  </si>
  <si>
    <t>http://www.gutenberg.org/files/15170/15170-h/15170-h.htm#philemon</t>
  </si>
  <si>
    <t>One evening, just at dark, two beggars came into the valley. They stopped at every house and asked for food and a place to sleep; but the people were too busy or too tired to attend to their needs. They were thinking only of the coming of Zeus.
Footsore and weary, the two beggars at last climbed the hill to the hut of Philemon and Baucis. These good people had eaten very little, for they were saving their best food for Zeus.
When they saw the beggars, Philemon said, "Surely these men need food more than Zeus. They look almost starved."
"Indeed, they do!" said Baucis, and she ran quickly to prepare supper for the strangers.
She spread her best white cloth upon the table, and brought out bacon, herbs, honey, grapes, bread, and milk. She set these upon the table in all the best dishes she had and called the strangers in.
Then what do you suppose happened? The dishes that the strangers touched turned to gold. The pitcher was never empty, although they drank glass after glass of milk. The loaf of bread stayed always the same size, although the strangers cut slice after slice.</t>
  </si>
  <si>
    <t>The Poplar Tree</t>
  </si>
  <si>
    <t>http://www.gutenberg.org/files/15170/15170-h/15170-h.htm#poplar</t>
  </si>
  <si>
    <t>Once at sunset an old man came through the forest where the poplar trees lived. The trees were going to sleep, and it was growing dark.
The man held something under his cloak. It was a pot of gold—the very pot of gold that lies at the foot of the rainbow. He had stolen it and was looking for some place to hide it. A poplar tree stood by the path.
"This is the very place to hide my treasure," the man said. "The branches spread out straight, and the leaves are large and thick. How lucky that the trees are all asleep!"
He placed the pot of gold in the thick branches, and then ran quickly away.
The gold belonged to Iris, the beautiful maiden who had a rainbow bridge to the earth. The next morning she missed her precious pot. It always lay at the foot of the rainbow, but it was not there now.
Iris hurried away to tell her father, the great Zeus, of her loss. He said that he would find the pot of gold for her.</t>
  </si>
  <si>
    <t>THE MAN IN THE "AUGER HOLE."</t>
  </si>
  <si>
    <t>The feeling between the Americans of the two different parties was more violent than that between the patriots and the British troops, and before long it became entirely unsafe for any Tory to remain in his own home in New Jersey. Many of them went to New York, where the patriotic feeling was not so strong at that time, and there they formed themselves into a regular military company called the "Associated Loyalists"; and this company was commanded by William Temple Franklin, son of the great Benjamin Franklin, who had been appointed Governor of New Jersey by the British Crown. He was now regarded with great hatred by the patriots of New Jersey, because he was a strong Tory. This difference of opinion between William Franklin and his father was the most noted instance of this state of feeling which occurred in those days.</t>
  </si>
  <si>
    <t>Franklin W. Calkins</t>
  </si>
  <si>
    <t>SOLOMON'S GROUCH: THE STORY OF A BEAR</t>
  </si>
  <si>
    <t>A pet grizzly bear had been for a number of years a feature at Hartranft's. As a puny infant, barely able to crawl, Solomon, as he was solemnly dubbed, was brought in off the Teton Mountains, and as milk was scarcer than money at the horse-ranch, he was aristocratically fed on malted milk.
On this expensive diet the cub throve amazingly. Good feeding was continued after his weaning from the rubber nipple, and at the end of three years Solomon had grown to be a fat wooly monster. He was kept chained to a post in the warm season, and had an enclosed stall in a big barn for his winter quarters. Ordinarily he was good-natured, but he was a rough and not altogether safe playfellow. The near-by bawling of cattle always aroused in him ebullitions of rage.
"Solomon's got an awful grouch agin any noise bigger than what he can make hisself," was the saying of the ranch hands.</t>
  </si>
  <si>
    <t>General Rush C. Hawkins</t>
  </si>
  <si>
    <t>CARLO, THE SOLDIERS' DOG</t>
  </si>
  <si>
    <t>The Ninth New York Volunteers was organized in April, 1861, in the City of New York. Two of the companies were made up of men from outside the city. C was composed of men from Hoboken and Paterson, New Jersey, and G marched into the regimental headquarters fully organized from the town of Fort Lee in that State. With this last named company came Carlo, the subject of this sketch.
When he joined the regiment, he had passed beyond the period of puppyhood and was in the full flush of dogly beauty. He was large, not very large,—would probably have turned the scales at about fifty pounds. His build was decidedly "stocky," and, as horsey men would say, his feet were well under him; his chest was broad and full, back straight, color a warm dark brindle, nose and lips very black, while he had a broad, full forehead and a wonderful pair of large, round, soft, dark-brown eyes. Add to this description an air of supreme, well-bred dignity, and you have an idea of one of the noblest animals that ever lived.</t>
  </si>
  <si>
    <t>JEFF THE INQUISITIVE</t>
  </si>
  <si>
    <t>The Fourth of July, 1862, was a gala day at Roanoke Island. The camps of the island and the vessels in the harbor were in holiday attire. Colors were flying, bands playing, drums beating, patriotic steam was up to high pressure. The good old day, so dear to the hearts of Americans, was made more glorious by the exchange of camp hospitalities and an indulgence in such simple hilarity as the occasion seemed to require; but "Jeff" was not forgotten. Early in the morning he was bathed and scrubbed, more than to his heart's content, and then patriotically decorated. In his right ear was a red ribbon, in his left a white one; around his neck another of blue.
Thus adorned he was brought on shore to pay me a visit, and as he came through my door he appeared to be filled with the pride of patriotism and a realization of the greatness of the occasion. His reward for this unusual demonstration was instantaneous, and consisted of some apples and a toothsome dessert of sugar. Afterward he made the round of the camps with a special escort of warrant officers and devoted Jack Tars.</t>
  </si>
  <si>
    <t>George C. Towle</t>
  </si>
  <si>
    <t>HUMPHRY DAVY AND THE SAFETY-LAMP</t>
  </si>
  <si>
    <t>Some of the stories told of his childish brightness are hard to believe. They relate, for instance, that before he was two years old he could talk almost as plainly and clearly as a grown person; that he could repeat many passages of "Pilgrim's Progress," from having heard them, before he could read; and that at five years old he could read very rapidly, and remembered almost everything he read.
His father, the wood-carver, had died while Humphry was still very young, and had left his family poor. But by good-fortune a kind neighbor and friend, a Mr. Tonkine, took care of the widow and her children, and obtained a place for Humphry as an apprentice with an apothecary of the town. Humphry proved, indeed, a rather troublesome inmate of the apothecary's house. He set up a chemical laboratory in his little room upstairs, and there devoted himself to all sorts of experiments. Every now and then an explosion would be heard, which made the members of the apothecary's household quake with terror.</t>
  </si>
  <si>
    <t>THE STRUGGLES OF CHARLES GOODYEAR</t>
  </si>
  <si>
    <t>Charles Goodyear was born at New Haven, Connecticut, in 1801. He was the eldest of the six children of a leading hardware merchant of that place, a man both of piety and of inventive talent. When Charles was a boy, his father began the manufacture of hardware articles, and at the same time carried on a farm. He often required his son's assistance, so that Charles's schooling was limited. He was very fond of books, however, from an early age, and instead of playing with his mates, devoted most of his leisure time to reading.
It was even while he was a schoolboy that his attention was first turned to the material, the improvement of which for common uses became afterwards his life-work. "He happened to take up a thin scale of India-rubber," says his biographer, "peeled from a bottle, and it was suggested to his mind that it would be a very useful fabric if it could be made uniformly so thin, and could be so prepared as to prevent its melting and sticking together in a solid mass." Often afterward he had a vivid presentiment that he was destined by Providence to achieve these results.</t>
  </si>
  <si>
    <t>Gertrude Franklin Horn Atherton</t>
  </si>
  <si>
    <t>The Living Present</t>
  </si>
  <si>
    <t>http://www.online-literature.com/gertrude-atherton/living-present/1/</t>
  </si>
  <si>
    <t>To the student of French history and character nothing the French have done in this war is surprising; nevertheless it seemed to me that I had a fresh revelation every day during my sojourn in France in the summer of 1916. Every woman of every class (with a few notable exceptions seen for the most part in the Ritz Hotel) was working at something or other: either in self-support, to relieve distress, or to supplement the efforts and expenditures of the Government (two billion francs a month); and it seemed that I never should see the last of those relief organizations of infinite variety known as "oeuvres."
Some of this work is positively creative, much is original, and all is practical and indispensable. As the most interesting of it centers in and radiates from certain personalities whom I had the good fortune to meet and to know as well as their days and mine would permit, it has seemed to me that the surest way of vivifying any account of the work itself is to make its pivot the central figure of the story. So I will begin with Madame Balli.</t>
  </si>
  <si>
    <t>H. Rider Haggard</t>
  </si>
  <si>
    <t>South Africa's Boers and Britons</t>
  </si>
  <si>
    <t>When I traveled through South Africa the other day this new Constitution had been working for a few years, and I can only say that I was astonished at the results. Here and there in the remoter districts, it is true, some racial feeling still prevailed, but taken as a whole this seems absolutely to have died away. Briton and Boer have come together in a manner for which I believe I am right in saying there is no precedent in the history of the world, so shortly, at any rate, after a prolonged and bitter struggle to the death. I might give many instances, but I will only take one. At Pretoria I was asked to inspect a company of Boy Scouts, and there I found English and Dutch lads serving side by side with the utmost brotherhood. Again I met most of the men who had been leaders of the Boers in the war. One and all professed the greatest loyalty to England. Moreover, I am certain that this was not lip loyalty; it was from the heart. Especially was I impressed by that great man, Gen. Botha, with whom I had several conversations.</t>
  </si>
  <si>
    <t>Henry James</t>
  </si>
  <si>
    <t>The Middle Years</t>
  </si>
  <si>
    <t>http://www.online-literature.com/henry_james/the-middle-years/</t>
  </si>
  <si>
    <t>What began, during the springtime of my actual reference, in a couple of dusky ground-floor rooms at number 7 Half-Moon Street, was simply an establishment all in a few days of a personal relation with London that was not of course measurable at the moment—I saw in my bedazzled state of comparative freedom too many other relations ahead, a fairly intoxicated vision of choice and range—but that none the less set going a more intimately inner consciousness, a wheel within the wheels, and led to my departing, the actual, the general incident closed, in possession of a return-ticket "good," as we say, for a longer interval than I could then dream about, and that the first really earnest fumble of after years brought surprisingly to light. I think it must have been the very proportions themselves of the invitation and the interest that kept down, under the immense impression, everything in the nature of calculation and presumption; dark, huge and prodigious the other party to our relation, London's and mine, as I called it, loomed and spread—much too mighty a Goliath for the present in any conceivable ambition even of a fast-growing David.</t>
  </si>
  <si>
    <t>Another Sheaf</t>
  </si>
  <si>
    <t>http://www.online-literature.com/john-galsworthy/another-sheaf/</t>
  </si>
  <si>
    <t>On the mutual understanding of each other by Britons and Americans the future happiness of nations depends more than on any other world cause.
I have never held a whole-hearted brief for the British character. There is a lot of good in it, but much which is repellent. It has a kind of deliberate unattractiveness, setting out on its journey with the words: "Take me or leave me." One may respect a person of this sort, but it is difficult either to know or to like him. I am told that an American officer said recently to a British staff officer in a friendly voice: "So we're going to clean up Brother Boche together!" and the British staff officer replied "Really!" No wonder Americans sometimes say: "I've got no use for those fellows."
The world is consecrate to strangeness and discovery, and the attitude of mind concreted in that "Really!" seems unforgivable, till one remembers that it is manner rather than matter which divides the hearts of American and Briton.</t>
  </si>
  <si>
    <t>Judge Parry</t>
  </si>
  <si>
    <t>AN INTRODUCTION TO THAT SPANISH GENTLEMAN</t>
  </si>
  <si>
    <t>THE JUNIOR CLASSICS: A LIBRARY FOR BOYS AND GIRLS VOLUME FOUR: HEROES AND HEROINES OF CHIVALRY</t>
  </si>
  <si>
    <t>Once upon a time there lived in a certain village in a province of Spain called the Mancha, a gentleman named Quixada or Queseda, whose house was full of old lances, halberds, and other weapons. He was, besides, the owner of an ancient target or shield, a raw-boned steed, and a swift greyhound. His food consisted daily of common meats, some lentils on Fridays, and perhaps a roast pigeon for Sunday's dinner. His dress was a black suit with velvet breeches, and slippers of the same colour, which he kept for holidays, and a suit of homespun which he wore on week-days.
On the purchase of these few things he spent the small rents that came to him every year. He had in his house a woman-servant about forty years old, a niece not yet twenty, and a lad that served him both in field and at home, and could saddle his horse or manage a pruning-hook.</t>
  </si>
  <si>
    <t>HE SETS FORTH ON HIS ADVENTURES</t>
  </si>
  <si>
    <t>To which Don Quixote, noting the humility of the constable of the castle—for such he took him to be—replied: "Anything, sir constable, may serve me, for my arms are my dress, and the battlefield is my bed."
While he was speaking, the innkeeper laid hand on Don Quixote's stirrup and helped him to alight. This he did with great difficulty and pain, for he had not eaten a crumb all that day. He then bade the innkeeper have special care of his horse, saying he was one of the best animals that ever ate bread.
The innkeeper looked at Rozinante again and again, but he did not seem to him half so good as Don Quixote valued him. However, he led him civilly to the stable, and returned to find his guest in the hands of the high-born damsels, who were helping him off with his armour. They had taken off his back and breast plates, but they could in no way get his head and neck out of the strange, ill-fashioned helmet which he had fastened on with green ribands.</t>
  </si>
  <si>
    <t>THE KNIGHTING OF DON QUIXOTE</t>
  </si>
  <si>
    <t>The innkeeper cried to them to let him alone, for he had already told them that he was mad. But Don Quixote cried out louder than the innkeeper, calling them all disloyal men and traitors, and that the lord of the castle was a treacherous and bad knight to allow them to use a knight-errant so basely; and if he had only received the order of knighthood he would have punished him soundly for his treason. Then calling to the carriers he said: "As for you, base and rascally ruffians, you are beneath my notice. Throw at me, approach, draw near and do me all the hurt you may, for you shall ere long receive the reward of your insolence."
These words, which he spoke with great spirit and boldness, struck a terrible fear into all those who assaulted him, and, partly moved by his threats and partly persuaded by the innkeeper, they left off throwing stones at him, and he allowed them to carry away the wounded men, while he returned to his watch with great quietness and gravity.</t>
  </si>
  <si>
    <t>THE GREADFUL ADVENTURE OF THE WINDMILLS</t>
  </si>
  <si>
    <t>Don Quixote persuaded a certain labourer, his neighbour, an honest man, but one of very shallow wit, to go away with him and serve him as squire. In the end he gave him so many fair words and promises that the poor fellow determined to go with him. Don Quixote, among other things, told him that he ought to be very pleased to depart with him, for at some time or other an adventure might befall which should in the twinkling of an eye win him an island and leave him governor thereof. On the faith of these and other like promises, Sancho Panza (for so he was called) forsook his wife and children and took service as squire to his neighbour.
Whilst they were journeying along, Sancho Panza said to his master: "I pray you have good care, sir knight, that you forget not that government of the island which you have promised me, for I shall be able to govern it be it never so great."</t>
  </si>
  <si>
    <t>SANCHO PANZA'S STORY OF HIS VISIT TO THE LADY DULCINEA</t>
  </si>
  <si>
    <t>The curate rode first on the mule, and with him rode Don Quixote and the princess. The others, Cardenio, the barber, and Sancho Panza, followed on foot.
And as they rode, Don Quixote said to the damsel: "Madam, let me entreat your highness to lead the way that most pleaseth you."
Before she could answer, the curate said: "Towards what kingdoms would you travel? Are you for your native land of Micomicon?"
She, who knew very well what to answer, being no babe, replied: "Yes, sir, my way lies towards that kingdom."
"If it be so," said the curate, "you must pass through the village where I dwell, and from thence your ladyship must take the road to Carthagena, where you may embark. And, if you have a prosperous journey, you may come within the space of nine years to the Lake Meona, I mean Meolidas, which stands on this side of your highness's kingdom some hundred days' journey or more."</t>
  </si>
  <si>
    <t>Anne's House of Dreams</t>
  </si>
  <si>
    <t>http://www.gutenberg.org/files/544/544-h/544-h.htm</t>
  </si>
  <si>
    <t>Anne's laugh, as blithe and irresistible as of yore, with an added note of sweetness and maturity, rang through the garret. Marilla in the kitchen below, compounding blue plum preserve, heard it and smiled; then sighed to think how seldom that dear laugh would echo through Green Gables in the years to come. Nothing in her life had ever given Marilla so much happiness as the knowledge that Anne was going to marry Gilbert Blythe; but every joy must bring with it its little shadow of sorrow. During the three Summerside years Anne had been home often for vacations and weekends; but, after this, a bi-annual visit would be as much as could be hoped for. 
"You needn't let what Mrs. Harmon says worry you," said Diana, with the calm assurance of the four-years matron. "Married life has its ups and downs, of course. You mustn't expect that everything will always go smoothly. But I can assure you, Anne, that it's a happy life, when you're married to the right man."
Anne smothered a smile. Diana's airs of vast experience always amused her a little.</t>
  </si>
  <si>
    <t>Lieutenant-General Baron de Marbot</t>
  </si>
  <si>
    <t>HOW NAPOLEON REWARDED HIS MEN</t>
  </si>
  <si>
    <t>After crossing the Traun, burning the bridge at Mauthhausen, and passing the Enns, Napoleon's army advanced to Mölk, without knowing what had become of General Hiller. Some spies assured us that the archduke had crossed the Danube and joined him, and that we should on the morrow meet the whole Austrian army, strongly posted in front of Saint-Pölten. In that case, we must make ready to fight a great battle; but if it were otherwise, we had to march quickly on Vienna in order to get there before the enemy could reach it by the other bank. For want of positive information the emperor was very undecided. The question to be solved was, Had General Hiller crossed the Danube, or was he still in front of us, masked by a swarm of light cavalry, which, always flying, never let us get near enough to take a prisoner from whom one might get some enlightenment?</t>
  </si>
  <si>
    <t>Lillian M. Gask</t>
  </si>
  <si>
    <t>THE HORSE THAT AROUSED THE TOWN</t>
  </si>
  <si>
    <t>A wise and just monarch was the good King John. His kingdom extended over Central Italy, and included the famous town of Atri, which in days gone by had been a famous harbour on the shores of the Adriatic. Now the sea had retreated from it, and it lay inland; no longer the crested waves rolled on its borders, or tossed their showers of silver spray to meet the vivid turquoise of the sky.
The great desire of good King John was that every man, woman and child in his dominions should be able to obtain justice without delay, be they rich or poor. To this end, since he could not possibly listen to all himself, he hung a bell in one of the city towers, and issued a proclamation to say that when this was rung a magistrate would immediately proceed to the public square and administer justice in his name. The plan worked admirably; both rich and poor were satisfied, and since they knew that evil-doers would be quickly punished, and wrongs set right, men hesitated to defraud or oppress their neighbours, and the great bell pealed less often as years went on.</t>
  </si>
  <si>
    <t>Lucia Chamberlain</t>
  </si>
  <si>
    <t>SCRAP</t>
  </si>
  <si>
    <t>At the gray end of the afternoon the regiment of twelve companies went through Monterey on its way to the summer camp, a mile out on the salt-meadows; and it was here that Scrap joined it.
He did not tag at the heels of the boys who tagged the last company, or rush out with the other dogs who barked at the band; but he appeared somehow independent of any surroundings, and marched, ears alert, stump tail erect, one foot in front of the tall first lieutenant who walked on the wing of Company A.
The lieutenant was self-conscious and so fresh to the service that his shoulder-straps hurt him. He failed to see Scrap, who was very small and very yellow, until, in quickening step, he stumbled over him and all but measured his long length. He aimed an accurate kick that sent Scrap flying, surprised but not vindictive, to the side lines, where he considered, his head cocked. With the scratched ear pricked and the bitten ear flat, he passed the regiment in review until Company K, with old Muldoon, sergeant on the flank, came by.</t>
  </si>
  <si>
    <t>Mabel Powers</t>
  </si>
  <si>
    <t>How the Stories Came to Be</t>
  </si>
  <si>
    <t>https://www.commonlit.org/texts/how-the-stories-came-to-be</t>
  </si>
  <si>
    <t>Seated on warm skins by the fire, the storyteller would exclaim, "Hanio!" This meant, "Come, gather round, and I will tell a story."
Then all would cry, "Heh," and draw close to the fire. This meant that they were glad to hear the story. And as the flames leaped and chased one another along the fire trail, they would listen to these wonder stories of the Little People, of the trees and flowers, of birds, of animals, and men. When the storyteller had finished, he said, "Na ho." This meant, "It is the end."
The earth was very young, when the Iroquois first learned how everything came to be, and just why it is that things are as they are. They told these wonderful things to their children, and their children in turn told them to their children; and those children again in turn told them to theirs, that these things might not be forgotten.</t>
  </si>
  <si>
    <t>Mrs. L. A. McCorkle</t>
  </si>
  <si>
    <t>The Little Cook's Reward</t>
  </si>
  <si>
    <t>http://www.gutenberg.org/files/15170/15170-h/15170-h.htm#little-cook</t>
  </si>
  <si>
    <t>One day Betty's father said, "Let us go to town tomorrow. President Washington is passing through the South, and a man told me today that he will be in Salisbury tomorrow."
"Yes," said Betty's brother Robert, "and our company has been asked to march in the parade. One of the boys is going to make a speech of welcome."
"I should like to go," said their mother, "but I can't leave home."
"Oh, yes, you can, mother," said Betty. "I have stayed here by myself many times, and I can stay tomorrow. You go with father, and I will take care of things."
The next morning every one on the place was up before the sun. Robert was so impatient to start to town that he could scarcely eat any breakfast. Mother was so excited that she forgot to put coffee in the coffee pot.
At last every one had left, and Betty was alone. "I wish I could see the President," she said, "and I do wish I could see his great coach. Father says that it is finer than the Governor's."</t>
  </si>
  <si>
    <t>Raymond S. Spears</t>
  </si>
  <si>
    <t>THE STORY OF A FOREST FIRE</t>
  </si>
  <si>
    <t>For more than six weeks no rain had fallen along the southwest side of the Adirondacks. The ground was parched. In every direction from Seabury Settlement fires had been burning through the forest, but as yet the valley of the West Canada had escaped.
But one night a careless man threw a burning match into a brush-heap. When morning came the west wind, blowing up the valley, was ash-laden and warm with the fire that was coming eastward toward the settlement in a line a mile wide.
Soon after daybreak Lem Lawson met the fire on his way to Noblesborough, and warned the settlement of its danger. One man hastened to Noblesborough for the fire-warden, two went up the West Canada to the lumber-camps. The rest of the male population, including boys, hastened down the main road to an old log trail.
It was hoped the fire might be stopped at the open the road afforded.</t>
  </si>
  <si>
    <t>Rev. W. H. Fitchett, LL.D.</t>
  </si>
  <si>
    <t>THE MAN WHO SPOILED NAPOLEON'S "DESTINY"</t>
  </si>
  <si>
    <t>The governor surrendered his prisoner, but insisted on sending a guard of six men with him. The sham adjutant cheerfully acquiesced, but, after a moment's pause, turned to Sidney Smith and said, if he would give his parole as an officer not to attempt to escape, they would dispense with the escort. Sidney Smith, with due gravity, replied to his confederate. "Sir, I swear on the faith of an officer to accompany you wherever you choose to conduct me." The governor was satisfied, and the two sham officers proceeded to "conduct" their friend with the utmost possible dispatch to the French coast. Another English officer who had escaped—Captain Wright—joined Sidney Smith outside Rouen, and the problem was how to get through the barriers without a passport. Smith sent Wright on first, and he was duly challenged for his passport by the sentinel; whereupon Sidney Smith, with a majestic air of official authority, marched up and said in faultless Parisian French, "I answer for this citizen, I know him"; whereupon the deluded sentinel saluted and allowed them both to pass!</t>
  </si>
  <si>
    <t>Roe L. Hendrick</t>
  </si>
  <si>
    <t>IN CANADA WITH A LYNX</t>
  </si>
  <si>
    <t>This adventure came about through an invitation which Ray Churchill received from his friend, Jacques Pourbiere of Two Rivers, New Brunswick. Ray had half-promised to visit his New Brunswick acquaintance during the deer-hunting season, and late in August was reminded of the fact. A second letter came in September, the carefully worded school English of the writer not being able to conceal the warmth and urgency of the invitation.
So Ray telegraphed his acceptance, and four days later arrived at Fredericton, where he secured a hunting license. The next morning he reached Two Rivers, and Jacques met him with a span of ponies, attached to a spring vehicle, mounted on wheels that seemed out of all proportion to the body of the carriage. Ray wondered if it was a relic of Acadia, but did not like to ask. They drove for a dozen miles through a wooded and hilly country, and arrived at their destination shortly before nightfall.</t>
  </si>
  <si>
    <t>Sir Samuel W. Baker</t>
  </si>
  <si>
    <t>A BRAVE DOG</t>
  </si>
  <si>
    <t>Whenever Mr. Prideaux went out for a walk, Turk was sure to be near his heels. Street dogs would bark and snarl at the giant as his massive form attracted their attention, but Turk seldom condescended to notice such vulgar demonstrations; he was a noble-looking creature, somewhat resembling a small lioness; but although he was gentle and quiet in disposition, he had upon several occasions been provoked beyond endurance, and his attack had been nearly always fatal to his assailants. He slept at night outside his master's door, and no sentry could be more alert upon his watch than the faithful dog, who had apparently only one ambition—to protect, and to accompany his owner.
Mr. Prideaux had a dinner-party. He never invited ladies, but simply entertained his friends as a bachelor; his dinners were but secondary to the quality of his guests, however, who were always men of reputation either in the literary world, or in the modern annals of society. The dog Turk was invariably present, and usually stretched his huge form upon the hearth-rug.</t>
  </si>
  <si>
    <t>Susan Glaspell</t>
  </si>
  <si>
    <t>A Jury of Her Peers</t>
  </si>
  <si>
    <t>https://www.commonlit.org/texts/a-jury-of-her-peers</t>
  </si>
  <si>
    <t>"Martha!" now came her husband's impatient voice. "Don't keep folks waiting out here in the cold."
She again opened the storm-door, and this time joined the three men and the one woman waiting for her in the big two-seated buggy.
After she had the robes tucked around her she took another look at the woman who sat beside her on the back seat. She had met Mrs. Peters the year before at the county fair, and the thing she remembered about her was that she didn't seem like a sheriff's wife. She was small and thin and didn't have a strong voice. Mrs. Gorman, sheriff's wife before Gorman went out and Peters came in, had a voice that somehow seemed to be backing up the law with every word. But if Mrs. Peters didn't look like a sheriff's wife, Peters made it up in looking like a sheriff. He was to a dot the kind of man who could get himself elected sheriff — a heavy man with a big voice, who was particularly genial with the law-abiding, as if to make it plain that he knew the difference between criminals and non-criminals.</t>
  </si>
  <si>
    <t>Theobald von Bethmann-Hollweg</t>
  </si>
  <si>
    <t>Declares for War</t>
  </si>
  <si>
    <t>The New York Times Current History of the European War, Vol 1, Issue 2</t>
  </si>
  <si>
    <t>http://www.gutenberg.org/files/16331/16331-h/16331-h.htm#The_Mighty_Fate_of_Europe</t>
  </si>
  <si>
    <t>Allow me to place before you the facts which characterize our attitude.
From the very beginning of the Austrian conflict we strove and worked toward the end that this trouble remain confined to Austria-Hungary and Serbia. All Cabinets, especially that of England, take the same stand; only Russia declares that she must have a word in the decision of this conflict. Therewith the danger of European entanglements arises. As soon as the first authentic reports of the military preparations in Russia reached us we declared in a friendly but emphatic manner in St. Petersburg that war measures and military preparations would force us also to prepare, and that mobilization is closely akin to war.
Russia asserts in what is an apparently friendly manner that she is not mobilizing against us. In the meantime England tries to mediate between Vienna and St. Petersburg, in which she is warmly supported by us.
On July 28 the Kaiser telegraphed the Czar, asking him to consider that Austria-Hungary has the right and that it is her duty to defend herself against Serbian intrigues, which threaten to undermine her existence.</t>
  </si>
  <si>
    <t>Germany's Armaments</t>
  </si>
  <si>
    <t>England is convinced, and has repeatedly declared, in spite of her desires for the limitation of expenditure on armaments and for the adjustment of any disputes that may arise by arbitral procedure, that her fleet must in all circumstances be superior, or at any rate equal, to any possible combination in the world. England has a perfect right to strive for such a state of things, and, precisely because of the position that I take up toward the disarmament question, I am the last to cast doubts upon it. It is quite another thing, however, to make such a claim the basis of a convention which must be recognized by all the other powers in peaceful agreement. What if counterclaims are raised and the other powers are not satisfied with the roles assigned to them?
One only requires to propound these questions in order to see things would not go well for European dignity at any world congress which had to decide upon such claims.
And then armies. If, for example, Germany should be required to reduce her army by 100,000 men, by how many men must the other powers diminish their armies?</t>
  </si>
  <si>
    <t>W. H. G. Kingston</t>
  </si>
  <si>
    <t>SOME TRUE STORIES OF TIGERS, WOLVES, FOXES AND BEARS</t>
  </si>
  <si>
    <t>On one of her voyages from China, the Pitt, East Indiaman, had on board, among her passengers, a young tiger. He appeared to be as harmless and playful as a kitten, and allowed the utmost familiarity from every one. He was especially fond of creeping into the sailors' hammocks; and while he lay stretched on the deck, he would suffer two or three of them to place their heads on his back, as upon a pillow. Now and then, however, he would at dinner-time run off with pieces of their meat; and though sometimes severely punished for the theft, he bore the chastisement he received with the patience of a dog. His chief companion was a terrier, with whom he would play all sorts of tricks—tumbling and rolling over the animal in the most amusing manner, without hurting it. He would also frequently run out on the bowsprit, and climb about the rigging with the agility of a cat.</t>
  </si>
  <si>
    <t>SOME TRUE STORIES OP HORSES AND DONKEYS</t>
  </si>
  <si>
    <t>I have an interesting story to tell you of a mare which belonged to Captain I—, an old settler in New Zealand. She and her foal had been placed in a paddock, between which and her master's residence, three or four miles away, several high fences intervened. The paddock itself was surrounded by a still higher fence.
One day, however, as Captain I—was standing with a friend in front of his house, he was surprised to see the mare come galloping up. Supposing that the fence of her paddock had been broken down, and that, pleased at finding herself at liberty, she had leaped the others, he ordered a servant to take her back. The mare willingly followed the man; but in a short time was seen galloping up towards the house in as great a hurry as before. The servant, who arrived some time afterwards, assured his master that he had put the mare safely into the paddock. Captain I—told him again to take back the animal, and to examine the fence more thoroughly, still believing that it must have been broken down in some part or other, though the gate might be secure.</t>
  </si>
  <si>
    <t>W. T. Hornaday</t>
  </si>
  <si>
    <t>LITTLE CYCLONE: THE STORY OF A GRIZZLY CUB</t>
  </si>
  <si>
    <t>He was at that time as droll and roguish-looking a grizzly cub as ever stepped. In a grizzly-gray full moon of fluffy hair, two big black eyes sparkled like jet beads, behind a pudgy little nose, absurdly short for a bear. Excepting for his high shoulders, he was little more than a big bale of gray fur set up on four posts of the same material. But his claws were formidable, and he had the true grizzly spirit.
The Bears' Nursery at the New York Zoological Park is a big yard with a shade tree, a tree to climb, a swimming pool, three sleeping dens, and a rock cliff. It never contains fewer than six cubs, and sometimes eight.
Naturally, it is a good test of courage and temper to turn a new bear into that roystering crowd. Usually a newcomer is badly scared during his first day in the Nursery, and very timid during the next. But grizzlies are different. They are born full of courage and devoid of all sense of fear.</t>
  </si>
  <si>
    <t>ALI BABA AND THE FORTY THIEVES</t>
  </si>
  <si>
    <t>There once lived in a town of Persia two brothers, one named Cassim, and the other Ali Baba. Their father divided a small inheritance equally between them. Cassim married a very rich wife, and became a wealthy merchant. Ali Baba married a woman as poor as himself, and lived by cutting wood, and bringing it upon three asses into the town to sell.
One day, when Ali Baba was in the forest, and had just cut wood enough to load his asses, he saw at a distance a great cloud of dust, which seemed to approach him. He observed it with attention, and distinguished soon after a body of horsemen, whom he suspected might be robbers. He determined to leave his asses to save himself. He climbed up a large tree, planted on a high rock, whose branches were thick enough to conceal him, and yet enabled him to see all that passed without being discovered.</t>
  </si>
  <si>
    <t>THE STORY OF ALADDIN; OR THE WONDERFUL LAMP</t>
  </si>
  <si>
    <t>There once lived, in one of the large and rich cities of China, a tailor, named Mustapha. He was very poor. He could hardly, by his daily labor, maintain himself and his family, which consisted only of his wife and a son.
His son, who was called Aladdin, was a very careless and idle fellow. He was disobedient to his father and mother, and would go out early in the morning and stay out all day, playing in the streets and public places with idle children of his own age.
When he was old enough to learn a trade, his father took him into his own shop, and taught him how to use his needle; but all his father's endeavors to keep him to his work were vain, for no sooner was his back turned than he was gone for that day. Mustapha chastised him; but Aladdin was incorrigible, and his father, to his great grief, was forced to abandon him to his idleness, and was so much troubled about him that he fell sick and died in a few months.</t>
  </si>
  <si>
    <t>THE FIRST VOYAGE</t>
  </si>
  <si>
    <t>We set sail, and steered our course toward the Indies, through the Persian Gulf. At first I was troubled with sea-sickness, but speedily recovered my health. In our voyage we touched at several islands, where we sold or exchanged our goods. One day we were becalmed near a small island, but little elevated above the level of the water, and resembling a green meadow. The captain ordered his sails to be furled, and permitted such persons as were so inclined to land. While we were enjoying ourselves eating and drinking, and recovering from the fatigue of the sea, the island of a sudden trembled and shook us terribly.
The trembling of the island was noticed on board ship, and we were called upon to re-embark speedily, lest we should all be lost; for what we took for an island proved to be the back of a sea monster.</t>
  </si>
  <si>
    <t>THE FOURTH VOYAGE</t>
  </si>
  <si>
    <t>After I had rested from the dangers of my third voyage, my passion for trade and my love of novelty soon again prevailed. I therefore settled my affairs, and provided a stock of goods fit for the traffic I designed to engage in. I took the route of Persia, travelled over several provinces, and then arrived at a port, where I embarked. On putting out to sea, we were overtaken by such a sudden gust of wind as obliged the captain to lower his yards and take all other necessary precautions to prevent the danger that threatened us. But all was in vain; our endeavors had no effect; the sails were split into a thousand pieces, and the ship was stranded; several of the merchants and seamen were drowned, and the cargo was lost.
I had the good fortune, with several of the merchants and mariners, to get upon some planks, and we were carried by the current to an island which lay before us. There we found fruit and spring water, which preserved our lives. We stayed all night near the place where we had been cast ashore.</t>
  </si>
  <si>
    <t>THE FIFTH VOYAGE</t>
  </si>
  <si>
    <t>All the troubles and calamities I had undergone could not cure me of my inclination to make new voyages. I therefore bought goods, departed with them for the best seaport; and there, that I might not be obliged to depend upon a captain, but have a ship at my own command, I remained till one was built on purpose, at my own charge. When the ship was ready I went on board with my goods; but not having enough to load her, I agreed to take with me several merchants of different nations, with their merchandise.
We sailed with the first fair wind, and, after a long navigation, the first place we touched at was a desert island, where we found an egg of a roc, equal in size to that I formerly mentioned. There was a young roc in it, just ready to be hatched, and its beak had begun to break the egg. The merchants who landed with me broke the egg with hatchets, and made a hole in it, pulled out the young roc, piecemeal, and roasted it. I had in vain entreated them not to meddle with the egg.</t>
  </si>
  <si>
    <t>THE SIXTH VOYAGE</t>
  </si>
  <si>
    <t>Instead of taking my way by the Persian Gulf, I travelled once more through several provinces of Persia and the Indies, and arrived at a seaport, where I embarked in a ship, the captain of which was bound on a long voyage, in which he and the pilot lost their course. Suddenly we saw the captain quit his rudder, uttering loud lamentations. He threw off his turban, pulled his beard, and beat his head like a madman. We asked him the reason; and he answered that we were in the most dangerous place in all the ocean. "A rapid current carries the ship along with it, and we shall all perish in less than a quarter of an hour. Pray to God to deliver us from this peril; we cannot escape if He do not take pity on us." At these words he ordered the sails to be lowered; but all the ropes broke, and the ship was carried by the current to the foot of an inaccessible mountain, where she struck and went to pieces; yet in such a manner that we saved our lives, our provisions, and the best of our goods.</t>
  </si>
  <si>
    <t>THE SEVENTH AND LAST VOYAGE</t>
  </si>
  <si>
    <t>On my return home from my sixth voyage, I had entirely given up all thoughts of again going to sea; for, besides that my age now required rest, I was resolved no more to expose myself to such risks as I had encountered, so that I thought of nothing but to pass the rest of my days in tranquillity. One day, however, an officer of the caliph's inquired for me. "The caliph," said he, "has sent me to tell you that he must speak with you." I followed the officer to the palace, where, being presented to the caliph, I saluted him by prostrating myself at his feet. "Sindbad," said he to me, "I stand in need of your services; you must carry my answer and present to the King of Serendib."
This command of the caliph was to me like a clap of thunder. "Commander of the Faithful," I replied, "I am ready to do whatever your majesty shall think fit to command; but I beseech you most humbly to consider what I have undergone. I have also made a vow never to leave Bagdad."</t>
  </si>
  <si>
    <t>Anzia Yezierska</t>
  </si>
  <si>
    <t>Excerpt from “Where Lovers Dream”</t>
  </si>
  <si>
    <t>https://www.commonlit.org/texts/excerpt-from-where-lovers-dream</t>
  </si>
  <si>
    <t>For years I was saying to myself — Just so you will act when you meet him. Just so you will stand. So will you look on him. These words you will say to him.
I wanted to show him that what he had done to me could not down me; that his leaving me the way he left me, that his breaking my heart the way he broke it, didn't crush me; that his grand life and my pinched-in life, his having learning and my not having learning — that the difference didn't count so much like it seemed; that on the bottom I was the same like him.
But he came upon me so sudden, all my plannings for years smashed to the wall. The sight of him was like an earthquake shaking me to pieces.
I can't yet see nothing in front of me and can't get my head together to anything, so torn up I am from the shock.
It was at Yetta Solomon's wedding I met him again. She was after me for weeks I should only come.</t>
  </si>
  <si>
    <t>Cunninghame Graham</t>
  </si>
  <si>
    <t>Flaw's in Shaw's Logic</t>
  </si>
  <si>
    <t>Literature is a nice thing in its way. It both passes and gives us many weary hours. It has its place. But I submit that at present it is mere dancing on a tight rope. Whether the war could have been avoided or not is without interest today. In fact, there is no controversy possible after Maximilian Harden's pronouncement. In it he throws away the scabbard and says boldly that Germany from the first was set on war. Hence it becomes a work of supererogation to find excuses for her, and hence, my old friend, Bernard Shaw, penned his long indictment of his hereditary enemy, England, all in vain.
We are a dull-witted race. Although the Continent has dubbed us "Perfidious Albion," it is hard for us to take in general ideas, and no man clearly sees the possibilities of the development of the original sin that lies dormant in him. Thus it becomes hard for us to understand the reason why, if Germany tore up a treaty three months ago we are certain to tear up another in three years' time.
All crystal gazing appeals but little to the average man on this side of the St. George's channel.</t>
  </si>
  <si>
    <t>Kerfo</t>
  </si>
  <si>
    <t>I followed Lanrivain's directions with the hesitation occasioned by the usual difficulty of remembering whether he had said the first turn to the right and second to the left, or the contrary. If I had met a peasant I should certainly have asked, and probably been sent astray; but I had the desert landscape to myself, and so stumbled on the right turn and walked across the heath till I came to an avenue. It was so unlike any other avenue I have ever seen that I instantly knew it must be the avenue. The grey-trunked trees sprang up straight to a great height and then interwove their pale-grey branches in a long tunnel through which the autumn light fell faintly. I know most trees by name, but I haven't to this day been able to decide what those trees were. They had the tall curve of elms, the tenuity of poplars, the ashen colour of olives under a rainy sky; and they stretched ahead of me for half a mile or more without a break in their arch.</t>
  </si>
  <si>
    <t>Elbert Hubbard</t>
  </si>
  <si>
    <t>Little Journeys Vol. 14: Great Musicians</t>
  </si>
  <si>
    <t>http://www.online-literature.com/elbert-hubbard/journeys-vol-fourteen/</t>
  </si>
  <si>
    <t>What Shakespeare is to literature, Michelangelo to sculpture, and Rembrandt to portrait-painting, Johann Sebastian Bach is to organ-music. He was the greatest organist of his time, and his equal has not yet been produced, though nearly three hundred years have passed since his death. "The organ reached perfection at the hands of Bach," says Haweis. As a composer for the organ, Bach stands secure--his position is at the head, and is absolutely unassailable.
In point of temperament and disposition Bach bears a closer resemblance to Michelangelo than to either of the others whose names I have mentioned. He was stern, strong, self-contained, and so deeply religious that he was not only a Christian but a good deal of a pagan as well. A homely man was Bach--quiet, simple in tastes and blunt in speech.
The earnest way in which this plain, unpretentious man focused upon his life-work and raised organ-music to the highest point of art must command the sincere admiration of every lover of honest endeavor.
Bach was so great that he had no artistic jealousy, no whim, and when harshly and unjustly criticized he did not concern himself enough with the quibblers to reply. He made neither apologies nor explanations.</t>
  </si>
  <si>
    <t>Little Journeys Vol. 3: American Statesmen</t>
  </si>
  <si>
    <t>http://www.online-literature.com/elbert-hubbard/journeys-vol-three/</t>
  </si>
  <si>
    <t>Hamilton was working hard to bring New York over to an understanding that she must stand firm against English rule. He organized meetings, gave addresses, wrote letters, newspaper articles and pamphlets. Then he joined a military company and was perfecting himself in the science of war.
There were frequent outbreaks between Tory mobs and Whigs, and the breaking up of your opponents' meeting was looked upon as a pleasant pastime.
Then came the British ship "Asia" and opened fire on the town. This no doubt made Whigs of a good many Tories. Whig sentiment was on the increase; gangs of men marched through the streets and the king's stores were broken into, and prominent Royalists found their houses being threatened.
Doctor Cooper, President of King's College, had been very pronounced in his rebukes to Congress and the Colonies, and a mob made its way to his house. Arriving there, Hamilton and his chum Troup were found on the steps, determined to protect the place. Hamilton stepped forward, and in a strong speech urged that Doctor Cooper had merely expressed his own private views, which he had a right to do, and the house must not on any account be molested.</t>
  </si>
  <si>
    <t>French Foreign Office</t>
  </si>
  <si>
    <t>ATROCITIES OF THE WAR - M. DE WIART'S ADDRESS</t>
  </si>
  <si>
    <t>http://www.gutenberg.org/files/16331/16331-h/16331-h.htm#ATROCITIES_OF_THE_WAR</t>
  </si>
  <si>
    <t>As far as I am concerned, I have already been able, during a previous trip, to fully appreciate the noble virtues of the American Nation, and I am happy to take this opportunity to express all the admiration with which they inspire me.
Ever since her independence was first established, Belgium has been declared neutral in perpetuity. This neutrality, guaranteed by the powers, has recently been violated by one of them. Had we consented to abandon our neutrality for the benefit of one of the belligerents, we would have betrayed our obligations toward the others. And it was the sense of our international obligations as well as that of our dignity and honor that has driven us to resistance.
The consequences suffered by the Belgian Nation were not confined purely to the harm occasioned by the forced march of an invading army. This army not only seized a great portion of our territory, but it committed incredible acts of violence, the nature of which is contrary to the law of nations.</t>
  </si>
  <si>
    <t>ATROCITIES OF THE WAR - PRESIDENT WILSON'S REPLY</t>
  </si>
  <si>
    <t>You are not mistaken in believing that the people of this country love justice, seek the true paths of progress, and have a passionate regard for the rights of humanity.
It is a matter of profound pride to me that I am permitted for a time to represent such a people and to be their spokesman, and I am proud that your King should have turned to me in time of distress as to one who would wish on behalf of the people he represents to consider the claims to the impartial sympathy of mankind of a nation which deems itself wronged.
I thank you for the document you have put in my hands containing the result of an investigation made by a judicial committee appointed by the Belgian Government to look into the matter of which you have come to speak. It shall have my utmost attentive perusal and my most thoughtful consideration.
You will, I am sure, not expect me to say more. Presently, I pray God very soon, this war will be over.</t>
  </si>
  <si>
    <t>Gilbert K Chesterton</t>
  </si>
  <si>
    <t>Why England Came to be in it</t>
  </si>
  <si>
    <t>The mere facts of the story about the present European conflagration are quite as easy to tell.
Before we go on to the deeper things which make this war the most sincere war of human history, it is easy to answer the question of why England came to be in it at all; as one asks how a man fell down a coal hole, or failed to keep an appointment. Facts are not the whole truth. But facts are facts, and in this case the facts are few and simple.
Prussia, France, and England had all promised not to invade Belgium, because it was the safest way of invading France. But Prussia promised that if she might break in through her own broken promise and ours she would break in and not steal. In other words, we were offered at the same instant a promise of faith in the future and a proposal of perjury in the present.
Those interested in human origins may refer to an old Victorian writer of English, who in the last and most restrained of his historical essays wrote of Frederick the Great, the founder of this unchanging Prussian policy.</t>
  </si>
  <si>
    <t>A Portrait of the Artist as a Young Man</t>
  </si>
  <si>
    <t>http://www.gutenberg.org/files/4217/4217-h/4217-h.htm</t>
  </si>
  <si>
    <t>Jack Lawton looked over from his side. The little silk badge with the red rose on it looked very rich because he had a blue sailor top on. Stephen felt his own face red too, thinking of all the bets about who would get first place in elements, Jack Lawton or he. Some weeks Jack Lawton got the card for first and some weeks he got the card for first. His white silk badge fluttered and fluttered as he worked at the next sum and heard Father Arnall's voice. Then all his eagerness passed away and he felt his face quite cool. He thought his face must be white because it felt so cool. He could not get out the answer for the sum but it did not matter. White roses and red roses: those were beautiful colours to think of. And the cards for first place and second place and third place were beautiful colours too: pink and cream and lavender. Lavender and cream and pink roses were beautiful to think of. Perhaps a wild rose might be like those colours and he remembered the song about the wild rose blossoms on the little green place.</t>
  </si>
  <si>
    <t>Excerpt from A Portrait of the Artist as a Young Man</t>
  </si>
  <si>
    <t>https://www.commonlit.org/texts/excerpt-from-a-portrait-of-the-artist-as-a-young-man</t>
  </si>
  <si>
    <t>That night at Dalkey the train had roared like that and then, when it went into the tunnel, the roar stopped. He closed his eyes and the train went on, roaring and then stopping; roaring again, stopping. It was nice to hear it roar and stop and then roar out of the tunnel again and then stop. 
Then the higher line fellows began to come down along the matting in the middle of the refectory, Paddy Rath and Jimmy Magee and the Spaniard who was allowed to smoke cigars and the little Portuguese who wore the woolly cap. And then the lower line tables and the tables of the third line. And every single fellow had a different way of walking.
He sat in a corner of the playroom pretending to watch a game of dominoes and once or twice he was able to hear for an instant the little song of the gas. The prefect was at the door with some boys and Simon Moonan was knotting his false sleeves. He was telling them something about Tullabeg.</t>
  </si>
  <si>
    <t>Nicholas Gogol TRANSLATED BY CLAUD FIELD</t>
  </si>
  <si>
    <t>The Mantle</t>
  </si>
  <si>
    <t>The Mantle and Other Stories</t>
  </si>
  <si>
    <t>http://www.gutenberg.org/files/36238/36238-h/36238-h.htm</t>
  </si>
  <si>
    <t>We have related all this so conscientiously that the reader himself might be convinced that it was impossible for the little Akaki to receive any other name. When and how he entered the chancellery and who appointed him, no one could remember. However many of his superiors might come and go, he was always seen in the same spot, in the same attitude, busy with the same work, and bearing the same title; so that people began to believe he had come into the world just as he was, with his bald forehead and official uniform.
In the chancellery where he worked, no kind of notice was taken of him. Even the office attendants did not rise from their seats when he entered, nor look at him; they took no more notice than if a fly had flown through the room. His superiors treated him in a coldly despotic manner.</t>
  </si>
  <si>
    <t>The Chink and the Child</t>
  </si>
  <si>
    <t>It is a tale of love that they tell in the low-lit Causeway that slinks from West India Dock Road to the dark waste of waters beyond. In Pennyfields, too, you may hear it; and I do not doubt that it is told in far-away Tai-Ping, in Singapore, in Tokyo, in Shanghai, and those other haunts of wonder whether the wandering people of Limehouse go and whence they return so casually. It is a tale for tears, and should you hear it in the lilied tongue of the yellow men, it would awaken in you all your pity. In our bald speech it must, unhappily, lose its essential fragrance, that quality that will lift an affair of squalor into the loftier spheres of passion and imagination, beauty and sorrow. It will sound unconvincing, a little ... you know ... the kind of thing that is best forgotten.</t>
  </si>
  <si>
    <t>a cable dispatch from Berlin</t>
  </si>
  <si>
    <t>Dr. Meyer-Gerhard's Mission</t>
  </si>
  <si>
    <t>New York Times Current History; The European War, Vol 2, No. 4</t>
  </si>
  <si>
    <t>http://www.gutenberg.org/files/26377/26377-h/26377-h.htm#Dr_Meyer-Gerhards_Mission</t>
  </si>
  <si>
    <t>"The suggestion that Mr. Gerhard go to Berlin was made by Count von Bernstorff to the President at the White House conference on Wednesday. The Ambassador described to the President the difficulties he experienced in transmitting information to his Government. He cannot use the cables, which are in the possession of the Allies. So far as wireless is concerned, conditions make it almost impossible to send anything but the briefest dispatches. As a result, Germany is not well informed in regard to the reasons controlling the policy of the Administration or the state of public sentiment. If his Government were adequately informed the Ambassador is confident that it would look at the demands of the United States in a different fashion.
The President apparently appreciated the view presented by the Ambassador. In any event, he authorized him to send an agent to Berlin, and it is presumed that thereupon he was apprised of the identity of the man selected. Count von Bernstorff vouched for Mr. Gerhard as thoroughly informed on the entire diplomatic situation as well as upon the condition of public sentiment. In addition, he is carrying full explanatory reports from the Ambassador himself."</t>
  </si>
  <si>
    <t>Collection of Americans and William Howard Taft</t>
  </si>
  <si>
    <t>The League to Enforce Peace</t>
  </si>
  <si>
    <t>http://www.gutenberg.org/files/26377/26377-h/26377-h.htm#The_League_to_Enforce_Peace</t>
  </si>
  <si>
    <t>We, therefore, believe it to be desirable for the United States to join a league of nations binding the signatories to the following:
1. All justiciable questions arising between the signatory powers, not settled by negotiations, shall, subject to the limitations of treaties, be submitted to a judicial tribunal for hearing and judgment, both upon the merits and upon any issue as to its jurisdiction of the question.
2. All other questions arising between the signatories and not settled by negotiation shall be submitted to a Council of Conciliation for hearing, consideration, and recommendation.
3. The signatory powers shall jointly use forthwith both their economic and military forces against any one of their number that goes to war, or commits acts of hostility, against another of the signatories before any question arising shall be submitted as provided in the foregoing.
4. Conferences between the signatory powers shall be held from time to time to formulate and codify rules of international law, which, unless some signatory shall signify its dissent within a stated period, shall thereafter govern the decision of the judicial tribunal mentioned in Article 1.</t>
  </si>
  <si>
    <t>Dale Carnegie and J. Berg Esenwein</t>
  </si>
  <si>
    <t>The Art of Public Speaking</t>
  </si>
  <si>
    <t>http://www.gutenberg.org/files/16317/16317-h/16317-h.htm</t>
  </si>
  <si>
    <t>Self-consciousness is undue consciousness of self, and, for the purpose of delivery, self is secondary to your subject, not only in the opinion of the audience, but, if you are wise, in your own. To hold any other view is to regard yourself as an exhibit instead of as a messenger with a message worth delivering. Do you remember Elbert Hubbard's tremendous little tract, "A Message to Garcia"? The youth subordinated himself to the message he bore. So must you, by all the determination you can muster. It is sheer egotism to fill your mind with thoughts of self when a greater thing is there — truth. Say this to yourself sternly, and shame your self-consciousness into quiescence. If the theater caught fire you could rush to the stage and shout directions to the audience without any self-consciousness, for the importance of what you were saying would drive all fear-thoughts out of your mind.
Far worse than self-consciousness through fear of doing poorly is self-consciousness through assumption of doing well. The first sign of greatness is when a man does not attempt to look and act great.</t>
  </si>
  <si>
    <t>Dr. Edmund von Mach.</t>
  </si>
  <si>
    <t>Defense of the Dual Alliance—A Reply</t>
  </si>
  <si>
    <t>The New York Times Current History of the European War</t>
  </si>
  <si>
    <t>http://www.gutenberg.org/files/16702/16702-h/16702-h.htm</t>
  </si>
  <si>
    <t>In Sir Edward Grey's "White Paper" Mr. Beck has missed no important documents because he looked at England's well-prepared case through sympathetic eyes, and it did not occur to him to ask, "Where are all the documents bearing on Italian neutrality?" Does he believe that England was so little interested in the question whether she would have to fight two or three foes, and whether her way to Egypt and India would be safe or threatened? There are many dispatches to and from Rome included in the "White Paper," but not a mention of Italy's position.
The first paper contains a letter to the British Ambassador in Berlin concerning the Austro-Serbian relations. Is it not probable that Sir Edward Grey's attention was called to this question by his Ambassador in Vienna? Where is his letter? Or, if Sir Edward thought of it himself, why did he not mention his conversation also to Sir M. de Bunsen in Vienna? Where is this note? Are we to assume that Sir M. de Bunsen made his first report on July 23, although Sir Edward Goschen in Berlin had an interesting report to make a day earlier?</t>
  </si>
  <si>
    <t>Dr. Flamm</t>
  </si>
  <si>
    <t>Aim of Submarine Warfare</t>
  </si>
  <si>
    <t>The European War, Vol 2, No. 3</t>
  </si>
  <si>
    <t>http://www.gutenberg.org/files/15480/15480-h/15480-h.htm</t>
  </si>
  <si>
    <t>Anybody who wants to fight England must not attempt it by striving to bring against England larger and more numerous battleships and cruisers. That would be not only unwise but also very costly. He must try another method, which makes England's great sea power completely illusory, and gives it practically no opportunity for activity. This method is the cutting-off of imports by submarine fleets. Let it not be said that the attainment of this end requires a very great deal of material. England, as can easily be seen from the map, possesses a fairly limited number of river mouths and ports for rapid development of her great oversea trade. Beginning in the northeast, those on the east coast are mainly the Firth of Forth, the mouths of the Tyne and Humber, and then the Thames; in the south, Portsmouth, Southampton, and Plymouth, with some neighboring harbors; in the west, the Bristol Channel, the Mersey, the Solway, and the Clyde. These are the entries that have to be blocked in order to cut off imports in a way that will produce the full impression.</t>
  </si>
  <si>
    <t>Dr. Th. Schiemann</t>
  </si>
  <si>
    <t>How England Prevented an Understanding with Germany</t>
  </si>
  <si>
    <t>http://www.gutenberg.org/files/26377/26377-h/26377-h.htm#How_England_Prevented_an_Understanding_With_Germany</t>
  </si>
  <si>
    <t>After the great crisis of the first world war, which terminated in the Congress of Vienna, the relations of England to the German States were fairly good. People lived in the protecting shade of the great alliance; England was busy digesting the enormous prey which it had seized at the expense of all the other powers that had taken part in the war; Continental Europe was endeavoring, as best it could, to heal the wounds and sores which had remained behind as mementos of oppressive but, despite all, glorious years. France recuperated most rapidly; by the Treaties of Paris there had been recovered from it only part of the abundant harvest which it had gathered in consequence of the victories and the coercive policy of Napoleon; the national soil was still fertile and the national consciousness was still imbued with the "gloire" which the Corsican General, with the help of his own and of foreign troops, had won for the French name. The great disturbances of world peace that marked the years 1830, 1854, and 1870 were attributable to an incessant pursuit of new "gloire," to which all other aims were subordinate.</t>
  </si>
  <si>
    <t>Dr. von Bethmann-Hollweg</t>
  </si>
  <si>
    <t>Italy's Violation of Faith</t>
  </si>
  <si>
    <t>http://www.gutenberg.org/files/26377/26377-h/26377-h.htm#Italys_Violation_of_Faith</t>
  </si>
  <si>
    <t xml:space="preserve">I believe Machiavelli once said that a war which is necessary is also just. Viewed from this sober, practical, political standpoint, which leaves out of account all moral considerations, has this war been necessary? Is it not, indeed, directly mad? Nobody threatened Italy; neither Austria-Hungary nor Germany. Whether the Triple Entente was content with blandishments alone history will show later. Without a drop of blood flowing, and without the life of a single Italian being endangered, Italy could have secured the long list of concessions which I recently read to the House—territory in Tyrol and on the Isonzo as far as the Italian speech is heard, satisfaction of the national aspirations in Trieste, a free hand in Albania, and the valuable port of Valona.
Why have they not taken it? Do they, perhaps, wish to conquer the German Tyrol? Hands off! Did Italy wish to provoke Germany, to whom she owes so much in her upward growth of a great power, and from whom she is not separated by any conflict of interests? We left Rome in no doubt that an Italian attack on Austro-Hungarian troops would also strike the German troops. </t>
  </si>
  <si>
    <t>Dr. Wilhelm von Bode</t>
  </si>
  <si>
    <t>Dr. von Bode’s Polemic</t>
  </si>
  <si>
    <t>The European War, Vol 2, No. 5</t>
  </si>
  <si>
    <t>http://www.gutenberg.org/files/22460/22460-h/22460-h.htm</t>
  </si>
  <si>
    <t>M. Bode should have been able to separate a little better two things which have nothing to do with each other: strategy and the history of art. He should have explained the conduct of the soldiers by the service which is required of them; he should have pointed out precisely the point of view of the archaeologist as incompatible with that of the warrior and he should have freed of responsibility those who, loving the picturesque old cities and the pure creations of artists, could not sympathize with those who destroy them.
Far from this, he has invoked the merits of German science to justify the outrages of the soldiery and in his eyes the fact that German savants have added to the progress of archaeology suffices to prove that the German army is incapable of destroying works of art.</t>
  </si>
  <si>
    <t>Eden Phillpotts</t>
  </si>
  <si>
    <t>The Will to Power</t>
  </si>
  <si>
    <t>On Time's high canopy the years are as stars great and small, some of lesser magnitude, some forever bright with the splendor of supreme human achievements; and now there flashes out a year concerning which, indeed, no man can say as yet how great it will be; but all men know that it must be great. It is destined to drown all lesser years, even as sunrise dims the morning stars with day; it is a year bright with promise and bodeful with ill-tidings also; for in the world at this moment there exist stupendous differences that this year will go far to set at rest. This year must solve profound problems, determine the trend of human affairs for centuries, and influence the whole future history of civilization. This year may actually see the issue; at least it will serve to light the near future when that issue shall be accomplished.</t>
  </si>
  <si>
    <t>EDWARD PICK.</t>
  </si>
  <si>
    <t>In Defense of Austria</t>
  </si>
  <si>
    <t>Mr. Beck makes out a case from the viewpoint of the accusing party—of course, nobody will doubt the legal abilities of Mr. Beck—but before the Supreme Court of Civilization there is also a law: audiatur et altera pars. Mr. Beck, as he presents the case to the court, has not mentioned very important points which, for the decision of the Supreme Court, would be most vital ones.
At first the breach of Belgian neutrality, admitted and regretted by the German Government, has nothing to do with the question—who precipitated the war? It constituted only an action of the war itself. On the other hand, you call in your editorial the Austrian ultimatum a savage one and take it for granted that this ultimatum started the stone rolling and brought finally the general clash in Europe about. This presumption, when presented to the court, will have to be thoroughly proved, because there are many people, fair and just, as you consider yourself, who are convinced of the ample justification of this ultimatum.</t>
  </si>
  <si>
    <t>Edward W. Thomson</t>
  </si>
  <si>
    <t>Canada and Britain's War Union</t>
  </si>
  <si>
    <t>The European War, Vol 2, No. 2</t>
  </si>
  <si>
    <t>http://www.gutenberg.org/files/15479/15479-h/15479-h.htm</t>
  </si>
  <si>
    <t>The alteration manifested by Canada's active, voluntary engagement in the European war is the change from Canadians holding, as they formerly did, that Great Britain was bound to defend Canada, while Canadians were not bound to defend Great Britain outside Canada. The "dependency" has not been now dragged in; it acted as an independency; it recognized its participation with Great Britain in a common danger; it proceeded quite voluntarily, quite independently, to recruit, organize, dispatch, and maintain large forces for the common cause. Canada's course has become that of a partner in respect of acceptance of risks and of contribution to expenses.
This partner has no formally specified share in gains, or in authority, or in future policy of the concern. Canada has no obvious, distinct, admitted way or voice as to the conduct of war or making of peace. She appears, with the other self-governing Dominions of the Crown, as an ally having no vote in settlements, none of the prerogatives of an ally.</t>
  </si>
  <si>
    <t>EMIL VERHAEREN</t>
  </si>
  <si>
    <t>Address to King Albert of Belgium</t>
  </si>
  <si>
    <t>New York Times Current History: The European War, Vol 2, No. 1</t>
  </si>
  <si>
    <t>http://www.gutenberg.org/files/15478/15478-h/15478-h.htm#toc_40</t>
  </si>
  <si>
    <t>This request to pay my respectful homage to you has given me the first real pleasure I have been permitted to feel since the good days of Liège. At this moment you are the one King in the world whose subjects, without exception, unite in loving and admiring him with all the strength of their souls. This unique fate is yours, Sire. No leader of men on earth has had it in the same degree as you.
In spite of the immensity of the sorrow surrounding you, I think you have a right to rejoice, and the more so as your consort, her Majesty the Queen, shares this rare privilege with you.
Sire, your name will be great throughout the ages to come. You are in such perfect sympathy with your people that you will always be their symbol. Their courage, their tenacity, their stifled grief, their pride, their future greatness, their immortality all live in you. Our hearts are yours to their very depths. Being yourself, you are all of us. And this you will remain.</t>
  </si>
  <si>
    <t>Eugène Brieux</t>
  </si>
  <si>
    <t>American Aid of France</t>
  </si>
  <si>
    <t>Miss Marie Van Vorst, who nursed the wounded at the American Ambulance in Paris, will speak to you of it as an eyewitness. From her you will receive direct news of your splendid work of humanity. While she was caring for wounded French, English, and German I was attached to another hospital at Chartres. It happens, therefore, that I have never seen the American Military Hospital created by you, but I am not in ignorance concerning it any more than any other Parisian, any more, indeed, than the majority of the French people. I know that the American Ambulance is the most remarkable hospital that the world has seen. I know that you, since the beginning of the war, have brought the aid of medical science to wounded men and that you have given not only money, but an institution, all ready, complete and of the most modern type, and, even more, that you have sent there your best surgeons and a small army of orderlies and nurses.</t>
  </si>
  <si>
    <t>F. Hopkinson Smith</t>
  </si>
  <si>
    <t>France and England As Seen in War Time</t>
  </si>
  <si>
    <t>The New York Times Current History of the European War, Vol 1, Issue 4</t>
  </si>
  <si>
    <t>http://www.gutenberg.org/files/16363/16363-h/16363-h.htm</t>
  </si>
  <si>
    <t>Curiously enough," he said, without waiting for any opening question from The Times reporter—Mr. Smith often interviews himself—"curiously enough, I was on my way to Rheims to make a sketch of the Cathedral when the war broke out. I had started out to make a series of sketches of the great European cathedrals. Not etchings, but charcoal sketches.
"Let me say here, too, that cathedrals for the most part ought not to be etched. You lose too many shadows, though you gain in line; but in the etching you have to cross-hatch so heavily with ink that the result is just ink, and not shadow at all. Charcoal gives you depth and transparency. I was eager to do a series of the cathedrals, as I had done a series for the Dickens and Thackeray books, and had planned to give my, entire Summer to it.</t>
  </si>
  <si>
    <t>Metamorphosis</t>
  </si>
  <si>
    <t>http://www.gutenberg.org/files/5200/5200-h/5200-h.htm</t>
  </si>
  <si>
    <t>The first thing he wanted to do was to get up in peace without being disturbed, to get dressed, and most of all to have his breakfast. Only then would he consider what to do next, as he was well aware that he would not bring his thoughts to any sensible conclusions by lying in bed. He remembered that he had often felt a slight pain in bed, perhaps caused by lying awkwardly, but that had always turned out to be pure imagination and he wondered how his imaginings would slowly resolve themselves today. He did not have the slightest doubt that the change in his voice was nothing more than the first sign of a serious cold, which was an occupational hazard for traveling salesmen.
It was a simple matter to throw off the covers; he only had to blow himself up a little and they fell off by themselves. But it became difficult after that, especially as he was so exceptionally broad.</t>
  </si>
  <si>
    <t>The Metamorphosis</t>
  </si>
  <si>
    <t>https://www.commonlit.org/texts/the-metamorphosis</t>
  </si>
  <si>
    <t>One morning, when Gregor Samsa woke from troubled dreams, he found himself transformed in his bed into a horrible vermin. He lay on his armor-like back, and if he lifted his head a little he could see his brown belly, slightly domed and divided by arches into stiff sections. The bedding was hardly able to cover it and seemed ready to slide off any moment. His many legs, pitifully thin compared with the size of the rest of him, waved about helplessly as he looked.
"What's happened to me?" he thought. It wasn't a dream. His room, a proper human room although a little too small, lay peacefully between its four familiar walls. A collection of textile samples lay spread out on the table—Samsa was a traveling salesman—and above it there hung a picture that he had recently cut out of an illustrated magazine and housed in a nice, gilded frame. It showed a lady fitted out with a fur hat and fur boa who sat upright, raising a heavy fur muff that covered the whole of her lower arm towards the viewer.</t>
  </si>
  <si>
    <t>Frederick Pollock</t>
  </si>
  <si>
    <t>The Modern Plataea</t>
  </si>
  <si>
    <t>http://www.gutenberg.org/files/26377/26377-h/26377-h.htm#The_Modern_Plataea</t>
  </si>
  <si>
    <t>Nearly 2,400 years ago the Boeotian city of Plataea was one among the many lesser Greek republics. Her citizens earned immortal fame by taking part with the leading states of Athens and Sparta in the decisive battles, fought on their own territory, which delivered Greece from the fear of Persian conquest and saved the light of Greek freedom and civilization from being extinguished. To this day the name of Plataea is held in honor throughout the world; for many years that honor was unique. Belgium has now done and dared for the freedom of modern Europe as much as Plataea did of old: she has, unhappily, suffered far more. As her valor has been equal and her suffering greater her reward will be no less immortal. Belgium will be remembered with Plataea centuries after the military tyranny of the Hohenzollerns has vanished like an evil dream.</t>
  </si>
  <si>
    <t>Friedrich Curtius</t>
  </si>
  <si>
    <t>On the Psychology of Neutrals</t>
  </si>
  <si>
    <t>So sang Clemens Brentano in the year 1813. Today, we once more realize that the attempt to remain neutral through a conflict which is deciding the history of the world not only brings great spiritual difficulties, but is even felt to be a downright moral impossibility, just as the poet saw it a hundred years ago. Legal neutrality is, of course, a simple thing. Every state can itself practice it, and impose it as a duty on its citizens. One may even think that modern states should go further in this direction than they do. The indifference of the Government toward the business transactions of its citizens with foreign states is a political anomaly, comprehensible in an age when foreign policy in war and peace was viewed as something that concerned the ruler only, but contradictory in a democratic age, when wars are peoples' wars. Today, in all civilized states, the Government is morally answerable for those activities of its subjects which have international results.</t>
  </si>
  <si>
    <t>George Bernard Shaw</t>
  </si>
  <si>
    <t>Bernard Shaw's Terms of Peace</t>
  </si>
  <si>
    <t>At that time scarcely one of the leading newspapers took heed of my insistence that this war was an imperialistic war and popular only in so far as all wars are for a time popular. But I need hardly assure you that if Grey had announced: "We have concluded a treaty of alliance with Germany and Austria and must wage war upon France and Russia," he would have evoked precisely the same patriotic fervor and exactly the same democratic anti-Prussianism, (with the omission of the P). Then the German Kaiser would have been cheered as the cousin of our King and our old and faithful friend.
As concerns myself, I am not unqualifiedly what is called a pan-German; the Germans, besides, would not have a spark of respect left for me if now, when all questions of civilization are buried, I did not hold to my people. But neither am I an anti-German.</t>
  </si>
  <si>
    <t>G.H. Perris</t>
  </si>
  <si>
    <t>As the French Fell Back on Paris</t>
  </si>
  <si>
    <t>CHÂTEAU THIERRY, Sunday, Sept. 13. — We first realized yesterday, in a little town of Brie which lies east of Paris, between the Seine and the Marne, how difficult it is to get food in the rear of two successive invasions. As in every other town in the region, all the shops were shut and nearly all the houses. It was only after a long search that we found an inn that could give us luncheon.
There, in a large room with a low-beamed roof and a tiled floor, our stout landlady in blue cotton produced an excellent meal of melon, mutton, macaroni, and good ripe pears. Dogs and cats sprawled around us, and a big bowl of roses spoke of serenities that are now in general eclipse. At a neighboring table a group of peasants, too old for active service, were discussing their grievances.</t>
  </si>
  <si>
    <t>GEORGE E. BERNHEIMER.</t>
  </si>
  <si>
    <t>Critics Dispute Mr. Beck</t>
  </si>
  <si>
    <t>Mr. Beck's allegation that the question "Was England justified in declaring war against Germany?" is more easily disposed of than the questions "Was Austria justified in declaring war against Serbia?" and "Was Germany justified in declaring war against Russia and France?" proves two things—first, that his interest lies primarily in the vindication of England; second, that he disregards the fundamental causes and recognizes only the precipitating causes of the war.
The precipitating cause of the war between England and Germany is verbosely if inadequately covered by his article. We must admit that a treaty was broken by Germany, yet we contend that this broken agreement was a pretext for a war fomented and impelled by basic economic causes. At the outset, let us distinguish between a contract and a treaty. A contract is an agreement between individuals contemplating enforcement by a court of law; punishment by money damages in the great majority of cases, by a specific performance in a very few. A treaty is an agreement between nations contemplating enforcement by a court of international public opinion; punishment by money indemnity in the great majority of cases, by specific performance (i.e., force of arms) in a very few.</t>
  </si>
  <si>
    <t>GEORGE W. WICKERSHAM</t>
  </si>
  <si>
    <t>Appeals for American Defense</t>
  </si>
  <si>
    <t>Careful investigation by our committees who have looked into the question of national defense brings to light the following conditions of affairs:
According to official Government reports, there are barely 30,000 mobile troops in continental United States. These are distributed among fifty-two widely scattered posts, which would make it impossible to mobilize quickly at any given point. Even this small force is short of officers, ammunition, and equipment. Furthermore, it has no organized reserve.
Our National Guard, with negligible exceptions, is far below its paper strength in men, equipment, and efficiency.
Our coast defenses are inadequate, our fortifications insufficiently manned and without adequate organized reserves.
Our navy is neither adequate nor prepared for war. This, our first line of defense, is inadequately manned, short of ammunition, and has no organized reserve of trained men. Our submarine flotilla exists chiefly upon paper. Fast scout cruisers, battle cruisers, aeroplanes, mine layers, supply ships, and transports are lacking. Target practice has been neglected or altogether omitted.</t>
  </si>
  <si>
    <t>George Wellington Porter</t>
  </si>
  <si>
    <t>American War Supplies</t>
  </si>
  <si>
    <t>Within the last ten months, contracts for war supplies estimated to exceed $1,000,000,000 have been placed in the United States.
When war was declared last August, this country was suffering from acute industrial depression; many factories shut down, others operating on short time, and labor without employment. After the paralyzing effect of the news that war was declared had worn away, businessmen here realized the great opportunity about to be afforded them of furnishing war supplies which must soon be in demand. Their expectations were soon fulfilled, as almost immediately most of the Governments sent commissions to the United States. Some had orders to buy, while others were authorized to get prices and submit samples.
It was not long until mills and factories were being operated to capacity, turning out boots and shoes, blankets, sweaters, socks, underwear, &amp;c. The manufacturers of these articles were merely required to secure additional help in order to increase their plants' production.</t>
  </si>
  <si>
    <t>H.H. Asquith</t>
  </si>
  <si>
    <t>Britains Unsheathed Sword</t>
  </si>
  <si>
    <t>http://www.gutenberg.org/files/15478/15478-h/15478-h.htm#toc_42</t>
  </si>
  <si>
    <t>It is a good rule in war to concentrate your forces on the main theatre and not to dissipate them in disconnected and sporadic adventures, however promising they may appear to be. That consideration, I need hardly say, has not been lost sight of in the councils of the Allies. There has been and there will be no denudation or impairment of the forces which are at work in Flanders, and both the French and ourselves will continue to give them the fullest, and we believe the most effective, support. Nor, what is equally important, has there for the purpose of these operations been any weakening of the grand fleet. The enterprise which is now going on, and so far has gone on in a manner which reflects, as I think the House will agree, the highest credit on all concerned, was carefully considered and conceived with very distinct and definite objects—political, strategic, and economical. Some of these objects are so obvious as not to need statement and others are of such a character that it is perhaps better for the moment not to state them.</t>
  </si>
  <si>
    <t>Hamilton Fyfe</t>
  </si>
  <si>
    <t>COLLECTING THE ARMS.</t>
  </si>
  <si>
    <t>Advance detachments of Russian troops entered Przemysl last night. The business of collecting the arms is proceeding. I believe the officers will be allowed to keep their swords.
Great surprise has been caused here by a statement that the number of troops captured exceeds three army corps. Possibly on account of the snowstorm no further telegram has been received from the Grand Duke Nicholas, and no details of the fall of the garrison have yet been officially announced. I have, however, received the definite assurance of a very high authority that the force which has surrendered includes nine Generals, over 2,000 officers, and 130,000 men. In spite of the authority of my informant, I am still inclined to await confirmation of these figures.
The leading military organ, the Russki Invalid, says that the garrison was known to number 60,000 men and that it had been swelled to some extent by the additional forces drafted in before the investment began. The Retch estimates the total at 80,000, and a semi-official announcement also places the strength of the garrison at that figure, excluding artillery and also the men belonging to the auxiliary and technical services.</t>
  </si>
  <si>
    <t>As America Sees the War</t>
  </si>
  <si>
    <t>But it was only last night in this old and mighty city of Philadelphia that the greatest of reasons for an alliance was brought sharply home to my mind. I had thought, loosely enough, that since we speak the same language, share many of the same traditions, and equally desire peace for the prosperity of our trade, surely some alliance between us was natural, and with a little effort might be made inevitable. The deeper, more political, and far grander reason for this comradeship between the two nations had never definitely shaped itself to my consciousness.
Enlightenment came to me in the course of conversation with two thoughtful Philadelphians whose minds are centered on something which transcends patriotism and who work with fine courage and remarkable ability for the triumph of their idea.
One of these men said to me: "You speak of an alliance between England and America; do you mind telling us what you mean by that term alliance?"</t>
  </si>
  <si>
    <t>Why England Fights Germany</t>
  </si>
  <si>
    <t>The European War, Vol. 1 - No. 5</t>
  </si>
  <si>
    <t>http://www.gutenberg.org/files/18880/18880-h/18880-h.htm#Why_England_Fights_Germany</t>
  </si>
  <si>
    <t>It is not enough to answer the question "Why is England at war with Germany?" unless we know to begin with what that event means to this gigantic war as a whole.
Let us begin, then, by saying that this great war is not primarily a war between England and Germany at all. England and Germany are not the two chief combatants. The issue is not a victory to be achieved by Germany on the one side or England upon the other. The victory of one of the parties in the great struggle would not produce a much stronger England, though it certainly would produce a much stronger Germany.
The struggle is primarily and essentially a struggle between two conflicting theories of life and government, which have the Continent of Europe for their theatre, and of which the Prussians upon the one hand, the French upon the other, are the protagonists and have been the protagonists for now more than three generations.</t>
  </si>
  <si>
    <t>Hugo Muensterberg</t>
  </si>
  <si>
    <t>German-American Dissent</t>
  </si>
  <si>
    <t>http://www.gutenberg.org/files/26377/26377-h/26377-h.htm#German-American_Dissent</t>
  </si>
  <si>
    <t>The new plan depends upon only one new feature by which the mutual agreement is to be fortified against the demands of national excitement. The plan of the League of Peace promises the joint use of military forces in case that one nation is unwilling to yield. But the world witnesses today the clear proof that even the greatest combination of fighting forces may be unable to subdue by mere number a nation which is ready to make any sacrifice for its convictions. One hundred and fifty millions are attacked by eight hundred and fifty millions, by joint forces from five continents, which moreover are backed by the economic forces of the richest country in the world; and yet after ten months of fighting one million prisoners, but no other hostile soldiers, stand on German soil. After this practical example the plan merely to join the military forces will less than ever appear a convincing argument in an hour in which a nation feels its existence or its honor threatened. For a long time we heard the claim that the Socialists and the bankers would now make great wars impossible; both prophecies have failed.</t>
  </si>
  <si>
    <t>IRENE SARGENT</t>
  </si>
  <si>
    <t>Dr. Irene Sargent's Reply to Dr. Dernburg</t>
  </si>
  <si>
    <t>The truth stands that the whole Schleswig-Holstein question is one that involves the modern principle of "nationality," and, as such, enters of necessity into the present European crisis. It is broadly understood by Dr. Eliot and willfully misapprehended by his critic.
Passing on to consider Alsace-Lorraine, Dr. Dernburg declares that "it had belonged to Germany until it was taken, against the will of the people, under Louis XIV."
In this statement, as in the treatment of the previous question, facts are mutilated and wrong impressions are given. Alsace, it is well known, was included within the confines of ancient Gaul, its original population was Celtic, and it passed, late in the fifth Christian century, under the rule of the Franks, one of whose chieftains, Clovis, became the founder of the first French monarchy. In dealing with its later history Dr. Dernburg confuses the Holy Roman (Germanic) Empire with Germany, considered in its modern sense. He appears to forget that the reign of Louis XIV was an age of absolutism and not of plébiscites.</t>
  </si>
  <si>
    <t>J. Laurence Laughlin</t>
  </si>
  <si>
    <t>A Full-Fledged Socialist State</t>
  </si>
  <si>
    <t>http://www.gutenberg.org/files/15478/15478-h/15478-h.htm#toc_22</t>
  </si>
  <si>
    <t>The inevitable consequence of a depreciated currency must be a rise of prices, usually greater than the actual percentage of depreciation. To meet this situation there came a device possible in no other commercial country. The Government fixed prices at which goods could be sold. This medieval device could be enforced only in a land where such State interference had been habitual, and, of course, could give to the notes the fictitious purchasing power only inside the country. After the Christian Science fashion, one had only to believe the notes were of value to make them so; but in the cold world outside German jurisdiction, their value would be gauged by the chances of getting gold for them. Here, then, we find Germany in all the mazes of our ancient "greenbackism," but still in possession of a large stock of gold. As soon as the war ends, she may be able to return to gold payments at an early date—very much as did France after the ordeal of the Franco-Prussian war of 1870-1871.</t>
  </si>
  <si>
    <t>An Appreciation</t>
  </si>
  <si>
    <t>http://www.online-literature.com/barrie/4551/</t>
  </si>
  <si>
    <t>He loved his schemes. They were a succession of many-colored romances to him, and were issued to the world not without the accompaniment of the drum, but you would never find him saying anything of himself. He pushed them in front of him, always taking care that they were big enough to hide him. When they were able to stand alone he stole out in the dark to have a look at them, and then if unobserved his bosom swelled. I have never known any one more modest and no one quite so shy. Many actors have played for him for years and never spoken to him, have perhaps seen him dart up a side street because they were approaching. They may not have known that it was sheer shyness, but it was. I have seen him ordered out of his own theater by subordinates who did not know him, and he went cheerfully away. "Good men, these; they know their business," was all his comment. Afterward he was shy of going back lest they should apologize.</t>
  </si>
  <si>
    <t>J.H. Whitehouse</t>
  </si>
  <si>
    <t>The Belgian Ruin</t>
  </si>
  <si>
    <t>"Having always regarded war as the negation of all that is good," said Mr. Whitehouse tonight, "I desired to see what its ravages were in a country exposed to all its fury, and what steps were possible to mitigate them. I do not think that any one here has realized the plight of the civilian population of Belgium today, and can only attempt to give any picture of this by describing some of my own experiences."
Mr. Whitehouse made the journey outside Antwerp with two military cars, attended by Belgian officials. In describing the damage which he says the Belgians had to inflict upon themselves to supplement the defenses of Antwerp, he said:
"Hundreds of thousands of trees had been cut down, so that at some points of our journey we had the impression of passing through a wilderness of roots. The tree trunks had all been removed so as to afford no cover to the enemy. All houses had been blown up or otherwise destroyed. Later we passed through the country which had been flooded as a further measure of defense. The damage resulting from these precautionary measures alone amounted to £10,000,000, ($50,000,000.)</t>
  </si>
  <si>
    <t>JAMES BRYCE.</t>
  </si>
  <si>
    <t>Appreciation from Lord Bryce</t>
  </si>
  <si>
    <t>Most persons in this country, including all those who work for peace, agree with you in deploring the vast armaments which European States have been piling up, and will hope with you that after this war they may be reduced—and safely reduced—to slender dimensions. Their existence is a constant menace to peace. They foster that spirit of militarism which has brought these horrors on the world; for they create in the great countries of the Continent a large and powerful military and naval caste which lives for war, talks and writes incessantly of war, and glorifies war as a thing good in itself.
It is (as you say) to the peoples that we must henceforth look to safeguard international concord. They bear the miseries of war, they ought to have the power to arrest the action of those who are hurrying them into it.
To get rid of secret diplomacy is more difficult in Europe than in America, whose relations with foreign States are fewer and simpler, but what you say upon that subject also will find a sympathetic echo here among the friends of freedom and of peace. I am always sincerely yours,</t>
  </si>
  <si>
    <t>John Buchan</t>
  </si>
  <si>
    <t>The Thirty-Nine Steps</t>
  </si>
  <si>
    <t>http://www.gutenberg.org/files/558/558-h/558-h.htm</t>
  </si>
  <si>
    <t>He was an American, from Kentucky, and after college, being pretty well off, he had started out to see the world. He wrote a bit, and acted as a war correspondent for a Chicago paper, and spent a year or two in South-Eastern Europe. I gathered that he was a fine linguist, and had got to know pretty well the society in those parts. He spoke familiarly of many names that I remembered to have seen in the newspapers.
He had played about with politics, he told me, at first for the interest of them, and then because he couldn't help himself. I read him as a sharp, restless fellow, who always wanted to get down to the roots of things. He got a little further down than he wanted.
I am giving you what he told me as well as I could make it out.</t>
  </si>
  <si>
    <t>JOHN GALSWORTHY</t>
  </si>
  <si>
    <t>Reveille</t>
  </si>
  <si>
    <t>http://www.gutenberg.org/files/15478/15478-h/15478-h.htm#toc_5</t>
  </si>
  <si>
    <t>Then, clear, I heard a Voice call: "Brothers! The dike is breaking! The River comes! Link arms, brothers; with the dike of our bodies we will save our home! Sisters, behind us, link arms! Close in the crevices, children! The River!" And all that multitude, whom I had seen treading quietly the grass and fallen leaves with prosperous feet, came hurrying, their eyes no longer fixed on the rich plain, but lifted in trouble and defiance, staring at that rushing blackness. And the Voice called: "Hasten, brothers! The dike is broken. The River floods!"
And they answered: "Brother, we come!"
Thousands and thousands they pressed, shoulder to shoulder—men, women, and children, and the beasts lying down behind, till the living dike was formed. And that blackness came on, nearer, nearer, till, like the whites of glaring eyes, the wave crests glinted in the dark rushing flood. And the sound of the raging waters was as a roar from a million harsh mouths.
But the Voice called: "Hold, brothers! Hold!"
And from the living dike came answer: "Brother! We hold!"</t>
  </si>
  <si>
    <t>Note on the Principle of Nationality</t>
  </si>
  <si>
    <t>In these times one dread lies heavy on heart and brain—the thought that after all the unimaginable suffering, waste, and sacrifice of this war, nothing may come of it, no real relief, no permanent benefit to Europe, no improvement to the future of mankind.
The pronouncements of publicists—"This must never happen again," "Conditions for abiding peace must be secured," "The United States of Europe must be founded," "Militarism must cease"—all such are the natural outcome of this dread. They are proclamations admirable in sentiment and intention. But human nature being what it has been and is likely to remain, we must face the possibility that nothing will come of the war, save the restoration of Belgium, (that, at least, is certain;) some alterations of boundaries; a long period of economic and social trouble more bitter than before; a sweeping moral reaction after too great effort. Cosmically regarded, this war is a debauch rather than a purge, and debauches have always to be paid for.</t>
  </si>
  <si>
    <t>John W. Burgess</t>
  </si>
  <si>
    <t>The Kaiser and Belgium</t>
  </si>
  <si>
    <t>In the second place, the Emperor is an exceedingly intelligent and highly cultivated man. His mental processes are swift, but they go also very deep. He is a searching inquirer, and questions and listens more than he talks. His fund of knowledge is immense and sometimes astonishing. He manifests interest in everything, even to the smallest detail, which can have any bearing upon human improvement. I remember a half hour's conversation with him once over a cupping glass, which he had gotten from an excavation in the Roman ruin called the Saalburg, near Homburg. He always appeared to me most deeply concerned with the arts of peace. I have never heard him speak much of war, and then always with abhorrence, nor much of military matters, but improved agriculture, invention, and manufacture, and especially commerce and education in all their ramifications, were the chief subjects of his thought and conversation. I have had the privilege of association with many highly intelligent and profoundly learned men, but I have never acquired as much knowledge, in the same time, from any man whom I have ever met, as from the German Emperor.</t>
  </si>
  <si>
    <t>PROF. BURGESS'S SECOND ARTICLE.</t>
  </si>
  <si>
    <t>On the 19th day of April, 1839, Belgium and Holland, which from 1815 to 1830 had formed the United Kingdom of the Netherlands, signed a treaty of separation from, and independence of, each other. It is in this treaty that the original pledge of Belgian neutrality is to be found. The clause of the treaty reads: "Belgium in the limits above described shall form an independent neutral State and shall be bound to observe the same neutrality toward all other States." On the same day and at the same place, (London,) a treaty, known in the history of diplomacy as the Quintuple Treaty, was signed by Great Britain, France, Prussia, Austria, and Russia, approving and adopting the treaty between Belgium and Holland. A little later, May 11, the German Confederation, of which both Austria and Prussia were members, also ratified this treaty.</t>
  </si>
  <si>
    <t>John Waugh</t>
  </si>
  <si>
    <t>The Argonauts</t>
  </si>
  <si>
    <t>The Ontario Readers: Third Book</t>
  </si>
  <si>
    <t>http://www.gutenberg.org/files/18561/18561-h/18561-h.htm#Argonauts</t>
  </si>
  <si>
    <t>Medea, seeing that he knew not fear, gave him a magic ointment which should give him the strength of seven men and protect him from fire and steel.
All the people assembled at sunrise in the field of Ares. When the fire-breathing bulls saw Jason standing in the middle of the field, fury shot from their eyes. Fierce was their onset and the multitude waited breathless to see what the end would be. As the bulls came on with lowered heads, and tails in air, Jason leaped nimbly to one side, and the monsters shot past him with bellowings that shook the earth. They turned and Jason poised for the leap. As they passed a second time, he grasped the nearest by the horn and lightly vaulted upon its back. The bull, unused to the burden, sank cowering to the ground. Jason patted its neck caressing it, and gladly it shared the yoke with its fellow.</t>
  </si>
  <si>
    <t>Anne of the Island</t>
  </si>
  <si>
    <t>http://www.gutenberg.org/files/51/51-h/51-h.htm</t>
  </si>
  <si>
    <t>She enjoyed the evening tremendously, but the end of it rather spoiled all. Gilbert again made the mistake of saying something sentimental to her as they ate their supper on the moonlit verandah; and Anne, to punish him, was gracious to Charlie Sloane and allowed the latter to walk home with her. She found, however, that revenge hurts nobody quite so much as the one who tries to inflict it. Gilbert walked airily off with Ruby Gillis, and Anne could hear them laughing and talking gaily as they loitered along in the still, crisp autumn air. They were evidently having the best of good times, while she was horribly bored by Charlie Sloane, who talked unbrokenly on, and never, even by accident, said one thing that was worth listening to. Anne gave an occasional absent "yes" or "no," and thought how beautiful Ruby had looked that night, how very goggly Charlie's eyes were in the moonlight—worse even than by daylight—and that the world, somehow, wasn't quite such a nice place as she had believed it to be earlier in the evening.</t>
  </si>
  <si>
    <t>LANSING</t>
  </si>
  <si>
    <t>The American Rejoinder</t>
  </si>
  <si>
    <t>The Government of the United States and the Imperial German Government are contending for the same great object, have long stood together in urging the very principles upon which the Government of the United States now so solemnly insists. They are both contending for the freedom of the seas. The Government of the United States will continue to contend for that freedom, from whatever quarter violated, without compromise and at any cost. It invites the practical cooperation of the Imperial German Government at this time, when cooperation may accomplish most and this great common object be most strikingly and effectively achieved.
The Imperial German Government expresses the hope that this object may be in some measure accomplished even before the present war ends. It can be. The Government of the United States not only feels obliged to insist upon it, by whomsoever violated or ignored, in the protection of its own citizens, but is also deeply interested in seeing it made practicable between the belligerents themselves, and holds itself ready at any time to act as the common friend who may be privileged to suggest a way.</t>
  </si>
  <si>
    <t>Malcolm Ross</t>
  </si>
  <si>
    <t>The Bloodless Capture of German Samoa</t>
  </si>
  <si>
    <t>As it was known that the armored cruisers Scharnhorst and Gneisenau were still at large in Pacific waters, it was decided not to go direct to Samoa, but to shape a course direct for New Caledonia. For the next fortnight or so we were playing a game of hide and seek in the big islanded playground of the Pacific Ocean. The first evening out the Psyche signaled "Whereabouts of Scharnhorst and Gneisenau still unknown; troopships to extinguish all lights and proceed with only shaded lights at bow and stern." Military books and papers were quickly gathered together, and the remaining few minutes of daylight were used for getting into bed, while the difficult task was set us of trying to sleep the round of the clock. Thus, night after night, with lights out, we steamed along our northward track, the days being spent in drill and ball firing with rifles and the Maxim guns.</t>
  </si>
  <si>
    <t>Maurice Millioud</t>
  </si>
  <si>
    <t>A Swiss View of Germany</t>
  </si>
  <si>
    <t>The world then was in formation. Will a new Europe, a new society, a new humanity, take form from the prodigious shock by which our imagination is confounded?
We can at least seek to understand what we cannot hinder.
This war was not a matter of blind fate, but had been foreseen for a long time. What are the forces that have set the nations in movement? I do not seek to establish responsibility. Whosoever it may be, those who have let loose the conflict have behind them peoples of one mind. That, perhaps, is the most surprising feature in an epoch when economic, social, and moral interests are so interwoven from one end of the earth to the other that the conqueror himself must suffer cruelly from the ruin of the conquered.
The Governments have determined the day and the hour. They could not have done it in opposition to the manifest will of the nations. Public sentiment has seconded them. What is it then which rouses man from his repose, impels him to desert his gains, his home, the security of a regular life, and sends him in eager search for bloody adventures?</t>
  </si>
  <si>
    <t xml:space="preserve">Minister of Munitions, Lloyd George </t>
  </si>
  <si>
    <t>Lloyd George's Appeal to Labor</t>
  </si>
  <si>
    <t>http://www.gutenberg.org/files/26377/26377-h/26377-h.htm#Lloyd_Georges_Appeal_to_Labor</t>
  </si>
  <si>
    <t>But I have come here to appeal for the assistance of the men of Liverpool and the surrounding districts.
The situation is a serious one. It is as grave a situation as this country has ever been confronted with. You need have no special knowledge in order to ascertain that yourselves. A careful, intelligent perusal of the published dispatches in the newspapers must have caused you to come to the conclusion that this country is engaging one of the most formidable enemies that it has ever waged war against.
The issues are great, the perils are great, and nothing can pull us through but the united effort of every man in the British Empire. If you look at what our brave fellows are doing at the front you can see the perils there facing them, the trials, the privations, and they are doing it without flinching. ["Hear, hear!"] Never in the history of this country have our men shown greater courage and endurance than they have during this war. They have done all you can expect of mortal man.</t>
  </si>
  <si>
    <t>Myla Jo Closser</t>
  </si>
  <si>
    <t>At the Gate</t>
  </si>
  <si>
    <t>The landscape had appeared arid at first, for the translation from recent agony into freedom from pain had been so numbing in its swiftness that it was some time before he could fully appreciate the pleasant dog-country through which he was passing. There were woods with leaves upon the ground through which to scurry, long grassy slopes for extended runs, and lakes into which he might plunge for sticks and bring them back to—But he did not complete his thought, for the boy was not with him. A little wave of homesickness possessed him.
It made his mind easier to see far ahead a great gate as high as the heavens, wide enough for all. He understood that only man built such barriers and by straining his eyes he fancied he could discern humans passing through to whatever lay beyond. He broke into a run that he might the more quickly gain this enclosure made beautiful by men and women; but his thoughts outran his pace, and he remembered that he had left the family behind, and again this lovely new compound became not perfect, since it would lack the family.</t>
  </si>
  <si>
    <t>Newell Dwight Hillis</t>
  </si>
  <si>
    <t>The Verdict of the American People</t>
  </si>
  <si>
    <t>Nearly five months have now passed by since the German Army invaded Belgium and France. These 140 days have been packed with thrilling and momentous events. While from their safe vantage ground the American people have surveyed the scene, an old régime has literally crumbled under our very eyes. Europe is a loom on whose earthen framework demiurgic forces like Frederick the Great, Bismarck, and Napoleon once wove the texture of European civilization. Now the demon of war has, with hot knife, shorn away the texture, and a modern Czar and Kaiser, King and President, with Generals and Admirals, are weaving the warp and woof of a new world. One hundred years ago the forces that bred wars were political forces; today the collision between nations is born of economic interests. The twentieth century influences are chiefly the force of wealth and the force of public opinion. These are the giant steeds, though the reins of the horses may be in the hands of Kings and Kaisers. In Napoleon's day antagonism grew out of the natural hatred of autocracy for democracy, of German imperialism for French radicalism.</t>
  </si>
  <si>
    <t>Norman Angell</t>
  </si>
  <si>
    <t>Kipling and the Truce of the Bear on the Impending Crisis</t>
  </si>
  <si>
    <t>We are told that if we allow Germany to become victorious she would be so powerful as to threaten our existence by the occupation of Belgium, Holland, and possibly the North of France. But, as your article of today's date so well points out, it was the difficulty which Germany found in Alsace-Lorraine which prevented her from acting against us during the South African War. If one province, so largely German in its origin and history, could create this embarrassment, what trouble will not Germany pile up for herself if she should attempt the absorption of a Belgium, a Holland, and a Normandy? She would have created for herself embarrassments compared with which Alsace and Poland would be a trifle; and Russia, with her 160,000,000, would in a year or two be as great a menace to her as ever.
The object and effect of our entering into this war would be to insure the victory of Russia and her Slavonic allies.</t>
  </si>
  <si>
    <t>PAUL DELANNOY.</t>
  </si>
  <si>
    <t>THE LIBRARY OF LOUVAIN.</t>
  </si>
  <si>
    <t>The library of the University of Louvain possessed 500 manuscripts, about 800 incunabula, and 250,000 to 300,000 volumes. One noted especially the original of the bull of foundation of the university in 1425, an example on vellum of the famous work of André Vésale, De Humani Corporis Fabrica, an example given to the university by Charles V., a precious manuscript by Thomas à Kempis. The bibliographical curiosities were numerous; the collection of old Flemish bindings of the sixteenth and seventeenth centuries contained some curious specimens. The souvenirs of the ancient university, seals, diplomas, medals, &amp;c., were preciously guarded in cases. The old printed matters of the sixteenth century formed an extremely rare treasury; all the pieces, pamphlets, and placards on the reform of the Low Countries were kept together in a "varia" volume, thus constituting a unique ensemble. It was the same with a host of pieces relating to Jansenism.</t>
  </si>
  <si>
    <t>Percival Gibbon</t>
  </si>
  <si>
    <t>The First Fight at Lodz</t>
  </si>
  <si>
    <t>Warsaw, Dec. 5, (by Courier to Petrograd.)—I have wired you previously of the German force which advanced around Lodz and was cut off south and east of the town. This consisted of two army corps—the Twenty-fifth Corps and the Third Guard Corps. The isolated force turned north and endeavored to cut its way out through the small town of Breziziny. It was at Breziziny that final disaster overtook them.
The town and road lie in a hollow in the midst of wooded country, where the Germans were squeezed from the Vistula and pressed to the rear. They had fought a battle during the slow retirement of five days and were showing signs of being short of ammunition. On the fifth day they made their final attempt to pass through Breziziny. That was where that fine strategist and fighting man who held Ivangorod on the Vistula brought off the great dramatic coup for which he had been maneuvering.</t>
  </si>
  <si>
    <t>Philip Gibbs</t>
  </si>
  <si>
    <t>Unburied Dead Strew Lorraine</t>
  </si>
  <si>
    <t>Dijon, Sept. 26. — Although great interest is concentrated upon the northwest side of the line of of battle in France, it must not be forgotten that the east side is also of high importance. The operation of the French and German forces along the jagged frontier from north to south is of vital influence upon the whole field of war, and any great movement of troops in this direction affects the strategy of the Generals to command on the furthermost wings.
It was a desire to know something of what had been happening in the east which led me to travel to the extreme right. Few correspondents have been in this part of the field since the beginning of the war. It is far from their own line of communications. For this reason there have been no detailed narratives of the fighting in Lorraine, and a strange silence has brooded over those battlefields. The spell of it has been broken only by official bulletins telling in a line or two the uncertain result of the ceaseless struggle for mastery</t>
  </si>
  <si>
    <t>Pierre Loti</t>
  </si>
  <si>
    <t>Rheims Cathedral</t>
  </si>
  <si>
    <t>To see it, our legendary and marvellous French basilica, to bid it farewell, before its fall and irremediable crumbling to dust, I had made my military auto make a detour of two hours on my return from completing a service mission.
The October morning was foggy and cold. The hillsides of Champagne were on that day deserted; with their vines with leaves of blackened brown, damp with rain, they seemed all clad in a sort of shining leather. We had also passed through a forest, keeping our eyes alert, our weapons ready, for the possibility of marauding Uhlans. And at last we had perceived the immense form of a church, far off in the mist, rising in all its great height above the plots of reddish squares, which must be the roofs of houses; evidently that was it.
The entrance to Rheims: defences of every kind, barriers of stone, trenches, spiked fences, sentinels with crossed bayonets. To pass, the uniform and accoutrements of a soldier are not enough. We must answer questions, give the passwords.</t>
  </si>
  <si>
    <t>Preston Lockwood</t>
  </si>
  <si>
    <t>An Interview on the War With Henry James</t>
  </si>
  <si>
    <t>Catching Mr. James's words as they came was not very difficult; but there was that in the manner of his speech that cannot be put on paper, the delicate difference between the word recalled and the word allowed to stand, the earnestness of the massive face and alert eye, tempered by the genial "comment of the body," as R.L. Stevenson has it.
Henry James does not look his seventy years. He has a finely shaped head, and a face, at once strong and serene, which the painter and the sculptor may well have liked to interpret. Indeed, in fine appreciation they have so wrought. Derwent Wood's admirable bust, purchased from last year's Royal Academy, shown by the Chantrey Fund, will be permanently placed in the Tate Gallery, and those who fortunately know Sargent's fine portrait, to be exhibited in the Sargent Room at the San Francisco Exhibition, will recall its having been slashed into last year by the militant suffragettes, though now happily restored to such effect that no trace of the outrage remains.</t>
  </si>
  <si>
    <t>Prime Minister Asquith</t>
  </si>
  <si>
    <t>Britain's Cabinet and Munitions</t>
  </si>
  <si>
    <t>http://www.gutenberg.org/files/26377/26377-h/26377-h.htm#Britains_Cabinet_and_Munitions</t>
  </si>
  <si>
    <t>First, that any change that takes place will not affect the offices of the head of the Government or of the Foreign Secretary. They will continue to be held as they are now. 
The second is, there is absolutely no change of any kind in contemplation in the policy of the country in regard to the continued prosecution of the war with all possible energy, and by means of every available resource. 
The third and the last point—one of great importance, not only to my friends behind me, but also of importance no doubt to the Opposition—is this: Any reconstruction that may be made will be for the purpose of the war alone, and is not to be taken in any quarter as any reason for indicating anything in the nature of surrender or compromise on the part of any person or body of persons of their several political purposes and ideals.
That is really as far as I can go at the moment. Nothing definite has yet taken place. When and if an arrangement of this kind should become an accomplished fact the House will have the fullest opportunity of expressing itself, if it so desires, upon it.</t>
  </si>
  <si>
    <t>The Power of the Purse</t>
  </si>
  <si>
    <t>Those are facts which speak for themselves, and they show the urgent necessity, not only for a loan, but for a national loan—a loan far larger in its scale, far broader in its basis, and far more imperious in its demand upon every class and every section of the community than any in our history.
For the first time in our financial experience no limit has been placed on the amount to be raised; and that means that every citizen in the country is invited to subscribe as much as he can to help us to a complete and speedy victory. I need not dwell on its attractiveness from the mere investor's point of view. Indeed, the only criticism which I have heard in or outside the House of Commons is that it is perhaps a little too generous in its terms. That is a fault, if it be a fault, upon the right side.</t>
  </si>
  <si>
    <t>Professor Adolf von Harnack</t>
  </si>
  <si>
    <t>To Americans in Germany</t>
  </si>
  <si>
    <t>When a great number of Germans were shut up in unfortunate Paris, the American Ambassador assumed the care of them, and what America did at that time she is again doing for all of our country—men who, surprised in the enemy's country by the war, have been detained there. They are entrusted to the special care of the American Ambassador, and we know with as much certainty as though it were an actual fact already that that care will be the best and the most loyal. That, my friends, is true service of friendship, which is not mere convention but such as it is in the Catechism: "Give us our daily bread and good friends." They belong together.
But to answer the question why you are our good friends we must reflect a little for the answer which we might have given a few days ago—"You are our good friends as our blood relations"—alas! that answer no longer holds. That is over! God grant that in later days we may again be able to say it, but by a circumstance which has torn our very heartstrings it has been proved that blood is not thicker than water.</t>
  </si>
  <si>
    <t>Rita Jolivet</t>
  </si>
  <si>
    <t>CHARLES FROHMAN'S DEATH.</t>
  </si>
  <si>
    <t>Mr. Scott fetched three lifebelts, one for Mr. Vanderbilt, one for Mr. Frohman, and one for my brother-in-law. He said he was not going to wear one himself, and my brother-in-law also refused to put his on. I hear that Mr. Vanderbilt gave his to a lady, Mrs. Scott. I helped to put a lifebelt on Mr. Frohman. My brother-in-law took hold of my hand and I grasped the hand of Mr. Frohman, who, as you know, was lame. Mr. Scott took hold of his other hand, and Mr. Vanderbilt joined the row, too. We had made up our minds to die together.
Then Mr. Frohman, in a perfectly calm voice, said: "They've done for us; we had better get out." He knew that his beautiful adventure was about to begin. He had hardly spoken when, with a tremendous roar, a great wave swept along the deck and we were all divided in a moment. I have not seen any of those brave men alive since.</t>
  </si>
  <si>
    <t>Roland G. Usher</t>
  </si>
  <si>
    <t>Effects of War on America</t>
  </si>
  <si>
    <t>The events of the last few days of July 1914, showed the Americans the far-reaching effects of a state of war. There are now few who would say, as used to be so common, that a European war would make no difference to us. The closing of the New York Stock Exchange, the great shipments of gold and its consequent scarcity in the United States, the closing of the New England cotton mills, the cessation of export to Europe and of transatlantic communication with the Continent were instantaneous effects of a war 3,000 miles away obvious even to the apathetic and the heedless. With these we have not here to do; such are already past history. There is, however, a legitimate field for speculation as to the probable effects on the United States of the continuation of the state of war in Europe for months or years. The permanent results of a war naturally cannot be predicted in advance, but in the light of the history of the past, certain changes and developments in the United States appear so probable if the war continues as to reach almost the realm of certainty.</t>
  </si>
  <si>
    <t>Russian Men of Letters</t>
  </si>
  <si>
    <t>The English Word, Thought, and Life</t>
  </si>
  <si>
    <t>We have known you for a long time. We have known you since we Russians came to a communion with Western Europe and began to draw from the great spiritual treasury created by our brethren of Western Europe.
From generation to generation we have watched intently the life of England, and have stored away in our minds and our hearts everything brilliant, peculiar, and individual, that has impressed itself upon the English word, the English thought, and the English life.
We have always wondered at the breadth and the manifoldness of the English soul, in whose literature one finds, side by side, Milton and Swift, Scott and Shelley, Shakespeare and Byron. We have always been amazed by the incessant and constantly growing power of civic life in England; we have always known that the English people was the first among the peoples of the world to enter upon a struggle for civic rights, and that nowhere does the word freedom ring so proud and so triumphant as it does in England.</t>
  </si>
  <si>
    <t>Signor Sonnino</t>
  </si>
  <si>
    <t>ITALY'S JUSTIFICATION.</t>
  </si>
  <si>
    <t>This object could be attained only by the conclusion of new agreements. The conversations were renewed, with additional propositions as the basis, in December 1914. The Italian Ambassador at Vienna at that time received instructions to inform Count Berchtold, the Austro-Hungarian Minister for Foreign Affairs, that the Italian Government considered it necessary to proceed without delay to an exchange of views and consequently to concrete negotiations with the Austro-Hungarian Government concerning the complex situation arising out of the conflict which that Government had provoked.
Count Berchtold at first refused. He declared that the time had not arrived for negotiations. Subsequently, upon our rejoinder, in which the German Government united, Count Berchtold agreed to exchange views as suggested. We promptly declared, as one of our fundamental objects, that the compensation on which the agreement should be based should relate to territories at the time under the dominion of Austria-Hungary.</t>
  </si>
  <si>
    <t>Sir Edward Grey</t>
  </si>
  <si>
    <t>The Allies' Conditions of Peace</t>
  </si>
  <si>
    <t>In recent years we have given Germany every assurance that no aggression upon her would receive any support from us. We withheld from her one thing—we would not give an unconditional promise to stand aside, however aggressive Germany herself might be to her neighbors. Last July, before the outbreak of the war, France was ready to accept a conference; Italy was ready to accept a conference; Russia was ready to accept a conference; and we know now that after the British proposal for a conference was made, the Emperor of Russia himself proposed to the German Emperor that the dispute should be referred to The Hague. Germany refused every suggestion made to her for settling the dispute in this way. On her rests now, and must rest for all time, the appalling responsibility for having plunged Europe into this war and for having involved herself and the greater part of the Continent in the consequences of it.</t>
  </si>
  <si>
    <t>Sir Gilbert Parker</t>
  </si>
  <si>
    <t>Belgium's Bitter Need</t>
  </si>
  <si>
    <t>All this I knew in England, but knew it from the reports of others. I did not, could not, know what the destitution, the desolation of Belgium was, what were the imperative needs of this people, until I got to Holland and to the borders of Belgian territory. Inside that territory I could not pass because I was a Britisher, but there I could see German soldiers, the Landwehr, keeping guard over what they call their new German province. Belgium a German province!
There at Maastricht I saw fugitives crossing the frontier into Holland with all their worldly goods on their shoulders or in their hands, or with nothing at all, seeking hospitality of a little land which itself feels, though it is neutral, the painful stress and cost of the war. There, on the frontier, I was standing between Dutch soldiers and German soldiers, so near the Germans that I could almost have touched them, so near three German officers that their conversation as they saluted me reached my ears.</t>
  </si>
  <si>
    <t>Sir William Ramsay</t>
  </si>
  <si>
    <t>A war of Commerce to Follow</t>
  </si>
  <si>
    <t>http://www.gutenberg.org/files/15478/15478-h/15478-h.htm#toc_56</t>
  </si>
  <si>
    <t>Well, gentlemen, this war has opened the eyes of some of us, and has confirmed the fears of others. Not one of us wanted to fight. Our hand was forced, so that we could not have abstained without national and personal dishonor.
Now, I do not think it is even yet realized that Germany's methods in trade have been, and are, as far as possible identical, with her methods in war. Let me rub this in. As long ago as 1903, at a meeting of the Society of Chemical Industry, under the Presidency of your fellow-citizen, Mr. Levinstein, I pointed out that under the German State there was a trade council, the object of which was to secure and keep trade for Germany. This council had practical control of duties, bounties, and freights; its members were representative of the different commercial interests of the empire; and they acted, as a rule, without control from the Reichstag. You can read what I said for yourselves, if you think it worth while, in The Journal of the Society of Chemical Industry for 1903.</t>
  </si>
  <si>
    <t>The Right Hon. Viscount Bryce</t>
  </si>
  <si>
    <t>Alleged German Atrocities</t>
  </si>
  <si>
    <t>The labor involved in securing, in a comparatively short time, so large a number of statements from witnesses scattered all over the United Kingdom, made it necessary to employ a good many examiners. The depositions were in all cases taken down in this country by gentlemen of legal knowledge and experience, though, of course, they had no authority to administer an oath. They were instructed not to "lead" the witnesses or make any suggestions to them, and also to impress upon them the necessity for care and precision in giving their evidence.
They were also directed to treat the evidence critically, and as far as possible satisfy themselves, by putting questions which arose out of the evidence, that the witnesses were speaking the truth. They were, in fact, to cross-examine them, so far as the testimony given provided materials for cross-examination.
We have seen and conversed with many of these gentlemen, and have been greatly impressed by their ability and by what we have gathered as to the fairness of spirit which they brought to their task. We feel certain that the instructions given have been scrupulously observed.</t>
  </si>
  <si>
    <t>Theodore Nieymeyer</t>
  </si>
  <si>
    <t>The Causes of the War</t>
  </si>
  <si>
    <t>In quite recent times people in England began to recognize this misconstruction of facts as such. They began to understand that friendship with Germany might be a blessing and that in this way peace would be possible. This, however, meant the possibility of the Muscovite policy being completely frustrated. An Anglo-German understanding seemed already to be shaking the very foundations of the Triple Entente. Russia had been obliged during the two Balkan wars (the London Ambassadorial Conference was in fact the clearing house for this) to make important concessions to the detriment of her protégés, Serbia and Montenegro, in order to retain the friendship of England, which ardently strove for peace. Now, however, it was highest time for Russia to pocket her gains; for the English people were slowly beginning to realize that in St. Petersburg they were trying to engage England in the cause of Pan-Slavism. The unnatural alliance was becoming more and more unpopular from day to day. How long would it be before Russia lost England's help forever?
Before this took place Russia must bring about a European war.</t>
  </si>
  <si>
    <t>Theodore Roosevelt</t>
  </si>
  <si>
    <t>American Preparedness</t>
  </si>
  <si>
    <t>Preparedness against war does not invariably avert war any more than a fire department in a city will invariably avert a fire; and there are well-meaning foolish people who point out this fact as offering an excuse for unpreparedness. It would be just as sensible if after the Chicago fire Chicago had announced that it would abolish its fire department as for our people to take the same view as regards military preparedness. Some years ago I was looking over some very old newspapers contemporaneous with the early establishment of paid fire departments in this country, and to my amusement I came across a letter which argued against a paid fire department upon the ground that the knowledge of its existence would tend to make householders careless, and therefore would encourage fires.
Greece was not prepared for war when she went to war with Turkey a score of years ago. But this fact did not stop the war. It merely made the war unsuccessful for Greece. China was not prepared for war with Japan twenty-odd years ago, nor for war with the Allies who marched to Peking fifteen years ago.</t>
  </si>
  <si>
    <t>Theodore Roosevelt and George L. von Meyer</t>
  </si>
  <si>
    <t>A League for Preparedness</t>
  </si>
  <si>
    <t>http://www.gutenberg.org/files/26377/26377-h/26377-h.htm#A_League_for_Preparedness</t>
  </si>
  <si>
    <t>Righteousness must be put before peace, and peace must be recognized as of value only when it is the hand-maiden of justice. The doctrine of national or individual neutrality between right and wrong is an ignoble doctrine, unworthy the support of any brave or honorable man. It is wicked to be neutral between right and wrong, and this statement can be successfully refuted only by men who are prepared to hold up Pontius Pilate, the arch-typical neutral of all time, as worthy of our admiration.
An ignoble peace may be the worst crime against humanity, and righteous war may represent the greatest service a nation can at a given moment render to itself and to mankind.
Our people also need to come to their senses about the manufacture and sale of arms and ammunition. Of course, the same moral law applies here between nations as between individuals within a nation. There is not the slightest difference between selling ammunition in time of war and in time of peace, because when sold in time of peace it is only sold with a view to possibility or likelihood of war.</t>
  </si>
  <si>
    <t>Birds and Man</t>
  </si>
  <si>
    <t>http://www.online-literature.com/wh-hudson/birds-and-man/</t>
  </si>
  <si>
    <t>Birds are able sometimes to discriminate between protectors and persecutors, but seldom very well I should imagine; they do not view the face only, but the whole form, and our frequent change of dress must make it difficult for them to distinguish the individuals they know and trust from strangers. Even a dog is occasionally at fault when his master, last seen in black and grey suit, reappears in straw hat and flannels.
Nevertheless, if birds once come to know those who habitually protect them and form a trustful habit, this will not be abandoned on account of a little rough treatment on occasions. A lady at Worthing told me of her blackbirds breeding in her garden that they refused to be kept from the strawberries when she netted the ripening fruit. One or more of the birds would always manage to get under the net; and when she would capture the robber and carry him, screaming, struggling and pecking at her fingers, to the end of the garden and release him, he would immediately follow her back to the bed and set himself to get at the fruit again.</t>
  </si>
  <si>
    <t>Of Human Bondage</t>
  </si>
  <si>
    <t>http://www.gutenberg.org/cache/epub/351/pg351-images.html</t>
  </si>
  <si>
    <t>Philip parted from Emma with tears, but the journey to Blackstable amused him, and, when they arrived, he was resigned and cheerful. Blackstable was sixty miles from London. Giving their luggage to a porter, Mr. Carey set out to walk with Philip to the vicarage; it took them little more than five minutes, and, when they reached it, Philip suddenly remembered the gate. It was red and five-barred: it swung both ways on easy hinges; and it was possible, though forbidden, to swing backwards and forwards on it. They walked through the garden to the front-door. This was only used by visitors and on Sundays, and on special occasions, as when the Vicar went up to London or came back. The traffic of the house took place through a side-door, and there was a back door as well for the gardener and for beggars and tramps. It was a fairly large house of yellow brick, with a red roof, built about five and twenty years before in an ecclesiastical style. The front-door was like a church porch, and the drawing-room windows were gothic.</t>
  </si>
  <si>
    <t>W.J. BRYAN</t>
  </si>
  <si>
    <t>Mr. Bryan's Defense</t>
  </si>
  <si>
    <t>http://www.gutenberg.org/files/26377/26377-h/26377-h.htm#Mr_Bryans_Defense</t>
  </si>
  <si>
    <t>Among the nations with which we have these treaties are Great Britain, France, and Russia. No matter what disputes may arise between us and these treaty nations, we agree that there shall be no declaration and no commencement of hostilities until the matters in dispute have been investigated by an international commission, and a year's time is allowed for investigation and report. This plan was offered to all the nations without any exceptions whatever, and Germany was one of the nations that accepted the principle, being the twelfth, I think, to accept.
No treaty was actually entered into with Germany, but I cannot see that that should stand in the way when both nations indorsed the principle. I do not know whether Germany would accept the offer, but our country should, in my judgment, make the offer. Such an offer, if accepted, would at once relieve the tension and silence all the jingoes who are demanding war.
Germany has always been a friendly nation, and a great many of our people are of German ancestry. Why should we not deal with Germany according to this plan to which the nation has pledged its support?</t>
  </si>
  <si>
    <t>Excerpt from Song of the Lark</t>
  </si>
  <si>
    <t>https://www.commonlit.org/texts/excerpt-from-song-of-the-lark</t>
  </si>
  <si>
    <t>Mrs. Kronborg watched her daughter thoughtfully. She found her more interesting than her other children, and she took her more seriously, without thinking much about why she did so. The other children had to be guided, directed, kept from conflicting with one another. Charley and Gus were likely to want the same thing, and to quarrel about it. Anna often demanded unreasonable service from her older brothers; that they should sit up until after midnight to bring her home from parties when she did not like the youth who had offered himself as her escort; or that they should drive twelve miles into the country, on a winter night, to take her to a ranch dance, after they had been working hard all day. Gunner often got bored with his own clothes or stilts or sled, and wanted Axel's. But Thea, from the time she was a little thing, had her own routine. She kept out of everyone's way, and was hard to manage only when the other children interfered with her.</t>
  </si>
  <si>
    <t>William Archer</t>
  </si>
  <si>
    <t>Evviva L’Italia</t>
  </si>
  <si>
    <t>The political and military aspects of the situation have been fully dealt with elsewhere; but a lifelong lover of Italy may perhaps be permitted to state his personal view of her action. While the negotiations lasted, her position was scarcely a dignified one. It seemed that she was willing, not, indeed, to sell her birthright for a mess of pottage, but to buy her birthright at the cost of complicity in monstrous crime. Neither Italy nor Europe would have profited in the long run by the substitution of "Belgia Irredenta" for "Italia Irredenta." But now that she has repudiated the sops offered to her honor and conscience, her position is clear and fine. She has rejected larger concessions, probably, than any great power has ever before been prepared to make without stroke of sword; and she has thrown in her lot with the Allies in no time-serving spirit, but at a point when their fortunes were by no means at their highest. This is a gesture entirely worthy of a great and high-spirited people.</t>
  </si>
  <si>
    <t>William Howard Taft</t>
  </si>
  <si>
    <t>A World League to Enforce Peace</t>
  </si>
  <si>
    <t>http://www.gutenberg.org/files/26377/26377-h/26377-h.htm#A_World_League_to_Enforce_Peace</t>
  </si>
  <si>
    <t>We are not peace-at-any-price men, because we do not think we have reached the time when a plan based on the complete abolition of war is impracticable. So long as nations partake of the frailties of men who compose them, war is a possibility, and that possibility should not be ignored in any League of Peace that is to be useful. We do not think it necessary to call peace-at-any-price men cowards or apply other epithets to them. We have known in history the most noble characters who adhered to such a view and yet whose physical and moral courage is a heritage of mankind.
To those who differ with us in our view of the necessity for this feature of possible force in our plan, we say we respect your attitude. We admit your claim to sincere patriotism to be as just as ours. We do not ascribe your desire to avoid war to be a fear of death to yourselves or your sons; but rather to your sense of the horrors, injustice, and ineffectiveness of settling any international issue by such a brutal arbitrament.</t>
  </si>
  <si>
    <t>William J. Bryan</t>
  </si>
  <si>
    <t>United States Fair to All
Disclaimer of Bias Against Germany and Austria</t>
  </si>
  <si>
    <t>The European War, Vol. 1 - No. 6</t>
  </si>
  <si>
    <t>http://www.gutenberg.org/files/20521/20521-h/20521-h.htm#United_States_Fair_to_All</t>
  </si>
  <si>
    <t>As to the censorship of mails, Germany, as well as Great Britain, has pursued this course in regard to private letters falling into their hands. The unquestioned right to adopt a measure of this sort makes objection to it inadvisable.
It has been asserted that American mail on board of Dutch steamers has been repeatedly destroyed. No evidence to this effect has been filed with the Government, and therefore no representations have been made. Until such a case is presented in concrete form this Government would not be justified in presenting the matter to the offending belligerent. Complaints have come to the department that mail on board neutral steamers has been opened and detained, but there seem to be but few cases where the mail from neutral countries has not been finally delivered. When mail is sent to belligerent countries open and is of a neutral and private character it has not been tampered with so far as the department is advised.</t>
  </si>
  <si>
    <t>William Roscoe Thayer</t>
  </si>
  <si>
    <t>Italy and the War</t>
  </si>
  <si>
    <t>http://www.gutenberg.org/files/20521/20521-h/20521-h.htm#Italy_and_the_War</t>
  </si>
  <si>
    <t>By the terms of the Triple Alliance every member of it is bound to communicate at once to the other members all international diplomatic transactions which concern the alliance. Germany and Austria failed to do this during the earlier stages in July, when they were preparing for the war. Only after they had laid their train so surely that an explosion was almost inevitable did they communicate the documents to Italy and call upon her to take her place in the field with them. But Italy refused; because, after examining the evidence, she concluded that Germany and Austria were the aggressors. Now, the terms of the Triple Alliance bind its members to stand by each other only in case of attack.
Italy's verdict, therefore, threw the guilt of the war on Germany and Austria. She had testimony before her which does not appear even in the "White Papers" and other official diplomatic correspondence; and all the efforts of German zealots and casuists have not subtracted one iota from the meaning of her abstention. Germany and Austria were the aggressors—that is the Italian verdict which history will confirm.</t>
  </si>
  <si>
    <t>The Spirits of Mankind</t>
  </si>
  <si>
    <t>For we are not in this world to amuse ourselves with its affairs. We are here to push the whole sluggish mass forward in some particular direction, and unless you know the direction in which you want to go your force is of no avail. Do you love righteousness? is what each one of us ought to ask himself. And if you love righteousness are you ready to translate righteousness into action and be ashamed and afraid before no man?
It seems to me, therefore, that it is worth suggesting to you that you are not sitting here merely to transact the business and express the ideals of a great church as represented in the State of Maryland, but you are here also as part of the assize of humanity, to remind yourselves of the things that are permanent and eternal, which if we do not translate into action we have failed in the fundamental things of our lives.</t>
  </si>
  <si>
    <t>"HUMANITY FIRST."</t>
  </si>
  <si>
    <t>It warms my heart that you should give me such a reception, but it is not of myself that I wish to think tonight, but of those who have just become citizens of the United States. This is the only country in the world which experiences this constant and repeated rebirth. Other countries depend upon the multiplication of their own native people. This country is constantly drinking strength out of new sources by the voluntary association with it of great bodies of strong men and forward-looking women. And so by the gift of the free will of independent people it is constantly being renewed from generation to generation by the same process by which it was originally created. It is as if humanity had determined to see to it that this great nation, founded for the benefit of humanity, should not lack for the allegiance of the people of the world.</t>
  </si>
  <si>
    <t>AMERICA FOR HUMANITY.</t>
  </si>
  <si>
    <t>When I think of the flag that those ships carry, the only touch of color about them, the only thing that moves as if it had a settled spirit in it, in their solid structure, it seems to me I see alternate strips of parchment upon which are written the rights of liberty and justice and strips of blood spilt to vindicate those rights, and then, in the corner, a prediction of the blue serene into which every nation may swim which stands for these great things.
The mission of America is the only thing that a sailor or soldier should think about; he has nothing to do with the formulation of her policy; he is to support her policy, whatever it is—but he is to support her policy in the spirit of herself, and the strength of our policy is that we, who for the time being administer the affairs of this nation, do not originate her spirit; we attempt to embody it; we attempt to realize it in action we are dominated by it, we do not dictate it.</t>
  </si>
  <si>
    <t>The American Reply</t>
  </si>
  <si>
    <t>In the first place, this Government has at no time and in no manner yielded any one of its rights as a neutral to any one of the present belligerents.
It has acknowledged, as a matter of course, the right of visit and search and the right to apply the rules of contraband of war to articles of commerce. It has, indeed, insisted upon the use of visit and search as an absolutely necessary safeguard against mistaking neutral vessels for vessels owned by any enemy and against mistaking legal cargoes for illegal. It has admitted also the right of blockade if actually exercised and effectively maintained.
These are merely the well-known limitations which war places upon neutral commerce on the high seas. But nothing beyond these has it conceded.
I call your Excellency's attention to this, notwithstanding it is already known to all the world as a consequence of the publication of our correspondence in regard to these matters with several of the belligerent nations, because I cannot assume that you have official cognizance of it.</t>
  </si>
  <si>
    <t>Wythe Williams</t>
  </si>
  <si>
    <t>"With the Honors of War"</t>
  </si>
  <si>
    <t>It was just at the dawn of a March morning when I got off a train at Gerbéviller, the little "Martyr City" that hides its desolation as it hid its existence in the foothills of the Vosges.
There was a dense fog. At 6 A.M. fog usually covers the valleys of the Meurthe and Moselle. From the station I could see only a building across the road. A gendarme demanded my credentials. I handed him the laisser-passer from the Quartier Général of the "First French Army," which controls all coming and going, all activity in that region. The gendarme demanded to know the hour when I proposed to leave. I told him. He said it would be necessary to have the permit "viséd for departure" at the headquarters of the gendarmerie. He pointed to the hazy outlines of another building just distinguishable through the fog.</t>
  </si>
  <si>
    <t>When Marthe Chenal Sang the Marseillaise</t>
  </si>
  <si>
    <t>http://www.gutenberg.org/files/15478/15478-h/15478-h.htm#toc_55</t>
  </si>
  <si>
    <t>For several weeks previous I had heard a story going the rounds of what is left of Paris life to the effect that if one wanted a regular old-fashioned thrill he really should go to the Opéra Comique on a day when Mlle. Chenal closed the performance by singing the French national hymn. I was told there would be difficulty in securing a seat.
I was rather skeptical. I also considered that I had had sufficient thrills since the beginning of the war, both old fashioned and new. I believed also that I had already heard the "Marseillaise" sung under the best possible circumstances to produce thrills. One of the first nights after mobilization 10,000 Frenchmen filled the street beneath the windows of The New York Times office, where I was at work. They sang the "Marseillaise" for two hours, with a solemn hatred of their national enemy sounding in every note. The solemnity changed to a wild passion as the night wore on. Finally, cuirassiers of the guard rode through the street to disperse the mob. It was a terrific scene.</t>
  </si>
  <si>
    <t>New York Times, May 9, 1915</t>
  </si>
  <si>
    <t>COLLECTOR MALONE'S DENIAL.</t>
  </si>
  <si>
    <t>"This report is not correct. The Lusitania was inspected before sailing, as is customary.
"No guns were found, mounted or unmounted, and the vessel sailed without any armament. No merchant ship would be allowed to arm in this port and leave the harbor."
This statement was given out by the Collector yesterday morning at his home, 270 Riverside Drive.
Herman Winter, Assistant Manager of the Cunard Line, 22 State Street, who was on the Lusitania for three hours before she sailed for Liverpool, denied the report that she ever carried any guns.
"It is true," Mr. Winter said, "that she had aboard 4,200 cases of cartridges, but they were cartridges for small arms, packed in separate cases, and could not have injured the vessel by exploding. They certainly do not come under the classification of ammunition. The United States authorities would not permit us to carry ammunition, classified as such by the military authorities, on a passenger liner. For years we have been sending small-arms cartridges abroad on the Lusitania."</t>
  </si>
  <si>
    <t>The Associated Press. BERLIN</t>
  </si>
  <si>
    <t>THE GERMAN DEFENSE.</t>
  </si>
  <si>
    <t>On receiving the signal "Stop, or I fire," the Falaba steamed off and sent up rocket signals to summon help, and was only brought to a standstill after a chase of a quarter of an hour.
Despite the danger of an attack from the steamer or from other vessels hurrying up, the submarine did not immediately fire, but signaled that the steamer must be abandoned within ten minutes. The men of the Falaba quickly entered the boats, although the launching took place in an unseamanlike manner. They failed to give assistance, which was possible, to passengers struggling in the water.
From the time of the order to leave the ship until the torpedo was discharged not ten but twenty-three minutes elapsed, prior to which occurred the chase of the steamer, during which period time might have been used to get the boats ready.
The torpedo was fired only when the approach of suspicious-looking vessels, from which an attack was to be expected, compelled the commander of the submarine to take quick action. When the torpedo was discharged nobody was seen on board the ship except the Captain, who bravely stuck to his post.</t>
  </si>
  <si>
    <t>The Associated Press</t>
  </si>
  <si>
    <t>ITALY'S CABINET EMPOWERED.</t>
  </si>
  <si>
    <t>All members of the Cabinet maintain absolute silence regarding what step will follow the action of the Chamber. Former Ministers and other men prominent in public affairs declare, however, that the action of Parliament virtually was a declaration of war.
When the Chamber reassembled this afternoon after its long recess there were present 482 Deputies out of 500, the absentees remaining away on account of illness. The Deputies especially applauded were those who wore military uniforms and who had asked permission for leave from their military duties to be present at the sitting.
All the tribunes were filled to overflowing. No representatives of Germany, Austria, or Turkey were to be seen in the diplomatic tribune. The first envoy to arrive was Thomas Nelson Page, the American Ambassador, who was accompanied by his staff. M. Barrère, Sir J. Bennell Rodd, and Michel de Giers, the French, British, and Russian Ambassadors, respectively, appeared a few minutes later and all were greeted with applause, which was shared by the Belgian, Greek, and Rumanian Ministers. George B. McClellan, former Mayor of New York, occupied a seat in the President's tribune.</t>
  </si>
  <si>
    <t>Bryan, Idealist and Average Man</t>
  </si>
  <si>
    <t>http://www.gutenberg.org/files/26377/26377-h/26377-h.htm#Bryan_Idealist_and_Average_Man</t>
  </si>
  <si>
    <t>In 1906, the Democratic Party, picking itself out of the wreckage of Parker's defeat, was yearning to reunite. "Big business," assaulted and bruised and banged about by President Roosevelt, was ready to come into line. Roosevelt or his candidate could be defeated in 1908 only by Democratic harmony. Bryan was abroad, traveling, and somehow his distant figure looked less appalling than the near-by figure in the White House. The East did not ask him to recant his radicalism, but only not to talk about it. He arrived in New York, and business went to hear him make a harmony speech. If he made it, business would support him for President. He made the speech; he declared for Government ownership of railroads. Business, roaring with pain, fell back into the Republican arms, and Bryan was defeated for President. No, Bryan is not an opportunist—not in things that really matter.
William Bayard Hale once accurately described him as "essentially a preacher, a high-class exhorter, a glorified circuit rider." There are vast spaces of our country still populated by men and women of the old-fashioned kind; Chesterton describes them as "full of stale culture and ancestral simplicity."</t>
  </si>
  <si>
    <t>Count Andrássy</t>
  </si>
  <si>
    <t>Germanic Peace Terms</t>
  </si>
  <si>
    <t>Our war is a defensive war, which will achieve its aim when our enemies have been expelled from our territory and their ring has been broken. This aim could be best served by making peace with one or other of our enemies and winning him over to our cause. This would be of immense advantage to the future of civilization and ensure us against the horrors of a prolonged war. A separate peace would be the best chance for certain Powers to change their international policy. To my mind the issues of this war will greatly change the attitude of some hostile States toward us, and will bring about more intimate relations between them and ourselves, besides widening the foundations of the alliance between Hungary and her allies. And this is to be the rock upon which the European balance of power is to rest in the future. Our war is not a war of conquest, and the boundary changes of which some people speak are not the sine qua non of a good peace. Therefore I do not even wish to speak about certain territorial alterations, which, nevertheless, might be necessary.</t>
  </si>
  <si>
    <t>Austro-Hungarian statesman</t>
  </si>
  <si>
    <t>WHY AUSTRIA ACTED</t>
  </si>
  <si>
    <t>On the other hand, it might be asked why the note, under these conditions, was issued at all. With nothing to check the victorious progress of the central powers in sight, with their ability to meet pressure in the economic field demonstrated, it might well be thought that it is a matter of indifference to them whether America continues her policy or not. That, however, is not the case. The problems of international law which this war has brought up are of far-reaching importance. The solutions reached will be standards of action for decades to come.
For eminently practical as well as theoretical reasons, therefore, the monarchy is forced now not only to concern itself with the questions of the day, but also to feel its responsibility toward the future interests of mankind; and for this reason the Government thought it necessary to approach the subject under discussion—the more so because it felt that the previous debate pro and con had not, as it wished, led to the desired result, and because it believed that numbers of arguments specially laid down in The Hague Convention hitherto had escaped consideration.</t>
  </si>
  <si>
    <t>Diary of a Nursing Sister on the Western Front</t>
  </si>
  <si>
    <t>http://www.online-literature.com/anonymous/diary-nursing-sister/1/</t>
  </si>
  <si>
    <t>Tuesday, 8 P.M., August 18th. -- Orders just gone round that there are to be no lights after dark, so I am hasting to write this.
We had a great send-off in Sackville Street in our motor-bus, and went on board about 2 P.M. From then till 7 we watched the embarkation going on, on our own ship and another. We have a lot of R.E. and R.F.A. and A.S.C., and a great many horses and pontoons and ambulance wagons: the horses were very difficult to embark, poor dears. It was an exciting scene all the time. I don't remember anything quite so thrilling as our start off from Ireland. All the 600 khaki men on board, and every one on every other ship, and all the crowds on the quay, and in boats and on lighthouses, waved and yelled. Then we and the officers and the men, severally, had the King's proclamation read out to us about doing our duty for our country, and God blessing us, and how the King is following our every movement.</t>
  </si>
  <si>
    <t>supplement to The London Gazette published Nov. 6, 1914</t>
  </si>
  <si>
    <t>BRITAIN’S ANSWER</t>
  </si>
  <si>
    <t>http://www.gutenberg.org/files/20521/20521-h/20521-h.htm#How_Turkey_Went_to_War</t>
  </si>
  <si>
    <t>Owing to hostile acts committed by Turkish forces under German officers, a state of war exists between Great Britain and Turkey as from today.
Foreign Office, Nov. 5, 1914.
Following this notice is a proclamation extending to the war with Turkey the Proclamations and Orders in Council now in force relating to the war, other than the Order in Council of Aug. 4, 1914, with reference to the departure from British ports of enemy vessels which, at the outbreak of hostilities, were in such ports or subsequently entered the same.
The Gazette also contains an Order in Council, dated Nov. 5, annexing the Island of Cyprus.
The order, after reciting the Convention of June 4, 1878, the Annex thereto, and the Agreement of Aug. 14, 1878, by which the Sultan of Turkey assigned the Island of Cyprus to be occupied and administered by England, and affirming that by reason of the outbreak of hostilities with Turkey the Convention, Annex, and Agreement have become annulled, asserts that it has seemed expedient to annex the island.</t>
  </si>
  <si>
    <t>Somali Volunteers</t>
  </si>
  <si>
    <t>http://www.gutenberg.org/files/15478/15478-h/15478-h.htm#toc_50</t>
  </si>
  <si>
    <t>In former days the Somali have fought against the Government. Even lately the Marehan have fought against the Government. Now we have heard that the German Government have declared war on the English Government. Behold, our "fitna" against the English Government is finished. As the monsoon wind drives the sandhills of our coast into new forms, so does this news of German evildoing drive our hearts and spears into the service of the English Government. The Jubaland Somali are with the English Government. Daily in our mosques we pray for the success of the English armies. Day is as night and night is as day with us until we hear that the English are victorious. God knows the right. He will help the right. We have heard that Indian askaris have been sent to fight for us in Europe. Humbly we ask why should not the Somali fight for England also? We beg the Government to allow our warriors to show their loyalty. In former days the Somali tribes made fitna against each other.</t>
  </si>
  <si>
    <t>Barrie at Bay - Which was Brown?</t>
  </si>
  <si>
    <t>As our reporter entered Sir James Barrie's hotel room by one door, the next door softly closed. "I was alone," writes our reporter. "I sprang into the corridor and had just time to see him fling himself down the elevator. Then I understood what he had meant when he said on the telephone that he would be ready for me at 10:30."
I returned thoughtfully to the room, where I found myself no longer alone. Sir James Barrie's "man" was there; a stolid Londoner, name of Brown, who told me he was visiting America for the first time.
"Sir James is very sorry, but has been called away," he assured me without moving a muscle. Then he added: "But this is the pipe," and he placed a pipe of the largest size on the table.
"The pipe he smokes?" I asked.
Brown is evidently a very truthful man, for he hesitated. "That is the interview pipe," he explained. "When we decided to come to America, Sir James said he would have to be interviewed, and that it would be wise to bring something with us for the interviewers to take notice of."</t>
  </si>
  <si>
    <t>A British Surgeon, in The London Times, Dec. 22, 1914</t>
  </si>
  <si>
    <t>The Things the Wounded Talk About</t>
  </si>
  <si>
    <t>http://www.gutenberg.org/files/20521/20521-h/20521-h.htm#The_Things_the_Wounded_Talk_About</t>
  </si>
  <si>
    <t>A few days ago I sat by the bedside of a wounded sapper—a reservist—and heard the story of life in a signal-box on a branch line in the North of England. The man was dying. I think he knew it. But the zest of his everyday life was still strong in him. He described the manner in which, on leaving the army originally, he had obtained his post on the railway. He told me that there were three trains each way in the day, and mentioned that on Winter nights the last train was frequently very late. This meant a late supper, but his wife saw to it that everything was kept hot. Sometimes his wife came to the box to meet him if it was a dry night.
In the next bed there was a young Scotsman from a Highland district which I know very well. We were friends so soon as he learned that I knew his home. He was a roadman, and we talked of his roads and the changes which had been wrought in them of late years by motor traffic.</t>
  </si>
  <si>
    <t>A Canadian officer attached to the British forces writes as follows on Sept. 27</t>
  </si>
  <si>
    <t>Two Letters From the Trenches</t>
  </si>
  <si>
    <t>http://www.gutenberg.org/files/18880/18880-h/18880-h.htm#Two_Letters_From_the_Trenches</t>
  </si>
  <si>
    <t>Nighttime is a period of continuous strain. The sentry peers into the darkness, imagining every bush to be an approaching enemy. Distant trees seem to change their position; bunches of grass, really quite close, seem to be men coming over the sky-line. One man questions another; the section commander is called upon. He in turn explains his fears to an officer. A single shot is ordered at the suspected object, and no sound is heard. So the night goes on. When we were new to the game a single shot was enough to alarm the whole line, and thousands of rounds were fired into the darkness. Now we know better. So also do the enemy. And it was satisfactory to find that our ammunition had not all been wasted, for a patrol recently discovered more than a hundred dead Germans in a wood in front of us. The ammunition had not been wasted that time. But, oh, what a wasteful war!</t>
  </si>
  <si>
    <t>A gentleman, of a neutral country, just returned from a visit to Germany (quoted in New York Times)</t>
  </si>
  <si>
    <t>Civil Life in Berlin</t>
  </si>
  <si>
    <t>http://www.gutenberg.org/files/18880/18880-h/18880-h.htm#Civil_Life_in_Berlin</t>
  </si>
  <si>
    <t>The fierce hatred of England in Germany is due in large measure to what the Germans call "the shopkeepers' warfare" of the English. They maintain that the English confiscation of German patents is a wholly unfair method of fighting, and it has caused the deepest resentment. When asked as to the future, they reply that they will do all in due time. After Belgium will come France, and then the turn of England will arrive. They are not discouraged by the failure to reach Paris, since the strategy adopted by the French would have rendered the possession of Paris of little value. It will still be taken.
With regard to England not much is said of an army of invasion, but German confidence is evidently reposed in her Zeppelins, of which a large number is being constructed with all possible speed. They are to be employed against England, whose part in the war is the least honorable of all. Belgium's attitude at the outset they can understand, France's desire for la revanche is natural, but England's only motive was jealousy of Germany's industrial development and the desire to cripple her trade and commercial prosperity. Therefore, Woe to England!</t>
  </si>
  <si>
    <t>A member of the London Scottish writes:</t>
  </si>
  <si>
    <t>King George’s Visit to the Troops</t>
  </si>
  <si>
    <t>http://www.gutenberg.org/files/20521/20521-h/20521-h.htm#King_Georges_Visit_to_the_Troops</t>
  </si>
  <si>
    <t>We have had a pretty rough time lately. Last night was the first for ten days that I have had a roof over my head. The weather has been atrocious—pouring rain and driving, cutting snow—but it did not get through my overcoat, which is richly caked with mud. We have had a fortnight's fighting and have marched back now from the firing line for a short rest to refit. It meant two days' marching through roads and fields ankle deep in clinging, porridgy mud, but we were all glad enough to put up with any hardship so long as we got away from the strain of flying shells and bullets. In the trenches we lost some more of our men, but not many. I just wish you could see our battalion now; what a change from the crowd that used to march through London. Every man, almost, has a beard, and you could not imagine the dirty, bedraggled crowd we are. The strain of watching through the night in the trenches is pretty awful. The nights were pitch black, and the rain came pouring down, making the trenches an awful mess.</t>
  </si>
  <si>
    <t>A young officer attached to the Yorkshire Light Infantry writes on Dec. 6</t>
  </si>
  <si>
    <t>French Amenities</t>
  </si>
  <si>
    <t>http://www.gutenberg.org/files/20521/20521-h/20521-h.htm#French_Amenities</t>
  </si>
  <si>
    <t>I don't believe there is a man living who, when first interviewing an 11-inch howitzer shell, is not pink with funk. After the first ten, one gets quite used to them, but really, they are terrible! They hit a house. You can see the great shell—a black streak—just before it strikes, then, before you hear the explosion, the whole house simply lifts up into the air, apparently quite silently; then you hear the roar, and the whole earth shakes. In the place where the house was there is a huge fountain-spout of what looks like pink fluff. It is the pulverized bricks. Then a monstrous shoot of black smoke towering up a hundred feet or more, and, finally, there is a curious willow-like formation, and then—you duck, as huge pieces of shell, and house, and earth, and haystack tumble over your head. And yet, do you know, it is really remarkable how little damage they do against earth trenches. With a whole morning's shelling, not a single man of my company was killed, although not a single shell missed what it had aimed at by more than fifty yards.</t>
  </si>
  <si>
    <t>A. Konovalov</t>
  </si>
  <si>
    <t>Russian Appeal for the Poles</t>
  </si>
  <si>
    <t>http://www.gutenberg.org/files/18880/18880-h/18880-h.htm#Russian_Appeal_for_the_Poles</t>
  </si>
  <si>
    <t>The Russians are making heavy sacrifices for the war, but in these historic days we must speed up our energies still more, we must double and treble our sacrifices. Let us not forget that despite all our sacrifices, despite all our sorrow and alarm we are not deprived of peaceful work, we have not been drawn into destruction as the people of Poland have been. Without further delay we have to hasten to their aid.
A widely organized social aid must be brought to the fleeing people. We must provide them with shelter and food. These victims are flocking to the central provinces of Russia, to Moscow, and they must be assisted up to the time when they shall be able to return to their country. It is necessary to ascertain the degree of their distress and to help to provide them with the necessities of life in places already cleared from the enemy by the aggressiveness of the Russian Army.</t>
  </si>
  <si>
    <t>A. Sokolov</t>
  </si>
  <si>
    <t>New Sources of Revenue Needed</t>
  </si>
  <si>
    <t>http://www.gutenberg.org/files/18880/18880-h/18880-h.htm#New_Sources_of_Revenue_Needed</t>
  </si>
  <si>
    <t>Russia entered upon the present war better equipped financially than ever before in her history. But it is evident that her ordinary resources will not suffice, and the Ministry of Finance will have to find new sources of revenue to meet the gigantic expenditures. The Ministry of Finance has begun the usual banking and credit operations—the supervision of specie payments, the issuance of paper money, and the discounting of the Treasury notes in the State Bank. In addition to these the Ministry is ready to turn to new taxes.
It proposes to increase the tax on tobacco and to raise the price of whisky. Both are desirable objects of taxation. The tobacco tax has been relatively low in Russia. Only the poorer grades of tobacco have been taxed 100 per cent. ad valorem, while the higher grades have been taxed at a lower rate.</t>
  </si>
  <si>
    <t>Adamantios Th. Polyzoides, Editor The Atlantis</t>
  </si>
  <si>
    <t>The War in the Balkans
General Aspect of the Near East on Aug. 1, 1914.</t>
  </si>
  <si>
    <t>http://www.gutenberg.org/files/20521/20521-h/20521-h.htm#The_War_in_the_Balkans</t>
  </si>
  <si>
    <t>An idea of the unpreparedness of European diplomacy in the face of the sudden Balkan war can be had by simply glancing at the records of the British House of Commons of the first weeks after the war was declared.
Sir Edward Grey, then and now Foreign Secretary of State for Great Britain, making the first announcement of the rupture between Turkey and the Balkan States, said—exposing the views not only of his Government but of the European concert as well—that Europe, being taken unawares, would not permit any alteration of the Balkan frontiers as the result of the war. After the first victories of the Balkan allies we see Great Britain changing her policy. "The Balkan victors shall not be deprived of the fruits of their victories," Premier Asquith was declaring in Parliament less than a fortnight after Sir Edward spoke. In both these instances the British statesmen were voicing the policy of the European concert taken as a whole.</t>
  </si>
  <si>
    <t>an editorial article published Oct. 15, (28,) 1914, in the Mir, the organ of the Nationalists, and signed by A. Bouroff, ex-Minister and ex-Vice President of the Bulgarian Parliament, or Sobranje</t>
  </si>
  <si>
    <t>OPPOSITION PARTY’S STATEMENT</t>
  </si>
  <si>
    <t>http://www.gutenberg.org/files/20521/20521-h/20521-h.htm#Bulgarias_Attitude</t>
  </si>
  <si>
    <t>If the Bulgarian Government had left prejudices to one side and looked clearly at the events, they would not have been slow to understand that from the moment England stepped into the war and Italy abandoned her allies, the Austro-German alliance politically lost the game. Each passing day diminishes more and more the hopes of success of the Dual Alliance, and permits England and Russia to expand their inexhaustible forces. It is not difficult to foresee from now the terms of peace that England and Russia will impose. Any policy which expects to profit from the defeat of these two powers is doomed to failure, and because such is the policy of the Bulgarian Government, we think that it is against the interests of the country.
This policy, among its other disadvantages, opens forever a gap between little Bulgaria and great Russia, which power, even if defeated, will never cease to play an active part in the Balkans.</t>
  </si>
  <si>
    <t>An officer in the R.A.M.C. writes:</t>
  </si>
  <si>
    <t>Yesterday we had one man killed and two wounded, the first casualties for over a week. The story of one of the wounded is worth telling to show you the pluck of these men. He told me he noticed some new digging going on the side of the enemy in front of his firing post. One can see the spadefuls of earth coming up from below the ground level when new trenches are being dug. Although this was in broad daylight, our man thought he would go and see what the Germans were up to, so he hops over the side of his trench and runs forward thirty yards to a ditch and crawls along it some hundred yards or so. He then spots a large shell-hole in the field on one side of the ditch, so doubles off and gets into that and has a good look around. Not satisfied with the point of view, he sprints to a line of willows nearer still to the enemy—within 250 yards of them indeed—and proceeds to climb up one of them. While doing this he gets shot through the shoulder.</t>
  </si>
  <si>
    <t>The Valley of Fear</t>
  </si>
  <si>
    <t>http://www.gutenberg.org/files/3289/3289-h/3289-h.htm</t>
  </si>
  <si>
    <t>Those were the early days at the end of the '80's, when Alec MacDonald was far from having attained the national fame which he has now achieved. He was a young but trusted member of the detective force, who had distinguished himself in several cases which had been entrusted to him. His tall, bony figure gave promise of exceptional physical strength, while his great cranium and deep-set, lustrous eyes spoke no less clearly of the keen intelligence which twinkled out from behind his bushy eyebrows. He was a silent, precise man with a dour nature and a hard Aberdonian accent.
Twice already in his career had Holmes helped him to attain success, his own sole reward being the intellectual joy of the problem. For this reason the affection and respect of the Scotchman for his amateur colleague were profound, and he showed them by the frankness with which he consulted Holmes in every difficulty.</t>
  </si>
  <si>
    <t>BARON VON DER GOLTZ</t>
  </si>
  <si>
    <t>NOTICE POSTED AT BRUSSELS OCT. 5, 1914, AND PRESUMABLY IN MOST OF THE COMMUNES IN THE COUNTRY</t>
  </si>
  <si>
    <t>http://www.gutenberg.org/files/20521/20521-h/20521-h.htm#Why_Belgium_Was_Devastated</t>
  </si>
  <si>
    <t>On the evening of Sept. 25 the railway and telegraph lines were destroyed on the Lovenjoul-Vertryck line.
Consequently the two above-mentioned places on the morning of Sept. 30 had to give an account and to furnish hostages.
In the future the communities in the vicinity of a place where such things happen (no matter whether or not they are accomplices) will be punished without mercy.
To this end hostages have been taken from all places in the vicinity of railroad lines menaced by such attacks, and at the first attempt to destroy the railroad tracks or the telegraph or telephone wires they will be immediately shot.
Furthermore, all troops in charge of the protection of the railroad lines have received orders to shoot any person approaching in a suspicious manner the railroad tracks or the telegraph or telephone lines.
The Governor General of Belgium,
(Signed) BARON VON DER GOLTZ,
Field Marshal.</t>
  </si>
  <si>
    <t>Benjamin Franklin</t>
  </si>
  <si>
    <t>The Whistle</t>
  </si>
  <si>
    <t>http://www.gutenberg.org/files/18561/18561-h/18561-h.htm#Whistle</t>
  </si>
  <si>
    <t>I went directly to a shop where they sold toys for children, and being charmed with the sound of a whistle, that I met by the way in the hands of another boy, I voluntarily offered and gave all my money for one. I then came home, and went whistling all over the house, much pleased with my whistle, but disturbing all the family. My brothers, and sisters, and cousins, understanding the bargain I had made, told me I had given four times as much for it as it was worth; put me in mind what good things I might have bought with the rest of the money; and laughed at me so much for my folly, that I cried with vexation; and the reflection gave me more chagrin than the whistle gave me pleasure.
This, however, was afterwards of use to me, the impression continuing in my mind; so that often, when I was tempted to buy some unnecessary thing, I said to myself: "Don't give too much for the whistle;" and I saved my money.</t>
  </si>
  <si>
    <t>Bulgarian Premier, Mr. Radoslavoff, in the Sobranje at the sitting of Nov. 12, (25,) 1914</t>
  </si>
  <si>
    <t>Bulgaria’s Attitude</t>
  </si>
  <si>
    <t>You remember very well that on the 16th (29th) of July, when war was declared by Austria-Hungary, I came here and told you that the decision of the Government was to maintain strict neutrality.
One day before the closing of the extra session of Parliament I repeated the declarations of the Government, that no matter what kind of political combinations were formed around us the Government is resolved to maintain absolute neutrality to the end.
It was with pleasure that I heard at that time the assurances of all the party leaders that if I were to keep this attitude they would help me maintain the absolute neutrality of Bulgaria.
I do not know why after a few days there have been published various statements signed by the different party leaders.
Nothing in particular had been done on our side up to that time.</t>
  </si>
  <si>
    <t>Calvin Coolidge</t>
  </si>
  <si>
    <t>To the State Senate on Being Elected Its President</t>
  </si>
  <si>
    <t>https://www.commonlit.org/texts/to-the-state-senate-on-being-elected-its-president</t>
  </si>
  <si>
    <t>Men do not make laws. They do but discover them. Laws must be justified by something more than the will of the majority. They must rest on the eternal foundation of righteousness. That state is most fortunate in its form of government which has the aptest instruments for the discovery of laws. The latest, most modern, and nearest perfect system that statesmanship has devised is representative government. Its weakness is the weakness of us imperfect human beings who administer it. Its strength is that even such administration secures to the people more blessings than any other system ever produced. No nation has discarded it and retained liberty. Representative government must be preserved. 
Courts are established, not to determine the popularity of a cause, but to adjudicate and enforce rights. No litigant should be required to submit his case to the hazard and expense of a political campaign. No judge should be required to seek or receive political rewards. The courts of Massachusetts are known and honored wherever men love justice. Let their glory suffer no diminution at our hands. The electorate and judiciary cannot combine. A hearing means a hearing.</t>
  </si>
  <si>
    <t>Charles Boardman Hawes</t>
  </si>
  <si>
    <t>The Wild Dog of Caucomgomoc</t>
  </si>
  <si>
    <t>https://www.commonlit.org/texts/the-wild-dog-of-caucomgomoc</t>
  </si>
  <si>
    <t>Time and again in the winter that followed, men from the towns or the logging camps caught sight of the hound in underbrush or distant thicket, usually silent and far away. They held him in the same awe in which they had held his master; for there was something sombre and threatening in the creature's attitude when, with drooping lips, and great head hung forward, and staring eyes deep as night, he gazed down from the high hills at some passer-by on the long, snow-covered roads below. Once three men traveling on foot heard behind them in the forest that never-to-be-forgotten voice, resonant, vibrant, like a great bell booming up from the valley, a voice that drew nearer and ever nearer. The men knew that the dog of Caucomgomoc was on their track. They ran from him as if a fiend were at their heels; but always that voice trailed them over the ridges, through the valleys, until, looking back, they saw the lean bloodhound, with his nose to the ground, rapidly drawing nearer. When the men, who had no weapons, began searching frantically under the dead leaves for clubs, a deathly silence came over the woods.</t>
  </si>
  <si>
    <t>Christabel Pankhurt</t>
  </si>
  <si>
    <t>EDITORIAL COMMENT ON SHAW</t>
  </si>
  <si>
    <t>In the midst of a good deal of untimely gibing, George Bernard Shaw, as reported in a London dispatch to The Sun of yesterday, says one or two very wise and appropriate things about the end of the war and the times to come after it. His warnings are a useful check to the current loose talk of the fire-eaters and preachers of the gospel of vengeance.
"We and France have to live with Germany after the war," Mr. Shaw points out. Even to embarrass her financially would be a blow to England herself, Germany being one of England's best customers and one of her most frequently visited neighbors. The truth of this is unanswerable. The great object must be to effect a peace with as little rancor as possible.
Mr. Shaw does not say it, but there are going to be overwhelming political reasons why the pride of Germany and Austria and still more why their military power shall not be too much impaired in case of their defeat.
Perhaps in the final settlement the Western Allies may be found to have more in common with Berlin than with St. Petersburg. Germany has pointed this out with much force.</t>
  </si>
  <si>
    <t>Decree of Sept. 23, 1914. MM. Georges Payelle, First President of the Cour des Comptes; Armand Mollard, Minister Plenipotentiary; Georges Maringer, Counselor of State, and Edmond Paillot, Counselor at the Court of Appeal.</t>
  </si>
  <si>
    <t>French Official Report on German Atrocities</t>
  </si>
  <si>
    <t>http://www.gutenberg.org/files/20521/20521-h/20521-h.htm#French_Official_Report_on_German_Atrocities</t>
  </si>
  <si>
    <t>On every side our eyes rested on ruin. Whole villages have been destroyed by bombardment or fire; towns formerly full of life are now nothing but deserts full of ruins; and, in visiting the scenes of desolation where the invader's torch has done its work, one feels continually as though one were walking among the remains of one of those cities of antiquity which have been annihilated by the great cataclysms of nature.
In truth it can be stated that never has a war carried on between civilized nations assumed the savage and ferocious character of the one which at this moment is being waged on our soil by an implacable adversary. Pillage, rape, arson, and murder are the common practice of our enemies; and the facts which have been revealed to us day by day at once constitute definite crimes against common rights, punished by the codes of every country with the most severe and the most dishonoring penalties, and which prove an astonishing degeneration in German habits of thought since 1870.</t>
  </si>
  <si>
    <t>Digested from Russkia Vedomosti, No. 266, Nov. 18, (Dec. 1,) 1914</t>
  </si>
  <si>
    <t>How Russian Manufacturers Feel</t>
  </si>
  <si>
    <t>http://www.gutenberg.org/files/18880/18880-h/18880-h.htm#How_Russian_Manufacturers_Feel</t>
  </si>
  <si>
    <t>The manufacturers who are using imported raw material and are working for the private consumer are suffering heavily from the war. The lack of coal, of hides, of wool and of cotton is threatening Russian industry with a crisis. There is a great want of hydroscopic (absorbent) cotton, since the only factory for this product was in Poland (City of Zgerzc) and has been destroyed. Lack of dyestuffs and other chemicals is hampering many other industries. The importation of tea and coffee has been curtailed considerably.
Russian cotton mills used to get 45 percent of their raw material from the United States, since only 55 percent of their demand can be supplied by Central Asia.
Furthermore, this Asiatic cotton can be used for the coarser grades of manufacturing only.
The war has cut off the American supply altogether.</t>
  </si>
  <si>
    <t>EUGENE TRUBETSKOI</t>
  </si>
  <si>
    <t>Prince Trubetskoi's Appeal to Russians to Help the Polish Victims of War</t>
  </si>
  <si>
    <t>http://www.gutenberg.org/files/18880/18880-h/18880-h.htm#Prince_Trubetskois_Appeal_to_Russians_to_Help_the_Polish_Victims_of_War</t>
  </si>
  <si>
    <t>Up to the present the Polish people have had relations with official Russia only. The war has brought them for the first time into immediate touch with the Russian people. Thousands of Polish exiles have gone forth to our central provinces. In Moscow alone there are not less than 1,000 former inhabitants of Kalisz, to say nothing of fleeing people from other provinces. Moscow, of course, attracts the largest number of these unfortunates. Some particular instinctive faith draws the Poles to Moscow, to the centre of popular Russia. To my query why she had chosen Moscow among all Russian cities, a poor Polish woman, the wife of a reservist, said:
"I was sent here by the military chief. 'Go to Moscow,' said he. 'You won't perish there.'"
And indeed in Moscow the Polish exiles have not perished. They have found here brotherly love, shelter, and food. The municipality of Moscow, numerous philanthropists, both Polish and Russian, are rendering them assistance.</t>
  </si>
  <si>
    <t>first Turkish communiqué of the war, appearing in the Turkish press on Oct. 31, 1914</t>
  </si>
  <si>
    <t>War Declared</t>
  </si>
  <si>
    <t>Information received from our fleet now in the Black Sea is as follows: From accounts of Russian sailors taken prisoners and from the presence of a mine-layer among the Russian fleet, evidence is gathered that the Russian fleet intended closing the entrance to the Bosphorus with mines and destroying entirely the imperial Ottoman fleet after having split it in two. Our fleet, believing that it had to face an unexpected attack, and supposing that the Russians had begun hostilities without a formal declaration of war, pursued the scattered Russian fleet, bombarded the port of Sebastopol, destroyed in the city of Novorosiysk fifty petroleum depots, fourteen military transports, some granaries, and the wireless telegraph station.
In addition to the above, our fleet has sunk in Odessa a Russian cruiser and damaged severely another. It is believed that this second boat was likewise sunk. Five other steamers full of cargoes lying in the same port were seriously damaged. A steamship belonging to the Russian volunteer fleet was also sunk, and five petroleum depots were destroyed.</t>
  </si>
  <si>
    <t>Frederic Harrison</t>
  </si>
  <si>
    <t>Concerning the German Professors</t>
  </si>
  <si>
    <t>For my part, nothing in this war since July 30 has at all surprised me, unless it be the foul cruelty with which Belgian civilians have been treated. Indeed, in January, 1913, I wrote a warning which reads now like a summary of events that have since happened. I was denounced as a senile alarmist by some who are now the loudest in calling to arms. Alas! too late is their repentance.
May I ask why our eminent academicians and scholars who still profess "friendship and admiration" for their German confrères never even suspected the huge conspiracy of which civilization has been the victim? Why did they accept the stars and crosses of Caligula-Attila? Why hob-nob with the docile creatures of his chancery, and spread at home and abroad the worship of Geist and Kultur? Are they fit to instruct us about politics, public law, and international relations, when they were so egregiously mistaken, so blind, so befooled, with regard to the most portentous catastrophe in the memory of living men? I am glad that they see their blindness now—but why this sentimental friendliness for those who hoodwinked them?</t>
  </si>
  <si>
    <t>BOMBARDMENT OF RHEIMS CATHEDRAL - The Damage Done</t>
  </si>
  <si>
    <t>http://www.gutenberg.org/files/16331/16331-h/16331-h.htm#Bombardment_of_Rheims_Cathedral</t>
  </si>
  <si>
    <t>On the 18th the cathedral was again hit on the southern flying buttresses and on the roof, leaving several German wounded.
On Sept. 19 the cathedral was fairly riddled by bombs during the entire day, and at about 3:45 the scaffolding surrounding the north tower caught fire. This fire lasted about one hour, and during that time two further bombs struck the roof, setting it also on fire. The curé claims that one of these bombs must have been incendiary, otherwise it would be impossible to explain the extraordinary quickness with which the fire spread throughout the roof timbers.
The fire from the scaffolding descended until it reached the north door of the main façade, which caught rapidly, burned through and communicated to the straw with which the floor of the cathedral was covered. This straw had been ordered on Sept. 12 by the German Commander in order to prepare the cathedral to receive 3,000 German wounded but the evacuation of the city by the Germans had prevented the cathedral being used for that purpose.</t>
  </si>
  <si>
    <t>From Il Corriere della Sera of Milan, Italy, of Sept. 3, 1914</t>
  </si>
  <si>
    <t>Exit Albania?
Departure of Prince William of Wied—After the
Revolution of July, 1914</t>
  </si>
  <si>
    <t>http://www.gutenberg.org/files/20521/20521-h/20521-h.htm#Exit_Albania</t>
  </si>
  <si>
    <t>On the morning of the next day the Minister of Rumania brought to the palace a letter from the insurgents addressed to the representatives of the powers and announcing that the patience of the insurgents was exhausted, and that they were resolved to enter Durazzo by any means. An identical letter was addressed to the inhabitants of the city.
It was then that the Prince decided to abandon Durazzo.
The Ministers, having received the message of the insurgents and having been notified of the intention of the Prince to leave the place, met again in the palace in order to find a way of settlement of the vexing financial problem. At the same time the International Commission of Control decided to call on the insurgent camp at Shiak, (outside of Durazzo,) give them the news of the imminent departure of the Prince, and invite them to the city.</t>
  </si>
  <si>
    <t>From Russkia Vedomosti, No. 225, Oct. 1 (14), 1914</t>
  </si>
  <si>
    <t>A Russian Income Tax</t>
  </si>
  <si>
    <t>http://www.gutenberg.org/files/18880/18880-h/18880-h.htm#A_Russian_Income_Tax</t>
  </si>
  <si>
    <t>In the long list of new Russian taxes the income tax is the most interesting. It is still only a drafted bill. The Government hesitates to press it. Perhaps the Duma will take some steps to make this bill a law. Its main provisions are as follows:
All annual incomes of 1,000 rubles ($500) and above are to be assessed at a progressive rate ranging from 1-1/2 percent on 1,000 rubles to the maximum of 8 percent on incomes of 200,000 rubles ($100,000) and above. All persons engaged actively in the present war shall be exempt from this tax.
All persons freed from military service within the last four years are to pay an additional tax equal to 50 percent of their income tax, provided the incomes of the parents whose sons have been freed reach 2,000 rubles ($1,000).
All persons freed from military service having incomes below 1,000 rubles ($500) are to pay a uniform tax of 6 rubles ($3). A special war tax is to be levied in provinces where the whole population or certain groups of the population are freed from military service.</t>
  </si>
  <si>
    <t>From Russkia Vedomosti, No. 235, Oct. 12 (25), 1914; No. 273, Nov. 27 (Dec. 10), 1914</t>
  </si>
  <si>
    <t>Confiscation of German Patents</t>
  </si>
  <si>
    <t>http://www.gutenberg.org/files/18880/18880-h/18880-h.htm#Confiscation_of_German_Patents</t>
  </si>
  <si>
    <t>A delegation of the Moscow Merchants' Association, consisting of Messrs. N.N. Shustov, I.G. Volkov, and A.D. Liamin, will soon go to Petrograd to petition the Ministers of Finance, Commerce and Industry and of the Interior for measures against German "oppression." The delegation intends to ask for the revocation of all privileges (franchises) and patents granted to Austrian, German, and Turkish subjects and for the granting to the Moscow merchants of the right to admit foreigners to the Merchants' Association only at its own discretion.
Finally, the delegation intends to discuss with the Ministers the special fund created recently at the State Bank for the settlement of payments to foreign merchants belonging to the warring nations. With this fund Russian merchants are depositing money for their matured notes. Thus the payment for foreign goods is now better guaranteed than before. The German merchants are taking advantage of this arrangement, offering their goods to Russian consumers through their agents and branch houses and commercial agents located in neutral countries. Therefore the new arrangement helps rather than hurts the German trade in Russia.</t>
  </si>
  <si>
    <t>From Russkia Vedomosti, No. 260, Nov. 11, (Nov. 24,) 1914</t>
  </si>
  <si>
    <t>Influence of the War Upon Russian Industry</t>
  </si>
  <si>
    <t>http://www.gutenberg.org/files/18880/18880-h/18880-h.htm#Influence_of_the_War_Upon_Russian_Industry</t>
  </si>
  <si>
    <t>Of those investigated 502 factories employing 46,586 employees had to be closed down entirely, while 1,034 establishments with 435,000 wage-earners have cut down their working force to 319,000. Thus about one-third of the total industrial wage-earning force has felt the effects of the war either through total discharge or through diminished output.
The lack of trained labor power and the failure to obtain funds have affected 222 establishments with 58,000 workers. Lack of funds has been very severely felt in the Baltic provinces, (there, especially, in the chemical industry,) affecting fourteen establishments with 15,701 workers. Altogether 132 establishments with 50,000 employees have cut down their operations, and of these 30 percent employing 15,000 workers belonged to the chemical industry. Also twenty establishments of the metal working (fine machinery) industry with 11,000 employees had to curtail their volume of business. In other industries the lack of labor supply has not been felt. Evidently only the industries requiring highly qualified labor have suffered from this cause. The shortage of fuel forced 108 establishments with 49,000 workers to diminish their output, and eleven establishments with 3,000 workers had to close down altogether.</t>
  </si>
  <si>
    <t>From The London Times, Nov. 25, 1914</t>
  </si>
  <si>
    <t>RUMANIA’S CLAIMS</t>
  </si>
  <si>
    <t>http://www.gutenberg.org/files/20521/20521-h/20521-h.htm#Where_Rumania_Stands_in_the_Crisis</t>
  </si>
  <si>
    <t>The concessions offered by Count Tisza, the Hungarian Premier, in the hope of averting the coming storm, make no impression on the Rumanians either within or without the monarchy. He promises to allow the teaching of Rumanian in the schools, the use of the language in the public services, and increased Rumanian representation in the Hungarian Parliament. But the time for concessions has gone by. The Austrian advance into Serbia threatens to cut off Rumania from Southern and Western Europe and to prevent the arrival from the United States of the large supplies of stores and medicaments ordered there.
It is evident that neither Rumania nor Bulgaria can long maintain their present attitudes. It remains for the powers of the Entente to devise a means for securing the co-operation of both States.
Serbia recently inquired in Bucharest whether Rumania would oppose territorial concessions to a neighboring State, evidently indicating Bulgaria. Rumania replied that she would be happy to see all the quarrels of her neighbors arranged. The Government at Nish, appreciating the necessities of the situation, is now disposed toward a policy of concession. Serbia's only hope of maintaining an independent existence lies in the success of the Entente powers.</t>
  </si>
  <si>
    <t>From The London Times, Oct. 12, 1914</t>
  </si>
  <si>
    <t>DEATH OF KING CHARLES</t>
  </si>
  <si>
    <t>Little is yet known of the action of King Charles in the last crisis of his life. It is a strange coincidence that just as the Franco-German war of 1870-71 brought him into conflict with the Francophil tendencies of his subjects and led to his offer of abdication, so the present war should again have engendered rumors of his abdication on account of his alleged antagonism to the national desire for the acquisition of Transylvania and the Southern Bukovina, which are peopled by more than 3,000,000 Hungarian and Austrian Rumanes. The Rumanian people felt that the hour for the liberation of their kindred had struck. Russia is understood to have invited Rumania to occupy the desired territory. But King Charles, who brought and kept Rumania within the orbit of the Triple Alliance, was, as a Hohenzollern and a German Prince, averse to hostile action against the German Emperor and the Emperor Francis Joseph. It is, moreover, stated that he was bound by his word of honor never to take the field against a Hohenzollern cause.</t>
  </si>
  <si>
    <t>From The London Times, Oct. 17, 1914. By its Special Correspondent lately in Antwerp</t>
  </si>
  <si>
    <t>The Belgian Soldier</t>
  </si>
  <si>
    <t>http://www.gutenberg.org/files/20521/20521-h/20521-h.htm#The_Belgian_Soldier</t>
  </si>
  <si>
    <t>I walked one day back toward Antwerp, along that awful road which ran by Contich and Waerloos to Waelhem. Daily along that road the German shells fell nearer to the city, so that whenever one went out to the place that he had visited yesterday he was likely to find himself disagreeably surprised. One day I found myself, (I would not have been there had I known it,) perhaps a mile inside the range of the enemy's guns. A Red Cross car had dropped me and picked up wounded men instead, and there was nothing for it but to walk back along the road.
Along the road from the foremost trenches came a dozen Belgian soldiers, just relieved after twenty-four hours of what it is difficult to describe otherwise than as hell. Muddied from head to heel, they could hardly drag their feet along, and, glad of any company, I fell in and walked with the last straggler of the little band, while the shrapnel with its long-drawn scream—whew-ew-ew-ew-bang!—broke on either side of us.</t>
  </si>
  <si>
    <t>From The London Times, Oct. 30, 1914.</t>
  </si>
  <si>
    <t>SASENO OCCUPIED</t>
  </si>
  <si>
    <t>The Italian occupation of the rocky and desolate islet of Saseno which, from a strategic point of view, completely dominates the sea approaches to Avlona, is a logical consequence of the occupation of that town for the purpose of establishing a hospital and maintaining order. The islet itself was for some months in 1913 and 1914 a bone of contention between the Italians, who insisted on obtaining it for the Principality of Albania, and the Greeks, who were equally anxious to retain it in their own possession. With Saseno under the control of a foreign power, the possessor of Avlona could never make the town into a place of arms.
Saseno, as one of the Ionian Islands, became a British protectorate in virtue of the Treaty of Paris of Nov. 5, 1815, but was given to Greece by the Treaty of London of March 29, 1864.</t>
  </si>
  <si>
    <t>From the Official Bulletin des Armées, Dec. 6, 1914</t>
  </si>
  <si>
    <t>Four Months of War</t>
  </si>
  <si>
    <t>http://www.gutenberg.org/files/20521/20521-h/20521-h.htm#Four_Months_of_War</t>
  </si>
  <si>
    <t>In Alsace, our first attack, which was badly conducted, took us to Mülhausen, but we could not hold the city (Aug. 7.)
A second attack, led by General Pau, brought us back there. On Aug. 20 we held the road to Colmar through the Vosges and the plain. The enemy had sustained great losses.
But from that time the unfortunate events in Lorraine and Belgium forced us to limit the field of operations in Alsace as well as the intensity of our efforts (Aug. 20.)
In Lorraine our offensive had first been brilliantly successful. On Aug. 19 we had reached Sarrebourg, Les Etangs, Dieuze, Morhange, Delme, and Château-Salins.
But on the 20th the enemy, strongly intrenched on thoroughly fortified territory, resumed the offensive.
On the 22d, 23d, and 24th we were compelled to fall back on Grand-Courenne de Nancy and south of Lunéville.
On the 25th simultaneous counterattacks from the armies of Gens. Dubail and Castelnau greatly strengthened our positions.</t>
  </si>
  <si>
    <t>From the Paris Temps of Aug. 23, 1914</t>
  </si>
  <si>
    <t>THE SITUATION IN RUMANIA</t>
  </si>
  <si>
    <t>The departure of the mobilized French soldiers who were in Bucharest has been the occasion for sympathetic manifestations toward France.
Among the population and in the streets there was not a single voice which was not heartily and enthusiastically for the Triple Entente in general and France in particular.
Certain personages, such as the General Pilot who in 1870 fought on the side of France, and certain newspaper editors who, yielding to national aspirations, have carried on since the first day of the war a violent campaign against Austria, are enthusiastically cheered by the public in the cafés and by the majority of the army officers who assisted in uniform at these scenes.
More than that, there were imposing manifestations in the streets; other meetings, still more effective, were held in secret, at which Generals and superior officers assisted. But notwithstanding this public sentiment the police are on the lookout; the orders they have received are particularly severe, as entire regiments are kept in readiness in the public parks and Government buildings. All those functionaries who are suspected of being openly hostile to Austria are closely followed and watched.</t>
  </si>
  <si>
    <t>From the Paris Temps of Sept. 25, 1914</t>
  </si>
  <si>
    <t>THE ATTITUDE OF RUMANIA</t>
  </si>
  <si>
    <t>The semi-official papers of the Rumanian Government have published the following statement with regard to the Treaty of Bucharest: The viewpoint of Rumania on the subject of the Treaty of Bucharest, and of its connection with the European war, has been discussed and established in a council of the Crown, held on the 21st of July, (Aug. 3, N.S.) In the Treaty of Bucharest the Rumanian interest was not bound to fixed frontier lines, except so long as these assured an equilibrium necessary to Rumania. Rumania was not obliged to protect this equilibrium in its actual form any longer than in her mind this could be possibly maintained.
If the European war, in its future consequences, should bring about certain modifications in the actual frontiers of one or the other of the Balkan States, the interest of Rumania requires that the Balkan equilibrium be established in accordance with the changes made to correspond with the purpose of maintaining the real equilibrium in its new form, no matter what the frontier lines will be in their final re-establishment.</t>
  </si>
  <si>
    <t>Georg Brandes</t>
  </si>
  <si>
    <t>Fate of the Jews in Poland</t>
  </si>
  <si>
    <t>http://www.gutenberg.org/files/18880/18880-h/18880-h.htm#Fate_of_the_Jews_in_Poland</t>
  </si>
  <si>
    <t>Poles are compelled by necessity to fight in the Prussian, Austrian and Russian armies, against each other. Not the smallest attempt at emancipation has been made either in Prussian Posen or in the Russian "Kingdom" or in Austrian Galicia. We might even say that the dismemberment at present is going deeper than ever, as it is now cleaving the minds as well.
The only indication of a future union is the manifesto of the Grand Duke Nikolai, the Russian Field Marshal, to the Poles, issued in the middle of August. It began: "Poles, the hour has struck in which the holy dream of your fathers and grandfathers may be fulfilled. Let the borders cutting asunder the Polish people be effaced; let them unite under the sceptre of the Czar. Under this sceptre Poland will regenerate, free in religion, language, and autonomy."</t>
  </si>
  <si>
    <t>Common Sense about the War</t>
  </si>
  <si>
    <t>A Militarist is a person who believes that all real power is the power to kill, and that Providence is on the side of the big battalions. The most famous Militarist at present, thanks to the zeal with which we have bought and quoted his book, is General Friedrich von Bernhardi. But we cannot allow the General to take precedence of our own writers as a Militarist propagandist. I am old enough to remember the beginning of the anti-German phase of that very ancient propaganda in England. The Franco-Prussian war of 1870-1871 left Europe very much taken aback. Up to that date nobody was afraid of Prussia, though everybody was a little afraid of France; and we were keeping "buffer States" between ourselves and Russia in the east. Germany had indeed beaten Denmark; but then Denmark was a little State, and was abandoned in her hour of need by those who should have helped her, to the great indignation of Ibsen. Germany had also beaten Austria; but somehow everybody seems able to beat Austria, though nobody seems able to draw the moral that defeats do not matter as much as the Militarists think, Austria being as important as ever.</t>
  </si>
  <si>
    <t>OPEN LETTER TO PRESIDENT WILSON</t>
  </si>
  <si>
    <t>Now that this mischief has been done, and the two European thunderclouds have met and are discharging their lightnings, it is not for me to meddle with the question whether the United States should take a side in their warfare as far as it concerns themselves alone. But I may plead for a perfectly innocent neutral State, the State of Belgium, which is being ravaged in a horrible manner by the belligerents. Her surviving population is flying into all the neighboring countries to escape from the incessant hail of shrapnel and howitzer shells from British cannon, French cannon, German cannon, and, most tragic of all, Belgian cannon; for the Belgian Army is being forced to devastate its own country in its own defense.
For this there can be no excuse; and at such a horror the rest of the world cannot look on in silence without incurring the guilt of the bystander who witnesses a crime without even giving the alarm. I grant that Belgium, in her extreme peril, made one mistake. She called to her aid the powers of the Entente alone instead of calling on the whole world of kindly men. She should have called on America, too.</t>
  </si>
  <si>
    <t>The Fourth of August - Europe at War</t>
  </si>
  <si>
    <t>To those who love peace there can be no other hope in the present conflict than the defeat, the utter discrediting of the German legend, the ending for good and all of the blood and iron superstition, of Krupp, flag-wagging Teutonic Kiplingism, and all that criminal, sham efficiency that centres in Berlin. Never was war so righteous as war against Germany now. Never has any State in the world so clamored for punishment.
But be it remembered that Europe's quarrel is with the German State, not with the German people; with a system, and not with a race. The older tradition of Germany is a pacific and civilizing tradition. The temperament of the mass of German people is kindly, sane, and amiable. Disaster to the German Army, if it is unaccompanied by any such memorable wrong as dismemberment or intolerable indignity, will mean the restoration of the greatest people in Europe to the fellowship of Western nations. The role of England in this huge struggle is plain as daylight. We have to fight. If only on account of the Luxemburg outrage, we have to fight.</t>
  </si>
  <si>
    <t>H.H. ASQUITH.</t>
  </si>
  <si>
    <t>PRIME MINISTER'S LETTER.</t>
  </si>
  <si>
    <t>http://www.gutenberg.org/files/16331/16331-h/16331-h.htm#Summons_of_the_Nation_to_Arms</t>
  </si>
  <si>
    <t>My Lords: The time has come for combined effort to stimulate and organize public opinion and public effort in the greatest conflict in which our people has ever been engaged.
No one who can contribute anything to the accomplishment of this supremely urgent task is justified in standing aside.
I propose, as a first step, that meetings should be held without delay, not only in our great centres of population and industry, but in every district, urban and rural, throughout the United Kingdom, at which the justice of our cause should be made plain, and the duty of every man to do his part should be enforced.
I venture to suggest to your lordships that the four principal cities over which you respectively preside should lead the way.
I am ready myself, so far as the exigencies of public duty permit, to render such help as I can, and I should be glad, with that object, to address my fellow-subjects in your cities.
I have reason to know that I can count upon the co-operation of the leaders of every section of organized political opinion.</t>
  </si>
  <si>
    <t>Notes of a Son and Brother</t>
  </si>
  <si>
    <t>http://www.online-literature.com/henry_james/notes-son-and-brother/</t>
  </si>
  <si>
    <t>Life meanwhile I had a good deal of at my side in the person of my brother Wilky, who, as I have had occasion elsewhere to say, contrived in those years to live, or to have every appearance of so doing, with an immediacy that left me far in the lurch. I was always still wondering how, while he had solved the question simply ambulando, which was for him but by the merest sociable stroll. This represented to me success—success of a kind, but such an assured kind—in a degree that was my despair; and I have never forgotten how, that summer, when the Herr Doctor did look in, did settle down a little to have the bristling page out with us, Wilky's share of the hour took on the spot the form of his turning at once upon our visitor the tables of earnest inquiry.</t>
  </si>
  <si>
    <t>Ilia Lvovich Tolstoi</t>
  </si>
  <si>
    <t>Reminiscences of Tolstoy</t>
  </si>
  <si>
    <t>http://www.gutenberg.org/files/813/813-h/813-h.htm</t>
  </si>
  <si>
    <t>In one of his letters to his great-aunt, Alexandra Andreyevna Tolstoy, my father gives the following description of his children:
The eldest Sergei is fair-haired and good-looking; there is something weak and patient in his expression, and very gentle. His laugh is not infectious; but when he cries, I can hardly refrain from crying, too. Every one says he is like my eldest brother.
I am afraid to believe it. It is too good to be true. My brother's chief characteristic was neither egotism nor self-renunciation, but a strict mean between the two. He never sacrificed himself for any one else; but not only always avoided injuring others, but also interfering with them. He kept his happiness and his sufferings entirely to himself.
Ilya, the third, has never been ill in his life; broad-boned, white and pink, radiant, bad at lessons. Is always thinking about what he is told not to think about. Invents his own games. Hot-tempered and violent, wants to fight at once; but is also tender-hearted and very sensitive. Sensuous; fond of eating and lying still doing nothing.</t>
  </si>
  <si>
    <t>Dubliners</t>
  </si>
  <si>
    <t>http://www.gutenberg.org/files/2814/2814-h/2814-h.htm</t>
  </si>
  <si>
    <t>She sat at the window watching the evening invade the avenue. Her head was leaned against the window curtains and in her nostrils was the odour of dusty cretonne. She was tired.
Few people passed. The man out of the last house passed on his way home; she heard his footsteps clacking along the concrete pavement and afterwards crunching on the cinder path before the new red houses. One time there used to be a field there in which they used to play every evening with other people's children. Then a man from Belfast bought the field and built houses in it—not like their little brown houses but bright brick houses with shining roofs. The children of the avenue used to play together in that field—the Devines, the Waters, the Dunns, little Keogh the cripple, she and her brothers and sisters.</t>
  </si>
  <si>
    <t>Kaiser Frawz Josef and Count Berchtold</t>
  </si>
  <si>
    <t>AUSTRIA-HUNGARY'S VERSION OF THE WAR</t>
  </si>
  <si>
    <t>http://www.gutenberg.org/files/16331/16331-h/16331-h.htm#Austria_Hungarys_Version_of_the_War</t>
  </si>
  <si>
    <t>A halt must be called to these intolerable proceedings and an end must be put to the incessant provocations of Serbia. The honor and dignity of my monarchy must be preserved unimpaired, and its political, economic, and military development must be guarded from these continual shocks. In vain did my Government make a last attempt to accomplish this object by peaceful means and to induce Serbia, by means of a serious warning, to desist. Serbia has rejected the just and moderate demands of my Government and refused to conform to those obligations the fulfillment of which forms the natural and necessary foundation of peace in the life of peoples and States. I must therefore proceed by force of arms to secure those indispensable pledges which alone can insure tranquility to my States within and lasting peace without.
In this solemn hour I am fully conscious of the whole significance of my resolve and my responsibility before the Almighty. I have examined and weighed everything, and with a serene conscience I set out on the path to which my duty points.</t>
  </si>
  <si>
    <t>KAISER WILHELM II</t>
  </si>
  <si>
    <t>Speech from the Throne</t>
  </si>
  <si>
    <t>http://www.gutenberg.org/files/16331/16331-h/16331-h.htm#SPEECH_FROM_THE_THRONE</t>
  </si>
  <si>
    <t>What human insight and power could do to arm a people against the last extremities has been done with your patriotic help. The hostility which has been smoldering for a long time in the East and in the West has now burst into bright flames. The present situation did not proceed from transient conflicts of interest or diplomatic entanglements, it is the result of an ill will which has for many years been active against the strength and the prosperity of the German Empire. We are not incited by lust for conquest, we are inspired by the unyielding determination to keep for ourselves and all future generations the place which God has given us.
From the proofs which have been given you, you will see how my Government, and especially my Chancellor, strove up to the last moment to avert the worst. We grasp the sword in compulsory self-defense, with clean hands and a clean conscience.
To the peoples and races of the German Empire my call goes forth to defend with all their strength and in brotherly co-operation with our ally that which we have created by peaceful labor.</t>
  </si>
  <si>
    <t>Letter signed by various authors</t>
  </si>
  <si>
    <t>Russia in Literature</t>
  </si>
  <si>
    <t>http://www.gutenberg.org/files/18880/18880-h/18880-h.htm#Russia_in_Literature</t>
  </si>
  <si>
    <t>That task, we trust, will some day lie before us. When at last our victorious fleets and armies meet together, and the allied nations of East and West set themselves to restore the well-being of many millions of ruined homes, France and Great Britain will assuredly bring their large contributions of good-will and wisdom, but your country will have something to contribute which is all its own. It is not only because of your valor in war and your achievements in art, science, and letters that we rejoice to have you for allies and friends; it is for some quality in Russia herself, something both profound and humane, of which these achievements are the outcome and the expression.
You, like us, entered upon this war to defend a weak and threatened nation, which trusted you, against the lawless aggression of a strong military power; you, like us, have continued it as a war of self-defense and self-emancipation.</t>
  </si>
  <si>
    <t>LIEUT. GEN. VON NIEBER</t>
  </si>
  <si>
    <t>LETTER ADDRESSED ON AUG. 27, 1914, BY LIEUT. GEN. VON NIEBER TO THE BURGOMASTER OF WAVRE</t>
  </si>
  <si>
    <t>On Aug. 22, 1914, the General commanding the Second Army, Herr von Bülow, imposed upon the City of Wavre a war levy of three million francs, to be paid before Sept. 1, as expiation for its unqualifiable behavior (contrary to the law of nations and the usages of war) in making a surprise attack on the German troops.
The General in command of the Second Army has just given to the General commanding this station of the Second Army the order to send in without delay, this contribution which it should pay on account of its conduct.
I order and command you to give to the bearer of the present letter the two first installments, that is to say, two million francs in gold.
Furthermore, I require that you give the bearer a letter, duly sealed with the seal of the city, stating that the balance, that is to say, one million francs, will be paid, without fail, on the 1st of September.</t>
  </si>
  <si>
    <t>Louisa May Alcott</t>
  </si>
  <si>
    <t>Little Women Letters</t>
  </si>
  <si>
    <t>http://www.online-literature.com/alcott/little-women-letters/1/</t>
  </si>
  <si>
    <t>Following her remarkable success as a writer of short stories, Louisa M. Alcott was asked for a book. She said at first it was impossible, but repeated requests from her publishers brought from her the announcement that the only long story she could write would be about her own family. "Little Women" resulted, and, in erecting this House of Delight for young and old, Louisa Alcott built better than she knew. Her Jo has been the inspiration of countless girls, and the many-sidedness of her character is indicated by the widely diverging lines of endeavor which Jo's example has suggested to the girl readers of the story.
In the case of the two editors, both from early childhood found their inspiration in Jo. One, patterning after her idol, sought success in a stage career, beginning to "act" before a mirror, with a kitchen apron for a train and a buttonhook for a dagger. The other, always with a pencil in hand, first copied Jo by writing "lurid tales" for the weekly sensation papers, and later emerged into Newspaper Row.</t>
  </si>
  <si>
    <t>Lytton Strachey</t>
  </si>
  <si>
    <t>Queen Victoria</t>
  </si>
  <si>
    <t>http://www.gutenberg.org/files/1265/1265-h/1265-h.htm</t>
  </si>
  <si>
    <t>After the death of the Princess Charlotte it was clearly important, for more than one reason, that the Duke of Kent should marry. From the point of view of the nation, the lack of heirs in the reigning family seemed to make the step almost obligatory; it was also likely to be highly expedient from the point of view of the Duke. To marry as a public duty, for the sake of the royal succession, would surely deserve some recognition from a grateful country. When the Duke of York had married, he had received a settlement of L25,000 a year. Why should not the Duke of Kent look forward to an equal sum? But the situation was not quite simple. There was the Duke of Clarence to be considered; he was the elder brother, and, if HE married, would clearly have the prior claim. On the other hand, if the Duke of Kent married, it was important to remember that he would be making a serious sacrifice: a lady was involved.</t>
  </si>
  <si>
    <t>M. Yves Guyot and Professor Bellet</t>
  </si>
  <si>
    <t>The Reply from France</t>
  </si>
  <si>
    <t>But the solidarity which you establish between German militarism and German culture, of which you and your colleagues claim to be the representatives, is a proof of the confusion of German conceptions.
To present Goethe, Beethoven, and Kant to the world you surround them with bayonets. In the same manner every tradesman and every merchant throughout Germany has got into the habit of saying: "I have four million bayonets behind me!" Your Emperor said to some tradesmen who complained of bad business: "I must travel!" And he went to Constantinople; he went to Tangier, after the speech at Bremen. In every one of his words, in each of his gestures, he affirmed the subordination of economic civilization to military civilization. He considered that it was his duty to open up markets and assert the value of German products with cannon and sword. Hence his formidable armaments, his perpetual threats which held all nations in a constant state of anxiety.
There is the deep and true cause of the war. And it is due entirely to your Emperor and his environment.</t>
  </si>
  <si>
    <t>M.J. Bonn</t>
  </si>
  <si>
    <t>Tools of the Russian Juggernaut</t>
  </si>
  <si>
    <t>http://www.gutenberg.org/files/18880/18880-h/18880-h.htm#Tools_of_the_Russian_Juggernaut</t>
  </si>
  <si>
    <t>But the question, Why are we at war? can be answered fairly well by anybody conversant with the facts of the European situation.
We are not at war because the Emperor, as war lord, has sent out word to his legions to begin a war of world-wide aggression, carrying into its vortex intellectual Germany, notwithstanding all her peaceful aspirations.
I may fairly claim to be a representative of that intellectual Germany which comes in now for a good deal of sympathy, but I must own that intellectual Germany, as far as I know about her, thoroughly approves of the Emperor's present policy.
She approves of it not on the principle merely "Right or wrong, my country"; she does so because she knows that war has become inevitable, and that we must face that ordeal when we are ready for it, not at the moment most agreeable to our enemies.</t>
  </si>
  <si>
    <t>Major Commandant Dieckmann</t>
  </si>
  <si>
    <t>PROCLAMATION POSTED AT GRIVEGNEE, Sept. 8, 1914</t>
  </si>
  <si>
    <t>Before the 6th of September, 1914, at 4 o'clock in the afternoon, all arms, munitions, explosives, and fireworks which are still in the hands of the citizens must be surrendered at the Château des Bruyeres. Those who do not obey will render themselves liable to the death penalty. They will be shot on the spot, or given military execution, unless they can prove their innocence.
All inhabitants of houses in Beyne-Heusay, Grivegnee, Bois de Greux, and Fleron must remain at home after sunset, (at present 7 o'clock P.M., German time.) The aforesaid houses must be lighted as long as any one remains up. The entrance door must be shut. Those who do not conform to the regulations expose themselves to severe penalties. Any resistance to these orders will be followed by sentence of death.
The Commandant should meet no opposition whatever in these domiciliary visits. Each inhabitant must open all the rooms of his house without even a summons. Whoever makes any opposition will be severely punished.</t>
  </si>
  <si>
    <t>Maurice Maeterlinck</t>
  </si>
  <si>
    <t>Conan Doyle on British Militariam</t>
  </si>
  <si>
    <t>An army which has preserved the absurd parade schritt, an exercise which is painful to the bystander, as he feels that it is making fools of brave men, must have a tendency to throw back to earlier types. These Germans have been trained in peace and upon the theory of books. In all that vast host there is hardly a man who has stood at the wrong end of a loaded gun. They live on traditions of close formations, vast cavalry charges, and other things which will not fit into modern warfare. Braver men do not exist, but it is the bravery of men who have been taught to lean upon each other, and not the cold, self-contained, resourceful bravery of the man who has learned to fight for his own hand. The British have had the teachings of two recent campaigns fought with modern weapons—that of the Tirah and of South Africa. Now that the reserves have joined the colors there are few regiments which have not a fair sprinkling of veterans from these wars in their ranks.</t>
  </si>
  <si>
    <t>MEHMED-RESHAD</t>
  </si>
  <si>
    <t>THE SULTAN’S PROCLAMATION</t>
  </si>
  <si>
    <t>My children! My soldiers! No army in the history of the world was ever honored with a duty as sacred and as great as is yours. By fulfilling it, show that you are the worthy descendants of the Ottoman Armies that in the past made the world tremble, and make it impossible for any foe of our faith and country to tread on our ground, and disturb the peace of the sacred soil of Yemen, where the inspiring tomb of our prophet lies. Prove beyond doubt to the enemies of the country that there exist an Ottoman Army and Navy which know how to defend their faith, their country and their military honor, and how to defy death for their sovereign!
Right and loyalty are on our side, and hatred and tyranny on the side of our enemies, and therefore there is no doubt that the Divine help and assistance of the just God and the moral support of our glorious Prophet will be on our side to encourage us. I feel convinced that from this struggle we shall emerge as an empire that has made good the losses of the past and is once more glorious and powerful.</t>
  </si>
  <si>
    <t>Migoulin</t>
  </si>
  <si>
    <t>A Russian Financial Authority on the War</t>
  </si>
  <si>
    <t>http://www.gutenberg.org/files/18880/18880-h/18880-h.htm#A_Russian_Financial_Authority_on_the_War</t>
  </si>
  <si>
    <t>The German strategists are looking for a brief campaign. But they are mistaken. Even with the capture of Petrograd the war will have barely begun, for Petrograd is only the frontier of Russia.
Our troops are numerous and well equipped. The vastness of our country, her poor roads, and her severe climate are her defenses. The French frontier is strongly fortified. A quick surrender is unthinkable, and there is no reason for surrender, for the war will continue to the bitter end.
But a long campaign threatens Germany. She is a country with highly developed industry and with a tremendous foreign commerce, the breakdown of which cannot be compensated by any territorial conquest. A war of Germany against England, France, and Russia will stop her commerce entirely. It will be impossible for her to export her goods and to import foodstuffs. Her manufactures and her commerce will come to a deadlock, and unemployment will threaten her cities. All the victories of her army will be of no avail. If her enemies draw out the war for a year or two Germany will be exhausted.</t>
  </si>
  <si>
    <t>On Dec. 18, 1914, the new Russian Minister to Servia, Prince Troubetzkoï, presented his credentials to the Servian Crown Prince Alexander, whom he addressed as follows</t>
  </si>
  <si>
    <t>RUSSIAN CONGRATULATIONS</t>
  </si>
  <si>
    <t>http://www.gutenberg.org/files/20521/20521-h/20521-h.htm#Servia_and_Her_Neighbors</t>
  </si>
  <si>
    <t>Illustrious Sir: I have the honor to hand to your Royal Highness the letter by which his Majesty the Emperor of Russia has deigned to accredit me by his Majesty the King of Serbia.
My august master has charged me to express to you the vivid sympathy and the sincere admiration which his Majesty feels for the valiant people of Serbia, her heroic army, and her venerable chief.
Allow me to express to your Highness the joy that I feel in fulfilling the imperial commission today when your army has covered itself with immortal glory and has written in Serbian history the most beautiful page that a people may desire.
Separated by a long distance, but, attracted by the heart of her elder sister, Serbia may say that in this terrible struggle against an enemy, numerically stronger but morally weaker, she is not alone and will not be forsaken.
I pray that this conviction may double the unflinching courage of the Serbians and lead them always to new victories.</t>
  </si>
  <si>
    <t>P. Maslov</t>
  </si>
  <si>
    <t>Commercial Treaties After the War</t>
  </si>
  <si>
    <t>http://www.gutenberg.org/files/18880/18880-h/18880-h.htm#Commercial_Treaties_After_the_War</t>
  </si>
  <si>
    <t>An unprecedented situation has arisen for Russia. All the social classes of the empire are deeply interested in the repulse of the armies of the Kaiser. The working class is just as much interested in the existence of Russian industries as are the employers. The peasants are in no lesser degree interested in the development of agriculture; the killing of industries and agriculture like that committed by England in Ireland centuries ago is a gloomy prospect for all classes of society. If France and Belgium are threatened with a political oppression then Russia is threatened with an even more terrible economic subjugation. Such is the situation.
The poorest classes of the people are taking part in this fight with what they have, with their blood. It is but natural that they should expect that the material burdens of the war will fall not upon their shoulders, but upon big business.</t>
  </si>
  <si>
    <t>Paul Vinogradoff</t>
  </si>
  <si>
    <t>Russia and Europe's War</t>
  </si>
  <si>
    <t>http://www.gutenberg.org/files/18880/18880-h/18880-h.htm#Russia_and_Europes_War</t>
  </si>
  <si>
    <t>Fortunately, the course of history does not depend on the frantic exaggerations of partisans. The world is not a classroom in which docile nations are distributed according to the arbitrary standards of German pedagogues. Europe has admired the patriotic resistance of the Spanish, Tyrolese, and Russian peasants to the enlightened tyranny of Napoleon. There are other standards of culture besides proficiency in research and aptitude for systematic work. The massacre of Louvain, the hideous brutality of the Germans — as regards non-combatants — to mention only one or two of the appalling occurrences of these last weeks — have thrown a lurid light on the real character of twentieth-century German culture. "By their fruits ye shall know them," said our Lord, and the saying which He aimed at the Scribes and Pharisees of His time is indeed applicable to the proud votaries of German civilization today.</t>
  </si>
  <si>
    <t>Premier Venizelos set forth the Government's neutral policy in his speech to Parliament on Sept. 15, (28,) 1914</t>
  </si>
  <si>
    <t>PRIME MINISTRY’S ATTITUDE</t>
  </si>
  <si>
    <t>http://www.gutenberg.org/files/20521/20521-h/20521-h.htm#Greeces_Watchful_Waiting</t>
  </si>
  <si>
    <t>The Government has declared that during this war Greece is to remain neutral, but at the same time it did not conceal the fact that it has obligations toward one of the belligerents, Serbia, and that said obligation it was resolved to fulfill faithfully should the casus foederis arise.
Greece, however, wishes nothing more than that such an occasion should not arise, as it desires that the conflagration which is gradually enveloping Europe should not spread over the Balkans, whose peoples, after two wars, so much need rest.
So far as it depends upon the initiative of Greece, every one may be assured that the European conflagration will not spread in the Balkan Peninsula. And if its other peoples are inspired by the same thoughts, then we can feel sure that peace will be preserved in the Levant up to the end of the war.</t>
  </si>
  <si>
    <t>published in the Bulgarian newspaper Mir of Sofia in November, 1914</t>
  </si>
  <si>
    <t>THE BULGARIAN MENACE</t>
  </si>
  <si>
    <t>I am sorry to hear that Bulgaria demands concessions from us. In exchange for her friendship she demands concessions in Macedonia. But in this case that cannot be called friendship.
Bulgaria demands this today because we are at war with Austria, and we cannot accordingly oppose her. But in doing this she simply betrays her weakness because it is a certain proof of weakness to strike one from behind while he is struggling with another. If Bulgaria is proud and strong she can measure herself with us as soon as the war with Austria is over. A strong Bulgaria must measure herself with the strong and not with the weak.
Why do people in Bulgaria today insist on concessions? Do you know how many difficulties there are today in the granting of such territorial concessions? You felt the pain of similar action. Silistria was taken from you while your army was victoriously marching on Constantinople. Do not insist on implanting deep in the Serbian heart a mortal hatred against yourselves.</t>
  </si>
  <si>
    <t>Rene Bazin's Appreciation</t>
  </si>
  <si>
    <t>France through English Eyes</t>
  </si>
  <si>
    <t>The whole world recognizes two qualities in the Englishman: his bravery and his common sense. We know that the Englishman is true to his given word, and that even in the antipodes he never changes his habits. As I write, the postman brings me a letter from the front, dated Oct. 17. The cavalryman who sends it tells of our Allies. "We are fighting the enemy's cavalry," he writes, "and for two days my brigade was in action with the British. They know how to fight and they astonish us by their marvelous powers of organization and their coolness."
Yes, we know that of old. We also know that England never closes her doors to liberty. We have a confused memory of the hospitality given to our priests in the times of the Revolution. Now England provides us with fresh proof of her kindness of heart. You have heard the news—the professors and students of the Catholic University of Louvain invited to Cambridge. The destroyed Belgian university reconstituted in the home of the celebrated English university. What a magnificent idea!</t>
  </si>
  <si>
    <t>Richard Harding Davis</t>
  </si>
  <si>
    <t>With the Allies</t>
  </si>
  <si>
    <t>http://www.online-literature.com/richard-davis/with-the-allies/</t>
  </si>
  <si>
    <t>After the Germans occupied Brussels they closed the road to Aix-la- Chapelle. A week later, to carry their wounded and prisoners, they reopened it. But for eight days Brussels was isolated. The mail-trains and the telegraph office were in the hands of the invaders. They accepted our cables, censored them, and three days later told us, if we still wished, we could forward them. But only from Holland. By this they accomplished three things: they learned what we were writing about them, for three days prevented any news from leaving the city, and offered us an inducement to visit Holland, so getting rid of us.
The dispatches of those diplomats who still remained in Brussels were treated in the same manner. With the most cheerful complacency the military authorities blue-pencilled their dispatches to their governments. When the diplomats learned of this, with their code cables they sent open cables stating that their confidential dispatches were being censored and delayed. They still were delayed. To get any message out of Brussels it was necessary to use an automobile, and nearly every automobile had taken itself off to Antwerp. If a motor-car appeared it was at once commandeered.</t>
  </si>
  <si>
    <t>Russkia Vedomosti, No. 217, Sept. 21, (Oct. 4,) 1914</t>
  </si>
  <si>
    <t>Declaration of the Russian Industrial Interests</t>
  </si>
  <si>
    <t>http://www.gutenberg.org/files/18880/18880-h/18880-h.htm#Declaration_of_the_Russian_Industrial_Interests</t>
  </si>
  <si>
    <t>Then the causes of the war are summed up and the importance of the war for the industrial interests is outlined. The chief cause of the war is assigned to the irreconcilable economic conflict between the German and Russian interests created by commercial treaties favorable to Germany.
Victorious Russia should dictate her own economic programme to the defeated enemy. Without such a result all sacrifices made will be in vain, and will fall as a heavy and unbearable burden upon the shattered economic organization of the country.
The industrial interests desire a war to the finish, and they say:
"Let the Government know how to cultivate in the future among the people the conviction that the war will be brought to an end, then the task of finding the means for carrying on the campaign will be greatly facilitated; for no sacrifice is too great for us for the overthrow of the economic yoke of Germany and for the conquest of economic independence. Nothing but strong will and determination are needed."</t>
  </si>
  <si>
    <t>Russkia Vedomosti, No. 222, Sept. 27, (Oct. 3,) 1914</t>
  </si>
  <si>
    <t>Proposed Internal Loans of Russia</t>
  </si>
  <si>
    <t>http://www.gutenberg.org/files/18880/18880-h/18880-h.htm#Proposed_Internal_Loans_of_Russia</t>
  </si>
  <si>
    <t>Four different loans are contemplated. Persons desiring to invest their savings at a small but sure interest rate will be able to buy the certificates at a 5 per cent. loan. These certificates will have a face value of 100 rubles, and they will sell at $90. The interest rate will not be changed within the next fifteen or twenty years. Therefore, the actual interest rate will be 5.56 per cent. on the original investment.
A 6 per cent. loan will cater to those investors who like to place their loans at shorter terms. The certificates of this loan will be sold at premiums. Five-year certificates will be sold at ninety-six for a hundred rubles face value, four-year certificates at ninety-seven, three-year certificates at ninety-eight, two-year certificates at ninety-nine, and one-year certificates at par. This loan will be free from the interest (coupon) tax, but not from the income and inheritance taxes. In case of success one billion worth of these certificates will be issued.</t>
  </si>
  <si>
    <t>Saki</t>
  </si>
  <si>
    <t>The Open Window</t>
  </si>
  <si>
    <t>https://www.commonlit.org/texts/the-open-window</t>
  </si>
  <si>
    <t>She broke off with a little shudder. It was a relief to Framton when the aunt bustled into the room with a whirl of apologies for being late in making her appearance.
"I hope Vera has been amusing you?" she said.
"She has been very interesting," said Framton.
"I hope you don't mind the open window," said Mrs. Sappleton briskly; "my husband and brothers will be home directly from shooting, and they always come in this way. They've been out for snipe in the marshes today, so they'll make a fine mess over my poor carpets. So like you menfolk, isn't it?"
She rattled on cheerfully about the shooting and the scarcity of birds, and the prospects for duck in the winter. To Framton it was all purely horrible. He made a desperate but only partially successful effort to turn the talk on to a less ghastly topic, he was conscious that his hostess was giving him only a fragment of her attention, and her eyes were constantly straying past him to the open window and the lawn beyond. It was certainly an unfortunate coincidence that he should have paid his visit on this tragic anniversary.</t>
  </si>
  <si>
    <t>Sir Donald Mackenzie Wallace</t>
  </si>
  <si>
    <t>Our Russian Ally</t>
  </si>
  <si>
    <t>http://www.gutenberg.org/files/18880/18880-h/18880-h.htm#Our_Russian_Ally</t>
  </si>
  <si>
    <t>The antiquated idea that Czars are always heartless tyrants who devote much of their time to sending troublesome subjects to Siberia is now happily pretty well exploded, but the average Englishman is still reluctant to admit that an avowedly autocratic Government may be, in certain circumstances, a useful institution. There is no doubt, however, that in the gigantic work of raising Russia to her present level of civilization the Czars have played a most important part. As for the present Czar, he has followed, in a humane spirit, the best traditions of his ancestors. Any one who has had opportunities of studying closely his character and aims, and who knows the difficulties with which he has had to contend, can hardly fail to regard him with sympathy and admiration. Among the qualities which should commend him to Englishmen are his scrupulous honesty and genuine truthfulness.</t>
  </si>
  <si>
    <t>T. von Bethmann-Hollweg</t>
  </si>
  <si>
    <t>England Caused the War</t>
  </si>
  <si>
    <t>http://www.gutenberg.org/files/18880/18880-h/18880-h.htm#England_Caused_the_War</t>
  </si>
  <si>
    <t>We are not yet at the end of our sacrifices. The nation will continue to support those sacrifices with the same heroism as hitherto, for we must and will fight to a successful end our defensive war for right and freedom. We will then remember how our defenseless compatriots in hostile countries were maltreated in a manner which is a disgrace to all civilization. The world must learn that no one can hurt a hair on the head of a German subject with impunity.
It is evident to us who is responsible for this—the greatest of all wars. The apparent responsibility falls on those in Russia who ordered and carried out the mobilization of the Russian Army; the real responsibility, however, falls on the British Government. The Cabinet in London could have made the war impossible if it had without ambiguity declared at Petrograd that Great Britain would not allow a Continental war to develop from the Austro-Serbian conflict.</t>
  </si>
  <si>
    <t>The following editorial article, headed "A New Marathon" on the Servian victory, appeared in the Greek newspaper Patris of Athens on Dec. 3, 1914</t>
  </si>
  <si>
    <t>GREECE ACCLAIMS</t>
  </si>
  <si>
    <t>The reoccupation of Belgrade by the Serbians is one of those military feats which amount to historical phenomena. The Serbians not only contributed the greatest feat of the European war, as far as results are concerned, but won for themselves an immortal page in the world's history.
Greece alone has to show an analogous achievement, although greater, when she expelled the Persian invasion.
Only the achievements of Arhangelovatz, Ouzhitse, and Lazarevats can compare in a certain degree to the brilliancy of Marathon and Plateae. And the Serbian achievement appears all the more Hellenic if analogies are to be considered.
The Serbians, until yesterday a little people, with an army almost insignificant in face of the masses of the Austrian columns, submissive in times of peace, in the face of the most oppressive demands of Austrian diplomacy—considered like all the small peoples to be living at the mercy of the great—when the hour of supreme defense for altars and hearths struck, and in the face of an enemy threatening to swallow their country, they arose, terrible in their vengeance, and repeated the feat of the routing of Goliath by their small but invincible power.</t>
  </si>
  <si>
    <t>The following is a literal translation of a letter just received in New York by a French lady's maid from her sister at Rouen, and gives the point of view of the modest laboring classes in France</t>
  </si>
  <si>
    <t>War-Time Scenes in Rouen</t>
  </si>
  <si>
    <t>http://www.gutenberg.org/files/18880/18880-h/18880-h.htm#War-Time_Scenes_in_Rouen</t>
  </si>
  <si>
    <t>Numerous trains bring hundreds of young wounded English, French, and Belgian soldiers. Many offices of the Red Cross are settled in the largest hotels of the city. Many citizens have asked to take some of the wounded into their homes. We are going to have several of them at our home. Mother is already preparing two rooms. She has moved Lili's bed into the kitchen. As for us, we are going to sleep in the armchairs. Lili talks of the war like a grown-up person, and so seriously! She also wants to take care of the wounded. She will divert them. She made dresses for all her dolls and put them to bed. She set on the table all the history books to interest the soldiers. Of course she will do the reading herself. Then she collected all the pieces of old sheets to make some lint out of them, but she will do that in the kitchen when the wounded are sleeping, so as not to worry them. If you were in Rouen now you would be proud of your god-child.</t>
  </si>
  <si>
    <t>the following official communication was telegraphed to the foreign press by the Government Bureau on Aug. 9, 1914</t>
  </si>
  <si>
    <t>Servia and Her Neighbors</t>
  </si>
  <si>
    <t>The Serbian mobilization was effected with marvelous order, and once more it proved the good military organization of Serbia, and how much the country can rely on the patriotic devotion of her soldiers.
Notwithstanding the erroneous statements of a part of the foreign press, notwithstanding the speedy development of events, notwithstanding the season of work in the fields, fully 80 per cent. of the reserves presented themselves on the first day of mobilization, which was completed amid general enthusiasm.
For a long time the Serbians knew that the main struggle would be turned against Austria. The Montenegrin and Serbian peoples enter the war against the common foe with an equal confidence in their armies. The enthusiasm of these two countries is all the stronger from the fact that they are fighting simultaneously with the aid of the Russians, French, and English. Numerous manifestations have taken place in Serbian and Montenegrin cities in favor of Russia, France, and England.</t>
  </si>
  <si>
    <t>The following speech by Tsar Ferdinand I. of Bulgaria was read at the opening of the Bulgarian Parliament, called the Sobranje, on Oct. 15, (28,) 1914, by the Prime Minister, Mr. Radoslavoff</t>
  </si>
  <si>
    <t>With the ending last year of a long and exhausting struggle which we conducted with incomparable self-denial, the Bulgarian people and my Government directed again their efforts toward the healing of the wounds of the recent past and the remodeling of the national forces, and likewise toward creating new resources and prosperity for the country.
Our common peaceful activity was interrupted by the breaking out of the greatest and most terrible of all wars that history has up to this day recorded. In face of this mighty struggle of the European nations my Government has deemed it its duty before the nation, and the course imposed on it, to declare the neutrality of Bulgaria and to maintain this attitude sternly and honestly according to international obligations and the interests of the fatherland.
Thanks to this process, my Government maintains good and friendly relations with all the great powers; has succeeded in giving to our relations with our neighbors a color of greater confidence, so necessary after the crisis of the last year, and in the midst of the events that lie heavy today on the whole of Europe.</t>
  </si>
  <si>
    <t>The following statement by Premier Venizelos was published in the Corriere della Sera of Milan on Oct. 29, 1914</t>
  </si>
  <si>
    <t>WHERE GREECE STANDS</t>
  </si>
  <si>
    <t>Our relations with Turkey have been strained for some months. But after the negotiations of Bucharest some agreement was reached regarding the refugees. Those in Europe will learn that the Greeks expelled two hundred thousand persons from Thrace and Asia Minor. One portion of them we have settled in the islands. Besides those there are about fifty thousand Turkish refugees—though not persecuted—in Macedonia. A mixed committee was to arrange the exchange of these refugees at the beginning of the war. As to the question of the ownership of the Aegean islands, the Hellenic Government considers the question settled from an international standpoint, not only by the treaties of London and Athens, but also by the unanimous decision of all the European powers.
The Government declared that it was ready to satisfy Turkey regarding this question, under the sine qua condition that the islands would continue to be occupied and administered by Greece in the same way as all the other provinces of the Hellenic Kingdom. After an exchange of views on the subject, it was decided that I should meet the Grand Vizier in Brussels, but the war prevented this.</t>
  </si>
  <si>
    <t>The New York Daily Greek Atlantis, in its issue of Nov. 21, 1914, reports as follows the statement of three Rumanian leaders to a Greek paper in Constantinople.M. Jonesco, leader of the Opposition, spoke on the Balkan situation as follows::</t>
  </si>
  <si>
    <t>UTTERANCES OF STATESMEN</t>
  </si>
  <si>
    <t>I employed all my efforts to prevent the second Balkan war, which, as is well known, was profitable to us. I repeatedly told the Bulgarians that they ought not to enter it because in that case we would enter it too. But I was not successful in my efforts.
During the second Balkan war I did all in my power to end it as quickly as possible. At the conference of Bucharest I made efforts, as Mr. Pashich and Mr. Venizelos know very well, to secure for beaten Bulgaria the best terms. My object was to obtain a new coalition of all the Balkan States, including Rumania. Had I succeeded in this the situation would be much better. No reasonable man will deny that the Balkan States are neutralizing each other at the present time, which in itself makes the whole situation all the more miserable.
In October, 1913, when I succeeded in facilitating the conclusion of peace between Greece and Turkey, I was pursuing the same object of the Balkan coalition.</t>
  </si>
  <si>
    <t>The Washington Herald</t>
  </si>
  <si>
    <t>Austrian Heir and Wife Shot to Death After Escaping Bombing</t>
  </si>
  <si>
    <t>https://www.commonlit.org/texts/austrian-heir-and-wife-shot-to-death-after-escaping-bombing</t>
  </si>
  <si>
    <t>The following official statement on the tragic death of Archduke Franz Ferdinand and Duches [sic] Sophie of Hohenberg was issued tonight:
"As his imperial royal highness, Archduke Franz Ferdinand, with his consort, was proceeding this morning to a reception in the town hall of Sarajevo, a bomb was hurled at his motor car. His imperial royal highness warded off with his arm the bomb, which exploded after the archducal motor car had passed.
"Count Boos Waldeck and his aid-de-camp of the governor, Lieut. Col. Morizzi, who were in the next car, were wounded slightly.
"Of the public, six persons were injured, some slightly, some severely.
"The man who threw the bomb was arrested. He is a typographer named Cabrinovitch, from Trebinje.
"After the reception in the town hall the archduke continued with his consort on a drive through the town. A student, named Prinzip belonging to the highest class in the gymnasium and a native of Trahovo, fired several shots at the motor car with a Browning pistol.
"The archduke was hit in the face and the Duchess wounded by a shot in the abdomen. The archduke and duchess were taken to the governor's palace where they succumbed.</t>
  </si>
  <si>
    <t>VON BOEHN</t>
  </si>
  <si>
    <t>SUMMONS TO CAPITULATE</t>
  </si>
  <si>
    <t>To the Commander of Termonde and, at the same time, to the Burgomaster of Termonde:
The Germans have taken Termonde. We have placed the heaviest siege artillery all around the town. Still, at the present time, one dares shoot from houses upon German soldiers. The town and the fortress are summoned to hoist immediately the white flag and to stop fighting. If you do not yield to this summons immediately the town will be razed to the ground within a quarter of an hour by a heavy bombardment. All the armed forces of Termonde will immediately lay down their arms at the Porte de Bruxelles (Brussels Gate) at the south exit from Termonde. Arms held by the inhabitants will be deposited at the same time and at the same place.
The General Commanding the German Forces Before Termonde,
(Signed) VON BOEHN.</t>
  </si>
  <si>
    <t>W.B. Yeats</t>
  </si>
  <si>
    <t>The Crucifixion Of The Outcast</t>
  </si>
  <si>
    <t>He was very hungry, for he had not eaten all that day; so he did not waste much anger upon the tub, but took up the black loaf, and bit into it, and then spat out the bite, for the bread was hard and mouldy. Still he did not give way to his wrath, for he had not drunken these many hours; having a hope of heath beer or wine at his day's end, he had left the brooks untasted, to make his supper the more delightful. Now he put the jug to his lips, but he flung it from him straightway, for the water was bitter and ill-smelling. Then he gave the jug a kick, so that it broke against the opposite wall, and he took down the blanket to wrap it about him for the night. But no sooner did he touch it than it was alive with skipping fleas.</t>
  </si>
  <si>
    <t>Wells Hastings</t>
  </si>
  <si>
    <t>GIDEON</t>
  </si>
  <si>
    <t>The Best American Humorous Short Stories</t>
  </si>
  <si>
    <t>http://www.gutenberg.org/files/10947/10947-h/10947-h.htm</t>
  </si>
  <si>
    <t>A now-hallowed attack of tonsilitis had driven him to Florida, where presently Gideon had been employed to beguile his convalescence, and guide him over the intricate shallows of that long lagoon known as the Indian River in search of various fish. On days when fish had been reluctant Gideon had been lured into conversation, and gradually into narrative and the relation of what had appeared to Gideon as humorous and entertaining; and finally Felix, the vague idea growing big within him, had one day persuaded his boatman to dance upon the boards of a long pier where they had made fast for lunch. There, with all the sudden glory of crystallization, the vague idea took definite form and became the great inspiration of Stuhk's career.
Gideon had grown to be to vaudeville much what Uncle Remus is to literature: there was virtue in his very simplicity. His artistry itself was native and natural. He loved a good story, and he told it from his own sense of the gleeful morsel upon his tongue as no training could have made him. He always enjoyed his story and himself in the telling.</t>
  </si>
  <si>
    <t>William and Jacob Grimm</t>
  </si>
  <si>
    <t>The Four Friends</t>
  </si>
  <si>
    <t>The Beacon Second Reader</t>
  </si>
  <si>
    <t>http://www.gutenberg.org/files/15659/15659-h/15659-h.htm#THE_FOUR_FRIENDS</t>
  </si>
  <si>
    <t>At last the donkey grew so old that he was no longer of any use for work, and his master wished to get rid of him.
The donkey, fearing he might be killed, ran away.
He took the road to Bremen, where he had often heard the street band playing.
He liked music, so he thought he might join the band.
He had not gone far when he came upon an old dog.
The dog was panting, as if he had been running a long way.
"Why are you panting, my friend?" asked the donkey.
"Ah," said the dog, "I am too old for the hunt. My master wished to have me killed. So I ran away. But how I am to find bread and meat, I do not know."
"Well," said the donkey, "come with me. I am going to play in the band at Bremen. I think you and I can easily earn a living by music. I can play the lute, and you can play the kettledrum."
The dog was quite willing, and so they be walked on.</t>
  </si>
  <si>
    <t>Seizures of American Cargoes</t>
  </si>
  <si>
    <t>http://www.gutenberg.org/files/20521/20521-h/20521-h.htm#Seizures_of_American_Cargoes</t>
  </si>
  <si>
    <t>The Government of the United States has viewed with growing concern the large number of vessels laden with American goods destined to neutral ports in Europe which have been seized on the high seas, taken into British ports, and detained sometimes for weeks by the British authorities. During the early days of the war this Government assumed that the policy adopted by the British Government was due to the unexpected outbreak of hostilities and the necessity of immediate action to prevent contraband from reaching the enemy.
For this reason it was not disposed to judge this policy harshly, or protest it vigorously, although it was manifestly very injurious to American trade with the neutral countries of Europe. This Government, relying confidently upon the high regard which Great Britain has so often exhibited in the past for the rights of other nations, confidently awaited amendment of a course of action which denied to neutral commerce the freedom to which it was entitled by the law of nations.</t>
  </si>
  <si>
    <t>William Osler</t>
  </si>
  <si>
    <t>The Student Life</t>
  </si>
  <si>
    <t>The strength of a student of men is to travel—to study men, their habits, character, mode of life, their behavior under varied conditions, their vices, virtues, and peculiarities. Begin with a careful observation of your fellow students and of your teachers; then, every patient you see is a lesson in much more than the malady from which he suffers. Mix as much as you possibly can with the outside world, and learn its ways. Cultivated systematically, the student societies, the students' union, the gymnasium, and the outside social circle will enable you to conquer the diffidence so apt to go with bookishness and which may prove a very serious drawback in after-life. I cannot too strongly impress upon the earnest and attentive men among you the necessity of overcoming this unfortunate failing in your student days. It is not easy for every one to reach a happy medium, and the distinction between a proper self-confidence and "cheek," particularly in junior students, is not always to be made.</t>
  </si>
  <si>
    <t>Algernon Henry Blackwood</t>
  </si>
  <si>
    <t>Violence</t>
  </si>
  <si>
    <t>He was tall and broad; Hancock was small; yet he was sure there would be room. He sprang upon him like a wild animal. He felt the warm, thin throat yield and bend between his great hands ... then darkness, peace and rest, a nothingness that surely was the oblivion he had so long prayed for. He had accomplished his desire. He had secreted himself forever from persecution—inside the kindliest little man he had ever met—inside Hancock....
He opened his eyes and looked about him into a room he did not know. The walls were soft and dimly coloured. It was very silent. Cushions were everywhere. Peaceful it was, and out of the world. Overhead was a skylight, and one window, opposite the door, was heavily barred. Delicious! No one could get in. He was sitting in a deep and comfortable chair. He felt rested and happy. There was a click, and he saw a tiny window in the door drop down, as though worked by a sliding panel. Then the door opened noiselessly, and in came a little man with smiling face and soft brown eyes—Dr. Hancock.</t>
  </si>
  <si>
    <t>Clement King Shorter</t>
  </si>
  <si>
    <t>George Borrow and His Circle</t>
  </si>
  <si>
    <t>http://www.gutenberg.org/ebooks/19767</t>
  </si>
  <si>
    <t>Yet Borrow was not actually born in East Dereham, but a mile and a half away, at the little hamlet of Dumpling Green, in what was then a glorious wilderness of common and furze bush, but is now a quiet landscape of fields and hedges. You will find the home in which the author of Lavengro first saw the light without much difficulty. It is a fair-sized farm-house, with a long low frontage separated from the road by a considerable strip of garden. It suggests a prosperous yeoman class, and I have known farm-houses in East Anglia not one whit larger dignified by the name of 'hall.' Nearly opposite is a pond. The trim hedges are a delight to us today, but you must cast your mind back to a century ago when they were entirely absent. The house belonged to George Borrow's maternal grandfather, Samuel Perfrement, who farmed the adjacent land at this time. Samuel and Mary Perfrement had eight children, the third of whom, Ann, was born in 1772.</t>
  </si>
  <si>
    <t>Eleanor H. Porter</t>
  </si>
  <si>
    <t>Pollyanna</t>
  </si>
  <si>
    <t>http://www.gutenberg.org/files/1450/1450-h/1450-h.htm</t>
  </si>
  <si>
    <t>In due time came the telegram announcing that Pollyanna would arrive in Beldingsville the next day, the twenty-fifth of June, at four o'clock. Miss Polly read the telegram, frowned, then climbed the stairs to the attic room. She still frowned as she looked about her.
The room contained a small bed, neatly made, two straight-backed chairs, a washstand, a bureau—without any mirror—and a small table. There were no drapery curtains at the dormer windows, no pictures on the wall. All day the sun had been pouring down upon the roof, and the little room was like an oven for heat. As there were no screens, the windows had not been raised. A big fly was buzzing angrily at one of them now, up and down, up and down, trying to get out.
Miss Polly killed the fly, swept it through the window (raising the sash an inch for the purpose), straightened a chair, frowned again, and left the room.</t>
  </si>
  <si>
    <t>Flora Annie Webster Steel</t>
  </si>
  <si>
    <t>The Adventures of Akbar</t>
  </si>
  <si>
    <t>http://www.gutenberg.org/files/18307/18307-h/18307-h.htm</t>
  </si>
  <si>
    <t>And Queen Humeeda took the child and kissed him and hugged him just as any English mother would have done. Head-nurse, however, was not a bit satisfied with this display of affection. That would have been the portion of any ordinary child, and Baby Akbar was more than that: he was the heir apparent to the throne of India! If he had only been in the palaces that belonged to him, instead of in a miserable tent, there would have been ceremonials and festivities and fireworks over this cutting of a tooth! Aye! Certainly fireworks. But how could one keep up court etiquette when royalty was flying for its life? Impossible! Why, even her determination that, come what might, a royal umbrella must be held over the blessed infant during their perilous journeys had very nearly led to his being captured!</t>
  </si>
  <si>
    <t>Francis F. Browne</t>
  </si>
  <si>
    <t>The Every-day Life of Abraham Lincoln</t>
  </si>
  <si>
    <t>http://www.gutenberg.org/files/14004/14004-h/14004-h.htm</t>
  </si>
  <si>
    <t>In the presence of such dangers Thomas Lincoln spent his boyhood. He was born in 1778, and could not have been much more than four years old on that fatal day when in one swift moment his father lay dead beside him and vengeance had been exacted by his resolute boy brother. It was such experiences as these that made of the pioneers the sturdy men they were. They acquired habits of heroism. Their sinews became wiry; their nerves turned to steel. Their senses became sharpened. They grew alert, steady, prompt and deft in every emergency.
Of Mordecai Lincoln, the boy who had exhibited such coolness and daring on the day of his father's death, many stories are told after he reached manhood. "He was naturally a man of considerable genius," says one who knew him. "He was a man of great drollery. It would almost make you laugh to look at him. I never saw but one other man who excited in me the same disposition to laugh, and that was Artemus Ward.</t>
  </si>
  <si>
    <t>Little Wars; a game for boys from twelve years of age to one hundred and fifty and for that more intelligent sort of girl who likes boys' games and books</t>
  </si>
  <si>
    <t>http://www.gutenberg.org/files/3691/3691-h/3691-h.htm</t>
  </si>
  <si>
    <t>Now that battle of Hook's Farm is, as I have explained, a simplification of the game, set out entirely to illustrate the method of playing; there is scarcely a battle that will not prove more elaborate (and eventful) than this little encounter. If a number of players and a sufficiently large room can be got, there is no reason why armies of many hundreds of soldiers should not fight over many square yards of model country. So long as each player has about a hundred men and three guns there is no need to lengthen the duration of a game on that account. But it is too laborious and confusing for a single player to handle more than that number of men.
Moreover, on a big floor with an extensive country it is possible to begin moving with moves double or treble the length here specified, and to come down to moves of the ordinary lengths when the troops are within fifteen or twelve or ten feet of each other.</t>
  </si>
  <si>
    <t>Harold Speed</t>
  </si>
  <si>
    <t>The Practice and Science of Drawing</t>
  </si>
  <si>
    <t>http://www.gutenberg.org/files/14264/14264-h/14264-h.htm</t>
  </si>
  <si>
    <t>If anybody looks at a picture by Claude Monet from the point of view of a Raphael, he will see nothing but a meaningless jargon of wild paint-strokes. And if anybody looks at a Raphael from the point of view of a Claude Monet, he will, no doubt, only see hard, tinny figures in a setting devoid of any of the lovely atmosphere that always envelops form seen in nature. So wide apart are some of the points of view in painting. In the treatment of form these differences in point of view make for enormous variety in the work. So that no apology need be made for the large amount of space occupied in the following pages by what is usually dismissed as mere theory; but what is in reality the first essential of any good practice in drawing. To have a clear idea of what it is you wish to do, is the first necessity of any successful performance. But our exhibitions are full of works that show how seldom this is the case in art.</t>
  </si>
  <si>
    <t>Ivan Kirloff</t>
  </si>
  <si>
    <t>Fortune and the Beggar</t>
  </si>
  <si>
    <t>http://www.gutenberg.org/files/18561/18561-h/18561-h.htm#Fortune</t>
  </si>
  <si>
    <t>As he was grumbling at his lot, he kept wondering why it was that folks who had so much money were never satisfied but were always wanting more.
"Here," said he, "is the master of this house—I know him well. He was always a good business man, and he made himself wondrously rich a long time ago. Had he been wise he would have stopped then. He would have turned over his business to some one else, and then he could have spent the rest of his life in ease. But what did he do instead? He built ships and sent them to sea to trade with foreign lands. He thought he would get mountains of gold.
"But there were great storms on the water; his ships were wrecked, and his riches were swallowed up by the waves. Now all his hopes lie at the bottom of the sea, and his great wealth has vanished.
"There are many such cases. Men seem to be never satisfied unless they gain the whole world.
"As for me, if I had only enough to eat and to wear, I would not want anything more."
Just at that moment Fortune came down the street.</t>
  </si>
  <si>
    <t>Araby</t>
  </si>
  <si>
    <t>https://www.commonlit.org/texts/araby</t>
  </si>
  <si>
    <t>When the short days of winter came, dusk fell before we had well eaten our dinners. When we met in the street the houses had grown sombre. The space of sky above us was the colour of ever-changing violet and towards it the lamps of the street lifted their feeble lanterns. The cold air stung us and we played till our bodies glowed. Our shouts echoed in the silent street. The career of our play brought us through the dark muddy lanes behind the houses, where we ran the gauntlet of the rough tribes from the cottages, to the back doors of the dark dripping gardens where odours arose from the ashpits, to the dark odorous stables where a coachman smoothed and combed the horse or shook music from the buckled harness. When we returned to the street, light from the kitchen windows had filled the areas. If my uncle was seen turning the corner, we hid in the shadow until we had seen him safely housed.</t>
  </si>
  <si>
    <t>LOUIS BERTRAND</t>
  </si>
  <si>
    <t>SAINT AUGUSTIN</t>
  </si>
  <si>
    <t>http://www.gutenberg.org/cache/epub/9069/pg9069-images.html</t>
  </si>
  <si>
    <t>Saint Augustin is now little more than a celebrated name. Outside of learned or theological circles people no longer read him. Such is true renown: we admire the saints, as we do great men, on trust. Even his Confessions are generally spoken of only from hearsay. By this neglect, is he atoning for the renewal of glory in which he shone during the seventeenth century, when the Jansenists, in their inveterate obstinacy, identified him with the defence of their cause? The reputation of sour austerity and of argumentative and tiresome prolixity which attaches to the remembrance of all the writers of Port-Royal, save Pascal—has that affected too the work of Augustin, enlisted in spite of himself in the ranks of these pious schismatics? And yet, if there have ever been any beings who do not resemble Augustin, and whom probably he would have attacked with all his eloquence and all the force of his dialectic, they are the Jansenists. Doubtless he would have said with contempt: "The party of Jansen," even as in his own day, with his devotion to Catholic unity, he said: "The party of Donatus."</t>
  </si>
  <si>
    <t>Marcel Proust</t>
  </si>
  <si>
    <t>Swann's Way</t>
  </si>
  <si>
    <t>http://www.gutenberg.org/files/7178/7178-h/7178-h.htm</t>
  </si>
  <si>
    <t>And there we would all stay, hanging on the words which would fall from my grandmother's lips when she brought us back her report of the enemy, as though there had been some uncertainty among a vast number of possible invaders, and then, soon after, my grandfather would say: "I can hear Swann's voice." And, indeed, one could tell him only by his voice, for it was difficult to make out his face with its arched nose and green eyes, under a high forehead fringed with fair, almost red hair, dressed in the Bressant style, because in the garden we used as little light as possible, so as not to attract mosquitoes: and I would slip away as though not going for anything in particular, to tell them to bring out the syrups; for my grandmother made a great point, thinking it 'nicer' of their not being allowed to seem anything out of the ordinary, which we kept for visitors only.</t>
  </si>
  <si>
    <t>Excerpt from Swann's Way</t>
  </si>
  <si>
    <t>https://www.commonlit.org/texts/excerpt-from-swann-s-way</t>
  </si>
  <si>
    <t>For a long time I used to go to bed early. Sometimes, when I had put out my candle, my eyes would close so quickly that I had not even time to say "I'm going to sleep." And half an hour later the thought that it was time to go to sleep would awaken me; I would try to put away the book which, I imagined, was still in my hands, and to blow out the light; I had been thinking all the time, while I was asleep, of what I had just been reading, but my thoughts had run into a channel of their own, until I myself seemed actually to have become the subject of my book: a church, a quartet, the rivalry between Francois I and Charles V. This impression would persist for some moments after I was awake; it did not disturb my mind, but it lay like scales upon my eyes and prevented them from registering the fact that the candle was no longer burning.</t>
  </si>
  <si>
    <t>T. Martin Wood</t>
  </si>
  <si>
    <t xml:space="preserve">George Du Maurier, the Satirist of the Victorians </t>
  </si>
  <si>
    <t>http://www.gutenberg.org/files/14392/14392-h/14392-h.htm</t>
  </si>
  <si>
    <t>In turning over the old volumes of Punch it is surprising how many of the points made by du Maurier in his drawings and in the legends beneath them still hold good. As a mere "joker" he was perhaps the least able of the Punch staff. His influence began when he started inventing imaginary conversations. In many cases these do not represent the discussion of topical subjects at all, but deal with social aberrations, dated only in the illustration by the costume of the time.
In these imaginary conversations he is already a novelist. They record the strokes of finesse and the subterfuges necessary to the attainment of the vain ambitions which are the preoccupation of human genius in superficial levels of Society in all ages. We realise the waste of energy and diplomacy expended to score small points in the social game. His art is a mirror to weed-like qualities of human nature which enjoy a spring-time with every generation. But it also provides a remarkable record of the effect of the sudden replacement of old by new ideals in the world which it depicted.</t>
  </si>
  <si>
    <t>Ward Muir</t>
  </si>
  <si>
    <t>The Reward of Enterprise</t>
  </si>
  <si>
    <t>No need to narrate the history of that voyage nor dwell upon the trivial particulars of our life on board. Suffice it to say that in mid-Atlantic our engines had a breakdown. The Peterhof came to a standstill.
If it has ever happened to you during a big voyage you will know that there is something portentous about the cessation of a steamer's machinery in mid-ocean. To be becalmed on a sailing ship may be boring: to be becalmed—if such an expression can be used on a steamer-is almost too odd to be boring. Day and night the engines have throbbed until their throbbing has penetrated into your very marrow, and when the throbbing abruptly dies you are sensible of a shock. When the Peterhof halted I ran up on deck as speedily as though we had had a collision. I saw, all round, nothing but sea, sea, sea, and it was far more amazing than if I had beheld an island or an iceberg or a raft of shipwrecked mariners, or any of the other picturesque phenomena which my fertile fancy had hastened to invent as an explanation for our stoppage.</t>
  </si>
  <si>
    <t>William Vaughn Moody</t>
  </si>
  <si>
    <t>William Vaughn Moody to Josephine Preston Peabody  (From Some Letters of William Vaughn Moody)</t>
  </si>
  <si>
    <t>Modern Prose and Poetry for Secondary Schools</t>
  </si>
  <si>
    <t>http://www.gutenberg.org/files/17160/17160-h/17160-h.htm#Page_306</t>
  </si>
  <si>
    <t>The Quadrangle Club, Chicago, September 30, '99. 
Your generous praise makes me rather shamefaced: you ought to keep it for something that counts. At least other people ought: you would find a bright ringing word, and the proportion of things would be kept. As for me, I am doing my best to keep the proportion of things, in the midst of no-standards and a dreary dingy fog-expanse of darkened counsel. Bah! here I am whining in my third sentence, and the purpose of this note was not to whine, but to thank you for heart new-taken. I take the friendly words (for I need them cruelly) and forget the inadequate occasion of them. I am looking forward with almost feverish pleasure to the new year, when I shall be among friendships which time and absence and half-estrangements have only made to shine with a more inward light; and when, so accompanied, I can make shift to think and live a little. Do not wait till then to say Welcome.
W.V.M.</t>
  </si>
  <si>
    <t>Albert Bigelow Paine</t>
  </si>
  <si>
    <t>Mark Twain: A Biography. Complete</t>
  </si>
  <si>
    <t>http://www.gutenberg.org/files/2988/2988-h/2988-h.htm</t>
  </si>
  <si>
    <t>It was not a robust childhood. The new baby managed to go through the winter—a matter of comment among the family and neighbors. Added strength came, but slowly; "Little Sam," as they called him, was always delicate during those early years.
It was a curious childhood, full of weird, fantastic impressions and contradictory influences, stimulating alike to the imagination and that embryo philosophy of life which begins almost with infancy. John Clemens seldom devoted any time to the company of his children. He looked after their comfort and mental development as well as he could, and gave advice on occasion. He bought a book now and then—sometimes a picture-book—and subscribed for Peter Parley's Magazine, a marvel of delight to the older children, but he did not join in their amusements, and he rarely, or never, laughed. Mark Twain did not remember ever having seen or heard his father laugh. The problem of supplying food was a somber one to John Clemens; also, he was working on a perpetual-motion machine at this period, which absorbed his spare time, and, to the inventor at least, was not a mirthful occupation.</t>
  </si>
  <si>
    <t>Ambrose Bierce</t>
  </si>
  <si>
    <t>A Cynic Looks at Life</t>
  </si>
  <si>
    <t>http://www.online-literature.com/bierce/a-cynic/1/</t>
  </si>
  <si>
    <t>I know of no savage custom or habit of thought which has not its mate in civilized countries. For every mischievous or absurd practice of the natural man I can name you one of ours that is essentially the same. And nearly every custom of our barbarian ancestors in historic times persists in some form today. We make ourselves look formidable in battle--for that matter, we fight. Our women paint their faces. We feel it obligatory to dress more or less alike, inventing the most ingenious reasons for doing so and actually despising and persecuting those who do not care to conform. Almost within the memory of living persons bearded men were stoned in the streets; and a clergyman in New York who wore his beard as Christ wore his, was put into jail and variously persecuted till he died.</t>
  </si>
  <si>
    <t>The Lost World</t>
  </si>
  <si>
    <t>http://www.gutenberg.org/files/139/139-h/139-h.htm</t>
  </si>
  <si>
    <t>He sat in a rotating chair behind a broad table, which was covered with books, maps, and diagrams. As I entered, his seat spun round to face me. His appearance made me gasp. I was prepared for something strange, but not for so overpowering a personality as this. It was his size which took one's breath away—his size and his imposing presence. His head was enormous, the largest I have ever seen upon a human being. I am sure that his top-hat, had I ever ventured to don it, would have slipped over me entirely and rested on my shoulders. He had the face and beard which I associate with an Assyrian bull; the former florid, the latter so black as almost to have a suspicion of blue, spade-shaped and rippling down over his chest. The hair was peculiar, plastered down in front in a long, curving wisp over his massive forehead. The eyes were blue-gray under great black tufts, very clear, very critical, and very masterful. A huge spread of shoulders and a chest like a barrel were the other parts of him which appeared above the table, save for two enormous hands covered with long black hair.</t>
  </si>
  <si>
    <t>The Problems of Philosophy</t>
  </si>
  <si>
    <t>http://www.gutenberg.org/files/5827/5827-h/5827-h.htm</t>
  </si>
  <si>
    <t>Descartes (1596-1650), the founder of modern philosophy, invented a method which may still be used with profit—the method of systematic doubt. He determined that he would believe nothing which he did not see quite clearly and distinctly to be true. Whatever he could bring himself to doubt, he would doubt, until he saw reason for not doubting it. By applying this method he gradually became convinced that the only existence of which he could be quite certain was his own. He imagined a deceitful demon, who presented unreal things to his senses in a perpetual phantasmagoria; it might be very improbable that such a demon existed, but still it was possible, and therefore doubt concerning things perceived by the senses was possible. But doubt concerning his own existence was not possible, for if he did not exist, no demon could deceive him. If he doubted, he must exist; if he had any experiences whatever, he must exist.</t>
  </si>
  <si>
    <t>Tarzan of the Apes</t>
  </si>
  <si>
    <t>http://www.gutenberg.org/files/78/78-h/78-h.htm</t>
  </si>
  <si>
    <t>It was on the morning of the second day that the first link was forged in what was destined to form a chain of circumstances ending in a life for one then unborn such as has never been paralleled in the history of man.
Two sailors were washing down the decks of the Fuwalda, the first mate was on duty, and the captain had stopped to speak with John Clayton and Lady Alice.
The men were working backwards toward the little party who were facing away from the sailors. Closer and closer they came, until one of them was directly behind the captain. In another moment he would have passed by and this strange narrative would never have been recorded.
But just that instant the officer turned to leave Lord and Lady Greystoke, and, as he did so, tripped against the sailor and sprawled headlong upon the deck, overturning the water-pail so that he was drenched in its dirty contents.</t>
  </si>
  <si>
    <t>Edgar Thurston</t>
  </si>
  <si>
    <t>Omens and Superstitions of Southern India</t>
  </si>
  <si>
    <t>http://www.gutenberg.org/files/35690/35690-h/35690-h.htm</t>
  </si>
  <si>
    <t>Sneezing once is a good sign; twice, a bad sign. When a child sneezes, those near it usually say "dirgayus" (long life), or "sathayus" (a hundred years). The rishi or sage Markandeya, who was remarkable for his austerities and great age, is also known as Dirgayus. Adults who sneeze pronounce the name of some god, the common expression being "Srimadrangam." When a Badaga baby is born, it is a good omen if the father sneezes before the umbilical cord has been cut, and an evil one if he sneezes after its severance. In the Teluga country it is believed that a child who sneezes on a winnowing fan, or on the door-frame, will meet with misfortune unless balls of boiled rice are thrown over it; and a man who sneezes during his meal, especially at night, will also be unlucky unless water is sprinkled over his face, and he is made to pronounce his own name, and that of his birthplace and his patron deity.</t>
  </si>
  <si>
    <t>El Paso Herald</t>
  </si>
  <si>
    <t>Californian Neglected its Duty</t>
  </si>
  <si>
    <t>https://www.commonlit.org/texts/californian-neglected-its-duty</t>
  </si>
  <si>
    <t>The committee concludes that the Californian might have saved all the lost passengers and crew of the ship that went down.
Eight ships, all equipped with wireless, were in the vicinity of the Titanic, the Olympic farthest away, 512 miles.
The mysterious lights on an unknown ship, seen by the passengers on the Titanic undoubtedly were on the Californian, 19 miles away. The full capacity of the Titanic's lifeboats was not utilized because while only 706 persons were saved, the ships boats could have carried 1176.
No general alarm was sounded, no whistle blown and no systematic warning was given to the endangered passengers, and it was 15 or 20 minutes after the collision before captain Smith ordered the Titanic's wireless operator to send out a distress call.
The Titanic's crew was only meagerly acquainted with its positions and duties in case of accident and only one drill was held for the maiden trip.
The majority of the crew joined the ship only a few hours before she sailed and were in ignorance of their positions until the following Friday.</t>
  </si>
  <si>
    <t>Jack London</t>
  </si>
  <si>
    <t>The Scarlet Plague</t>
  </si>
  <si>
    <t>http://www.gutenberg.org/files/21970/21970-h/21970-h.htm</t>
  </si>
  <si>
    <t>But Edwin, suddenly stopped by what he saw, was drawing the bowstring on a fitted arrow. He had paused on the brink of a crevasse in the embankment. An ancient culvert had here washed out, and the stream, no longer confined, had cut a passage through the fill. On the opposite side, the end of a rail projected and overhung. It showed rustily through the creeping vines which overran it. Beyond, crouching by a bush, a rabbit looked across at him in trembling hesitancy. Fully fifty feet was the distance, but the arrow flashed true; and the transfixed rabbit, crying out in sudden fright and hurt, struggled painfully away into the brush. The boy himself was a flash of brown skin and flying fur as he bounded down the steep wall of the gap and up the other side. His lean muscles were springs of steel that released into graceful and efficient action. A hundred feet beyond, in a tangle of bushes, he overtook the wounded creature, knocked its head on a convenient tree-trunk, and turned it over to Granser to carry.</t>
  </si>
  <si>
    <t>James Weldon Johnson</t>
  </si>
  <si>
    <t>Excerpt from The Autobiography of an Ex-Colored Man</t>
  </si>
  <si>
    <t>https://www.commonlit.org/texts/excerpt-from-the-autobiography-of-an-ex-colored-man</t>
  </si>
  <si>
    <t>It was not, however, until the morning that we entered the harbor of Havre that I was able to shake off my gloom. Then the strange sights, the chatter in an unfamiliar tongue and the excitement of landing and passing the customs officials caused me to forget completely the events of a few days before. Indeed, I grew so light-hearted that when I caught my first sight of the train which was to take us to Paris, I enjoyed a hearty laugh. The toy-looking engine, the stuffy little compartment cars with tiny, old-fashioned wheels, struck me as being extremely funny. But before we reached Paris my respect for our train rose considerably. I found that the "tiny" engine made remarkably fast time, and that the old-fashioned wheels ran very smoothly. I even began to appreciate the "stuffy" cars for their privacy. As I watched the passing scenery from the car window it seemed too beautiful to be real. The bright-colored houses against the green background impressed me as the work of some idealistic painter.</t>
  </si>
  <si>
    <t>Jean Webster</t>
  </si>
  <si>
    <t>Daddy-Long-Legs</t>
  </si>
  <si>
    <t>The first Wednesday in every month was a Perfectly Awful Day—a day to be awaited with dread, endured with courage and forgotten with haste. Every floor must be spotless, every chair dustless, and every bed without a wrinkle. Ninety-seven squirming little orphans must be scrubbed and combed and buttoned into freshly starched ginghams; and all ninety-seven reminded of their manners, and told to say, 'Yes, sir,' 'No, sir,' whenever a Trustee spoke.
It was a distressing time; and poor Jerusha Abbott, being the oldest orphan, had to bear the brunt of it. But this particular first Wednesday, like its predecessors, finally dragged itself to a close. Jerusha escaped from the pantry where she had been making sandwiches for the asylum's guests, and turned upstairs to accomplish her regular work. Her special care was room F, where eleven little tots, from four to seven, occupied eleven little cots set in a row. Jerusha assembled her charges, straightened their rumpled frocks, wiped their noses, and started them in an orderly and willing line towards the dining-room to engage themselves for a blessed half hour with bread and milk and prune pudding.</t>
  </si>
  <si>
    <t>Joseph Conrad</t>
  </si>
  <si>
    <t>A Personal Record: Some Reminiscences</t>
  </si>
  <si>
    <t>http://www.online-literature.com/conrad/a-personal-record/</t>
  </si>
  <si>
    <t>It must not be supposed that, in setting forth the memories of this half-hour between the moment my uncle left my room till we met again at dinner, I am losing sight of "Almayer's Folly." Having confessed that my first novel was begun in idleness--a holiday task--I think I have also given the impression that it was a much-delayed book. It was never dismissed from my mind, even when the hope of ever finishing it was very faint. Many things came in its way: daily duties, new impressions, old memories. It was not the outcome of a need--the famous need of self-expression which artists find in their search for motives. The necessity which impelled me was a hidden, obscure necessity, a completely masked and unaccountable phenomenon. Or perhaps some idle and frivolous magician (there must be magicians in London) had cast a spell over me through his parlour window as I explored the maze of streets east and west in solitary leisurely walks without chart and compass. Till I began to write that novel I had written nothing but letters, and not very many of these.</t>
  </si>
  <si>
    <t>Lyndon Orr</t>
  </si>
  <si>
    <t>The Romance of Devotion. Vol 1-4</t>
  </si>
  <si>
    <t>Famous Affinities of History</t>
  </si>
  <si>
    <t>http://www.gutenberg.org/files/4693/4693-h/4693-h.htm</t>
  </si>
  <si>
    <t>As to the scene, it must be remembered that the Egypt of those days was not Egyptian as we understand the word, but rather Greek. Cleopatra herself was of Greek descent. The kingdom of Egypt had been created by a general of Alexander the Great after that splendid warrior's death. Its capital, the most brilliant city of the Greco-Roman world, had been founded by Alexander himself, who gave to it his name. With his own hands he traced out the limits of the city and issued the most peremptory orders that it should be made the metropolis of the entire world. The orders of a king cannot give enduring greatness to a city; but Alexander's keen eye and marvelous brain saw at once that the site of Alexandria was such that a great commercial community planted there would live and flourish throughout out succeeding ages. He was right; for within a century this new capital of Egypt leaped to the forefront among the exchanges of the world's commerce, while everything that art could do was lavished on its embellishment.</t>
  </si>
  <si>
    <t>MANDELL CREIGHTON</t>
  </si>
  <si>
    <t>CARDINAL WOLSEY</t>
  </si>
  <si>
    <t>http://www.gutenberg.org/files/53526/53526-h/53526-h.htm</t>
  </si>
  <si>
    <t>Thus Wolsey is to be estimated by what he chose to do rather than by what he did. He was greater than his achievements. Yet Wolsey's greatness did not rise beyond the conditions of his own age, and he left no legacy of great thought or high endeavour. The age in which he lived was not one of lofty aspirations or noble aims; but it was one of large designs and restless energy. No designs were cast in so large a mould as were those of Wolsey; no statesman showed such skill as he did in weaving patiently the web of diplomatic intrigue. His resources were small, and he husbanded them with care. He had a master who only dimly understood his objects, and whose personal whims and caprices had always to be conciliated. He was ill supplied with agents. His schemes often failed in detail; but he was always ready to gather together the broken threads and resume his work without repining. In a time of universal restlessness and excitement Wolsey was the most plodding, the most laborious, and the most versatile of those who laboured at statecraft.</t>
  </si>
  <si>
    <t>Mary Antin</t>
  </si>
  <si>
    <t>The Promised Land</t>
  </si>
  <si>
    <t>http://www.gutenberg.org/files/17160/17160-h/17160-h.htm#Page_85</t>
  </si>
  <si>
    <t>In our days of affluence in Russia we had been accustomed to upholstered parlors, embroidered linen, silver spoons and candlesticks, goblets of gold, kitchen shelves shining with copper and brass. We had feather-beds heaped halfway to the ceiling; we had clothes presses dusky with velvet and silk and fine woolen. The three small rooms into which my father now ushered us, up one flight of stairs, contained only the necessary beds, with lean mattresses; a few wooden chairs; a table or two; a mysterious iron structure, which later turned out to be a stove; a couple of unornamental kerosene lamps; and a scanty array of cooking-utensils and crockery. And yet we were all impressed with our new home and its furniture. It was not only because we had just passed through our seven lean years, cooking in earthern vessels, eating black bread on holidays and wearing cotton; it was chiefly because these wooden chairs and tin pans were American chairs and pans that they shone glorious in our eyes.</t>
  </si>
  <si>
    <t>Mary E. W. Freeman</t>
  </si>
  <si>
    <t>Dill</t>
  </si>
  <si>
    <t>Junior Classics, Vol 6</t>
  </si>
  <si>
    <t>http://www.gutenberg.org/cache/epub/6577/pg6577-images.html</t>
  </si>
  <si>
    <t>Nan was a dainty, slim little maiden, with yellow, flossy hair in short curls all over her head. Her eyes were very sweet and round and blue, and she wore a quaint little snuff-colored gown. It had a very short full waist, with low neck and puffed sleeves, and the skirt was straight and narrow and down to her little heels.
She danced around the garden, picking a flower here and there. She was making a nosegay for her mother. She picked lavender and sweet-william and pinks, and bunched them up together.
Finally she pulled a little sprig of dill and ran, with that and the nosegay, to her mother in the dairy.
"Mother dear," said she, "here is a little nosegay for you; and what was it I overheard you telling Dame Elizabeth about dill last night?"
Dame Clementina stopped churning and took the nosegay. "Thank you, Sweetheart, it is lovely," said she, "and, as for the dill—it is a charmed plant, you know, like four-leaved clover."
"Do you put it over the door?" asked Nan.
"Yes. Nobody who is envious or ill-disposed, can enter into the house if there is a sprig of dill over the door.</t>
  </si>
  <si>
    <t>P. F. Stahl</t>
  </si>
  <si>
    <t>How the Crickets Brought Good Fortune</t>
  </si>
  <si>
    <t>http://www.gutenberg.org/files/18561/18561-h/18561-h.htm#Crickets</t>
  </si>
  <si>
    <t>"Ma'am," said he, blushing at the boldness of his request, "I would like it very much if you would give me a cricket."
"A cricket," said the baker's wife, smiling; "what in the world would you do with a cricket, my little friend? I would gladly give you all there are in the house, to get rid of them, they run about so."
"O, ma'am, give me one, only one, if you please!" said the child, clasping his little thin hands under the big loaf. "They say that crickets bring good luck into houses; and perhaps if we had one at home, mother, who has so much trouble, wouldn't cry any more."
My friend took the child, and with him the large loaf, into his arms, and I really believe he kissed them both. Meanwhile the baker's wife, who did not dare to touch a cricket herself, had gone into the bake-house. She made her husband catch four, and put them into a box with holes in the cover, so that they might breathe. She gave the box to the child, who went away perfectly happy.</t>
  </si>
  <si>
    <t>Richard Le Gallienne</t>
  </si>
  <si>
    <t>The Haunted Orchard</t>
  </si>
  <si>
    <t>After a winter in the town, to be dropped thus suddenly into the intense quiet of the country-side makes an almost ghostly impression upon one, as of an enchanted silence, a silence that listens and watches but never speaks, finger on lip. There is a spectral quality about everything upon which the eye falls: the woods, like great green clouds, the wayside flowers, the still farm-houses half lost in orchard bloom—all seem to exist in a dream. Everything is so still, everything so supernaturally green. Nothing moves or talks, except the gentle susurrus of the spring wind swaying the young buds high up in the quiet sky, or a bird now and again, or a little brook singing softly to itself among the crowding rushes.
Though, from the houses one notes here and there, there are evidently human inhabitants of this green silence, none are to be seen. I have often wondered where the countryfolk hide themselves, as I have walked hour after hour, past farm and croft and lonely door-yards, and never caught sight of a human face.</t>
  </si>
  <si>
    <t>United Press Leased Wire</t>
  </si>
  <si>
    <t>Titanic Officer Swears Wreck Due to Company's Neglect</t>
  </si>
  <si>
    <t>https://www.commonlit.org/texts/titanic-officer-swears-wreck-due-to-company-s-neglect</t>
  </si>
  <si>
    <t>Frederick Fleet, who was lookout in the crow's nest of the Titanic when the giant liner smashed into the iceberg, made oath that not a single lookout on the Titanic was provided with marine glasses and declared that had his request for such glasses in Southampton not been refused the Titanic might yet be afloat. "I could easily have sighted the iceberg with marine glasses in plenty of time to have the vessel steered out of the way." said Fleet, and gave in detail the request he made in Southampton for them. Although all other liners are so provided, Fleet swore, his request was flatly refused and he was told there were no glasses for him.
Third Officer Pittman admitted that the Titanic had been warned that icebergs were prevalent, but said he did not see any on the Sunday of the disaster. He declared that in his 14 years' experience he had seen only one iceberg before.</t>
  </si>
  <si>
    <t>Various Authors</t>
  </si>
  <si>
    <t>Conflicting News Reports on the Fate of the Sinking Titanic</t>
  </si>
  <si>
    <t>https://www.commonlit.org/texts/conflicting-news-reports-on-the-fate-of-the-sinking-titanic</t>
  </si>
  <si>
    <t>At 8:30 this morning, a brief wireless saying that the Titanic was still afloat and proceeding under her own steam was picked up. The White Star office in New York issued an official statement that it would be impossible for the Titanic to sink, no matter how badly she might have been injured. Shortly after 9 o'clock, a message was received that the Carpathia, the Parisian and the Virginian were "standing by" the stricken ship, and that the Baltic was coming up fast. Shortly afterwards came another message saying that the transfer of the passengers had been begun. The first boat loads were rowed to the Carpathia. The life boats of the Titanic represent the last word in safety. They are wide, and non-sinkable. Each can hold 50 passengers. Only 35 were taken at a time today, however. The work of transferring passengers at sea always is full of danger. It was less so today than usual. The wind had died down to nothing at all. The sea was comparatively quiet.</t>
  </si>
  <si>
    <t>A. E. Marty?</t>
  </si>
  <si>
    <t>Mechanical Side of Oral Reading</t>
  </si>
  <si>
    <t>The Ontario High School Reader</t>
  </si>
  <si>
    <t>http://www.gutenberg.org/files/22795/22795-h/22795-h.htm#Page_2</t>
  </si>
  <si>
    <t>Distinct articulation requires that each syllable should receive its full value, and that the end of a word should be enunciated as distinctly as the beginning. It depends largely on the way in which we utter the consonants, just as the correct pronunciation depends on the enunciation of the vowels. Final consonants are easily slurred, especially in the case of words ending in two or more consonants, which present special difficulties of articulation. Such words are mends, seethes, thirsteth, breathed, etc. Sometimes, too, the careless reader fails to articulate two consonants separately when the first word ends with the consonant or consonant sound with which the second begins; for example, Sir Richard Grenville lay, Spanish ships; or when the first word ends with a consonant and the second begins with a vowel, as in eats apples, not at all, an ox, etc. On the other hand, too evident an effort to secure the proper enunciation of the sound elements should be avoided, since a stilted mode of utterance is thus produced.</t>
  </si>
  <si>
    <t>BENJAMIN FRANKLIN</t>
  </si>
  <si>
    <t>THE WHISTLE</t>
  </si>
  <si>
    <t xml:space="preserve">THE ELSON READERS
BOOK FIVE
</t>
  </si>
  <si>
    <t>http://www.gutenberg.org/cache/epub/9106/pg9106-images.html</t>
  </si>
  <si>
    <t>When I was a child seven years old, my friends on a holiday filled my pocket with coppers. I went directly to a shop where they sold toys for children, and, being charmed with the sound of a whistle that I met by the way in the hands of another boy, I voluntarily offered and gave all my money for one. I then ran home and went whistling all over the house, much pleased with my whistle, but disturbing all the family. My brothers and sisters and cousins, understanding the bargain I had made, told me I had given four times as much for it as it was worth; put me in mind what good things I might have bought with the rest of the money; and laughed at me so much for my folly that I cried with vexation; and the reflection gave me more chagrin than the whistle gave me pleasure. This, however, was afterwards of use to me, the impression continuing on my mind; so that often when I was tempted to buy some unnecessary thing, I said to myself, "Don't give too much for the whistle";' and I saved my money.</t>
  </si>
  <si>
    <t>AN AX TO GRIND</t>
  </si>
  <si>
    <t>When I was a little boy, I remember, one cold winter morning, I was accosted by a smiling man with an ax on his shoulder. "My pretty boy," said he, "has your father a grindstone?"
"Yes, sir," said I.
"You are a fine little fellow!" said he. "Will you, let me grind my ax on it?"
Pleased with the compliment of "fine little fellow," "Oh, yes, sir," I answered. "It is down in the shop."
"And will you, my man," said he, patting me on the head, "get me a little hot water?"
How could I refuse? I ran, and soon brought a kettleful.
"How old are you - and what's your name?" continued he, without waiting for a reply. "I'm sure you are one of the finest lads that I have ever seen. Will you just turn a few minutes for me?"</t>
  </si>
  <si>
    <t>Bret Harte</t>
  </si>
  <si>
    <t>Bret Harte to his Wife        
  (From The Life of Bret Harte by Henry C. Merwin)</t>
  </si>
  <si>
    <t>http://www.gutenberg.org/files/17160/17160-h/17160-h.htm#Page_307</t>
  </si>
  <si>
    <t>I make no comment; you can imagine the half-sick, utterly disgusted man who glared at that audience over his desk that night. And yet it was a good audience, thoroughly refined and appreciative, and very glad to see me. I was very anxious about this lecture, for it was a venture of my own, and I had been told that Atchison was a rough place—energetic but coarse. I think I wrote you from St. Louis that I had found there were only three actual engagements in Kansas, and that my list which gave Kansas City twice was a mistake. So I decided to take Atchison. I made a hundred dollars by the lecture, and it is yours, for yourself, Nan, to buy "Minxes" with, if you want, for it is over and above the amount Eliza and I footed up on my lecture list. I shall send it to you as soon as the bulk of the pressing claims are settled.</t>
  </si>
  <si>
    <t>Charles Sumner</t>
  </si>
  <si>
    <t>THE FLAG OF OUR COUNTRY</t>
  </si>
  <si>
    <t>There is the national flag. He must be cold indeed who can look upon its folds, rippling in the breeze, without pride of country. If he be in a foreign land, the flag is companionship and country itself, with all its endearments. Its highest beauty is in what it symbolizes. It is because it represents all, that all gaze at it with delight and reverence. It is a piece of bunting lifted in the air; but it speaks sublimely, and every part has a voice. Its stripes of alternate red and white proclaim the original union of thirteen states to maintain the Declaration of Independence. Its stars of white on a field of blue proclaim that union of states constituting our national constellation, which receives a new star with every new state. The two together signify union past and present. The very colors have a language which was officially recognized by our fathers. White is for purity, red for valor, blue for justice; and all together, bunting, stripes, stars, and colors, blazing in the sky, make the flag of our country to be cherished by all our hearts, to be upheld by all our hands.</t>
  </si>
  <si>
    <t>Compiled by Rev. Sidney Endle</t>
  </si>
  <si>
    <t>The Story of The Lazy Boy: A Kachari Folktale</t>
  </si>
  <si>
    <t>https://www.commonlit.org/texts/the-story-of-the-lazy-boy-a-kachari-folktale</t>
  </si>
  <si>
    <t>There was once a very lazy boy. And when everybody else had planted out his paddy, he was only setting forth to plough. But the old man of the season, seeing him, said "The season has gone; what are you ploughing for now? The paddy is all planted out, and it is late." But the boy would not listen to him, and ploughed sturdily ahead, beating his cattle soundly as he went. And when the old man again and again questioned him, he cried, "What sort of old man is this? Can he not see that I am busy? I know very well what I am about." But the old man said gently, "Nay, my son: but it is for your good that I would speak to you."
And the boy said "Speak quickly then, and have done with it." And the old man said, "My son, the season is gone; what avails it to plough now?" And then the boy cried "Where has it gone? And when has it gone? And why has it gone? And how shall I find it?" But the old man of the season said, "You should have ploughed when others did."</t>
  </si>
  <si>
    <t>Ethan Frome</t>
  </si>
  <si>
    <t>http://www.gutenberg.org/files/4517/4517-h/4517-h.htm</t>
  </si>
  <si>
    <t>The next morning, when I looked out, I saw the hollow-backed bay between the Varnum spruces, and Ethan Frome, throwing back his worn bearskin, made room for me in the sleigh at his side. After that, for a week, he drove me over every morning to Corbury Flats, and on my return in the afternoon met me again and carried me back through the icy night to Starkfield. The distance each way was barely three miles, but the old bay's pace was slow, and even with firm snow under the runners we were nearly an hour on the way. Ethan Frome drove in silence, the reins loosely held in his left hand, his brown seamed profile, under the helmet-like peak of the cap, relieved against the banks of snow like the bronze image of a hero. He never turned his face to mine, or answered, except in monosyllables, the questions I put, or such slight pleasantries as I ventured. He seemed a part of the mute melancholy landscape, an incarnation of its frozen woe, with all that was warm and sentient in him fast bound below the surface; but there was nothing unfriendly in his silence.</t>
  </si>
  <si>
    <t>ELBRIDGE S. BROOKS</t>
  </si>
  <si>
    <t>THE BOYHOOD OF LINCOLN</t>
  </si>
  <si>
    <t>The future president of the United States was eight years old when he spent the winter with his father, mother, and sister in the "half-faced camp" on Little Pigeon Creek. It was indeed rough living in the Lincoln home on Little Pigeon Creek. When he was "good and ready," the father, Thomas Lincoln, set about building a better shelter for his family than the forlorn "half-faced camp." The new building was not such a great improvement, but it was more like a house. It was a rough cabin of logs, without door, window, or floor. But it seemed so much better than the shanty in which they had been living that Abraham felt quite princely.
His life was lonely enough in that wilderness; but, before many months, he had company. His Uncle and Aunt Sparrow and his boy cousin, Dennis Hanks came from Kentucky to try their luck in Indiana. Abraham's father gave them the old "half-faced camp" as a home, and so the Lincolns had near neighbors.</t>
  </si>
  <si>
    <t>WASHINGTON WITH GENERAL BRADDOCK</t>
  </si>
  <si>
    <t>General Braddock came to Virginia with his splendid-looking fighting men. When he had studied the situation there, one of the first things he did was to ask Colonel George Washington of Mount Vernon to come with him as one of his chief assistants. Washington at once accepted. He saw that now the King of England "meant business," and that if General Braddock were as wise as he was brave, the trouble in the Ohio country might be speedily ended and the French driven out. But when he had joined General Braddock, he discovered that that brave but obstinate leader thought that battles were to be fought in America just the same as in Europe, and that soldiers could be marched against such forest-fighters as the French and Indians as if they were going on a parade. Washington did all he could to advise caution. It was of no use, however. General Braddock said that he was a soldier and knew how to fight, and that he did not wish for any advice from these Americans who had never seen a real battle.</t>
  </si>
  <si>
    <t>Ernest Harold Baynes</t>
  </si>
  <si>
    <t>OUR UNINVITED GUEST</t>
  </si>
  <si>
    <t>"Jimmy," our young black bear, was known to every child in the neighborhood. If a children's vote had been taken for the most popular animal in the county, Jimmy would have been unanimously elected. If the grown people had held the election, however, it is certain that there would have been some votes against him. For example, when one of our neighbors came home one night, got into bed in the dark, and unwittingly kicked a bear cub that had climbed in at a window earlier in the evening, of course he had his toes nipped. That man would never have voted for Jimmy. Neither would the farmer's wife he met one evening coming from the barn with a pail of new milk. The weather was warm, Jimmy was thirsty, and he was particularly fond of new milk. So he stood on his hind legs, threw his arms around the pail, and sucked up half the contents before the good woman had recovered from her astonishment. But with the children he was a great favorite. He was one of them, and they understood him.</t>
  </si>
  <si>
    <t>When Valentin arrived he was already dressed in black clothes and the red rosette—an elegant figure, his dark beard already streaked with grey. He went straight through his house to his study, which opened on the grounds behind. The garden door of it was open, and after he had carefully locked his box in its official place, he stood for a few seconds at the open door looking out upon the garden. A sharp moon was fighting with the flying rags and tatters of a storm, and Valentin regarded it with a wistfulness unusual in such scientific natures as his. Perhaps such scientific natures have some psychic prevision of the most tremendous problem of their lives. From any such occult mood, at least, he quickly recovered, for he knew he was late, and that his guests had already begun to arrive. A glance at his drawing-room when he entered it was enough to make certain that his principal guest was not there, at any rate.</t>
  </si>
  <si>
    <t>Gilbert Keith Chesterton</t>
  </si>
  <si>
    <t>Appreciations and Criticisms of the Works of Charles Dickens</t>
  </si>
  <si>
    <t>http://www.online-literature.com/chesterton/dickensworks/2/</t>
  </si>
  <si>
    <t>They must, I think, be read in the light of this youthful explosion. In some psychological sense he had really been wronged. But he had only become conscious of his wrongs as his wrongs had been gradually righted. Similarly, it has often been found that a man who can patiently endure penal servitude through a judicial blunder will nevertheless, when once his cause is well asserted, quarrel about the amount of compensation or complain of small slights in his professional existence. These are the marks of the first literary action of Dickens. It has in it all the peculiar hardness of youth; a hardness which in those who have in any way been unfairly treated reaches even to impudence. It is a terrible thing for any man to find out that his elders are wrong. And this almost unkindly courage of youth must partly be held responsible for the smartness of Dickens, that almost offensive smartness which in these earlier books of his sometimes irritates us like the showy gibes in the tall talk of a school-boy.</t>
  </si>
  <si>
    <t>The Cone</t>
  </si>
  <si>
    <t>https://www.commonlit.org/texts/the-cone</t>
  </si>
  <si>
    <t>Raut started and turned. "Good-evening, Mrs. Horrocks," he said, and their hands touched. Horrocks held the door open with a ceremonial politeness unusual in him towards men. Raut went out, and then, after a wordless look at her, her husband followed. She stood motionless while Raut's light footfall and her husband's heavy tread, like bass and treble, passed down the passage together. The front door slammed heavily. She went to the window, moving slowly, and stood watching — leaning forward. The two men appeared for a moment at the gateway in the road, passed under the street lamp, and were hidden by the black masses of the shrubbery. The lamp-light fell for a moment on their faces, showing only unmeaning pale patches, telling nothing of what she still feared, and doubted, and craved vainly to know. Then she sank down into a crouching attitude in the big arm-chair, her eyes wide open and staring out at the red lights from the furnaces that flickered in the sky. An hour after she was still there, her attitude scarcely changed.
The oppressive stillness of the evening weighed heavily upon Raut.</t>
  </si>
  <si>
    <t>HAMLIN GARLAND</t>
  </si>
  <si>
    <t>MY BOYHOOD ON THE PRAIRIE</t>
  </si>
  <si>
    <t>The cabin faced a level plain with no tree in sight. A mile away to the west stood a low stone house, and immediately in front of us opened a half-section of unfenced sod. To the north, as far as I could see, the land billowed like a russet ocean, with scarcely a roof to fleck its lonely spread. I cannot say that I liked or disliked it. I merely marveled at it; and while I wandered about the yard, the hired man scorched some cornmeal mush in a skillet, and this, with some butter and gingerbread, made up my first breakfast in Mitchell County. For a few days my brother and I had little to do other than to keep the cattle from straying, and we used our leisure in becoming acquainted with the region round about. To the south the sections were nearly all settled upon, for in that direction lay the county town; but to the north and on into Minnesota rolled the unplowed sod, the feeding ground of the cattle, the home of foxes and wolves, and to the west, just beyond the highest ridges, we loved to think the bison might still be seen.</t>
  </si>
  <si>
    <t>Peter Pan</t>
  </si>
  <si>
    <t>http://www.gutenberg.org/files/16/16-h/16-h.htm</t>
  </si>
  <si>
    <t>Mrs. Darling first heard of Peter when she was tidying up her children's minds. It is the nightly custom of every good mother after her children are asleep to rummage in their minds and put things straight for next morning, repacking into their proper places the many articles that have wandered during the day. If you could keep awake (but of course you can't) you would see your own mother doing this, and you would find it very interesting to watch her. It is quite like tidying up drawers. You would see her on her knees, I expect, lingering humorously over some of your contents, wondering where on earth you had picked this thing up, making discoveries sweet and not so sweet, pressing this to her cheek as if it were as nice as a kitten, and hurriedly stowing that out of sight. When you wake in the morning, the naughtiness and evil passions with which you went to bed have been folded up small and placed at the bottom of your mind and on the top, beautifully aired, are spread out your prettier thoughts, ready for you to put on.</t>
  </si>
  <si>
    <t>J.M. Barrie</t>
  </si>
  <si>
    <t>Excerpt from Peter Pan: "When Wendy Grew Up"</t>
  </si>
  <si>
    <t>https://www.commonlit.org/texts/excerpt-from-peter-pan-when-wendy-grew-up</t>
  </si>
  <si>
    <t>Wendy was married in white with a pink sash. It is strange to think that Peter did not alight in the church and forbid the banns. Years rolled on again, and Wendy had a daughter. This ought not to be written in ink but in a golden splash. She was called Jane, and always had an odd inquiring look, as if from the moment she arrived on the mainland she wanted to ask questions. When she was old enough to ask them they were mostly about Peter Pan. She loved to hear of Peter, and Wendy told her all she could remember in the very nursery from which the famous flight had taken place. It was Jane's nursery now, for her father had bought it at the three per cents from Wendy's father, who was no longer fond of stairs. Mrs. Darling was now dead and forgotten. There were only two beds in the nursery now, Jane's and her nurse's; and there was no kennel, for Nana also had passed away.</t>
  </si>
  <si>
    <t>Liberty H. Bailey</t>
  </si>
  <si>
    <t>THE BIRDS AND I</t>
  </si>
  <si>
    <t>The springtime belongs to the birds and me. We own it. We know when the mayflowers and the buttercups bloom. We know when the first frogs peep. We watch the awakening of the woods. We are wet by the warm April showers. We go where we will, and we are companions. Every tree and brook and blade of grass is ours; and our hearts are full of song. There are boys who kill the birds, and girls who want to catch them and put them into cages, and there are others who steal their eggs. The birds are not partners with them; they are only servants. Birds, like people, sing for their friends, not for their masters. I am sure that one cannot think much of the springtime and the flowers if his heart is always set upon killing or catching something. We are happy when we are free, and so are the birds.</t>
  </si>
  <si>
    <t>R. E. Raspe</t>
  </si>
  <si>
    <t>The Savage Boar</t>
  </si>
  <si>
    <t>Once, when I was returning from a hunt, with an empty gun (having used all my ammunition), a raging wild boar rushed at me. Well, you know how unpleasant such an encounter may be, so I am sure none of you will think me a coward for hastily climbing the nearest tree; it was a young birch which could hardly bear my weight. The boar made a dash for the tree, but was a moment too late, for I had just drawn my legs out of his reach. But so violent was his rush that his tusks went through the trunk of the tree and projected an inch through the other side. I slid down the tree, picked up a stone the size of my fist, and riveted down the projecting points of the tusks. You can imagine what a narrow escape I had when I tell you that the beast weighed five tons—a good deal for a wild boar."</t>
  </si>
  <si>
    <t>Report of Baron Greindl, Belgian Minister in Berlin, to the Belgian Minister of Foreign Affairs</t>
  </si>
  <si>
    <t>DOCUMENT NO. 3</t>
  </si>
  <si>
    <t>http://www.gutenberg.org/files/20521/20521-h/20521-h.htm#THE_CASE_OF_BELGIUM</t>
  </si>
  <si>
    <t>"From the French side danger threatens not only in the south of Luxemburg, it threatens us on our entire joint frontier. We are not reduced to conjectures for this assertion. We have positive evidence of it.
"Evidently the project of an outflanking movement from the north forms part of the scheme of the entente cordiale. If that were not the case, then the plan of fortifying Flushing would not have called forth such an outburst in Paris and London. The reason why they wished that the Scheldt should remain unfortified was hardly concealed by them. Their aim was to be able to transport an English garrison, unhindered, to Antwerp, which means to establish in our country a basis of operation for an offensive in the direction of the Lower Rhine and Westphalia, and then to make us throw our lot in with them, which would not be difficult, for, after the surrender of our national centre of refuge, we would, through our own fault, renounce every possibility of opposing the demands of our doubtful protectors after having been so unwise as to permit their entrance into our country.</t>
  </si>
  <si>
    <t>Samuel White Baker</t>
  </si>
  <si>
    <t>TURK, THE FAITHFUL</t>
  </si>
  <si>
    <t>When I was a boy, my grandfather frequently told a story concerning a dog which he knew, as an example of true fidelity. This animal was a mastiff that belonged to a friend, Mr. Prideaux, to whom it was a constant companion. Whenever Mr. Prideaux went out for a walk, Turk was sure to be near his heels. Street dogs would bark and snarl at the giant as his massive form attracted their attention, but Turk seldom noticed them. At night he slept outside his master's door, and no sentry could be more alert upon his watch than the faithful dog. One day Mr. Prideaux had a dinner party. The dog Turk was present, and stretched his huge form upon the hearthrug. It was a cold night in winter, and Mr. Prideaux's friends after dinner began to discuss the subject of dogs.</t>
  </si>
  <si>
    <t>THEODORE ROOSEVELT</t>
  </si>
  <si>
    <t>HUNTING THE AMERICAN BUFFALO</t>
  </si>
  <si>
    <t>About the middle of the afternoon we crossed a low, rocky ridge, and saw at our feet a basin, or round valley, of singular beauty. Its walls were formed by steep mountains. At its upper end lay a small lake, bordered on one side by a meadow of emerald green. The lake's other side marked the edge of the frowning pine forest which filled the rest of the valley. Beyond the lake the ground rose in a pass much frequented by game in bygone days, their trails lying along it in thick zigzags, each gradually fading out after a few hundred yards, and then starting again in a little different place, as game trails so often seem to do. We bent our steps toward these trails, and no sooner had we reached the first than the old hunter bent over it with a sharp exclamation of wonder. There in the dust, apparently but a few hours old, were the hoof-marks of a small band of bison. They were headed toward the lake. There had been half a dozen animals in the party; one a big bull, and two calves.</t>
  </si>
  <si>
    <t>THE AMERICAN BOY</t>
  </si>
  <si>
    <t>No boy can afford to neglect his work, and, with a boy, work as a rule means study. A boy should work, and should work hard, at his lessons—in the first place, for the sake of what he will learn, and in the next place, for the sake of the effect upon his own character of resolutely settling down to learn it. Shiftlessness, slackness, indifference in studying are almost certain to mean inability to get on in other walks of life. I do not believe in mischief-doing in school hours, or in the kind of animal spirits that results in making bad scholars; and I believe that those boys who take part in rough, hard play outside of school will not find any need for horseplay in school. While they study they should study just as hard as they play football. It is wise to obey the homely old adage, "Work while you work; play while you play."</t>
  </si>
  <si>
    <t>WASHINGTON IRVING</t>
  </si>
  <si>
    <t>THE ADVENTURE OF THE MASON</t>
  </si>
  <si>
    <t>To this the mason made no objection. So, being hoodwinked, he was led by the stranger through various rough lanes and winding passages until they stopped before the portal of a house. The stranger then applied a key, turned a creaking lock, and opened what sounded like a ponderous door. They entered; the door was closed and bolted, and the mason was conducted through an echoing corridor and a spacious hall to an interior part of the building. Here the bandage was removed from his eyes, and he found himself in a court dimly lighted by a single lamp. In the center was the dry basin of an old fountain, under which the stranger requested him to form a small vault, bricks and mortar being at hand for the purpose. He worked all night, but without finishing the job. Just before daybreak the stranger put a piece of gold into his hand, and having again blindfolded him, conducted him back to his dwelling.</t>
  </si>
  <si>
    <t>William James Lampton</t>
  </si>
  <si>
    <t>HOW THE WIDOW WON THE DEACON</t>
  </si>
  <si>
    <t>The widow ran away like a lively schoolgirl. All the sisters watched her get into the sleigh with the deacon, and resumed the previous discussion with greatly increased interest. But little recked the widow and less recked the deacon. He had bought a new horse and he wanted the widow's opinion of it, for the Widow Stimson was a competent judge of fine horseflesh. If Deacon Hawkins had one insatiable ambition it was to own a horse which could fling its heels in the face of the best that Squire Hopkins drove. In his early manhood the deacon was no deacon by a great deal. But as the years gathered in behind him he put off most of the frivolities of youth and held now only to the one of driving a fast horse. No other man in the county drove anything faster except Squire Hopkins, and him the deacon had not been able to throw the dust over. The deacon would get good ones, but somehow never could he find one that the squire didn't get a better.</t>
  </si>
  <si>
    <t>WILLIAM MOTHERWELL</t>
  </si>
  <si>
    <t>SING ON, BLITHE BIRD</t>
  </si>
  <si>
    <t>I've plucked the berry from the bush, the brown nut from the tree, But heart of happy little bird ne'er broken was by me. I saw them in their curious nests, close couching, slyly peer with their wild eyes, like glittering beads, to note if harm were near; I passed them by, and blessed them all; I felt that it was good to leave unmoved the creatures small whose home was in the wood. And here, even now, above my head, a lusty rogue doth sing; He pecks his swelling breast and neck, and trims his little wing. He will not fly; he knows full well, while chirping on that spray, I would not harm him for a world, or interrupt his lay. Sing on, sing on, blithe bird! and fill my heart with summer gladness; It has been aching many a day with measures full of sadness!</t>
  </si>
  <si>
    <t>Algernon Blackwood</t>
  </si>
  <si>
    <t>The Wendigo</t>
  </si>
  <si>
    <t>http://www.gutenberg.org/files/10897/10897-h/10897-h.htm</t>
  </si>
  <si>
    <t>The wintry sharpness of the air was tempered now by a sun that topped the wooded ridges and blazed with a luxurious warmth upon the world of lake and forest below; loons flew skimming through the sparkling spray that the wind lifted; divers shook their dripping heads to the sun and popped smartly out of sight again; and as far as eye could reach rose the leagues of endless, crowding bush, desolate in its lonely sweep and grandeur, untrodden by foot of man, and stretching its mighty and unbroken carpet right up to the frozen shores of Hudson Bay. Simpson, who saw it all for the first time as he paddled hard in the bows of the dancing canoe, was enchanted by its austere beauty. His heart drank in the sense of freedom and great spaces just as his lungs drank in the cool and perfumed wind. Behind him in the stern seat, singing fragments of his native chanties, Défago steered the craft of birch bark like a thing of life, answering cheerfully all his companion's questions.</t>
  </si>
  <si>
    <t>Charlotte Perkins Gilman</t>
  </si>
  <si>
    <t>The Home</t>
  </si>
  <si>
    <t>http://www.online-literature.com/charlotte-perkins-gilman/the-home/</t>
  </si>
  <si>
    <t>There is a school of myths connected with the home, more tenacious in their hold on the popular mind than even religious beliefs. Of all current superstitions none are deeper rooted, none so sensitive to the touch, so acutely painful in removal. We have lived to see nations outgrow some early beliefs, but others are still left us to study, in their long slow processes of decay. Belief in "the divine right of kings," for instance, is practically outgrown in America; and yet, given a king—or even a king's brother—and we show how much of the feeling remains in our minds, disclaim as we may the idea. Habits of thought persist through the centuries; and while a healthy brain may reject the doctrine it no longer believes, it will continue to feel the same sentiments formerly associated with that doctrine. Wherever the pouring stream of social progress has had little influence—in remote rural regions, hidden valleys, and neglected coasts—we find still in active force some of the earliest myths.</t>
  </si>
  <si>
    <t>David W. Bone</t>
  </si>
  <si>
    <t xml:space="preserve">"The Man o' War's 'Er 'Usband" </t>
  </si>
  <si>
    <t>Our drill, that provided for lowering the boats with only half-complements in them, will not serve. We pass orders to lower away in any condition, however overcrowded. The way is off the ship, and it is with some apprehension we watch the packed boats that drop away from the davit heads. The shrill ring of the block-sheaves indicates a tension that is not far from breaking-point. Many of the life-boats reach the water safely with their heavy burdens, but the strain on the tackles — far beyond their working load — is too great for all to stand to it. Two boats go down by the run. The men in them are thrown violently to the water, where they float in the wash and shattered planking. A third dangles from the after fall, having shot her manning out at parting of the forward tackle. Lowered by the stern, she rights, disengages, and drifts aft with the men clinging to the life-lines. We can make no attempt to reach the men in the water.</t>
  </si>
  <si>
    <t>F. Marion Crawford</t>
  </si>
  <si>
    <t>The Undesirable Governess</t>
  </si>
  <si>
    <t>http://www.gutenberg.org/files/62317/62317-h/62317-h.htm</t>
  </si>
  <si>
    <t>He could ride, because all the Follitts rode, and he shot as well as the average man who is asked to fill a place for a couple of days with an average shooting-party; but he much preferred Sanskrit to horses, and the Upanishads to a day on the moors. From sheer love of study he had passed for the Indian Civil Service after taking his degree; but instead of taking an appointment he had plunged into the dark sea of Sanskrit literature, and was apparently as much at home in that element as a young salmon in his native stream. His father mildly said that the only thing that might have made him seem human would have been a little of the family susceptibility to feminine charm. But though he was heir to a good estate, he had not yet shown the least inclination to marry, and pretty governesses came and went unnoticed by him. Like most students, he was very fond of his home, but he made frequent journeys to London at all times of the year for the purpose of making researches in the British Museum.</t>
  </si>
  <si>
    <t>Francis A. Collins</t>
  </si>
  <si>
    <t>The Second Boys' Book of Model Aeroplanes</t>
  </si>
  <si>
    <t>http://www.gutenberg.org/files/62549/62549-h/62549-h.htm</t>
  </si>
  <si>
    <t>The builder of model aeroplanes has a great advantage over the designer of man-carrying crafts. The spread of the wings of his model is comparatively small, and the problem of staying and trussing is greatly simplified. The monoplane, especially in a model, requires practically no staying at all. Then again the skin friction is greatly reduced in the monoplane form. Simple as it is, there are great possibilities in the arrangement of these surfaces. The effect of outline upon resistance again may be more closely observed in the monoplane than in the multiplane forms. In other words, if your model goes wrong, it is far easier to locate the fault and rectify it than in the more complicated arrangement of planes. The flights of the English models this year are longer than those made in America, but, on the other hand, we are solving many practical problems of aviation, in our model building, which the English have not attempted. Even in the case of our single-stick frames built in America, the tendency is toward more stable construction than abroad. The best English models would not qualify for an American model tournament, since they could not rise from the ground.</t>
  </si>
  <si>
    <t>The Blue Cross</t>
  </si>
  <si>
    <t>There was one thing which Flambeau, with all his dexterity of disguise, could not cover, and that was his singular height. If Valentin's quick eye had caught a tall apple-woman, a tall grenadier, or even a tolerably tall duchess, he might have arrested them on the spot. But all along his train there was nobody that could be a disguised Flambeau, any more than a cat could be a disguised giraffe. About the people on the boat he had already satisfied himself; and the people picked up at Harwich or on the journey limited themselves with certainty to six. There was a short railway official travelling up to the terminus, three fairly short market gardeners picked up two stations afterwards, one very short widow lady going up from a small Essex town, and a very short Roman Catholic priest going up from a small Essex village. When it came to the last case, Valentin gave it up and almost laughed.</t>
  </si>
  <si>
    <t>What's Wrong With The World</t>
  </si>
  <si>
    <t>http://www.online-literature.com/chesterton/wrong-with-the-world/3/</t>
  </si>
  <si>
    <t>Some people do not like the word "dogma." Fortunately they are free, and there is an alternative for them. There are two things, and two things only, for the human mind, a dogma and a prejudice. The Middle Ages were a rational epoch, an age of doctrine. Our age is, at its best, a poetical epoch, an age of prejudice. A doctrine is a definite point; a prejudice is a direction. That an ox may be eaten, while a man should not be eaten, is a doctrine. That as little as possible of anything should be eaten is a prejudice; which is also sometimes called an ideal. Now a direction is always far more fantastic than a plan. I would rather have the most archaic map of the road to Brighton than a general recommendation to turn to the left. Straight lines that are not parallel must meet at last; but curves may recoil forever. A couple might walk along the frontier of France and Germany, one on the one side and one on the other, so long as they were not vaguely told to keep away from each other.</t>
  </si>
  <si>
    <t>HENRY A. BEERS</t>
  </si>
  <si>
    <t>Milton's Tercentenary</t>
  </si>
  <si>
    <t>http://www.online-literature.com/henry-augustin-beers/4166/</t>
  </si>
  <si>
    <t>Mark Pattison, indeed, who speaks for Oxford, denies that Milton was a regularly learned man, like Usher or Selden. That is, I understand, he had made no exhaustive studies in professional fields of knowledge such as patristic theology or legal antiquities. Of course not - Milton was a poet: he was studying for power, for self-culture and inspiration, and had little regard for a merely retrospective scholarship which would not aid him in the work of creation. Be that as it may, all Milton's writings in prose and verse are so saturated with learning as greatly to limit the range of their appeal. A poem like Lycidas, loaded with allusions, can be fully enjoyed only by the classical scholar who is in the tradition of the Greek pastoralists, who "knows the Dorian water's gush divine." I have heard women and young people and unlettered readers who have a natural taste for poetry, and enjoy Burns and Longfellow, object to this classical stiffness in Milton as pedantry. Now pedantry is an ostentation of learning for its own sake, and none has said harder things of it than Milton.</t>
  </si>
  <si>
    <t>Winged Blackmail</t>
  </si>
  <si>
    <t>https://www.commonlit.org/texts/winged-blackmail</t>
  </si>
  <si>
    <t>The library door opened, and a slender, middle-aged man, weak-eyed and eye glassed, entered. In his hands was an envelope and an open letter. As Peter Winn's secretary it was his task to weed out, sort, and classify his employer's mail. "This came in the morning post," he ventured apologetically and with the hint of a titter. "Of course it doesn't amount to anything, but I thought you would like to see it." "Read it," Peter Winn commanded, without opening his eyes. The secretary cleared his throat. "It is dated July seventeenth, but is without address. Postmark San Francisco. It is also quite illiterate. The spelling is atrocious. Here it is:
"Mr. Peter Winn, SIR: I send you respectfully by express a pigeon worth good money. She's a loo-loo—" "What is a loo-loo?" Peter Winn interrupted. The secretary tittered. "I'm sure I don't know, except that it must be a superlative of some sort. The letter continues: "Please freight it with a couple of thousand-dollar bills and let it go. If you do, I won't never annoy you no more. If you don't you will be sorry.
"That is all. It is unsigned. I thought it would amuse you."</t>
  </si>
  <si>
    <t>President Theodore Roosevelt</t>
  </si>
  <si>
    <t>The Man in the Arena</t>
  </si>
  <si>
    <t>https://www.commonlit.org/texts/the-man-in-the-arena</t>
  </si>
  <si>
    <t>It is not the critic who counts; not the man who points out how the strong man stumbles, or where the doer of deeds could have done them better. The credit belongs to the man who is actually in the arena, whose face is marred by dust and sweat and blood; who strives valiantly; who errs, who comes short again and again, because there is no effort without error and shortcoming; but who does actually strive to do the deeds; who knows great enthusiasms, the great devotions; who spends himself in a worthy cause; who at the best knows in the end the triumph of high achievement, and who at the worst, if he fails, at least fails while daring greatly, so that his place shall never be with those cold and timid souls who neither know victory nor defeat.</t>
  </si>
  <si>
    <t>The Mouse</t>
  </si>
  <si>
    <t>https://www.commonlit.org/texts/the-mouse</t>
  </si>
  <si>
    <t>Without being actually afraid of mice, Theodoric classed them among the coarser incidents of life, and considered that Providence, with a little exercise of moral courage, might long ago have recognized that they were not indispensable, and have withdrawn them from circulation. As the train glided out of the station Theodoric's nervous imagination accused himself of exhaling a weak odor of stable yard, and possibly of displaying a moldy straw or two on his unusually well-brushed garments. Fortunately the only other occupation of the compartment, a lady of about the same age as himself, seemed inclined for slumber rather than scrutiny; the train was not due to stop till the terminus was reached, in about an hour's time, and the carriage was of the oId-fashioned sort that held no communication with a corridor, therefore no further traveling companions were likely to intrude on Theodoric's semiprivacy. And yet the train had scarcely attained its normal speed before he became reluctantly but vividly aware that he was not alone with the slumbering lady; he was not even alone in his own clothes.</t>
  </si>
  <si>
    <t>W. D. Wattles</t>
  </si>
  <si>
    <t>The Science of Getting Rich</t>
  </si>
  <si>
    <t>http://www.gutenberg.org/files/59844/59844-h/59844-h.htm</t>
  </si>
  <si>
    <t>There are three motives for which we live; we live for the body, we live for the mind, and we live for the soul. No one of these is better or holier than the other; all are alike desirable, and no one of the three—body, mind, or soul—can live fully if either of the others is cut short of full life and expression. It is not right or noble to live only for the soul and deny mind or body; and it is wrong to live for the intellect and deny body and soul. We are all acquainted with the loathsome consequences of living for the body and denying both mind and soul; and we see that real life means the complete expression of all that man can give forth through body, mind, and soul. Whatever he may say, no man can be really happy or satisfied unless his body is living fully in every function, and unless the same is true of his mind and his soul. Wherever there is unexpressed possibility, or function not performed, there is unsatisfied desire. Desire is possibility seeking expression, or function seeking performance.</t>
  </si>
  <si>
    <t>Arthur Charles Fox-Davies</t>
  </si>
  <si>
    <t>A Complete Guide to Heraldry</t>
  </si>
  <si>
    <t>http://www.gutenberg.org/files/41617/41617-h/41617-h.htm</t>
  </si>
  <si>
    <t>Amory is that science of which the rules and the laws govern the use, display, meaning, and knowledge of the pictured signs and emblems appertaining to shield, helmet, or banner. Heraldry has a wider meaning, for it comprises everything within the duties of a herald; and whilst Armory undoubtedly is Heraldry, the regulation of ceremonials and matters of pedigree, which are really also within the scope of Heraldry, most decidedly are not Armory. "Armory" relates only to the emblems and devices. "Armoury" relates to the weapons themselves as weapons of warfare, or to the place used for the storing of the weapons. But these distinctions of spelling are modern. The word "Arms," like many other words in the English language, has several meanings, and at the present day is used in several senses. It may mean the weapons themselves; it may mean the limbs upon the human body. Even from the heraldic point of view it may mean the entire achievement, but usually it is employed in reference to the device upon the shield only.</t>
  </si>
  <si>
    <t>E. M. Forester</t>
  </si>
  <si>
    <t>The Machine Stops</t>
  </si>
  <si>
    <t>https://www.commonlit.org/texts/the-machine-stops</t>
  </si>
  <si>
    <t>For a moment Vashti felt lonely. Then she generated the light, and the sight of her room, flooded with radiance and studded with electric buttons, revived her. There were buttons and switches everywhere — buttons to call for food, for music, for clothing. There was the hot-bath button, by pressure of which a basin of (imitation) marble rose out of the floor, filled to the brim with a warm deodorized liquid. There was the cold-bath button. There was the button that produced literature, and there were of course the buttons by which she communicated with her friends. The room, though it contained nothing, was in touch with all that she cared for in the world. Vashti's next move was to turn off the isolation switch, and all the accumulations of the last three minutes burst upon her. The room was filled with the noise of bells, and speaking-tubes. What was the new food like? Could she recommend it? Has she had any ideas lately? Might one tell her one's own ideas? Would she make an engagement to visit the public nurseries at an early date — say this day month?</t>
  </si>
  <si>
    <t>Tremendous Trifles</t>
  </si>
  <si>
    <t>http://www.gutenberg.org/files/8092/8092-h/8092-h.htm</t>
  </si>
  <si>
    <t>I remember one splendid morning, all blue and silver, in the summer holidays when I reluctantly tore myself away from the task of doing nothing in particular, and put on a hat of some sort and picked up a walking-stick, and put six very bright-coloured chalks in my pocket. I then went into the kitchen (which, along with the rest of the house, belonged to a very square and sensible old woman in a Sussex village), and asked the owner and occupant of the kitchen if she had any brown paper. She had a great deal; in fact, she had too much; and she mistook the purpose and the rationale of the existence of brown paper. She seemed to have an idea that if a person wanted brown paper he must be wanting to tie up parcels; which was the last thing I wanted to do; indeed, it is a thing which I have found to be beyond my mental capacity.</t>
  </si>
  <si>
    <t>Guy de Maupassant</t>
  </si>
  <si>
    <t>An Uncomfortable Bed</t>
  </si>
  <si>
    <t>https://www.commonlit.org/texts/an-uncomfortable-bed</t>
  </si>
  <si>
    <t>My friends were fond of practical jokes. I do not care to know people who are not. When I arrived, they gave me a princely reception, which at once awakened suspicion in my mind. They fired off rifles, embraced me, made much of me, as if they expected to have great fun at my expense. I said to myself: "Look out, old ferret! They have something in store for you." During the dinner the mirth was excessive, exaggerated, in fact. I thought: "Here are people who have more than their share of amusement, and apparently without reason. They must have planned some good joke. Assuredly I am to be the victim of the joke. Attention!"
During the entire evening every one laughed in an exaggerated fashion. I scented a practical joke in the air, as a dog scents game. But what was it? I was watchful, restless. I did not let a word, or a meaning, or a gesture escape me. Every one seemed to me an object of suspicion, and I even looked distrustfully at the faces of the servants. The hour struck for retiring; and the whole household came to escort me to my room.</t>
  </si>
  <si>
    <t>Italian Hours</t>
  </si>
  <si>
    <t>http://www.online-literature.com/henry_james/italian-hours/</t>
  </si>
  <si>
    <t>At the Ariccia, in any case, I found a little square with a couple of mossy fountains, occupied on one side by a vast dusky- faced Palazzo Chigi and on the other by a goodly church with an imposing dome. The dome, within, covers the whole edifice and is adorned with some extremely elegant stucco-work of the seventeenth century. It gave a great value to this fine old decoration that preparations were going forward for a local festival and that the village carpenter was hanging certain mouldy strips of crimson damask against the piers of the vaults. The damask might have been of the seventeenth century too, and a group of peasant-women were seeing it unfurled with evident awe. I regarded it myself with interest--it seemed so the tattered remnant of a fashion that had gone out for ever. I thought again of the poor disinherited Pope, wondering whether, when such venerable frippery will no longer bear the carpenter's nails, any more will be provided. It was hard to fancy anything but shreds and patches in that musty tabernacle.</t>
  </si>
  <si>
    <t>A Tribute to George Meredith, Victorian Era English Poet and Novelist</t>
  </si>
  <si>
    <t>http://www.online-literature.com/barrie/4550/</t>
  </si>
  <si>
    <t>All morning there had been a little gathering of people outside the gate. The funeral coach came, and a very small thing was placed in it and covered with flowers. One plant of the wallflower in the garden would have covered it. The coach took the road to Dorking, followed by a few others, and in a moment or two all seemed silent and deserted, the cottage, the garden, and Box Hill. The cottage was not deserted, as they knew who now trooped into the round in front of it, their eyes on the closed door. They were the mighty company, his children, — Lucy and Clara and Rhoda and Diana and Rose and old Mel and Roy Richmond and Adrian and Sir Willoughby and a hundred others, and they stood in line against the box-wood, waiting for him to come out. Each of his women carried a flower, and the hands of all his men were ready for the salute.</t>
  </si>
  <si>
    <t>Martin Eden</t>
  </si>
  <si>
    <t>http://www.gutenberg.org/files/1056/1056-h/1056-h.htm</t>
  </si>
  <si>
    <t>An oil painting caught and held him. A heavy surf thundered and burst over an outjutting rock; lowering storm-clouds covered the sky; and, outside the line of surf, a pilot-schooner, close-hauled, heeled over till every detail of her deck was visible, was surging along against a stormy sunset sky. There was beauty, and it drew him irresistibly. He forgot his awkward walk and came closer to the painting, very close. The beauty faded out of the canvas. His face expressed his bepuzzlement. He stared at what seemed a careless daub of paint, then stepped away. Immediately all the beauty flashed back into the canvas. "A trick picture," was his thought, as he dismissed it, though in the midst of the multitudinous impressions he was receiving he found time to feel a prod of indignation that so much beauty should be sacrificed to make a trick. He did not know painting. He had been brought up on chromos and lithographs that were always definite and sharp, near or far. He had seen oil paintings, it was true, in the show windows of shops, but the glass of the windows had prevented his eager eyes from approaching too near.</t>
  </si>
  <si>
    <t>Jacob Abbott</t>
  </si>
  <si>
    <t>Embellishment</t>
  </si>
  <si>
    <t>When Phonny and Madeline found themselves riding quietly along in the wagon in Beechnut's company, the first thought which occurred to them, after the interest and excitement awakened by the setting out had passed in some measure away, was that they would ask him to tell them a story. This was a request which they almost always made in similar circumstances. In all their rides and rambles Beechnut's stories were an unfailing resource, furnishing them with an inexhaustible fund of amusement sometimes, and sometimes of instruction. "Well," said Beechnut, in answer to their request, "I will tell you now about my voyage across the Atlantic Ocean." "Yes," exclaimed Madeline, "I should like to hear about that very much indeed." "Shall I tell the story to you just as it was," asked Beechnut, "as a sober matter of fact, or shall I embellish it a little?" "I don't know what you mean by embellishing it," said Madeline. "Why, not telling exactly what is true," said Beechnut, "but inventing something to add to it, to make it interesting." "I want to have it true," said Madeline, "and interesting, too."</t>
  </si>
  <si>
    <t>The Guilty Party</t>
  </si>
  <si>
    <t>https://www.commonlit.org/texts/the-guilty-party</t>
  </si>
  <si>
    <t>At 9 o'clock the President, Kid Mullaly, paced upon the floor with a lady on his arm. As the Loreleys was her hair golden. Her "yes" was softened to a "yah," but its quality of assent was patent to the most Milesian ears. She stepped upon her own train and blushed, and—she smiled into the eyes of Kid Mullaly. And then, as the two stood in the middle of the waxed floor, the thing happened to prevent which many lamps are burning nightly in many studies and libraries. Out from the circle of spectators in the hall leaped Fate in a green silk skirt, under the nom de guerre of "Liz." Her eyes were hard and blacker than jet. She did not scream or waver. Most surprisingly, she cried out one oath—the Kid's own favorite oath—and in his own deep voice; and then while the Small Hours Social Club went frantically to pieces, she made good her boast to Tommy, the waiter—made good as far as the length of her knife blade and the strength of her arm permitted. And next came the primal instinct of self-preservation—or was it self-annihilation, the instinct that society has grafted on the natural branch?</t>
  </si>
  <si>
    <t>Anatole France</t>
  </si>
  <si>
    <t>The Life of Joan of Arc</t>
  </si>
  <si>
    <t>http://www.online-literature.com/anatole-france/joan-of-arc/</t>
  </si>
  <si>
    <t>This valley, two or three miles broad, stretches unbroken between low hills, softly undulating, crowned with oaks, maples, and birches. Although strewn with wild-flowers in the spring, it looks severe, grave, and sometimes even sad. The green grass imparts to it a monotony like that of stagnant water. Even on fine days one is conscious of a hard, cold climate. The sky seems more genial than the earth. It beams upon it with a tearful smile; it constitutes all the movement, the grace, the exquisite charm of this delicate tranquil landscape. Then when winter comes the sky merges with the earth in a kind of chaos. Fogs come down thick and clinging. The white light mists, which in summer veil the bottom of the valley, give place to thick clouds and dark moving mountains, but slowly scattered by a red, cold sun. Wanderers ranging the uplands in the early morning might dream with the mystics in their ecstasy that they are walking on clouds.</t>
  </si>
  <si>
    <t>Arnold Bennett</t>
  </si>
  <si>
    <t>How to Live on 24 Hours a Day</t>
  </si>
  <si>
    <t>http://www.gutenberg.org/files/2274/2274-h/2274-h.htm</t>
  </si>
  <si>
    <t>If my typical man wishes to live fully and completely he must, in his mind, arrange a day within a day. And this inner day, a Chinese box in a larger Chinese box, must begin at 6 p.m. and end at 10 a.m. It is a day of sixteen hours; and during all these sixteen hours he has nothing whatever to do but cultivate his body and his soul and his fellow men. During those sixteen hours he is free; he is not a wage-earner; he is not preoccupied with monetary cares; he is just as good as a man with a private income. This must be his attitude. And his attitude is all important. His success in life (much more important than the amount of estate upon what his executors will have to pay estate duty) depends on it. What? You say that full energy given to those sixteen hours will lessen the value of the business eight? Not so. On the contrary, it will assuredly increase the value of the business eight.</t>
  </si>
  <si>
    <t>Dallas Lore Sharp</t>
  </si>
  <si>
    <t>Christmas in the Woods (In The Lay of the Land)</t>
  </si>
  <si>
    <t>http://www.gutenberg.org/files/17160/17160-h/17160-h.htm#Page_164</t>
  </si>
  <si>
    <t>Thus I was not alone; here was good company and plenty of it. I never lack a companion in the woods when I can pick up a trail. The 'possum and I ate together. And this was just the fellowship I needed, this sharing the persimmons with the 'possum. I had broken bread, not with the 'possum only, but with all the out-of-doors. I was now fit to enter the woods, for I was filled with good-will and persimmons, as full as the 'possum; and putting myself under his gentle guidance, I got down upon the ground, took up his clumsy trail, and descended toward the swamp. Such an entry is one of the particular joys of the winter. To go in with a fox, a mink, or a 'possum through the door of the woods is to find yourself at home. Any one can get inside the out-of-doors, as the grocery boy or the census man gets inside our houses. You can bolt in at any time on business. A trail, however, is Nature's invitation.</t>
  </si>
  <si>
    <t>E. B. Osborn</t>
  </si>
  <si>
    <t>The Barren Lands</t>
  </si>
  <si>
    <t>http://www.gutenberg.org/files/18561/18561-h/18561-h.htm#Barren</t>
  </si>
  <si>
    <t>The Northern forests are silent enough in winter time, but the silence of the Barren Grounds is far more profound. Even in the depths of midwinter the North-Western bush has voices and is full of animal life. The barking cry of the crows (these birds are the greatest imaginable nuisance to the trapper, whose baits they steal even before his back is turned) is still heard; the snow-birds and other small winged creatures are never quiet between sunset and sunrise; the jack-rabbit, whose black bead-like eye betrays his presence among the snow-drifts in spite of his snow-white fur, is common enough; and the childlike wailing of the coyotes is heard every night. But with the exception of the shriek of the snow-owl or the yelping of a fox emerged from his lair, there is no sound of life during seven or eight or nine months of winter on the Barren Grounds; unless the traveller is able to hear the rushing sound—some can hear it, others cannot—of the shifting Northern lights.
In May, however, when the snows melt and the swamps begin to thaw, the Barren Grounds become full of life.</t>
  </si>
  <si>
    <t>A Room with a View</t>
  </si>
  <si>
    <t>http://www.gutenberg.org/files/2641/2641-h/2641-h.htm</t>
  </si>
  <si>
    <t>It was pleasant to wake up in Florence, to open the eyes upon a bright bare room, with a floor of red tiles which look clean though they are not; with a painted ceiling whereon pink griffins and blue amorini sport in a forest of yellow violins and bassoons. It was pleasant, too, to fling wide the windows, pinching the fingers in unfamiliar fastenings, to lean out into sunshine with beautiful hills and trees and marble churches opposite, and close below, the Arno, gurgling against the embankment of the road. Over the river men were at work with spades and sieves on the sandy foreshore, and on the river was a boat, also diligently employed for some mysterious end. An electric tram came rushing underneath the window. No one was inside it, except one tourist; but its platforms were overflowing with Italians, who preferred to stand. Children tried to hang on behind, and the conductor, with no malice, spat in their faces to make them let go. Then soldiers appeared—good-looking, undersized men—wearing each a knapsack covered with mangy fur, and a great-coat which had been cut for some larger soldier.</t>
  </si>
  <si>
    <t>The Man Who Was Thursday: A Nightmare</t>
  </si>
  <si>
    <t>http://www.gutenberg.org/files/1695/1695-h/1695-h.htm</t>
  </si>
  <si>
    <t>This particular evening, if it is remembered for nothing else, will be remembered in that place for its strange sunset. It looked like the end of the world. All the heaven seemed covered with a quite vivid and palpable plumage; you could only say that the sky was full of feathers, and of feathers that almost brushed the face. Across the great part of the dome they were grey, with the strangest tints of violet and mauve and an unnatural pink or pale green; but towards the west the whole grew past description, transparent and passionate, and the last red-hot plumes of it covered up the sun like something too good to be seen. The whole was so close about the earth, as to express nothing but a violent secrecy. The very empyrean seemed to be a secret. It expressed that splendid smallness which is the soul of local patriotism. The very sky seemed small. I say that there are some inhabitants who may remember the evening if only by that oppressive sky. There are others who may remember it because it marked the first appearance in the place of the second poet of Saffron Park.</t>
  </si>
  <si>
    <t>To Build A Fire</t>
  </si>
  <si>
    <t>https://www.commonlit.org/texts/to-build-a-fire</t>
  </si>
  <si>
    <t>At the man's heels trotted a dog, a big native husky, the proper wolf-dog, gray-coated and without any visible or temperamental difference from its brother, the wild wolf. The animal was depressed by the tremendous cold. It knew that it was no time for travelling. Its instinct told it a truer tale than was told to the man by the man's judgment. In reality, it was not merely colder than fifty below zero; it was colder than sixty below, than seventy below. It was seventy-five below zero. Since the freezing-point is thirty-two above zero, it meant that one hundred and seven degrees of frost obtained. The dog did not know anything about thermometers. Possibly in its brain there was no sharp consciousness of a condition of very cold such as was in the man's brain. But the brute had its instinct. It experienced a vague but menacing apprehension that subdued it and made it slink along at the man's heels, and that made it question eagerly every unwanted movement of the man as if expecting him to go into camp or to seek shelter somewhere and build a fire.</t>
  </si>
  <si>
    <t>Kenneth Grahame</t>
  </si>
  <si>
    <t>The Wind in the Willows</t>
  </si>
  <si>
    <t>http://www.gutenberg.org/files/289/289-h/289-h.htm</t>
  </si>
  <si>
    <t>A brown little face, with whiskers. A grave round face, with the same twinkle in its eye that had first attracted his notice. Small neat ears and thick silky hair. It was the Water Rat! Then the two animals stood and regarded each other cautiously. "Hullo, Mole!" said the Water Rat. "Hullo, Rat!" said the Mole. "Would you like to come over?" enquired the Rat presently. "Oh, its all very well to TALK," said the Mole, rather pettishly, he being new to a river and riverside life and its ways.The rat said nothing, but stooped and unfastened a rope and hauled on it; then lightly stepped into a little boat which the mole had not observed. It was painted blue outside and white within, and was just the size for two animals; and the mole's whole heart went out to it at once, even though he did not yet fully understand its uses.</t>
  </si>
  <si>
    <t>Anne of Green Gables</t>
  </si>
  <si>
    <t>http://www.gutenberg.org/files/45/45-h/45-h.htm</t>
  </si>
  <si>
    <t>When Marilla had gone Anne looked around her wistfully. The whitewashed walls were so painfully bare and staring that she thought they must ache over their own bareness. The floor was bare, too, except for a round braided mat in the middle such as Anne had never seen before. In one corner was the bed, a high, old-fashioned one, with four dark, low-turned posts. In the other corner was the aforesaid three-corner table adorned with a fat, red velvet pin-cushion hard enough to turn the point of the most adventurous pin. Above it hung a little six-by-eight mirror. Midway between table and bed was the window, with an icy white muslin frill over it, and opposite it was the wash-stand. The whole apartment was of a rigidity not to be described in words, but which sent a shiver to the very marrow of Anne's bones. With a sob she hastily discarded her garments, put on the skimpy nightgown and sprang into bed where she burrowed face downward into the pillow and pulled the clothes over her head.</t>
  </si>
  <si>
    <t>Louisa M. Alcott</t>
  </si>
  <si>
    <t>The Piggy Girl</t>
  </si>
  <si>
    <t>THE LOUISA ALCOTT READER
A Supplementary Reader for the Fourth Year of School</t>
  </si>
  <si>
    <t>http://www.gutenberg.org/files/7425/7425-h/7425-h.htm#x</t>
  </si>
  <si>
    <t>Next morning she was waked up by hearing Mrs. Gleason pour milk into the trough. She lay very still till the woman was gone; then she crept out and drank all she wanted, and took the best bits of cold potato and bread for her breakfast, and the lazy pigs did not get up till she was done. While they ate and rooted in the dirt, Betty slept as long as she liked, with no school, no errands, no patchwork to do. She liked it, and kept hidden till night; then she went home, and opened the little window in the store closet, and got in and took as many good things to eat and carry away as she liked. She had a fine walk in her nightgown, and saw the flowers asleep, heard the little birds chirp in the nest, and watched the fireflies and moths at their pretty play. No one saw her but the cats; and they played with her, and hopped at her toes, in the moonlight, and had great fun.</t>
  </si>
  <si>
    <t>Lyman P. Powell</t>
  </si>
  <si>
    <t>The Art of Natural Sleep</t>
  </si>
  <si>
    <t>http://www.gutenberg.org/files/62492/62492-h/62492-h.htm</t>
  </si>
  <si>
    <t>When sleeplessness can be directly traced to mental causes, the Emmanuel treatment, if experiments made both in Boston and Northampton are to be trusted, is as surely a specific as quinine for malaria. If in any instance medical diagnosis can find no physical reason for the sleeplessness, Emmanuel treatment is at once in order. The sufferer is admitted to the Rector's study. The very atmosphere encourages frank speaking. Concealment of any fact or circumstance which bears upon the case is prejudicial to improvement. I have once after three treatments refused again to see a patient who had failed to give me her whole confidence, until she was willing to speak out with greater freedom. The physical habits are invariably considered and corrected whenever there is need. Deep breathing is prescribed. Dr. Learned's method is sometimes suggested, and always Dr. Noble's. Drugs are from the first withheld. Tea, coffee, and all other stimulants which act directly on the brain are banished from the evening meal.</t>
  </si>
  <si>
    <t>Maude Barrows Dutton</t>
  </si>
  <si>
    <t xml:space="preserve">The Fox, the Hen, and the Drum </t>
  </si>
  <si>
    <t>https://www.commonlit.org/texts/the-fox-the-hen-and-the-drum</t>
  </si>
  <si>
    <t>A fox, who was out in search of food, discovered a hen scratching for worms at the foot of a tree. He hid himself in a bush nearby, and was about to spring out and seize her, when a strange tapping sound fell upon his ears; for in that same tree there was a drum, and when the wind blew, the branches beat against it. Now the fox was exceedingly hungry, and reasoned thus: "A noise as loud as that must be made by a fowl much larger than this hen. I will, therefore, let her go, and will bring down that larger bird for my supper." Without further thought he rushed out of the bush with a noise that put the hen to flight, and, after many vain efforts, scrambled up the tree. High among the leaves he found the drum, and fell upon it tooth and claw. He soon had it open, only to see that it was filled with nothing more or less than empty air. The fox hung his tail.
"What a stupid wretch I am!" he groaned. "Because of my own greediness, I must now go supper-less to bed.</t>
  </si>
  <si>
    <t>The Rich Man and the Bundle of Wood</t>
  </si>
  <si>
    <t>https://www.commonlit.org/texts/the-rich-man-and-the-bundle-of-wood</t>
  </si>
  <si>
    <t>There was once a man, who, although he was very rich, was also very stingy. In the winter when the peasants brought him wood to buy, he would give them only half their price. One day, as he was purchasing a large bundle of wood from a poor man, a priest came by. He saw the few pennies that the rich man had thrown at the poor man's feet, and he could not help saying, "My rich brother, can you not be more generous than this? Do you not see that this poor woodsman has brought you a large bundle of wood, and you are sending him away with only a penny or two? How can he buy bread enough to keep himself and his family from starving with such small wages?" But the rich man was greatly vexed at the priest's words. "What is it to me that the man is poor?" he cried, and he drove both the poor man and the priest from his door. That very night, this same bundle of sticks caught fire and the rich man's house and barn burned to the ground.</t>
  </si>
  <si>
    <t>The Willows</t>
  </si>
  <si>
    <t>In high flood this great acreage of sand, shingle-beds, and willow-grown islands is almost topped by the water, but in normal seasons the bushes bend and rustle in the free winds, showing their silver leaves to the sunshine in an ever-moving plain of bewildering beauty. These willows never attain to the dignity of trees; they have no rigid trunks; they remain humble bushes, with rounded tops and soft outline, swaying on slender stems that answer to the least pressure of the wind; supple as grasses, and so continually shifting that they somehow give the impression that the entire plain is moving and alive. For the wind sends waves rising and falling over the whole surface, waves of leaves instead of waves of water, green swells like the sea, too, until the branches turn and lift, and then silvery white as their under-side turns to the sun.</t>
  </si>
  <si>
    <t>AMY STEEDMAN</t>
  </si>
  <si>
    <t>KNIGHTS OF ART
STORIES OF THE ITALIAN PAINTERS</t>
  </si>
  <si>
    <t>http://www.gutenberg.org/files/529/529-h/529-h.htm</t>
  </si>
  <si>
    <t>It was more than six hundred years ago that a little peasant baby was born in the small village of Vespignano, not far from the beautiful city of Florence, in Italy. The baby's father, an honest, hard-working countryman, was called Bondone, and the name he gave to his little son was Giotto. Life was rough and hard in that country home, but the peasant baby grew into a strong, hardy boy, learning early what cold and hunger meant. The hills which surrounded the village were grey and bare, save where the silver of the olive-trees shone in the sunlight, or the tender green of the shooting corn made the valley beautiful in early spring. In summer there was little shade from the blazing sun as it rode high in the blue sky, and the grass which grew among the grey rocks was often burnt and brown. But, nevertheless, it was here that the sheep of the village would be turned out to find what food they could, tended and watched by one of the village boys.</t>
  </si>
  <si>
    <t>Henry Adams</t>
  </si>
  <si>
    <t>The Education of Henry Adams</t>
  </si>
  <si>
    <t>http://www.online-literature.com/henry-adams/education-of-henry-adams/2/</t>
  </si>
  <si>
    <t>This problem of education, started in 1838, went on for three years, while the baby grew, like other babies, unconsciously, as a vegetable, the outside world working as it never had worked before, to get his new universe ready for him. Often in old age he puzzled over the question whether, on the doctrine of chances, he was at liberty to accept himself or his world as an accident. No such accident had ever happened before in human experience. For him, alone, the old universe was thrown into the ash-heap and a new one created. He and his eighteenth-century, troglodytic Boston were suddenly cut apart -- separated forever -- in act if not in sentiment, by the opening of the Boston and Albany Railroad; the appearance of the first Cunard steamers in the bay; and the telegraphic messages which carried from Baltimore to Washington the news that Henry Clay and James K. Polk were nominated for the Presidency. This was in May, 1844; he was six years old ; his new world was ready for use, and only fragments of the old met his eyes.</t>
  </si>
  <si>
    <t>The Iron Heel</t>
  </si>
  <si>
    <t>http://www.gutenberg.org/files/1164/1164-h/1164-h.htm</t>
  </si>
  <si>
    <t>In the interest of meeting the other guests, and what of my unfavorable impression, I forgot all about the working-class philosopher, though once or twice at table I noticed him—especially the twinkle in his eye as he listened to the talk first of one minister and then of another. He has humor, I thought, and I almost forgave him his clothes. But the time went by, and the dinner went by, and he never opened his mouth to speak, while the ministers talked interminably about the working class and its relation to the church, and what the church had done and was doing for it. I noticed that my father was annoyed because Ernest did not talk. Once father took advantage of a lull and asked him to say something; but Ernest shrugged his shoulders and with an "I have nothing to say" went on eating salted almonds. But father was not to be denied. After a while he said: "We have with us a member of the working class. I am sure that he can present things from a new point of view that will be interesting and refreshing. I refer to Mr. Everhard."</t>
  </si>
  <si>
    <t>The Secret Agent: A Simple Tale</t>
  </si>
  <si>
    <t>http://www.gutenberg.org/files/974/974-h/974-h.htm</t>
  </si>
  <si>
    <t>A clear fire burned in a tall fireplace, and an elderly man standing with his back to it, in evening dress and with a chain round his neck, glanced up from the newspaper he was holding spread out in both hands before his calm and severe face. He didn't move; but another lackey, in brown trousers and claw-hammer coat edged with thin yellow cord, approaching Mr. Verloc listened to the murmur of his name, and turning round on his heel in silence, began to walk, without looking back once. Mr. Verloc, thus led along a ground-floor passage to the left of the great carpeted staircase, was suddenly motioned to enter a quite small room furnished with a heavy writing-table and a few chairs. The servant shut the door, and Mr. Verloc remained alone. He did not take a seat. With his hat and stick held in one hand he glanced about, passing his other podgy hand over his uncovered sleek head.</t>
  </si>
  <si>
    <t>Carolyn Sherwin Bailey</t>
  </si>
  <si>
    <t>Do What You Can</t>
  </si>
  <si>
    <t>https://www.commonlit.org/texts/do-what-you-can</t>
  </si>
  <si>
    <t>One day, as he stood looking up at the sky, two little raindrops saw him, and one said to the other: "Look at that farmer. I feel very sorry for him. He took such pains with his field of corn, and now it is drying up. I wish I might help him." "Yes," said the other, "but you are only a little raindrop. What can you do? You can't wet even one hill." "Well," said the first, "I know, to be sure, I cannot do much; but perhaps I can cheer the farmer a little, and I am going to do my best. I'll go to the field to show my good will, if I can't do anything more. Here I go!" The first raindrop had no sooner started for the field than the second one said: "Well, if you really insist upon going, I think I will go, too. Here I come!" And down went the raindrops. One came — pat — on the farmer's nose, and one fell on a thirsty stalk of corn. "Dear me," said the farmer, "what's that? A raindrop! Where did it come from? I do believe we shall have a shower."</t>
  </si>
  <si>
    <t>The Sheep and the Pig</t>
  </si>
  <si>
    <t>https://www.commonlit.org/texts/the-sheep-and-the-pig</t>
  </si>
  <si>
    <t>One morning, bright and early, a sheep and a curly-tailed pig started out through the world to find a home. For the thing they both wanted more than anything was a house of their own. "We will build us a house," said the sheep and the curly-tailed pig, "and there we will live together." So they traveled a long, long way, over the fields, and down the lanes, and past the orchards, and through the woods, until they came, all at once, upon a rabbit. "Where are you going?" asked the rabbit of the two. "We are going to build us a house," said the sheep and the pig. "May I live with you?" asked the rabbit. "What can you do to help?" asked the sheep and the pig. The rabbit scratched his leg with his left hind foot for a minute, and then he said: "I can gnaw pegs with my sharp teeth; I can put them in with my paws." "Good!" said the sheep and the pig; "you may come with us."</t>
  </si>
  <si>
    <t>The Legend of the Dipper</t>
  </si>
  <si>
    <t>https://www.commonlit.org/texts/the-legend-of-the-dipper</t>
  </si>
  <si>
    <t>It was dark night, and there was no one near to ask for water, so the little girl took her tin dipper and started out alone to the spring to bring her mother a drink. She went a long way through the woods, and she ran so that she grew very tired, being such a tiny girl; but she filled her tin dipper at the spring and started home. Sometimes the water spilled, because it was not easy to carry, and sometimes the little girl stumbled over the stones in the dark road. All at once she felt a warm touch upon her hand, and she stopped. It was a little dog who had been following her, for he, too, was nearly dying of thirst, and he had touched her hand with his hot tongue. The little girl looked at her dipper. There was only a very little water in it, but she poured a few drops into her hand, and let the thirsty dog lap them. He seemed as refreshed as if he had been to the river to drink. And a wonderful thing happened to the tin dipper—although the little girl did not see.</t>
  </si>
  <si>
    <t>The Little Girl Who Would Not Work</t>
  </si>
  <si>
    <t>https://www.commonlit.org/texts/the-little-girl-who-would-not-work-1</t>
  </si>
  <si>
    <t>The child ran out of the house, and across the garden, and down to the woods as fast as her feet could carry her. As she hurried on, a red squirrel jumped across her path and the little girl said to him: "Red Squirrel, you don't have to work, do you? You may just play, and eat nuts from morning till night. Isn't that all?" "Not work!" chattered the red squirrel. "Why, I am working now, and I worked all day yesterday, and all of the day before. I have a family living in the old oak tree, and I must store away nuts for the winter. I have no time to stop and play." Just then a bee came buzzing by and the little girl said: "Little Bee, do you have any work to do?" "Work!" buzzed the bee. "Why, I am always working, gathering sweets and making the honeycomb for you. I have not time for play." The little girl walked along very slowly, for she was thinking, and she saw an ant, down in the path, carrying a very large crumb of bread. "That crumb of bread is too heavy for you, Ant," said the little girl.</t>
  </si>
  <si>
    <t>Frances M Fox</t>
  </si>
  <si>
    <t>Making the Best of It</t>
  </si>
  <si>
    <t>http://www.gutenberg.org/files/15170/15170-h/15170-h.htm#making-best</t>
  </si>
  <si>
    <t>"Madam," said the white rooster, bowing very low, "your trouble is my own, — that is, I'm hungry, too. But we might be worse off. We might be in a box on our way to market. It is true that we haven't had anything to eat today, but we at least have room enough to stretch our wings." "Why, that is a fact," clucked the brown hen. And all the feathered family — even the smallest chickens — stretched their wings, and looked a little more cheerful. "Now, then," went on the rooster, "suppose we have a little music to cheer us and help pass the hours until roosting time. Let us all crow. There, I beg your pardon, ladies; I am sorry you can't crow. Let us sing a happy song. Will you be kind enough to start a merry tune, Mrs. Brown Hen?" The brown hen shook herself proudly, tossed her head back and began, — "Ca-ca-ca-ca-ca-ca!" In less than two minutes every one in the henhouse had joined her. The white rooster was the loudest of all, and the little bantam rooster stretched his neck and did the best he could.</t>
  </si>
  <si>
    <t>Rezanov</t>
  </si>
  <si>
    <t>http://www.online-literature.com/gertrude-atherton/rezanov/1/</t>
  </si>
  <si>
    <t>The Spanish officer made a peremptory gesture that the ship come to anchor in the shelter given by an immense angle of the mainland, of which the fort's point was the western extreme. The Russians, as befitted the peaceful nature of their mission, obeyed without delay. Before their resting place, and among the sand hills a mile from the beach, was a quadrangle of buildings some two hundred feet square and surrounded by a wall about fourteen feet high and seven feet thick. This they knew to be the Presidio. They saw the officers that had hailed them gallop over the hill behind the fort to the more ambitious enclosure, and, in the square, confer with another group that seemed to be in a corresponding state of excitement. A few moments later a deputation of officers, accompanied by a priest in the brown habit of the Franciscan order, started on horseback for the beach. Rezanov ordered Lieutenant Davidov and Dr. Langsdorff to the shore as his representatives.</t>
  </si>
  <si>
    <t>Grace MacGowan Cooke</t>
  </si>
  <si>
    <t>A CALL</t>
  </si>
  <si>
    <t>Abner sat hard on his cap and blushed silently. Ross twisted his hat into a three-cornered wreck. The two girls settled themselves noisily on the upper step. The old man read on and on. The sun sank lower. The hills were red in the west as though a brush fire flamed behind their crests. Abner stole a furtive glance at his companion in misery, and the dolor of Ross's countenance somewhat assuaged his anguish. The freckle-faced boy was thinking of the village over the hill, a certain pleasant white house set back in a green yard, past whose gate, the two-plank sidewalk ran. He knew lamps were beginning to wink in the windows of the neighbors about, as though the houses said, "Our boys are all at home—but Ross Pryor's out trying to call on the girls, and can't get anybody to understand it." Oh, that he were walking down those two planks, drawing a stick across the pickets, lifting high happy feet which could turn in at that gate! He wouldn't care what the lamps said then.</t>
  </si>
  <si>
    <t>White Fang</t>
  </si>
  <si>
    <t>http://www.gutenberg.org/files/910/910-h/910-h.htm</t>
  </si>
  <si>
    <t>They travelled on without speech, saving their breath for the work of their bodies. On every side was the silence, pressing upon them with a tangible presence. It affected their minds as the many atmospheres of deep water affect the body of the diver. It crushed them with the weight of unending vastness and unalterable decree. It crushed them into the remotest recesses of their own minds, pressing out of them, like juices from the grape, all the false ardours and exaltations and undue self-values of the human soul, until they perceived themselves finite and small, specks and motes, moving with weak cunning and little wisdom amidst the play and inter-play of the great blind elements and forces.
An hour went by, and a second hour. The pale light of the short sunless day was beginning to fade, when a faint far cry arose on the still air. It soared upward with a swift rush, till it reached its topmost note, where it persisted, palpitant and tense, and then slowly died away. It might have been a lost soul wailing, had it not been invested with a certain sad fierceness and hungry eagerness.</t>
  </si>
  <si>
    <t>Leo Tolstoy translated by Aylmer Maude</t>
  </si>
  <si>
    <t>God Sees the Truth, But Waits</t>
  </si>
  <si>
    <t>https://www.commonlit.org/texts/god-sees-the-truth-but-waits</t>
  </si>
  <si>
    <t>So he said good-bye to his family, and drove away.
When he had travelled half-way, he met a merchant whom he knew, and they put up at the same inn for the night. They had some tea together, and then went to bed in adjoining rooms.
It was not Aksionov's habit to sleep late, and, wishing to travel while it was still cool, he aroused his driver before dawn, and told him to put in the horses.
Then he made his way across to the landlord of the inn (who lived in a cottage at the back), paid his bill, and continued his journey.
When he had gone about twenty-five miles, he stopped for the horses to be fed. Aksionov rested awhile in the passage of the inn, then he stepped out into the porch, and, ordering a samovar to be heated, got out his guitar and began to play.</t>
  </si>
  <si>
    <t>Report of Gen. Ducarme, Chief of the Belgian General Staff, to the Belgian Minister of War</t>
  </si>
  <si>
    <t>DOCUMENT NO. 1</t>
  </si>
  <si>
    <t>"I have the honor to report to you briefly about the conversations which I had with Lieut. Col. Barnardiston and which have already been the subject of my oral communications.
"The first visit took place in the middle of January. Mr. Barnardiston referred to the anxieties of the General Staff of his country with regard to the general political situation, and because of the possibility that war may soon break out. In case Belgium should be attacked, the sending of about 100,000 troops was provided for.
"The Lieutenant Colonel asked me how such a measure would be regarded by us. I answered him, that from a military point of view it could not be but favorable, but that this question of intervention was just as much a matter for the political authorities, and that, therefore, it was my duty to inform the Minister of War about it.
"Mr. Barnardiston answered that his Minister in Brussels would speak about it with our Minister of Foreign Affairs.</t>
  </si>
  <si>
    <t>Real Soldiers of Fortune</t>
  </si>
  <si>
    <t>http://www.gutenberg.org/files/3029/3029-h/3029-h.htm</t>
  </si>
  <si>
    <t>Any sunny afternoon, on Fifth Avenue, or at night in the table d'hote restaurants of University Place, you may meet the soldier of fortune who of all his brothers in arms now living is the most remarkable. You may have noticed him; a stiffly erect, distinguished-looking man, with gray hair, an imperial of the fashion of Louis Napoleon, fierce blue eyes, and across his forehead a sabre cut.
This is Henry Ronald Douglas MacIver, for some time in India an ensign in the Sepoy mutiny; in Italy, lieutenant under Garibaldi; in Spain, captain under Don Carlos; in our Civil War, major in the Confederate army; in Mexico, lieutenant-colonel under the Emperor Maximilian; colonel under Napoleon III, inspector of cavalry for the Khedive of Egypt, and chief of cavalry and general of brigade of the army of King Milan of Serbia. These are only a few of his military titles. In 1884 was published a book giving the story of his life up to that year. It was called "Under Fourteen Flags." If today General MacIver were to reprint the book, it would be called "Under Eighteen Flags."</t>
  </si>
  <si>
    <t>Upton Sinclair</t>
  </si>
  <si>
    <t>Excerpt from The Jungle</t>
  </si>
  <si>
    <t>https://www.commonlit.org/texts/excerpt-from-the-jungle</t>
  </si>
  <si>
    <t>There was no place for the men to wash their hands before they ate their dinner, and so they made a practice of washing them in the water that was to be ladled into the sausage. There were the butt-ends of smoked meat, and the scraps of corned beef, and all the odds and ends of the waste of the plants, that would be dumped into old barrels in the cellar and left there. Under the system of rigid economy which the packers enforced, there were some jobs that it only paid to do once in a long time, and among these was the cleaning out of the waste barrels. Every spring they did it; and in the barrels would be dirt and rust and old nails and stale water – and cartload after cartload of it would be taken up and dumped into the hoppers with fresh meat, and sent out to the public's breakfast. Some of it they would make into "smoked" sausage – but as the smoking took time, and was therefore expensive, they would call upon their chemistry department, and preserve it with borax and color it with gelatin to make it brown.</t>
  </si>
  <si>
    <t>ALEXANDER H. JAPP</t>
  </si>
  <si>
    <t>ROBERT LOUIS STEVENSON
a record, an estimate, and a memorial</t>
  </si>
  <si>
    <t>http://www.gutenberg.org/files/590/590-h/590-h.htm</t>
  </si>
  <si>
    <t>No doubt, much to the disappointment and grief of his father, who wished him as an only son to carry on the traditions of the family, though he had written two engineering essays of utmost promise, the engineering was given up, and he consented to study law. He had already contributed to College Magazines, and had had even a short spell of editing one; of one of these he has given a racy account. Very soon after his call to the Bar articles and essays from his pen began to appear in Macmillan's, and later, more regularly in the Cornhill. Careful readers soon began to note here the presence of a new force. He had gone on the Inland Voyage and an account of it was in hand; and had done that tour in the Cevennes which he has described under the title Travels with a Donkey in the Cevennes, with Modestine, sometimes doubting which was the donkey, but on that tour a chill caught either developed a germ of lung disease already present, or produced it; and the results unfortunately remained.</t>
  </si>
  <si>
    <t>Augustine Birrell</t>
  </si>
  <si>
    <t>Andrew Marvell,</t>
  </si>
  <si>
    <t>http://www.gutenberg.org/files/17388/17388-h/17388-h.htm</t>
  </si>
  <si>
    <t>A somewhat solitary man he would appear to have been, though fond of occasional jollity. He lived alone in lodgings, and was much immersed in business, about a good deal of which we know nothing except that it took him abroad. His death was sudden, and when three years afterwards the first edition of his poems made its appearance, it was prefaced by a certificate signed "Mary Marvell," to the effect that everything in the book was printed "according to the copies of my late dear husband." Until after Marvell's death we never hear of Mrs. Marvell, and with this signed certificate she disappears. In a series of Lives of Poets' Wives it would be hard to make much of Mrs. Andrew Marvell. For different but still cogent reasons it is hard to write a life of her famous husband.
Andrew Marvell was born at Winestead in Holdernesse, on Easter Eve, the 31st of March 1621, in the Rectory House, the elder Marvell, also Andrew, being then the parson of the parish. No fitter birthplace for a garden-poet can be imagined. Roses still riot in Winestead; the fruit-tree roots are as mossy as in the seventeenth century.</t>
  </si>
  <si>
    <t>Baroness Emmuska Orczy</t>
  </si>
  <si>
    <t>The Scarlet Pimpernel</t>
  </si>
  <si>
    <t>http://www.gutenberg.org/files/60/60-h/60-h.htmm</t>
  </si>
  <si>
    <t>It was asserted that these escapes were organised by a band of Englishmen, whose daring seemed to be unparalleled, and who, from sheer desire to meddle in what did not concern them, spent their spare time in snatching away lawful victims destined for Madame la Guillotine. These rumours soon grew in extravagance; there was no doubt that this band of meddlesome Englishmen did exist; moreover, they seemed to be under the leadership of a man whose pluck and audacity were almost fabulous. Strange stories were afloat of how he and those aristos whom he rescued became suddenly invisible as they reached the barricades and escaped out of the gates by sheer supernatural agency.
No one had seen these mysterious Englishmen; as for their leader, he was never spoken of, save with a superstitious shudder. Citoyen Foucquier-Tinville would in the course of the day receive a scrap of paper from some mysterious source; sometimes he would find it in the pocket of his coat, at others it would be handed to him by someone in the crowd, whilst he was on his way to the sitting of the Committee of Public Safety.</t>
  </si>
  <si>
    <t>Booth Tarkington</t>
  </si>
  <si>
    <t>Ariel’s Triumph</t>
  </si>
  <si>
    <t>It was in the dressing-room that the change began to come. Alone, at home in her own ugly little room, she had thought herself almost beautiful; but here in the brightly lighted chamber crowded with the other girls it was different. There was a big cheval-glass at one end of the room, and she faced it, when her turn came—for the mirror was popular—with a sinking spirit. There was the contrast, like a picture painted and framed. The other girls all wore their hair after the fashion introduced to Canaan by Mamie Pike the week before, on her return from a visit to Chicago. None of them had "crimped" and none had bedecked their tresses with artificial flowers. Her alterations of the wedding-dress had not been successful; the skirt was too short in front and higher on one side than on the other, showing too plainly the heavy-soled shoes, which had lost most of their polish in the walk through the snow.</t>
  </si>
  <si>
    <t>The House of Mirth</t>
  </si>
  <si>
    <t>http://www.gutenberg.org/files/284/284-h/284-h.htm</t>
  </si>
  <si>
    <t>On the threshold he paused a moment, feeling for his latchkey.
"There's no one here; but I have a servant who is supposed to come in the mornings, and it's just possible he may have put out the tea-things and provided some cake."
He ushered her into a slip of a hall hung with old prints. She noticed the letters and notes heaped on the table among his gloves and sticks; then she found herself in a small library, dark but cheerful, with its walls of books, a pleasantly faded Turkey rug, a littered desk and, as he had foretold, a tea-tray on a low table near the window. A breeze had sprung up, swaying inward the muslin curtains, and bringing a fresh scent of mignonette and petunias from the flower-box on the balcony.
Lily sank with a sigh into one of the shabby leather chairs.</t>
  </si>
  <si>
    <t>When Sara entered the schoolroom the next morning everybody looked at her with wide, interested eyes. By that time every pupil—from Lavinia Herbert, who was nearly thirteen and felt quite grown up, to Lottie Legh, who was only just four and the baby of the school—had heard a great deal about her. They knew very certainly that she was Miss Minchin's show pupil and was considered a credit to the establishment. One or two of them had even caught a glimpse of her French maid, Mariette, who had arrived the evening before. Lavinia had managed to pass Sara's room when the door was open, and had seen Mariette opening a box which had arrived late from some shop.
"It was full of petticoats with lace frills on them—frills and frills," she whispered to her friend Jessie as she bent over her geography. "I saw her shaking them out. I heard Miss Minchin say to Miss Amelia that her clothes were so grand that they were ridiculous for a child. My mamma says that children should be dressed simply. She has got one of those petticoats on now. I saw it when she sat down."</t>
  </si>
  <si>
    <t>George Randolph Chester</t>
  </si>
  <si>
    <t>BARGAIN DAY AT TUTT HOUSE</t>
  </si>
  <si>
    <t>It is marvelous how much one can see out of the corner of the eye, while seeming to view mere scenery.
The driver looked down, as he drove safely off the bridge, and shook his head at the swirl of water that rushed and eddied, dark and muddy, close up under the rotten planking; then he cracked his whip, and the horses sturdily attacked the little hill.
Thick, overhanging trees on either side now dimmed the light again, and the two plump matrons once more glared past the opposite shoulders, profoundly unaware of each other. The husbands took on the politely surly look required of them. The blonde son's eyes still sought the brunette daughter, but it was furtively done and quite unsuccessfully, for the daughter was now doing a little glaring on her own account. The blonde matron had just swept her eyes across the daughter's skirt, estimating the fit and material of it with contempt so artistically veiled that it could almost be understood in the dark.</t>
  </si>
  <si>
    <t>Helen Dare</t>
  </si>
  <si>
    <t>Excerpt from “Susan B. Anthony, The Woman”</t>
  </si>
  <si>
    <t>https://www.commonlit.org/texts/excerpt-from-susan-b-anthony-the-woman</t>
  </si>
  <si>
    <t>Anywhere there is a frontier, where there are new and hard conditions to be met, tasks to be done, you may find this Susan B. Anthony kind of womanliness.
It is the homespun, dyed-in-the-wool brand, as distinguished from the boudoir, beauty-doctored brand.
Let me show her to you in her rocking chair.
It is not without determined effort and much expense of strenuosity that I can do it, for Susan B. Anthony is the liveliest girl of 85 that I ever pursued.
Although eighty-five are her birthdays, she has not reached the chimney-corner age.
You cannot say to yourself, when I have finished this, that and the other — attended to the more pressing affairs — I will drop in on Miss Anthony. She is 85, and sure to be at home.
On the contrary, you will get up, as I did, earlier than your wont, and if you're wise and would save time and travel you will start before breakfast — as I did not, alas!</t>
  </si>
  <si>
    <t>Herbert W. Paul</t>
  </si>
  <si>
    <t>The Life of Froude</t>
  </si>
  <si>
    <t>http://www.gutenberg.org/cache/epub/14992/pg14992-images.html</t>
  </si>
  <si>
    <t>Although he had been rather extravagant and something of a dandy, he was able to say that he could account for every sixpence he spent after the age of twenty-one. On leaving Oxford he settled down to the life of a country parson with conscientious thoroughness, and was reputed the best magistrate in the South Hams. Farming his own glebe, as he did, with skill and knowledge, perpetually occupied, as he was, with clerical or secular business, he found the Church of England, not then disturbed by any wave of enthusiasm, at once necessary and sufficient to his religious sense. His horror of Nonconformists was such that he would not have a copy of The Pilgrim's Progress in his house. He upheld the Bishop and all established institutions, believing that the way to heaven was to turn to the right and go straight on. There were many such clergymen in his day.</t>
  </si>
  <si>
    <t>After Twenty Years</t>
  </si>
  <si>
    <t>https://www.commonlit.org/texts/after-twenty-years</t>
  </si>
  <si>
    <t>There was now a fine, cold drizzle falling, and the wind had risen from its uncertain puffs into a steady blow. The few foot passengers astir in that quarter hurried dismally and silently along with coat collars turned high and pocketed hands. And in the door of the hardware store the man who had come a thousand miles to fill an appointment, uncertain almost to absurdity, with the friend of his youth, smoked his cigar and waited.
About twenty minutes he waited, and then a tall man in a long overcoat, with collar turned up to his ears, hurried across from the opposite side of the street. He went directly to the waiting man.
"Is that you, Bob?" he asked, doubtfully.
"Is that you, Jimmy Wells?" cried the man in the door.
"Bless my heart!" exclaimed the new arrival, grasping both the other's hands with his own. "It's Bob, sure as fate. I was certain I'd find you here if you were still in existence. Well, well, well! — twenty years is a long time. The old restaurant's gone, Bob; I wish it had lasted, so we could have had another dinner there."</t>
  </si>
  <si>
    <t>Oscar Wilde</t>
  </si>
  <si>
    <t>De Profundis</t>
  </si>
  <si>
    <t>http://www.gutenberg.org/files/921/921-h/921-h.htm</t>
  </si>
  <si>
    <t>Reason does not help me. It tells me that the laws under which I am convicted are wrong and unjust laws, and the system under which I have suffered a wrong and unjust system. But, somehow, I have got to make both of these things just and right to me. And exactly as in Art one is only concerned with what a particular thing is at a particular moment to oneself, so it is also in the ethical evolution of one's character. I have got to make everything that has happened to me good for me. The plank bed, the loathsome food, the hard ropes shredded into oakum till one's finger-tips grow dull with pain, the menial offices with which each day begins and finishes, the harsh orders that routine seems to necessitate, the dreadful dress that makes sorrow grotesque to look at, the silence, the solitude, the shame—each and all of these things I have to transform into a spiritual experience. There is not a single degradation of the body which I must not try and make into a spiritualising of the soul.</t>
  </si>
  <si>
    <t>The Jungle</t>
  </si>
  <si>
    <t>http://www.gutenberg.org/files/140/140-h/140-h.htm</t>
  </si>
  <si>
    <t>The company pairs off quickly, and the whole room is soon in motion. Apparently nobody knows how to waltz, but that is nothing of any consequence—there is music, and they dance, each as he pleases, just as before they sang. Most of them prefer the "two-step," especially the young, with whom it is the fashion. The older people have dances from home, strange and complicated steps which they execute with grave solemnity. Some do not dance anything at all, but simply hold each other's hands and allow the undisciplined joy of motion to express itself with their feet. Among these are Jokubas Szedvilas and his wife, Lucija, who together keep the delicatessen store, and consume nearly as much as they sell; they are too big to dance, but they stand in the middle of the floor, holding each other fast in their arms, rocking slowly from side to side and grinning seraphically, a picture of toothless and perspiring ecstasy.</t>
  </si>
  <si>
    <t>Alfred de Musset</t>
  </si>
  <si>
    <t>The White Blackbird</t>
  </si>
  <si>
    <t>http://www.gutenberg.org/files/15170/15170-h/15170-h.htm#white-blackbird</t>
  </si>
  <si>
    <t>I had now seen all the birds, but none of them were as fine as the blackbirds. I did not want to be like any of these birds; I longed to be a blackbird, a real blackbird. That was not possible. So I made up my mind to be content with my lot, as I had the heart of a blackbird even if I were not black.
A great flock of blackbirds lived on the edge of a cornfield. I went to them and asked them to let me be their helper.
"I am only a white blackbird," I said, "but I have the heart of a true blackbird."
They let me stay. I waited on them early and late, bringing straw to make nests and tender little worms for the baby blackbirds. The old birds were kind to me, and I began to be happy.
Hard work did me good. I soon grew strong, and when the crows tried to drive us away, I led the blackbirds to victory. My sight was keen, and I was the first to find out that the scarecrow was not a man. I caught more worms, too, than any of the blackbirds.</t>
  </si>
  <si>
    <t>Antanas Kaztauskis</t>
  </si>
  <si>
    <t>From Lithuania to the Chicago Stockyards</t>
  </si>
  <si>
    <t>https://www.commonlit.org/texts/from-lithuania-to-the-chicago-stockyards</t>
  </si>
  <si>
    <t>I can never forget that evening four years ago. It was a cold December. We were in a big room in our log house in Lithuania. My good, kind, thin old mother sat near the wide fireplace, working her brown spinning wheel, with which she made cloth for our shirts and coats and pants. I sat on the floor in front of her with my knee-boots off and my feet stretched out to the fire. My feet were cold, for I had been out with my young brother in the freezing sheds milking the cows and feeding the sheep and geese. I leaned my head on her dress and kept yawning and thinking about my big goose feather bed. My father sat and smoked his pipe across the fireplace. Between was a kerosene lamp on a table, and under it sat the ugly shoemaker on a stool finishing a big yellow boot. His sleeves were rolled up; his arms were thin and bony, but you could see how strong the fingers and wrist were, for when he grabbed the needle he jerked it through and the whole arm's length up. This arm kept going up and down.</t>
  </si>
  <si>
    <t>Beatrix Potter</t>
  </si>
  <si>
    <t>The Tale of Benjamin Bunny</t>
  </si>
  <si>
    <t>http://www.gutenberg.org/files/14407/14407-h/14407-h.htm</t>
  </si>
  <si>
    <t>One morning a little rabbit sat on a bank.
He pricked his ears and listened to the trit-trot, trit-trot of a pony.
A gig was coming along the road; it was driven by Mr. McGregor, and beside him sat Mrs. McGregor in her best bonnet.
As soon as they had passed, little Benjamin Bunny slid down into the road, and set off—with a hop, skip, and a jump—to call upon his relations, who lived in the wood at the back of Mr. McGregor's garden.
That wood was full of rabbit holes; and in the neatest, sandiest hole of all lived Benjamin's aunt and his cousins—Flopsy, Mopsy, Cotton-tail, and Peter.
Old Mrs. Rabbit was a widow; she earned her living by knitting rabbit-wool mittens and muffatees (I once bought a pair at a bazaar). She also sold herbs, and rosemary tea, and rabbit-tobacco (which is what we call lavender).
Little Benjamin did not very much want to see his Aunt.
He came round the back of the fir-tree, and nearly tumbled upon the top of his Cousin Peter.
Peter was sitting by himself. He looked poorly, and was dressed in a red cotton pocket-handkerchief.</t>
  </si>
  <si>
    <t>Elizabeth von Arnim</t>
  </si>
  <si>
    <t>The Adventures of Elizabeth in Rügen</t>
  </si>
  <si>
    <t>http://www.online-literature.com/elizabeth-arnim/elizabeth-in-rugen/1/</t>
  </si>
  <si>
    <t>Now I suppose I could talk for a week and yet give no idea whatever of the exultation that filled my soul as I gazed on these arrangements. The picnic-like simplicity of them was so full of promise. It was as though I were going back to the very morning of life, to those fresh years when shepherd boys and others shout round one for no reason except that they are out of doors and alive. Also, during the years that have come after, years that may properly be called riper, it has been a conviction of mine that there is nothing so absolutely bracing for the soul as the frequent turning of one's back on duties. This was exactly what I was doing; and oh ye rigid female martyrs on the rack of daily exemplariness, ye unquestioning patient followers of paths that have been pointed out, if only you knew the wholesome joys of sometimes being less good!</t>
  </si>
  <si>
    <t>Mont Saint Michel and Chartres</t>
  </si>
  <si>
    <t>http://www.online-literature.com/henry-adams/saint-michel-and-chartres/</t>
  </si>
  <si>
    <t>The relationship, between reader and writer, of son and father, may have existed in Queen Elizabeth's time, but is much too close to be true for ours. The utmost that any writer could hope of his readers now is that they should consent to regard themselves as nephews, and even then he would expect only a more or less civil refusal from most of them. Indeed, if he had reached a certain age, he would have observed that nephews, as a social class, no longer read at all, and that there is only one familiar instance recorded of a nephew who read his uncle. The exception tends rather to support the rule, since it needed a Macaulay to produce, and two volumes to record it. Finally, the metre does not permit it. One may not say: "Who reads me, when I am ashes, is my nephew in wishes.</t>
  </si>
  <si>
    <t>Henry Ward Beecher</t>
  </si>
  <si>
    <t>A Story of Bird Life</t>
  </si>
  <si>
    <t>http://www.gutenberg.org/files/15170/15170-h/15170-h.htm#bird-life</t>
  </si>
  <si>
    <t>One of the birds fell to singing, and the other bird said, "Who told you to sing?"
He answered, "The flowers and the bees told me. The blue sky told me, and you told me."
"When did I tell you to sing?" asked his mate.
"Every time you brought in tender grass for the nest," he replied. "Every time your soft wings fluttered off again for hair and feathers to line it."
Then his mate asked, "What are you singing about?"
"I am singing about everything," he answered. "I sing because I am happy."
By and by five little speckled eggs were in the nest, and the mother bird asked, "Is there anything in all the world as pretty as my eggs?"
A week or two afterward, the mother said, "Oh, what do you think has happened? One of my eggs has been peeping and moving."
Soon another egg moved, then another, and another, till five eggs were hatched.
The little birds were so hungry that it kept the parents busy feeding them. Away they both flew. The moment the little birds heard them coming back, five yellow mouths flew open wide.
"Can anybody be happier?"</t>
  </si>
  <si>
    <t>Irwin Leslie Gordon</t>
  </si>
  <si>
    <t>Who Was Who: 5000 B. C. to Date</t>
  </si>
  <si>
    <t>http://www.gutenberg.org/files/984/984-h/984-h.htm</t>
  </si>
  <si>
    <t>Bull, John, a fine, fat, American-beef fed individual who inhabits a suffragette-infested island somewhere in the North Atlantic. Born several hundred years ago and is beginning to show his age. Is fond of the sea and is said to have a fine fleet. This has had off years, notably 1812. B. has had trouble with a son who wishes to leave the paternal protection. Is fearless except when faced by a hunger strike, the Pankhurst family, and thoughts of Germany. Patronizes a costly social organization known as the Royal Family, or a reception committee for American heiresstocracy, which also dedicates buildings, poses for stamps, post-cards, motion pictures and raises princesses of Wales for magazine articles and crowning purposes. B. is a monitor of English style; wears a monocle, spats, 'i 'at, cane, pipe, awful accent, and never makes his appearance without a cawld bawth. He detests the word "egotism." Is a celebrated humorist, seeing through all jokes but himself. Ambition: 'Ome sweet 'Ome. Recreation: Tea, Week Ends. Address: Hingland. Clubs: Policemen's, Golf, Jockey, and Suffrage. Epitaph: See Emperor William Again.</t>
  </si>
  <si>
    <t>John Fox, Jr.</t>
  </si>
  <si>
    <t>The Pardon of Becky Day</t>
  </si>
  <si>
    <t>https://www.commonlit.org/texts/the-pardon-of-becky-day</t>
  </si>
  <si>
    <t>The missionary was young and she was from the North. Her brows were straight, her nose was rather high, and her eyes were clear and gray. The upper lip of her little mouth was so short that the teeth just under it were never quite concealed. It was the mouth of a child and it gave the face, with all its strength and high purpose, a peculiar pathos that no soul in that little mountain town had the power to see or feel. A yellow mule was hitched to the rickety fence in front of her and she stood on the stoop of a little white frame-house with an elm switch between her teeth and gloves on her hands, which were white and looked strong. The mule wore a man's saddle, but no matter—the streets were full of yellow pools, the mud was ankle-deep, and she was on her way to the sick-bed of Becky Day.</t>
  </si>
  <si>
    <t>Morley Roberts</t>
  </si>
  <si>
    <t>Grear's Dam</t>
  </si>
  <si>
    <t>There was dust everywhere; it was a red-hot world of dust. It lay upon the roads where the labouring wheel tracks marked them out; but the whole long plain was dust as well. Neither grass nor any green thing showed, and dead, dry salt-bush, eaten by the sheep till it looked like broken peasticks, was dust colour to the dancing horizon of that world of thirst. For seven months and a week, by Wilson's almanac, there had been no rain, and what dew had fallen the hot air drank when the fierce sun rose. And now not even the little fenced garden at Warribah showed any sign of verdure. Water was precious, and each day the north wind drank the water-holes drier and drier yet.
But, though the world of desolate Warribah was brown, in the roots of grass and the mere sticks of salt-bush was sufficient nourishment to keep life in the sheep who moved across the burnt paddocks of the station; what they needed, and what they began to suffer for was water, and the cloudless sky, luminous and terrible, bent over their world and breathed fire upon them.</t>
  </si>
  <si>
    <t>The Bed of Procrustes</t>
  </si>
  <si>
    <t>http://www.gutenberg.org/files/18561/18561-h/18561-h.htm#Procrustes</t>
  </si>
  <si>
    <t>A very tall and strong man, dressed in rich garments, came down to meet Theseus. On his arms were golden bracelets, and round his neck a collar of jewels; and he came forward, bowing courteously, and held out both his hands, and spoke:
"Welcome, fair youth, to these mountains; happy am I to have met you! For what greater pleasure to a good man than to entertain strangers? But I see that you are weary. Come up to my castle, and rest yourself awhile."
"I give you thanks," said Theseus; "but am in haste to go up the valley."
"Alas! you have wandered far from the right way, and you cannot reach your journey's end to-night, for there are many miles of mountain between you and it, and steep passes, and cliffs dangerous after nightfall. It is well for you that I met you, for my whole joy is to find strangers, and to feast them at my castle, and hear tales from them of foreign lands. Come up with me, and eat the best of venison, and drink the rich red wine, and sleep upon my famous bed, of which all travellers say that they never saw the like.</t>
  </si>
  <si>
    <t>Concerning Children</t>
  </si>
  <si>
    <t>http://www.online-literature.com/charlotte-perkins-gilman/concerning-children/</t>
  </si>
  <si>
    <t>The office of the brain we are here considering is to receive, retain, and collate impressions, and, in retaining them, to hold their original force as far as possible, so that the ultimate act, coming from a previous impression, may have the force of the original impulse. The human creature does not originate nervous energy; but he does secrete it, so to speak, from the impact of natural forces. He has a storage battery of power we call the will. By this high faculty we see a well-developed human being working steadily for a desired object, without any present stimulus directed to that end, even in opposition to prevent stimulus tending to oppose that end. This width of perception, length of retention, storage of force, and power of steady, self-determined action distinguish the advanced human brain.
Early forms of life had no brains to speak of. They received impressions and transmitted them in expressions without check or discrimination. With the development of more complex organisms and their more complex activities came the accompanying complexity of brain, which could co-ordinate those activities to the best advantage.</t>
  </si>
  <si>
    <t>Helen Keller</t>
  </si>
  <si>
    <t>The Story of My Life</t>
  </si>
  <si>
    <t>http://www.gutenberg.org/files/2397/2397-h/2397-h.htm</t>
  </si>
  <si>
    <t>Even in the days before my teacher came, I used to feel along the square stiff boxwood hedges, and, guided by the sense of smell would find the first violets and lilies. There, too, after a fit of temper, I went to find comfort and to hide my hot face in the cool leaves and grass. What joy it was to lose myself in that garden of flowers, to wander happily from spot to spot, until, coming suddenly upon a beautiful vine, I recognized it by its leaves and blossoms, and knew it was the vine which covered the tumble-down summer-house at the farther end of the garden! Here, also, were trailing clematis, drooping jessamine, and some rare sweet flowers called butterfly lilies, because their fragile petals resemble butterflies' wings. But the roses—they were loveliest of all. Never have I found in the greenhouses of the North such heart-satisfying roses as the climbing roses of my southern home.</t>
  </si>
  <si>
    <t>James Allen</t>
  </si>
  <si>
    <t>As a Man Thinketh</t>
  </si>
  <si>
    <t>http://www.gutenberg.org/files/4507/4507-h/4507-h.htm</t>
  </si>
  <si>
    <t>ALL that a man achieves and all that he fails to achieve is the direct result of his own thoughts. In a justly ordered universe, where loss of equipoise would mean total destruction, individual responsibility must be absolute. A man's weakness and strength, purity and impurity, are his own, and not another man's; they are brought about by himself, and not by another; and they can only be altered by himself, never by another. His condition is also his own, and not another man's. His suffering and his happiness are evolved from within. As he thinks, so he is; as he continues to think, so he remains.
A strong man cannot help a weaker unless that weaker is willing to be helped, and even then the weak man must become strong of himself; he must, by his own efforts, develop the strength which he admires in another. None but himself can alter his condition.</t>
  </si>
  <si>
    <t>South-West Wind</t>
  </si>
  <si>
    <t>http://www.gutenberg.org/files/18561/18561-h/18561-h.htm#South-West</t>
  </si>
  <si>
    <t>Gluck was very much puzzled by the behaviour of his guest; it was such a strange mixture of coolness and humility. He turned away at the string meditatively for another five minutes.
"That mutton looks very nice," said the old gentleman, at length. "Can't you give me a little bit?"
"Impossible, sir," said Gluck.
"I'm very hungry," continued the old gentleman; "I've had nothing to eat yesterday, nor today. They surely couldn't miss a bit from the knuckle!"
He spoke in so very melancholy a tone that it quite melted Gluck's heart. "They promised me one slice today, sir," said he; "I can give you that, but not a bit more."
"That's a good boy," said the old gentleman again.
Then Gluck warmed a plate and sharpened a knife. "I don't care if I do get beaten for it," thought he. Just as he had cut a large slice out of the mutton, there came a tremendous rap at the door. The old gentleman jumped off the hob, as if it had suddenly become inconveniently warm. Gluck fitted the slice into the mutton again, with desperate efforts at exactitude, and ran to open the door.</t>
  </si>
  <si>
    <t>Julian Hawthorne</t>
  </si>
  <si>
    <t>Hawthorne and His Circle</t>
  </si>
  <si>
    <t>http://www.online-literature.com/julian-hawthorne/hawthorne-and-circle/</t>
  </si>
  <si>
    <t>Horatio Bridge, my father's college friend, was a purser in the navy and lived in Augusta, Maine, his official residence being at Portsmouth. He had kept in closer touch with the romancer than any of his other friends had since their graduating days, and he had been from the first a believer in his coming literary renown. So, when The Scarlet Letter shone eminent in the firmament of book-land, it was his triumphant "I-told-you-so" that was among the earliest to be heard.
And when my father cast about for a more congenial place than Salem to live in, it was to Bridge that he applied for suggestions. He stipulated that the place should be somewhere along the New England sea-coast.
Had this wish of his been fulfilled it might have made great differences. Hawthorne had always dwelt within sight and sound of the Atlantic, on which his forefathers had sailed so often between the Indies and Salem port, and Atlantic breezes were necessary to his complete well-being. At this juncture physical health had for the first time become an object to him; he was run down by a year of suffering and hard work, and needed nature's kindest offices.</t>
  </si>
  <si>
    <t>M. A. L. Lane</t>
  </si>
  <si>
    <t>Professor Frog's Lecture</t>
  </si>
  <si>
    <t>http://www.gutenberg.org/files/18561/18561-h/18561-h.htm#Professor</t>
  </si>
  <si>
    <t>Bobby was not quite sure that he was awake, but when he opened his eyes there was the blue sky, with the soft, white clouds drifting across it, the big pine waving its spicy branches over his head, and beyond, the glint of sunshine on the waters of the pond. Presently Bobby heard voices talking softly.
"This is a good specimen," said one voice. "See how stout and strong he looks!"
"I wonder who that is, and what he has found," thought Bobby. "I wish it wasn't such hard work to keep my eyes open." He made a great effort, however, and raised his heavy lids. At first he could see nothing. Then he caught a glimpse of a mossy log, with a row of frogs and toads sitting upon it. They were looking solemnly at him. Bobby felt a little uncomfortable under that steady gaze.
"The toads are making their spring visit to the pond to lay their eggs," thought the boy. "I forgot that they were due this week."
"He must have done a good deal of mischief in his day," said an old bull-frog, gravely. A chill crept over Bobby. "In his day."—What did that mean?</t>
  </si>
  <si>
    <t>Thomas Bailey Aldrich</t>
  </si>
  <si>
    <t>Ponkapog Papers</t>
  </si>
  <si>
    <t>http://www.online-literature.com/thomas-bailey-aldrich/ponkapog/1/</t>
  </si>
  <si>
    <t>In his Memoirs, Kropotkin states the singular fact that the natives of the Malayan Archipelago have an idea that something is extracted from them when their likenesses are taken by photography. Here is the motive for a fantastic short story, in which the hero--an author in vogue or a popular actor--might be depicted as having all his good qualities gradually photographed out of him. This could well be the result of too prolonged indulgence in the effort to "look natural." First the man loses his charming simplicity; then he begins to pose in intellectual attitudes, with finger on brow; then he becomes morbidly self-conscious, and finally ends in an asylum for incurable egotists. His death might be brought about by a cold caught in going out bareheaded, there being, for the moment, no hat in the market of sufficient circumference to meet his enlarged requirement.</t>
  </si>
  <si>
    <t>The Story of the First Humming-bird.</t>
  </si>
  <si>
    <t>The Book of Nature Myths</t>
  </si>
  <si>
    <t>http://www.gutenberg.org/files/22420/22420-h/22420-h.htm</t>
  </si>
  <si>
    <t>Little by little they saw that there was a high mountain in the west where the light had been, and above the mountain floated a dark blue smoke. "Come," said one, "we will go and see what it is."
They walked and walked till they came close to the mountain, and then they saw fire shining through the seams of the rocks. "It is a mountain of fire," one whispered. "Shall we go on?" "We will," said the other, and they went higher and higher up the mountain. At last they stood upon its highest point. "Now we know the secret," they cried. "Our people will be glad when they hear this."
Swiftly they went home through the forest to their own village. "We have found a wonder," they cried. "We have found the home of the Fire Spirit. We know where she keeps her flames to help the Great Spirit and his children. It is a mountain of fire. Blue smoke rises above it night and day, for its heart is a fiery sea, and on the sea the red flames leap and dance. Come with us to the wonderful mountain of fire."</t>
  </si>
  <si>
    <t>The Story of the First Butterflies</t>
  </si>
  <si>
    <t>The forests were bright with birds of many colors, and the sea was the home of wonderful sea-creatures. "My children will love the prairies, the forests, and the seas," he thought, "but the mountains look dark and cold. They are very dear to me, but how shall I make my children go to them and so learn to love them?"
Long the Great Spirit thought about the mountains. At last, he made many little shining stones. Some were red, some blue, some green, some yellow, and some were shining with all the lovely colors of the beautiful rainbow. "All my children will love what is beautiful," he thought, "and if I hide the bright stones in the seams of the rocks of the mountains, men will come to find them, and they will learn to love my mountains."
When the stones were made and the Great Spirit looked upon their beauty, he said, "I will not hide you all away in the seams of the rocks. Some of you shall be out in the sunshine, so that the little children who cannot go to the mountains shall see your colors."</t>
  </si>
  <si>
    <t>George H. Ellwanger</t>
  </si>
  <si>
    <t>The Pleasures of the Table</t>
  </si>
  <si>
    <t>http://www.gutenberg.org/files/62354/62354-h/62354-h.htm</t>
  </si>
  <si>
    <t>To what an extent strange condiments, herbs, and other seasonings were employed, as well as to what a task the human stomach was subjected, will be apparent from a recipe, given by the same authority, for a thick sauce for a boiled chicken: "Put the following ingredients into a mortar: anise-seed, dried mint, and lazer-root (similar to asafœtida); cover them with vinegar; add dates; pour in garum, oil, and a small quantity of mustard-seeds; reduce all to a proper thickness with red wine warmed; and then pour this same over your chicken, which should previously be boiled in anise-seed water."
With regard to the olden wines, let us be duly grateful for the progress of viniculture, and thankful that we may read of them, rather than have to partake of them, to rue the Katzenjammer of the following morning. For if one must have a headache on rare occasions as the penalty of dining, it were assuredly less to be deplored if obtained through a grand vintage of the Marne or the Médoc than from a wine mixed with sea-water or spices, or old Falernian cloyed with honey from Mount Hymettus.</t>
  </si>
  <si>
    <t>Mary Kellogg Sullivan</t>
  </si>
  <si>
    <t>A Woman Who Went to Alaska</t>
  </si>
  <si>
    <t>https://www.commonlit.org/texts/a-woman-who-went-to-alaska</t>
  </si>
  <si>
    <t>The Canadian Dominion government is very oppressive. Mining laws are very arbitrary and strictly enforced. A person wishing to prospect for gold must first procure a miner's license, paying ten dollars for it. If anything is discovered, and he wishes to locate a claim, he visits the recorder's office, states his business, and is told to call again. In the meantime, men are sent to examine the locality and if anything of value is found, the man wishing to record the claim is told that it is already located. The officials seize it. The man has no way of ascertaining if the land was properly located, and so had no redress. If the claim is thought to be poor, he can locate it by the payment of a fifteen dollar fee.
One half of all mining land is reserved for the crown, a quarter or more is gobbled by corrupt officials, and a meager share left for the daring miners who, by braving hardship and death, develop the mines and open up the country.</t>
  </si>
  <si>
    <t>THE DUPLICITY OF HARGRAVES</t>
  </si>
  <si>
    <t>Miss Lydia was a plump, little old maid of thirty-five, with smoothly drawn, tightly twisted hair that made her look still older. Old-fashioned, too, she was; but antebellum glory did not radiate from her as it did from the Major. She possessed a thrifty common sense, and it was she who handled the finances of the family, and met all comers when there were bills to pay. The Major regarded board bills and wash bills as contemptible nuisances. They kept coming in so persistently and so often. Why, the Major wanted to know, could they not be filed and paid in a lump sum at some convenient period—say when the Anecdotes and Reminiscences had been published and paid for? Miss Lydia would calmly go on with her sewing and say, "We'll pay as we go as long as the money lasts, and then perhaps they'll have to lump it."</t>
  </si>
  <si>
    <t>Hearts and Hands</t>
  </si>
  <si>
    <t>https://www.commonlit.org/texts/hearts-and-hands</t>
  </si>
  <si>
    <t>At Denver there was an influx of passengers into the coaches on the eastbound B. &amp; M. Express. In one coach there sat a very pretty young woman dressed in elegant taste and surrounded by all the luxurious comforts of an experienced traveler. Among the newcomers were two young men, one of handsome presence with a bold, frank countenance and manner; the other a ruffled, glum-faced person, heavily built and roughly dressed. The two were handcuffed together.
As they passed down the aisle of the coach the only vacant seat offered was a reversed one facing the attractive young woman. Here the linked couple seated themselves. The young woman's glance fell upon them with a distant, swift disinterest; then with a lovely smile brightening her countenance and a tender pink tingeing her rounded cheeks, she held out a little gray-gloved hand. When she spoke her voice, full, sweet, and deliberate, proclaimed that its owner was accustomed to speak and be heard.
"Well, Mr. Easton, if you will make me speak first, I suppose I must. Don't you ever recognize old friends when you meet them in the West?"</t>
  </si>
  <si>
    <t>The Gift of The Magi</t>
  </si>
  <si>
    <t>https://www.commonlit.org/texts/the-gift-of-the-magi</t>
  </si>
  <si>
    <t>There was clearly nothing to do but flop down on the shabby little couch and howl. So Della did it. Which instigates the moral reflection that life is made up of sobs, sniffles, and smiles, with sniffles predominating.
While the mistress of the home is gradually subsiding from the first stage to the second, take a look at the home. A furnished flat at $8 per week. It did not exactly beggar description, but it certainly had that word on the lookout for the mendicancy squad.
In the vestibule below was a letter-box into which no letter would go, and an electric button from which no mortal finger could coax a ring. Also appertaining thereunto was a card bearing the name "Mr. James Dillingham Young."
The "Dillingham" had been flung to the breeze during a former period of prosperity when its possessor was being paid $30 per week. Now, when the income was shrunk to $20, though, they were thinking seriously of contracting to a modest and unassuming D. But whenever Mr. James Dillingham Young came home and reached his flat above he was called "Jim" and greatly hugged by Mrs. James Dillingham Young, already introduced to you as Della.</t>
  </si>
  <si>
    <t>W. W. Jacobs</t>
  </si>
  <si>
    <t>The Monkey's Paw</t>
  </si>
  <si>
    <t>His wife made no reply. She was watching the mysterious movements of a man outside, who, peering in an undecided fashion at the house, appeared to be trying to make up his mind to enter. In mental connection with the two hundred pounds, she noticed that the stranger was well dressed, and wore a silk hat of glossy newness. Three times he paused at the gate, and then walked on again. The fourth time he stood with his hand upon it, and then with sudden resolution flung it open and walked up the path. Mrs. White at the same moment placed her hands behind her, and hurriedly unfastening the strings of her apron, put that useful article of apparel beneath the cushion of her chair.
She brought the stranger, who seemed ill at ease, into the room. He gazed at her furtively, and listened in a preoccupied fashion as the old lady apologised for the appearance of the room, and her husband's coat, a garment which he usually reserved for the garden. She then waited as patiently as her temper would permit, for him to broach his business, but he was at first strangely silent.</t>
  </si>
  <si>
    <t>William Tuckwell</t>
  </si>
  <si>
    <t>A. W. Kinglake: A Biographical and Literary Study</t>
  </si>
  <si>
    <t>http://www.gutenberg.org/files/539/539-h/539-h.htm</t>
  </si>
  <si>
    <t>Kinglake returned from Algiers in 1844 to find himself famous both in the literary and social world; for his book had gone through three editions and was the universal theme. Lockhart opened to him the "Quarterly." "Who is Eothen?" wrote Macvey Napier, editor of the "Edinburgh," to Hayward: "I know he is a lawyer and highly respectable; but I should like to know a little more of his personal history: he is very clever but very peculiar." Thackeray, later on, expresses affectionate gratitude for his presence at the "Lectures on English Humourists":—"it goes to a man's heart to find amongst his friends such men as Kinglake and Venables, Higgins, Rawlinson, Carlyle, Ashburton and Hallam, Milman, Macaulay, Wilberforce, looking on kindly." He dines out in all directions, himself giving dinners at Long's Hotel. "Did you ever meet Kinglake at my rooms?" writes Monckton Milnes to MacCarthy: "he has had immense success. I now rather wish I had written his book, which I could have done—at least nearly." We are reminded of Charles Lamb—"here's Wordsworth says he could have written Hamlet, if he had had a mind." "A delightful Voltairean volume," Milnes elsewhere calls it.</t>
  </si>
  <si>
    <t>The Tale of Peter Rabbit</t>
  </si>
  <si>
    <t>http://www.gutenberg.org/files/14838/14838-h/14838-h.htm</t>
  </si>
  <si>
    <t>Peter was most dreadfully frightened; he rushed all over the garden, for he had forgotten the way back to the gate.
He lost one of his shoes among the cabbages, and the other shoe amongst the potatoes.
After losing them, he ran on four legs and went faster, so that I think he might have got away altogether if he had not unfortunately run into a gooseberry net, and got caught by the large buttons on his jacket. It was a blue jacket with brass buttons, quite new.
Peter gave himself up for lost, and shed big tears; but his sobs were overheard by some friendly sparrows, who flew to him in great excitement, and implored him to exert himself.
Mr. McGregor came up with a sieve, which he intended to pop upon the top of Peter; but Peter wriggled out just in time, leaving his jacket behind him.
And rushed into the tool-shed, and jumped into a can. It would have been a beautiful thing to hide in, if it had not had so much water in it.</t>
  </si>
  <si>
    <t>George Gissing</t>
  </si>
  <si>
    <t>Ioanion Sea</t>
  </si>
  <si>
    <t>http://www.online-literature.com/george-gissing/ionian-sea/</t>
  </si>
  <si>
    <t>I have purchases to make, business to settle, and I must go hither and thither about the town. Sirocco, of course, dusks everything to cheerless grey, but under any sky it is dispiriting to note the changes in Naples. Lo sventramento (the disembowelling) goes on, and regions are transformed. It is a good thing, I suppose, that the broad Corso Umberto I. should cut a way through the old Pendino; but what a contrast between that native picturesqueness and the cosmopolitan vulgarity which has usurped its place! "Napoli se ne va!" I pass the Santa Lucia with downcast eyes, my memories of ten years ago striving against the dulness of today. The harbour, whence one used to start for Capri, is filled up; the sea has been driven to a hopeless distance beyond a wilderness of dust-heaps. They are going to make a long, straight embankment from the Castel dell'Ovo to the Great Port, and before long the Santa Lucia will be an ordinary street, shut in among huge houses, with no view at all.</t>
  </si>
  <si>
    <t>The Defendant</t>
  </si>
  <si>
    <t>http://www.online-literature.com/chesterton/the-defendant/2/</t>
  </si>
  <si>
    <t>The revolt against vows has been carried in our day even to the extent of a revolt against the typical vow of marriage. It is most amusing to listen to the opponents of marriage on this subject. They appear to imagine that the ideal of constancy was a yoke mysteriously imposed on mankind by the devil, instead of being, as it is, a yoke consistently imposed by all lovers on themselves. They have invented a phrase, a phrase that is a black and white contradiction in two words--'free-love'--as if a lover ever had been, or ever could be, free. It is the nature of love to bind itself, and the institution of marriage merely paid the average man the compliment of taking him at his word. Modern sages offer to the lover, with an ill-flavoured grin, the largest liberties and the fullest irresponsibility; but they do not respect him as the old Church respected him; they do not write his oath upon the heavens, as the record of his highest moment. They give him every liberty except the liberty to sell his liberty, which is the only one that he wants.</t>
  </si>
  <si>
    <t>Love Letter</t>
  </si>
  <si>
    <t>https://www.commonlit.org/texts/love-letter</t>
  </si>
  <si>
    <t>Were ever two souls, with dumb lips, more incongruously matched! We may feel in common — surely, we oftimes do — and when we do not feel in common, yet do we understand; and yet we have no common tongue. Spoken words do not come to us. We are unintelligible. God must laugh at the mummery.
The one gleam of sanity through it all is that we are both large temperamentally, large enough to often understand. True, we often understand but in vague glimmering ways, by dim perceptions, like ghosts, which, while we doubt, haunt us with their truth. And still, I, for one, dare not believe; for you are that tenth which I may not forecast.
Am I unintelligible now? I do not know. I imagine so. I cannot find the common tongue.
Large temperamentally — that is it. It is the one thing that brings us at all in touch. We have, flashed through us, you and I, each a bit of universal, and so we draw together. And yet we are so different.
I smile at you when you grow enthusiastic? It is a forgivable smile — nay, almost an envious smile.</t>
  </si>
  <si>
    <t>John Muir</t>
  </si>
  <si>
    <t>A Fire among the Giants (From Our National Parks)</t>
  </si>
  <si>
    <t>http://www.gutenberg.org/files/17160/17160-h/17160-h.htm#Page_212</t>
  </si>
  <si>
    <t>The immense bonfires where fifty or a hundred cords of peeled, split, smashed wood has been piled around some old giant by a single stroke of lightning is another grand sight in the night. The light is so great I found I could read common print three hundred yards from them, and the illumination of the circle of onlooking trees is indescribably impressive. Other big fires, roaring and booming like waterfalls, were blazing on the upper sides of trees on hillslopes, against which limbs broken off by heavy snow had rolled, while branches high overhead, tossed and shaken by the ascending air current, seemed to be writhing in pain. Perhaps the most startling phenomenon of all was the quick death of childlike Sequoias only a century or two of age. In the midst of the other comparatively slow and steady fire work one of these tall, beautiful saplings, leafy and branchy, would be seen blazing up suddenly, all in one heaving, booming, passionate flame reaching from the ground to the top of the tree, and fifty to a hundred feet or more above it, with a smoke column bending forward and streaming away on the upper, free-flowing wind.</t>
  </si>
  <si>
    <t>Rudyard Kipling</t>
  </si>
  <si>
    <t>Kim</t>
  </si>
  <si>
    <t>http://www.gutenberg.org/files/2226/2226-h/2226-h.htm</t>
  </si>
  <si>
    <t>The lama, not so well used to trains as he had pretended, started as the 3.25 a.m. south-bound roared in. The sleepers sprang to life, and the station filled with clamour and shoutings, cries of water and sweetmeat vendors, shouts of native policemen, and shrill yells of women gathering up their baskets, their families, and their husbands.
'It is the train—only the te-rain. It will not come here. Wait!' Amazed at the lama's immense simplicity (he had handed him a small bag full of rupees), Kim asked and paid for a ticket to Umballa. A sleepy clerk grunted and flung out a ticket to the next station, just six miles distant. 
'Nay,' said Kim, scanning it with a grin. 'This may serve for farmers, but I live in the city of Lahore. It was cleverly done, Babu. Now give the ticket to Umballa.'
The Babu scowled and dealt the proper ticket.</t>
  </si>
  <si>
    <t>Slason Thompson</t>
  </si>
  <si>
    <t>Eugene Field, a Study in Heredity and Contradictions — Volume 2</t>
  </si>
  <si>
    <t>http://www.gutenberg.org/files/12985/12985-h/12985-h.htm</t>
  </si>
  <si>
    <t>I have said that Field's weekly salary—"stipend," he called it—was paid regularly to Mrs. Field. I should have said that she received all of it that the ingenious and impecunious Eugene had not managed to forestall. Not a week went by that he did not tax the fertility of his active brain to wheedle Collins Shackelford, the cashier, into breaking into his envelope for five or ten dollars in advance. These appeals came in every form that Field's fecundity could invent. When all other methods failed the presence of "Pinny" or "Melvin" in the office would afford a messenger and plan of action that was always crowned with success. "Pinny" especially seemed to enter into his father's schemes to move Shackelford's sympathy with the greatest success. He was also very effective in moving Mr. Stone to a consideration of Field's requests for higher pay.</t>
  </si>
  <si>
    <t>Stephen Crane</t>
  </si>
  <si>
    <t>The Open Boat</t>
  </si>
  <si>
    <t>https://www.commonlit.org/texts/the-open-boat</t>
  </si>
  <si>
    <t>A singular disadvantage of the sea lies in the fact that after successfully surmounting one wave you discover that there is another behind it just as important and just as nervously anxious to do something effective in the way of swamping boats. In a ten-foot dingey one can get an idea of the resources of the sea in the line of waves that is not probable to the average experience which is never at sea in a dingey. As each salty wall of water approached, it shut all else from the view of the men in the boat, and it was not difficult to imagine that this particular wave was the final outburst of the ocean, the last effort of the grim water. There was a terrible grace in the move of the waves, and they came in silence, save for the snarling of the crests.
In the wan light, the faces of the men must have been grey. Their eyes must have glinted in strange ways as they gazed steadily astern. Viewed from a balcony, the whole thing would doubtlessly have been weirdly picturesque.</t>
  </si>
  <si>
    <t>CUTLIFFE HYNE</t>
  </si>
  <si>
    <t>THE RANSOM</t>
  </si>
  <si>
    <t>Now up to this point I am free to own that since our capture I had cut a pretty poor figure. I had not whined, but at the same time I had not seen my way to put on Methuen's outward show of careless brazen courage. But when I watched the guerillas tighten on the rope and sway him up till his stretched-out feet swung a couple of hand-spans above the ground, then my coolness returned to me, and my nerves set like icicles in their sockets. He was sixty yards away, and at that distance, the well-rope dwindled to the bigness of a shoemaker's thread. Moreover, the upper two-thirds of it was almost invisible, because it hung before a background of shadows. But the eighteen inches above my poor friend's head stood out clear and distinct against the white walls of the chapel beyond, and as it swayed to pulsing of the body beneath, it burnt itself upon my eyesight till all the rest of the world was blotted out in a red haze. I never knew before how thoroughly a man could concentrate himself.</t>
  </si>
  <si>
    <t>Lord Jim</t>
  </si>
  <si>
    <t>http://www.gutenberg.org/files/5658/5658-h/5658-h.htm</t>
  </si>
  <si>
    <t>After two years of training he went to sea, and entering the regions so well known to his imagination, found them strangely barren of adventure. He made many voyages. He knew the magic monotony of existence between sky and water: he had to bear the criticism of men, the exactions of the sea, and the prosaic severity of the daily task that gives bread—but whose only reward is in the perfect love of the work. This reward eluded him. Yet he could not go back, because there is nothing more enticing, disenchanting, and enslaving than the life at sea. Besides, his prospects were good. He was gentlemanly, steady, tractable, with a thorough knowledge of his duties; and in time, when yet very young, he became chief mate of a fine ship, without ever having been tested by those events of the sea that show in the light of day the inner worth of a man, the edge of his temper, and the fibre of his stuff; that reveal the quality of his resistance and the secret truth of his pretences, not only to others but also to himself.</t>
  </si>
  <si>
    <t>Jules Michelet</t>
  </si>
  <si>
    <t>Ants and Their Slaves</t>
  </si>
  <si>
    <t>http://www.gutenberg.org/files/18561/18561-h/18561-h.htm#Ants</t>
  </si>
  <si>
    <t>After marching for about a quarter of an hour, the army halted before an ant-hill, the home of a colony of small, black ants. These swarmed out to meet the red ones, and, to Huber's surprise, a combat, short but fierce, took place at the foot of the hill.
A small number of the blacks fought bravely to the last, but the rest soon fled, panic-stricken, through the gates farthest from the battle-field, carrying away some of their young. They seemed to know it was the young ants that the invaders were seeking. The red warriors quickly forced their way into the tiny city and returned, loaded with children of the blacks.
Carrying their living booty, the kidnappers left the pillaged town and started toward their home, whither Huber followed them. Great was his astonishment when, at the threshold of the red ants' dwelling, he saw numbers of black ants come forward to receive the young captives and to welcome them—children of their own race, doomed to be bond-servants in a strange land.
Here, then, was a miniature city, in which strong red ants lived in peace with small black ones.</t>
  </si>
  <si>
    <t>L. Frank Baum</t>
  </si>
  <si>
    <t>The Rescue of the Tin Woodman</t>
  </si>
  <si>
    <t>https://www.commonlit.org/texts/the-rescue-of-the-tin-woodman</t>
  </si>
  <si>
    <t>Just then another groan reached their ears, and the sound seemed to come from behind them. They turned and walked through the forest a few steps, when Dorothy discovered something shining in a ray of sunshine that fell between the trees. She ran to the place and then stopped short, with a little cry of surprise.
One of the big trees had been partly chopped through, and standing beside it, with an uplifted axe in his hands, was a man made entirely of tin. His head and arms and legs were jointed upon his body, but he stood perfectly motionless, as if he could not stir at all.
Dorothy looked at him in amazement, and so did the Scarecrow, while Toto barked sharply and made a snap at the tin legs, which hurt his teeth.
"Did you groan?" asked Dorothy.
"Yes," answered the tin man, "I did. I've been groaning for more than a year, and no one has ever heard me before or come to help me."
"What can I do for you?" she inquired softly, for she was moved by the sad voice in which the man spoke.</t>
  </si>
  <si>
    <t>Richard D. Blackmore</t>
  </si>
  <si>
    <t>A Rough Ride</t>
  </si>
  <si>
    <t>http://www.gutenberg.org/files/18561/18561-h/18561-h.htm#Rough</t>
  </si>
  <si>
    <t>"Well, young ones, what be gaping at?"
"Your mare," said I, standing stoutly up, being a tall boy now; "I never saw such a beauty, sir. Will you let me have a ride on her?"
"Think thou couldst ride her, lad? She will have no burden but mine. Thou couldst never ride her! Tut! I would be loath to kill thee."
"Ride her!" I cried, with the bravest scorn, for she looked so kind and gentle; "there never was a horse upon Exmoor but I could tackle in half an hour. Only I never ride upon saddle. Take those leathers off of her."
He looked at me with a dry little whistle, and thrust his hands into his pockets, and so grinned that I could not stand it. And Annie laid hold of me in such a way that I was almost mad with her. And he laughed, and approved her for doing so. And the worst of all was—he said nothing.</t>
  </si>
  <si>
    <t>When I Knew Stephen Crane</t>
  </si>
  <si>
    <t>http://www.online-literature.com/willa-cather/4311/</t>
  </si>
  <si>
    <t>At that time Crane was but twenty-four, and almost an unknown man. Hamlin Garland had seen some of his work and believed in him, and had introduced him to Mr. Howells, who recommended him to the Bacheller Syndicate. "The Red Badge of Courage" had been published in the State Journal that winter along with a lot of other syndicate matter, and the grammatical construction of the story was so faulty that the managing editor had several times called on me to edit the copy. In this way I had read it very carefully, and through the careless sentence-structure I saw the wonder of that remarkable performance. But the grammar certainly was bad. I remember one of the reporters who had corrected the phrase "it don't" for the tenth time remarked savagely, "If I couldn't write better English than this, I'd quit."</t>
  </si>
  <si>
    <t>The Heroes of Magersfontein</t>
  </si>
  <si>
    <t>http://www.gutenberg.org/files/22795/22795-h/22795-h.htm#Page_221</t>
  </si>
  <si>
    <t>How grim and stern these men looked as they lay face upward to the sky, with great hands clutched in the last agony, and brows still knit with the stern lust of the strife in which they had fallen. The plaids, dear to every Highland clan, were represented there, and out of the distance came the sound of pipes. It was the General coming to join his men. There, right under the eyes of the enemy, moved with slow and solemn tread all that remained of the Highland Brigade. In front of them walked the chaplain, with bared head, dressed in his robes of office; then came the pipers with their pipes, sixteen in all, and behind them, with arms reversed, moved the Highlanders, dressed in all the regalia of their regiments, and in the midst the dead General, borne by four of his comrades.</t>
  </si>
  <si>
    <t>ANTON P. CHEKOV</t>
  </si>
  <si>
    <t>THE DARLING</t>
  </si>
  <si>
    <t>BEST RUSSIAN SHORT STORIES</t>
  </si>
  <si>
    <t>http://www.gutenberg.org/files/13437/13437-h/13437-h.htm</t>
  </si>
  <si>
    <t>He took her to the wicket-gate, said good-bye and went away. After that she heard his sedate voice the whole day; and on closing her eyes she instantly had a vision of his dark beard. She took a great liking to him. And evidently he had been impressed by her, too; for, not long after, an elderly woman, a distant acquaintance, came in to have a cup of coffee with her. As soon as the woman was seated at table she began to speak about Pustovalov—how good he was, what a steady man, and any woman could be glad to get him as a husband. Three days later Pustovalov himself paid Olenka a visit. He stayed only about ten minutes, and spoke little, but Olenka fell in love with him, fell in love so desperately that she did not sleep the whole night and burned as with fever. In the morning she sent for the elderly woman. Soon after, Olenka and Pustovalov were engaged, and the wedding followed.
Pustovalov and Olenka lived happily together.</t>
  </si>
  <si>
    <t>ANTON TCHEKHOV
Translated by CONSTANCE GARNETT</t>
  </si>
  <si>
    <t>THE LADY WITH THE DOG</t>
  </si>
  <si>
    <t>THE LADY WITH THE DOG
AND OTHER STORIES</t>
  </si>
  <si>
    <t>http://www.gutenberg.org/files/13415/13415-h/13415-h.htm</t>
  </si>
  <si>
    <t>A week had passed since they had made acquaintance. It was a holiday. It was sultry indoors, while in the street the wind whirled the dust round and round, and blew people's hats off. It was a thirsty day, and Gurov often went into the pavilion, and pressed Anna Sergeyevna to have syrup and water or an ice. One did not know what to do with oneself.
In the evening when the wind had dropped a little, they went out on the groyne to see the steamer come in. There were a great many people walking about the harbour; they had gathered to welcome some one, bringing bouquets. And two peculiarities of a well-dressed Yalta crowd were very conspicuous: the elderly ladies were dressed like young ones, and there were great numbers of generals.
Owing to the roughness of the sea, the steamer arrived late, after the sun had set, and it was a long time turning about before it reached the groyne. Anna Sergeyevna looked through her lorgnette at the steamer and the passengers as though looking for acquaintances, and when she turned to Gurov her eyes were shining.</t>
  </si>
  <si>
    <t>Arthur Henderson Smith</t>
  </si>
  <si>
    <t>Village Schools and Traveling Soldiers</t>
  </si>
  <si>
    <t>https://www.commonlit.org/texts/village-schools-and-traveling-soldiers</t>
  </si>
  <si>
    <t>The necessity of confining one's attention to study alone, leads to the selection of one or more of the sons of a family as the recipient of an education. The one who is chosen is clothed in the best style which his family circumstances will allow, his little cue neatly tied with a red string, and he is provided, as we have seen, with a copy of the Hundred Surnames and of the Trimetrical Classic. This young Confucianist is the bud and prototype of the adult scholar. His twin brother, who has not been chosen to this high calling, roams about the village all summer in the costume of the garden of Eden, gathering fuel, swimming in the village mud-hole, busy when he must be busy, idle when he can be idle. He may be incomparably more useful to his family than the other, but so far as education goes he is only a "wild" lad.
If the student is quick and bright, and gives good promise of distinguishing himself, he stands an excellent chance of being spoiled through thoughtless praises.</t>
  </si>
  <si>
    <t>Beckles Willson</t>
  </si>
  <si>
    <t>Radisson and the Indians</t>
  </si>
  <si>
    <t>http://www.gutenberg.org/files/18561/18561-h/18561-h.htm#Radisson</t>
  </si>
  <si>
    <t>Feeling that now or never was the time to exhibit firmness, Radisson, without rising to his feet, addressed the whole assemblage in haughty accents.
"Whom dost thou wish I should answer? I have heard a dog bark; when a man shall speak, he will see I know how to defend my conduct and my terms. We love our brothers and we deserve their love in return. For have we not saved them all from the treachery of the English?"
Uttering these words fearlessly, he leaped to his feet and drew a long hunting-knife from his belt. Seizing by the scalp-lock the chief of the tribe, who had already adopted him as his son, he asked: "Who art thou?" To which the chief responded, as was customary: "Thy father."
"Then," cried Radisson, "if that is so, and thou art my father, speak for me. Thou art the master of my goods; but as for that dog who has spoken, what is he doing in this company? Let him go to his brothers, the English, at the head of the Bay. Or he need not travel so far. He may, if he chooses, see them starving and helpless on yonder island.</t>
  </si>
  <si>
    <t>Inazo Nitobe</t>
  </si>
  <si>
    <t>Bushido, the Soul of Japan</t>
  </si>
  <si>
    <t>http://www.gutenberg.org/files/12096/12096-h/12096-h.htm</t>
  </si>
  <si>
    <t>What Buddhism failed to give, Shintoism offered in abundance. Such loyalty to the sovereign, such reverence for ancestral memory, and such filial piety as are not taught by any other creed, were inculcated by the Shinto doctrines, imparting passivity to the otherwise arrogant character of the samurai. Shinto theology has no place for the dogma of "original sin." On the contrary, it believes in the innate goodness and God-like purity of the human soul, adoring it as the adytum from which divine oracles are proclaimed. Everybody has observed that the Shinto shrines are conspicuously devoid of objects and instruments of worship, and that a plain mirror hung in the sanctuary forms the essential part of its furnishing. The presence of this article, is easy to explain: it typifies the human heart, which, when perfectly placid and clear, reflects the very image of the Deity. When you stand, therefore, in front of the shrine to worship, you see your own image reflected on its shining surface, and the act of worship is tantamount to the old Delphic injunction, "Know Thyself."</t>
  </si>
  <si>
    <t>Heart of Darkness</t>
  </si>
  <si>
    <t>http://www.gutenberg.org/files/219/219-h/219-h.htm</t>
  </si>
  <si>
    <t>One evening as I was lying flat on the deck of my steamboat, I heard voices approaching—and there were the nephew and the uncle strolling along the bank. I laid my head on my arm again, and had nearly lost myself in a doze, when somebody said in my ear, as it were: 'I am as harmless as a little child, but I don't like to be dictated to. Am I the manager—or am I not? I was ordered to send him there. It's incredible.' ... I became aware that the two were standing on the shore alongside the forepart of the steamboat, just below my head. I did not move; it did not occur to me to move: I was sleepy. 'It is unpleasant,' grunted the uncle. 'He has asked the Administration to be sent there,' said the other, 'with the idea of showing what he could do; and I was instructed accordingly.</t>
  </si>
  <si>
    <t>Excerpt from Heart of Darkness</t>
  </si>
  <si>
    <t>https://www.commonlit.org/texts/excerpt-from-heart-of-darkness</t>
  </si>
  <si>
    <t>He was the only man of us who still "followed the sea." The worst that could be said of him was that he did not represent his class. He was a seaman, but he was a wanderer, too, while most seamen lead, if one may so express it, a sedentary life. Their minds are of the stay-at-home order, and their home is always with them — the ship; and so is their country — the sea. One ship is very much like another, and the sea is always the same. In the immutability of their surroundings the foreign shores, the foreign faces, the changing immensity of life, glide past, veiled not by a sense of mystery but by a slightly disdainful ignorance; for there is nothing mysterious to a seaman unless it be the sea itself, which is the mistress of his existence and as inscrutable as Destiny. For the rest, after his hours of work, a casual stroll or a casual spree on shore suffices to unfold for him the secret of a whole continent, and generally he finds the secret not worth knowing.</t>
  </si>
  <si>
    <t>A Combat on the Sands (From To Have and to Hold, Chapters XXI and XXII)</t>
  </si>
  <si>
    <t>http://www.gutenberg.org/files/17160/17160-h/17160-h.htm#Page_65</t>
  </si>
  <si>
    <t>Our blades had no sooner crossed than I knew that in this last encounter I should need every whit of my skill, all my wit, audacity, and strength. I had met my equal, and he came to it fresh and I jaded. I clenched my teeth and prayed with all my heart; I set her face before me, and thought if I should fail her to what ghastly fate she might come, and I fought as I had never fought before. The sound of the surf became a roar in my ears, the sunshine an intolerable blaze of light; the blue above and around seemed suddenly beneath my feet as well. We were fighting high in the air, and had fought thus for ages. I knew that he made no thrust I did not parry, no feint I could not interpret. I knew that my eye was more quick to see, my brain to conceive, and my hand to execute than ever before; but it was as though I held that knowledge of some other, and I myself was far away, at Weyanoke, in the minister's garden, in the haunted wood, anywhere save on that barren islet.</t>
  </si>
  <si>
    <t>Sarah Orne Jewett</t>
  </si>
  <si>
    <t>The Coon Dog (In The Queen's Twin, and Other Stories)</t>
  </si>
  <si>
    <t>http://www.gutenberg.org/files/17160/17160-h/17160-h.htm#Page_189</t>
  </si>
  <si>
    <t>The great night of the raccoon hunt was frosty and still, with only a dim light from the new moon. John York and his boys, and Isaac Brown, whose excitement was very great, set forth across the fields toward the dark woods. The men seemed younger and happier than the boys. There was a burst of laughter when John Henry Brown and his little brother appeared with the coon dog of the late Mr. Abijah Topliff, which had promptly run away home again after Mrs. Price had coaxed him over in the afternoon. The captors had tied a string round his neck, at which they pulled vigorously from time to time to urge him forward. Perhaps he found the night too cold; at any rate, he stopped short in the frozen furrows every few minutes, lifting one foot and whining a little. Half a dozen times he came near to tripping up Mr. Isaac Brown and making him fall at full length.</t>
  </si>
  <si>
    <t>Thorstein Veblen</t>
  </si>
  <si>
    <t>The Theory of the Leisure Class</t>
  </si>
  <si>
    <t>http://www.gutenberg.org/files/833/833-h/833-h.htm</t>
  </si>
  <si>
    <t>The normal and characteristic occupations of the class in this mature phase of its life history are in form very much the same as in its earlier days. These occupations are government, war, sports, and devout observances. Persons unduly given to difficult theoretical niceties may hold that these occupations are still incidentally and indirectly "productive"; but it is to be noted as decisive of the question in hand that the ordinary and ostensible motive of the leisure class in engaging in these occupations is assuredly not an increase of wealth by productive effort. At this as at any other cultural stage, government and war are, at least in part, carried on for the pecuniary gain of those who engage in them; but it is gain obtained by the honourable method of seizure and conversion. These occupations are of the nature of predatory, not of productive, employment. Something similar may be said of the chase, but with a difference. As the community passes out of the hunting stage proper, hunting gradually becomes differentiated into two distinct employments.</t>
  </si>
  <si>
    <t>Frank Norris</t>
  </si>
  <si>
    <t>http://www.online-literature.com/willa-cather/4310/</t>
  </si>
  <si>
    <t>It is perhaps the only truthful literary method of dealing with that part of society which environment and heredity hedge about like the walls of a prison. It is true that Mr. Norris now and then allows his "method" to become too prominent, that his restraint savors of constraint, yet he has written a true story of the people, courageous, dramatic, full of matter and warm with life. He has addressed himself seriously to art, and he seems to have no ambition to be clever. His horizon is wide, his invention vigorous and bold, his touch heavy and warm and human. This man is not limited by literary prejudices: he sees the people as they are, he is close to them and not afraid of their unloveliness. He has looked at truth in the depths, among men begrimed by toil and besotted by ignorance, and still found her fair. "McTeague" is an achievement for a young man. It may not win at once the success which it deserves, but Mr. Norris is one of those who can afford to wait.</t>
  </si>
  <si>
    <t>Progress Invention and Discovery</t>
  </si>
  <si>
    <t>The Great Round World and What Is Going On In It No. 5</t>
  </si>
  <si>
    <t>http://www.gutenberg.org/files/19203/19203-h/19203-h.htm</t>
  </si>
  <si>
    <t>A clever invention, which originated in France, is a life-saving buoy that has been used on the River Seine in Paris. Persons falling into the water at night often lose their lives because it is impossible to ascertain their whereabouts; or, if a life-saving apparatus of any kind is thrown to them in the darkness, they frequently drown before they can find it. This small apparatus consists of a combination of a buoy with an electric light; when the buoy is thrown into the water the light is lighted automatically. In connection with this invention the life-savers in Paris use a grappling-hook which we illustrate. This has an electric light near the end in the oval space; this light makes it possible to grapple for persons who may have gone down beneath the water.
We have also received from France the account of an invention in the shape of a bicycle lamp in which acetylene is burned. The great difficulty with the use of acetylene has heretofore been that the gas will not burn unless under high pressure, and the receptacles in which the gas is generated could not be so made as to insure them against exploding.</t>
  </si>
  <si>
    <t>Current History</t>
  </si>
  <si>
    <t>The Great Round World and What Is Going On In It No. 10</t>
  </si>
  <si>
    <t>http://www.gutenberg.org/files/18663/18663-h/18663-h.htm</t>
  </si>
  <si>
    <t>During the past few months some very rich "finds" have been made in the Klondike, and a great deal of excitement has been created there. The facilities for carrying on the work are now greater than they have previously been, and to this fact is attributed the new discoveries.
If the latest reports are to be credited, the gold region is proving to be as valuable as it was thought to be during the first excitement. Nevertheless, it is only the few who win great profits, while the majority suffer.
The Canadian Government is taking an active interest in the Klondike, and it will probably undertake before long to have surveys made to discover the best route from the interior of Canada to the Yukon, and will also have the Mackenzie-River route improved. Sir Wilfrid Laurier has lately expressed the belief that there are gold regions in the Rocky Mountains yet to be discovered.</t>
  </si>
  <si>
    <t>The system of using locks allows the water in different parts of the canal to be at different levels. This is done by closing both ends of each section of the canal with gates; a second pair of gates is placed a short distance beyond, and the space between these is called a "lock." If a vessel is to be taken into a section of the canal higher than that from which she has come, she goes into the lock; water is then let into this lock from the higher level by opening a water-gate until enough has entered to float the vessel up to the level of the higher section of the canal; the gates before the vessel are then opened and she passes out into the new section. If she is to be taken to a lower section, the reverse of this operation accomplishes this: the water is let out until she is on the lower level.</t>
  </si>
  <si>
    <t>With the Editor</t>
  </si>
  <si>
    <t>The Great Round World and What Is Going On In It No. 11</t>
  </si>
  <si>
    <t>http://www.gutenberg.org/files/19081/19081-h/19081-h.htm</t>
  </si>
  <si>
    <t>Spain and the Cuban situation continue to form the great centres of interest in this week's news. With the continuation of active preparations on the part of the United States and Spain, the crisis seems to be rapidly approaching. It is to be hoped that each will succeed in making itself so strong that war may be averted because of its probable magnitude. The presence of two strong fleets, opposed to each other, on the high seas could not but prove a menace to the interests of other nations; the prospect of this may of itself lead to a peaceful conclusion through the intervention of some one of the great powers. War seems a glorious thing to those who have not known its horrors; to experience it is quite another thing. In any event it would mean to many loss of fathers or brothers, destruction of property, paralysis of business—and all for what? That some point might be attained, some pride gratified, some enemy humbled—results as easily accomplished by arbitration the great blessing of the century.</t>
  </si>
  <si>
    <t>Several vessels have been in course of construction for Brazil and Chile, and now that they are almost completed, it is said that the Spanish Government, by agreeing to pay immense sums, is attempting to secure them. It does not seem likely that Chile would give up a battle-ship just now, as the relations between that country and the Argentine Republic are very strained. There is no doubt, however, but that Spain is increasing the efficiency of her navy, which is beginning to assume very formidable proportions.
The United States is also busy putting the older ships in good order, and rushing the work on those being constructed. The Government, it is reported, has the details of construction of many boats now building on the other side. One report was that the United States had an option on every ship being built in Europe, except, of course, vessels being built for Spain. This report, however, has not been confirmed. For the United States to have the option on a ship means that no other nation will be allowed to buy that ship unless the United States decides that she does not wish to have it herself.</t>
  </si>
  <si>
    <t>Arctic Exploration</t>
  </si>
  <si>
    <t>Among the English expeditions, those of most importance to us in America were Henry Hudson's. He made his first voyage in 1607, representing the Muscovy Company of England. He explored the coast of Greenland on this voyage, and again in 1608; while on his third voyage he explored the coasts of North America and discovered the Hudson River. At this time he was in the employ of the Dutch East India Company. Again, in 1610, his efforts were crowned with success, and he discovered what is known as Hudson Bay.
From that time voyage after voyage was made, largely by Englishmen, and the knowledge of geography grew every year, each captain bringing back some new items of information.
Meanwhile the Russians, who had acquired Siberia, sought a Northeast Passage and explored the northern coast of their vast new territory, which reaches into the Polar regions. Although many efforts were made to pass through to China in this way, it was not accomplished until 1879, when a Russian explorer reached Bering Strait and the Pacific from the West.</t>
  </si>
  <si>
    <t>The Great Round World and What Is Going On In It No. 23</t>
  </si>
  <si>
    <t>http://www.gutenberg.org/files/18745/18745-h/18745-h.htm</t>
  </si>
  <si>
    <t>The cruiser Columbia, which was disabled in a collision off Long Island, is being rapidly repaired in the Brooklyn Navy-Yard. If she had not been very strong there is little doubt but that the Foscolia would have cut her in two; the frames of the vessel, however, are so well constructed that these, with the protective deck, prevented more serious damage. Naval officers are very much pleased to find how well the vessel withstood the collision; they say that if the Columbia had been a ship like the large ocean liners, nothing would have prevented her sinking with the ship that struck her. When the officer on the Columbia saw that a collision was inevitable, he gave the order "Full speed ahead"; it is very fortunate that he did so, as otherwise the Foscolia would have hit her amidships; and the damage must then have been very serious, as the water compartments in that part of the vessel are large, and when filled might have caused her to capsize. The damage proves to be much less severe than was at first thought; after two or three weeks it is thought she will be on duty again.</t>
  </si>
  <si>
    <t>The Flag</t>
  </si>
  <si>
    <t>Early in Revolutionary times, each colony had its own flag, and they were very varied in design, and some had strange designs. The colony of Massachusetts had a pine-tree on its flag. South Carolina had a rattlesnake on a yellow flag, and underneath the snake the motto: "Don't tread on me." New York had a white flag with a beaver on it; and Rhode Island a white flag with a blue anchor.
Many variations of the "stars and stripes" are found in the flags used during the first years of the Revolution. Some have red and white stripes, with the field (where the stars are in the flag we all know) like the field of the British flag—red, white, and blue lines crossing one another. This design in the corner of a flag is called its "jack," and is often used alone.
In 1777, Congress declared that the flag should have thirteen horizontal stripes and thirteen white stars on a blue field, each representing one of the thirteen States.</t>
  </si>
  <si>
    <t>Latest News</t>
  </si>
  <si>
    <t>On June 3rd, the auxiliary cruiser St. Paul returned to New York, after a two weeks' cruise in West Indian waters; she had been detailed for guard and scout duty, and was one of the first to discover the Spanish fleet in Santiago Bay. She left Key West May 18th, and arrived off Santiago about the 20th. The St. Louis had been detailed for similar service, and had been watching Santiago harbor with the expectation that the Spanish vessels would attempt to enter there; she, however, left on the 19th. It is supposed that Admiral Cervera must have entered the harbor in the twenty-four hours between this date and that of the arrival of the St. Paul.
As it was advisable that her whereabouts should not be discovered to the Spaniards, the St. Paul cruised backward and forward about twenty miles out; she kept this distance off shore in order that the Spanish torpedo-boats might not make a dash out of the harbor in the darkness and torpedo her.</t>
  </si>
  <si>
    <t>New Books</t>
  </si>
  <si>
    <t>The Great Round World and What Is Going On In It No. 24</t>
  </si>
  <si>
    <t>http://www.gutenberg.org/files/18746/18746-h/18746-h.htm#Page_746</t>
  </si>
  <si>
    <t>"The General's Double," by Captain King, and "Trooper Ross and Signal Butte," by the same author, come to us from the press of J. B. Lippincott Company. The former is a capital story of the Civil War, the plot being based upon the remarkable likeness existing between two men in the Union army. It has all of the charm of the works of this favorite author.
The second book contains two stories, the heroes of both being boys. The first, "Trooper Ross," describes the adventures of an officer's son, his exciting experiences with native americans on the plains as a little chap, taking his part at boarding-school later; then, failing to obtain his admission to West Point, he works his way through the ranks to his commission. "Signal Butte" covers a series of exciting adventures in Arizona, in which two boys are the central figures.</t>
  </si>
  <si>
    <t>http://www.gutenberg.org/files/18746/18746-h/18746-h.htm#Page_758</t>
  </si>
  <si>
    <t>Some very interesting questions have arisen in reference to the difference of time between Manila and New York. The difference between Manila and New York is about eleven hours; when it is five in the morning in Manila, it is four in the afternoon with us. In order to change Manila time to our time we must deduct about eleven hours. This is all very simple so far as hours are concerned; but when we try to find out what day it is we run against a more complicated matter, for there is a certain place, or rather a certain mysterious line, which the great nations have agreed upon as the international date line. This date line is supposed to be the 180th meridian longitude reckoning from Greenwich; but this meridian is not actually followed, for in the case of the Philippine Islands it takes a long sweep, and passes to the west of them, and, in consequence, there is a difference of nearly a whole day between Manila and Hong-Kong, although the actual difference of time is but about half an hour.</t>
  </si>
  <si>
    <t>http://www.gutenberg.org/files/18746/18746-h/18746-h.htm#Page_774</t>
  </si>
  <si>
    <t>The men were glad enough to get ashore, for they have been cooped on the transports most of the time since April 22nd, knocking about on the ocean. In that hot climate it is not over-agreeable to be on ship-board, even with ample room to move about in; but when crowded as the men on transports are, there is no end of discomfort.
All Friday afternoon and evening the men worked away at their camp, and were tired enough when they were ordered to turn in for the night.
Every precaution was taken to guard against a surprise, although no attack was expected. Saturday the men continued their work, which was getting along finely and almost completed, when late in the afternoon, while a large number of men were hauling water up the hill, and others, who had been working hard all day, were taking a swim in the bay, there was suddenly heard the sharp crack of Mauser rifles, and the men knew that the Spaniards were there.</t>
  </si>
  <si>
    <t>The Arkansaw Bear: A Tale of Fanciful Adventure by Albert Bigelow Paine</t>
  </si>
  <si>
    <t>http://www.gutenberg.org/files/28302/28302-h/28302-h.htm</t>
  </si>
  <si>
    <t>The boat on which Horatio and Bosephus had taken their passage made no landings during the night, and the little boy and the big Bear slept soundly on the deck together. Rather too soundly, as will be seen later. At daybreak the next morning Bosephus was wide awake, singing softly and watching through the mist the strange forms of the cypress trees, with the long Spanish moss swinging from the limbs. Horatio, hearing the singing, rubbed his eyes and sat up. He had never been so far South before, so the scenery was new to both of them, and when they came to open spaces and saw that the shores were only a few inches higher than the river and that fields of waving green came right to the water's edge they were both pleased and surprised at this new world. The climate had changed, too, and the air was warm and spring-like.
"I tell you, Bo," said Horatio grandly, "there's nothing like travel. You're a lucky boy, Bo, to fall in with me. Why, the way you've come out in the last few months is wonderful.</t>
  </si>
  <si>
    <t>Klondike Gold Rush</t>
  </si>
  <si>
    <t>https://www.commonlit.org/texts/klondike-gold-rush</t>
  </si>
  <si>
    <t>The easiest and more expensive route to the gold fields was by boat upstream from the mouth of the Yukon in western Alaska. The most difficult route was the "All Canadian Route" from Edmonton and overland through the wilderness.
The most common route taken by the stampeders to reach the fields was by boat from the west coast of the continental U.S. to Skagway in Alaska, over the Chilkoot or White Passes to the Yukon River at Whitehorse and then by boat 500 miles to Dawson City.
The Chilkoot Pass trail was steep and hazardous. Rising 1,000 feet in the last ½ mile, it was known as the "golden staircase": 1,500 steps carved out of snow and ice worked their way to the top of the pass. Too steep for packhorses, stampeders had to "cache" their goods, moving their equipment piecemeal up the mountain. Stampeders who gave up often did it here, discarding their unneeded equipment on the side of the trail.
Conditions on the White Pass trail were even more horrendous. Steep, narrow and slick, so many pack animals died on the trail causing it to be dubbed the "Dead horse trail."</t>
  </si>
  <si>
    <t>IONITCH</t>
  </si>
  <si>
    <t>The Lady With The Dog and Other Stories</t>
  </si>
  <si>
    <t>The lid of the piano was raised and the music lying ready was opened. Ekaterina Ivanovna sat down and banged on the piano with both hands, and then banged again with all her might, and then again and again; her shoulders and bosom shook. She obstinately banged on the same notes, and it sounded as if she would not leave off until she had hammered the keys into the piano. The drawing-room was filled with the din; everything was resounding; the floor, the ceiling, the furniture.... Ekaterina Ivanovna was playing a difficult passage, interesting simply on account of its difficulty, long and monotonous, and Startsev, listening, pictured stones dropping down a steep hill and going on dropping, and he wished they would leave off dropping; and at the same time Ekaterina Ivanovna, rosy from the violent exercise, strong and vigorous, with a lock of hair falling over her forehead, attracted him very much. After the winter spent at Dyalizh among patients and peasants, to sit in a drawing-room, to watch this young, elegant, and, in all probability, pure creature, and to listen to these noisy, tedious but still cultured sounds, was so pleasant, so novel....</t>
  </si>
  <si>
    <t>A DOCTOR'S VISIT</t>
  </si>
  <si>
    <t>It was Saturday evening; the sun was setting, the workpeople were coming in crowds from the factory to the station, and they bowed to the carriage in which Korolyov was driving. And he was charmed with the evening, the farmhouses and villas on the road, and the birch-trees, and the quiet atmosphere all around, when the fields and woods and the sun seemed preparing, like the workpeople now on the eve of the holiday, to rest, and perhaps to pray....
He was born and had grown up in Moscow; he did not know the country, and he had never taken any interest in factories, or been inside one, but he had happened to read about factories, and had been in the houses of manufacturers and had talked to them; and whenever he saw a factory far or near, he always thought how quiet and peaceable it was outside, but within there was always sure to be impenetrable ignorance and dull egoism on the side of the owners, wearisome, unhealthy toil on the side of the workpeople, squabbling, vermin, vodka.</t>
  </si>
  <si>
    <t>Elizabeth and her German Garden</t>
  </si>
  <si>
    <t>http://www.online-literature.com/elizabeth-arnim/german-garden/1/</t>
  </si>
  <si>
    <t>I am always happy (out of doors be it understood,
for indoors there are servants and furniture) but in quite
different ways, and my spring happiness bears no resemblance
to my summer or autumn happiness, though it is not more intense,
and there were days last winter when I danced for sheer joy out
in my frost-bound garden, in spite of my years and children.
But I did it behind a bush, having a due regard for the decencies.
There are so many bird-cherries round me, great trees with branches
sweeping the grass, and they are so wreathed just now with white
blossoms and tenderest green that the garden looks like a wedding.
I never saw such masses of them; they seemed to fill the place.
Even across a little stream that bounds the garden on the east,
and right in the middle of the cornfield beyond, there is an immense one,
a picture of grace and glory against the cold blue of the spring sky.</t>
  </si>
  <si>
    <t>Ernest Seton Thompson</t>
  </si>
  <si>
    <t>Lobo, the King of Currumpaw</t>
  </si>
  <si>
    <t>https://www.commonlit.org/texts/lobo-the-king-of-currumpaw</t>
  </si>
  <si>
    <t>Old Lobo, or the king, as the Mexicans called him, was the gigantic leader of a remarkable pack of gray wolves that had ravaged the Currumpaw Valley for a number of years. All the shepherds and ranchmen knew him well, and, wherever he appeared with his trusty band, terror reigned supreme among the cattle, and wrath and despair among their owners. Old Lobo was a giant among wolves, and was cunning and strong in proportion to his size. His voice at night was well-known and easily distinguished from that of any of his fellows. An ordinary wolf might howl half the night about the herdsman's bivouac without attracting more than a passing notice, but when the deep roar of the old king came booming down the canyon, the watcher bestirred himself and prepared to learn in the morning that fresh and serious inroads had been made among the herds.
Old Lobo's band was but a small one. This I never quite understood, for usually, when a wolf rises to the position and power that he had, he attracts a numerous following.</t>
  </si>
  <si>
    <t>Ave Roma Immortalis</t>
  </si>
  <si>
    <t>http://www.online-literature.com/marion-crawford/ave-roma-iimmortalis/</t>
  </si>
  <si>
    <t>The origin of the hatred between Colonna and Orsini is unknown, for the archives of the former have as yet thrown no light upon the subject, and those of the latter were almost entirely destroyed by fire in the last century. In the year 1305, Pope Clement the Fifth was elected Pope at Perugia. He was a Frenchman, and was Archbishop of Bordeaux, the candidate of Philip the Fair, whose tutor had been a Colonna, and he was chosen by the opposing factions of two Orsini cardinals because the people of Perugia were tired of a quarrel that had lasted eleven months, and had adopted the practical and always infallible expedient of deliberately starving the conclave to a vote. Muratori calls it a scandalous and illicit election, which brought about the ruin of Italy and struck a memorable blow at the power of the Holy See. Though not a great man, Philip the Fair was one of the cleverest that ever lived. Before the election he had made his bishop swear upon the Sacred Host to accept his conditions, without expressing them all; and the most important proved to be the transference of the Papal See to France.</t>
  </si>
  <si>
    <t>The Great Stone of Sardis</t>
  </si>
  <si>
    <t>After a time the polished rocky sides of the shaft grew to be of a solemn sameness. Clewe ceased to take notes. He tried to imagine what he would come to when he reached the bottom; it would be some sort of a cave, he thought, in which his shell had made an opening. He began to imagine what sort of a cave it would be, and how high the roof was from the floor. Clewe then suddenly wondered whether his gardener had remembered what he had told him about the flower-beds in front of the house; he wished certain changes made which Margaret had suggested. He tried to keep his mind on the flower-beds, but it drifted away to the cave below. He thought of the danger of coming into some underground body of water, where he would be drowned; but he knew that was a silly idea. If the shell had gone through subterranean reservoirs, the water of these would have run out, and before it reached the bottom of the shaft would have dissipated into mist.</t>
  </si>
  <si>
    <t>The War of the Worlds</t>
  </si>
  <si>
    <t>http://www.gutenberg.org/files/36/36-h/36-h.htm</t>
  </si>
  <si>
    <t>Then came the night of the first falling star. It was seen early in the morning, rushing over Winchester eastward, a line of flame high in the atmosphere. Hundreds must have seen it, and taken it for an ordinary falling star. Albin described it as leaving a greenish streak behind it that glowed for some seconds. Denning, our greatest authority on meteorites, stated that the height of its first appearance was about ninety or one hundred miles. It seemed to him that it fell to earth about one hundred miles east of him.
I was at home at that hour and writing in my study; and although my French windows face towards Ottershaw and the blind was up (for I loved in those days to look up at the night sky), I saw nothing of it. Yet this strangest of all things that ever came to earth from outer space must have fallen while I was sitting there, visible to me had I only looked up as it passed. Some of those who saw its flight say it travelled with a hissing sound.</t>
  </si>
  <si>
    <t>The Turn of the Screw</t>
  </si>
  <si>
    <t>http://www.gutenberg.org/files/209/209-h/209-h.htm</t>
  </si>
  <si>
    <t>There was a Sunday—to get on—when it rained with such force and for so many hours that there could be no procession to church; in consequence of which, as the day declined, I had arranged with Mrs. Grose that, should the evening show improvement, we would attend together the late service. The rain happily stopped, and I prepared for our walk, which, through the park and by the good road to the village, would be a matter of twenty minutes. Coming downstairs to meet my colleague in the hall, I remembered a pair of gloves that had required three stitches and that had received them—with a publicity perhaps not edifying—while I sat with the children at their tea, served on Sundays, by exception, in that cold, clean temple of mahogany and brass, the "grown-up" dining room. The gloves had been dropped there, and I turned in to recover them.</t>
  </si>
  <si>
    <t>http://www.online-literature.com/alcott/louisa-may-alcott/0/</t>
  </si>
  <si>
    <t>Of no author can it be more truly said than of Louisa Alcott that her works are a revelation of herself. She rarely sought for the material of her stories in old chronicles, or foreign adventures. Her capital was her own life and experiences and those of others directly about her; and her own well-remembered girlish frolics and fancies were sure to find responsive enjoyment in the minds of other girls.
It is therefore impossible to understand Miss Alcott's works fully without a knowledge of her own life and experiences. By inheritance and education she had rich and peculiar gifts; and her life was one of rare advantages, as well as of trying difficulties. Herself of the most true and frank nature, she has given us the opportunity of knowing her without disguise; and it is thus that I shall try to portray her, showing what influences acted upon her through life, and how faithfully and fully she performed whatever duties circumstances laid upon her. Fortunately, I can let her speak mainly for herself.</t>
  </si>
  <si>
    <t>Ralph Connor</t>
  </si>
  <si>
    <t>The Four-Horse Race</t>
  </si>
  <si>
    <t>http://www.gutenberg.org/files/22795/22795-h/22795-h.htm#Page_121a</t>
  </si>
  <si>
    <t>The race was about half a mile and return, the first and last quarters being upon the ice. The course, after leaving the ice, led up from the river by a long, easy slope to the level above; and at the further end, curved somewhat sharply around the Old Fort. The only condition attaching to the race was, that the teams should start from the scratch, make the turn of the Fort, and finish at the scratch. There were no vexing regulations as to fouls. The man making the foul would find it necessary to reckon with the crowd, which was considered sufficient guarantee for a fair and square race. Owing to the hazards of the course, the result would depend upon the skill of the drivers quite as much as the speed of the teams. The points of hazard were at the turn round the Old Fort, and at a little ravine which led down to the river, over which the road passed by means of a long, log bridge or causeway.</t>
  </si>
  <si>
    <t>Invention and Discovery</t>
  </si>
  <si>
    <t>The Great Round World and What Is Going On In It No. 50</t>
  </si>
  <si>
    <t>http://www.gutenberg.org/files/16031/16031-h/16031-h.htm</t>
  </si>
  <si>
    <t>A typewriting machine can write much more quickly than any penman—and the work it does has the advantage of being easy to read, whereas very few people write a clear and legible hand.
In office work much of the writing to be done is making entries in books and copying into ledgers.
All this has had to be done by hand, and it has of course taken a much longer time to do.
By means of this new invention books can be kept and entries copied with the same neatness and speed of an ordinary typewriter.
The great difficulty in making a machine to do this work properly was that it was not possible to have the paper move back and forth as it does in typewriting machines generally. For bound books the paper must remain still, and the type moves over the page in the same manner that the pen does.
The new book typewriter has mastered this difficulty. The page is held firmly in a kind of frame, and the type moves with each letter or word that it writes.</t>
  </si>
  <si>
    <t>Book Reviews.</t>
  </si>
  <si>
    <t>Part of the author's description of the panther reminds your editor of an interesting experience he had in the Adirondacks. Ingersoll says that "'the blood-curdling screams' of the puma have furnished forth many a fine tale for the camp-fire, but evidence of this screaming which will bear sober cross-examination is scant." In the fall of 1875, we were camping in a little clearing on the bank of the Racquette River; one of our guides, an impulsive Frenchman, started out alone one night, without waking us, and succeeded in shooting a deer. Down the river he came, shouting and making a terrible racket to express his delight; the whole party was awake and out of the tent by the time he reached the landing. Lifting the deer out of the boat, we hung it up on a pole between two trees, and then, brightening up the fire, sat around telling stories until old Father Nod began to remind us that it was 3 a.m., and not breakfast-time.</t>
  </si>
  <si>
    <t>The Great Round World and What Is Going On In It No. 51</t>
  </si>
  <si>
    <t>Another ingenious postal device which has just been put on trial is the scheme for registering letters yourself.
The first thing to do is to put a ten-cent piece in the slot. The coin opens a small registering window, and reveals a pad on which you write the address of the registered letter, and also an aperture through which the letter is to be dropped. The letter must first have been stamped with a two-cent stamp.
After the letter is mailed, the sender pulls a handle until a gong rings and a receipt is then pushed out toward the sender. This receipt is in fact the second half of the order which he himself has written. As soon as the receipt is given the machine locks itself, and nothing will unlock it but a fresh dime in the slot.
Worn coins, or those that are not full size and weight, are instantly rejected by the machine.
The coin, after entering the machine, passes over a very delicate balance, and if it is found to be light or bad when it is weighed, the machine throws it out on the floor in front of the would-be registerer.</t>
  </si>
  <si>
    <t>The Great Round World and What Is Going On In It No. 53</t>
  </si>
  <si>
    <t>http://www.gutenberg.org/files/16175/16175-h/16175-h.htm</t>
  </si>
  <si>
    <t>There is sad news from the Philippine Islands. A cyclone and tidal wave have visited the island of Leyte, which is one of the Philippine group, and have done a great deal of damage, sweeping over a vast tract of country and killing thousands of people.
A tidal wave, or, more properly speaking, an earthquake wave, is an extraordinarily high wave, supposed to be formed by the disturbance caused by an earthquake in the bed of the sea.
The action of the earthquake causes the waters to retreat from the shores, and gather themselves into a mighty mass, which suddenly turns and advances upon the shore in one huge wave of enormous height. This wave sweeps on over the land until it has spent its force, when the waters rush back to the sea once more.
The force of such a wave is so great that it destroys everything in its path, tearing up rocks and boulders, and carrying them along inland with it.</t>
  </si>
  <si>
    <t>The Great Round World and What Is Going On In It No. 55</t>
  </si>
  <si>
    <t>http://www.gutenberg.org/files/16179/16179-h/16179-h.htm</t>
  </si>
  <si>
    <t>This is an idea that will find favor with all women who have long hair and dread the long, tedious process of drying, and the misery and tangles that are a part of the first combing after the hair is dry.
It is an electric hair-dryer, partly comb and partly brush. It is connected with an electric wire which heats a sliding plate in the inside. The dryer is passed over the hair, smoothing it and removing the tangles, and drying it at the same time by means of the heated plate inside.
It can be easily adapted to every house where electricity is used, as a small wire attached to the lights will do the work required.
The hair-dryer is carefully insulated, and there is no danger of the user receiving an electric shock.
The dryer should become a favorite toilet article. The softness and silkiness of the hair is greatly enhanced by constant washing, and yet there are many women to whom the dangling of damp locks means a sure cold in the head and sore throat.</t>
  </si>
  <si>
    <t>The Great Round World and What Is Going On In It No. 58</t>
  </si>
  <si>
    <t>http://www.gutenberg.org/files/16475/16475-h/16475-h.htm</t>
  </si>
  <si>
    <t>If any of our boys and girls have found their bicycle saddles as uncomfortable as your editor has found his, they will be delighted to learn that there is to be had a sensible as well as most comfortable saddle. The pleasure of riding your wheel for miles without feeling your saddle can only be appreciated by those who happen to have a saddle which fits; the great trouble is that very few people fit the average saddle; and as the saddle cannot be adjusted, perfect comfort is not obtainable. With this new saddle the case is different, for it can be adjusted to fit a large or small person exactly. It also has a contrivance which permits the parts to move up and down so that there is no friction whatever. Our attention was called to it by one of the officers of the navy, who has proved himself an expert in wheel contrivances, and a careful test bears out all of his statements.</t>
  </si>
  <si>
    <t>Books Received.</t>
  </si>
  <si>
    <t>We have received a very attractive little book called "Uncle Robert's Visit," which is the third part of the series of books called "Uncle Robert's Geography." It is published by the Messrs. Appleton in their series of Home-Reading Books, and presents nature study and geographical knowledge in the most attractive form, being woven in a story of "Uncle Robert's Visit" to the farm. This particular uncle, like some others we have known, was a fund of information and a source of delight to the nephews and nieces. He went about with them in the fields and woods, and, without forcing it on them in any way, so ordered the conversation that they learned much of nature on each trip. These uncles are treasures, and to those who cannot have them always with them, to read of some one else's uncle in this attractive form is charming.</t>
  </si>
  <si>
    <t>Beatrice Harraden</t>
  </si>
  <si>
    <t>How Phidias Helped the Image-Maker</t>
  </si>
  <si>
    <t>Junior Classics Vol. 7</t>
  </si>
  <si>
    <t>http://www.gutenberg.org/cache/epub/6302/pg6302-images.html</t>
  </si>
  <si>
    <t>It was in the year 450 B.C., in the early summer, and Phidias, who had been working all the day, strolled quietly along the streets of Athens.
As he passed by the Agora (or market-place), he chanced to look up, and he saw a young girl of about thirteen years sitting near him. Her face was of the purest beauty; her head was gracefully poised on her shoulders; her expression was sadness itself. She looked poor and in distress. She came forward and begged for help; and there was something in her manner, as well as in her face, which made Phidias pause and listen to her.
"My father lies ill," she said plaintively, "and he cannot do his work, and so we can get no food: nothing to make him well and strong again. If I could only do his work for him I should not mind; and then I should not beg. He does not know I came out to beg—he would never forgive me; but I could not bear to see him lying there without food."</t>
  </si>
  <si>
    <t>Bram Stoker</t>
  </si>
  <si>
    <t>Dracula</t>
  </si>
  <si>
    <t>http://www.gutenberg.org/files/345/345-h/345-h.htm</t>
  </si>
  <si>
    <t>When I found that I was a prisoner, a sort of wild feeling came over me. I rushed up and down the stairs, trying every door and peering out of every window I could find; but after a little the conviction of my helplessness overpowered all other feelings. When I look back after a few hours I think I must have been mad for the time, for I behaved much as a rat does in a trap. When, however, the conviction had come to me that I was helpless I sat down quietly—as quietly as I have ever done anything in my life—and began to think over what was best to be done. I am thinking still, and as yet have come to no definite conclusion. Of one thing only am I certain; that it is no use making my ideas known to the Count. He knows well that I am imprisoned; and as he has done it himself, and has doubtless his own motives for it, he would only deceive me if I trusted him fully with the facts.</t>
  </si>
  <si>
    <t>Eliot Gregory</t>
  </si>
  <si>
    <t>Worldly Ways and Byways</t>
  </si>
  <si>
    <t>http://www.online-literature.com/eliot-gregory/worldly-ways/</t>
  </si>
  <si>
    <t>In what does this noble disregard for appearances which characterizes American men originate? Our climate, as some suggest, or discouragement at not all being millionaires? It more likely comes from an absence with us of the military training that abroad goes so far toward licking young men into shape.
I shall never forget the surprise on the face of a French statesman to whom I once expressed my sympathy for his country, laboring under the burden of so vast a standing army. He answered:
"The financial burden is doubtless great; but you have others. Witness your pension expenditures. With us the money drawn from the people is used in such a way as to be of inestimable value to them. We take the young hobbledehoy farm-hand or mechanic, ignorant, mannerless, uncleanly as he may be, and turn him out at the end of three years with his regiment, self-respecting and well- mannered, with habits of cleanliness and obedience, having acquired a bearing, and a love of order that will cling to and serve him all his life. We do not go so far," he added, "as our English neighbors in drilling men into superb manikins of 'form' and carriage."</t>
  </si>
  <si>
    <t>FRANK RICHARD STOCKTON</t>
  </si>
  <si>
    <t>THE BULLER-PODINGTON COMPACT</t>
  </si>
  <si>
    <t>The reason for this avoidance of each other at their respective rural residences may be briefly stated. Mr. Buller's country house was situated by the sea, and he was very fond of the water. He had a good cat-boat, which he sailed himself with much judgment and skill, and it was his greatest pleasure to take his friends and visitors upon little excursions on the bay. But Mr. Podington was desperately afraid of the water, and he was particularly afraid of any craft sailed by an amateur. If his friend Buller would have employed a professional mariner, of years and experience, to steer and manage his boat, Podington might have been willing to take an occasional sail; but as Buller always insisted upon sailing his own boat, and took it ill if any of his visitors doubted his ability to do so properly, Podington did not wish to wound the self-love of his friend, and he did not wish to be drowned. Consequently he could not bring himself to consent to go to Buller's house by the sea.</t>
  </si>
  <si>
    <t>Genie H. Rosenfeld</t>
  </si>
  <si>
    <t>The Great Round World and What Is Going On In It No. 15</t>
  </si>
  <si>
    <t>http://www.gutenberg.org/files/15325/15325-h/15325-h.htm</t>
  </si>
  <si>
    <t>A treaty was made in Stockholm, in 1855, between Sweden and Norway, and France and England, which they say binds King Oscar to agree with England.
This treaty said that the King of Sweden agreed not to sell to Russia, or allow her to use, any portion of his kingdom; and that if Russia made any offers for land, the King of Sweden was to tell England and France at once.
England and France, in return for this, promised to help Sweden with men and ships in case of any trouble with Russia.
This treaty is not binding any longer. France has put it aside, and has made friends with Russia on her own account. It would not be possible for her to keep to her agreement if she wished to.
The old agreement being broken, England and Sweden will have to make a new one, to bind them together again.</t>
  </si>
  <si>
    <t>Ships have a regular way of talking to one another, by means of flags arranged in certain ways.
This form of signalling is comprehended by all sailors. It is a universal language, and no matter from what country or in what seas ships may be sailing, the language of the flags makes it possible for them to be understood.
There has been one difficulty with the flag-signals, and that has been that they were useless at night. When it became too dark for the flags to be seen, sailors had no other means of communication.
The New York paper claims to have overcome this difficulty.
In saying that ships have no means of communicating with each other, it must not be forgotten that they can use lights and send certain messages with them. But the flag system enables them to say exactly what they wish to, while through the lights they can only show where they are, and call for help in case of accident.</t>
  </si>
  <si>
    <t>The Great Round World and What Is Going On In It No. 16</t>
  </si>
  <si>
    <t>http://www.gutenberg.org/files/15326/15326-h/15326-h.htm</t>
  </si>
  <si>
    <t>A year or so ago the Croton water, which is in use in New York City, was found to be impure.
A commission was appointed to go and examine the Croton Water-Shed. This meant that they were to examine the little streams, and brooks, and rivers, and lakes, which supplied the water to our aqueduct, and see what the trouble was.
They found that along the banks of these streams and lakes, in villages and out in the country, a great many dwelling-houses and shanties had been built, the occupants of which were in the habit of throwing all sorts of rubbish into the water, making it unfit for drinking.
In consequence of this, all of the houses were ordered to be torn down or moved away, and one small village of shanties was destroyed. Among others, the inhabitants of Katonah were ordered to move, that the banks of the stream might be cleared of dwellings.</t>
  </si>
  <si>
    <t>A great sea monster has been washed ashore on the coast of Florida, and men who study natural history are much interested in it. What is left of the creature is said to weigh eight tons, and no one can tell exactly what kind of a fish it is, because it appears to have been tossed by the waves for a long time, and has been partly destroyed by them.
Those people who have seen it think that it is a kind of cuttlefish, but that the arms, or tentacles, as they are called, have been broken away from it. These arms must have been from one to two hundred feet long. It is now only a huge body without much shape to it. Photographs and careful descriptions of it have been sent to the Smithsonian Institution in Washington and to Yale College, and the scientific men there expect to be able to decide what it is by comparing it with other known kinds of mollusks.</t>
  </si>
  <si>
    <t>The Great Round World and What Is Going On In It No. 17</t>
  </si>
  <si>
    <t>http://www.gutenberg.org/files/15358/15358-h/15358-h.htm</t>
  </si>
  <si>
    <t>There has lately been patented in England a system for making buttons, combs, brush-handles, billiard balls, and such like articles out of milk.
The bone buttons and articles of that kind, which we have been using up to the present time, have been made of refuse from the slaughter-houses. This new process will only require milk.
Any one who knows anything about dairy work knows what loppered milk is. It is the thick soured milk that one finds under the butter cream.
This loppered milk is made into cottage cheese, and many people, in making their cottage cheese, stand it for a moment on the fire to thicken.
Woe to the dairy wife who lets it stay too long!
It becomes like little knobs of rubber, that nothing will soften. When one tries to bite it one's teeth rebound. It is the toughest kind of material.
Mr. Callander, the Englishman who invented the milk buttons, must have had an encounter with some of this cottage cheese, and his trouble in chewing it must have made him wonder whether it wasn't intended for something else instead of food.</t>
  </si>
  <si>
    <t>Genie H. Rosenfeld.</t>
  </si>
  <si>
    <t>The Great Round World and What Is Going On In It No. 20</t>
  </si>
  <si>
    <t>http://www.gutenberg.org/files/15428/15428-h/15428-h.htm</t>
  </si>
  <si>
    <t>Blondin, the celebrated tight-rope walker, has just died in London, at the age of seventy-three.
The performance which made him famous was the crossing of Niagara Falls on the tight-rope.
Blondin was a Frenchman, his father having been one of Napoleon's soldiers.
A story is told of him that when he was five years old he saw an acrobat performing on a tight-rope.
He was so pleased with what he saw, that when he got home he stretched a rope between two posts, and, as soon as his mother was out of the way, took his father's fishing-rod, and, using it as a balancing pole, made his first appearance as a tight-rope walker.
He was trained for an acrobat and tight-rope walking, and came to this country with a troup of pantomimists.
While here he visited Niagara Falls, and the idea at once struck him that, if he dared to cross those terrible waters on a rope, his fortune would be made. He made up his mind to try it, and stayed in the village of Niagara for weeks, until he had learned just how it would be possible for him to perform the feat.</t>
  </si>
  <si>
    <t>In the first place, it looks like an ordinary pair of scissors. But when you open them to cut anything, you get the first surprise: one of the blades is marked off in inches, half-inches, quarters, eighths, and sixteenths.
Then when you are prepared for the wonders these shears have to show, you find that on one handle is a hammer-head, and that they can be used as a hammer. Close to the hammer-head a screw-driver is arranged. At the point of the shears is an awl for boring holes; and, most practical of all, the scissors when they are opened out form a perfect carpenter's square.
This wonderful tool was invented by Benjamin Ford, of Newcastle, Maine. Any boy who has such a pair of shears, and a paper of screws in his pocket, can build and make to his heart's content, and the happy mother who has this tool on her work-table is done forever with breaking her back over the tool-chest, to find some particularly elusive screw-driver or gimlet.</t>
  </si>
  <si>
    <t>The Great Round World and What Is Going On In It No. 22</t>
  </si>
  <si>
    <t>http://www.gutenberg.org/files/15452/15452-h/15452-h.htm</t>
  </si>
  <si>
    <t>A country is different from an individual in the fact that there are certain expenses that are not exactly necessary, and yet which must be provided for, for the honor of the country. A man who is in money difficulties can cut down his expenses to the mere cost of food, house, and clothes. In this way a man is better off than a country. But, on the other hand, a man can only earn just so much money; he cannot force people to buy his goods, or pay him better prices; he has to do the best he can with what he can earn; while a country can, by taxes, force people to give it the money it needs, and so it is better off than an individual.
Some of the expenses of a country that must be met are the salaries of all the officers who preserve law and order, the judges, soldiers, sailors, and the police; the pensions of the old soldiers, and of their families; the building of forts and warships, and of the guns to arm them; the making and issuing of money, and the handling and delivering of letters.</t>
  </si>
  <si>
    <t>http://www.gutenberg.org/files/15457/15457-h/15457-h.htm</t>
  </si>
  <si>
    <t>Terrible floods are reported from the Mississippi Valley. A section of the country equal in size to the whole State of Missouri is now under water, and steamboats are hurrying over what were once farm lands, rescuing the unfortunate families who have been caught by the floods.
The Mississippi, the largest river on our continent, flows through what is known as the Gulf Coast Plain.
The Gulf Coast Plain is formed by the valley lying between the great mountain ranges which make the framework of our country.
The Mississippi with its tributaries drains the whole of the enormous tract of land lying between these three main mountain ranges.
This great river forms the highway for the interior of our country, and winds through the plain for about a thousand miles. Every year when the heavy spring rains fall, and the snows melt in the north, the river overflows its bed, and floods the lowlands around it.</t>
  </si>
  <si>
    <t>http://www.gutenberg.org/files/15471/15471-h/15471-h.htm</t>
  </si>
  <si>
    <t>A book has been invented for carrying fish-hooks, and it promises to be of great use to all those who find pleasure in the gentle art of angling.
It is a book arranged somewhat like a wallet. At one end is a strong leather pocket for flies, then stretched across it are four ledges. Each ledge has a number of slits in it. At the end opposite the pocket is the first ledge, and into the slits in this ledge the hooks are placed. The short line attached to the hook is carried to the next ledge, and carefully slipped into a slit opposite to the one which holds the hook. The line is carried over another ledge to be finally anchored in the one nearer the pocket. When the book is closed the ledges fit into each other, and the fish-hooks are kept in place and therefore cannot get tangled.</t>
  </si>
  <si>
    <t>The Great Round World and What Is Going On In It No. 25</t>
  </si>
  <si>
    <t>http://www.gutenberg.org/files/15716/15716-h/15716-h.htm</t>
  </si>
  <si>
    <t>While the city of New Orleans has not yet suffered, there is hourly fear that it will be flooded. The levees are breaking in all directions, and in the near neighborhood of New Orleans fresh breaks are feared, which will send a vast volume of water flowing toward the city.
A government report from Tennessee says that nearly eight hundred square miles of territory is covered with water, from three to seven feet deep. What cabins are still standing are filled with people and cattle, crowding the upper floors or huddled together on rafts moored to the houses.
In Missouri the levees protecting Davis Island, the home of Jefferson Davis, have given way, and the island is submerged.
Davis Island was densely populated, as about twenty-five hundred people lived on it. Help had to be sent for, and steamers and barges came down and rescued the people and the cattle.</t>
  </si>
  <si>
    <t>George C. Cannon</t>
  </si>
  <si>
    <t>Pins</t>
  </si>
  <si>
    <t>Pins are made of either brass or iron wire. Those made of the latter are much cheaper, as the price of iron wire varies from three to five cents a pound, while brass wire is usually worth fourteen.
The wire is fed to the machine from large reels. It is first cut into the proper lengths by a small steel knife, so arranged that when the regular length of wire is drawn, the knife descends and cuts it off. Next, each small piece of wire, for we can hardly call it anything else yet, is headed by a sharp rap from a small automatic hammer. Lastly, the blunt ends are pointed by passing over a series of rapidly revolving emery-wheels, and the pin falls, the essentially completed article, into a large box, at the rate of three or four per second.</t>
  </si>
  <si>
    <t>The Star</t>
  </si>
  <si>
    <t>https://www.commonlit.org/texts/the-star</t>
  </si>
  <si>
    <t>By the second day it was clearly visible to any decent instrument, as a speck with a barely sensible diameter, in the constellation Leo near Regulus. In a little while an opera glass could attain it.
On the third day of the new year the newspaper readers of two hemispheres were made aware for the first time of the real importance of this unusual apparition in the heavens. "A Planetary Collision," one London paper headed the news, and proclaimed Duchaine's opinion that this strange new planet would probably collide with Neptune. The lead writers enlarged upon the topic; so that in most of the capitals of the world, on January 3rd, there was an expectation, however vague of some imminent phenomenon in the sky; and as the night followed the sunset round the globe, thousands of men turned their eyes skyward to see—the old familiar stars just as they had always been.
Until it was dawn in London and Pollux setting and the stars overhead grown pale. The Winter's dawn it was, a sickly filtering accumulation of daylight, and the light of gas and candles shone yellow in the windows to show where people were astir.</t>
  </si>
  <si>
    <t>H.H. Rogers, Jr.</t>
  </si>
  <si>
    <t>Our Excursion to Waterbury</t>
  </si>
  <si>
    <t>Brass is made by melting together in large crucibles certain proportions of copper and zinc. The heat applied must be considerable, for during the fusion of the two metals a white flame from the zinc and a green one from the copper flash from the mouth of the crucible. When properly mixed the molten alloy is poured into rectangular or cylindrical molds. After cooling, the bars are driven between immense rollers, to be formed into sheet-brass. This process is very much like rolling out dough for pie-crust, and is repeated many times. But the great pressure to which the sheets are subjected makes the alloy very brittle, so that it has to be softened or "annealed," as it is called, by being heated red-hot in very large ovens before each re-rolling. When the sheets have attained the required thinness, they are cut into widths and lengths suitable for easy handling, transportation, and manufacture.</t>
  </si>
  <si>
    <t>Izora C. Chandler</t>
  </si>
  <si>
    <t>Crete and Greece</t>
  </si>
  <si>
    <t>The Great Round World and What Is Going On In It No. 18</t>
  </si>
  <si>
    <t>http://www.gutenberg.org/files/15386/15386-h/15386-h.htm</t>
  </si>
  <si>
    <t>I was in Athens when the coming of age of Crown Prince George, the brave, handsome young Greek of whom we hear so much, was celebrated.
The streets, from the palace to the church where the ceremonies were to take place, were most beautiful with triumphal arches. Rich tapestries floated from the windows all along the way, and the flags of all nations—among them our own dear Stars and Stripes—swung merrily to the breeze.
The city was full of soldiers. Among them were the Greek mountaineers in their picturesque costume of white linen, consisting of tunics with long, flowing sleeves, and kilted skirts so full and so starched that they stood out like the skirts of a circus rider.
Their long, pointed shoes, which turned up at the toes like a toboggan, had large red rosettes on the very points. Their caps were brightly colored, and a long tassel fell from the crown to their shoulders.
Not a very good fighting costume, you will probably think; but if you had looked into their keen eyes and determined faces, you would have forgotten the costume—especially if they had come to fight you.</t>
  </si>
  <si>
    <t>M. Bourchier Sanford</t>
  </si>
  <si>
    <t>The Schubert Centennial</t>
  </si>
  <si>
    <t>Eighteen hundred and ninety-seven is the centennial year of Franz Schubert, the great composer, who was born in Vienna on the 31st of January, 1797. He was of humble lineage. His father, who also bore the name of Franz, was the son of a peasant, who studied in Vienna, and became assistant to his brother, a schoolmaster. He married Elizabeth Vitz, who had been in service as a cook in Vienna. Franz Peter Schubert was the thirteenth of a family of fourteen children. His love of music was apparent when he was very young. A relative often took him to visit a pianoforte warehouse, and there, and on an old worn-out piano at home, the child studied his first exercises without a master. At the age of seven he had a teacher, Michael Holzer, who used to cry out, "When I wish to teach him anything, he always knows it already."</t>
  </si>
  <si>
    <t>Mary Platt Parmele</t>
  </si>
  <si>
    <t>About Greece And Crete</t>
  </si>
  <si>
    <t>The island of Crete originally belonged to Greece. It is one of the most classic spots in the world. For there, on and about Mount Ida, Jupiter, the great god of Greek mythology, is supposed to have spent his boy-hood. And Homer sung about this island, too. And he has described its ninety cities—which surprises us very much when we reflect that the island is a narrow strip of land only one hundred and fifty miles long; so that the ninety cities must have been set close together, like a string of beads!
However this may be, it has just three towns now, which are making history for Europe in a very remarkable fashion; and are more talked about today than London, Paris, and St. Petersburg.
Ever since the Greeks struggled into freedom, seventy-five years ago, and became an independent kingdom, it has been the dream of the Cretans to get back to their mother country.</t>
  </si>
  <si>
    <t>When "Suleyman the Magnificent" was Sultan in 1550, the Ottoman Empire had reached its zenith. Its eastern frontier was in the heart of Asia, it held Egypt and the Northern Coast of Africa, and its European frontier reached that of Austria and Russia. It included, with the exception of Rome, every city famous in biblical or classical history.
Europe was dismayed at this advancing and irresistible power.
But there is a moment in the history of empires when they reach a climax. Then comes a decline,—a time when conquest ceases, and they are content to defend what they already possess; and finally are glad if they be permitted to exist at all!
Such a moment of climax arrived to the Ottoman Empire in the sixteenth century. The three centuries which have followed have been a gradual and sure decline.
The growth of a New Power beyond the Black Sea,—of Russia,—and brilliant combinations by leaders in Hungary, Poland, and Austria, arrested the fatal advance. Then came the struggle to keep instead of to acquire.</t>
  </si>
  <si>
    <t>Mary Platt Parmele.</t>
  </si>
  <si>
    <t>Ancient Greece</t>
  </si>
  <si>
    <t>Athens, which had first been a monarchy, then under the rule of a few wise men in the Areopagus, had then lost all her liberties under the "Tyrants." Pericles created a Democracy. He believed the true ideal was a government by the people. That if Athens governed Greece, then the Athenians should govern Athens. And that the power of a state should rest, not with one, nor a few, but with the many!
During a period of fifty years free Athens was the acknowledged head of the Greek states, and in those years Greece had reached the meridian of her glory. But Sparta was jealous of the dazzling splendor of her rival; and she hated this new democracy which was spreading through all the states. She believed in the good old idea of one despotic king, and a people cowed into submission by his authority.
Two parties were thus created in the Greek states, and in a dispute which occurred about 420 b.c.., the friends of the Spartans or Aristocratic ideal ranged themselves on the one side, and those of the Athenian or Democratic on the other.</t>
  </si>
  <si>
    <t>Notes of a War Correspondent</t>
  </si>
  <si>
    <t>http://www.online-literature.com/richard-davis/war-correspondent/</t>
  </si>
  <si>
    <t>On the day the American troops landed on the coast of Cuba, the Cubans informed General Wheeler that the enemy were intrenched at Guasimas, blocking the way to Santiago. Guasimas is not a village, nor even a collection of houses; it is the meeting place of two trails which join at the apex of a V, three miles from the seaport town of Siboney, and continue merged in a single trail to Santiago. General Wheeler, guided by the Cubans, reconnoitred this trail on the 23rd of June, and with the position of the enemy fully explained to him, returned to Siboney and informed General Young and Colonel Wood that on the following morning he would attack the Spanish position at Guasimas. It has been stated that at Guasimas, the Rough Riders were trapped in an ambush, but, as the plan was discussed while I was present, I know that so far from any ones running into an ambush, every one of the officers concerned had a full knowledge of where he would find the enemy, and what he was to do when he found him.</t>
  </si>
  <si>
    <t>Cuba in War Time</t>
  </si>
  <si>
    <t>http://www.online-literature.com/richard-davis/cuba/</t>
  </si>
  <si>
    <t>There had been a full moon the night when the squad of soldiers marched out from town it was still shining brightly through the mists, although it was past five o'clock. It lighted a plain two miles in extent broken by ridges and gullies and covered with thick, high grass and with bunches of cactus and palmetto. In the hollow of the ridges the mist lay like broad lakes of water, and on one side of the plain stood the walls of the old town. On the other rose hills covered with royal palms that showed white in the moonlight, like hundreds of marble columns. A line of tiny camp fires that the sentries had built during the night stretched between the forts at regular intervals and burned brightly.
But as the light grew stronger, and the moonlight faded, these were stamped out, and when the soldiers came in force the moon was a white ball in the sky, without radiance, the fires had sunk to ashes, and the sun had not yet risen.</t>
  </si>
  <si>
    <t>Robert W. Chambers</t>
  </si>
  <si>
    <t>The Messenger</t>
  </si>
  <si>
    <t>The day had become misty and overcast. Heavy, wet clouds hung in the east. I heard the surf thundering against the cliffs, and the gray gulls squealed as they tossed and turned high in the sky. The tide was creeping across the river sands, higher, higher, and I saw the seaweed floating on the beach, and the lancons springing from the foam, silvery threadlike flashes in the gloom. Curlew were flying up the river in twos and threes; the timid sea swallows skimmed across the moors toward some quiet, lonely pool, safe from the coming tempest. In every hedge field birds were gathering, huddling together, twittering restlessly.
When I reached the cliffs I sat down, resting my chin on my clenched hands. Already a vast curtain of rain, sweeping across the ocean miles away, hid the island of Groix. To the east, behind the white semaphore on the hills, black clouds crowded up over the horizon. After a little the thunder boomed, dull, distant, and slender skeins of lightning unraveled across the crest of the coming storm.</t>
  </si>
  <si>
    <t>Stephen Leacock</t>
  </si>
  <si>
    <t>The Decline of the Drama</t>
  </si>
  <si>
    <t>Fishermen in those plays used to get fearfully excited; and what with the excitement and the darkness and the bright beams of the lighthouse falling on the wet oilskins, and the thundering of the sea upon the reef—ah! me, those were plays! That was acting! And to think that there isn't a single streak of lightning in any play on the boards this year!
And then the kind of climax that a play like this used to have! The scene shifted right at the moment of the excitement, and lo! we are in the tower, the top story of the lighthouse, interior scene. All is still and quiet within, with the bright light of the reflectors flooding the little room, and the roar of the storm heard like muffled thunder outside.
The lighthouse keeper trims his lamps. How firm and quiet and rugged he looks. The snows of sixty winters are on his head, but his eye is clear and his grip strong. Hear the howl of the wind as he opens the door and steps forth upon the iron balcony, eighty feet above the water, and peers out upon the storm.</t>
  </si>
  <si>
    <t>Edgar Allan Poe</t>
  </si>
  <si>
    <t>http://www.online-literature.com/willa-cather/4304/</t>
  </si>
  <si>
    <t>The Shakespeare society of New York, which is really about the only useful literary organization in this country, is making vigorous efforts to redress an old wrong and atone for a long neglect. Sunday, Sept. 22, it held a meeting at the Poe cottage on Kingsbridge road near Fordham, for the purpose of starting an organized movement to buy back the cottage, restore it to its original condition and preserve it as a memorial of Poe. So it has come at last. After helping build monuments to Shelley, Keats and Carlyle we have at last remembered this man, the greatest of our poets and the most unhappy. I am glad that this movement is in the hands of American actors, for it was among them that Poe found his best friends and warmest admirers. Some way he always seemed to belong to the strolling Thespians who were his mother's people.</t>
  </si>
  <si>
    <t>William Beverley Harison?</t>
  </si>
  <si>
    <t>The Great Round World and What Is Going On In It No. 19</t>
  </si>
  <si>
    <t>http://www.gutenberg.org/files/15404/15404-h/15404-h.htm</t>
  </si>
  <si>
    <t>All who ride have been troubled at times what to do with the bicycles when they are standing still.
It may be there is damp grass, which would make it impossible to lay the precious wheel down; or there may be a thousand other little inconveniences.
Some one has come to the aid of the bicyclist, and invented a bicycle support, which can be secured to the machine, and raised at will, so as not to interfere with the wheel when in motion. It is just the thing all bicyclists have been longing for.
Another busy brain has been at work in anticipation of the summer, and the glorious time in store, riding along the country roads.
An umbrella support is the result. It consists of an attachment composed of portions which can be connected or removed at will.
What a boon it will be, on a hot summer's day, to have an umbrella comfortably held over one's head, while the hands are free to guide the wheel!</t>
  </si>
  <si>
    <t>The Inaguration</t>
  </si>
  <si>
    <t>March 4th, William McKinley was duly inaugurated as Chief Officer of our country.
For once the weather was perfect, and everybody was in the best of good humor, and up early to see the sights. At about ten o'clock Major McKinley was escorted from his hotel to the White House by a company of soldiers.
Here he was received by Mr. Cleveland, who up to the very last moment was busy writing and attending to the final duties of his office.
The members of Mr. Cleveland's Cabinet also came to pay their respects to the President-elect. After the greetings were over, Mr. Cleveland and Major McKinley walked out on the porch side by side, ready to make their journey to the Capitol.
As they passed down the steps through the crowd that was waiting to see them, every hat came off, and the spectators stood bareheaded as the two most important men in the country passed before them.
The state carriage, drawn by four horses, was waiting for them; stepping into it, they started on their trip to the Capitol.</t>
  </si>
  <si>
    <t>Juno</t>
  </si>
  <si>
    <t>Juno was about a year older, I think, when there was a death in her family. The one little kitten that she loved with all her mother heart died and left her desolate. It was a very sad occasion, I remember, but we had a great funeral. We dug the grave at the end of the garden. Johnny's express wagon was the hearse, and Johnny drew it, and was very serious indeed. We borrowed Mrs. Martin's baby carriage, and that was the mourning coach. Juno rode in it, with Ned and Gimps walking one on each side and holding her in. I pushed the coach, while a long procession of the neighbors' children came behind, crying with all their might. We sung a hymn at the grave, and did everything we could to soothe Juno's grief.
But Juno would not be reconciled. She drooped around and mewed so pitifully for several days that we could not endure it; so we went to a neighbor's cat that had more kittens than she needed, and borrowed one of them for Juno.</t>
  </si>
  <si>
    <t>Great Round World Game Of States</t>
  </si>
  <si>
    <t>The Great Round World and What Is Going On In It No. 28</t>
  </si>
  <si>
    <t>http://www.gutenberg.org/files/15613/15613-h/15613-h.htm</t>
  </si>
  <si>
    <t>This game may be played by four, six, or eight players. Two players toss up for the first choice of partners; the winner also has the right for his side to be "call" or to "reply."
After sides are chosen, the winner of the toss consults with his side, and they decide whether they will "call" or "reply." "Call" is considered the better position.
The game is played with a map of the United States made of perfectly plain pasteboard with each State a separate piece, and without names or marks of any kind on the pieces.
This map should be large enough to have Rhode Island about one inch long, and the game should be played around a table with the sides named North, South, East, and West.
The side which "calls" takes all of the States in a box.</t>
  </si>
  <si>
    <t>The Great Round World and What Is Going On In It No. 29</t>
  </si>
  <si>
    <t>http://www.gutenberg.org/files/15601/15601-h/15601-h.htm</t>
  </si>
  <si>
    <t>At last we seem to have a mucilage brush that is going to answer every requirement.
We have had them in plenty with the handles so arranged that the mucilage would not get on one's fingers, and so that the neck of the bottle would not get clogged. But so far every invention has fallen short in one very important particular. The brush has always been left in the mucilage, where it got hard and stiff and unusable for a time, or had to be lifted out and put in a fresh compartment, where it again dries and hardens.
The new brush is so arranged that it does not touch the mucilage, but is held above it by a spring in the handle. When the gum is to be used, the top of the handle is pressed, and the brush is forced down into the bottle until it meets the liquid.</t>
  </si>
  <si>
    <t>The Great Round World and What Is Going On In It No. 42</t>
  </si>
  <si>
    <t>http://www.gutenberg.org/files/15918/15918-h/15918-h.htm</t>
  </si>
  <si>
    <t>The bicycle-tape, and the mastic, and the dozen other devices for mending punctured tires are all very well in their way, but they are not absolutely reliable.
A punctured tire is a wounded tire, and needs the aid of a bicycle doctor. All attempts at doing one's own surgery are likely to fail for the simple reason that we are not experts in the business, and do not always understand the extent of the damage.
The leak-stopper is merely a bandage to be applied to the wound till help can be found. It consists of a strap of flexible material, provided at one end with a buckle and at the other with a pair of tongues.
On the inside of the strap is some flexible air-tight material partly fastened to the strap, and so arranged that it will entirely cover the lips of the wound.
The edges are covered with adhesive material, and are firmly pressed on either lip of the wound, drawing it together and covering it with air-tight material, so that no air can escape.</t>
  </si>
  <si>
    <t>The Great Round World and What Is Going On In It No. 44</t>
  </si>
  <si>
    <t>http://www.gutenberg.org/files/15970/15970-h/15970-h.htm</t>
  </si>
  <si>
    <t>An inventor in Boston has just perfected an excellent coat-hanger.
At the first glance it looks like the ordinary hangers we have been using for so many years, but this invention obviates the one objection which attaches to all the other hangers we have come across—it adapts itself to the size of the place in which it is to be used.
Those who live in small houses or apartments with meagre cupboard-room know that the old hanger is out of the question for them, two coats or waists taking up the entire length of the wardrobe.
The new hanger is adjustable. Its arms work on a spring. It can stretch them out to the fullest extent where space is no object, but when used in a cupboard where every inch counts, the accommodating arms will fold together, and taking one sleeve of the coat or waist on each arm, lay them together in the same position they would be in if folded in a drawer.</t>
  </si>
  <si>
    <t>William Dean Howells</t>
  </si>
  <si>
    <t>Stories of Ohio</t>
  </si>
  <si>
    <t>http://www.online-literature.com/william-dean-howells/stories-ohio/</t>
  </si>
  <si>
    <t>Even before the ice came creeping southwestwardly from the region of Niagara, and passed over two thirds of our state, from Lake Erie to the Ohio River there were people here of a race older than the hills, as the hills now are; for the glaciers ground away the hills as they once were, and made new ones, with new valleys between them, and new channels for the streams to run where there had never been water courses before. These earliest Ohioans must have been the same as the Ohioans of the Ice Age, and when they had fled southward before the glaciers, they must have followed the retreat of the melting ice back into Ohio again. No one knows how long they dwelt here along its edges in a climate like that of Greenland, where the glaciers are now to be seen as they once were in the region of Cincinnati. But it is believed that these Ice Folk, as we may call them, were of the race which still roams the Arctic snows.</t>
  </si>
  <si>
    <t>William F Collier</t>
  </si>
  <si>
    <t>Old English Life</t>
  </si>
  <si>
    <t>http://www.gutenberg.org/files/18561/18561-h/18561-h.htm#Old</t>
  </si>
  <si>
    <t>The central picture in Old English life—the great event of the day—was Noon-meat, or dinner in the great hall. A little before three, the chief and all his household, with any stray guests who might have dropped in, met in the hall, which stood in the centre of its encircling bowers—the principal apartment of every Old English house. Clouds of wood smoke, rolling up from a fire which blazed in the middle of the floor, blackened the carved rafters of the arched roof before they found their way out of the hole above which did duty as a chimney.
Tapestries, dyed purple, or glowing with variegated pictures of saints and heroes, hung, and if the day was stormy, flapped upon the chinky walls. In palaces and in earls' mansions coloured tiles, wrought into a mosaic, formed a clean and pretty pavement; but the common flooring of the time was clay, baked dry with the heat of winter evenings and summer noons. The only articles of furniture always in the hall were wooden benches; some of which, especially the high settle or seat of the chieftain, boasted cushions, or at least a rug.</t>
  </si>
  <si>
    <t>ZÉNÄIDE A. RAGOZIN</t>
  </si>
  <si>
    <t>The Great Round World and The People Who Lived On It Chapter I</t>
  </si>
  <si>
    <t>The Great Round World and What Is Going On In It No. 34</t>
  </si>
  <si>
    <t>http://www.gutenberg.org/files/15827/15827-h/15827-h.htm</t>
  </si>
  <si>
    <t>The family had no idea how long they and their forefathers before them had owned and lived upon the farm. If they ever thought of it at all, they probably thought they had been there always. Really, it must have been a very, very long time—they were so thoroughly settled, so well acquainted with the land and everything on it; then they were so numerous and knew so much. It must have taken a tremendous length of time to learn all about farming and dairy work, about building, and weaving, and making things,—to have found out so much about the stars, the coming and going of the moon, the years and months which it makes,—to have so many set customs, and a religion with prayers and worship,—and lastly, to have invented writing and no end of useful arts, requiring skill and long practice.</t>
  </si>
  <si>
    <t>Buttercups</t>
  </si>
  <si>
    <t>Chambers Elementary Science Reader Book I</t>
  </si>
  <si>
    <t>http://www.gutenberg.org/files/18217/18217-h/18217-h.htm#BUTTERCUPS</t>
  </si>
  <si>
    <t>One day the children were out in the fields, running races, picking flowers, and making daisy-chains!
When they began to feel tired and hungry, they got milk and cake out of mother's basket, and had a long rest on the dry, warm grass.
'How these buttercups shine!' said Dora; 'they look like gold!'
'Gold-cups, they ought to be called, not butter-cups,' said Harry. 'They look like cups, don't they?'
'But they would not hold water like real cups. Look at this one; it is in five pieces.'
'Five? Oh yes! And look underneath. There is another sort of cup with five leaves in it.'
'Only it is not bright and golden, but green and hairy.''
Now, you found that out, and I found the five yellow leaves. It is my turn again. I can see yellow threads standing up in a ring all round the middle of the cup, and their tops are thick.'
 'It is my turn now! In the very middle there is a green heap. It looks as if the yellow threads were taking care of it.'</t>
  </si>
  <si>
    <t>Wheat - Part I</t>
  </si>
  <si>
    <t>http://www.gutenberg.org/files/18217/18217-h/18217-h.htm#WHEAT_PART_1</t>
  </si>
  <si>
    <t>I hope we shall have some nice soft rain,' said father, as they left the field.
 Many days went by, rain came again and again. There was sunshine, too; but sometimes the east winds blew.
 Dora and Harry went out every morning to look at the field. But they always came in saying that there was nothing but brown earth to be seen.
At last, one morning they came in running and jumping. 'Our wheat is up! There are tiny green leaves all over the field!' After this there was always something fresh to see. The wheat-plants grew taller, and put out long leaves.
Dora said one day that they looked like grass, and her mother told her that wheat was a large kind of grass.
'Look at the shape of the leaves,' she said, 'and the joints in the stems.'The wheat soon grew so tall that it stood above the heads of the children. They used to go in among it, and make believe that they were lost in a great forest.</t>
  </si>
  <si>
    <t>A Tree</t>
  </si>
  <si>
    <t>http://www.gutenberg.org/files/18217/18217-h/18217-h.htm#A_TREE</t>
  </si>
  <si>
    <t>Harry found that the stump had roots that spread out all round for a long way.
'How thick and hard they are!' he said; 'come and feel this one!'
'It is not like the roots we saw on the ivy,' she said. 'Now look at the top of the stump. It is all marked in rings.'
 'In the very middle there is a little light spot, and then come dark rings, and then more rings outside. Father once told me these rings showed how old the trees were. And do you see lines coming away from the middle?'
 'The look like the rays of the sun, which I draw on my slate,' said Dora. 'What a rough coat this tree had! Come and feel the outside of the log.'
'That is the bark! I have heard father talk about bark.'
Well, I shall call it the coat. It is the tree's overcoat to keep him warm and dry. But trees do not all seem to have rough coats. Look at that one!' and she ran over to a little birch, and pulled off some of its thin bark.</t>
  </si>
  <si>
    <t>Emma Louise Smythe</t>
  </si>
  <si>
    <t>The Little Pine Tree</t>
  </si>
  <si>
    <t>A Primary Reader: Old-time Stories, Fairy Tales and Myths Retold by Children</t>
  </si>
  <si>
    <t>http://www.gutenberg.org/files/7841/7841-h/7841-h.htm#i</t>
  </si>
  <si>
    <t>A little pine tree was in the woods.
It had no leaves. It had needles.
The little tree said, "I do not like needles. All the other trees in the woods have pretty leaves. I want leaves, too. But I will have better leaves. I want gold leaves."
Night came and the little tree went to sleep. A fairy came by and gave it gold leaves.
When the little tree woke it had leaves of gold.
It said, "Oh, I am so pretty! No other tree has gold leaves."
Night came.
A man came by with a bag. He saw the gold leaves. He took them all and put them into his bag.
The poor little tree cried, "I do not want gold leaves again. I will have glass leaves."
So the little tree went to sleep. The fairy came by and put the glass leaves on it.
The little tree woke and saw its glass leaves.
How pretty they looked in the sunshine! 'No other tree was so bright.
Then a wind came up. It blew and blew.
The glass leaves all fell from the tree and were broken.</t>
  </si>
  <si>
    <t>Jason and the Dragon</t>
  </si>
  <si>
    <t>Thor was always going on long journeys. One day he went off and left Sif alone. She went out on the porch and fell asleep.
Loki came along. He was always playing tricks.
He saw Sif lying asleep. He said, "I am going to cut off her hair."
So Loki went up on the porch and cut off Sif's golden hair.
When Sif woke up and saw that her hair was gone, she cried and cried. Then she ran to hide. She did not want Thor to see her.
When Thor came home, he could not find Sif.
"Sif! Sif!" he called, "Where are you?"
But Sif did not answer.
Thor looked all around the house. At last he found her crying.
"Oh, Thor, look, all my hair is gone! Somebody has cut it off. It was a man. He ran away with it."
Then Thor was very angry. He said, "I know it was Loki. He is always getting into mischief. Just wait until I get him!"
And Thor went out to find Loki.</t>
  </si>
  <si>
    <t>The Red Room</t>
  </si>
  <si>
    <t>http://www.gutenberg.org/files/23218/23218-h/23218-h.htm</t>
  </si>
  <si>
    <t>I heard the faint sound of a stick and a shambling step on the flags in the passage outside. The door creaked on its hinges as a second old man entered, more bent, more wrinkled, more aged even than the first. He supported himself by the help of a crutch, his eyes were covered by a shade, and his lower lip, half averted, hung pale and pink from his decaying yellow teeth. He made straight for an armchair on the opposite side of the table, sat down clumsily, and began to cough. The man with the withered hand gave the newcomer a short glance of positive dislike; the old woman took no notice of his arrival, but remained with her eyes fixed steadily on the fire.
"I said—it's your own choosing," said the man with the withered hand, when the coughing had ceased for a while.
"It's my own choosing," I answered.
The man with the shade became aware of my presence for the first time, and threw his head back for a moment, and sidewise, to see me. I caught a momentary glimpse of his eyes, small and bright and inflamed. Then he began to cough and splutter again.</t>
  </si>
  <si>
    <t>Annie E. Armstrong</t>
  </si>
  <si>
    <t>Three Bright Girls: A Story of Chance and Mischance</t>
  </si>
  <si>
    <t>http://www.gutenberg.org/files/62631/62631-h/62631-h.htm</t>
  </si>
  <si>
    <t>Almost before Sir Peter has greeted his host and hostess, the door is once more thrown wide, and the announcement "Dinner is served" brings the assembled guests to their feet. Doris is standing obedient, close by her aunt, who has already taken forcible possession of Hugh, when a cheery, manly voice from behind says "Now, Miss Doris, your mother tells me I am to have the honour of taking you in to dinner on this auspicious occasion of your first appearance in public;" and Colonel Danvers stands before her with smiling face and outstretched hand.
"I couldn't come and speak to you before," he explains, "for your father and the rector pinned me at the other end of the room and dragged me into a political discussion."
"O, I am so glad I am to sit beside you!" exclaims Doris with genuine pleasure. "I was dreadfully afraid it would be Captain Hall; and he is so stupid, you know. It takes him about five minutes to get out the most ordinary remarks with his silly affected drawl."</t>
  </si>
  <si>
    <t>C. Raymond Beazley</t>
  </si>
  <si>
    <t>Prince Henry the Navigator, the Hero of Portugal and of Modern Discovery</t>
  </si>
  <si>
    <t>http://www.gutenberg.org/files/18757/18757-h/18757-h.htm</t>
  </si>
  <si>
    <t>It is true that Strabo's China is cramped and cut short; that his Ceylon (Taprobane) is even larger than Ptolemy's; that Ireland (Ierne) appears to the north of Britain; and that the Caspian joins the North Sea by a long and narrow channel; but the true shape of India, of the Persian Gulf and the Euxine, of the Sea of Azov and the Mediterranean, is marked rightly enough in general outline. This earlier chart has not the elaborate completeness of Ptolemy's, but it is free from his enormous errors, and it has all the advantage of science, however imperfect, over brilliant guessing.
Of course, even in Ptolemy, this guess-work pure and simple only comes in at intervals and does not so much affect the central and, for his day, far more important tracts of the Old World, but we have yet to see how, in the mediæval period and under Arabic imagination, all geography seemed likely to become an exercise of fancy.</t>
  </si>
  <si>
    <t>Friedrich Wilhelm Nietzsche TRANSLATED BY
ANTHONY M. LUDOVICI</t>
  </si>
  <si>
    <t>The Antichrist</t>
  </si>
  <si>
    <t xml:space="preserve">The Twilight of the Idols - The Antichrist
       Complete Works, Volume Sixteen
</t>
  </si>
  <si>
    <t>http://www.gutenberg.org/files/52263/52263-h/52263-h.htm</t>
  </si>
  <si>
    <t>A painful and ghastly spectacle has just risen before my eyes. I tore down the curtain which concealed mankind's corruption. This word in my mouth is at least secure from the suspicion that it contains a moral charge against mankind. It is—I would fain emphasise this again—free from moralic acid: to such an extent is this so, that I am most thoroughly conscious of the corruption in question precisely in those quarters in which hitherto people have aspired with most determination to "virtue" and to "godliness." As you have already surmised, I understand corruption in the sense of decadence. What I maintain is this, that all the values upon which mankind builds its highest hopes and desires are decadent values. I call an animal, a species, an individual corrupt, when it loses its instincts, when it selects and prefers that which is detrimental to it. A history of the "higher feelings," of "human ideals"—and it is not impossible that I shall have to write it—would almost explain why man is so corrupt.</t>
  </si>
  <si>
    <t>The Twilight of the Idols</t>
  </si>
  <si>
    <t>There is a time when all passions are simply fatal in their action, when they wreck their victims with the weight of their folly,—and there is a later period, a very much later period, when they marry with the spirit, when they "spiritualise" themselves. Formerly, owing to the stupidity inherent in passion, men waged war against passion itself: men pledged themselves to annihilate it,—all ancient moral-mongers were unanimous on this point, "il faut tuer les passions." The most famous formula for this stands in the New Testament, in that Sermon on the Mount, where, let it be said incidentally, things are by no means regarded from a height. It is said there, for instance, probably with an application to sexuality: "if thy eye offend thee, pluck it out": fortunately no Christian acts in obedience to this precept. To annihilate the passions and desires, simply on account of their stupidity, and to obviate the unpleasant consequences of their stupidity, seems to us today merely an aggravated form of stupidity.</t>
  </si>
  <si>
    <t>The Time Machine</t>
  </si>
  <si>
    <t>http://www.gutenberg.org/files/35/35-h/35-h.htm</t>
  </si>
  <si>
    <t>Within the big valves of the door—which were open and broken—we found, instead of the customary hall, a long gallery lit by many side windows. At the first glance I was reminded of a museum. The tiled floor was thick with dust, and a remarkable array of miscellaneous objects was shrouded in the same grey covering. Then I perceived, standing strange and gaunt in the centre of the hall, what was clearly the lower part of a huge skeleton. I recognised by the oblique feet that it was some extinct creature after the fashion of the Megatherium. The skull and the upper bones lay beside it in the thick dust, and in one place, where rain-water had dropped through a leak in the roof, the thing itself had been worn away. Further in the gallery was the huge skeleton barrel of a Brontosaurus. My museum hypothesis was confirmed. Going towards the side I found what appeared to be sloping shelves, and clearing away the thick dust, I found the old familiar glass cases of our own time. But they must have been air-tight to judge from the fair preservation of some of their contents.</t>
  </si>
  <si>
    <t>James Baldwin</t>
  </si>
  <si>
    <t>Jupiter and His Mighty Company End the Golden Age</t>
  </si>
  <si>
    <t>https://www.commonlit.org/texts/jupiter-and-his-mighty-company-end-the-golden-age</t>
  </si>
  <si>
    <t>Jupiter had two brothers, both of them terrible fellows, but not nearly so great as himself. The name of one of them was Neptune, or Poseidon, and he was the king of the sea. He had a glittering, golden palace far down in the deep sea-caves where the fishes live and the red coral grows; and whenever he was angry the waves would rise mountain high, and the storm-winds would howl fearfully, and the sea would try to break over the land; and men called him the Shaker of the Earth.
The other brother of Jupiter was a sad pale-faced being, whose kingdom was underneath the earth, where the sun never shone and where there was darkness and weeping and sorrow all the time. His name was Pluto, or Aidoneus, and his country was called the Lower World, or the Land of Shadows, or Hades. Men said that whenever any one died, Pluto would send his messenger, or Shadow Leader, to carry that one down into his cheerless kingdom; and for that reason they never spoke well of him, but thought of him only as the enemy of life.</t>
  </si>
  <si>
    <t>The Story of Prometheus and Pandora's Box</t>
  </si>
  <si>
    <t>https://www.commonlit.org/texts/the-story-of-prometheus-and-pandora-s-box</t>
  </si>
  <si>
    <t>Things might have gone on very happily indeed, and the Golden Age might really have come again, had it not been for Jupiter. But one day, when he chanced to look down upon the earth, he saw the fires burning, and the people living in houses, and the flocks feeding on the hills, and the grain ripening in the fields, and this made him very angry.
"Who has done all this?" he asked.
And some one answered, "Prometheus!"
"What! That young Titan!" he cried. "Well, I will punish him in a way that will make him wish I had shut him up in the prison-house with his kinsfolk. But as for those puny men, let them keep their fire. I will make them ten times more miserable than they were before they had it."
Of course it would be easy enough to deal with Prometheus at any time, and so Jupiter was in no great haste about it. He made up his mind to distress mankind first; and he thought of a plan for doing it in a very strange, roundabout way.</t>
  </si>
  <si>
    <t>The Naughty Jocko</t>
  </si>
  <si>
    <t>http://www.gutenberg.org/files/7425/7425-h/7425-h.htm#iii</t>
  </si>
  <si>
    <t>Neddy was much ashamed, and told the man his aunt would pay for all the broken things. Then he took his naughty pet, and started to go home and tie him up, for it was plain this monkey was not to be trusted. But as soon as they got out, Jocko ran up a tree and dropped on to a load of hay passing underneath. Here he danced and pranced, and had a fine time, throwing off the man's coat and rake, and eating some of the dinner tied up in a cloth. The crusts of bread and the bones he threw at the horse; this new kind of whip frightened the horse, and he ran away down a steep hill, and upset the hay and broke the cart. Oh, such a time! It was worse than the candy scrape; for the man swore, and the horse was hurt, and people said the monkey ought to be shot, he did so much mischief. Jocko didn't care a bit; he sat high up in a tree, and chattered and scolded, and swung by his tail, and was so droll that people couldn't help laughing at him.</t>
  </si>
  <si>
    <t>The King in Yellow</t>
  </si>
  <si>
    <t>http://www.gutenberg.org/files/8492/8492-h/8492-h.htm</t>
  </si>
  <si>
    <t>I started to reply, but a sudden burst of military music from the street below drowned my voice. The twentieth dragoon regiment, formerly in garrison at Mount St. Vincent, was returning from the manœuvres in Westchester County, to its new barracks on East Washington Square. It was my cousin's regiment. They were a fine lot of fellows, in their pale blue, tight-fitting jackets, jaunty busbys and white riding breeches with the double yellow stripe, into which their limbs seemed moulded. Every other squadron was armed with lances, from the metal points of which fluttered yellow and white pennons. The band passed, playing the regimental march, then came the colonel and staff, the horses crowding and trampling, while their heads bobbed in unison, and the pennons fluttered from their lance points. The troopers, who rode with the beautiful English seat, looked brown as berries from their bloodless campaign among the farms of Westchester, and the music of their sabres against the stirrups, and the jingle of spurs and carbines was delightful to me. I saw Louis riding with his squadron.</t>
  </si>
  <si>
    <t>Sir Edward Sullivan</t>
  </si>
  <si>
    <t>Guy Mannering</t>
  </si>
  <si>
    <t>Junior Classics, Vol 5</t>
  </si>
  <si>
    <t>One cloudy November evening, a young traveller, Guy Mannering by name, just come from the University of Oxford, was making his way with difficulty over the wild and lonely moorland which extended for many miles on the outskirts of the village. He had lost the road to Kippletringan, whither he was bound, but was lucky enough to find a guide to conduct him there before he had gone completely astray; and late at night he arrived at Godfrey Bertram's house, where he was hospitably welcomed by the owner. Supper was got ready, a good bottle of wine was opened, and the laird and the dominic and Guy Mannering were enjoying themselves comfortably, when the conversation was interrupted by the shrill voice of someone coming upstairs.
"It's Meg Merrilies, the gipsy, as sure as I'm a sinner," said Mr. Bertram; and, as the door opened, a tall woman, full six feet high, with weather-beaten features and hair as black as midnight, stepped into the room.
Her appearance was altogether of so strange a kind, that it made Mannering start.</t>
  </si>
  <si>
    <t>The Red Badge of Courage: An Episode of the American Civil War</t>
  </si>
  <si>
    <t>http://www.gutenberg.org/files/73/73-h/73-h.htm</t>
  </si>
  <si>
    <t>Nevertheless, the next morning he had gone to a town that was near his mother's farm and had enlisted in a company that was forming there. When he had returned home his mother was milking the brindle cow. Four others stood waiting. "Ma, I've enlisted," he had said to her diffidently. There was a short silence. "The Lord's will be done, Henry," she had finally replied, and had then continued to milk the brindle cow.
When he had stood in the doorway with his soldier's clothes on his back, and with the light of excitement and expectancy in his eyes almost defeating the glow of regret for the home bonds, he had seen two tears leaving their trails on his mother's scarred cheeks. Still, she had disappointed him by saying nothing whatever about returning with his shield or on it. He had privately primed himself for a beautiful scene. He had prepared certain sentences which he thought could be used with touching effect. But her words destroyed his plans.</t>
  </si>
  <si>
    <t>Thomas Hardy</t>
  </si>
  <si>
    <t>Jude the Obscure</t>
  </si>
  <si>
    <t>http://www.gutenberg.org/files/153/153-h/153-h.htm</t>
  </si>
  <si>
    <t>The rector had gone away for the day, being a man who disliked the sight of changes. He did not mean to return till the evening, when the new school-teacher would have arrived and settled in, and everything would be smooth again. The blacksmith, the farm bailiff, and the schoolmaster himself were standing in perplexed attitudes in the parlour before the instrument. The master had remarked that even if he got it into the cart he should not know what to do with it on his arrival at Christminster, the city he was bound for, since he was only going into temporary lodgings just at first. A little boy of eleven, who had been thoughtfully assisting in the packing, joined the group of men, and as they rubbed their chins he spoke up, blushing at the sound of his own voice: "Aunt has got a great fuel-house, and it could be put there, perhaps, till you've found a place to settle in, sir."</t>
  </si>
  <si>
    <t>http://www.online-literature.com/willa-cather/4303/</t>
  </si>
  <si>
    <t>We have all known that intoxicating period when we thought we "understood life," because we had read Daudet, Zola and Guy de Maupassant, and like Mr. Howells we all looked back rather fondly upon the time when we believed that books were the truth and art was all. After a while books grow matter of fact like everything else and we always think enviously of the days when they were new and wonderful and strange. That's a part of existence. We lose our first keen relish for literature just as we lose it for ice cream and confectionery. The taste grows older, wiser and more subdued. We would all wear out of very enthusiasm if it did not. But why should Mr. Howells tell the world this common experience in detail as though it were his and his alone. He might as well write a detailed account of how he had the measles and the whooping cough. It was all right and proper for Mr. Howells to like Heine and Hugo, but, in the words of the circus clown, "We've all been there."</t>
  </si>
  <si>
    <t>http://www.online-literature.com/willa-cather/4306/</t>
  </si>
  <si>
    <t>Their mania for careless and hasty work is not confined to the lesser men. Howells and Hardy have gone with the crowd. Now that Stevenson is dead I can think of but one English speaking author who is really keeping his self-respect and sticking for perfection. Of course I refer to that mighty master of language and keen student of human actions and motives, Henry James. In the last four years he has published, I believe, just two small volumes, "The Lesson of the Master" and "Terminations," and in those two little volumes of short stories he who will may find out something of what it means to be really an artist. The framework is perfect and the polish is absolutely without flaw. They are sometimes a little hard, always calculating and dispassionate, but they are perfect. I wish James would write about modern society, about "degeneracy" and the new woman and all the rest of it.</t>
  </si>
  <si>
    <t>THE BLACK MONK</t>
  </si>
  <si>
    <t>One day he was sitting on the balcony after evening tea, reading. At the same time, in the drawing-room, Tanya taking soprano, one of the young ladies a contralto, and the young man with his violin, were practising a well-known serenade of Braga's. Kovrin listened to the words—they were Russian—and could not understand their meaning. At last, leaving his book and listening attentively, he understood: a maiden, full of sick fancies, heard one night in her garden mysterious sounds, so strange and lovely that she was obliged to recognise them as a holy harmony which is unintelligible to us mortals, and so flies back to heaven. Kovrin's eyes began to close. He got up, and in exhaustion walked up and down the drawing-room, and then the dining-room. When the singing was over he took Tanya's arm, and with her went out on the balcony.</t>
  </si>
  <si>
    <t>Pesotsky had an immense house with columns and lions, off which the stucco was peeling, and with a footman in swallow-tails at the entrance. The old park, laid out in the English style, gloomy and severe, stretched for almost three-quarters of a mile to the river, and there ended in a steep, precipitous clay bank, where pines grew with bare roots that looked like shaggy paws; the water shone below with an unfriendly gleam, and the peewits flew up with a plaintive cry, and there one always felt that one must sit down and write a ballad. But near the house itself, in the courtyard and orchard, which together with the nurseries covered ninety acres, it was all life and gaiety even in bad weather. Such marvellous roses, lilies, camellias; such tulips of all possible shades, from glistening white to sooty black—such a wealth of flowers, in fact, Kovrin had never seen anywhere as at Pesotsky's. It was only the beginning of spring, and the real glory of the flower-beds was still hidden away in the hot-houses.</t>
  </si>
  <si>
    <t>Arthur Machen</t>
  </si>
  <si>
    <t>The Great God Pan</t>
  </si>
  <si>
    <t>http://www.gutenberg.org/files/389/389-h/389-h.htm</t>
  </si>
  <si>
    <t>Clarke heard the words quite distinctly, and knew that Raymond was speaking to him, but for the life of him he could not rouse himself from his lethargy. He could only think of the lonely walk he had taken fifteen years ago; it was his last look at the fields and woods he had known since he was a child, and now it all stood out in brilliant light, as a picture, before him. Above all there came to his nostrils the scent of summer, the smell of flowers mingled, and the odor of the woods, of cool shaded places, deep in the green depths, drawn forth by the sun's heat; and the scent of the good earth, lying as it were with arms stretched forth, and smiling lips, overpowered all. His fancies made him wander, as he had wandered long ago, from the fields into the wood, tracking a little path between the shining undergrowth of beech-trees; and the trickle of water dropping from the limestone rock sounded as a clear melody in the dream.</t>
  </si>
  <si>
    <t>Charles Dickens</t>
  </si>
  <si>
    <t>American Notes</t>
  </si>
  <si>
    <t>http://www.gutenberg.org/files/675/675-h/675-h.htm</t>
  </si>
  <si>
    <t>And there she is! all eyes are turned to where she lies, dimly discernible through the gathering fog of the early winter afternoon; every finger is pointed in the same direction; and murmurs of interest and admiration—as ‘How beautiful she looks!' ‘How trim she is!'—are heard on every side. Even the lazy gentleman with his hat on one side and his hands in his pockets, who has dispensed so much consolation by inquiring with a yawn of another gentleman whether he is ‘going across'—as if it were a ferry—even he condescends to look that way, and nod his head, as who should say, ‘No mistake about that:' and not even the sage Lord Burleigh in his nod, included half so much as this lazy gentleman of might who has made the passage (as everybody on board has found out already; it's impossible to say how) thirteen times without a single accident! There is another passenger very much wrapped-up, who has been frowned down by the rest, and morally trampled upon and crushed, for presuming to inquire with a timid interest how long it is since the poor President went down.</t>
  </si>
  <si>
    <t>The Treasure in the Forest</t>
  </si>
  <si>
    <t>https://www.commonlit.org/texts/the-treasure-in-the-forest</t>
  </si>
  <si>
    <t>The man called Evans came swaying along the canoe until he could look over his companion's shoulder. The paper had the appearance of a rough map. By much folding it was creased and worn to the pitch of separation, and the second man held the discoloured fragments together where they had parted. On it one could dimly make out, in almost obliterated pencil, the outline of the bay. "Here," said Evans, "is the reef, and here is the gap." He ran his thumb-nail over the chart. "This curved and twisting line is the river—I could do with a drink now!—and this star is the place." "You see this dotted line," said the man with the map; "it is a straight line, and runs from the opening of the reef to a clump of palm-trees. The star comes just where it cuts the river. We must mark the place as we go into the lagoon." "It's odd," said Evans, after a pause, "what these little marks down here are for. It looks like the plan of a house or something; but what all these little dashes, pointing this way and that, may mean I can't get a notion."</t>
  </si>
  <si>
    <t>The History of the United States</t>
  </si>
  <si>
    <t>http://www.online-literature.com/julian-hawthorne/us-history-vol1/</t>
  </si>
  <si>
    <t>Nobody but Americans could govern America. The people were too intelligent, too active, too various-minded, too full of native quality and genius to be ruled from abroad. If they were to fall under foreign subjection, they would become a dead weight in the world, instead of a source of life; as Adams said, every increase in population would be but an increase of slaves. And that they preferred death to slavery was every day becoming increasingly manifest. They felt that the future was in them, and that they must have space and freedom to bring it forth; and it is one of the paradoxes of history that England, to whom they stood in blood-relationship, from whom they derived the instinct for liberty, should have attempted to reduce them to the most absolute bondage anywhere known, except in the colonies of Spain. She was actuated partly by the pride of authority, centered in George III, and from him percolating into his creatures in the ministry and Parliament; and partly by the horde of office-seekers and holders whose aim was sheer pecuniary gain at any cost of honor and principle.</t>
  </si>
  <si>
    <t>Kate Chopin</t>
  </si>
  <si>
    <t>A Respectable Woman</t>
  </si>
  <si>
    <t>https://www.commonlit.org/texts/a-respectable-woman</t>
  </si>
  <si>
    <t>But why she liked him she could not explain satisfactorily to herself when she partly attempted to do so. She could discover in him none of those brilliant and promising traits which Gaston, her husband, had often assured her that he possessed. On the contrary, he sat rather mute and receptive before her chatty eagerness to make him feel at home and in the face of Gaston's frank and wordy hospitality. His manner was as courteous toward her as the most exacting woman could require; but he made no direct appeal to her approval or even esteem.
Once settled at the plantation he seemed to like to sit upon the wide portico in the shade of one of the big Corinthian pillars, smoking his cigar lazily and listening attentively to Gaston's experience as a sugar planter.
"This is what I call living," he would utter with deep satisfaction, as the air that swept across the sugar field caressed him with its warm and scented velvety touch. It pleased him also to get on familiar terms with the big dogs that came about him, rubbing themselves sociably against his legs.</t>
  </si>
  <si>
    <t>Story of An Hour</t>
  </si>
  <si>
    <t>https://www.commonlit.org/texts/story-of-an-hour</t>
  </si>
  <si>
    <t>There stood, facing the open window, a comfortable, roomy armchair. Into this she sank, pressed down by a physical exhaustion that haunted her body and seemed to reach into her soul. She could see in the open square before her house the tops of trees that were all aquiver with the new spring life. The delicious breath of rain was in the air. In the street below a peddler was crying his wares. The notes of a distant song which someone was singing reached her faintly, and countless sparrows were twittering in the eaves.There were patches of blue sky showing here and there through the clouds that had met and piled one above the other in the west facing her window. She sat with her head thrown back upon the cushion of the chair, quite motionless, except when a sob came up into her throat and shook her, as a child who has cried itself to sleep continues to sob in its dreams.</t>
  </si>
  <si>
    <t>A Matter of Prejudice</t>
  </si>
  <si>
    <t>https://www.commonlit.org/texts/a-matter-of-prejudice</t>
  </si>
  <si>
    <t>She had not spoken to her son Henri for ten years because he had married an American girl from Prytania street. She would not permit green tea to be introduced into her house, and those who could not or would not drink coffee might drink tisane of fleur de Laurier for all she cared. Nevertheless, the children seemed to be having it all their own way that day, and the organ-grinders were let loose. Old madame, in her retired corner, could hear the screams, the laughter and the music far more distinctly than she liked. She rocked herself noisily, and hummed "Partant pour la Syrie." She was straight and slender. Her hair was white, and she wore it in puffs on the temples. Her skin was fair and her eyes blue and cold. Suddenly she became aware that footsteps were approaching, and threatening to invade her privacy — not only footsteps, but screams! Then two little children, one in hot pursuit of the other, darted wildly around the corner near which she sat.</t>
  </si>
  <si>
    <t>Lafcadio Hearn</t>
  </si>
  <si>
    <t>The Dance of the Bon-Odori (From Glimpses of Unfamiliar Japan, Volume I, Chapter VI)</t>
  </si>
  <si>
    <t>http://www.gutenberg.org/files/17160/17160-h/17160-h.htm#Page_291</t>
  </si>
  <si>
    <t>At last, from the verge of an enormous ridge, the roadway suddenly slopes down into a vista of high peaked roofs of thatch and green-mossed eaves—into a village like a colored print out of old Hiroshige's picture-books, a village with all its tints and colors precisely like the tints and colors of the landscape in which it lies. This is Kami-Ichi, in the land of Hoki.
We halt before a quiet, dingy little inn, whose host, a very aged man, comes forth to salute me; while a silent, gentle crowd of villagers, mostly children and women, gather about the kuruma to see the stranger, to wonder at him, even to touch his clothes with timid smiling curiosity. One glance at the face of the old innkeeper decides me to accept his invitation. I must remain here until tomorrow: my runners are too wearied to go farther tonight.</t>
  </si>
  <si>
    <t>Lucian of Samosata</t>
  </si>
  <si>
    <t>Lucian's True History</t>
  </si>
  <si>
    <t>http://www.gutenberg.org/files/45858/45858-h/45858-h.htm</t>
  </si>
  <si>
    <t>Now, what strange novelties worthy of note I observed during the time of my abode there, I will relate unto you. The first is, that they are not begotten of women, but of mankind: for they have no other marriage but of males: the name of women is utterly unknown among them: until they accomplish the age of five and twenty years, they are given in marriage to others: from that time forwards they take others in marriage to themselves: for as soon as the infant is conceived the leg begins to swell, and afterwards when the time of birth is come, they give it a lance and take it out dead: then they lay it abroad with open mouth towards the wind, and so it takes life: and I think thereof the Grecians call it the belly of the leg, because therein they bear their children instead of a belly. I will tell you now of a thing more strange than this.</t>
  </si>
  <si>
    <t>The Jungle Book</t>
  </si>
  <si>
    <t>http://www.gutenberg.org/files/236/236-h/236-h.htm</t>
  </si>
  <si>
    <t>Father Wolf waited till his cubs could run a little, and then on the night of the Pack Meeting took them and Mowgli and Mother Wolf to the Council Rock—a hilltop covered with stones and boulders where a hundred wolves could hide. Akela, the great gray Lone Wolf, who led all the Pack by strength and cunning, lay out at full length on his rock, and below him sat forty or more wolves of every size and color, from badger-colored veterans who could handle a buck alone to young black three-year-olds who thought they could. The Lone Wolf had led them for a year now. He had fallen twice into a wolf trap in his youth, and once he had been beaten and left for dead; so he knew the manners and customs of men. There was very little talking at the Rock. The cubs tumbled over each other in the center of the circle where their mothers and fathers sat, and now and again a senior wolf would go quietly up to a cub, look at him carefully, and return to his place on noiseless feet.</t>
  </si>
  <si>
    <t>The Adventure of the Cardboard Box</t>
  </si>
  <si>
    <t>The Memoirs of Sherlock Holmes</t>
  </si>
  <si>
    <t>http://www.gutenberg.org/files/834/834-h/834-h.htm</t>
  </si>
  <si>
    <t>It was a blazing hot day in August. Baker Street was like an oven, and the glare of the sunlight upon the yellow brickwork of the house across the road was painful to the eye. It was hard to believe that these were the same walls which loomed so gloomily through the fogs of winter. Our blinds were half-drawn, and Holmes lay curled upon the sofa, reading and re-reading a letter which he had received by the morning post. For myself, my term of service in India had trained me to stand heat better than cold, and a thermometer at ninety was no hardship. But the morning paper was uninteresting. Parliament had risen. Everybody was out of town, and I yearned for the glades of the New Forest or the shingle of Southsea. A depleted bank account had caused me to postpone my holiday, and as to my companion, neither the country nor the sea presented the slightest attraction to him. He loved to lie in the very centre of five millions of people, with his filaments stretching out and running through them, responsive to every little rumour or suspicion of unsolved crime.</t>
  </si>
  <si>
    <t>The Yellow Face</t>
  </si>
  <si>
    <t>"I'll tell you what I know about Effie's history. She was a widow when I met her first, though quite young—only twenty-five. Her name then was Mrs. Hebron. She went out to America when she was young, and lived in the town of Atlanta, where she married this Hebron, who was a lawyer with a good practice. They had one child, but the yellow fever broke out badly in the place, and both husband and child died of it. I have seen his death certificate. This sickened her of America, and she came back to live with a maiden aunt at Pinner, in Middlesex. I may mention that her husband had left her comfortably off, and that she had a capital of about four thousand five hundred pounds, which had been so well invested by him that it returned an average of seven per cent. She had only been six months at Pinner when I met her; we fell in love with each other, and we married a few weeks afterwards.</t>
  </si>
  <si>
    <t>The Stockbroker’s Clerk</t>
  </si>
  <si>
    <t>Your slippers are new," he said. "You could not have had them more than a few weeks. The soles which you are at this moment presenting to me are slightly scorched. For a moment I thought they might have got wet and been burned in the drying. But near the instep there is a small circular wafer of paper with the shopman's hieroglyphics upon it. Damp would of course have removed this. You had, then, been sitting with your feet outstretched to the fire, which a man would hardly do even in so wet a June as this if he were in his full health."
Like all Holmes's reasoning the thing seemed simplicity itself when it was once explained. He read the thought upon my features, and his smile had a tinge of bitterness.
"I am afraid that I rather give myself away when I explain," said he. "Results without causes are much more impressive. You are ready to come to Birmingham, then?"
"Certainly. What is the case?"
"You shall hear it all in the train. My client is outside in a four-wheeler. Can you come at once?"</t>
  </si>
  <si>
    <t>The Crooked Man</t>
  </si>
  <si>
    <t>I looked at the clock. It was a quarter to twelve. This could not be a visitor at so late an hour. A patient, evidently, and possibly an all-night sitting. With a wry face I went out into the hall and opened the door. To my astonishment it was Sherlock Holmes who stood upon my step.
"Ah, Watson," said he, "I hoped that I might not be too late to catch you."
"My dear fellow, pray come in."
"You look surprised, and no wonder! Relieved, too, I fancy! Hum! You still smoke the Arcadia mixture of your bachelor days then! There's no mistaking that fluffy ash upon your coat. It's easy to tell that you have been accustomed to wear a uniform, Watson. You'll never pass as a pure-bred civilian as long as you keep that habit of carrying your handkerchief in your sleeve. Could you put me up to-night?"
"With pleasure."</t>
  </si>
  <si>
    <t>AN ANONYMOUS STORY</t>
  </si>
  <si>
    <t>As a rule at eleven o'clock in the morning the electric bell rang in my footman's quarters to let me know that my master was awake. When I went into the bedroom with his polished shoes and brushed clothes, Georgy Ivanitch would be sitting in his bed with a face that looked, not drowsy, but rather exhausted by sleep, and he would gaze off in one direction without any sign of satisfaction at having waked. I helped him to dress, and he let me do it with an air of reluctance without speaking or noticing my presence; then with his head wet with washing, smelling of fresh scent, he used to go into the dining-room to drink his coffee. He used to sit at the table, sipping his coffee and glancing through the newspapers, while the maid Polya and I stood respectfully at the door gazing at him.</t>
  </si>
  <si>
    <t>Elizabeth
Harrison</t>
  </si>
  <si>
    <t>The Story of Christopher Columbus for Little Children</t>
  </si>
  <si>
    <t>There were all sorts of strange and absurd ideas afloat as to the shape of the earth. Some people thought it was round like a pancake and that the waters which surrounded the land gradually changed into mist and vapor and that he who ventured out into these vapors fell through the mist and clouds down into—they knew not where. Others believed that there were huge monsters living in the distant waters ready to swallow any sailor who was foolish enough to venture near them.
But Christopher Columbus had grown to be a very wise and thoughtful man, and from all he could learn from the maps of his father-in-law and the books which he read, and from the long talks which he had with some other learned men, he grew more and more certain that the world was round like an orange, and that by sailing westward from the coast of Portugal one could gradually go round the world and find at last the wonderful land of Cathay, the strange country which lay far beyond the sea, the accounts of which had so thrilled him as a boy.</t>
  </si>
  <si>
    <t>Grant Allen</t>
  </si>
  <si>
    <t>James Runciman</t>
  </si>
  <si>
    <t>http://www.online-literature.com/grant-allen/4628/</t>
  </si>
  <si>
    <t>He was a Northumbrian by birth, "and knew the Northumbrian coast," says one of his North-Country friends, "like his mother's face." His birthplace was at Cresswell, a little village near Morpeth, where he was born in August, 1852, so that he was not quite thirty-nine when he finally wore himself out with his ceaseless exertions. He had a true North-Country education, too, among the moors and cliffs, and there drank in to the full that love of nature, and especially of the sea, which forms so conspicuous a note in his later writings. Heather and wave struck the keynotes. A son of the people, he went first, in his boyhood, to the village school at Ellington; but on his eleventh birthday he was removed from the wild north to a new world at Greenwich. There he spent two years in the naval school; and straightway began his first experiences of life on his own account as a pupil teacher at North Shields Ragged School, not far from his native hamlet.</t>
  </si>
  <si>
    <t>Ingersoll Lockwood</t>
  </si>
  <si>
    <t>Baron Trump's Marvellous Underground Journey</t>
  </si>
  <si>
    <t>http://www.gutenberg.org/files/57426/57426-h/57426-h.htm</t>
  </si>
  <si>
    <t>When we halted for the night it was only by threatening the man with severe punishment upon my return to Ilitch that I could bring him to rub his horses dry and feed and water them properly; but I stood over him until he had done his work thoroughly, for I knew that no such horses could be had for love or money in that country, and if they should go lame from standing with wet coats in the chill night air, it might mean a week's delay.
Scarcely had I thrown myself on the hard mattress which the tavern-keeper called the best bed in the house, when I was aroused by loud and boisterous talking in the next room. Ivan was drinking and quarrelling with the villagers. I strode into the room with the arrows of indignation shooting from my eyes, and the faithful Bulger close at my heels. The moment Ivan set eyes upon us he shrank away, half in earnest and half in jest, and called out,—
"Hey, look at the mazuntchick! [Little Dandy!] How smart he looks! He frightens me! See his eyes, how they shine in the dark!"</t>
  </si>
  <si>
    <t>Ripe Figs</t>
  </si>
  <si>
    <t>https://www.commonlit.org/texts/ripe-figs</t>
  </si>
  <si>
    <t>It seemed to Babette a very long time to wait; for the leaves upon the trees were tender yet, and the figs were like little hard, green marbles. But warm rains came along and plenty of strong sunshine, and though Maman-Naiaine was as patient as the statue of la Madone, and Babette as restless as a hummingbird, the first thing they both knew it was hot summertime. Every day Babette danced out to where the fig-trees were in a long line against the fence. She walked slowly beneath them, carefully peering between the gnarled, spreading branches. But each time she came disconsolate away again. What she saw there finally was something that made her sing and dance the whole long day.
When Maman-Nainaine sat down in her stately way to breakfast, the following morning, her muslin cap standing like an aureole about her white, placid face, Babette approached. She bore a dainty porcelain platter, which she set down before her godmother. It contained a dozen purple figs, fringed around with their rich, green leaves.</t>
  </si>
  <si>
    <t>Désirée’s Baby</t>
  </si>
  <si>
    <t>https://www.commonlit.org/texts/desiree-s-baby</t>
  </si>
  <si>
    <t>The little one awoke in his arms and began to cry for "Dada." That was as much as she could do or say. Some people thought she might have strayed there of her own accord, for she was of the toddling age. The prevailing belief was that she had been purposely left by a party of Texans, whose canvas-covered wagon, late in the day, had crossed the ferry that Coton Mais kept, just below the plantation. In time Madame Valmonde abandoned every speculation but the one that Désirée had been sent to her by a beneficent Providence to be the child of her affection, seeing that she was without child of the flesh. For the girl grew to be beautiful and gentle, affectionate and sincere,—the idol of Valmonde. It was no wonder, when she stood one day against the stone pillar in whose shadow she had lain asleep, eighteen years before, that Armand Aubigny riding by and seeing her there, had fallen in love with her. That was the way all the Aubignys fell in love, as if struck by a pistol shot.</t>
  </si>
  <si>
    <t>Rebecca H. Davis</t>
  </si>
  <si>
    <t>A Fox and a Raven</t>
  </si>
  <si>
    <t>Jenny set the table for the tea party under a big oak. There was a flat place on one of the round roots that rose out of the moss, which was the very thing for a table. So there she spread the little white and gold plates and cups and saucers, with the meat dish (every bit as large as your hand), in the middle, full of candy. The milk, of course, was put in the pot for coffee, and set on three dead leaves to boil; and Jenny allowed Donee to fill the jam dishes herself, with her own hands. Donee could hardly get her breath as she did it.
When they were all ready they sat down. The sun shone, and the wind was blowing, and the water of the mill-race flashed and gurgled as it went by, and a song-sparrow perched himself on the fence close to them and sang, and sang, just as if he knew what was going on.
"He wants to come to the party!" said Betty, and then they all laughed. Donee laughed too.</t>
  </si>
  <si>
    <t>Rikki-Tikki-Tavi</t>
  </si>
  <si>
    <t>https://www.commonlit.org/texts/rikki-tikki-tavi</t>
  </si>
  <si>
    <t>One day, a high summer flood washed him out of the burrow where he lived with his father and mother, and carried him, kicking and clucking, down a roadside ditch. He found a little wisp of grass floating there, and clung to it till he lost his senses. When he revived, he was lying in the hot sun on the middle of a garden path, very draggled indeed, and a small boy was saying: "Here's a dead mongoose. Let's have a funeral."
"No," said his mother; "let's take him in and dry him. Perhaps he isn't really dead."
They took him into the house, and a big man picked him up between his finger and thumb, and said he was not dead but half choked; so they wrapped him in cotton-wool, and warmed him, and he opened his eyes and sneezed.
"Now," said the big man (he was an Englishman who had just moved into the bungalow); "don't frighten him, and we'll see what he'll do."
It is the hardest thing in the world to frighten a mongoose, because he is eaten up from nose to tail with curiosity.</t>
  </si>
  <si>
    <t>Old Ephraim</t>
  </si>
  <si>
    <t>That evening we almost had a visit from one of the animals we were after. Several times we had heard at night the musical calling of the bull elk—a sound to which no writer has as yet done justice. This particular night, when we were in bed and the fire was smoldering, we were roused by a ruder noise—a kind of grunting or roaring whine, answered by the frightened snorts of the ponies. It was a bear which had evidently not seen the fire, as it came from behind the bank, and had probably been attracted by the smell of the horses. After it made out what we were, it stayed round a short while, again uttered its peculiar roaring grunt, and went off; we had seized our rifles and had run out into the woods, but in the darkness could see nothing; indeed it was rather lucky we did not stumble across the bear, as he could have made short work of us when we were at such a disadvantage.</t>
  </si>
  <si>
    <t>An Old Town By The Sea</t>
  </si>
  <si>
    <t>http://www.online-literature.com/thomas-bailey-aldrich/old-town/2/</t>
  </si>
  <si>
    <t>The town of Portsmouth stretches along the south bank of the Piscataqua, about two miles from the sea as the crow flies--three miles following the serpentine course of the river. The stream broadens suddenly at this point, and at flood tide, lying without a ripple in a basin formed by the interlocked islands and the mainland, it looks more like an island lake than a river. To the unaccustomed eye there is no visible outlet. Standing on one of the wharves at the foot of State Street or Court Street, a stranger would at first scarcely suspect the contiguity of the ocean. A little observation, however, would show him that he was in a seaport. The rich red rust on the gables and roofs of ancient buildings looking seaward would tell him that. There is a fitful saline flavor in the air, and if while he gazed a dense white fog should come rolling in, like a line of phantom breakers, he would no longer have any doubts.</t>
  </si>
  <si>
    <t>A Little Swiss Sojourn</t>
  </si>
  <si>
    <t>http://www.online-literature.com/william-dean-howells/swiss-sojourn/</t>
  </si>
  <si>
    <t>The parties in Switzerland are fortunately not divided by questions of race or religion, but the pasteur owned that the Catholics were a difficult element, and had to be carefully managed. They include the whole population of the Italian cantons, and part of the French and German. In Geneva and other large towns the labor question troublesomely enters, and the radicals, like our Democrats, are sometimes the retrograde party.
The pasteur spoke with smiling slight of the Père Hyacinthe and the Döllinger movements, and he confessed that the Protestants were cut up into too many sects to make progress among the Catholic populations. The Catholics often keep their children out of the public schools, as they do with us, but these have to undergo the State examinations, to which all the children, whether taught at home or in private schools, must submit. He deplored the want of moral instruction in the public schools, but he laughed at the attempts in France to instil non-religious moral principles: when I afterwards saw this done in the Florentine ragged schools I could not feel that he was altogether right.</t>
  </si>
  <si>
    <t>Anton Chekhov</t>
  </si>
  <si>
    <t>Excerpt From “The Grasshopper”</t>
  </si>
  <si>
    <t>https://www.commonlit.org/texts/excerpt-from-the-grasshopper</t>
  </si>
  <si>
    <t>When she got up at eleven o'clock every morning, Olga Ivanovna played the piano or, if it were sunny, painted something in oils. Then between twelve and one she drove to her dressmaker's. As Dymov and she had very little money, only just enough, she and her dressmaker were often put to clever shifts to enable her to appear constantly in new dresses and make a sensation with them. Very often out of an old dyed dress, out of bits of tulle, lace, plush, and silk, costing nothing, perfect marvels were created, something bewitching — not a dress, but a dream. From the dressmaker's Olga Ivanovna usually drove to some actress of her acquaintance to hear the latest theatrical gossip, and incidentally to try and get hold of tickets for the first night of some new play or for a benefit performance. From the actress's she had to go to some artist's studio or to some exhibition or to see some celebrity — either to pay a visit or to give an invitation or simply to have a chat.</t>
  </si>
  <si>
    <t>The Adventures of Sherlock Holmes</t>
  </si>
  <si>
    <t>http://www.gutenberg.org/files/1661/1661-h/1661-h.htm</t>
  </si>
  <si>
    <t>One night — it was on the twentieth of March, 1888 — I was returning from a journey to a patient (for I had now returned to civil practice), when my way led me through Baker Street. As I passed the well-remembered door, which must always be associated in my mind with my wooing, and with the dark incidents of the Study in Scarlet, I was seized with a keen desire to see Holmes again, and to know how he was employing his extraordinary powers. His rooms were brilliantly lit, and, even as I looked up, I saw his tall, spare figure pass twice in a dark silhouette against the blind. He was pacing the room swiftly, eagerly, with his head sunk upon his chest and his hands clasped behind him. To me, who knew his every mood and habit, his attitude and manner told their own story. He was at work again.</t>
  </si>
  <si>
    <t>Charles G. D. Roberts</t>
  </si>
  <si>
    <t>Do Seek Their Meat From God</t>
  </si>
  <si>
    <t>http://www.gutenberg.org/files/18561/18561-h/18561-h.htm#Seek</t>
  </si>
  <si>
    <t>The lonely cabin stood some distance, perhaps a quarter of a mile, back from the highway connecting the settlements. Along this main road a man was plodding wearily. All day he had been walking, and now as he neared home his steps began to quicken with anticipation of rest. Over his shoulder projected a double-barrelled fowling-piece, from which was slung a bundle of such necessities as he had purchased in town that morning. It was the prosperous settler, the master of the frame house, who had chosen to make the tedious journey on foot. He passed the mouth of the wood road leading to the cabin and had gone perhaps a furlong beyond, when his ears were startled by the sound of a child crying in the woods. He stopped, lowered his burden to the road, and stood straining ears and eyes in the direction of the sound. It was just at this time that the two panthers also stopped, and lifted their heads to listen. Their ears were keener than those of the man, and the sound had reached them at a greater distance.</t>
  </si>
  <si>
    <t>The Yellow Wallpaper</t>
  </si>
  <si>
    <t>http://www.gutenberg.org/files/1952/1952-h/1952-h.htm</t>
  </si>
  <si>
    <t>So I will let it alone and talk about the house. The most beautiful place! It is quite alone, standing well back from the road, quite three miles from the village. It makes me think of English places that you read about, for there are hedges and walls and gates that lock, and lots of separate little houses for the gardeners and people. There is a delicious garden! I never saw such a garden—large and shady, full of box-bordered paths, and lined with long grape-covered arbors with seats under them. There were greenhouses, too, but they are all broken now. There was some legal trouble, I believe, something about the heirs and co-heirs; anyhow, the place has been empty for years. That spoils my ghostliness, I am afraid; but I don't care—there is something strange about the house—I can feel it. I even said so to John one moonlight evening, but he said what I felt was a draught, and shut the window.</t>
  </si>
  <si>
    <t>Digital Public Library of America</t>
  </si>
  <si>
    <t>Agreement Between the U.S. and the Spokane Indians</t>
  </si>
  <si>
    <t>https://www.commonlit.org/texts/agreement-between-the-u-s-and-the-spokane-indians</t>
  </si>
  <si>
    <t>It is further agreed by the parties hereto, that said Indians will be permitted to select their farms and homes on a tract of land to be laid off and surveyed and the boundaries marked in a plain and substantial manner under the direction of the Secretary of the Interior, on said Coeur d'Alene Reservation, provided that in laying out said tract of land, the lands taken and occupied by the Indians now on said Coeur d'Alene Reservation shall not be interfered with; and it is further agreed that said Spokane Indians will take lands in severalty under and according to an act of Congress entitled "An act to provide for the allotments of land in severalty to native Americans on the various reservations and to extend the protection of the laws of the United States and the Territories over the native Americans, and for other purposes," which act was passed and approved during the Second Session of the Forty-ninth Congress, and is known as the Allotment act. It is further agreed that the homes and lands selected, as provided for in the foregoing article, are to be and remain the permanent homes of the native Americans, parties hereto, and their children forever.</t>
  </si>
  <si>
    <t>Elizabeth Cady Stanton</t>
  </si>
  <si>
    <t>The Solitude of Self</t>
  </si>
  <si>
    <t>https://www.commonlit.org/texts/the-solitude-of-self</t>
  </si>
  <si>
    <t>The strongest reason for giving woman all the opportunities for higher education, for the full development of her faculties, her forces of mind and body; for giving her the most enlarged freedom of thought and action; a complete emancipation from all forms of bondage, of custom, dependence, superstition; from all the crippling influences of fear — is the solitude and personal responsibility of her own individual life. The strongest reason why we ask for woman a voice in the government under which she lives; in the religion she is asked to believe; equality in social life, where she is the chief factor; a place in the trades and professions, where she may earn her bread, is because of her birthright to self-sovereignty; because, as an individual, she must rely on herself. No matter how much women prefer to lean, to be protected and supported, nor how much men desire to have them do so, they must make the voyage of life alone, and for safety in an emergency, they must know something of the laws of navigation.</t>
  </si>
  <si>
    <t>A Day at Laguerre's</t>
  </si>
  <si>
    <t>http://www.gutenberg.org/files/17160/17160-h/17160-h.htm#A_DAY_AT_LAGUERRES</t>
  </si>
  <si>
    <t>There is a quality which one never sees in Nature until she has been rough-handled by man and has outlived the usage. It is the picturesque. In the deep recesses of the primeval forest, along the mountain-slope, and away up the tumbling brook, Nature may be majestic, beautiful, and even sublime; but she is never picturesque. This quality comes only after the axe and the saw have let the sunlight into the dense tangle and have scattered the falling timber, or the round of the water-wheel has divided the rush of the brook. It is so here. Some hundred years ago, along this quiet, silvery stream were encamped the troops of the struggling colonies, and, later, the great estates of the survivors stretched on each side for miles. The willows that now fringe these banks were saplings then; and they and the great butternuts were only spared because their arching limbs shaded the cattle knee-deep along the shelving banks.</t>
  </si>
  <si>
    <t>George Ebers</t>
  </si>
  <si>
    <t>The Story Of My Life From Childhood To Manhood</t>
  </si>
  <si>
    <t>http://www.online-literature.com/georg-ebers/story-of-my-life-from-childhoo/</t>
  </si>
  <si>
    <t>Any individual recollection of the journey to Holland, aside from what has been told me, is getting into the traveling carriage, a little green leather Bajazzo dressed in red and white given to me by a relative, and the box of candies bestowed to take on the trip by a friend of my mother. Of our reception in the Belgian capital at the house of Adolphe Jones, the husband of my aunt Henriette, a sister of my mother, I retain many recollections.
Our pleasant host was a painter of animals, whom I afterward saw sharing his friend Verboeckhoven's studio, and whose flocks of sheep were very highly praised. At that time his studio was in his own house, and it seems as if I could still hear the call in my aunt's shrill voice, repeated countless times a day, "Adolphe!" and the answer, following promptly in the deepest bass tones, "Henriette!" This singular freak, which greatly amused us, was due, as I learned afterward, to my aunt's jealousy, which almost bordered on insanity. In later years I learned to know him as a jovial artist, who in the days of his youth very possibly might have given the strait-laced lady cause for anxiety.</t>
  </si>
  <si>
    <t>Various authors</t>
  </si>
  <si>
    <t>The Coeur d’Alene Miners’ Uprising</t>
  </si>
  <si>
    <t>https://www.commonlit.org/texts/the-coeur-d-alene-miners-uprising</t>
  </si>
  <si>
    <t>For several weeks trouble has been brewing in the Coeur d'Alene mines between the mine owners and the Miners Union. It originated over some differences as to the amount to be paid car men. The miners insisted that as these men were miners they should have full miners wages and the mine owners said they would not pay this amount. It seems that the Miners Union is under control of certain parties who are running the organization in a way that is not for the real interest of the miners. The mine owners aver they will not employ any man who is a member of the union. They say if the men will withdraw from the union they will employ them, but they absolutely refuse to be dictated to by the union. Recently seventy-eight scab miners were shipped in from Michigan. It was feared then that trouble would be had and perhaps bloodshed but the miners maintained their determination to keep within the law. Some two hundred injunction papers were served on different members of the Miners Union to prevent them from interfering with the men who were about to commence work on the mines.</t>
  </si>
  <si>
    <t>The Naturalist in La Plata</t>
  </si>
  <si>
    <t>http://www.online-literature.com/wh-hudson/naturalist-in-laplata/</t>
  </si>
  <si>
    <t>Birds become shy where persecuted, and the young, even when not disturbed, learn a shy habit from the parents, and from other adults they associate with. I have found small birds shyer in desert places, where the human form was altogether strange to them, than in thickly-settled districts. Large birds are actually shyer than the small ones, although, to the civilized or shooting man they seem astonishingly tame where they have never been fired at. I have frequently walked quite openly to within twenty-five or thirty yards of a flock of flamingoes without alarming them. This, however, was when they were in the water, or on the opposite side of a stream. Having no experience of guns, they fancied themselves secure as long as a strip of water separated them from the approaching object. When standing on dry land they would not allow so near an approach. Sparrows in England aro very much tamer than the sparrows I have observed in desert places, where they seldom see a human being.</t>
  </si>
  <si>
    <t>Alice Mabel Bacon</t>
  </si>
  <si>
    <t>Japanese Girls and Women</t>
  </si>
  <si>
    <t>http://www.gutenberg.org/files/32449/32449-h/32449-h.htm</t>
  </si>
  <si>
    <t>The next important event in the baby's life is the miya mairi, a ceremony which corresponds roughly with our christening. On the thirtieth day after birth, the baby is taken for its first visit to the temple. For this visit great preparations are made, and the baby is dressed in finest silk or crêpe, festively figured, — garments made especially for the occasion. Upon the dress appears in various places the crest of the family, as on all ceremonial dresses, whether for young or old, for every Japanese family has its crest. Thus arrayed, and accompanied by members of the family, the young baby is carried to one of the Shinto temples, and there placed under the protection of the patron deity of the temple. This god, chosen from a great number of Shinto deities, is supposed to become the special guardian of the child through life. Offerings are made to the god and to the priest, and a blessing is obtained; and the baby is thus formally placed under the care of a special deity.</t>
  </si>
  <si>
    <t>Archibald Henry Grimké</t>
  </si>
  <si>
    <t>William Lloyd Garrison, the Abolitionist</t>
  </si>
  <si>
    <t>http://www.gutenberg.org/files/14555/14555-h/14555-h.htm</t>
  </si>
  <si>
    <t>There is a moment in the life of every serious soul, when things, which were before unseen and unheard in the world around him become visible and audible. This startling moment comes to some sooner, to others later, but to all, who are not totally given up to the service of self, at sometime surely. From that moment a change passes over such an one, for more and more he hears mysterious voices, and clearer and more clear he sees apparitional forms floating up from the depths above which he kneels. Whence come they, what mean they? He leans over the abyss, and lo! The sounds to which he hearkens are the voices of human weeping and the forms at which he gazes are the apparitions of human woe; they beckon to him, and the voices beseech him in multitudinous accent and heartbreak: "Come over, come down, oh! friend and brother, and help us." Then he straightway puts away the things and the thoughts of the past and girding himself with the things, and the thoughts of the divine OUGHT and the almighty MUST, he goes over and down to the rescue.</t>
  </si>
  <si>
    <t>The White Company</t>
  </si>
  <si>
    <t>http://www.gutenberg.org/files/903/903-h/903-h.htm</t>
  </si>
  <si>
    <t>The youth had now journeyed considerably beyond the furthest domains of the Abbey. He was the more surprised therefore when, on coming round a turn in the path, he perceived a man clad in the familiar garb of the order, and seated in a clump of heather by the roadside. Alleyne had known every brother well, but this was a face which was new to him—a face which was very red and puffed, working this way and that, as though the man were sore perplexed in his mind. Once he shook both hands furiously in the air, and twice he sprang from his seat and hurried down the road. When he rose, however, Alleyne observed that his robe was much too long and loose for him in every direction, trailing upon the ground and bagging about his ankles, so that even with trussed-up skirts he could make little progress. He ran once, but the long gown clogged him so that he slowed down into a shambling walk, and finally plumped into the heather once more.</t>
  </si>
  <si>
    <t>Edward Hale</t>
  </si>
  <si>
    <t>The Life of Christopher Columbus</t>
  </si>
  <si>
    <t>http://www.online-literature.com/edward-hale/life-of-christopher-columbus/</t>
  </si>
  <si>
    <t>In addressing the king and queen, who are called "very high and very powerful princes," he reminds them that his undertaking to discover the West Indies began in the inspiration of the Holy Spirit, which appointed him as a messenger for this enterprise. He asks them to remember that he has always addressed them as with that intention.
He reminds them of the seven or eight years in which he was urging his cause and that it was not enough that he should have showed the religious side of it, that he was obliged to argue for the temporal view as well. But their decision, for which he praises them indirectly, was made, he says, in the face of the ridicule of all, excepting the two priests, Marcheza and the Archbishop of Segovia. "And everything will pass away excepting the word of God, who spoke so clearly of these lands by the voice of Isaiah in so many places, affirming that His name should be divulged to the nations from Spain." He goes on in a review of the earlier voyages, and after this preface gives his account of the voyage of 1498.</t>
  </si>
  <si>
    <t>Elizabeth Stuart Phelps Ward</t>
  </si>
  <si>
    <t>Mary Elizabeth</t>
  </si>
  <si>
    <t>http://www.gutenberg.org/files/18561/18561-h/18561-h.htm#Mary</t>
  </si>
  <si>
    <t>Whether the door-keeper was away, or busy, or sick, or careless, or whether the head-waiter at the dining-room was so tall that he couldn't see so short a beggar, or whether the clerk at the desk was so noisy that he couldn't hear so still a beggar, or however it was, Mary Elizabeth did get in; by the doorkeeper, past the headwaiter, under the shadow of the clerk, over the smooth, slippery marble floor the child crept on.
She came to the office door and stood still. She looked around her with wide eyes. She had never seen a place like that. Lights flashed over it, many and bright. Gentlemen sat in it smoking and reading. They were all warm. Not one of them looked as if he had had no dinner and no breakfast and no supper.
"How many extry suppers," thought the little girl, "it must ha' taken to feed 'em all. I guess maybe there'll be one for me in here."
Mary Elizabeth stood in the middle of it, in her pink calico dress and red plaid shawl. The shawl was tied over her head and about her neck with a ragged tippet.</t>
  </si>
  <si>
    <t>Initial Studies in American Letters</t>
  </si>
  <si>
    <t>http://www.online-literature.com/henry-augustin-beers/studies-american-letters/1/</t>
  </si>
  <si>
    <t>Now and then there are truths of a higher kind than these in Franklin, and Sainte-Beuve, the great French critic, quotes, as an example of his occasional finer moods, the saying, "Truth and sincerity have a certain distinguishing native luster about them which cannot be counterfeited; they are like fire and flame that cannot be painted." But the sage who invented the Franklin stove had no disdain of small utilities; and in general the last word of his philosophy is well expressed in a passage of his Autobiography: "Human felicity is produced not so much by great pieces of good fortune, that seldom happen, as by little advantages that occur every day; thus, if you teach a poor young man to shave himself and keep his razor in order, you may contribute more to the happiness of his life than in giving him a thousand guineas."</t>
  </si>
  <si>
    <t>José Martí</t>
  </si>
  <si>
    <t>Excerpt from “Our America”</t>
  </si>
  <si>
    <t>https://www.commonlit.org/texts/excerpt-from-our-america</t>
  </si>
  <si>
    <t>What a vision we were: the chest of an athlete, the hands of a dandy, and the forehead of a child. We were a whole fancy dress ball, in English trousers, a Parisian waistcoat, a North American overcoat, and a Spanish bullfighter's hat. The Indian circled about us, mute, and went to the mountaintop to christen his children. The black, pursued from afar, alone and unknown, sang his heart's music in the night, between waves and wild beasts. The campesinos, the men of the land, the creators, rose up in blind indignation against the disdainful city, their own creation. We wore epaulets and judge's robes, in countries that came into the world wearing rope sandals and Indian headbands. The natural people, driven by instinct, blind with triumph, overwhelmed their gilded rulers. No Yankee or European book could furnish the key to the Hispano-American enigma. So the people tried hatred instead, and our countries amounted to less and less each year.</t>
  </si>
  <si>
    <t>José Rizal</t>
  </si>
  <si>
    <t>The Reign of Greed</t>
  </si>
  <si>
    <t>http://www.gutenberg.org/files/10676/10676-h/10676-h.htm</t>
  </si>
  <si>
    <t>But when they began to harvest their first crop a religious corporation, which owned land in the neighboring town, laid claim to the fields, alleging that they fell within their boundaries, and to prove it they at once started to set up their marks. However, the administrator of the religious order left to them, for humanity's sake, the usufruct of the land on condition that they pay a small sum annually—a mere bagatelle, twenty or thirty pesos. Tales, as peaceful a man as could be found, was as much opposed to lawsuits as anyone and more submissive to the friars than most people; so, in order not to smash a palyok against a kawali (as he said, for to him the friars were iron pots and he a clay jar), he had the weakness to yield to their claim, remembering that he did not know Spanish and had no money to pay lawyers.</t>
  </si>
  <si>
    <t>Mrs. Sutherland Orr</t>
  </si>
  <si>
    <t>Life and Letters of Robert Browning</t>
  </si>
  <si>
    <t>http://www.online-literature.com/robert-browning/life-and-letters/21/</t>
  </si>
  <si>
    <t>During this winter of 1887-8 his friends first perceived that a change had come over him. They did not realize that his life was drawing to a close; it was difficult to do so when so much of the former elasticity remained; when he still proclaimed himself 'quite well' so long as he was not definitely suffering. But he was often suffering; one terrible cold followed another. There was general evidence that he had at last grown old. He, however, made no distinct change in his mode of life. Old habits, suspended by his longer imprisonments to the house, were resumed as soon as he was set free. He still dined out; still attended the private view of every, or almost every art exhibition. He kept up his unceasing correspondence--in one or two cases voluntarily added to it; though he would complain day after day that his fingers ached from the number of hours through which he had held his pen.</t>
  </si>
  <si>
    <t>Lord Arthur Savile's Crime</t>
  </si>
  <si>
    <t>https://www.commonlit.org/texts/lord-arthur-savile-s-crime</t>
  </si>
  <si>
    <t>As soon as she had gone, Lady Windermere returned to the picture-gallery, where a celebrated political economist was solemnly explaining the scientific theory of music to an indignant virtuoso from Hungary, and began to talk to the Duchess of Paisley. She looked wonderfully beautiful with her grand ivory throat, her large blue forget-me-not eyes, and her heavy coils of golden hair. Or pur they were — not that pale straw colour that nowadays usurps the gracious name of gold, but such gold as is woven into sunbeams or hidden in strange amber; and gave to her face something of the frame of a saint, with not a little of the fascination of a sinner. She was a curious psychological study. Early in life she had discovered the important truth that nothing looks so like innocence as an indiscretion; and by a series of reckless escapades, half of them quite harmless, she had acquired all the privileges of a personality. She had more than once changed her husband; indeed, Debrett credits her with three marriages; but as she had never changed her lover, the world had long ago ceased to talk scandal about her.</t>
  </si>
  <si>
    <t>THE JUDGMENT OF DUNGARA</t>
  </si>
  <si>
    <t>In Black and White</t>
  </si>
  <si>
    <t>http://www.gutenberg.org/files/62346/62346-h/62346-h.htm</t>
  </si>
  <si>
    <t>In the morning, with a patter of soft feet, the converts, the doubtful, and the open scoffers, troop up to the verandah. You must be infinitely kind and patient, and, above all, clear-sighted, for you deal with the simplicity of childhood, the experience of man, and the subtlety of the deceiptful. Your congregation have a hundred material wants to be considered; and it is for you, as you believe in your personal responsibility to your Maker, to pick out of the clamouring crowd any grain of spirituality that may lie therein. If to the cure of souls you add that of bodies, your task will be all the more difficult, for the sick and the maimed will profess any and every creed for the sake of healing, and will laugh at you because you are simple enough to believe them.
As the day wears and the impetus of the morning dies away, there will come upon you an overwhelming sense of the uselessness of your toil.</t>
  </si>
  <si>
    <t>Tess of the d'Urbervilles: A Pure Woman</t>
  </si>
  <si>
    <t>http://www.gutenberg.org/files/110/110-h/110-h.htmm</t>
  </si>
  <si>
    <t>On an evening in the latter part of May a middle-aged man was walking homeward from Shaston to the village of Marlott, in the adjoining Vale of Blakemore, or Blackmoor. The pair of legs that carried him were rickety, and there was a bias in his gait which inclined him somewhat to the left of a straight line. He occasionally gave a smart nod, as if in confirmation of some opinion, though he was not thinking of anything in particular. An empty egg-basket was slung upon his arm, the nap of his hat was ruffled, a patch being quite worn away at its brim where his thumb came in taking it off. Presently he was met by an elderly parson astride on a gray mare, who, as he rode, hummed a wandering tune.
"Good night t'ee," said the man with the basket.
"Good night, Sir John," said the parson.
The pedestrian, after another pace or two, halted, and turned round.
"Now, sir, begging your pardon; we met last market-day on this road about this time, and I said ‘Good night,' and you made reply ‘Good night, Sir John,' as now."</t>
  </si>
  <si>
    <t>The Middle Toe of the Right Foot</t>
  </si>
  <si>
    <t>I am afraid of nothing," the man interrupted with another oath, and sprang to the ground. The two then joined the others at the door, which one of them had already opened with some difficulty, caused by rust of lock and hinge. All entered. Inside it was dark, but the man who had unlocked the door produced a candle and matches and made a light. He then unlocked a door on their right as they stood in the passage. This gave them entrance to a large, square room that the candle but dimly lighted. The floor had a thick carpeting of dust, which partly muffled their footfalls. Cobwebs were in the angles of the walls and depended from the ceiling like strips of rotting lace making undulatory movements in the disturbed air. The room had two windows in adjoining sides, but from neither could anything be seen except the rough inner surfaces of boards a few inches from the glass. There was no fireplace, no furniture; there was nothing: besides the cobwebs and the dust, the four men were the only objects there which were not a part of the structure.</t>
  </si>
  <si>
    <t>The Sign of the Four</t>
  </si>
  <si>
    <t>http://www.gutenberg.org/files/2097/2097-h/2097-h.htm</t>
  </si>
  <si>
    <t>I sat in the window with the volume in my hand, but my thoughts were far from the daring speculations of the writer. My mind ran upon our late visitor — her smiles, the deep rich tones of her voice, the strange mystery which overhung her life. If she were seventeen at the time of her father's disappearance she must be seven-and-twenty now, a sweet age, when youth has lost its self-consciousness and become a little sobered by experience. So I sat and mused, until such dangerous thoughts came into my head that I hurried away to my desk and plunged furiously into the latest treatise upon pathology. What was I, an army surgeon with a weak leg and a weaker banking account, that I should dare to think of such things? She was a unit, a factor — nothing more. If my future were black, it was better surely to face it like a man than to attempt to brighten it by mere will-o'-the-wisps of the imagination.</t>
  </si>
  <si>
    <t>Arthur Schopenhauer</t>
  </si>
  <si>
    <t>On Writing</t>
  </si>
  <si>
    <t>Essays of Schopenhauer</t>
  </si>
  <si>
    <t>http://www.gutenberg.org/files/11945/11945-h/11945-h.htm</t>
  </si>
  <si>
    <t>It is only the writer who takes the material on which he writes direct out of his own head that is worth reading. Book manufacturers, compilers, and the ordinary history writers, and others like them, take their material straight out of books; it passes into their fingers without its having paid transit duty or undergone inspection when it was in their heads, to say nothing of elaboration. (How learned many a man would be if he knew everything that was in his own books!) Hence their talk is often of such a vague nature that one racks one's brains in vain to understand of what they are really thinking. They are not thinking at all. The book from which they copy is sometimes composed in the same way: so that writing of this kind is like a plaster cast of a cast of a cast, and so on, until finally all that is left is a scarcely recognisable outline of the face of Antinous.</t>
  </si>
  <si>
    <t>Chief Red Cloud</t>
  </si>
  <si>
    <t>Red Cloud's Speech after Wounded Knee</t>
  </si>
  <si>
    <t>https://www.commonlit.org/texts/red-cloud-s-speech-after-wounded-knee</t>
  </si>
  <si>
    <t>An Indian Department was made with a large number of agents and other officials drawing large salaries — then came the beginning of trouble; these men took care of themselves but not of us. It was very hard to deal with the government through them — they could make more for themselves by keeping us back than by helping us forward. We did not get the means for working for our lands; the few things they gave us did little good. Our rations began to be reduced; they said we were lazy. That is false. How does any man of sense suppose that so great a number of people could get work at once unless they were once supplied with the means to work and instructors enough to teach them? Our ponies were taken away from us under the promise that they would be replaced by oxen and large horses; it was long before we saw any, and then we got very few. We tried with the men we had, but on one pretext or another, we were shifted from one place to another, or were told that such a transfer was coming.</t>
  </si>
  <si>
    <t>Harry Perry Robinson</t>
  </si>
  <si>
    <t>On a Mountain Trail</t>
  </si>
  <si>
    <t>https://www.commonlit.org/texts/on-a-mountain-trail</t>
  </si>
  <si>
    <t>An animal which was one moment in plain sight, running abreast of the horses, would, the next moment, be lost in the shadow of the bushes, while two more dark, silent forms would edge up to take its place. So, on both sides of us, they kept appearing and disappearing. In the rear, half a dozen jostled one another to push up nearer to the flying sleigh — a black mass that filled the whole width of the trail. Behind those again, others, less clearly visible, crossed and recrossed the roadway from side to side. They might be twenty in all — or thirty — or forty. It was impossible to tell.
For a minute I did not think of danger. The individual wolf is the most skulking and cowardly of animals, and only by some such experience as we had that night does a hunter learn that wolves can be dangerous. But soon the stories of the old mountaineers came crowding into my mind, as the horses, terrified and snorting, plunged wildly along the narrow trail, while the ghostlike forms glided patiently alongside — appearing, disappearing, and reappearing.</t>
  </si>
  <si>
    <t>Henry Cuyler Bunner</t>
  </si>
  <si>
    <t>THE NICE PEOPLE</t>
  </si>
  <si>
    <t>We looked off from the brow of the mountain over fifteen miles of billowing green, to where, far across a far stretch of pale blue lay a dim purple line that we knew was Staten Island. Towns and villages lay before us and under us; there were ridges and hills, uplands and lowlands, woods and plains, all massed and mingled in that great silent sea of sunlit green. For silent it was to us, standing in the silence of a high place—silent with a Sunday stillness that made us listen, without taking thought, for the sound of bells coming up from the spires that rose above the treetops—the treetops that lay as far beneath us as the light clouds were above us that dropped great shadows upon our heads and faint specks of shade upon the broad sweep of land at the mountain's foot.
"And so that is your view?" asked Mrs. Brede, after a moment; "you are very generous to make it ours, too."</t>
  </si>
  <si>
    <t>Jacob A Riis</t>
  </si>
  <si>
    <t>The Story of a Fire</t>
  </si>
  <si>
    <t>http://www.gutenberg.org/files/18561/18561-h/18561-h.htm#Fire</t>
  </si>
  <si>
    <t>Up from the street, while the crew of the truck company were labouring with the heavy extension ladder that at its longest stretch was many feet too short, crept four men upon long, slender poles with cross-bars, iron-hooked at the end. Standing in one window, they reached up and thrust the hook through the next one above, then mounted a story higher. Again the crash of glass, and again the dizzy ascent. Straight up the wall they crept, looking like human flies on the ceiling, and clinging as close, never resting, reaching one recess only to set out for the next; nearer and nearer in the race for life, until but a single span separated the foremost from the boy. And now the iron hook fell at his feet, and the fireman stood upon the step with the rescued lad in his arms, just as the pent-up flames burst lurid from the attic window, reaching with impotent fury for their prey. The next moment they were safe upon the great ladder waiting to receive them below. Then such a shout went up! Men fell on each other's necks, and cried and laughed at once.</t>
  </si>
  <si>
    <t>James George Frazer</t>
  </si>
  <si>
    <t>The Golden Bough: A Study of Magic and Religion</t>
  </si>
  <si>
    <t>http://www.gutenberg.org/files/3623/3623-h/3623-h.htm</t>
  </si>
  <si>
    <t>The union of a royal title with priestly duties was common in ancient Italy and Greece. At Rome and in other cities of Latium there was a priest called the Sacrificial King or King of the Sacred Rites, and his wife bore the title of Queen of the Sacred Rites. In republican Athens the second annual magistrate of the state was called the King, and his wife the Queen; the functions of both were religious. Many other Greek democracies had titular kings, whose duties, so far as they are known, seem to have been priestly, and to have centered round the Common Hearth of the state. Some Greek states had several of these titular kings, who held office simultaneously. At Rome the tradition was that the Sacrificial King had been appointed after the abolition of the monarchy in order to offer the sacrifices which before had been offered by the kings. A similar view as to the origin of the priestly kings appears to have prevailed in Greece.</t>
  </si>
  <si>
    <t>The Three Little Pigs</t>
  </si>
  <si>
    <t>https://www.commonlit.org/texts/the-three-little-pigs</t>
  </si>
  <si>
    <t>The little pig said, "Ready! I have been and come back again, and got a nice potful for dinner."
The wolf felt very angry at this, but thought that he would be up to the little pig somehow or other, so he said, "Little pig, I know where there is a nice apple tree."
"Where?" said the pig.
"Down at Merry Garden," replied the wolf, "and if you will not deceive me I will come for you, at five o'clock tomorrow and get some apples."
Well, the little pig bustled up the next morning at four o'clock, and went off for the apples, hoping to get back before the wolf came; but he had further to go, and had to climb the tree, so that just as he was coming down from it, he saw the wolf coming, which, as you may suppose, frightened him very much.</t>
  </si>
  <si>
    <t>Jack and the Beanstalk</t>
  </si>
  <si>
    <t>https://www.commonlit.org/texts/jack-and-the-beanstalk</t>
  </si>
  <si>
    <t>When he woke up, the room looked so funny. The sun was shining into part of it, and yet all the rest was quite dark and shady. So Jack jumped up and dressed himself and went to the window. And what do you think he saw? Why, the beans his mother had thrown out of the window into the garden had sprung up into a big beanstalk which went up and up and up till it reached the sky. So the man spoke truth after all.
The beanstalk grew up quite close past Jack's window, so all he had to do was to open it and give a jump onto the beanstalk which ran up just like a big ladder. So Jack climbed, and he climbed, and he climbed, and he climbed, and he climbed, and he climbed, and he climbed till at last he reached the sky. And when he got there he found a long broad road going as straight as a dart. So he walked along, and he walked along, and he walked along till he came to a great big tall house, and on the doorstep there was a great big tall woman.</t>
  </si>
  <si>
    <t>The Picture of Dorian Gray</t>
  </si>
  <si>
    <t>http://www.gutenberg.org/files/174/174-h/174-h.htm</t>
  </si>
  <si>
    <t>As they entered they saw Dorian Gray. He was seated at the piano, with his back to them, turning over the pages of a volume of Schumann's "Forest Scenes." "You must lend me these, Basil," he cried. "I want to learn them. They are perfectly charming."
"That entirely depends on how you sit today, Dorian."
"Oh, I am tired of sitting, and I don't want a life-sized portrait of myself," answered the lad, swinging round on the music stool in a willful, petulant manner. When he caught sight of Lord Henry, a faint blush coloured his cheeks for a moment, and he started up. "I beg your pardon, Basil, but I didn't know you had anyone with you."
"This is Lord Henry Wotton, Dorian, an old Oxford friend of mine. I have just been telling him what a capital sitter you were, and now you have spoiled everything."
"You have not spoiled my pleasure in meeting you, Mr. Gray," said Lord Henry, stepping forward and extending his hand. "My aunt has often spoken to me about you. You are one of her favourites, and, I am afraid, one of her victims also."</t>
  </si>
  <si>
    <t>Samuel Butler</t>
  </si>
  <si>
    <t>Ex Voto</t>
  </si>
  <si>
    <t>http://www.online-literature.com/samuel-butler/ex-voto/3/</t>
  </si>
  <si>
    <t>I have never seen it, but must search for it next time I go to Varallo. Torrotti presently says that the country being sterile, the people are hard pressed for food during two-thirds of the year; hence they have betaken themselves to commerce and to sundry arts, with which they overrun the world, returning home but once or twice a year, with their hands well filled with that which they have garnered, to sustain and comfort themselves with their families; and their toil and the gains that they have made redound no little to the advantage of the states of Milan and Piedmont. He again declares that they maintain their liberty, neither will they brook the least infringement thereon. And their neighbours, he continues, as well as the dwellers in the valley itself, are interested in this; for here, as in some desert or peaceful wilderness, the noble families of Italy and neighbouring provinces have been ever prone to harbour in times of war and trouble.</t>
  </si>
  <si>
    <t>Terence Powderly</t>
  </si>
  <si>
    <t>The Plea for Eight Hours</t>
  </si>
  <si>
    <t>https://www.commonlit.org/texts/the-plea-for-eight-hours</t>
  </si>
  <si>
    <t>Previous to 1825 men worked from sun-up to sun-down, and they saw but little of their homes on what was then rigidly observed as "the Sabbath." The adornment of the home gave the head of the family no concern, for he spent but a short time in the house. He knew but little of the wants of the household except those that pertained to food; and to the fact that he went forth for the purpose of supplying the family with food we owe the term "bread-winner" as applied to the laborer. To be a bread-winner was all that the workman of the last century aspired to; and yet he grew tired of the contest, for it brought him but a scanty portion of what be struggled for. In 1825, the agitation for the establishment of the ten-hour system began, and it continued until it was officially recognized by the President of the United States in 1840. Strikes, contentions, disputes, and, very often, bloodshed, at length brought the ten-hour system into operation, and with its final adoption the workman became ambitious of being more than a bread-winner.</t>
  </si>
  <si>
    <t>A Horseman in the Sky</t>
  </si>
  <si>
    <t>https://www.commonlit.org/texts/a-horseman-in-the-sky</t>
  </si>
  <si>
    <t>So Carter Druse, bowing reverently to his father, who returned the salute with a stately courtesy that masked a breaking heart, left the home of his childhood to go soldiering. By conscience and courage, by deeds of devotion and daring, he soon commended himself to his fellows and his officers; and it was to these qualities and to some knowledge of the country that he owed his selection for his present perilous duty at the extreme outpost. Nevertheless, fatigue had been stronger than resolution and he had fallen asleep. What good or bad angel came in a dream to rouse him from his state of crime, who shall say? Without a movement, without a sound, in the profound silence and the languor of the late afternoon, some invisible messenger of fate touched with unsealing finger the eyes of his consciousness—whispered into the ear of his spirit the mysterious awakening word which no human lips ever have spoken, no human memory ever has recalled. He quietly raised his forehead from his arm and looked between the masking stems of the laurels, instinctively closing his right hand about the stock of his rifle. His first feeling was a keen artistic delight.</t>
  </si>
  <si>
    <t>Eleonora</t>
  </si>
  <si>
    <t>https://www.commonlit.org/texts/eleonora</t>
  </si>
  <si>
    <t>Yet the promises of Eleonora were not forgotten; for I heard the sounds of the swinging of the censers of the angels; and streams of a holy perfume floated ever and ever about the valley; and at lone hours, when my heart beat heavily, the winds that bathed my brow came unto me laden with soft sighs; and indistinct murmurs filled often the night air, and once— oh, but once only! I was awakened from a slumber, like the slumber of death, by the pressing of spiritual lips upon my own. But the void within my heart refused, even thus, to be filled. I longed for the love which had before filled it to overflowing. At length the valley pained me through its memories of Eleonora, and I left it forever for the vanities and the turbulent triumphs of the world.
I found myself within a strange city, where all things might have served to blot from recollection the sweet dreams I had dreamed so long in the Valley of the Many-Colored Grass. The pomps and pageantries of a stately court, and the mad clangor of arms, and the radiant loveliness of women, bewildered and intoxicated my brain.</t>
  </si>
  <si>
    <t>F. R. Wegg-Prosser</t>
  </si>
  <si>
    <t>Galileo and His Judges</t>
  </si>
  <si>
    <t>http://www.gutenberg.org/files/62402/62402-h/62402-h.htm</t>
  </si>
  <si>
    <t>It was in 1613 that our philosopher published at Rome another work, entitled "L'Istoria e Dimostrazione Intorno alle Macchie Solari." It was, generally speaking, well received, though he drew a conclusion in favour of the Earth's rotation on its axis.
The controversy, however, became still keener on the all-important point of the interpretation of Scripture. Now that we can look back on the events of that day with all judicious calmness, we may well blame Galileo for having let himself fall into so dangerous a snare; but there was some excuse for him, attacked as he was on this very ground of the supposed incompatibility of his hypothesis with the teaching of Scripture; and so he unfortunately committed a grave error of judgment in grappling himself with a religious difficulty which, if wise, he would have left entirely to theologians. It may be said that this is not what we should naturally expect.</t>
  </si>
  <si>
    <t>Harriet Beecher Stowe</t>
  </si>
  <si>
    <t>Life of Harriet Beecher Stowe</t>
  </si>
  <si>
    <t>http://www.gutenberg.org/files/6702/6702-h/6702-h.htm</t>
  </si>
  <si>
    <t>Harriet Beecher Stowe was born June 14, 1811, in the characteristic New England town of Litchfield, Conn. Her father was the Rev. Dr. Lyman Beecher, a distinguished Calvinistic divine, her mother Roxanna Foote, his first wife. The little new-comer was ushered into a household of happy, healthy children, and found five brothers and sisters awaiting her. The eldest was Catherine, born September 6, 1800. Following her were two sturdy boys, William and Edward; then came Mary, then George, and at last Harriet. Another little Harriet born three years before had died when only one month old, and the fourth daughter was named, in memory of this sister, Harriet Elizabeth Beecher. Just two years after Harriet was born, in the same month, another brother, Henry Ward, was welcomed to the family circle, and after him came Charles, the last of Roxanna Beecher's children.</t>
  </si>
  <si>
    <t>Pencil Portraits from College Life</t>
  </si>
  <si>
    <t>http://www.online-literature.com/barrie/4549/</t>
  </si>
  <si>
    <t>Some men of letters, not necessarily the greatest, have an indescribable charm to which we give our hearts. Thackeray is the young man's first love. Of living authors, none perhaps bewitches the reader more than Mr. Stevenson, who plays upon words as if they were a musical instrument. To follow the music is less difficult than to place the musician. A friend of mine, who, like Mr. Grant Allen, reviews 365 books a year, and 366 in leap years, recently arranged the novelists of today in order of merit. Meredith, of course, he wrote first, and then there was a fall to Hardy. "Haggard," he explained, "I dropped from the Eiffel Tower; but what can I do with Stevenson? I can't put him before 'Lorna Doone.'" So Mr. Stevenson puzzles the critics, fascinating them until they are willing to judge him by the great work he is to write by and by when the little books are finished. Over "Treasure Island" I let my fire die in winter without knowing that I was freezing. But the creator of Alan Breck has now published nearly twenty volumes.</t>
  </si>
  <si>
    <t>Hard necessity has kept some great writers from doing their best work, but Mr. Stevenson is at last so firmly established that if he continues to be versatile it will only be from choice. He has attained a popularity such as is, as a rule, only accorded to classic authors or to charlatans. For this he has America to thank rather than Britain, for the Americans buy his books, the only honor a writer's admirers are slow to pay him. Mr. Stevenson's reputation in the United States is creditable to that country, which has given him a position here in which only a few saw him when he left. Unfortunately, with popularity has come publicity. All day the reporters sit on his garden wall.
No man has written in a finer spirit of the profession of letters than Mr. Stevenson, but this gossip vulgarizes it. The adulation of the American public and of a little band of clever literary dandies in London, great in criticism, of whom he has become the darling, has made Mr. Stevenson complacent, and he always tended perhaps to be a thought too fond of his velvet coat.</t>
  </si>
  <si>
    <t>An Edinburgh Eleven</t>
  </si>
  <si>
    <t>http://www.online-literature.com/barrie/an-edinburgh-eleven/1/</t>
  </si>
  <si>
    <t>Lord Rosebery is forty-one years of age, and has missed many opportunities of becoming the bosom friend of Lord Randolph Churchill. They were at Eton together and at Oxford, and have met since. As a boy, the Liberal played at horses, and the Tory at running off with other boys' caps. Lord Randolph was the more distinguished at the university. One day a proctor ran him down in the streets smoking in his cap and gown. The undergraduate remarked on the changeability of the weather, but the proctor, gasping at such bravado, demanded his name and college. Lord Randolph failed to turn up next day at St. Edmund Hall to be lectured, but strolled to the proctor's house about dinner-time. "Does a fellow, name of Moore, live here?" he asked. The footman contrived not to faint. "He do," he replied, severely; "but he are at dinner." "Ah! take him in my card," said the unabashed caller. The Merton books tell that for this the noble lord was fined ten pounds.</t>
  </si>
  <si>
    <t>Mrs. E. M. Field</t>
  </si>
  <si>
    <t>Bryda's Dreadful Scrape</t>
  </si>
  <si>
    <t>"Get up and dress!" cried Maurice. "Aren't you ashamed, my Lady
Lie-in-bed? Come out directly!"
Bryda did not need a second invitation. A very short time indeed passed before she was by Maurice's side.
His father had brought him over, he said; his father wanted to see grandfather about some business, so he had started off very early. Maurice was dreadfully hungry, and, as the grannies never breakfasted till ten, he and Bryda each got a thick slice of bread and jam from the good-natured cook, and then went off to the garden, Bryda running races with Toby, who mostly had the best of it. You see he had four legs to Bryda's two.
They went to the vinery, and acted a little play, which, however, wanted a few more actors sadly. It was so puzzling for Bryda to be both the imprisoned princess and the ogre at once; and when Maurice, the valiant knight, slew Toby for a dragon, and stepped over his corpse (or would have done, if Toby had been a little more dead, and not run away every other minute), it got really puzzling, and it was well that the breakfast-bell rang at that moment.</t>
  </si>
  <si>
    <t>How Boots Befooled the King</t>
  </si>
  <si>
    <t>https://www.commonlit.org/texts/how-boots-befooled-the-king</t>
  </si>
  <si>
    <t>Now, there was a man who was well off in the world, and who had three sons; the first was named Peter, and the second was named Paul. Peter and Paul thought themselves as wise as anybody in all the world, and their father thought as they did.
As for the youngest son, he was named Boots. Nobody thought anything of him except that he was silly, for he did nothing but sit poking in the warm ashes all of the day.
One morning Peter spoke up and said that he was going to the town to have a try at befooling the king, for it would be a fine thing to have a princess in the family. His father did not say no, for if anybody was wise enough to befool the king, Peter was the lad.
So, after Peter had eaten a good breakfast, off he set for the town, right foot foremost. After a while he came to the king's house and — rap! tap! tap! — he knocked at the door.
Well, what did he want?
Oh! he would only like to have a try at befooling the king.</t>
  </si>
  <si>
    <t>The Water of Life</t>
  </si>
  <si>
    <t>https://www.commonlit.org/texts/the-water-of-life</t>
  </si>
  <si>
    <t>Well, one day a stranger came to that town from over the hills and far away. With him he brought a painted picture, but it was all covered with a curtain so that nobody could see what it was.
He drew aside the curtain and showed the picture to the young king and it was a likeness of the most beautiful princess in the whole world; for her eyes were as black as a crow's wing, her cheeks were as red as apples, and her skin as white as snow. Moreover, the picture was so natural that it seemed as though it had nothing to do but to open its lips and speak.
The young king just sat and looked and looked. "Oh me!" said he, "I will never rest content until I have such a one as that for my own."
"Then listen!" said the stranger, "this is a likeness of the princess that lives over beyond the three rivers. A while ago she had a wise bird on which she doted, for it knew everything that happened in the world, so that it could tell the princess whatever she wanted to know.</t>
  </si>
  <si>
    <t>Master Jacob</t>
  </si>
  <si>
    <t>https://www.commonlit.org/texts/master-jacob</t>
  </si>
  <si>
    <t>Mr. Jacob saw them coming down the road, and was ready for them this time too. He took two pots and filled them with pitch, and over the top of the pitch he spread gold and silver money, so that if you had looked into the pots you would have thought that there was nothing in them but what you saw on the top. Then he took the pots off into the little woods back of the house. Now in the woods was a great deep pit, and all around the pit grew a row of bushes, so thick that nothing was to be seen of the mouth of the hole.
By and by came the priest and the mayor and the provost to Mr. Jacob's house, puffing and blowing and fuming.
Rap! Rap! Tap! They knocked at the door, but nobody was there but Mr. Jacob's wife.
Was Mr. Jacob at home? That was what they wanted to know, for they had a score to settle with him.
Oh, Mr. Jacob's wife did not know just where he was, but she thought that he was in the little woods back of the house yonder, gathering money.</t>
  </si>
  <si>
    <t>James Mooney</t>
  </si>
  <si>
    <t>Myths of the Cherokee</t>
  </si>
  <si>
    <t>http://www.gutenberg.org/files/45634/45634-h/45634-h.htm#ch5.4</t>
  </si>
  <si>
    <t>When one dreams of being bitten by a snake he must be treated the same as for an actual bite, because it is a snake ghost that has bitten him; otherwise the place will swell and ulcerate in the same way, even though it be years afterwards. For fear of offending them, even in speaking, it is never said that a man has been bitten by a snake, but only that he has been "scratched by a brier." Most of the beliefs and customs in this connection have more special reference to the rattlesnake.
The rattlesnake is called utsa'nati, which may be rendered, "he has a bell," alluding to the rattle. According to a myth given elsewhere, he was once a man, and was transformed to his present shape that he might save the human race from extermination by the Sun, a mission which he accomplished successfully after others had failed.</t>
  </si>
  <si>
    <t>John Dryden</t>
  </si>
  <si>
    <t>Discourses on Satire and on Epic Poetry</t>
  </si>
  <si>
    <t>http://www.online-literature.com/dryden/satire-and-epic-poetry/</t>
  </si>
  <si>
    <t>Good sense and good nature are never separated, though the ignorant world has thought otherwise. Good nature, by which I mean beneficence and candour, is the product of right reason; which of necessity will give allowance to the failings of others by considering that there is nothing perfect in mankind; and by distinguishing that which comes nearest to excellency, though not absolutely free from faults, will certainly produce a candour in the judge. It is incident to an elevated understanding like your lordship's to find out the errors of other men; but it is your prerogative to pardon them; to look with pleasure on those things which are somewhat congenial and of a remote kindred to your own conceptions; and to forgive the many failings of those who, with their wretched art, cannot arrive to those heights that you possess from a happy, abundant, and native genius which are as inborn to you as they were to Shakespeare, and, for aught I know, to Homer; in either of whom we find all arts and sciences, all moral and natural philosophy, without knowing that they ever studied them.</t>
  </si>
  <si>
    <t>Snap Dragons</t>
  </si>
  <si>
    <t>It is the part of wise parents to repress these squibs and crackers of juvenile contention, and to enforce that slowly learned lesson, that in this world one must often "pass over" and "put up with" things in other people, being oneself by no means perfect. Also that it is a kindness, and almost a duty, to let people think and say and do things in their own way occasionally.
But even if Mr. and Mrs. Skratdj had ever thought of teaching all this to their children, it must be confessed that the lesson would not have come with a good grace from either of them, since they snapped and snarled between themselves as much or more than their children in the nursery.
The two elders were the leaders in the nursery squabbles. Between these, a boy and a girl, a ceaseless war of words was waged from morning to night. And as neither of them lacked ready wit, and both were in constant practice, the art of snapping was cultivated by them to the highest pitch.
It began at breakfast, if not sooner.
"You've taken my chair."
"It's not your chair."</t>
  </si>
  <si>
    <t>The Happy Prince</t>
  </si>
  <si>
    <t>The Happy Prince, and Other Tales</t>
  </si>
  <si>
    <t>http://www.gutenberg.org/files/902/902-h/902-h.htm</t>
  </si>
  <si>
    <t>One night there flew over the city a little Swallow. His friends had gone away to Egypt six weeks before, but he had stayed behind, for he was in love with the most beautiful Reed. He had met her early in the spring as he was flying down the river after a big yellow moth, and had been so attracted by her slender waist that he had stopped to talk to her.
"Shall I love you?" said the Swallow, who liked to come to the point at once, and the Reed made him a low bow. So he flew round and round her, touching the water with his wings, and making silver ripples. This was his courtship, and it lasted all through the summer.
"It is a ridiculous attachment," twittered the other Swallows; "she has no money, and far too many relations"; and indeed the river was quite full of Reeds. Then, when the autumn came they all flew away.</t>
  </si>
  <si>
    <t>The Nightingale and the Rose</t>
  </si>
  <si>
    <t>From her nest in the holm-oak tree the Nightingale heard him, and she looked out through the leaves, and wondered.
"No red rose in all my garden!" he cried, and his beautiful eyes filled with tears. "Ah, on what little things does happiness depend! I have read all that the wise men have written, and all the secrets of philosophy are mine, yet for want of a red rose is my life made wretched."
"Here at last is a true lover," said the Nightingale. "Night after night have I sung of him, though I knew him not: night after night have I told his story to the stars, and now I see him. His hair is dark as the hyacinth-blossom, and his lips are red as the rose of his desire; but passion has made his face like pale ivory, and sorrow has set her seal upon his brow."</t>
  </si>
  <si>
    <t>The Selfish Giant</t>
  </si>
  <si>
    <t>He was a very selfish Giant.
The poor children had now nowhere to play. They tried to play on the road, but the road was very dusty and full of hard stones, and they did not like it. They used to wander round the high wall when their lessons were over, and talk about the beautiful garden inside. "How happy we were there," they said to each other.
Then the Spring came, and all over the country there were little blossoms and little birds. Only in the garden of the Selfish Giant it was still winter. The birds did not care to sing in it as there were no children, and the trees forgot to blossom. Once a beautiful flower put its head out from the grass, but when it saw the notice-board it was so sorry for the children that it slipped back into the ground again, and went off to sleep. The only people who were pleased were the Snow and the Frost. "Spring has forgotten this garden," they cried, "so we will live here all the year round." The Snow covered up the grass with her great white cloak, and the Frost painted all the trees silver.</t>
  </si>
  <si>
    <t>The Devoted Friend</t>
  </si>
  <si>
    <t>One morning the old Water-rat put his head out of his hole. He had bright beady eyes and stiff grey whiskers and his tail was like a long bit of black india-rubber. The little ducks were swimming about in the pond, looking just like a lot of yellow canaries, and their mother, who was pure white with real red legs, was trying to teach them how to stand on their heads in the water.
"You will never be in the best society unless you can stand on your heads," she kept saying to them; and every now and then she showed them how it was done. But the little ducks paid no attention to her. They were so young that they did not know what an advantage it is to be in society at all.
"What disobedient children!" cried the old Water-rat; "they really deserve to be drowned."
"Nothing of the kind," answered the Duck, "every one must make a beginning, and parents cannot be too patient."</t>
  </si>
  <si>
    <t>The Remarkable Rocket</t>
  </si>
  <si>
    <t>At the gate of the Castle the Prince was waiting to receive her. He had dreamy violet eyes, and his hair was like fine gold. When he saw her he sank upon one knee, and kissed her hand.
"Your picture was beautiful," he murmured, "but you are more beautiful than your picture"; and the little Princess blushed.
"She was like a white rose before," said a young Page to his neighbour, "but she is like a red rose now"; and the whole Court was delighted.
For the next three days everybody went about saying, "White rose, Red rose, Red rose, White rose"; and the King gave orders that the Page's salary was to be doubled. As he received no salary at all this was not of much use to him, but it was considered a great honour, and was duly published in the Court Gazette.
When the three days were over the marriage was celebrated. It was a magnificent ceremony, and the bride and bridegroom walked hand in hand under a canopy of purple velvet embroidered with little pearls.</t>
  </si>
  <si>
    <t>The Storyteller</t>
  </si>
  <si>
    <t>https://www.commonlit.org/texts/the-storyteller</t>
  </si>
  <si>
    <t>"Come over here and listen to a story," said the aunt, when the bachelor had looked twice at her and once at the communication cord.
The children moved listlessly towards the aunt's end of the carriage. Evidently her reputation as a storyteller did not rank high in their estimation.
In a low, confidential voice, interrupted at frequent intervals by loud, petulant questionings from her listeners, she began an unenterprising and deplorably uninteresting story about a little girl who was good, and made friends with every one on account of her goodness, and was finally saved from a mad bull by a number of rescuers who admired her moral character.
"Wouldn't they have saved her if she hadn't been good?" demanded the bigger of the small girls. It was exactly the question that the bachelor had wanted to ask.
"Well, yes," admitted the aunt lamely, "but I don't think they would have run quite so fast to her help if they had not liked her so much."
"It's the stupidest story I've ever heard," said the bigger of the small girls, with immense conviction.
"I didn't listen after the first bit, it was so stupid," said Cyril.</t>
  </si>
  <si>
    <t>A Defenseless Creature</t>
  </si>
  <si>
    <t>https://www.commonlit.org/texts/a-defenseless-creature</t>
  </si>
  <si>
    <t>The petitioner was blinking, and dived into her mantle for her handkerchief. Kistunov took her petition from her and began reading it.
"Excuse me, what's this?" he asked, shrugging his shoulders. "I can make nothing of it. Evidently you have come to the wrong place, madam. Your petition has nothing to do with us at all. You will have to apply to the department in which your husband was employed."
"Why, my dear sir, I have been to five places already, and they would not even take the petition anywhere," said Madame Shtchukin. "I'd quite lost my head, but, thank goodness — God bless him for it — my son-in-law, Boris Matveyitch, advised me to come to you. ‘You go to Mr. Kistunov, mamma: he is an influential man, he can do anything for you...' Help me, your Excellency!"
"We can do nothing for you, Madame Shtchukin. You must understand: your husband served in the Army Medical Department, and our establishment is a purely private commercial undertaking, a bank. Surely you must understand that!"
Kistunov shrugged his shoulders again and turned to a gentleman in a military uniform, with a swollen face.</t>
  </si>
  <si>
    <t>Home</t>
  </si>
  <si>
    <t>https://www.commonlit.org/texts/home</t>
  </si>
  <si>
    <t>Abandoning his drawing, Seryozha shifted about once more, got into a comfortable attitude, and busied himself with his father's beard. First he carefully smoothed it, then he parted it and began combing it into the shape of whiskers.
"Now you are like Ivan Stepanovitch," he said, "and in a minute you will be like our porter. Papa, why is it porters stand by doors? Is it to prevent thieves getting in?"
The prosecutor felt the child's breathing on his face, he was continually touching his hair with his cheek, and there was a warm soft feeling in his soul, as soft as though not only his hands but his whole soul were lying on the velvet of Seryozha's jacket.
He looked at the boy's big dark eyes, and it seemed to him as though from those wide pupils there looked out at him his mother and his wife and everything that he had ever loved.
"To think of thrashing him..." he mused. "A nice task to devise a punishment for him! How can we undertake to bring up the young? In old days people were simpler and thoughtless, and so settled problems boldly.</t>
  </si>
  <si>
    <t>VOLODYA</t>
  </si>
  <si>
    <t>He did not attempt to go to sleep, but sat in bed, hugging his knees and thinking. All thought of the examination was hateful to him. He had already made up his mind that they would expel him, and that there was nothing terrible about his being expelled. On the contrary, it was a good thing—a very good thing, in fact. Next day he would be as free as a bird; he would put on ordinary clothes instead of his school uniform, come out here, and make love to Nyuta when he liked; and he would not be a schoolboy but "a young man." And as for the rest of it, what is called a career, a future, that was clear; Volodya would go into the army or the telegraph service, or he would go into a chemist's shop and work his way up till he was a dispenser.... There were lots of callings. An hour or two passed, and he was still sitting and thinking....</t>
  </si>
  <si>
    <t>A Study in Scarlet</t>
  </si>
  <si>
    <t>http://www.gutenberg.org/files/244/244-h/244-h.htm</t>
  </si>
  <si>
    <t>As the weeks went by, my interest in him and my curiosity as to his aims in life, gradually deepened and increased. His very person and appearance were such as to strike the attention of the most casual observer. In height he was rather over six feet, and so excessively lean that he seemed to be considerably taller. His eyes were sharp and piercing, save during those intervals of torpor to which I have alluded; and his thin, hawk-like nose gave his whole expression an air of alertness and decision. His chin, too, had the prominence and squareness which mark the man of determination. His hands were invariably blotted with ink and stained with chemicals, yet he was possessed of extraordinary delicacy of touch, as I frequently had occasion to observe when I watched him manipulating his fragile philosophical instruments.
The reader may set me down as a hopeless busybody, when I confess how much this man stimulated my curiosity, and how often I endeavoured to break through the reticence which he showed on all that concerned himself. Before pronouncing judgment, however, be it remembered, how objectless was my life, and how little there was to engage my attention.</t>
  </si>
  <si>
    <t>Basil Hall Chamberlain</t>
  </si>
  <si>
    <t>My lord Bag-o'-Rice</t>
  </si>
  <si>
    <t>Japanese Fairy Tales</t>
  </si>
  <si>
    <t>http://www.gutenberg.org/files/4018/4018-h/4018-h.htm</t>
  </si>
  <si>
    <t>At first Hidesato could not help feeling alarmed at the sight of this horrible reptile lying in his path, for he must either turn back or walk right over its body. He was a brave man, however, and putting aside all fear went forward dauntlessly. Crunch, crunch! he stepped now on the dragon's body, now between its coils, and without even one glance backward he went on his way.
He had only gone a few steps when he heard some one calling him from behind. On turning back he was much surprised to see that the monster dragon had entirely disappeared and in its place was a strange-looking man, who was bowing most ceremoniously to the ground. His red hair streamed over his shoulders and was surmounted by a crown in the shape of a dragon's head, and his sea-green dress was patterned with shells. Hidesato knew at once that this was no ordinary mortal and he wondered much at the strange occurrence. Where had the dragon gone in such a short space of time?</t>
  </si>
  <si>
    <t>Jean Ingelow</t>
  </si>
  <si>
    <t>The Ouphe of the Wood</t>
  </si>
  <si>
    <t>It had been a bright day, but the evening was chilly; and, as she watched the glowing logs that were blazing on her hearth, she wished that all the lighted part of them would turn to gold.
She was very much in the habit—this little wife—of building castles in the air, particularly when she had nothing else to do, or her husband was late in coming home to his supper. Just as she was thinking how late he was there was a tap at the door, and an old man walked in, who said:
"Mistress, will you give a poor man a warm at your fire?"
"And welcome," said the young woman, setting him a chair.
So he sat down as close to the fire as he could, and spread out his hands to the flames.
He had a little knapsack on his back, and the young woman did not doubt that he was an old soldier.
"Maybe you are used to the hot countries," she said.
"All countries are much the same to me," replied the stranger. "I see nothing to find fault with in this one."</t>
  </si>
  <si>
    <t>Confessions and Criticisms</t>
  </si>
  <si>
    <t>http://www.online-literature.com/julian-hawthorne/confessions-and-criticisms/</t>
  </si>
  <si>
    <t>During the winter of 1879, when I was in London, it was my fortune to attend, a social meeting of literary men at the rooms of a certain eminent publisher. The rooms were full of tobacco-smoke and talk, amid which were discernible, on all sides, the figures and faces of men more or less renowned in the world of books. Most noticeable among these personages was a broad-shouldered, sturdy man, of middle height, with a ruddy countenance, and snow-white tempestuous beard and hair. He wore large, gold-rimmed spectacles, but his eyes were black and brilliant, and looked at his interlocutor with a certain genial fury of inspection. He seemed to be in a state of some excitement; he spoke volubly and almost boisterously, and his voice was full-toned and powerful, though pleasant to the ear. He turned himself, as he spoke, with a burly briskness, from one side to another, addressing himself first to this auditor and then to that, his words bursting forth from beneath his white moustache with such an impetus of hearty breath that it seemed as if all opposing arguments must be blown quite away.</t>
  </si>
  <si>
    <t>A Hole in the Wall</t>
  </si>
  <si>
    <t>http://www.gutenberg.org/files/7425/7425-h/7425-h.htm#ix</t>
  </si>
  <si>
    <t>Rosy went on her way, and forgot all about it. But she never forgot to be kind; and soon after, as she was looking in the grass for strawberries, she found a field-mouse with a broken leg.
"Help me to my nest, or my babies will starve," cried the poor thing.
"Yes, I will; and bring these berries so that you can keep still till your leg is better, and have something to eat."
Rosy took the mouse carefully in her little hand, and tied up the broken leg with a leaf of spearmint and a blade of grass. Then she carried her to the nest under the roots of an old tree, where four baby mice were squeaking sadly for their mother. She made a bed of thistledown for the sick mouse, and put close within reach all the berries and seeds she could find, and brought an acorn-cup of water from the spring, so they could be comfortable.
"Good little Rosy, I shall pay you for all this kindness some day," said the mouse, when she was done.</t>
  </si>
  <si>
    <t>The Canterville Ghost</t>
  </si>
  <si>
    <t>http://www.gutenberg.org/files/14522/14522-h/14522-h.htm</t>
  </si>
  <si>
    <t>Standing on the steps to receive them was an old woman, neatly dressed in black silk, with a white cap and apron. This was Mrs. Umney, the housekeeper, whom Mrs. Otis, at Lady Canterville's earnest request, had consented to keep in her former position. She made them each a low curtsey as they alighted, and said in a quaint, old-fashioned manner, "I bid you welcome to Canterville Chase." Following her, they passed through the fine Tudor hall into the library, a long, low room, panelled in black oak, at the end of which was a large stained glass window. Here they found tea laid out for them, and, after taking off their wraps, they sat down and began to look round, while Mrs. Umney waited on them. 
Suddenly Mrs. Otis caught sight of a dull red stain on the floor just by the fireplace, and, quite unconscious of what it really signified, said to Mrs. Umney, "I am afraid something has been spilt there."
"Yes, madam," replied the old housekeeper in a low voice, "blood has been spilt on that spot."</t>
  </si>
  <si>
    <t>VSEVOLOD M. GARSHIN</t>
  </si>
  <si>
    <t>THE SIGNAL</t>
  </si>
  <si>
    <t>He stayed at the station, helped in the kitchen, cut firewood, kept the yard clean, and swept the platform. In a fortnight's time his wife arrived, and Semyon went on a hand-trolley to his hut. The hut was a new one and warm, with as much wood as he wanted. There was a little vegetable garden, the legacy of former track-walkers, and there was about half a dessiatin of ploughed land on either side of the railway embankment. Semyon was rejoiced. He began to think of doing some farming, of purchasing a cow and a horse.
He was given all necessary stores—a green flag, a red flag, lanterns, a horn, hammer, screw-wrench for the nuts, a crow-bar, spade, broom, bolts, and nails; they gave him two books of regulations and a time-table of the train. At first Semyon could not sleep at night, and learnt the whole time-table by heart.</t>
  </si>
  <si>
    <t>Introductory</t>
  </si>
  <si>
    <t>The Ontario Readers: The High School Reader, 1886</t>
  </si>
  <si>
    <t>http://www.gutenberg.org/files/19923/19923-h/19923-h.htm</t>
  </si>
  <si>
    <t>But only a small proportion of all the reading that is done, is oral reading. It is silent reading that is universally employed as an instrument of study, of business, of amusement. As a rule, however, very little provision is made for the acquirement of a facility in silent reading; this, it is thought, will result as a by-product of the regular training in oral reading. Almost the reverse of this is true. Ease and flexibility of articulation, quickness in catching the drift of ideas, and readiness in varying the tones of the voice in the utterance of words so as impressively to portray their latent sentiment,—all this is possible with those alone to whom difficult word-forms, complex sentence-structures, and the infinite variety and play of thought and emotion, are more or less familiar through such a wide range of reading as only the silent prosecution of it makes possible.</t>
  </si>
  <si>
    <t>Friedrich Wilhelm Nietzsche</t>
  </si>
  <si>
    <t>Beyond Good and Evil</t>
  </si>
  <si>
    <t>http://www.gutenberg.org/files/4363/4363-h/4363-h.htm</t>
  </si>
  <si>
    <t>Throughout the longest period of human history—one calls it the prehistoric period—the value or non-value of an action was inferred from its consequences; the action in itself was not taken into consideration, any more than its origin; but pretty much as in China at present, where the distinction or disgrace of a child redounds to its parents, the retro-operating power of success or failure was what induced men to think well or ill of an action. Let us call this period the pre-moral period of mankind; the imperative, "Know thyself!" was then still unknown.—In the last ten thousand years, on the other hand, on certain large portions of the earth, one has gradually got so far, that one no longer lets the consequences of an action, but its origin, decide with regard to its worth: a great achievement as a whole, an important refinement of vision and of criterion, the unconscious effect of the supremacy of aristocratic values and of the belief in "origin," the mark of a period which may be designated in the narrower sense as the MORAL one: the first attempt at self-knowledge is thereby made.</t>
  </si>
  <si>
    <t>She</t>
  </si>
  <si>
    <t>http://www.gutenberg.org/files/3155/3155-h/3155-h.htm</t>
  </si>
  <si>
    <t>The child grew into the boy, and the boy into the young man, while one by one the remorseless years flew by, and as he grew and increased so did his beauty and the beauty of his mind grow with him. When he was about fifteen they used to call him Beauty about the College, and me they nicknamed the Beast. Beauty and the Beast was what they called us when we went out walking together, as we used to do every day. Once Leo attacked a great strapping butcher's man, twice his size, because he sang it out after us, and thrashed him, too—thrashed him fairly. I walked on and pretended not to see, till the combat got too exciting, when I turned round and cheered him on to victory. It was the chaff of the College at the time, but I could not help it. Then when he was a little older the undergraduates found fresh names for us. They called me Charon, and Leo the Greek god! I will pass over my own appellation with the humble remark that I was never handsome, and did not grow more so as I grew older</t>
  </si>
  <si>
    <t>Leo Tolstoy</t>
  </si>
  <si>
    <t>The Two Brothers</t>
  </si>
  <si>
    <t>https://www.commonlit.org/texts/the-two-brothers</t>
  </si>
  <si>
    <t>One Monday, when the brothers had gone forth to work, and had parted their several ways, the elder brother, Athanasius, felt sorry at having had to part from his beloved brother, and he stood still and glanced after him. John was walking with bent head, and he did not look back. But suddenly John also stopped as if he perceived something and continued to gaze fixedly at it. Presently he drew near to that which he had been looking upon, and then suddenly leaped aside, and, not stopping for another instant, ran towards the mountain and up the mountain, right away from the place, just as if some savage beast were pursuing him. Athanasius was astonished, and turned back to the place to find out what his brother had been so afraid of. At last he approached the spot, and then he saw something glistening in the sun. He drew nearer—on the grass, as if poured out from a measure, lay a heap of gold. And Athanasius was still more astonished, both at the sight of the gold and at the leaping aside of his brother.</t>
  </si>
  <si>
    <t>The Skipping Shoes</t>
  </si>
  <si>
    <t>http://www.gutenberg.org/files/7425/7425-h/7425-h.htm#iv</t>
  </si>
  <si>
    <t>Once there was a little girl, named Kitty, who never wanted to do what people asked her. She said "I won't" and "I can't," and did not run at once pleasantly, as obliging children do.
One day her mother gave her a pair of new shoes; and after a fuss about putting them on, Kitty said, as she lay kicking on the floor,--
"I wish these were seven-leagued boots, like Jack the Giant Killer's, then it would be easy to run errands all the time. Now, I hate to keep trotting, and I don't like new shoes, and I won't stir a step."
Just as she said that, the shoes gave a skip, and set her on her feet so suddenly that it scared all the naughtiness out of her. She stood looking at these curious shoes; and the bright buttons on them seemed to wink at her like eyes, while the heels tapped on the floor a sort of tune.</t>
  </si>
  <si>
    <t>Deacon Thomas Wales' Will</t>
  </si>
  <si>
    <t>One morning, Grandma had two loaves of "riz bread," and some election cakes, rising, and was intending to bake them in about an hour, when they should be sufficiently light. What should Mrs. Dorcas do, but mix up sour milk bread and some pies with the greatest speed, and fill up the oven, before Grandma's cookery was ready!
Grandma sent Ann out into the kitchen to put the loaves in the oven and lo and behold! the oven was full. Ann stood staring for a minute, with a loaf of election cake in her hands; that and the bread would be ruined if they were not baked immediately, as they were raised enough. Mrs. Dorcas had taken Thirsey and stepped out somewhere, and there was no one in the kitchen. Ann set the election cake back on the table. Then, with the aid of the tongs, she reached into the brick oven and took out every one of Mrs. Dorcas' pies and loaves. Then she arranged them deliberately in a pitiful semicircle on the hearth, and put Grandma's cookery in the oven.</t>
  </si>
  <si>
    <t>RICHARD MALCOLM JOHNSTON</t>
  </si>
  <si>
    <t>THE HOTEL EXPERIENCE OF MR. PINK FLUKER</t>
  </si>
  <si>
    <t>Mr. Matt Pike was a bachelor of some thirty summers, a foretime clerk consecutively in each of the two stores of the village, but latterly a trader on a limited scale in horses, wagons, cows, and similar objects of commerce, and at all times a politician. His hopes of holding office had been continually disappointed until Mr. John Sanks became sheriff, and rewarded with a deputyship some important special service rendered by him in the late very close canvass. Now was a chance to rise, Mr. Pike thought. All he wanted, he had often said, was a start. Politics, I would remark, however, had been regarded by Mr. Pike as a means rather than an end. It is doubtful if he hoped to become governor of the state, at least before an advanced period in his career. His main object now was to get money, and he believed that official position would promote him in the line of his ambition faster than was possible to any private station, by leading him into more extensive acquaintance with mankind, their needs, their desires, and their caprices.</t>
  </si>
  <si>
    <t>Shipwrecked</t>
  </si>
  <si>
    <t>http://www.gutenberg.org/files/22795/22795-h/22795-h.htm#Page_75</t>
  </si>
  <si>
    <t>There is a pretty high rock on the north-west of Earraid, which (because it had a flat top and overlooked the Sound) I was much in the habit of frequenting; not that I ever stayed in one place, save when asleep, my misery giving me no rest. Indeed, I wore myself down with continual and aimless goings and comings in the rain.
As soon, however, as the sun came out, I lay down on the top of that rock to dry myself. The comfort of the sunshine is a thing I cannot tell. It set me thinking hopefully of my deliverance, of which I had begun to despair; and I scanned the sea and the Ross with a fresh interest. On the south of my rock a part of the island jutted out and hid the open ocean so that a boat could thus come quite near me upon that side and I be none the wiser.</t>
  </si>
  <si>
    <t>The Strange Case of Dr. Jekyll and Mr. Hyde</t>
  </si>
  <si>
    <t>http://www.gutenberg.org/files/43/43-h/43-h.htm</t>
  </si>
  <si>
    <t>As soon as he got home, Utterson sat down and wrote to Jekyll, complaining of his exclusion from the house, and asking the cause of this unhappy break with Lanyon; and the next day brought him a long answer, often very pathetically worded, and sometimes darkly mysterious in drift. The quarrel with Lanyon was incurable. "I do not blame our old friend," Jekyll wrote, "but I share his view that we must never meet. I mean from henceforth to lead a life of extreme seclusion; you must not be surprised, nor must you doubt my friendship, if my door is often shut even to you. You must suffer me to go my own dark way. I have brought on myself a punishment and a danger that I cannot name. If I am the chief of sinners, I am the chief of sufferers also. I could not think that this earth contained a place for sufferings and terrors so unmanning; and you can do but one thing, Utterson, to lighten this destiny, and that is to respect my silence."</t>
  </si>
  <si>
    <t>Kidnapped</t>
  </si>
  <si>
    <t>http://www.gutenberg.org/files/421/421-h/421-h.htm</t>
  </si>
  <si>
    <t>I will begin the story of my adventures with a certain morning early in the month of June, the year of grace 1751, when I took the key for the last time out of the door of my father's house. The sun began to shine upon the summit of the hills as I went down the road; and by the time I had come as far as the manse, the blackbirds were whistling in the garden lilacs, and the mist that hung around the valley in the time of the dawn was beginning to arise and die away.
Mr. Campbell, the minister of Essendean, was waiting for me by the garden gate, good man! He asked me if I had breakfasted; and hearing that I lacked for nothing, he took my hand in both of his and clapped it kindly under his arm.</t>
  </si>
  <si>
    <t>The Mayor of Casterbridge</t>
  </si>
  <si>
    <t>http://www.gutenberg.org/files/143/143-h/143-h.htm</t>
  </si>
  <si>
    <t>For a long time there was none, beyond the voice of a weak bird singing a trite old evening song that might doubtless have been heard on the hill at the same hour, and with the self-same trills, quavers, and breves, at any sunset of that season for centuries untold. But as they approached the village sundry distant shouts and rattles reached their ears from some elevated spot in that direction, as yet screened from view by foliage. When the outlying houses of Weydon-Priors could just be described, the family group was met by a turnip-hoer with his hoe on his shoulder, and his dinner-bag suspended from it. The reader promptly glanced up.
"Any trade doing here?" he asked phlegmatically, designating the village in his van by a wave of the broadsheet. And thinking the labourer did not understand him, he added, "Anything in the hay-trussing line?"
The turnip-hoer had already begun shaking his head. "Why, save the man, what wisdom's in him that 'a should come to Weydon for a job of that sort this time o' year?"</t>
  </si>
  <si>
    <t>THE HEAD OF THE FAMILY</t>
  </si>
  <si>
    <t>It is, as a rule, after losing heavily at cards or after a drinking-bout when an attack of dyspepsia is setting in that Stepan Stepanitch Zhilin wakes up in an exceptionally gloomy frame of mind. He looks sour, rumpled, and dishevelled; there is an expression of displeasure on his grey face, as though he were offended or disgusted by something. He dresses slowly, sips his Vichy water deliberately, and begins walking about the rooms.
"I should like to know what b-b-beast comes in here and does not shut the door!" he grumbles angrily, wrapping his dressing-gown about him and spitting loudly. "Take away that paper! Why is it lying about here? We keep twenty servants, and the place is more untidy than a pot-house. Who was that ringing? Who the devil is that?"
"That's Anfissa, the midwife who brought our Fedya into the world," answers his wife.
"Always hanging about ... these cadging toadies!"
"There's no making you out, Stepan Stepanitch. You asked her yourself, and now you scold."</t>
  </si>
  <si>
    <t>Charles Eliot Norton</t>
  </si>
  <si>
    <t>Charles Eliot Norton to William Dean Howells
  (From Letters of Charles Eliot Norton)</t>
  </si>
  <si>
    <t>http://www.gutenberg.org/files/17160/17160-h/17160-h.htm#Page_311</t>
  </si>
  <si>
    <t>"The Kentons" have been a great comfort to me. I have been in my chamber, with a slight attack of illness, for two or three weeks, and I received them one morning. I could not have had kinder or more entertaining visitors, and I was sorry when, after two or three days, I had to say Goodbye to them. They are very "natural" people, "just Western." I am grateful to you for making me acquainted with them.
"Just Western" is the acme of praise. I think I once told you what pleasure it gave me as a compliment. Several years ago at the end of one of our Christmas Eve receptions, a young fellow from the West, taking my hand and bidding me Goodnight, said with great cordiality, "Mr. Norton, I've had a delightful time; it's been just Western"!
"The Kentons" is really, my dear Howells, an admirable study of life, and as it was read to me my chief pleasure in listening was in your sympathetic, creative imagination, your insight, your humour, and all your other gifts, which make your stories, I believe, the most faithful representations of actual life that were ever written.</t>
  </si>
  <si>
    <t>The Griffin and the Minor Canon</t>
  </si>
  <si>
    <t>https://www.commonlit.org/texts/the-griffin-and-the-minor-canon</t>
  </si>
  <si>
    <t>When it was found that the Griffin showed no sign of going away, all the people who were able to do so left the town. The canons and the higher officers of the church had fled away during the first day of the Griffin's visit, leaving behind only the Minor Canon and some of the men who opened the doors and swept the church. All the citizens who could afford it shut up their houses and traveled to distant parts, and only the working people and the poor were left behind. After some days these ventured to go about and attend to their business, for if they did not work they would starve. They were getting a little used to seeing the Griffin; and having been told that he did not eat between equinoxes, they did not feel so much afraid of him as before.
Day by day the Griffin became more and more attached to the Minor Canon. He kept near him a great part of the time, and often spent the night in front of the little house where the young clergyman lived alone.</t>
  </si>
  <si>
    <t>Thus Spake Zarathustra: A Book for All and None</t>
  </si>
  <si>
    <t>http://www.gutenberg.org/files/1998/1998-h/1998-h.htm</t>
  </si>
  <si>
    <t>Then, however, something happened which made every mouth mute and every eye fixed. In the meantime, of course, the rope-dancer had commenced his performance: he had come out at a little door, and was going along the rope which was stretched between two towers, so that it hung above the market-place and the people. When he was just midway across, the little door opened once more, and a gaudily-dressed fellow like a buffoon sprang out, and went rapidly after the first one. "Go on, halt-foot," cried his frightful voice, "go on, lazy-bones, interloper, sallow-face!—lest I tickle thee with my heel! What dost thou here between the towers? In the tower is the place for thee, thou shouldst be locked up; to one better than thyself thou blockest the way!"—And with every word he came nearer and nearer the first one. When, however, he was but a step behind, there happened the frightful thing which made every mouth mute and every eye fixed—he uttered a yell like a devil, and jumped over the other who was in his way.</t>
  </si>
  <si>
    <t>Harry Stillwell Edwards</t>
  </si>
  <si>
    <t>ELDER BROWN'S BACKSLIDE</t>
  </si>
  <si>
    <t>It was a strange figure that crept along the road that cheery May morning. It was tall and gaunt, and had been for thirty years or more. The long head, bald on top, covered behind with iron-gray hair, and in front with a short tangled growth that curled and kinked in every direction, was surmounted by an old-fashioned stove-pipe hat, worn and stained, but eminently impressive. An old-fashioned Henry Clay cloth coat, stained and threadbare, divided itself impartially over the donkey's back and dangled on his sides. This was all that remained of the elder's wedding suit of forty years ago. Only constant care, and use of late years limited to extra occasions, had preserved it so long. The trousers had soon parted company with their friends. The substitutes were red jeans, which, while they did not well match his court costume, were better able to withstand the old man's abuse, for if, in addition to his frequent religious excursions astride his beast, there ever was a man who was fond of sitting down with his feet higher than his head, it was this selfsame Elder Brown.</t>
  </si>
  <si>
    <t>What Men Live By</t>
  </si>
  <si>
    <t>What Men Live By, and Other Tales</t>
  </si>
  <si>
    <t>http://www.gutenberg.org/files/6157/6157-h/6157-h.htm</t>
  </si>
  <si>
    <t>Simon approached the stranger, looked at him, and saw that he was a young man, fit, with no bruises on his body, only evidently freezing and frightened, and he sat there leaning back without looking up at Simon, as if too faint to lift his eyes. Simon went close to him, and then the man seemed to wake up. Turning his head, he opened his eyes and looked into Simon's face. That one look was enough to make Simon fond of the man. He threw the felt boots on the ground, undid his sash, laid it on the boots, and took off his cloth coat.
"It's not a time for talking," said he. "Come, put this coat on at once!" And Simon took the man by the elbows and helped him to rise. As he stood there, Simon saw that his body was clean and in good condition, his hands and feet shapely, and his face good and kind. He threw his coat over the man's shoulders, but the latter could not find the sleeves. Simon guided his arms into them, and drawing the coat well on, wrapped it closely about him, tying the sash round the man's waist.</t>
  </si>
  <si>
    <t>The Three Questions</t>
  </si>
  <si>
    <t>https://www.commonlit.org/texts/the-three-questions</t>
  </si>
  <si>
    <t>And learned men came to the King, but they all answered his questions differently.
In reply to the first question, some said that to know the right time for every action, one must draw up in advance, a table of days, months and years, and must live strictly according to it. Only thus, said they, could everything be done at its proper time. Others declared that it was impossible to decide beforehand the right time for every action; but that, not letting oneself be absorbed in idle pastimes, one should always attend to all that was going on, and then do what was most needful. Others, again, said that however attentive the King might be to what was going on, it was impossible for one man to decide correctly the right time for every action, but that he should have a Council of wise men, who would help him to fix the proper time for everything.</t>
  </si>
  <si>
    <t>Sophie Swett</t>
  </si>
  <si>
    <t>How Santa Claus Found the Poor-House</t>
  </si>
  <si>
    <t>https://www.commonlit.org/texts/how-santa-claus-found-the-poor-house</t>
  </si>
  <si>
    <t>Once in a great while, indeed, Mrs. Pynchum was good-natured, and then, sometimes for a whole evening, the poor house would seem like home. All those who lived there would then sit around the fire and roast apples; and Mrs. Pynchum would even unlock the closet under the back stairs, where there was a great bag full of nuts that Sandy Gooding and Gobaly had gathered; and Uncle Sim Perkins would tell stories.
But it happened very unfortunately that Mrs. Pynchum never had one of her good-natured days on Thanksgiving, or Christmas, or any holiday. She was sure to say on those days that she was "all tried to pieces."
And everybody was frightened and unhappy when Mrs. Pynchum was "all tried to pieces," and so that was the reason why Gobaly's heart sank as he remembered, while he was shoveling the path through the snow, that the next day was Christmas.</t>
  </si>
  <si>
    <t>Foot Lathes</t>
  </si>
  <si>
    <t>SCIENTIFIC AMERICAN SUPPLEMENT NO. 421</t>
  </si>
  <si>
    <t>http://www.gutenberg.org/files/16353/16353-h/16353-h.htm#art01</t>
  </si>
  <si>
    <t>We illustrate a foot lathe constructed by the Britannia Manufacturing Company, of Colchester, and specially designed for use on board ships. These lathes, says Engineering, are treble geared, in order that work which cannot usually be done without steam power may be accomplished by foot. For instance, they will turn a 24 inch wheel or plate, or take a half-inch cut off a 3 inch shaft, much heavier work than can ordinarily be done by such tools. They have 6 inch centers, gaps 7½ inches wide and 6½ inches deep, beds 4 feet 6 inches long by 8¾ inches on the face and 6 inches in depth, and weigh 14 cwt. There are three speeds on the cone pulley, 9 inches, 6 inches, and 4 inches in diameter and 1½ inches wide. The gear wheels are 9/16 inch pitch and 1½ inches wide on face. The steel leading screw is 1½ inches in diameter by ¼ inch pitch. Smaller sizes are made for torpedo boats and for places where space is limited.</t>
  </si>
  <si>
    <t>ENDLESS TROUGH CONVEYER.</t>
  </si>
  <si>
    <t>http://www.gutenberg.org/files/16353/16353-h/16353-h.htm#art02</t>
  </si>
  <si>
    <t>The endless trough conveyer is one of the latest applications of link-belting, consisting primarily of a heavy chain belt carried over a pair of wheels, and in the intermediate space a truck on which the train runs. This chain or belt is provided with pans which, as they overlap, form an endless trough. Power being applied to revolve one of the wheels, the whole belt is thereby set in motion and at once becomes an endless trough conveyer. The accompanying engraving illustrates a section of this conveyer. A few of the pans are removed, to show the construction of the links; and above this a link and coupler are shown on a larger scale. As will be seen, the link is provided with wings, to form a rigid support for the pan to be riveted to it. To reduce friction each link is provided with three rollers, as will be seen in the engraving. This outfit makes a fireproof conveyer which will handle hot ore from roasting kiln to crusher, and convey coal, broken stone, or other gritty and coarse material.</t>
  </si>
  <si>
    <t>RAILROAD GRADES OF TRUNK LINES</t>
  </si>
  <si>
    <t>http://www.gutenberg.org/files/16353/16353-h/16353-h.htm#art03</t>
  </si>
  <si>
    <t>On the West Shore and Buffalo road its limit of grade is 30 feet to the mile going west and north, and 20 feet to the mile going east and south. Next for easy grades comes the New York Central and Hudson River road. From New York to Albany, then up the valley of the Mohawk, till it gradually reaches the elevation of Lake Erie, it is all the time within the 500 foot level, and this is maintained by its connections on the lake borders to Chicago, by the "Nickel Plate," the Lake Shore and Michigan Southern, and the Canada Southern and Michigan Central.
The Erie, the Pennsylvania, and the Baltimore and Ohio roads pass through a country so mountainous that, much as they have expended to improve their grades, it is practically impossible for them to attain the easy grades so much more readily obtained by the trunk lines following the great natural waterways originally extending almost from Chicago to New York.</t>
  </si>
  <si>
    <t>ENGLISH EXPRESS TRAINS</t>
  </si>
  <si>
    <t>http://www.gutenberg.org/files/16353/16353-h/16353-h.htm#art04</t>
  </si>
  <si>
    <t>The Journal of the Statistical Society for September contains an elaborate paper by Mr. E. Foxwell on "English Express Trains; their Average Speed, etc. with Notes on Gradients, Long Runs, etc." The author takes great pains to explain his definition of the term "express trains," which he finally classifies thus: (a) The general rule; those which run under ordinary conditions, and attain a journey-speed of 40 and upward. These are about 85 percent of the whole. (b) Equally good trains, which, running against exceptional difficulties, only attain, perhaps, a journey speed as low as 36 or 37. These are about 5 percent of the whole. (c) Trains which should come under (a), but which, through unusually long stoppages or similar causes, only reach a journey speed of 39. These are about 10 percent of the whole.
He next explains that by "running average" is meant: The average speed per hour while actually in motion from platform to platform, i.e., the average speed obtained by deducting stoppages.</t>
  </si>
  <si>
    <t>HUGHES' NEW MAGNETIC BALANCE.</t>
  </si>
  <si>
    <t>SCIENTIFIC AMERICAN SUPPLEMENT NO. 430</t>
  </si>
  <si>
    <t>http://www.gutenberg.org/files/8484/8484-h/8484-h.htm#11</t>
  </si>
  <si>
    <t>When the north end of the needle and its index zero are north, the needle rests at its index zero, but the slightest external influence, such as a piece of iron 1 mm. in diameter 10 cm. distant, deflects the needle to the right or left according to the polarity of its magnetism, and with a force proportional to its power. If we place on the opposite side of the needle at the same distance a wire possessing similar polarity and force, the two are equal, and the needle returns to zero; and if we know the magnetic value required to produce a balance, we know the value of both. In order to balance any wire or piece of iron placed in a position east and west, a magnetic compensator is used, consisting of a powerful bar magnet free to revolve upon a central pivot placed at a distance of 30 or more cm., so as to be able to obtain delicate observations. This turns upon an index, the degrees of which are marked for equal degrees of magnetic action upon the needle.</t>
  </si>
  <si>
    <t>TERRESTRIAL MAGNETISM.</t>
  </si>
  <si>
    <t>http://www.gutenberg.org/files/8484/8484-h/8484-h.htm#13</t>
  </si>
  <si>
    <t>An item has appeared recently in several papers, stating that New York is a highly magnetized city--that the elevated railroad, Brooklyn Bridge cables, etc., are all highly magnetized. As this might convey to the general reader the impression that the magnetism thus exhibited was peculiar to New York city, and as many of your subscribers look anxiously for your answers to numerous questions put for the elucidation of apparent, scientific mysteries, I have thought that perhaps a statement in plain language of experiments made at various times, to elucidate this subject, might, in conjunction with a diagram, serve to explain even to those who have not made a special study of science a few of the interesting phenomena connected with terrestrial magnetism.
Some of the first experiments I made, while professor at the Indiana State University, were detailed in the March and August numbers, 1872, of the Journal of the Franklin Institute, and I think showed conclusively that the earth, by induction, renders all articles of iron, steel, or tinned iron magnetic; possessing for the time being polarity, after they have been in a settled position for a short time.</t>
  </si>
  <si>
    <t>Improved Double Boiler</t>
  </si>
  <si>
    <t>SCIENTIFIC AMERICAN SUPPLEMENT NO. 433</t>
  </si>
  <si>
    <t>http://www.gutenberg.org/files/9076/9076-h/9076-h.htm#6</t>
  </si>
  <si>
    <t>The annular space between the two vessels is filled with water to the same level as the solution in the receiver, and the latter is provided with suitable pipes or coils, in which steam is caused to circulate for the purpose of raising the solution of the desired temperature, and effecting the digesting process. At the same time any steam generated collects in the upper part of the boiler, and maintains an equal pressure within the whole apparatus. The arrangement is shown clearly. Within the boiler is placed the receiver, of pottery, lead, or other material, leaving an annular space between it and the boiler; this space is filled with water. The receiver is furnished with a series of pipes, in which steam or hot water circulates, to heat the charge to the desired temperature. These pipes may be arranged either in coils or vertically. The latter are provided with inner return pipes, so that any condensed water accumulating at the bottom may be forced up the inner pipes by the steam pressure and escape at the top.</t>
  </si>
  <si>
    <t>The Gardner Machine Gun</t>
  </si>
  <si>
    <t>http://www.gutenberg.org/files/9076/9076-h/9076-h.htm#7</t>
  </si>
  <si>
    <t>In the five-barrel gun the cartridge feeder contains 100 cartridges, in five Vertical rows of 20 cartridges each, and these are kept supplied, when firing, from supplementary holders. One image shows the portable rest manufactured by the Gardner Gun Company. It consists of two wrought iron tubes, placed at right angles to each other; the front bar can be easily unlocked, and placed in line with the trail bar, from which project two arms, each provided with a screw that serves for the lateral adjustment of the gun. These screws are so arranged as to allow for an oscillating motion of the gun through any distance up to 15 deg. The tripod mounting, used for naval as well as land purposes which illustrates the two barrel gun complete. The five barrel gun is shown mounted on a similar tripod. The length of this weapon over all is 53.5 inches, the barrels (Henry system) are 33 inches long, with seven grooves of a uniform twist of one turn in 22 inches.</t>
  </si>
  <si>
    <t>Cable Grapnel</t>
  </si>
  <si>
    <t>http://www.gutenberg.org/files/9076/9076-h/9076-h.htm#10</t>
  </si>
  <si>
    <t>Some improvements have recently been made by Mr. Alexander Glegg and the inventor in the well-known Jamieson grapnel, used for raising submerged submarine cables. The chief feature of the grapnel is that the flukes, being jointed at the socket, bend back against a spring when they catch a rock, until the grapnel clears the obstruction, but allow the cable to run home to the crutch between the fluke and base. In the older form the cable was liable to get jammed, and cut between the fixed toe or fluke and the longer fluke jointed into it. This is now avoided by embracing the short fluke within the longer one. The shank, formerly screwed into the boss, is now pushed through and kept up against the collar of the boss, by the volute spring, which at the same time presses back the hinged flukes after being displaced by a rock. The shank can now freely swivel round, whereas before it was rigidly fixed. The toes or flukes are now made of soft cast steel, which can be straightened if bent, and the boss is made of cast steel or gun-metal.</t>
  </si>
  <si>
    <t>A THREADED SET COLLAR.</t>
  </si>
  <si>
    <t>http://www.gutenberg.org/files/9076/9076-h/9076-h.htm#11</t>
  </si>
  <si>
    <t>There are cases where a long screw must be rotated with a traversing nut or other threaded piece traveling on its thread a limited and variable distance. At one time the threaded nut or piece may be required to go almost the entire length of the screw, and at another time a much shorter traverse would be required. In many instances the use of side check nuts is inconvenient, and in some it is impossible. One way of utilizing the nut as a set collar is to drill through its side for a set screw, place it on its screw, pour a little melted Babbitt metal, or drop a short, cold plug of it into the hole, tap the hole, and the tap will force the Babbitt into the threads.
Insert the set screw, and when it acts on the Babbitt metal it will force it with great friction on to the thread without injuring the thread; and when the set screw tension is released, the nut turns freely. A similar and perhaps a better result may be obtained by slotting the hole through the nut as though for the reception of a key.</t>
  </si>
  <si>
    <t>REDUCING AND ENLARGING PLASTER CASTS.</t>
  </si>
  <si>
    <t>http://www.gutenberg.org/files/9076/9076-h/9076-h.htm#14</t>
  </si>
  <si>
    <t>Ordinary casts taken in plaster vary somewhat, owing to the shrinkage of the plaster; but it has hitherto not been possible to regulate this so as to produce any desired change and yet preserve the proportions. Hoeger, of Gmuend, has, however, recently devised an ingenious method for making copies in any material, either reduced or enlarged, without distortion.
The original is first surrounded with a case or frame of sheet metal or other suitable material, and a negative cast is taken with some elastic material, if there are undercuts; the inventor uses agar-agar. The usual negative or mould having been obtained as usual, he prepares a gelatine mass resembling the hektograph mass, by soaking the gelatine first, then melting it and adding enough of any inorganic powdered substance to give it some stability. This is poured into the mould, which is previously moistened with glycerine to prevent adhesion. When cold, the gelatine cast is taken from the mould, and is, of course, the same size as the original. If the copy is to be reduced, this gelatine cast is put in strong alcohol and left entirely covered with it. It then begins to shrink and contract with the greatest uniformity.</t>
  </si>
  <si>
    <t>When does and Electrical Shock become Fatal?</t>
  </si>
  <si>
    <t>http://www.gutenberg.org/files/9076/9076-h/9076-h.htm#18</t>
  </si>
  <si>
    <t>In a system of arc lighting, however, we have to deal with entirely different conditions; for, while in the incandescent system the adding of a lamp, which diminishes the resistance, requires no increase of electromotive force, the contrary is the case in the arc light system. Here every additional lamp added to the circuit means an increase in resistance, and consequent increase in electromotive force or potential. Taking for example a well known system of arc lighting, we find that the lamps require individually an electromotive force of 40 volts with a current of 10 amperes. In other words, the difference in potential at the two terminals of every such lamp is 40 volts. Consequently, if the circuit were touched in two places, including between them only one lamp, no injurious effects would ensue. If we touch the circuit so as to include two lamps between us, the effect would be greater, since the potential between those two points is 2 x 40 volts.</t>
  </si>
  <si>
    <t>THE PROLIFICNESS OF THE OYSTER.</t>
  </si>
  <si>
    <t>http://www.gutenberg.org/files/9076/9076-h/9076-h.htm#24</t>
  </si>
  <si>
    <t>A mature egg-bearing oyster lays about one million of eggs, so that during the breeding season there are upon our oyster beds at least 2,200,000,000,000 young oysters, which surely would suffice to transform the entire extent of the sea-flats into an unbroken oyster bed; for if such a number of young oysters should be distributed over a surface 74 kilometers long by 22 broad, 1,351 oysters would be allotted to every square meter. But this sum of 2,200,000,000,000 young oysters is undoubtedly less than that in reality hatched out, for not only do those full-grown oysters which are over six years of age spawn, but they begin to propagate during their second or third year, although it is true that the young ones have fewer eggs than those which are fully developed. At a very moderate estimation, the total number of three to six year old oysters which lie upon our beds will produce three hundred billions of eggs. This number added to that produced by the five millions of full grown oysters would give for every square meter of surface not merely 1,351 young oysters, but at least 1,535.</t>
  </si>
  <si>
    <t>Propogating Roses</t>
  </si>
  <si>
    <t>http://www.gutenberg.org/files/9076/9076-h/9076-h.htm#27</t>
  </si>
  <si>
    <t>The next day good stout cuttings were taken of all the roses, both tea and hybrid perpetual, which it was desired to add to the stock. They were then inserted closely and firmly in the soil, just over the bottom leaf, the glasses were slipped on and puttied down; the grooves in which the glass slid, and even the joints in the glass, being filled with putty, so as to exclude the air. The whole thing completed, nothing more remained to be done but to leave the box in its cool, shady nook for five or six weeks, when the growing points of the free starting kinds gave notice that the glasses might be removed, a bit at a time, with safety. Nothing could be more simple, or demand less skill, and the operation may be carried out successfully by an amateur at any time during the season, when good firm cuttings can be got, and when six weeks' tolerably fine weather may be counted on. The success of the whole thing depends on having the glasses fixed so that they may not be removed until the cuttings are rooted, and in placing the boxes in a shady place.</t>
  </si>
  <si>
    <t>THE FRENCH SCIENTIFIC STATION AT CAPE HORN.</t>
  </si>
  <si>
    <t>http://www.gutenberg.org/files/9076/9076-h/9076-h.htm#32</t>
  </si>
  <si>
    <t>From September 26, 1882, to September 1, 1883, night and day uninterruptedly, a watch was kept, in which the officers took part, so that the observations might be regularly made and recorded. Every four hours a series of direct magnetic and meteorological observations was made, from hour to hour meteorological notes were taken, the rise and fall of the sea recorded, and these were frequently multiplied by observations every quarter of an hour; the longitude and latitude were exactly determined, a number of additions to the catalogue of the fixed stars for the southern heavens made, and numerous specimens in natural history collected.
The apparatus employed by the expedition for the registration of the magnetic elements was devised by M. Mascart, by which the variations of the three elements are inscribed upon a sheet of paper covered with gelatine bromide, inclination, vertical and horizontal components, with a certainty which is shown by the 330 diurnal curves brought back from the Cape.</t>
  </si>
  <si>
    <t>A. RECKENZAUN</t>
  </si>
  <si>
    <t>Electric Launches</t>
  </si>
  <si>
    <t>http://www.gutenberg.org/files/8484/8484-h/8484-h.htm#8</t>
  </si>
  <si>
    <t>The primary object of a launch, in the modern sense of the word, lies in the conveyance of passengers on rivers and lakes, less than for the transport of heavy goods; therefore, it may not be out of place to consider the conveniences arising from the employment of a motive power which promises to become valuable as time and experience advance. In a recent paper before the British Association at Southport, I referred to numerous experiments made with electric launches; now it is proposed to treat this subject in a wider sense, touching upon the points of convenience in the first place; secondly, upon the cost and method of producing the current of electricity; and thirdly, upon the construction and efficiency of the propelling power and its accessories.
Whether it is for business, pleasure, or war purposes a launch should be in readiness at all times, without requiring much preparation or attention. The distances to be traversed are seldom very great, fifty to sixty miles being the average.
Nearly the whole space of a launch should be available for the accommodation of passengers, and this is the case with an electrically propelled launch.</t>
  </si>
  <si>
    <t>Captain Douglas Galton, C.B., D.C.L., F.R.S</t>
  </si>
  <si>
    <t>House Drainage and Refuse</t>
  </si>
  <si>
    <t>http://www.gutenberg.org/files/16353/16353-h/16353-h.htm#art18</t>
  </si>
  <si>
    <t>The refuse which has to be dealt with, observed Captain Galton, whether in towns or in barracks or in camp, falls under the following five heads: 1, ashes; 2, kitchen refuse; 3, stable manure; 4, solid or liquid ejections; and 5, rainwater and domestic waste water, including water from personal ablutions, kitchen washing up, washings of passages, stables, yards, and pavements. In a camp you have the simplest form of dealing with these matters. The water supply is limited. Waste water and liquid ejection are absorbed by the ground; but a camp unprovided with latrines would always be in a state of danger from epidemic disease. One of the most frequent causes of an unhealthy condition of the air of a camp in former times has been either neglecting to provide latrines, so that the ground outside the camp becomes covered with filth, or constructing the latrines too shallow, and exposing too large a surface to rain, sun, and air. The Quartermaster-General's regulations provide against these contingencies; but I may as well here recapitulate the general principles which govern camp latrines.</t>
  </si>
  <si>
    <t>Contract Journal</t>
  </si>
  <si>
    <t>Three Way Tunnels</t>
  </si>
  <si>
    <t>http://www.gutenberg.org/files/8484/8484-h/8484-h.htm#3</t>
  </si>
  <si>
    <t>Mr. T.R. Cramton, who at the Southampton meeting of the British Association suggested a method of tunneling which, under certain conditions, seems of excellent promise, brought forward a suggestion at Southport for the construction of three-way tunnels. Now, the undoubted aim of all engineers is economy of construction and the securing of permanent advantages. Mr. Crampton maintains that the suggested system will give these, that three tunnels of, say, 17 ft. diameter, can be constructed cheaper than one of 30 ft. diameter. After describing Sir J. C. Hawkshaw's scheme for the ventilation of long tunnels, the three-way scheme was discussed. Three separate tunnels of 17 ft. diameter each, or 227 ft. area, are to be connected by large passages about midway of their length. These passages are without valves; in fact, free air passages. Between these midway connections and the ends, say again midway between, is formed a branch at right angles either above or below with separate openings from the branch into the other tunnels, such openings being provided with doors or valves quite clear of the main tunnel, any two of which may be closed, thus separating at this point the corresponding tunnels from the third.</t>
  </si>
  <si>
    <t>D. FREEMAN.</t>
  </si>
  <si>
    <t>Wretched Boilermaking</t>
  </si>
  <si>
    <t>http://www.gutenberg.org/files/9076/9076-h/9076-h.htm#12</t>
  </si>
  <si>
    <t>And the boilermaker, if he be dishonest, is doubly tempted if the broad width of a continent intervenes between him and the farmer for whom his work is intended, and if in the place where the boiler is to be used there are no inspection laws in force. The farmer who lives many miles from a city, and who has no means of testing any boiler he may purchase, is wholly at the mercy of the boilermaker, and must run it until it explodes or time proves it to have been honestly made. Then, again, there are boilermakers who, although making boilers of good iron and of the proper thickness, finish them off so badly that the farmer is put to great inconvenience and expense to put them in working order. Two years ago I purchased a straw-burning engine and boiler made by an Eastern firm. Before it had run ten days the boiler began to leak at the saddle-bolt holes. The engineer tightened the nuts as far as possible, but could not stop the leaks, which at last became so bad that we had to stop work and take the engine to the shop.</t>
  </si>
  <si>
    <t>D.K., The Garden</t>
  </si>
  <si>
    <t>A FEW OF THE BEST INULAS.</t>
  </si>
  <si>
    <t>http://www.gutenberg.org/files/9076/9076-h/9076-h.htm#28</t>
  </si>
  <si>
    <t>The soil most suitable for the full development of I. glandulosa is a strong, clayey, retentive loam; it does not thrive well in the light shallow soils in the neighborhood of London, except in shady positions. I. Hookeri is a free-flowering perennial, with pointed lanceolate leaves, of a delicate texture, bright green, and very finely toothed. The flowers, which are sweet-scented, are not so large as those of I. glandulosa, and are produced singly, the ray florets being, however, much more numerous, rarely numbering less than thirty. It is found in abundance in rocky places in Sikkim, where it replaces the nearly allied I. grandiflora, a dwarfer species, with much shorter, shining leaves; both are very desirable plants either for rockery or flower border work. The Elecampane (I. Helenium) is an imposing, robust-growing species, having large, broad leaves a foot or more in length. It grows from four feet to five feet in height, and its thick, shaggy branches are crowned with large yellow flowers.</t>
  </si>
  <si>
    <t>E. M. WIGHT, M.D.</t>
  </si>
  <si>
    <t>A PEOPLE WITHOUT CONSUMPTION, AND SOME ACCOUNT OF THEIR COUNTRY--THE CUMBERLAND TABLELAND.</t>
  </si>
  <si>
    <t>http://www.gutenberg.org/files/9076/9076-h/9076-h.htm#30</t>
  </si>
  <si>
    <t>Sequatchee Valley lies between Walden's Ridge and what is commonly known in that neighborhood as the Cumberland Mountains, and separates it from the main range for a distance of about one hundred miles, from the Tennessee River below Chattanooga to Grassy Cove, well up toward the center line of the State. Grassy Cove is a small basin valley, which was described to me there as a "sag in the mountains," just above the Sequatchee Valley proper. It is here that the Sequatchee River rises, and flowing under the belt of hills which unites the ridge and the main range, for two miles or more, rises again at the head of Sequatchee Valley. Above Grassy Cove the mountains unite and hold their union firmly on their way north as far as our State reaches.
Topographically considered as a whole, the Cumberland range has its southern terminus in Alabama, and its northern in Pennsylvania. It is almost wholly composed of coal-bearing rocks, resting on Devonian strata, which are visible in many places in the valleys.
But a small portion of the Cumberland lies above a plane of 2,000 feet. Walden's Ridge and Lookout Mountain vary in height from 2,000 to 2,500 feet.</t>
  </si>
  <si>
    <t>Edwin A. Abbot</t>
  </si>
  <si>
    <t>A Romance of Many Dimensions</t>
  </si>
  <si>
    <t>http://www.gutenberg.org/files/201/201-h/201-h.htm</t>
  </si>
  <si>
    <t>Windows there are none in our houses: for the light comes to us alike in our homes and out of them, by day and by night, equally at all times and in all places, whence we know not. It was in old days, with our learned men, an interesting and oft-investigated question, "What is the origin of light?" and the solution of it has been repeatedly attempted, with no other result than to crowd our lunatic asylums with the would-be solvers. Hence, after fruitless attempts to suppress such investigations indirectly by making them liable to a heavy tax, the Legislature, in comparatively recent times, absolutely prohibited them. I—alas, I alone in Flatland—know now only too well the true solution of this mysterious problem; but my knowledge cannot be made intelligible to a single one of my countrymen; and I am mocked at—I, the sole possessor of the truths of Space and of the theory of the introduction of Light from the world of three Dimensions—as if I were the maddest of the mad! But a truce to these painful digressions: let me return to our houses.'</t>
  </si>
  <si>
    <t>The Lady or the Tiger</t>
  </si>
  <si>
    <t>https://www.commonlit.org/texts/the-lady-or-the-tiger</t>
  </si>
  <si>
    <t>All was ready. The signal was given. A door beneath the royal party opened, and the lover of the princess walked into the arena. Tall, beautiful, fair, his appearance was greeted with a low hum of admiration and anxiety. Half the audience had not known so grand a youth had lived among them. No wonder the princess loved him! What a terrible thing for him to be there!
As the youth advanced into the arena he turned, as the custom was, to bow to the king, but he did not think at all of that royal personage. His eyes were fixed upon the princess, who sat to the right of her father. Had it not been for the moiety of barbarism in her nature it is probable that lady would not have been there, but her intense and fervid soul would not allow her to be absent on an occasion in which she was so terribly interested. From the moment that the decree had gone forth that her lover should decide his fate in the king's arena, she had thought of nothing, night or day, but this great event and the various subjects connected with it.</t>
  </si>
  <si>
    <t>FURMAN LEAMING, M.D</t>
  </si>
  <si>
    <t>On Comets</t>
  </si>
  <si>
    <t>http://www.gutenberg.org/files/9076/9076-h/9076-h.htm#23</t>
  </si>
  <si>
    <t>The spherical theory accounts easily for the different forms of tail seen in different comets. The sword shaped tails, at variance with the common theory, can be accounted for by supposing a slight difference in density or material in the cometic atmosphere, which will deflect the light as seen. The comet of 1823, which cannot be explained on the common theory, is very easily explained on the spherical. That comet showed two tails, apparently of equal length, which moved opposite to each other, and perpendicularly to the orbit of the nucleus, and showing no signs of repulsive force from the sun. On the spherical theory it is only necessary to suppose such an arrangement of the nucleus as would reflect the rays of the sun laterally; a slight modification of the nucleus would give not only two but any number of tails pointing in different directions.
It may be objected to the spherical theory that a tail 50,000,000 miles long would call for a sphere 100,000,000 miles in diameter, and that would be too vast for our solar system.</t>
  </si>
  <si>
    <t>GEORGE NICHOLSON</t>
  </si>
  <si>
    <t>The Hornbeams</t>
  </si>
  <si>
    <t>http://www.gutenberg.org/files/16353/16353-h/16353-h.htm#art16</t>
  </si>
  <si>
    <t>A few years ago an English firm required a large quantity of hornbeam wood for the manufacture of lasts, but failed to procure it in England. They succeeded, however, in obtaining a supply from France, where large quantities of this timber are used for that purpose. It may be interesting to state that in England at any rate lasts are no longer made to any extent by hand, but are rapidly turned in enormous numbers by machinery. In France sabots are also made of hornbeam wood, but the difficulty in working it and its weight render it less valuable for sabotage than beech. For turnery generally, cabinet making, and also for agricultural implements, etc., this wood is highly valued; in some of the French winegrowing districts, viz., Côte d'Or and Yonne, hoops for the wine barrels are largely made from this tree. It makes the best fuel and it is preferred to every other for apartments, as it lights easily, makes a bright flame, which burns equally, continues a long time, and gives out an abundance of heat.</t>
  </si>
  <si>
    <t>Biographies of Working Men</t>
  </si>
  <si>
    <t>http://www.online-literature.com/grant-allen/working-men/1/</t>
  </si>
  <si>
    <t>Meanwhile, the Eskdale pioneer did not forget his mother. For years he had constantly written to her, in print hand, so that the letters might be more easily read by her aged eyes; he had sent her money in full proportion to his means; and he had taken every possible care to let her declining years be as comfortable as his altered circumstances could readily make them. And now, in the midst of this great and responsible work, he found time to "run down" to Eskdale (very different "running down" from that which we ourselves can do by the London and North Western Railway), to see his aged mother once more before she died. What a meeting that must have been, between the poor old widow of the Eskdale shepherd, and her successful son, the county surveyor of Shropshire, and engineer of the great and important Ellesmere Canal!</t>
  </si>
  <si>
    <t>Gustave Flaubert</t>
  </si>
  <si>
    <t>The George Sand-Gustave Flaubert Letters</t>
  </si>
  <si>
    <t>http://www.online-literature.com/gustave-flaubert/sand-flaubert-letters/</t>
  </si>
  <si>
    <t>You are boasting, moreover, when you undertake to be angry against everyone and everything. You could not. You are weak before sorrow, like all affectionate people. The strong are those who do not love. You will never be strong, and that is so much the better. You must not live alone any more; when strength returns you must really live and not shut it up for yourself alone.
For my part, I am hoping that you will be reborn with the springtime. Today we have rain which relaxes, tomorrow we shall have the animating sun. We are all just getting over illnesses, our children had very bad colds, Maurice quite upset by lameness with a cold, I taken again by chills and anemia: I am very patient and I prevent the others as much as I can from being impatient, there is everything in that; impatience with evil always doubles the evil. When shall we be wise as the ancients understood it?</t>
  </si>
  <si>
    <t>THE GAMEKEEPER</t>
  </si>
  <si>
    <t>I was then about thirty-five years of age, and a most enthusiastic sportsman.
In those days I owned a lonely bit of property in the neighborhood of Jumieges, surrounded by forests and abounding in hares and rabbits. I was accustomed to spending four or five days alone there each year, there not being room enough to allow of my bringing a friend with me.
I had placed there as gamekeeper, an old retired gendarme, a good man, hot-tempered, a severe disciplinarian, a terror to poachers and fearing nothing. He lived all alone, far from the village, in a little house, or rather hut, consisting of two rooms downstairs, with kitchen and store-room, and two upstairs. One of them, a kind of box just large enough to accommodate a bed, a cupboard and a chair, was reserved for my use.
Old man Cavalier lived in the other one. When I said that he was alone in this place, I was wrong. He had taken his nephew with him, a young scamp about fourteen years old, who used to go to the village and run errands for the old man.</t>
  </si>
  <si>
    <t>H. KINGSFORD</t>
  </si>
  <si>
    <t>ELECTRICAL GRAPNEL FOR SUBMARINE CABLES AND TORPEDO LINES.</t>
  </si>
  <si>
    <t>http://www.gutenberg.org/files/8484/8484-h/8484-h.htm#10</t>
  </si>
  <si>
    <t>In some cases we may protect the plungers from the pressure of ooze, etc., by guards fitted to the stem of the grapnel, but in practice we have not found these to be necessary.
The water is allowed free access around and about each separate part, in order that its pressure shall be equal on all sides. This arrangement renders the grapnel as effectual in the deepest as in the shallowest water.
By making the plungers in two pieces, with a rubber washer or its equivalent between them, we prevent mud or ooze from getting behind and interfering with their working. As the hole in the rubber surrounding the contact-plate, by caused the passage of the pin through it, closes up as soon as the pressure is removed, leaving in the rubber a fault of exceedingly high resistance, the rubber does not require renewing.
In the rubber in which we embedded the contact-plate, we place a layer or more of tinfoil or other easily pierced conducting surface, through which the pin passes on its way to the contact-plate proper. This method we have adopted in order to make the assurance of contact doubly sure.</t>
  </si>
  <si>
    <t>H. W. Brewer, in London Graphic</t>
  </si>
  <si>
    <t>MONT ST. MICHEL.</t>
  </si>
  <si>
    <t>http://www.gutenberg.org/files/8484/8484-h/8484-h.htm#20</t>
  </si>
  <si>
    <t>The first glimpse of Mont St. Michel is strange and weird in the extreme. A vast ghostlike object of a very pale pinkish hue suddenly rises out of the bay, and one's first impression is that one has been reading the "Arabian Nights," and that here is one of those fairy palaces which will fly off, or gradually fade away, or sink bodily through the water. Its solemn isolation, its unearthly color, and its flamelike outline fill the mind with astonishment.
Mont St. Michel is by far the most perfect example of a mediæval fortified abbey in existence, with its surrounding town and dependencies, all quite perfect; just, in fact, as if time had stood still with them since the fifteenth century. The great granite rock rises to the height of two hundred and thirty feet out of the bay; it is twice an island and twice a peninsula in the course of twenty-four hours. The only approach is at low water, by driving or walking across the sands. When, however, one arrives within a few yards of the solitary gate to the "town," walking or driving has to be abandoned, and here the commercial industries of the inhabitants commence.</t>
  </si>
  <si>
    <t>HELEN D. ABBOTT</t>
  </si>
  <si>
    <t>NUTRITIVE VALUE OF CONDIMENTS</t>
  </si>
  <si>
    <t>http://www.gutenberg.org/files/8484/8484-h/8484-h.htm#19</t>
  </si>
  <si>
    <t>It is of importance to observe that the majority of these condiments are fruits, ripe or nearly so. The seed appropriates to itself the nitrogen and the greatest nutritive properties for the development of the future plant. All nutritive substances fall into two classes: the one serves for the repair of the unoxidizable constituents of the body, the other is destined to replace the oxidizable. Condiments fulfill both of these requirements, as is shown by a study of their composition; the phosphoric acid and nitrogen are taken up by the tissues, as from other substances used in diet. Some articles affect the character of the excretions; this is often due to essential oils; the presence of these in the excretions cannot be said to diminish the value of the substances in supplying the tissues the necessary elements. The same holds true for condiments; the essential oils conspicuous in them are accorded only stimulating properties; however, it may be observed that the essential oils in tea and coffee are accredited with a portion of the dietetic value of these beverages.</t>
  </si>
  <si>
    <t>Henry Farquhar</t>
  </si>
  <si>
    <t>Experiments in Binary Arithmetic</t>
  </si>
  <si>
    <t>http://www.gutenberg.org/files/16353/16353-h/16353-h.htm#art12</t>
  </si>
  <si>
    <t>It is easy to prove that the most economical way of reducing addition to counting similar quantities is by the binary arithmetic of Leibnitz, which appears in an altered dress, with most of the zero signs suppressed, in the example below. Opposite each number in the usual figures is here set the same according to a scheme in which the signs of powers of two repeat themselves in periods of four; a very small circle, like a degree mark, being used to express any fourth power in the series; a long loop, like a narrow 0, any square not a fourth power; a curve upward and to the right, like a phonographic l, any double fourth power; and a curve to the right and downward, like a phonographic r, any half of a fourth power; with a vertical bar to denote the absence of three successive powers not fourth powers.</t>
  </si>
  <si>
    <t>The Pont du Gard (Chapter XXVI of A Little Tour in France)</t>
  </si>
  <si>
    <t>http://www.gutenberg.org/files/17160/17160-h/17160-h.htm#Page_223</t>
  </si>
  <si>
    <t>I feel as if it were scarcely discreet to indicate the whereabouts of the château of the obliging young man I had met on the way from Nîmes; I must content myself with saying that it nestled in an enchanting valley,—dans le fond, as they say in France,—and that I took my course thither on foot, after leaving the Pont du Gard. I find it noted in my journal as "an adorable little corner." The principal feature of the place is a couple of very ancient towers, brownish-yellow in hue, and mantled in scarlet Virginia-creeper. One of these towers, reputed to be of Saracenic origin, is isolated, and is only the more effective; the other is incorporated in the house, which is delightfully fragmentary and irregular. It had got to be late by this time, and the lonely castel looked crepuscular and mysterious. An old housekeeper was sent for, who showed me the rambling interior; and then the young man took me into a dim old drawing-room, which had no less than four chimney-pieces, all unlighted, and gave me a refection of fruit and sweet wine.</t>
  </si>
  <si>
    <t>ISAAC P. NOYES</t>
  </si>
  <si>
    <t>Red Sky</t>
  </si>
  <si>
    <t>http://www.gutenberg.org/files/9076/9076-h/9076-h.htm#21</t>
  </si>
  <si>
    <t>In order to understand the color of our sky, we must understand the subject which is so immediately connected with it and its creation.
The earth is a sphere in space; generally speaking, it is composed of land and water. These are two factors; the heat that it derives from the sun forms a third factor; the three--land, water, and heat--are essential to life, at least the higher conditions of life which culminate in man. The old physical geography taught us this much, but it was not able to go further and tell us why it was cold or warm independent of the seasons; it could not explain why it was at times as warm, and even warmer, half-way to the pole than at the equator; why it was at times very warm in the extreme northeast while very cold in the Southern States; cold in the northwest when it was warm in the northeast, and warm in the northwest when cold all along the upper Atlantic seaboard; it could not forewarn us of storms.</t>
  </si>
  <si>
    <t>J.W. McKinley</t>
  </si>
  <si>
    <t>Oil in California</t>
  </si>
  <si>
    <t>http://www.gutenberg.org/files/8484/8484-h/8484-h.htm#16</t>
  </si>
  <si>
    <t>The first well was put down about eight years ago, but more has been accomplished in the last two years than in all the time previous. One well which we visited has produced 130,000 barrels in the last three years, and is still yielding. There have been no very large wells, the best being 250 per day, and the average being about 90 barrels, but they keep up their production, with scarcely any diminution from year to year. Drilling has been found difficult, as a great portion of the rock is broken shale lying obliquely. The tools slip to one side very easily, and a number of "crooked holes" have resulted. One driller lost his tools altogether in a well, and finished it with new ones. The cost of putting down a well is from $5,000 to $7,000, depending upon depth, etc. Most of the wells are from 1,200 to 1,500 feet, but some have yielded at a much less depth. One well of 270 feet depth produced 40 barrels per day for about three years, has been deepened, and is now yielding even more.</t>
  </si>
  <si>
    <t>JOHN M. HUGHES</t>
  </si>
  <si>
    <t>A Theory of Cometary Phenomena</t>
  </si>
  <si>
    <t>http://www.gutenberg.org/files/9076/9076-h/9076-h.htm#22</t>
  </si>
  <si>
    <t>The theory that I advance to account for the several phenomena relating to comets' tails is, that comets are non-luminous, transparent bodies; that they transmit the light of the sun; that the transmitted light reflected by the particles of matter in space constitutes the tails of comets. "Like causes produce like effects." By contraries, then, like effects must be produced by similar causes; for, if an effect produced by a cause which is known is similar to an effect produced by a cause which is not known, the cause which is known must be similar to the cause which is not known. This is true or not.
I submit the following experiments to substantiate the theory advanced.
Partially fill a vial or a tumbler with water, hold it by the rim, and move it around a lighted candle placed upon a table. A shadow surrounding the transmitted light will be cast upon the table. As the tumbler approaches the light, the shadow follows the tumbler, and when receding the tumbler follows the shadow; and as the tumbler is moved around the light, the shadow will swing round from one side to the other.</t>
  </si>
  <si>
    <t>La Lumiere Electrique</t>
  </si>
  <si>
    <t>THE FIRST EXPERIMENTS WITH THE ELECTRIC LIGHT.</t>
  </si>
  <si>
    <t>http://www.gutenberg.org/files/8484/8484-h/8484-h.htm#9</t>
  </si>
  <si>
    <t>It results from these facts that Robertson's experiment was in no wise anterior to that of Davy. The inventor of the phantasmagoria did not obtain the arc, properly so called, with its characteristic continuity, but merely produced a spark between two carbons--an experiment that had already been made known by Davy in 1800. The latter had then at his disposal nothing but a relatively weak pile, and it is very natural that, under such circumstances, he produced a spark without observing its properties as a light producer.
It was only in 1808 that he was in a position to operate upon a larger scale. At this epoch, a group of men who were interested in the progress of science subscribed the necessary funds for the construction of a large battery designed for the laboratory of the Royal Institution. This pile was composed of 2,000 elements mounted in two hundred porcelain troughs, one of which is still to be seen at the Royal Institution. The zinc plates of these elements were each of them 32 inches square, and formed altogether a surface of 80 square meters.</t>
  </si>
  <si>
    <t>La Nature</t>
  </si>
  <si>
    <t>The Dodder</t>
  </si>
  <si>
    <t>http://www.gutenberg.org/files/8484/8484-h/8484-h.htm#17</t>
  </si>
  <si>
    <t>These enemies of our agriculture were scarcely to be regarded as injurious not very many years ago, for the reason that their sources of development were wanting. Lucern and clover are comparatively recent introductions into France, at least as forage plants. Other cultures are often sorely tried by the dodder, and what is peculiar is that there are almost always species that are special to such or such a plant, so that the botanist usually knows beforehand how to determine the parasite whose presence is made known to him. Thus, the Cuscuta of flax, called by the French Bourreau du Lin (the flax's executioner), and by the English, flax dodder, grows only upon this textile plant, the crop of which it often ruins. On account of this, botanists call this species Cuscuta epilinum. Others, such as C. Europæa, attack by preference hemp and nettle. Finally, certain species are unfortunately indifferent and take possession of any plant that will nourish them. Of this number is the one that we are about to speak of.
Attempts have sometimes been made out of curiosity to cultivate exotic species.</t>
  </si>
  <si>
    <t>Submarine Explorations</t>
  </si>
  <si>
    <t>http://www.gutenberg.org/files/9076/9076-h/9076-h.htm#9</t>
  </si>
  <si>
    <t>The first French exploration, which was an experimental trip, was made in 1880 by the Travailleur in the Gulf of Gascogne. Its unhoped for results had so great an importance that the following year the government decided to continue its researches, and the Travailleur was again put at the disposal of Mr. Alph. Milne Edwards and the commission over which he presided. Mr. Edwards traversed the Gulf of Gascogne, visited the coast of Portugal, crossed the Strait of Gibraltar, and explored a great portion of the Mediterranean. In 1882 the same vessel undertook a third mission to the Atlantic Ocean, and as far as to the Canary Islands. The Travailleur, however, being a side-wheel advice-boat designed for doing service at the port of Rochefort, presented none of those qualities that are requisite for performing voyages that are necessarily of long duration. The quantity of coal that could be stored away in her bunkers was consumed in a week, and, after that, she could not sail far from the points where it was possible for her to coal up again.</t>
  </si>
  <si>
    <t>Le Genie Civil</t>
  </si>
  <si>
    <t>THE WEIBEL-PICCARD SYSTEM OF EVAPORATING LIQUIDS.</t>
  </si>
  <si>
    <t>http://www.gutenberg.org/files/8484/8484-h/8484-h.htm#5</t>
  </si>
  <si>
    <t>It must be remarked that in the perfectly regular running of the sugar works, nothing was changed saving the setting of this evaporating apparatus running. The same quantity of beets was treated per 24 hours, and the general temperature remained the same. This remarkable result in the saving of fuel was brought about notwithstanding the new apparatus treated but a third, at the most, of the total amount of the juice, the rest continuing to be concentrated by the double action process.
As for the running of the apparatus, that was perfectly regular, and the deviations in temperature in each evaporater were scarcely two or three degrees. The following are the mean temperatures:
First evaporator: heating steam 110° C.; juice steam 100° C. Second evaporator: juice steam 83° C. Third evaporator: juice steam 62° C. As regards facility of operating the apparatus, the experiment has proved so conclusive that the plant will be considerably enlarged in view of the coming crop, in order that a larger quantity of juice may be treated by the new process. The effect of this will be to still further increase the saving in coal that has already been effected by the present apparatus.</t>
  </si>
  <si>
    <t>Messrs. R. E. CROMPTON and GISBERT KAPP</t>
  </si>
  <si>
    <t>NEW INSTRUMENTS FOR MEASURING ELECTRIC CURRENTS AND ELECTRO-MOTIVE FORCE</t>
  </si>
  <si>
    <t>http://www.gutenberg.org/files/9076/9076-h/9076-h.htm#17</t>
  </si>
  <si>
    <t>We measure weights or forces by comparison with some generally known and accepted unit standard weights, lengths, areas, and volumes, by comparison with a unit length, resistance by a standard ohm, and so forth. In the same way currents could be measured by comparison with a standard current: but this would be a troublesome process, not only on account of the apparatus necessary, but also because it would be a matter of some difficulty to have a standard current always ready for use. In general, measurement by direct comparison with a standard unit is discarded for the more indirect method of measuring not the current itself, but its chemical, mechanical, or magnetic effect. The chemical method is very accurate if a proper density of current through the surface of the electrodes be used, but since it requires a considerable time, and, above all, an absolutely constant current, its use is almost entirely restricted to laboratory work and to the calibration of other instruments. For practical ready use, instruments employing the mechanical or magnetic effect of the current are alone suitable. We weigh, so to speak, the current against the force of a magnet, of a spring, or of gravity.</t>
  </si>
  <si>
    <t>Osgood E. Fuller</t>
  </si>
  <si>
    <t>Brave Men and Women: Their Struggles, Failures, And Triumphs</t>
  </si>
  <si>
    <t>http://www.gutenberg.org/files/13942/13942-h/13942-h.htm</t>
  </si>
  <si>
    <t>Abigail Smith, the daughter of a Congregational minister, of Weymouth, Massachusetts, was one of the most noted women of our early history. She left a record of her heart and character, and to some extent a picture of the stirring times in which she lived, in the shape of letters which are of perennial value, especially to the young. "It was fashionable to ridicule female learning" in her day; and she says of herself in one of her letters, "I was never sent to any school." She adds in explanation, "I was always sick." When girls, however, were sent to school, their education seldom went beyond writing and arithmetic. But in spite of disadvantages, she read and studied in private, and by means of correspondence with relatives and others, cultivated her mind, and formed an easy and graceful style of writing.
On the 25th of October, 1764, Miss Smith became the wife of John Adams, a lawyer of Braintree, the part of the town in which he lived being afterwards called Quincy, in honor of Mrs. Adams's maternal grandfather.</t>
  </si>
  <si>
    <t>P. H. Foster</t>
  </si>
  <si>
    <t>Fruit Growing</t>
  </si>
  <si>
    <t>http://www.gutenberg.org/files/9076/9076-h/9076-h.htm#29</t>
  </si>
  <si>
    <t>Now, having your trees set out in a proper manner, of such varieties as you desire, the next important step is to bring the trees into usefulness. My plan is to use bone--fine bone--very freely about every three years. Another important matter is that of trimming. "Fire purifies," and the knife regulates the grand balance or equilibrium between roots and tops. In most cases the top outgrows the roots, the consequence of which is an ultimate weakness of the tree. It is thrown into excessive fruiting, disease, and premature decay. To avoid this result, use the knife when required. Thin out the inside branches when small, and if the tree does not make a satisfactory growth, cut back half way to the ground.
We will suppose that you have got your trees growing nicely, and they have begun to bear fruit. There are other important steps to be taken, which will be of little cost to you. Provide a wind-break for the orchard. Evergreens answer the purpose, being a protection against the wind. Having this matter attended to, there are other enemies with which we must contend. I refer to the apple and peach tree borers.</t>
  </si>
  <si>
    <t>Prof. P. FERRAND</t>
  </si>
  <si>
    <t>The Iron Industry in Brazil</t>
  </si>
  <si>
    <t>http://www.gutenberg.org/files/8484/8484-h/8484-h.htm#1</t>
  </si>
  <si>
    <t>The province of Minas Geraes ocupies a vast extent in the empire of Brazil, its superficies being about 900,000 square kilometers, representing nearly a third of the total surface.
The population is relatively small and is disseminated throughout a much broken country, where the means of communication are very few. So it is necessary to succeed in producing what iron is needed by means that are simple and that require but quickly erected works built of such material as may be at hand. The iron ore is found in very great abundance in this region and is very easily mined.
In the center of a mass of quartzites that seem to constitute the upper level of the eruptive grounds of the province, there are found strata of an ore of iron designated as itabirite--a mixture of oxide of iron and quartz. These strata are of great thickness, and have numerous outcrops that permit of their being worked by quarrying.
These itabirites present themselves under two very distinct aspects and offer a certain difference in their composition.</t>
  </si>
  <si>
    <t>Professor R. H. THURSTON</t>
  </si>
  <si>
    <t>INSTRUCTION IN MECHANICAL ENGINEERING.</t>
  </si>
  <si>
    <t>http://www.gutenberg.org/files/9076/9076-h/9076-h.htm#5</t>
  </si>
  <si>
    <t>The establishment of advanced courses of special instruction in the principal branches of mechanical engineering may, if properly "dovetailed" into the organization, be made a means of somewhat relieving the pressure that must be expected to be felt in the attempt to carry out such a course as is outlined below. The post-graduate or other special departments of instruction, in which, for example, railroad engineering, marine engineering, and the engineering of cotton, woolen, or silk manufactures, are to be taught, may be so organized that some of the lectures of the general course may be transferred to them, and the instructors in the latter course thus relieved, while the subjects so taught, being treated by specialists, may be developed more efficiently and more economically.
Outlines of these advanced courses, as well as of the courses in trade instruction comprehended in the full scheme of mechanical engineering courses laid out by the writer a dozen years ago, and as since recast, might be here given, but their presentation would occupy too much space, and they are for the present omitted.</t>
  </si>
  <si>
    <t>Revue Scientifique</t>
  </si>
  <si>
    <t>RECENT BOTANICAL INVESTIGATIONS.</t>
  </si>
  <si>
    <t>http://www.gutenberg.org/files/8484/8484-h/8484-h.htm#18</t>
  </si>
  <si>
    <t>M. Leclerc du Sablon has published some of his results in his work on the opening of fruits. The influences which act upon fruit are external and internal. The external cause of dehiscence is drying. We can open or shut a fruit by drying or wetting it. The internal causes are related to the arrangement of the tissues, and we may say that the opening of fruit can be easily explained by the contraction of the ligneous fibers under drying influences. M. Leclerc shows by experiment that the fibers contract more transversely than longitudinally, and that the thicker fibers contract the most. This he finds is connected with the opening of dry fruits.
Herr Hoffman has recently made some interesting experiments upon the cultivation of fruits.
It is well known that many plants appear to select certain mineral soils and avoid others, that a number of plants which prefer calcareous soils are grouped together as calcicoles, and others which shun such ground as calcifuges. Herr Hoffman has grown the specimen which has been cited by many authors as absolutely calcifugic.</t>
  </si>
  <si>
    <t>THOMAS FLETCHER, F.C.S.</t>
  </si>
  <si>
    <t>COAL GAS AS A LABOR-SAVING AGENT IN MECHANICAL TRADES.</t>
  </si>
  <si>
    <t>http://www.gutenberg.org/files/8484/8484-h/8484-h.htm#6</t>
  </si>
  <si>
    <t>The air in an oven or enclosed space heated by flames inside is similar in character to highly superheated steam. It contains a large proportion of moisture, and yet has the power of drying any substance which is heated to near its own temperature. A mass of cold metal placed in the oven is instantly bedewed with moisture, which dries up as the temperature of the metal rises. This is, for many purposes, an objection, and the remedy is to close the bottom of the oven and place burners underneath. If for drying purposes and a current of air is necessary, the simplest way is to place in the bottom of oven the a number of tubes hanging downward in such a position that the heat of the flame acts both on the bottom of the oven and the sides of the tubes, which, of course, must be long enough for the lower opening to be well below the level of the flame. The exit may be at any level, but for drying purposes it is better at the top, and it should be controlled by a damper to prevent cooling by excessive currents of air.</t>
  </si>
  <si>
    <t>W. B. Parsons Jr.</t>
  </si>
  <si>
    <t>LARGE BLUE PRINTS.</t>
  </si>
  <si>
    <t>http://www.gutenberg.org/files/16353/16353-h/16353-h.htm#art07</t>
  </si>
  <si>
    <t>In some frames used at the School of Mines for making large blue prints a similar device has been in use for several years. Instead, however, of the heavy and cumbrous back used by Mr. Parsons, a light, somewhat flexible back of one-quarter inch pine is employed, covered with heavy Canton flannel and several thicknesses of newspaper. The pressure is applied by light pressure strips of ash somewhat thicker at the middle than at the ends, which give a fairly uniform pressure across the width of the frame sufficient to hold the back firmly against the glass at all points. This system has been used with success for frames twenty-seven by forty-two inches, about half as large as the one described by Mr. Parsons. A frame of this size can be easily handled without mechanical aids. Care should be taken to avoid too great thickness and too much spring in the pressure strips, or the plate glass may be broken by excessive pressure. The strips used are about five-eighths of an inch thick at the middle, and taper to about three-eighths of an inch at the ends.</t>
  </si>
  <si>
    <t>W. N. LOCKINGTON</t>
  </si>
  <si>
    <t>COMPARISON OF STRENGTH OF LARGE AND SMALL ANIMALS.</t>
  </si>
  <si>
    <t>http://www.gutenberg.org/files/8484/8484-h/8484-h.htm#15</t>
  </si>
  <si>
    <t>By what peculiarity of our minds do we seem to expect the speed of an animal to be in proportion to its size? We do not expect a caravan to move faster than a single horseman, nor an eight hundred pound shot to move twelve thousand eight hundred times farther than an ounce ball. Devout writers speak of a wise provision of Nature. "If," say they, "the speed of a mouse were as much less than that of a horse as its body is smaller, it would take two steps per second, and be caught at once." Would not Nature have done better for the mouse had she suppressed the cat? Is it not a fact that small animals often owe their escape to their want of swiftness, which enables them to change their direction readily? A man can easily overtake a mouse in a straight run, but the ready change of direction baffles him.
M. Plateau has experimented on the strength of insects, and the facts are unassailable. He has harnessed carabi, necrophori, June-beetles (Melolontha), and other insects in such a way that, with a delicate balance, he can measure their powers of draught.</t>
  </si>
  <si>
    <t>W. Spring</t>
  </si>
  <si>
    <t>NEW ANALOGY BETWEEN SOLIDS, LIQUIDS, AND GASES,</t>
  </si>
  <si>
    <t>http://www.gutenberg.org/files/9076/9076-h/9076-h.htm#1</t>
  </si>
  <si>
    <t>The author asks in the first place - what is the cause of the different specific gravities of one and the same metal according as it has been cast, rolled, drawn into wire, or hammered? Does the difference observed prove a real condensation of the matter under the action of pressure, or is it merely due to the expulsion by pressure of gases which have been occluded when the ingot was cast? According to well-known researches, metals such as platinum, gold, silver, and copper, which have been proved to occlude gases on fusion, and to let them escape, incompletely, on solidification, are precisely those which are most increased in their specific gravity by pressure. The author has submitted to pressures of about 20,000 atmospheres metals which possess this property, either not at all, or to a very trifling extent, and he finds that though a first pressure produces a slight permanent increase of density, its repetition makes little difference. Their density is found to have reached a maximum. Hence the density of solids, like that of liquids, is only really modified by temperature. Pressure effects no permanent condensation of solid bodies, except they are capable of assuming an allotropic condition of greater density.</t>
  </si>
  <si>
    <t>Written in "The Engineer"</t>
  </si>
  <si>
    <t>Improved Oil Mill</t>
  </si>
  <si>
    <t>http://www.gutenberg.org/files/16353/16353-h/16353-h.htm#art06</t>
  </si>
  <si>
    <t>The pressure is given by a set of hydraulic pumps made of crucible cast steel and bored out of the solid. One of the pump rams is 2½ in. diameter, and has a stroke of 7 in. This ram gives only a limited pressure, and the arrangements are such as to obtain this pressure upon each press in about fourteen seconds. This pump then automatically ceases running, and the work is taken up by a second plunger, having a ram 1 in. diameter and stroke of 7 in., the second pump continuing its work until a gross pressure of two tons per square inch is attained, which is the maximum, and is arrived at in less than two minutes. For shutting off the communication between the presses, the stop valves are so arranged that either press may be let down, or set to work without in the smallest degree affecting the other. The oil from the presses is caught in an oil tank behind, from which an oil pump, worked by an eccentric, forces it in any desired direction.</t>
  </si>
  <si>
    <t>Spanish Fisheries</t>
  </si>
  <si>
    <t>http://www.gutenberg.org/files/16353/16353-h/16353-h.htm#art21</t>
  </si>
  <si>
    <t>A first-class boat will be of about the following dimensions: Length over all, 45 ft. to 50 ft.; breadth (extreme), 9 ft. to 10 ft. 3 in.; depth (inside), 3ft. 10 in. to 4 ft. The keel is of oak 6 in. by 3½ in. The stem and stern posts are also of oak. The planking is generally of oak or walnut—the latter preferred—and is 3 in. thick, the width of the planks being 4½ in. Many boats are now constructed of hard wood to the water line and Norway pine above.
The fastenings are galvanized nails 4½ in. long. The mast-partners and all the thwarts are of oak 1½ in. thick and 8 in. wide; the latter are fastened in with iron knees. Lee-board and rudder are of oak, walnut, or chestnut; the rudder extends 3½ ft. to 4 ft. below the keel, and, in giving lateral resistance, balances the lee-board, which is thrust down forward under the lee-bow. The rig consists of two lags, the smaller one forward right in the eyes of the boat; the mainmast being amidships.</t>
  </si>
  <si>
    <t>The Steamer Churchill</t>
  </si>
  <si>
    <t>http://www.gutenberg.org/files/8484/8484-h/8484-h.htm#2</t>
  </si>
  <si>
    <t>The steam is supplied by two circular return tube boilers, 9 feet 6 inches in diameter and 10 feet long, with two furnaces in each. The boilers, which are of steel throughout, except the tubes, are placed longitudinally, and are fitted with two pairs of the Martyn-Roberts patent safety valves. They have one steam dome between them. The total heating surface is 1,700 square feet, the total steam space is 330 cubic feet, and the working pressure 100 lb. per square inch.
The fire pump is a Wilson's "Excelsior," with 10 inch steam cylinder and 8 inch water barrel. This powerful pump is in a special compartment of the fore hold, and will draw water from the bilge, sea, or either hold. A steam windlass and a double-handle winch are on deck as shown. On trial trip the engines of the Churchill indicated a maximum of 645.5 horse power, driving the vessel 10.495 knots per hour. The vessel is remarkable for diversity of uses, for heavy engine power in a small hull, and for general compactness of arrangement.</t>
  </si>
  <si>
    <t>Climbing Tricycles</t>
  </si>
  <si>
    <t>http://www.gutenberg.org/files/9076/9076-h/9076-h.htm#8</t>
  </si>
  <si>
    <t>We noticed, however, one machine at the exhibition which seemed to give all that could be desired without any gearing or chains at all. This was a direct action tricycle shown by the National Cycle Company, of Coventry, in which the pressure from the foot is made to bear directly upon the main axle, and so transmitted without loss to the driving wheels on each side, the position of the rider being arranged so that just sufficient load is allowed to fall on the back wheel as to obtain certainty in steerage. The weight of this machine is much less than when gearing is used, and the friction is also considerably reduced, trials with the dynamometer having shown that on a level, smooth road, a pull of 1 lb. readily moved it, while with a rider in the seat 4 lb. was sufficient. On this tricycle any ordinary hill can, it is stated, be ascended with great ease, and as a proof of its power it was exhibited at the Stanley show climbing over a piece of wood 8 in. high, without any momentum whatever.</t>
  </si>
  <si>
    <t>Pneumatic Malting</t>
  </si>
  <si>
    <t>http://www.gutenberg.org/files/9076/9076-h/9076-h.htm#13</t>
  </si>
  <si>
    <t>The lethargy in the malting trade, and in all matters relating to malting processes, induced by two centuries of restrictive legislation, is being gradually shaken off by the malting industry under the new law. For many years nearly all improvements in malting processes originated abroad, as numberless Acts of Parliament fettered every process and the use of every implement requisite in a malt-house in this country. The entire removal of these legislative restrictions gives an opportunity for improved processes, which promises to open up a considerable field for engineering work, and to develop a very backward art by the application of scientific principles. The present time is, therefore, one of more material change than malting has ever experienced.
Of the numerous improvements effected in the past few years, those made by M. Galland in France, and more recently by M. Saladin, are by far the most prominent. M. Galland originated what is known as the pneumatic system eight or nine years ago. This system is carried out at the Maxéville brewery, near Nancy.
Since that time further improvements have been made by M. Galland; but more recently great advances have been made in the system by M. Saladin.</t>
  </si>
  <si>
    <t>Written in Illustrated London News</t>
  </si>
  <si>
    <t>The Pyramids of Meroe</t>
  </si>
  <si>
    <t>http://www.gutenberg.org/files/9076/9076-h/9076-h.htm#20</t>
  </si>
  <si>
    <t>About fifty miles from the mouth of the Atbara, and, of course, on the eastern bank of the Nile, stand the pyramids of Meroe. They consist of three groups, and there are, in all, about eighty pyramids. The presumption is that they represent the old sepulchers of the kings of Meroe. Candance, Queen of the Ethiopians, mentioned in Acts, chap. viii., v. 27, is supposed to have belonged to Meroe, that being the name also of the capital, which is understood to have been somewhere not far distant from the sepulchers. These pyramids of Meroe possess one marked feature, distinguishing them from the pyramids of Egypt proper--that is, they have an external doorway or porch. As there is no entrance to the pyramid at these porticoes, it is quite possible that they were temples for worship or making offerings to the dead. By comparing them with the pyramids of Ghizeh, it will be seen that they are also taller in proportion to their base. Another important point in these porches or temples is the existence of the arch; and that, too, an arch in principle, with a keystone.</t>
  </si>
  <si>
    <t>Written in Photo. News.</t>
  </si>
  <si>
    <t>Stripping the Film From Gelatine Negatives</t>
  </si>
  <si>
    <t>http://www.gutenberg.org/files/9076/9076-h/9076-h.htm#15</t>
  </si>
  <si>
    <t>We have frequent inquiries as to the best means of removing a gelatino-bromide negative from its glass support so that it can be used either as a direct or reversed negative, and it does not appear to be very generally known that about two years ago Mr. Plener described a method which answers well under all circumstances, whether a substratum has been used or not.
If a negative is immersed in extremely dilute hydrofluoric acid contained in an ebonite dish, say half a teaspoonful to half a pint of water, the film very soon becomes loosened, and floats off the glass, this circumstance being due to the solvent action which the acid exercises upon the surface of the plate as soon as it has penetrated the film. If the floating film be now caught upon a plate which has been slightly waxed, and it is allowed to dry on this plate, it will become quite flat and free from wrinkles. To wax the plate, it should be held before the fire until it is moderately hot, after which it is rubbed over with a lump of wax, and the excess is polished off with a piece of flannel.</t>
  </si>
  <si>
    <t>Zeitsch. f. Elektrotechnik.</t>
  </si>
  <si>
    <t>THE ELECTRIC RAILWAY AT VIENNA.</t>
  </si>
  <si>
    <t>http://www.gutenberg.org/files/9076/9076-h/9076-h.htm#4</t>
  </si>
  <si>
    <t>The total length of this railway, which extended from the Eiskeller in the Schwimmschul-Allee to the northern entrance of the Rotunda, was 1528.3 meters; the gauge was 1 meter, and 60 percent of the length consisted of tangents, the remaining 40 percent being mostly curves of 250 meters radius. The gradients, three in number, were very small, averaging about 1:750.
Two generating dynamos were used, which were coupled in parallel circuit, but in such a manner that the difference of potential in both machines remained the same at all times. This was accomplished by the well known method of coupling introduced by Siemens and Halske, in which the current of one machine excites the field of the other.
Although the railroad was not built with a view of obtaining a high efficiency, an electro-motive force of only 150 volts being used, a mechanical efficiency of 50 percent was nevertheless obtained, both with one generator and one car with thirty passengers, as well as with two generators and two cars with sixty passengers; while with two generators and three cars (two of them having motors) the same result was shown.</t>
  </si>
  <si>
    <t>THE MERSEY RAILWAY TUNNEL</t>
  </si>
  <si>
    <t>Scientific American Supplement, No. 384</t>
  </si>
  <si>
    <t>http://www.gutenberg.org/files/8862/8862-h/8862-h.htm</t>
  </si>
  <si>
    <t>Barges are now employed in the river for the purpose of ascertaining the depth of the water, and the nature of the bottom of the river. It is satisfactory to find that the rock on the Liverpool side, as the heading is advanced under the river, contains less and less water, and this the engineers are inclined to attribute to the thick bed of stiff boulder clay which overlies the rock on this side, which acts as a kind of "overcoat" to the "under garments." The depth of the water in one part of the river is found to be about 72 ft.; in the middle about 90 ft.; and as there is an intermediate depth of rock of about 27 ft., the distance is upward of 100 ft. from the surface of low water to the top of the tunnel.</t>
  </si>
  <si>
    <t>HOUSE AT HEATON</t>
  </si>
  <si>
    <t>This house, which belongs to Mr J. N. D'Andrea, is built on the Basque principle, under one roof, with covered balconies on the south side, the northside being kept low to give the sun an opportunity of shining in winter on the house and greenhouse adjacent, as well as to assist in the more picturesque grouping of the two. On this side is placed, approached by porch and lobby, the hall with a fireplace of the "olden time," lavatory, etc., butler's pantry, w. c., staircase, larder, kitchen, scullery, stores, etc.
On the south side are two sitting rooms, opening into a conservatory. There are six bedrooms, a dining-room, bath room, and housemaid's sink.
The walls are built of colored wall stones known as "insides," and half-timbered brickwork covered with the Portland cement stucco, finished Panan, and painted a cream-color.
All the interior woodwork is of selected pitch pine, the hall being boarded throughout. Colored lead light glass is introduced in the upper parts of the windows in every room, etc.
The architect is Mr. W. A. Herbert Martin, of Bradford.</t>
  </si>
  <si>
    <t>A MANSARD ROOF DWELLING.</t>
  </si>
  <si>
    <t>The principal floor of this design is elevated three feet above the surface of the ground, and is approached by the front steps leading to the platform. The height of the first floor is eleven feet, the second ten feet, and the cellar six feet six inches in the clear. The porch is so constructed that it can be put on either the front or side of the house, as it may suit the owner. The rooms, eight in number, are airy and of convenient size. The kitchen has a range, sink, and boiler, and a large closet, to be used as a pantry. The windows leading out to the porch will run to the floor, with heads running into the walls. In the attic the chambers are 10x10 feet, 13x14 feet, 12x13 feet, 10x10½ feet, and a hall 6 feet wide, with large closets and cupboards for each chamber. The building is so constructed that an addition can be made to the rear any time by using the present kitchen as a dining room and building a new kitchen.</t>
  </si>
  <si>
    <t>THE HISTORY OF THE ELECTRIC TELEGRAPH.</t>
  </si>
  <si>
    <t>Let one imagine to himself two contiguous chambers behind which ran one and the same corridor. In each chamber, against the partition that separated it from the corridor, there was a small bracket, and upon the latter, and very near the wall, there was a wooden dial supported on a standard, but in no wise permanently fixed upon the bracket. Each dial carried a needle, and each circumference was inscribed with twenty-five letters of the alphabet. The experiment that was performed with these dials consisted in placing the needle upon a letter in one of the chambers, when the needle of the other dial stopped at the same letter, thus making it possible to transmit words and even sentences. As for the means of communication between the two apparatus, that was very simple: One of the two dials always served as a transmitter, and the other as a receiver.</t>
  </si>
  <si>
    <t>PICTURES ON GLASS.</t>
  </si>
  <si>
    <t>The coating of the glass takes place immediately afterward in a dark room; the coated sheets are then subjected to a heat of 50° or 60° C. (120° to 140° Fahr.) in a small hot chamber, where they are laid one after the other on a wire grating situated 35 centimeters above the bottom. Care should be taken not to introduce the glass under treatment into the hot chamber before the required degree of heat has been obtained. A few seconds are sufficient to dry each sheet, and the wire grating should be large enough to allow of the dried glass being laid in rows, on one side where the heat is less intense. For the reproduction of the pictures or images a photographic copying frame of the size of the original is used. A stained glass window being for greater security generally divided into different panels, the size of one panel is seldom more than one square meter.</t>
  </si>
  <si>
    <t>THE EXCITING PROPERTIES OF OATS</t>
  </si>
  <si>
    <t>Experiments have been recently made by Mr. Sanson with a view to settling the question whether oats have or have not the excitant property that has been attributed to them. The nervous and muscular excitability of horses was carefully observed with the aid of graduated electrical apparatus before and after they had eaten a given quantity of oats, or received a little of a certain principle which Mr. Sanson succeeded in isolating from oats. The chief results of the inquiry are as follows: The pericarp of the fruit of oats contains a substance soluble in alcohol and capable of exciting the motor cells of the nervous system. This substance is not (as some have thought) vanilline or the odorous principle of vanilla, nor at all like it. It is a nitrogenized matter which seems to belong to the group of alkaloids; is uncrystallizable, finely granular, and brown in mass. The author calls it "avenine." All varieties of cultivated oats seem to elaborate it, but they do so in very different degrees. The elaborated substance is the same in all varieties.</t>
  </si>
  <si>
    <t>THE SPECTRAL MASDEVALLIA</t>
  </si>
  <si>
    <t>Of all orchids no genus we can just now call to mind is more distinct or is composed of species more widely divergent in size, form, structure, and color than is this one of Masdevallia. It was founded well nigh a century ago by Ruiz and Pavon on a species from Mexico, M. uniflora. which, so far as I know, is nearly if not quite unknown to present day cultivators. When Lindley wrote his "Genera and Species" in 1836, three species of Masdevallias only were known to botanists but twenty-five years later, when he prepared his "Folio Orchidaceæ," nearly forty species were; known in herbaria, and today perhaps fully a hundred kinds are grown in our gardens, while travelers tell us of all the gorgeous beauties which are known to exist high up on the cloud-swept sides of the Andes and Cordilleras of the New World. The Masdevallia is confined to the Western hemisphere alone, and as in bird and animal distribution, so in the case of many orchids we find that when any genus is confined to one hemisphere, those who look for another representative genus in the other are rarely disappointed.</t>
  </si>
  <si>
    <t>THE RAPHAEL CELEBRATION AT ROME</t>
  </si>
  <si>
    <t>Scientific American Supplement, No. 385</t>
  </si>
  <si>
    <t>http://www.gutenberg.org/files/8950/8950-h/8950-h.htm</t>
  </si>
  <si>
    <t>This ceremony at the Pantheon was concluded by all visitors writing their names on two albums which had been placed near Victor Emmanuel's tomb and Raphael's tomb. The commemoration in the hall of the Horatii and Curiatii in the Capitol was a great success, their Majesties, the Ministers, the members of the diplomatic body, and a distinguished assembly being present. Signor Quirino Leoni read an admirable discourse on Raphael and his times.
The ancient city of Urbino, Raphael's birthplace, has fallen into decay, but has remembered its historic renown upon this occasion. The representatives of the Government and municipal authorities, and delegates of the leading Italian cities went in procession to visit the house where Raphael was born. Commemoration speeches were pronounced in the great hall of the ducal palace by Signor Minghetti and Senator Massarani. The commemoration ended with a cantata composed by Signor Rossi. The Via Raffaelle was illuminated in the evening, and a gala spectacle was given at the Sanzio Theater. Next day the exhibition of designs for a monument to Raphael was inaugurated at Urbino, and at night a great torchlight procession took place.</t>
  </si>
  <si>
    <t>MAY-FLIES</t>
  </si>
  <si>
    <t>The short life of adult May-flies is, with most of them, passed in a continual state of agitation. They are seen rising vertically in a straight line, their long fore-legs stretched out like antennae, and serving to balance the posterior part of the body and the filaments of the abdomen during flight. On reaching a certain height they allow themselves to descend, stretching out while doing so their long wings and tail, which then serve as a parachute. Then a rapid working of these organs suddenly changes the direction of the motion, and they begin to ascend again. Coupling takes place during these aerial dances. Soon afterward the females approach the surface of the water and lay therein their eggs, spreading them out the while with the caudal filaments, or else depositing them all together in one mass that falls to the bottom.
These insects seek the light, and are attracted by an artificial one, describing concentric circles around it and finally falling into it and being burnt up. Their bodies on falling into the water constitute a food which is eagerly sought by fishes, and which is made use of by fishermen as a bait.</t>
  </si>
  <si>
    <t>THE COLOR OF WATER</t>
  </si>
  <si>
    <t>It is well known that the water of different lakes and rivers differs in color. The Mediterranean Sea is indigo blue, the ocean sky blue, Lake Geneva is azure, while the Lake of the Four Forest Cantons and Lake Constance, in Switzerland, as well as the river Rhine, are chrome green, and Kloenthaler Lake is grass green.
Tyndall thought that the blue color of water had a similar cause as the blue color of the air, being blue by reflected light and red by transmitted light. W. Spring has recently communicated to the Belgian Academy the results of his investigations upon the color of water. He proved that perfectly pure water in a tube 10 meters long had a distinctly blue color, while it ought, according to Tyndall, to look red. Spring also showed that water in which carbonate of lime, silica, clay, and salts were suspended in a fine state of division offered a resistance to the passage of light that was not inconsiderable.</t>
  </si>
  <si>
    <t>THE "SWALLOW," A NEW VEHICLE</t>
  </si>
  <si>
    <t>Scientific American Supplement, No. 388</t>
  </si>
  <si>
    <t>http://www.gutenberg.org/files/15417/15417-h/15417-h.htm</t>
  </si>
  <si>
    <t>The driver's seat is fixed in the interior of a wide ring to which are fastened the shafts. This ring revolves, by the aid of three pulleys or small wheels, within the large ring resting on the ground. It will be seen that when the horse is drawing the vehicle, the friction of this large wheel against the ground being greater than that of the concentric one within it, the latter will revolve until the center of gravity of the whole is situated anew in a line vertical to the point at which it bears on the ground. The result of such an arrangement is that the driver rolls on the large wheel just as he would do on the surface of an endless rail. As may be conceived, the tractive stress is, as a consequence, considerably diminished.
There are two side wheels which are connected by a flexible axle to the seat of the carriage, but these have no other purpose than that of preventing the affair from turning to one side or the other.</t>
  </si>
  <si>
    <t>BORING AN OIL WELL</t>
  </si>
  <si>
    <t>The exciting moment in boring a well is when a drill is penetrating the upper covering of sand rock which overlies the oil. The force with which the compressed gas and petroleum rushes upward almost surpasses belief. Drill, jars, and sinker bar are sometimes shot out along with debris, oil, and hissing gas. Sometimes this gas and oil take fire, and last summer one of the wells thus ignited burned so fiercely that a number of days elapsed before the flames could be extinguished. More often the tankage provided is insufficient, and thousands of barrels escape. Two or three years ago, at the height of the oil production of the Bradford region, 8,000 barrels a day were thus running to waste. But those halcyon days of Bradford have gone forever. Although nineteen-twentieths of the wells sunk in this region "struck" oil and flowed freely, most of them now flow sluggishly or have to be "pumped" two or three times a week.</t>
  </si>
  <si>
    <t>MACHINE FOR GRINDING LITHOGRAPHIC INKS AND COLORS</t>
  </si>
  <si>
    <t>The grinding of the inks and colors that are employed in lithographing is a long and delicate operation, which it has scarcely been possible up to the present time to perform satisfactorily otherwise than by hand, because of the perfect mixture that it is necessary to obtain in the materials employed.
Per contra, this manual work, while it has the advantage of giving a very homogeneous product, offers the inconvenience of taking a long time and being costly. The Alauzet machine, shown in the accompanying cut, is designed to perform this work mechanically.
 The apparatus consists of a flat, cast iron, rectangular frame, resting upon a wooden base which forms a closet. In a longitudinal direction there is mounted on the machine a rectangular guide, along which travel two iron slides in the shape of a reversed U, which make part of two smaller carriers that are loaded with weights, and to which are fixed cast-steel mullers.</t>
  </si>
  <si>
    <t>DESIGN FOR A VILLA</t>
  </si>
  <si>
    <t>The villa of which we give a perspective drawing is intended as a country residence, being designed in a quiet and picturesque style of domestic Gothic, frequently met with in old country houses. It is proposed to face the external walls with red Suffolk bricks and Corsham Down stone dressings, the chimneys to be finished with molded bricks. The attic gables, etc., would be half-timbered in oak, and the roof covered with red Fareham tiles laid on felt. Internally, the hall and corridors are to be laid with tiles; the wood finishing on ground floor to be of walnut, and on first floor of pitch pine. The ground floor contains drawing-room, 23 ft. by 16 ft., with octagonal recess in angle (which also forms a feature in the elevation), and door leading to conservatory. The morning-room, 16 ft. by 16 ft., also leads into conservatory. Dining-room, 20 ft. by 16 ft., with serving door leading from kitchen. The hall and principal staircase are conveniently situated in the main part of the house, with doors leading to the several rooms, and entrances to garden.</t>
  </si>
  <si>
    <t>WILLIAM SPOTTISWOODE</t>
  </si>
  <si>
    <t>William Spottiswoode, President of the Royal Society, was born in London, Jan. 11, 1825. He belongs to an ancient Scottish family, many members of which have risen to distinction in Scotland and also in the New World.
In 1845 he took a first class in mathematics, and he afterward won the junior (1846) and the senior (1847) university mathematical scholarships. He returned to Oxford for a term or two, and gave a course of lectures in Balliol College on Geometry of Three Dimensions—a favorite subject of his. He was examiner in the mathematical schools in 1857-58. On leaving Oxford, he immediately, we believe, took an active part in the working management of the business of the Queen's printers, about this time resigned to him by his father, Andrew Spottiswoode, brother of the Laird of Spottiswoode. The business has largely developed under his hands.
Other subjects than mathematics have occupied his attention: at an early age he studied languages, Asian as well as European.</t>
  </si>
  <si>
    <t>THE REMOVAL OF AMMONIA FROM CRUDE GAS</t>
  </si>
  <si>
    <t>When bone ash or any other substance containing phosphate of lime is treated with sulfuric acid, the products formed are superphosphate of lime and hydrated sulfate of lime; this mixture is known as superphosphate of lime, in commerce, and is the substance used in this process. This substance is capable of absorbing carbonic acid and ammonia from foul gas. The complete action can only take place in the presence of a certain proportion of carbonic acid, so that the process is not so successful with "well-scrubbed illuminating gas." The superphosphate is converted into carbonate of lime, while the ammonia combines with the phosphoric acid to form phosphate of ammonia; the hydrated sulfate of lime is also acted upon, and forms carbonate of lime and sulfate of ammonia; so that, presuming the action to be complete, and the material to be thoroughly saturated with carbonic acid and ammonia from the foul gas, the result is a mixture of carbonate of lime and phosphate and sulfate of ammonia.</t>
  </si>
  <si>
    <t>VITAL DISCOVERIES IN OBSTRUCTED AIR AND VENTILATION</t>
  </si>
  <si>
    <t>The best prescription that doctors have to give (when we are not too far gone to take it) is to live out of doors. Why is this? Why is life out of doors proverbially synonymous with robust health? Why is it that a superior vitality, and a singular exemption from disease, notoriously distinguish dwellers in the open air, by land or sea? Without disparaging the virtues of exercise or of bracing temperature, indispensable as these are for the recuperation of enfeebled constitutions, we must admit that among the native and settled inhabitants of the open air high health is the rule in warm climates as well as in cold, and with the very laziest mortals that bask in the sun, or loaf in the woods. The fact is that simple vegetative health seems to be nearly independent of all other external conditions but that of a pure natural diet for the lungs. Human in nature seems to thrive as spontaneously as plants, by the free grace of air, earth, and sun.</t>
  </si>
  <si>
    <t>THE RECENT ERUPTION OF ETNA</t>
  </si>
  <si>
    <t>On the morning of the 20th of March, a long series of earthquakes spread alarm throughout all the cities and numerous villages that are scattered over the sides of Mt. Etna. The shocks followed each other at intervals of a few minutes; dull subterranean rumblings were heard; and a catastrophe was seen to be impending. Toward evening the ground cracked at the lower part of the south side of the mountain, at the limit of the cultivated zone, and at four kilometers to the north of the village of Nicolosi. There formed on the earth a large number of very wide fissures, through which escaped great volumes of steam and gases which enveloped the mountain in a thick haze; and toward night, a very bright red light, which, seen from Catania, seemed to come out in great waves from the foot of the mountain, announced the coming of the lava.</t>
  </si>
  <si>
    <t>PHYSICS WITHOUT APPARATUS</t>
  </si>
  <si>
    <t>Take an ordinary wine bottle and place it in front of and within a few inches of a lighted candle. Blow against the bottle with your mouth at about four or six inches distant from it and in a line with the flame. Very curiously, notwithstanding the presence of the bottle and its interception of the current of air, the candle will be immediately extinguished as if there were no obstacle in the way. This phenomenon is readily understood when we reflect that the bottle receives the current of air on its polished surface and divides it into two, one of which is guided to the right and the other to the left. These two currents, after separating and driving back the surrounding air, meet again at the very spot at which the flame is situated, and extinguish the candle.</t>
  </si>
  <si>
    <t>THE TRAVELS OF THE SUN</t>
  </si>
  <si>
    <t>The path of the earth through space is spiral, so that it is all the time advancing into new regions along with the sun. She is on a boundless voyage of discovery, and her human crew are born and die in widely separated tracts of space. Think of the distance over which the travels of the sun have borne the earth only since the beginning of human history! Six thousand years ago the earth and sun were about a million millions of miles further from the stars in Hercules than they are today. Columbus and his contemporaries lived when the earth was in a region of the universe more than sixty billion of miles from the place where it is now, so that since his time the whole human race has been making a voyage through space, in comparison with which his longest voyage was as the footstep of a fly.
Thus the great events in the history of the world may be said to have occurred in different parts of the universe.</t>
  </si>
  <si>
    <t>PROPAGATION OF MAPLE TREES</t>
  </si>
  <si>
    <t>I do not presume that all people over three score years of age are so entirely ignorant as I am, but probably there are some. I have lived more than sixty years almost in the woods, and I never observed, and never heard any other person speak of, the blooming, seeding, and maturing of the water maple. I have a beautiful low of water maple shade trees along the street in front of my house. In March, 1882, I observed that they were in bloom, and many bees were swarming about them. After the bees left them I noticed the seed (specimens enclosed of this spring's growth) in millions. As the leaves put out in April the little knife blade seeds fell off, so thick as to almost cover the ground. My grandson picked up three or four hat-fulls, and I sent the seed to my farm and had them drilled in like wheat, when I planted corn.</t>
  </si>
  <si>
    <t>DIOSCOREA RETUSA</t>
  </si>
  <si>
    <t>One of the most elegant plants one can have in a greenhouse is this twiner, a native of South Africa. It has slender stems clothed with distinctly veined leaves, and produces a profusion of creamy white fragrant flowers in pendulous clusters, as shown in the annexed engraving, for which we are indebted to Messrs Veitch of Chelsea, who distributed the plant a few years ago. On several occasions Messrs Veitch have exhibited it trained parasol fashion and covered abundantly with elegant drooping clusters of flowers, and as such it has been much admired. When planted out in a warmish greenhouse and allowed to twine at will around an upright pillar, it is seen to the best advantage, and, though not showy, makes a pleasing contrast with other joyfully tinted flowers. It is so unlike any other ornamental plant in cultivation, that it ought to become more widely known than it appears to be at present.</t>
  </si>
  <si>
    <t>A. GOODALL</t>
  </si>
  <si>
    <t>ENLARGING ON ARGENTIC PAPER AND OPALS</t>
  </si>
  <si>
    <t>Scientific American Supplement No. 415</t>
  </si>
  <si>
    <t>http://www.gutenberg.org/files/11344/11344-h/11344-h.htm#10</t>
  </si>
  <si>
    <t>We now come to the paper process, and most effective enlargements can be made by it also; indeed, as a basis for coloring, nothing could well be better. Artists all over the country have told me that after a few trials they prefer it to anything else, while excellent and effective plain enlargements are easily made by it if only carefully handled. A very good enlargement is made by vignetting the picture, as I have just done, with the opal, and then squeezing it down on a clean glass, and afterward framing it with another glass in front, when it will have the appearance almost equal to an opal. To make sure of the picture adhering to the glass, however, and at the same time to give greater brilliancy, it is better to flow the glass with a 10 or 15 grain solution of clear gelatine before squeezing it down.</t>
  </si>
  <si>
    <t>A. J. HIPKINS</t>
  </si>
  <si>
    <t>THE HISTORY OF THE PIANOFORTE</t>
  </si>
  <si>
    <t>We have here strings, bridge, and sound-board, or belly, as it is technically called, indispensable for the production of the tone, and indivisible in the general effect. The proportionate weight of stringing has to be met by a proportionate thickness and barring of the sound-board, and a proportionate thickness and elevation of the bridge.
The tension of the strings is met by a framing, which has become more rigid as the drawing power of the strings has been gradually increased. In the present concert grands of Messrs. Broadwood, that drawing power may be stated as starting from 150 lb. for each single string in the treble, and gradually increasing to about 300 lb. for each of the single strings in the bass. I will reserve for the historical description of my subject some notice of the different kinds of framing that have been introduced. It will suffice, at this stage, to say that it was at first of wood, and became, by degrees, of wood and iron; in the present day the iron very much preponderating.</t>
  </si>
  <si>
    <t>A. Levy</t>
  </si>
  <si>
    <t>CAOUTCHOUC.</t>
  </si>
  <si>
    <t>Scientific American Supplement, No. 392</t>
  </si>
  <si>
    <t>http://www.gutenberg.org/files/8742/8742-h/8742-h.htm</t>
  </si>
  <si>
    <t>The crude gum cut in irregular strips is passed five or six times between two strong rolls sixteen inches in diameter, and making two or three revolutions per minute. These rolls are kept wet by water trickling on them. This broad strip of gum is perforated with foreign substances and looks like a sieve. It is next put in the cutting machine, a horizontal drum provided with an axle having knives on it. So much heat is produced by this cutting that the water would soon boil if it were not renewed. A second machine of this kind completes the cutting and subdividing, and expels the air and water from it. The mass is then pressed in round or quadrangular blocks.
The vulcanization of thin articles from one twenty-fifth to one-sixteenth inch thick, is done by Parkes' patented process, that is, dipping it in carbon disulfhide for a short time, to which chloride or bromide of sulfur has been added, and when the solvent has evaporated the sulphur remains behind. Balls, ornamental articles, and surgical apparatus are dipped into melted sulfur at 275° or 300° Fahr.</t>
  </si>
  <si>
    <t>A.C.A. Thiebaut</t>
  </si>
  <si>
    <t>PAPER NEGATIVES.</t>
  </si>
  <si>
    <t>Scientific American Supplement, No. 401</t>
  </si>
  <si>
    <t>the paper has the following advantages:
First. The sensitive coating is regular, and its thickness is uniform throughout the entire surface of each sheet.
Second. It can be exposed for a luminous impression in any kind of slide as usually constructed.
Third. It can be developed and fixed as easily as a negative on glass.
Fourth. The negative obtained dries quite flat on blotting paper.
Fifth. The film which constitutes the negative can be detached or peeled from its support or backing easily and readily by the hand, without the assistance of any dissolving or other agent. Thus this invention does away with all sensitive preparations on glass, which latter is both a brittle and relatively heavy material, thus diminishing the bulk and weight of amateur and scientific photographers' luggage when traveling; it produces photographic negatives as fine and as transparent as those on glass, in so much that the film does not contain any grain; and, lastly, it admits of printing from either face of the film, as regards the production of positives on paper or other material, as well as plates for phototypy and photo-engraving, which latter processes require a negative to be reversed.</t>
  </si>
  <si>
    <t>ANDREW BELL, Resident Engineer</t>
  </si>
  <si>
    <t>DAM ACROSS THE OTTAWA RIVER AND NEW CANAL AT CARILLON QUE</t>
  </si>
  <si>
    <t>In building such a dam as this the difficulties to be contended against were unusually great. It was required to make it as near perfectly tight as possible and be, of course, always submerged. Allowing for water used by canal and slide and the leakage there should be a depth on the crest of the dam in low water of 2.50 feet and in high of about 10 feet. These depths turned out ultimately to be correct. The river reaches its highest about the middle of May, and its lowest in September. It generally begins to rise again in November. Nothing could be done except during the short low water season, and some years nothing at all. Even at the most favorable time the amount of water to be controlled was large. Then the depth at the site varied in depth from 2 to 14 feet, and at one place was as much as 23 feet. The current was at the rate of from 10 to 12 miles an hour. Therefore, failures, losses, etc., could not be avoided, and a great deal had to be learned as the work progressed.</t>
  </si>
  <si>
    <t>B. F. JONES</t>
  </si>
  <si>
    <t>HYDRAULIC ELEVATORS AND MOTORS.</t>
  </si>
  <si>
    <t>Another evil in connection with the use of elevators, and which no doubt is common, is the habit many parties have of keeping a key or wrench to turn on and off the water at the curb. This we have sought to remedy by embracing in our plumbers' rules the following: "All elevator connections in addition to the curb stop for the use of the Water Company must be provided with another valve where the pipe first enters the building for the use of occupants of the building." Without this extra valve it was found almost impossible to keep parties from using the curb valve. In most cases the persons were perfectly responsible, and as there was no intent to defraud the company by the act, they would claim this privilege as a precaution against the pipes bursting or freezing. This practice was very generally carried on, and was the direct cause in at least two cases of very serious damage.</t>
  </si>
  <si>
    <t>Boston Cultivator</t>
  </si>
  <si>
    <t>THE CROW</t>
  </si>
  <si>
    <t>Crows, said Dr. Riggs, have no crop, like a great many carnivorous birds. The passage leading from the mouth goes directly to the gizzard, something like the duck. The duck has no crop, yet the passage leading from the mouth to the gizzard in the duck becomes considerably enlarged. In the crow there is no enlargement of this passage, and everything passes directly into the gizzard, where it is digested.
Dr. Riggs had raised corn and watched the operations of the crows. Going upon the field in less than a minute after the crows had left it, he found they had pulled the corn, hill after hill, marching from one hill to the other. Not until the corn had become softened and had come up would they attack it. In the fall they would come in droves on to a field of corn, where it is in stacks, pick out the corn from the husks, and put it into their gizzards. They raid robins' nests and swallows' nests, devouring eggs and young birds.</t>
  </si>
  <si>
    <t>Br. Jour. of Photo</t>
  </si>
  <si>
    <t>A QUICK WAY TO ASCERTAIN THE FOCUS OF A LENS</t>
  </si>
  <si>
    <t>In compound lenses the matter is complicated by the relative foci of its constituents and their distance apart; but these items, in an ordinary photographic objective, would so slightly affect the result that for all practical purposes they may be ignored.
What we propose to do--what we have indeed done--is to make two of these terms constant in connection with a diagram, here given, so that a mere inspection may indicate, with its aid, the focus of a lens. All that is required in making use of it is to plant the camera perfectly upright, and place in front of it, at exactly fifteen feet from the center of the lens, a two foot rule, also perfectly upright and with its center the same height from the floor as the lens, and then, after focusing accurately with as large a diaphragm as will give sharpness, to note the size of the image and refer it to the diagram.</t>
  </si>
  <si>
    <t>C. H. Slaytor</t>
  </si>
  <si>
    <t>ACETATE OF LIME</t>
  </si>
  <si>
    <t>I have made a series of experiments with regard to finding a reliable method of estimating the acetic acid in commercial acetate of lime, and find the following gives the best results: The sample is finely ground and about 6 grms. weighed into a half-liter flask, dissolved in water, and diluted to the containing mark. 100 c.c. of this solution are distilled with 70 grms. of strong phosphoric acid nearly to dryness, and 50 c.c. of water are added to the residue in the retort and distilled till the distillate gives no precipitate with nitrate of silver, titrate the distillates with standard caustic soda, evaporate to dryness in a platinum dish, and ignite the residue before the blow pipe, which converts the phosphate of soda (formed by a little phosphoric acid carried over in the distillation) into the insoluble pyrophosphate and the acetate of soda into NaHO; dissolve in water, and titrate with standard H2SO4, which gives the amount of soda combined with the acetic acid in the original sample. In a number of samples analyzed they were found to vary hardly anything</t>
  </si>
  <si>
    <t>C. HUSSON.</t>
  </si>
  <si>
    <t>BOVINE AND HUMAN MILK: THE DIFFERENCE IN ITS ACTION AND COMPOSITION.</t>
  </si>
  <si>
    <t>M. Meynet, in a remarkable report upon condensed milk, has raised a question which it is important to have solved in the interests of infants. This is my excuse for presenting to the French Society of Hygiene certain observations on this subject.
Is woman's milk richer in fatty matters and sugar in proportion to the caseine than that of the cow? Is the affirmative, sustained by a large number of chemists, a mistake that ought to be corrected?
Such is the question that needs to be answered.
In my last work on milk, my aim was to report new experiments, and hence I gave only the analysis of M. Colawell. By the side of the essays of MM. Doyère, Millon, Commaille, and Wurtz, I put those of Liebig, and quoted an interesting chapter written on this question by M. Caulier, in Dechambre's Encyclopedic Dictionary. These are the authorities upon which to base any opposition to the analyses of Boussingault, Regnault, Littre, and Simon, savants of no less renown.
The differences are easily explained.</t>
  </si>
  <si>
    <t>Carlo Collodi</t>
  </si>
  <si>
    <t>The Adventures of Pinocchio</t>
  </si>
  <si>
    <t>http://www.gutenberg.org/files/500/500-h/500-h.htm</t>
  </si>
  <si>
    <t>Little as Geppetto's house was, it was neat and comfortable. It was a small room on the ground floor, with a tiny window under the stairway. The furniture could not have been much simpler: a very old chair, a rickety old bed, and a tumble-down table. A fireplace full of burning logs was painted on the wall opposite the door. Over the fire, there was painted a pot full of something which kept boiling happily away and sending up clouds of what looked like real steam.
As soon as he reached home, Geppetto took his tools and began to cut and shape the wood into a Marionette.
"What shall I call him?" he said to himself. "I think I'll call him Pinnocchio. This namie will make his fortune. I knew a whole family of Pinocchi once—Pinocchio the father, Pinocchia the mother, and Pinocchi the children—and they were all lucky. The richest of them begged for his living."</t>
  </si>
  <si>
    <t>Dr. C. WILLIAM SIEMENS, F.R.S, Mem. Inst. C.E.</t>
  </si>
  <si>
    <t>ELECTRICAL TRANSMISSION AND STORAGE.</t>
  </si>
  <si>
    <t>Dr. Siemens, in opening the discourse, adverted to the object the Council had in view in organizing these occasional lectures, which were not to be lectures upon general topics, but the outcome of such special study and practical experience as members of the Institution had exceptional opportunities of acquiring in the course of their professional occupation. The subject to be dealt with during the present session was that of electricity. Already telegraphy had been brought forward by Mr. W. H. Preece, and telephonic communication by Sir Frederick Bramwell.
Thus far electricity had been introduced as the swift and subtile agency by which signals were produced either by mechanical means or by the human voice, and flashed almost instantaneously to distances which were limited, with regard to the former, by restrictions imposed by the globe. To the speaker had been assigned the task of introducing to their notice electric energy in a different aspect.</t>
  </si>
  <si>
    <t>DR. EDWARD HOPKINSON</t>
  </si>
  <si>
    <t>THE PORTRUSH ELECTRIC RAILWAY, IRELAND</t>
  </si>
  <si>
    <t>The current is conveyed under the gaps by means of an insulated copper cable carried in wrought-iron pipes, placed at a depth of 18 inches. At the passing places, which are situated on inclines, the conductor takes the inside, and the car ascending the hill also runs on the inside, while the car descending the hill proceeds by gravity on the outside lines.
From the brushes the current is taken to a commutator worked by a lever, which switches resistance frames placed under the car, in or out, as may be desired. The same lever alters the position of the brushes on the commutator of the dynamo machine, reversing the direction of rotation, in the manner shown by the electrical hoist. The current is not, as it were, turned full on suddenly, but passes through the resistances, which are afterward cut out in part or altogether, according as the driver desires to run at part speed or full speed.</t>
  </si>
  <si>
    <t>Dr. H. BRACKEBUSCH</t>
  </si>
  <si>
    <t>ON THE ADULTERATION OF SOAP.</t>
  </si>
  <si>
    <t>The importance of soap as an indispensable article in the household has not restrained the adulterators from making it a favorite object of their operations, and at the present day soap is only very rarely what it should be, the alkaline salt of a fatty acid with about 15 per cent. of water, which may be increased in case of soft soaps to 30 per cent. at most. The amount of moisture is an immediate signal for adulteration. Of all substances that can be used to adulterate soap, water is of course the cheapest, and as it is also harmless, this was the first point where manufacturers made use of their knowledge. The percentage of water was raised to 26 or 28 percent., and now nearly all the ordinary soaps contain that amount when they leave the factory. At first the retailers objected to this method, because they had to suffer the loss so far as it dried out and lost weight in the store.</t>
  </si>
  <si>
    <t>DR. O. BACH.</t>
  </si>
  <si>
    <t>TESTING OLIVE OIL</t>
  </si>
  <si>
    <t>My method of testing olive oil is as follows:
First, the so-called elaidine test is made, and then the test with nitric acid. About 5 c. c. (a teaspoonful) of the oil is mixed in a test tube with its own volume of nitric acid, spec. gr. 1.30, and shaken violently for one minute. At the expiration of this time the oils will have acquired the following colors: Olive oil, pale green; cotton seed oil, yellowish brown; sesame, white; sun flower, dirty white; peanut, rape, and castor oils, pale pink or rose.
As soon as the color has been observed, the test glass is put in a water bath at the full boiling temperature and left there five minutes. It was found that the action of nitric acid upon cotton seed and sesame oil was the most violent, sometimes so violent as to throw the oil out of the glass. At the end of another five minutes after the test tube is taken out of the water bath, the following colors are seen: olive and rapeseed oils are red; castor oil is golden yellow; sun flower oil, reddish yellow; sesame and peanut, brownish yellow; cotton seed, reddish brown.</t>
  </si>
  <si>
    <t>E. HOWARD FARMER, F.C.S.</t>
  </si>
  <si>
    <t>ON THE PREPARATION OF GELATINE PLATES.</t>
  </si>
  <si>
    <t>Before preparing our emulsion, we must first decide upon the particular materials we are going to use, and of these the first requisite is nitrate of silver. Nitrate of silver is supplied by chemists in three principal conditions:
1. The ordinary crystallized salt, prepared by dissolving silver in nitric acid, and evaporating the solution until the salt crystallizes out. This sample usually presents the appearance of imperfect crystals, having a faint yellowish tinge, and a strong odor of nitrous fumes, and contains, as might be expected, a considerable amount of free acid.
2. Fused nitrate, or "lunar caustic," prepared by fusing the crystallized salt and casting it into sticks. Lunar caustic is usually alkaline to test paper.
3. Recrystallized silver nitrate, prepared by redissolving the ordinary salt in distilled water, and again evaporating to the crystallizing point. By this means the impurities and free acid are removed.</t>
  </si>
  <si>
    <t>E. PULCHER.</t>
  </si>
  <si>
    <t>A GREEN OR GOLDEN COLOR FOR ALL KINDS OF BRASS.</t>
  </si>
  <si>
    <t>The French brass castings and articles of sheet brass are made of cheap, light colored brass, and possess a fine golden color which is not produced by gold varnish, but by a coating of copper. This gives them a finer appearance, so that they sell better.
This golden color can be easily produced at very little expense and with but little trouble by the following process. Fifty grammes of caustic soda and 40 grammes of milk sugar are dissolved in a liter of water and boiled for a quarter of an hour. The solution is clear as water at first, but acquires a dark yellow color. The vessel is next taken from the fire, placed on a wooden support, and 40 grammes of a cold concentrated solution of blue vitriol stirred in. A red precipitate of suboxide of copper is at once formed, and by the time the mixture cools to 167° Fahr., the precipitate will have settled.</t>
  </si>
  <si>
    <t>E.M. HOLMES.</t>
  </si>
  <si>
    <t>JAPANESE PEPPERMINT</t>
  </si>
  <si>
    <t>The plant has green foliage, with not a trace of purple, and less deserves the name purpurascens than the true peppermint (Mentha piperita), of which a purplish leaved form is well known. The mistake probably arose in the first place in a printer's error. The history is as follows:
For some years past a large quantity of a substance called menthol has been imported into this country, and extensively used as a topical application for the relief of neuralgia, and in some instances as an antiseptic. This substance in appearance closely resembles Epsom salts, and consists of crystals deposited in the oil of peppermint distilled from the Japanese peppermint plant. This oil, when separated from the crystals, is now largely used to flavor cheap peppermint lozenges, being less expensive than the English oil. The crystals deposit naturally in the oil upon keeping, but the Japanese extract the whole of it by submitting the oil several times in succession to a low temperature, when all the menthol crystallizes out from the oil and falls to the bottom of the vessel.</t>
  </si>
  <si>
    <t>F.J.P., U.S. Army.</t>
  </si>
  <si>
    <t>FLYING</t>
  </si>
  <si>
    <t xml:space="preserve">http://www.gutenberg.org/files/15417/15417-h/15417-h.htm
</t>
  </si>
  <si>
    <t>What do we find transformed? Simply the energy, or potential, contained in the fuel or food we put into the machine. Its exact equivalent we find transformed to another form of energy, known as animal strength, which is simply heat within the system available for the working of its mechanical parts. How, then, is this energy which exists in the shape of animal strength used and distributed? This is the question the answer of which underlies this whole discussion as a principle. It is distributed to the different parts of the machine in proportion to the relative amount of physical work that nature has made it the office of any particular part to perform.
Let us see how it is with the bird machine. In course of flight he is called upon to remain in the air, which means that should he cease to make an effort to do this, i.e., should he cease to expend energy in doing it, he would fall during the first second of time after ceasing to make the effort some sixteen feet toward the center of the earth.</t>
  </si>
  <si>
    <t>F.R. CAMPBELL, A.B., M.D.</t>
  </si>
  <si>
    <t>CEREAL FOODS IN THEIR RELATION TO HEALTH AND DISEASE.</t>
  </si>
  <si>
    <t>Pappenheim divides the diseases of the cereals into two classes, internal and external. The internal diseases are those depending upon conditions of soil, climate, cultivation, etc., and may be neglected in our discussion, as they produce no special disease of the body, only impairing the nutritive value of the grain.
The external diseases are of much greater importance, as they probably produce some of the most fatal maladies to which the human race is subject. These external diseases of the cereals are due to parasites, which may be either of an animal or vegetable nature. Among the animal parasites may be mentioned the weevil, vibrio tritici, which feeds upon the starch cells of the grain. Grain attacked by this parasite was at one time supposed to be injurious to health.
In 1844 the French Commission appointed to examine grain condemned a large quantity imported with this parasite, but afterward reconsidered their decision and permitted its sale, concluding that it was deficient in nutritive properties, but not otherwise unwholesome. Rust is the most common disease of the cereals, produced by vegetable parasites. Like the other diseases of this class, it is most prevalent in warm, damp seasons.</t>
  </si>
  <si>
    <t>FLEEMING JENKIN</t>
  </si>
  <si>
    <t>ON TELPHERAGE</t>
  </si>
  <si>
    <t>Scientific American Supplement No. 417</t>
  </si>
  <si>
    <t>http://www.gutenberg.org/files/9163/9163-h/9163-h.htm#13</t>
  </si>
  <si>
    <t>I have been encouraged to choose Telpherage as the subject of my address by the fact that a public exhibition of a telpher line, with trains running on it, will be made this afternoon for the first time.
You are, of course, all aware that electrical railways have been run, and are running with success in several places. Their introduction has been chiefly due to the energy and invention of Messrs. Siemens. I do not doubt of their success and great extension in the future--but when considering the earliest examples of these railways in the spring of last year, it occurred to me that in simply adapting electric motors to the old form of railway and rolling stock, inventors had not gone far enough back. George Stephenson said that the railway and locomotive were two parts of one machine, and the inference seemed to follow that when electric motors were to be employed a new form of road and a new type of train would be desirable.</t>
  </si>
  <si>
    <t>G. Hart Merriam, M D</t>
  </si>
  <si>
    <t>RAVAGES OF A RARE SCOLYTID BEETLE IN THE SUGAR MAPLES OF NORTHEASTERN NEW YORK</t>
  </si>
  <si>
    <t>The majority of the plants affected were bushes a centimeter or two in thickness, and averaging from one to two meters in height, though a few exceeded these dimensions. On attempting to pull them up they uniformly, and almost without exception, broke off at the level of the ground, leaving the root undisturbed. A glance at the broken end sufficed to reveal the mystery, for it was perforated, both vertically and horizontally, by the tubular excavations of a little Scolytid beetle which, in most instances, was found still engaged in his work of destruction.
At this time the wood immediately above the part actually invaded by the insect was still sound, but a couple of months later it was generally found to be rotten. During September and October, I dug up and examined a large number of apparently healthy young maples of about the size of those already mentioned, and was somewhat surprised to discover that fully ten percent of them were infested with the same beetles, though the excavations had not as yet been sufficiently extensive to affect the outward appearance of the bush.</t>
  </si>
  <si>
    <t>G. W. Martyn</t>
  </si>
  <si>
    <t>PHOTOGRAPHY APPLIED TO TERRA-COTTA AND OPAL GLASS.</t>
  </si>
  <si>
    <t>Since emulsion was constantly at hand in my establishment, in the commercial production of my gelatine dry plates, it was but natural I should first have turned to this as a mode of obtaining the desired results; but, alas! all attempts in that direction signally failed--the ware most persistently refused to have anything to do with emulsion. The bugbear was the fixing agent or hypo., which not only left indelible marks, but, despite any amount of washing, the image on a finished plate vanished to nothing at the end of an hour's exposure in the show window. There was nothing left but to seek other means for the attainment of my object. I would not have troubled the reader as to this unsuccessful line of experiment but that I wished to put him on his guard and save him useless researches in the same direction. To cut matters short, the method I found best and most direct was the now old but still excellent wet collodion transfer. I will now proceed to detail my system of working to facilitate the matter to the inexperienced in collodion transfer.</t>
  </si>
  <si>
    <t>G.S.S., in The Garden</t>
  </si>
  <si>
    <t>THE RED SPIDER</t>
  </si>
  <si>
    <t>The red spiders, as I have already stated, are not real spiders, but belong to the family Acarina or mites, a family included in the same class (the arachnida) as the true spiders, from which they may be easily distinguished by the want of any apparent division between the head and thorax and body; in the true spiders the head and thorax are united together and form one piece, to which the body is joined by a slender waist. The arachnidæ are followed by the myriapoda (centipedes, etc.), and these by the insectiæ or true insects. The red spiders belong to the kind of mites called spinning mites, to distinguish them from those which do not form a web of any kind. It is not quite certain at present whether there is only one or more species of red spider; but this is immaterial to the horticulturist, as their habits and the means for their destruction are the same.</t>
  </si>
  <si>
    <t>GEORGE LEUCHS</t>
  </si>
  <si>
    <t>AN IMPROVED MANGANESE BATTERY.</t>
  </si>
  <si>
    <t>The liquid is now allowed to settle, and the clear supernatant solution is poured back again into the battery cells. The battery has rather greater electromotive force when this regenerated lye is used, because certain foreign matters from the carbon, like sulphur, chlorine, sulphuric acid, etc., are removed by this treatment.
The regeneration of the (brown coal) carbon goes on of itself, beneath the lye, through the oxidizing action of the atmospheric air; it is advantageous to have a part of the carbon sticking out of the liquid. Of course the regeneration takes place much more quickly if the electrodes are taken out and exposed to the air. In this case the carbon electrode need not be very thick, and can be flat or of tubular form. In the former case it must have a large volume, and the massive cylindrical form is recommended. The zinc electrode must be kept covered deeply with potash. The cells must have free access of air, and the potash must be replaced as soon as it is exhausted.</t>
  </si>
  <si>
    <t>THE MUSTACHE</t>
  </si>
  <si>
    <t>My Dear Lucy:
I have no news. We live in the drawing-room, looking out at the rain. We cannot go out in this frightful weather, so we have theatricals. How stupid they are, my dear, these drawing entertainments in the repertory of real life! All is forced, coarse, heavy. The jokes are like cannon balls, smashing everything in their passage. No wit, nothing natural, no sprightliness, no elegance. These literary men, in truth, know nothing of society. They are perfectly ignorant of how people think and talk in our set. I do not mind if they despise our customs, our conventionalities, but I do not forgive them for not knowing them. When they want to be humorous they make puns that would do for a barrack; when they try to be jolly, they give us jokes that they must have picked up on the outer boulevard in those beer houses artists are supposed to frequent, where one has heard the same students' jokes for fifty years.</t>
  </si>
  <si>
    <t>THE FALSE GEMS</t>
  </si>
  <si>
    <t>He was unspeakably happy with her. She governed his household with such clever economy that they seemed to live in luxury. She lavished the most delicate attentions on her husband, coaxed and fondled him; and so great was her charm that six years after their marriage, Monsieur Lantin discovered that he loved his wife even more than during the first days of their honeymoon.
He found fault with only two of her tastes: Her love for the theatre, and her taste for imitation jewelry. Her friends (the wives of some petty officials) frequently procured for her a box at the theatre, often for the first representations of the new plays; and her husband was obliged to accompany her, whether he wished it or not, to these entertainments which bored him excessively after his day's work at the office.
After a time, Monsieur Lantin begged his wife to request some lady of her acquaintance to accompany her, and to bring her home after the theatre. She opposed this arrangement, at first; but, after much persuasion, finally consented, to the infinite delight of her husband.</t>
  </si>
  <si>
    <t>H. J.</t>
  </si>
  <si>
    <t>WOOLEN FABRICS PURIFIED BY HYDROCHLORIC ACID GAS.</t>
  </si>
  <si>
    <t>The hydrochloric acid gas passes into a vessel of suitable material provided with a perforated false bottom. From under this false bottom a pipe connects with a second similar vessel connected itself with a vacuum pump having a let-off pipe. As soon as the maximum vacuum is attained, the gas is turned on through a three-way cock at a pressure of 40 mm. mercury. The gas fills the first vessel and saturates the cloth. The warmth set free (about 500 calories per kilo, gas) is taken up by the combined water in the wool, as, owing to the low pressure, a quantity of vapor is formed sufficient to take up the heat. This vapor streams through the second vessel at a temperature of 35° Cent., penetrates the material, and passes out through the pump. After saturating the contents of the first vessel the gas passes into the second. AS soon as this is one-quarter or one-third saturated the first vessel is taken out and replaced by a third, which receives the overplus from No. 2 in like manner, and so on. This plan of working prevents gas passing through and damaging the pump.</t>
  </si>
  <si>
    <t>Hermann Kratzer</t>
  </si>
  <si>
    <t>VINEGAR.</t>
  </si>
  <si>
    <t>I have found that when I used blood charcoal or bone coal in place of wood coal it was still more efficient; but it must be mentioned that when they are used they must be purified as follows before using: Charcoal from blood contains potash and hence it is necessary to wash it with distilled water and dry it before using it. Bone coal (also called bone black, animal charcoal, etc.) contains on an average 10 per cent. of nitrogenous and hydrogenated carbon, 8 per cent. of carbonate of lime, 78 per cent. of phosphate of lime, besides phosphate of magnesia, sulphate of lime, soluble salts, etc. Before using, it should be treated with dilute hydrochloric acid until it does not effervesce any more. The bone coal is then left to stand for 24 or 30 hours and at the end of this time is washed with distilled water until the wash water no longer reddens a blue piece of litmus paper, i.e., until every trace of hydrochloric acid has been removed from the bone coal. Wood charcoal may be treated in like manner.</t>
  </si>
  <si>
    <t>Huckberry, Mahone Co., Ar. T.</t>
  </si>
  <si>
    <t>THE HELODERMA HORRIDUM</t>
  </si>
  <si>
    <t>"At first the lizard was freely handled by those in charge at Regent's Park, and being a lizard, was regarded as harmless. It was certainly dull and inactive, a result probably due to its long voyage and to the want of food. Thanks, however, to the examination of Dr. Gunther, of the British Museum, and to actual experiment, we now know that Heloderma will require in future to be classed among the deadly enemies of other animals. Examining its mouth, Dr. Gunther found that its teeth formed a literal series of poison fangs. Each tooth, apparently, possesses a poison gland; and lizards, it may be added, are plentifully supplied with these organs as a rule. Experimenting upon the virulence of the poison, Heloderma was made to bite a frog and a guinea pig. The frog died in one minute, and the guinea-pig in three. The virus required to produce these effects must be of singularly acute and powerful nature. It is to be hoped that no case of human misadventure at the teeth of Heloderma may happen. There can be no question, judging from the analogy of serpent-bite, that the poison of the lizard would affect human."</t>
  </si>
  <si>
    <t>J. W. SPENCER, B.A.Sc., Ph.D., F.G.S., Professor of Geology in the State University of Missouri.</t>
  </si>
  <si>
    <t>THE ANCIENT MISSISSIPPI AND ITS TRIBUTARIES</t>
  </si>
  <si>
    <t>Throughout the third great geological Time--the Mesozoic--these rivers grew in importance, and the lowest portions of the Missouri began to form a tributary of some size. Still the Ohio had not united with the Mississippi, and both of these rivers emptied into an arm of the Mexican Gulf, which then reached to a short distance above what is now their junction.
In point of time, the Ohio is probably older than the Mississippi, but the latter river grew and eventually absorbed the Ohio as a tributary.
In the early part of the fourth great geological Time--the Cenozoic--nearly the whole continent was above water. Still the Gulf of Mexico covered a considerable portion of the extreme Southern States, and one of its bays extended as far north as the mouth of the Ohio, which had not yet become a tributary of the Mississippi. The Missouri throughout its entire length was at this time a flowing river.</t>
  </si>
  <si>
    <t>JOHN S. ATWATER</t>
  </si>
  <si>
    <t>LOCOMOTIVE PAINTINGv</t>
  </si>
  <si>
    <t>Scientific American Supplement, No. 358</t>
  </si>
  <si>
    <t>http://www.gutenberg.org/files/8504/8504-h/8504-h.htm#7</t>
  </si>
  <si>
    <t>For removing old paint on wood I use a burner. From iron, I have found the quickest and most effectual way is to dissolve as much sal soda in warm water as the water will take up, and mix with fresh lime, making a thick mortar; spread this on the tank, about an inch thick, with a trowel; when it begins to crack, which will be in a few minutes, it has softened the paint enough, so that with a wide putty knife you can take it all off; then wash off tank with water. This takes off paint, rust, and everything, including the skin from your hands, if you are not careful. Plaster one side of tank, and use mortar over again for the other side.
Engine oil used to brighten smoke stacks, no matter with what painted, will cause blistering. Tallow and "japan drop black" mixed, and apply while stack is hot, with an occasional rubbing over with the same, will remain bright a long time.</t>
  </si>
  <si>
    <t>JOHN TYNDALL, F.R.S.</t>
  </si>
  <si>
    <t>CARBONIC ACID AND BISULPHIDE OF CARBON</t>
  </si>
  <si>
    <t>Chemists are ever on the alert to notice analogies and resemblances in the atomic structure of different bodies. They long ago indicated points of resemblance between bisulphide of carbon and carbonic acid. In the case of the latter we have one atom of carbon united to two of oxygen, and in the case of the former one atom of carbon united to two of sulphur. Attempts have been made to push the analogy still further by the discovery of a compound of carbon and sulphur analogous to carbonic oxide, but hitherto, I believe, without success. I have now to note a resemblance of some interest to the physicist, and of a more settled character than any hitherto observed.
When, by means of an electric current, a metal is volatilized and subjected to spectrum analysis, the "reversal" of the bright band of the incandescent vapor is commonly observed. This is known to be due to the absorption of the rays emitted by the vapor by the partially cooled envelope of its own substance which surrounds it. The effect is the same in kind as the absorption by cold carbonic acid of the heat emitted by a carbonic oxide flame.</t>
  </si>
  <si>
    <t>JOHN V. SHOEMAKER, A.M., M.D</t>
  </si>
  <si>
    <t>THE HAIR, ITS USE AND ITS CARE</t>
  </si>
  <si>
    <t>The forms of hats that are least injurious are: for Winter, soft hats of light weight, having an open structure, or pierced with numerous holes; for Summer, light straws, also of open structure.
As regards the head-covering of women, the fashions have been for several years favorable to proper form. The bonnet and hat have become quite small, and cover but little of the head. This beneficial condition, however, is in part counterbalanced by the weight of false curls, switches, puffs, etc., by the aid of which women dress the head. These, by interfering with evaporation of the secretions, prevent proper regulations of the temperature of the scalp, and likewise lead to the retention of a certain amount of excrementitious matter, both of which are prolific sources of rapid thinning and loss of hair in women.
False hair has likewise sometimes been the means of introducing parasites, which give rise to obstinate affections of the scalp.</t>
  </si>
  <si>
    <t>M.F.K.</t>
  </si>
  <si>
    <t>SALT AND LIME.</t>
  </si>
  <si>
    <t>A few years ago it was decided to whitewash the walls and ceiling of a small cellar to make it lighter. For this purpose a suitable quantity of lime was slaked. A workman who had to carry a vessel of common salt for some other purpose stumbled over the lime cask and spilled some of his salt into it. To conceal all traces of his mishap he stirred in the salt as quickly as possible. The circumstance came to my knowledge afterward, and this unintentional addition of salt to the lime excited my liveliest curiosity, for the whitewash was not only blameless, but hard as cement, and would not wash off.
After this experience I employed a mixture of milk of lime and salt (about three parts of stone lime to one part of salt), for a court or light well. To save the trouble and expense of a scaffold to work on, I had it applied with a hand fire engine (garden syringe?) to the opposite walls. The results were most satisfactory. For four years the weather has had no effect upon it, and I have obtained a good and cheap means of lighting the court in this way.</t>
  </si>
  <si>
    <t>Mr. James N. Paxman</t>
  </si>
  <si>
    <t>THE DIAMOND FIELDS OF SOUTH AFRICA.</t>
  </si>
  <si>
    <t>The deepest and most regularly worked was the Kimberley mine. The next deepest was De Beer's, which, however, was very unevenly worked. Then followed Du Toit's Pan and Bultfontein. The Du Toit's Pan mine ranked next in importance to Kimberley mine. Diamonds were first discovered in 1867 by Mr. O'Reilley, a trader and hunter, who visited a colonist named van Niekirk, residing in Griqua. The first diamond, on being sent to the authorities, was valued at 500-l. Considerable excitement was caused throughout the colony, and the indigenous Americans commenced to look for diamonds, and many were found, among which was one of eighty-three and a half carats, valued at 15,000-l. In 1868 many enterprising colonists made their way up the Vaal River, and were successful in finding a good number of diamonds. The center of the river diggings on the Transvaal side was Klipdrift, and on the opposite side Pniel. In all there were fourteen river diggings. Du Toit's Pan and Bultfontein mines were discovered in 1870 at a distance of twenty-four miles from the river diggings.</t>
  </si>
  <si>
    <t>Mr. R.W. Raymond</t>
  </si>
  <si>
    <t>SCENERY ON THE UTAH LINE OF THE DENVER AND RIO GRANDE.</t>
  </si>
  <si>
    <t>Having just made the trip from Salt Lake City to this place on the Denver &amp; Rio Grande line, I cannot write you on any other subject at present. There is not in the world a railroad journey of thirty hours so filled with grand and beautiful views. I should perhaps qualify this statement by deducting the hours of darkness; yet this is really a fortunate enhancement of the traveler's enjoyment; it seems providential that there is one part of the way just long enough and uninteresting enough to permit one to go to sleep without the fear of missing anything sublime. Leaving Salt Lake City at noon, we sped through the fertile and populous Jordan Valley, past the fresh and lovely Utah Lake, and up the Valley of Spanish Fork. All the way the superb granite walls and summits of the Wahsatch accompanied us on the east, while westward, across the wide valley, were the blue outlines of the Oquirrh range.</t>
  </si>
  <si>
    <t>Uncle Jack's Story</t>
  </si>
  <si>
    <t>"Once upon a time," began Uncle Jack, "since we know no fairy stories are worth hearing unless they begin with 'once upon a time.'
"Once upon a time there was a country ruled over by a king and queen who had no children. Having no children of their own, these sovereigns thought other people's children a nuisance. I am afraid they were like the fox, who said the grapes were sour because he could not reach them, for it was well-known that they wanted some of these 'torments' very badly themselves."
"Don't call us torments, Uncle Jack," interrupted his little niece.
"Well, you see, madam, historians must be truthful. I am bound to say that the king and queen passed a law in which the children were described as 'pickles, torments, plagues, bothers, nuisances, worries,' and by twenty-four other titles of respect which I have forgotten. This law enacted:
"First—That the children were to be seen and not heard. Wherefore all children under the age of sixteen were to speak in a whisper and laugh in a whisper."
"They couldn't, Uncle Jack," broke in Bryda, "they could only smile!"
"Or grin," said Uncle Jack.</t>
  </si>
  <si>
    <t>N. Joly</t>
  </si>
  <si>
    <t>THE MOTIONS OF CAMPHOR UPON THE SURFACE OF WATER.</t>
  </si>
  <si>
    <t>Starting with this idea, which was as yet a hyphothetical one, we began to wash our hands, glasses, etc., at first with very dilute sulphuric acid, and then with ammonia. Afterward we rinsed them with quantities of water and dried them carefully with white linen rags that had been used for no other purpose; and finally we plunged them again into very clean water. We thus cut the Gordian knot, and were on the right track.
In fact, on again repeating Mr. Dutrochet's experiments, with that minute care as to cleanliness that we had observed to be absolutely necessary, we saw crumble away, one after another, all the pieces of the scaffolding that this master had with so much trouble built up. The camphor moved in all our vessels, of glass or metal, and of every form, at all heights. The immersed bodies, such as glass tubes, table knives, pieces of money, etc., had lost their pretended "sedative effect" on a pretended "activity of the water," and on the vessels that contained it. The so-called phenomenon of habit "transported from physiology into physics," no longer existed.</t>
  </si>
  <si>
    <t>NELSON H. DARTON</t>
  </si>
  <si>
    <t>ON THE MINERALOGICAL LOCALITIES IN AND AROUND NEW YORK CITY</t>
  </si>
  <si>
    <t>http://www.gutenberg.org/files/11344/11344-h/11344-h.htm#22</t>
  </si>
  <si>
    <t>In selecting specimens of serpentine, care should be taken to procure that which is the most translucent, and that holding miniature veins of asbestos. These are not so plentiful as those of the pure serpentine alone, but occur in the southern end of the main quarry. The width of these veins of asbestos is seldom over an inch, but those of even much less are highly prized as specimens. These veins of asbestos are, in places, several inches in length, but are generally much broken in removing them, as their fibrous structure, at right angles to their length, makes them very fragile, and pure specimens of asbestos can seldom be found. However, they make much finer specimens when with the serpentine. Frequently these specimens may be obtained with a layer of gurhofite above them, and separated by the serpentine; this assortment is very interesting, revealing to us the manner in which they were formed, which was by a process termed segregation.</t>
  </si>
  <si>
    <t>Medical Essays</t>
  </si>
  <si>
    <t>http://www.online-literature.com/oliver-holmes/medical-essays/</t>
  </si>
  <si>
    <t>We owe much to Chemistry, one of the most captivating as well as important of studies; but the medical man must as a general rule content himself with a clear view of its principles and a limited acquaintance with its facts; such especially as are pertinent to his pursuits. I am in little danger of underrating Anatomy or Physiology; but as each of these branches splits up into specialties, any one of which may take up a scientific life-time, I would have them taught with a certain judgment and reserve, so that they shall not crowd the more immediately practical branches. So of all the other ancillary and auxiliary kinds of knowledge, I would have them strictly subordinated to that particular kind of knowledge for which the community looks to its medical advisers.
A medical school is not a scientific school, except just so far as medicine itself is a science. On the natural history side, medicine is a science; on the curative side, chiefly an art. This is implied in Hufeland's aphorism: "The physician must generalize the disease and individualize the patient."</t>
  </si>
  <si>
    <t>OTTO HEHNER</t>
  </si>
  <si>
    <t>ANALYSIS OF A SAMPLE OF NEW ZEALAND COAL.</t>
  </si>
  <si>
    <t>The very high proportion of water contained in the sample is very remarkable. It was so loosely combined, that even at ordinary temperature it gradually escaped, the coal crumbling to small pieces. The large amount as well as the high percentage of oxygen characterize the so called coal as a lignite, with which conclusion the physical characters of the sample are in perfect harmony.
The resin to which I have referred has not been further analyzed. It was found to be insoluble in all ordinary menstrua, such as alcohol, ether, carbon disulphide, benzene, or chloroform, and neither attacked by boiling alcoholic potash nor by fusing alkali. On heating it swells up considerably and undergoes decomposition, but does not fuse.
The coal may be valuable as a gas coal and for local consumption, but the large proportions of water and of oxygen militate against its use as a steam producer, only 58 percent of it being really combustible.</t>
  </si>
  <si>
    <t>P. CARLES</t>
  </si>
  <si>
    <t>CANNED MEATS</t>
  </si>
  <si>
    <t>When tinned iron serves for containing alimentary matters, it is essential that the tin employed should be free from lead. The latter metal is rapidly oxidized on the surface and is dissolved in this form in the neutral acids of vegetables, meat, etc. The most exact method of demonstrating the presence of lead consists in treating the alloy--so-called tin--with aqua regia containing relatively little nitric acid. The whole dissolves; the excess of acid is driven off by evaporation at a boiling heat, and the residue, diluted with water, is saturated with hydrogen sulphide. The iron remains in solution, while the mixed lead and tin sulphides precipitated are allowed to digest for a long time in an alkaline sulphide. The tin sulphide only dissolves; it is filtered off and converted into stannic acid, while the lead sulphide is transformed into sulphate and weighed as such.</t>
  </si>
  <si>
    <t>Prof Paulus F. Reinsch.</t>
  </si>
  <si>
    <t>ANALYSIS OF THE MALARIA PLANT (GEMIASMA RUBRA)</t>
  </si>
  <si>
    <t>The crust of the clayish earth is covered with a reddish brown covering of about half a millimeter in thickness. This covering proves to be composed, under the microscope, of cellular filaments and various shaped bodies of various composition. They are made up of cells with densely and coarsely granulated reddish colored contents--shape, size, and composition are very variable. The cellular bodies make up the essential organic part of the clayish substance, and, without any doubt, if anything of the organic compounds of the substance is in genetical connection with the disease, these bodies would have this role. The structure and coloration of cell contents exhibit the closest alliance to the characteristics of the division of Chroolepideæ and of this small division of Chlorophyllaceous Algæ, nearest to Gongrosira--a genus whose five to six species are inhabitants of fresh water, mostly attached to various minute aquatic Algæ and mosses. Each cell of all the plants of this genus produces a large number of mobile cells--zoospores.</t>
  </si>
  <si>
    <t>Professor ATTFIELD, F.R.S</t>
  </si>
  <si>
    <t>A NOTE ON SAP</t>
  </si>
  <si>
    <t>And that birch sap contains sugar is known, the peasants of many countries, especially Russia, being well acquainted with the art of making birch wine by fermenting its saccharine juice.
But I find no hourly or daily record of the amount of sugar-bearing sap which can be drawn from the birch, or from any tree, before it has acquired its great digesting or rather developing and transpiring apparatus--its leaf system. And I do not know of any extended chemical analysis of sap either of the birch, or other tree.
Besides sugar, which is present in this sap to the extent of 616 grains--nearly an ounce and a half--per gallon, there are present a mere trace of mucilage; no starch; no tannin; 3½ grains per gallon of ammoniacal salts yielding 10 percent of nitrogen; 3 grains of albuminoid matter yielding 10 percent of nitrogen; a distinct trace of nitrites; 7.4 grains of nitrates containing 17 percent of nitrogen; no chlorides, or the merest trace; no sulphates; no sodium salts; a little of potassium salts; much phosphate and organic salts of calcium; and some similar magnesian compounds.</t>
  </si>
  <si>
    <t>Professor C. S. Hastings</t>
  </si>
  <si>
    <t>THE SOLAR ECLIPSE OF MAY 6, 1883.</t>
  </si>
  <si>
    <t>The inhabitants--five men, one woman and two children, according to the eclipse census--are natives of Tahiti. The houses are one story structures with clapboard sides, probably cut out in California and brought out in ships, to be erected on this island. The island on which they are built is about three-fourths of a mile in diameter and nearly circular in outline. The edge, which rises from five to twenty inches from the water, according to the tide's phase, goes down under the water to an even table of coral running out many feet into the sea; and is impossible to step on it with bare feet. At the end of this table the reef goes down perpendicularly, a sheer precipice, into the unfathomable sea. No vessel can anchor here, and to make a landing was an exciting matter. The island was approached in small boats on the side sheltered from the wind, and here, with the luck which characterized the trip, was found the only opening in this barrier of coral.</t>
  </si>
  <si>
    <t>Professor D. E. HUGHES, F.R.S., Vice-President</t>
  </si>
  <si>
    <t>THE CAUSE OF EVIDENT MAGNETISM IN IRON, STEEL, AND OTHER MAGNETIC METALS.</t>
  </si>
  <si>
    <t>Oersted discovered that an external magnetic needle places itself perpendicular to an electric current; and we should expect that, if the molecules of an iron wire possessed inherent polarity and could rotate, a similar effect would take place in the interior of the wire to that observed by Oersted. Wiedermann first remarked this effect, and it has been known as circular magnetism. This circle, however, consists really in each molecule having placed itself perpendicular to the current, simply obeying Oersted's law, and thus forming a complete circle in which the mutual attractions of the molecules forming that circle are satisfied. This wire becomes completely neutral, any previous symmetrical arrangement of polarity rotating to form its complete circle of attractions; and we can thus form in hard iron and steel a neutrality extremely difficult to break up or destroy. We have evident proof that this neutrality consists of a closed chain, or circle, as by torsion we can partially deflect them on either side; thus from a perfect externally neutral wire, producing either polarity, by simple mechanical angular displacement of the molecules, as by right or left handed torsion.</t>
  </si>
  <si>
    <t>Professor REDWOOD</t>
  </si>
  <si>
    <t>THE PREPARATION OF LARD FOR USE IN PHARMACY</t>
  </si>
  <si>
    <t>http://www.gutenberg.org/files/11344/11344-h/11344-h.htm#13</t>
  </si>
  <si>
    <t>I have had occasion during the last two or three years to make many experiments on the rendering and purification of animal fat, and at the same time have been brought into communication with manufacturers of oleomargarine on the large scale; the result of which experience has been that I have lost faith in the efficacy of the Pharmacopeia process. I have found that in the method now generally adopted by manufacturers of oleomargarine, which is produced in immense quantities, the use of water, for washing the fat before melting it, is not only omitted but specially avoided. The parts of the process to which most importance is attached are: First, the selection of fresh and perfectly sweet natural fat, which is hung up and freely exposed to air and light. It thus becomes dried and freed from an odor which is present in the freshly slaughtered carcass. It is then carefully examined, and adhering portions of flesh or membrane as far as possible removed; after which it is cut up and passed through a machine in which it is mashed so as to completely break up the membraneous vesicles in which the fat is inclosed.</t>
  </si>
  <si>
    <t>Rose Terry Cooke</t>
  </si>
  <si>
    <t>A Case of Coincidence</t>
  </si>
  <si>
    <t>Moreover Grandmother Grant always dressed in one fashion; she had a calico dress for morning and a black silk for the afternoon, made with an old-fashioned surplice waist, with a thick plaited ruff about her throat; she sometimes tied a large white apron on, but only when she went into the kitchen; and she wore a pocket as big as three of yours, Matilda, tied on underneath and reached through a slit in her gown. Therein she kept her keys, her smelling-bottle, her pocket-book, her handkerchief and her spectacles, a bit of flagroot and some liquorice stick. I mean when I say this, that all these things belonged in her pocket, and she meant to keep them there; but it was one peculiarity of the dear old lady, that she always lost her necessary conveniences, and lost them every day.
"Maria!" she would call out to her daughter in the next room, "have you seen my spectacles?"
"No, mother; when did you have them?"
"Five minutes ago, darning Harry's stockings; but never mind, there's another pair in the basket."</t>
  </si>
  <si>
    <t>S.L.P</t>
  </si>
  <si>
    <t>A BURIED CITY OF THE EXODUS.</t>
  </si>
  <si>
    <t>The mounds of earth here were known to cover some ancient city, for some sphinxes and statues had already been found; but what city it could be, archaeologists were at a loss to determine; though some, with Professor Lepsius at their head, believed it to be none other than the Rameses or "Raamses," which the Children of Israel built for Pharaoh, and whence they started on their final Exodus. Any identification, however, of the sites of the Biblical cities in Egypt was so far merely speculative. Practically nothing definite was known as to the geography of the Israelite sojourn, except that the Land of Goshen was undoubtedly in the eastern part of the Delta, and that Zoan was Tanis, whose immense mounds are to form the next subject of the society's operations. The route of the Exodus was as uncertain as everything else connected with Israel's sojourn in Egypt. What sea they crossed, and where, and by what direction they journeyed to it, remained vexed questions, although Dr. Brugsch had set up a plausible theory, in which the "Serbonian Bog" played an important part.</t>
  </si>
  <si>
    <t>SEPTIMUS FREARSON, Adelaide, S.A</t>
  </si>
  <si>
    <t>THE KANGAROO</t>
  </si>
  <si>
    <t>Nothing in nature could surpass the affection which the female kangaroo manifests for her young. There is something absolutely touching in the anxious solicitude displayed by the dam while the young ones are at play. On the least alarm the youngster instantly ensconces himself in the pouch of his gentle mother, and should he, in the exuberance of his joy, thrust his head out from his place of refuge, it is instantly thrust back by his dam. I have, on several occasions, by hard riding, pressed a doe to dire extremity, and it has only been when hope had entirely forsaken her, or when her capture was inevitable, that she has reluctantly thrown out the fawn. Their method of warfare has often reminded me of the style of two practiced pugilists, the aim of each being to firmly gripe his opponent by the shoulder, upon accomplishing which, the long hind leg, with its horny blade projecting from its toe, comes into formidable play.</t>
  </si>
  <si>
    <t>WILLIAM HENMAN, A.R.I.B.A.</t>
  </si>
  <si>
    <t>DWELLING HOUSES--HINTS ON BUILDING--"HOME, SWEET HOME."</t>
  </si>
  <si>
    <t>The next important but oft neglected precaution is to have a good damp course over the whole of the walls, internal as well as external. I know that for the sake of saving a few pounds (most likely that they may be frittered away in senseless, showy features) it often happens, that if even a damp course is provided in the outer walls, it is dispensed with in the interior walls. This can only be done with impunity on really dry ground, but in too many cases damp finds its way up, and, to say the least, disfigures the walls. Here I would pause to ask: What is the primary reason for building houses? I would answer that, in this country at least, it is in order to protect ourselves from wind and weather. After going to great expense and trouble to exclude cold and wet by means of walls and roofs, should we not take as much pains to prevent them using from below and attacking us in a more insidious manner? Various materials may be used as damp courses. Glazed earthenware perforated slabs are perhaps the best, when expense is no object.</t>
  </si>
  <si>
    <t>WILLIAM L. LAY.</t>
  </si>
  <si>
    <t>OZOKERITE, OR EARTH-WAX.</t>
  </si>
  <si>
    <t>There exists a large mining and manufacturing industry in Austria, that of ozokerite, or earth-wax, which has nothing like it in any other part of the known world, an industry that supplies Europe with a part of its beeswax, without the aid of the bees. It may not be generally known that the mining of petroleum was a profitable industry in Austria long before it was in this country. In 1852, a druggist near Tarnow distilled the oil and had an exhibit of it in the first World's Fair in London. In America, the first borings were made in 1859. Indeed, the use of petroleum as an illuminator was common at a very early age in the world's history. In Persia at Baku, in India on the Irawada, also in the Crimea, and on the river Kuban in Russia, petroleum has been used in lamps for thousands of years. At Baku the fire worshipers have a never-ceasing flame, which has burned from time immemorial. The mines of ozokerite are located in Austrian Poland, now known as Galicia.</t>
  </si>
  <si>
    <t>Wm. Brooks, in Br. Jour. of Photo</t>
  </si>
  <si>
    <t>GELATINO BROMIDE EMULSION WITH BROMIDE OF ZINC</t>
  </si>
  <si>
    <t>In making a gelatine emulsion with zinc it must be decidedly acid or it fogs. I prefer nitric acid for the purpose. I also found that some samples of the bromide behaved in a very peculiar way. All went on well until it came to the washing, when the bromide of silver washed out slowly, rendering the washing water slightly milky; this continued until the whole of the bromide of silver was discharged from the gelatine, and the latter rendered perfectly transparent as in the first instance. I remember a gentleman mentioning at one of the meetings of the South London Photographic Society that he was troubled in the same way as I was at that time. I think if a few experiments were made in this direction with the zinc salt and worked out, it would be a great advantage.</t>
  </si>
  <si>
    <t>WATER SUPPLY OF SMALL TOWNS.</t>
  </si>
  <si>
    <t>We now describe the new waterworks lately erected for supplying the town of Cougleton, Cheshire. The population is about 12,000, and the place is a seat of the silk manufacture. After various expensive plans had been suggested, in the year 1879 a complete scheme for the supply of the town with water was devised by the then borough surveyor, Mr. Wm. Blackshaw, now borough surveyor of Stafford. These we now illustrate above by a general drawing, and a separate drawing of the tower. With respect to the mechanical arrangements, the Corporation called in Mr. W. H. Thornbery, of Birmingham, consulting engineer, to decide on the best design of those submitted, and this, with modifications made by him, was carried out under his inspection. The water, for the supply by pumping, is obtained from springs situated at the foot of Crossledge Hill, about a mile from the town. It does not at present require filtering, but space enough has been allowed for the construction of duplicate filtering beds without in any way interfering with the present appliances. These filter beds are shown in our perspective illustration, but they are not yet built or required.</t>
  </si>
  <si>
    <t>AN ELASTIC MASS FOR CONFECTIONERS' USE.</t>
  </si>
  <si>
    <t>It should be made in a well glazed earthen crock; metallic vessels are not good, as the gelatine burns too easily on the sides, and dries out where it gets too hot. Nor is a water bath to be recommended for dissolving the gelatine, for the sides get too hot and dry out the gelatine.
A quart of water is put in the crock and heated to boiling; it is then taken off the open fire and two pounds of the finest gelatine stirred in, a little at a time. After the gelatine is completely dissolved there is to be added eight or ten pounds (according to the quality of the gelatine) of the finest white sirup previously warmed, and constantly stirred. The mass must not boil, as it would easily burn, or turn brown and acquire a bad color.
Thirty or forty pounds of a beautiful white elastic mass can be made by this recipe in an hour at a cost of ten or twelve cents. Its chief use is for making figures and ornaments to put on bridal cakes and other fanciful productions of the confectioner.</t>
  </si>
  <si>
    <t>RENEWING PAINT WITHOUT BURNING.</t>
  </si>
  <si>
    <t>It is stated in the Gewerbeblatte fur Hessen that paint can be renewed and refreshed in the following manner:
When cracks and checks appear in the paint on wooden articles, this usually indicates that the varnish has cracked. If this is the case, the article can easily be prepared for a fresh coat by sponging it over with strong ammonia water, and two or three minutes later scraping off the varnish with the broad end of a spatula before the ammonia has dried up.
In this way the first coat is removed. If it is necessary to remove the next coating, the same operation is repeated. After the last coat has been scraped off that is to be removed, it must be washed with sufficient water to render the ammonia inactive, and then the surface is rubbed with pulverized pumice to make it smooth. Any desired paint or varnish can be applied to a surface prepared in this way.</t>
  </si>
  <si>
    <t>THE ALIZARINE INDUSTRY.</t>
  </si>
  <si>
    <t>Mr. Perkin, an English chemist, and Messrs. Graebe and Liebermann, German chemists, almost simultaneously applied for patents in 1869, in England, and as their methods were nearly identical they arranged priorities by the exchanging of licenses. The German license became the property of the Badische Aniline Company, and the English license became the property of the predecessors of the North British Alizarine Company. These patents expire in about two months, and the lecturer explained that an attempt made by the German manufacturers to further monopolize this industry (even after the expiry of the patent) proved abortive. He also stated that alizarine, 20 percent quality, is sold today at 2s 6d. per lb., but that if the price were reduced by one-half there will still be a handsome profit to makers, and that the United Kingdom is the largest consumer, absorbing one-third of the entire production, and that England possesses advantages over all other countries for manufacturing alizarine--first, by having a splendid supply of the raw material, anthracine; secondly, cheaper caustic soda in England than in Germany by fully £4 per ton; thirdly, cheaper fuel; fourthly, large consumption at our own doors; and, fifthly, special facilities for exporting.</t>
  </si>
  <si>
    <t>MOIST AIR IN LIVING ROOMS.</t>
  </si>
  <si>
    <t>He arrived at the following results, which are of decided practical value:
1. When large and small open vessels filled with water are placed in the room, they do not increase the moisture of the air at all.
2. Tubs of water of the same temperature as the room and parlor fountains have very little effect.
3. When hot air is used, open vessels of water placed over the pipes have no effect at all.
4. Wolpert's revolving wheel increases the moisture but slightly.
5. The Russian tea machine and the steam pulverizer (atomizer) are effective but only for a short time.
6. Wet hand towels suspended in a room are insufficient.
7. Of all the methods tested, the most efficient seemed to be to hang up a number of wet cloths on a winch or some contrivance that permits of turning them, so as to hasten their giving out moisture to the air.</t>
  </si>
  <si>
    <t>THE PRODUCTION OF FIRE.</t>
  </si>
  <si>
    <t>When the dust thus produced begins to carbonize, the pressure and velocity are increased. Wood of a homogeneous texture, neither too hard nor too soft, is the best for the purpose.
The Malays operate as follows: A dry bamboo rod, about a foot in length, is split longitudinally, and the pith which lines the inside is scraped off, pressed, and made into a small ball which is afterward placed in the center of the cavity of one of the halves of the tube. This latter half is then fixed to the ground in such a way that the cavity and ball face downward. The operator next fashions the other half of the tube into a straight cutting instrument like a knife-blade, which he applies transversely to the fixed half and gives an alternating motion so as to produce a sort of sawing. After a certain length of time, a groove, and finally a hole, is produced. The cutting edge of the instrument is then so hot that it sets on fire the ball with which it has come in contact.</t>
  </si>
  <si>
    <t>ST. BLAISE, THE WINNER OF THE DERBY.</t>
  </si>
  <si>
    <t>St. Blaise, the property of Sir Frederick Johnstone, was bred by Lord Alington, and is by Hermit from Fusee. This is an unexceptionable pedigree, for Hermit is now as successful and fashionable a sire as was even Stockwell in his palmiest days, while Fusee was far more than an average performer on the turf, and won several Queen's Plates and other races over a distance of ground. St. Blaise is by no means a big colt, standing considerably under sixteen hands. His color is about his worst point, as he is a light, washy chestnut, with a bald face and three white heels. He has a good head and neck, and very powerful back and muscular quarters, added to which his legs and feet are well shaped and thoroughly sound. His first appearance was made in the Twenty-fourth Stockbridge Biennial at the Bibury Club Meeting, when he won easily enough; but there were only four moderate animals behind him. A walk-over for the Troy Stakes followed, and then Macheath beat him easily enough for the Hurstbourne Stakes, though he finished in front of Adriana and Tyndrum.</t>
  </si>
  <si>
    <t>SPONGES AT THE BAHAMAS.</t>
  </si>
  <si>
    <t>Within the last few decades the sponge industry of the Bahama Islands has increased at such a rate that today it is the second in importance on the island. Although the product is not of such excellent quality as that from the Mediterranean, it sells well and is in demand both in England and in America.
For sponge fishing little boats of ten tons burden are employed and manned by from six to twelve men. The sponges that are washed upon the rocks and reefs are taken with iron rakes fastened to long poles, or are brought to the surface by divers and spread out on the deck of the vessel. This kills their soft, slimy organisms, which are black as tar. The sponges are then repeatedly beaten with sticks to remove this black slime, and afterward well washed.
The sponges are then sorted and softened for several hours in lime water, dried in the sun, and bleached. They are finally pressed by machinery into 100 lb. balls and then packed for shipping.</t>
  </si>
  <si>
    <t>TESTING FISH OVA FOR IMPREGNATION.</t>
  </si>
  <si>
    <t>If fertilized fish ova are placed in a 50 percent solution of wine vinegar [any ordinary vinegar will probably be found to answer just as well] the embryo, even during the very first stages of development, will become apparent to the eye lying on the transparent yelk. The acetic acid contained in the mixture, one part water to one part wine vinegar, causes the material of the embryo proper to coagulate, while the yelk remains clear.
A short time after the ova are laid in this mixture, and during the first week after impregnation, a white circle at one pole of the egg should become apparent, and in the course of the second week a cylindrical white streak running from the edge of the circle toward its center should be evident. If these features are not developed by the test, the eggs have not been fertilized, and are, therefore, worthless.</t>
  </si>
  <si>
    <t>MONUMENT TO CHRISTOPHER COLUMBUS, AT BARCELONA, SPAIN.</t>
  </si>
  <si>
    <t>In September, 1881, a national competition was opened by the central executive committee for the monument, and by the unanimous voice of the committee the premium plans of the architect, Don Cayetano Buigas Monraba, were adopted. From these plans, which we find in La Ilustracion Española, we give an engraving. Richness, grandeur, and expression, worthily combined, are the characteristics of these plans. The landing structure is divided into three parts, a central and two laterals, each of which extends forward, after the manner of a cutwater, in the form of the bow of a vessel of the fifteenth century, bringing to mind the two caravels, the Pinta and Niña; two great lights occupy the advance points on each side; a rich balustrade and four statues of celebrated persons complete the magnificent frontage. A noble monument, surmounted by a statue of the discoverer, is seen on the esplanade.</t>
  </si>
  <si>
    <t>CLOTH STRETCHING MACHINE.</t>
  </si>
  <si>
    <t>The machine now illustrated is one we have recently seen in operation in a Salford finishing works. It is an improved form of another stretching machine which had been turned out in considerable numbers by Mr. Archibald Edmeston, engineer, of Salford, who makes a specialty of calico printers' and finishers' machinery. The improvements consist mainly of a simplification of the working parts and thoroughly substantial construction of the machine. The principle adopted is a well-known one. The selvages of the cloth, or more strictly the two edges of the cloth, of a width of about two inches, are caused to pass over and at the same time are held by the rims of two diverging pulleys. The rims are further apart where the cloth leaves them than where they seize it, hence the stretching is gradually, certainly, and uniformly performed. The cloth is gripped by the pressure of an endless belt acting against the lower half of each pulley, the edges being held between them. In the engraving these stretching pulleys are indicated by the letters AA; the endless leather band passes over the pulleys, CC, of which there are a set of four provided for each stretching pulley.</t>
  </si>
  <si>
    <t>IRON FRAME GANG MILLS.</t>
  </si>
  <si>
    <t>The mill shown in the perspective view is one of twenty-six saws 4½ feet long, sash 38 inches wide in the clear, and stroke 20 inches, capable of making 230 strokes per minute. The crank shaft is nine inches in diameter, of the best forged iron. The main pillow block has a base 6½ feet long by 21 inches bearing, weighing 2,800 pounds. The cap is secured by two forged bolts 3½ inches in diameter, and by this arrangement no unequal strain upon the cap is possible. A disk crank is used with suitable counterbalance, expressly adapted to the weight and speed of sash; a hammered steel wrist pin five inches in diameter, and a forged pitman of the most approved pattern, with best composition boxes. The iron drive pulley is 4 to 4½ feet in diameter and 24 inches face; the fly-wheel six feet in diameter, and weighing 4,700 pounds, turned off at rim. When a wider and heavier sash is required, a proportionate increase is made in all these parts.</t>
  </si>
  <si>
    <t>THE HEAT REGENERATIVE SYSTEM OF FIRING GAS RETORTS.</t>
  </si>
  <si>
    <t>The gas producer is a cylinder of brickwork inclosed in a casing of malleable iron. It is 7 ft. 6 in. deep, and 3 ft. in diameter, which becomes reduced to 20 in. above, where it is closed by means of a cast-iron lid, which is continuous with the floor of the retort house. There are no firebars at the bottom, so that the fuel rests on a floor of firebrick. At the bottom of the walls of the producer there are several holes about 1 ft. in length by 6 in. in height. By means of these openings any clinker that may form and the ashes of the spent fuel can readily be withdrawn. They also allow of the admission of air to maintain the combustion in the lower portion of the mass of fuel; and at each opening there is a malleable iron tube for delivering a jet of steam direct from a steam boiler. We shall subsequently explain the functions performed by the steam.</t>
  </si>
  <si>
    <t>A NEW GAS-HEATED BAKER'S OVEN.</t>
  </si>
  <si>
    <t>There are many other conditions which Mr. Booer, after consultation with practical bakers and others, set himself to fulfill, the observance of which lends to the present Blackfriars experiment much of its interesting character. Thus it was observed that, while it is not difficult to build an oven in a given spot, and bake bread in it, this cannot truly be called a baker's oven. By this term must be understood in particular an oven in an ordinary bakehouse, set in the usual style and worked by a man with his living to get by it. Before the problem of extending gas to bakers' ovens could be considered solved, it had to be attacked from this aspect. Mr. Booer, to do him full credit, seems to have early appreciated this fact in all its bearings. He not only saw that it was necessary to save gas, as much as possible, by putting it inside the oven; but he was told that, in order to meet with any general success, the cost of converting an oven to the gas system must be rigidly kept down to about ten or twelve guineas.</t>
  </si>
  <si>
    <t>SEMI-DETACHED VILLAS, BROMFIELD CRESCENT, HEADINGLEY.</t>
  </si>
  <si>
    <t>These houses are situated in a pleasant part of Headingley, which is the favorite residential suburb in the locality of Leeds. As regards accommodation, the ground-floor of each house comprises good-sized drawing and dining rooms, each with bay windows; well-lighted entrance halls, opening upon wooden verandas; kitchen, pantry, and scullery; on first floor are three good bedrooms, a bathroom, and other necessary accommodation; on second floor are two additional bedrooms. The basement contains coal-place and larder.
In these houses an attempt has been made to produce conveniently-planned and well-arranged habitations, combined with a pleasing and picturesque exterior, without involving a large outlay of money. The materials used are brick of a deep red color for facings, red terra-cotta from Messrs. Wilcock &amp; Co., of Burmantofts, for moulded strings, sills, etc., and a very sparing use of stone from the Harehills Quarries.</t>
  </si>
  <si>
    <t>THE DWELLINGS OF THE POOR IN PARIS.</t>
  </si>
  <si>
    <t>It is not only the crowded condition of the poor quarters that is such a standing menace to the health of the city, but also the shocking state of the rooms, which the unhappy lodgers are obliged to put up with. The owners of the property are, as happens in other places besides Paris, unscrupulous and grasping to the last degree, and have not only divided and subdivided the accommodation wherever possible, but have even raised the rental in nearly all cases. Whole families are crowded into a small apartment, icy cold in winter, an oven in summer, the only air and daylight which reaches the interior coming from a window which looks on to a dirty staircase or a still fouler court reeking with sewage. There are at the present time in Paris 3,000 lodgings which have neither stove nor chimney; over 5,000 lighted only by a skylight; while in 4,282 rooms there are four children in each below 14 years of age; 7,199 with three children; and 1,049 with four beds in each. The Parisian population has augmented only 15 percent.</t>
  </si>
  <si>
    <t>RECENT EXPERIMENTS AFFECTING THE RECEIVED THEORY OF MUSIC.</t>
  </si>
  <si>
    <t>Koenig has also found out the laws of the resultant sounds produced by other intervals than the octave, and has extended his researches to intervals differing by any number of vibrations, as may be seen from the above table.
His conclusion is that beats and resultant sounds are one and the same phenomenon.
Thus, for example, the lowest number of vibrations capable of producing a musical sound is 32 per second; in like manner, a clear musical sound is produced by two simple notes of sufficient intensity which produce 32 beats per second.
Koenig also made a very ingenious modification of the siren for the purpose of enabling Seebeck to sound simultaneously notes whose vibrations had any given ratio. It is furnished for this purpose with eight disks, each of which contains a given number of circles of holes arranged at different angular distances. A description of this instrument, which is also the property of the Stevens Institute, and of Seebeck's experiments is thus given in a letter by Koenig himself.</t>
  </si>
  <si>
    <t>ON THE DIFFERENT MODIFICATIONS OF SILVER BROMIDE AND SILVER CHLORIDE.</t>
  </si>
  <si>
    <t>The only necessary condition is that in precipitating indigo sensitive silver bromide the solutions must contain at least 96 percent of alcohol. From aqueous alcoholic solutions blue sensitive silver bromide is precipitated.
Besides the difference of sensitiveness toward the solar spectrum, these modifications of silver bromide exhibit other characteristic differences in properties which indicate beyond a doubt that they are two essentially different modifications of the same substance. Among these are: 1st - Their unequal divisibility in gelatin or collodion solutions. The indigo sensitive silver bromide cannot be distributed through a gelatin solution, while the blue sensitive modification does so very readily. 2nd - Their unequal reducibility; the blue sensitive silver bromide being reduced with much greater difficulty than the indigo sensitive variety. 3rd - Their different action toward chemical and physical sensitizers. 4th - Their different action toward photographic developers. 5th - Their different action under the influence of heat. The blue sensitive variety if heated under water has its sensitiveness perceptibly increased, while the other is not changed by such treatment.</t>
  </si>
  <si>
    <t>MANGANESE AND ITS USES.</t>
  </si>
  <si>
    <t>It occurs in small quantity in association with iron in meteoric stones; with this exception it is not found native. The metal may be obtained by the reduction of its sesquioxide by carbon at an extreme heat.
Manganese forms no less than six different oxides--viz., protoxide, sesquioxide the red oxide, the binoxide or peroxide, manganic acid, and permanganic acid. The protoxide occurs as olive-green powder, and is obtained by igniting carbonate of manganese in a current of hydrogen. Its salts are colorless, or of a pale rose color, and have a strong tendency to form double salts with the salts of ammonia. The carbonate forms the mineral known as manganese spar. The sulphate is obtained by heating the peroxide with sulphuric acid till there is faint ignition, dissolving the residue in water and crystallizing. It is employed largely in calico printing. The silicate occurs in various minerals.</t>
  </si>
  <si>
    <t>SHIPPING OSTRICHES FROM CAPE TOWN TO AUSTRALIA.</t>
  </si>
  <si>
    <t>The resolution of the Government of South Australia to encourage ostrich breeding came in very opportunely for the Cape dealers, and one or two cargoes of birds have been shipped for Adelaide. The climate of the two colonies is very similar, and the locality selected for the imported birds (the Musgrave Ranges) resembles in dryness and temperature their native habitat.
The first sketch opposite represents the ostriches bidding farewell to their South African home. "The dear old farm where we were reared, goodbye!"
One of the boxes, while being slung from the cart to the hold, got into a slanting position. This frightened one of the two inmates, a fine cock. He kicked so hard that he burst open the door of his cage, which was, of course, instantly lowered on deck. Fortunately there was there a gentleman who understood how to handle ostriches. He instantly seized him before he could do himself or the bystanders any injury, and after a brief struggle prevailed on him to re-enter his box. When released in the hold he became quite quiet, and ate his first meal on board ship with a relish.</t>
  </si>
  <si>
    <t>A NEW WEATHERCOCK.</t>
  </si>
  <si>
    <t>An ordinary weathercock provided with datum points may, in the majority of cases, suffice for the observation of the wind during the day; but recourse has to be had to different means to obtain an automatic transmission of the indications of the vane to the inside of a building. The different systems employed for such a purpose consist of gearings, or are accompanied by a friction that notably diminishes the sensitiveness of the apparatus, especially when the rod has to traverse several stories. Mr. Emile Richard, inspector of the Versailles waterworks, has just devised an ingenious system which, while considerably reducing the weight of the movable part, allows the weathercock to preserve all its sensitiveness. This apparatus consists of two principal parts--one fixed and the other movable. The stationary part is designated in the accompanying figure by the letters A and B and by cross-hatchings. This forms the rod or support. An iron tube, T, with clamps, P, at its lower extremity forms the base of the apparatus, and is hidden, after the mounting of the apparatus, by the ornamental zinc covering, Z.</t>
  </si>
  <si>
    <t>CHARRED CLOVER.</t>
  </si>
  <si>
    <t>In 1861 I used a horse fork for the first time. The haying season was not a bright one, and our clover was drawn a little greener than usual, and went into the mow in large and compact forkfuls. The result was intense heating, and consequently very rapid evaporation and sweating of the mow. On a bay holding ordinarily twenty tons we put at least thirty tons, as every load at the top seemed to make room for another. The barn was rather open, which allowed quite free evaporation on all sides as well as at the top. The result was that I had very bright and excellent hay at the bottom, top, and sides of that mow, but severals tons in the center were as completely charred as though burned in a coal pit. What prevented combustion has always been a mystery to me. Since that escape from a conflagration, I have not deemed it prudent to put clover in so green as to cause intense heating, or to fill a mow too rapidly.</t>
  </si>
  <si>
    <t>THE QUEEN VICTORIA CENTURY PLANT.</t>
  </si>
  <si>
    <t>This beautiful Agave is now in blossom in the garden here, and I am happy to be able to send you photographs of it. This is the first time it has ever blossomed in cultivation, and it has never been seen in flower in a wild state. It is a mature native-grown specimen, dense in habit, and perfectly semi-spherical in form, and the leaves are arranged in spiral fashion with as much regularity as those of a screw pine. The circumference of the plant is 5 ft. 1 in., and it has 268 leaves. Its flower-stem appeared about the middle of June, grew rather fast till it was 7 ft. high, then rather slowly till it reached its full development. The scape is now 10 ft. 4 in. high above the plant, 6½ in. in circumference at the base, or 5¼ in. at a foot above the base; from there it tapers very gradually till near the apex. The flower-spike is exceedingly dense, and 5 ft. 8 in. long; the lower or naked portion, 4 ft. 8 in. long, is prominently marked by abortive flower buds, with, near the base, some bristle-like scales 3½ in. to 4 in. long.</t>
  </si>
  <si>
    <t>THE PANTHEON AT ROME</t>
  </si>
  <si>
    <t>The edifice known as the Pantheon, in Rome, is one of the best preserved specimens of Roman architecture. It was erected in the year 26 B.C., and is therefore now about one thousand nine hundred years old. It was consecrated as a Christian church in the year 608. Its rotunda is 143 ft. in diameter and also 143 ft. high. Its portico is remarkable for the elegance and number of its Corinthian columns.
Señor Felipe Poey, a famous ichthyologist of Cuba, has recently brought out an exhaustive work upon the fishes of Cuban waters, in which he describes and depicts no fewer than 782 distinct varieties, although he admits some doubts about 105 kinds, concerning which he has yet to get more exact information. There can be no question, however, he claims, about the 677 species remaining, more than half of which he first described in previous works upon this subject, which has been the study of his life.</t>
  </si>
  <si>
    <t>THE GREAT INTERNATIONAL FISHERIES EXHIBITION</t>
  </si>
  <si>
    <t>The apsidal building attached is to be devoted to lectures on the cooking of fish.
Having crossed the British Section, and turning to the right and passing by another entrance, we come upon what will be to all one of the most interesting features of the Exhibition, and to the scientific student of ichthyology a collection of paramount importance. We allude to the Western Arcade, in which are placed the Aquaria, which have in their construction given rise to more thoughtful care and deliberation than any other part of the works. On the right, in the bays, are the twenty large asphalt tanks, about 12 feet long, 3 feet wide, and 3 feet deep. These are the largest dimensions that the space at command will allow, but it is feared by some that it will be found somewhat confined for fast going fish. Along the wall on the left are ranged twenty smaller or table tanks of slate, which vary somewhat in size; the ten largest are about 5 feet 8 inches long, 2 feet 9 inches wide, and 1 foot 9 inches deep.</t>
  </si>
  <si>
    <t>PUPPET SHOWS AMONG THE GREEKS</t>
  </si>
  <si>
    <t>According to the Greek engineer, there were several kinds of puppet shows. The oldest and simplest consisted of a small stationary case, isolated on every side, in which the stage was closed by doors that opened automatically several times to exhibit the different tableaux. The programme of the representation was generally as follows: The first tableau showed a head, painted on the back of the stage, which moved its eyes, and lowered and raised them alternately. The door having been closed, and then opened again, there was seen, instead of the head, a group of persons. Finally, the stage opened a third time to show a new group, and this finished the representation. There were, then, only three movements to be made, that of the doors, that of the eyes, and that of the change of background.
As such representations were often given on the stages of large theaters, a method was devised later on of causing the case to start from the scenes behind which it was bidden from the spectators, and of moving automatically to the front of the stage, where it exhibited in succession the different tableaux; after which it returned automatically behind the scenes.</t>
  </si>
  <si>
    <t>TORPEDO BOATS</t>
  </si>
  <si>
    <t>The torpedo is placed in a tube situated in the fore part of the torpedo boat, and whence it is driven out by means of compressed air. Once fired, it makes its way under the surface to the spot where the shock of its point is to bring about an explosion, and the torpedo boat is thus enabled to operate at a distance and avoid the dangers of an immediate contact with the enemy. Unfortunately this advantage is offset by grave drawbacks; for, in the first place, each of the Whitehead torpedoes costs about ten thousand francs, without counting the expense of obtaining the right to use the patent, and, in the second place, its action is very uncertain, since currents very readily change its direction. However this may be, the inventor has realized a considerable sum by the sale of his secret to the different maritime powers, most of whom have adopted his system.
All our ports are provided with flotillas and torpedo boats, and with schools in which the officers and men charged with this service are trained by frequent exercises.</t>
  </si>
  <si>
    <t>PICTET'S HIGH SPEED BOAT</t>
  </si>
  <si>
    <t>The friction of water against the polished surfaces of the vessel's sides has not as yet been directly measured, but some indirect experiments permit us to consider the resistances due thereto as small. The entire power expended for the progress of the vessel is, then, utilized solely in displacing certain masses of water and in giving them a certain amount of acceleration. The masses of water set in motion depend upon the surface submerged, and their acceleration depends upon the speed of the vessel. Mr. Pictet has studied a form of vessel in which the greatest part possible of the masses of water set in motion shall be given a vertical acceleration, and the smallest part possible a horizontal one; and this is the reason why: All those masses of water which shall receive a vertical acceleration from the keel will tend to move downward and produce a vertical reaction in an upward direction applied to the very surface that gives rise to the motion.</t>
  </si>
  <si>
    <t>INITIAL STABILITY INDICATOR FOR SHIPS</t>
  </si>
  <si>
    <t>The object of Mr. Alexander Taylor's indicator is to measure and show by simple inspection the metacentric height under every condition of loading, and therefore to make known the stability of the vessel. It consists of a small reservoir, A, placed at one side of the ship, in the cabin, or other convenient locality, communicating by a tube with the glass gauge, B, secured at the opposite side, the whole being half filled with glycerine, which is the fluid recommended by Mr. Wm. Denny, though water or any other liquid will answer the purpose. At one side of the gauge is the circular scale, C, capable of being revolved round its vertical axis, as well as adjusted up and down, so as to bring the zero pointer exactly to the top of the fluid when the vessel is without list. Round the top of the scale, at D, are engraved four different draughts, and under these are the metacentric heights. Test tanks of known capacity are placed at each side of the vessel, but in no way connected with the reservoir or gauge.</t>
  </si>
  <si>
    <t>ON THE LUMINOSITY OF FLAME</t>
  </si>
  <si>
    <t>The light emitted from burning gases which burn with bright flame is known to be a secondary phenomenon. It is the solid, or even liquid, constituents separated out by the high temperature of combustion, and rendered incandescent, that emit the light rays. Gases, on the other hand, which produce no glowing solid or liquid particles during combustion burn throughout with a weakly luminous flame of bluish or other color, according to the kind of gas. Now, it is common to say, merely, in explanation of this luminosity, that the gas highly heated in combustion is self-incandescent. This explanation, however, has not been experimentally confirmed. Dr. Werner Siemens was, therefore, led recently to investigate whether highly-heated pure gases really emit light.
The temperature employed in such experiments should, to be decisive, be higher than those produced by luminous combustion. The author had recourse to the regenerative furnace used by his brother, Friedrich, in Dresden, in manufacture of hard glass. This stands in a separate room which at night can be made perfectly dark. The furnace has, in the middle of its longer sides, two opposite apertures, allowing free vision through.</t>
  </si>
  <si>
    <t>DETECTION OF MAGENTA, ARCHIL, AND CUDBEAR IN WINE</t>
  </si>
  <si>
    <t>These colors are not suitable for converting white wine into red, but they can be used for giving wines a faint red tint, for darkening pale red wines, and in making up a factitious bouquet essence, which is added to red wines. The most suitable methods for the detection of magenta are those given by Romei and Falieres-Ritter. If a wine colored with archil and one colored with cudbear are treated according to Romei's method, the former gives, with basic lead acetate, a blue, and the latter a fine violet precipitate. The filtrate, if shaken up with amylic alcohol, gives it in either case a red color. A knowledge of this fact is important, or it may be mistaken for magenta. The behavior of the amylic alcohol, thus colored red, with hydrochloric acid and ammonia is characteristic. If the red color is due to magenta, it is destroyed by both these reagents, while hydrocholoric acid does not decolorize the solutions of archil and cudbear, and ammonia turns their red color to a purple violet.</t>
  </si>
  <si>
    <t>FARCOT'S IMPROVED WOOLF COMPOUND ENGINE</t>
  </si>
  <si>
    <t>As the volume comprised between the two pistons varies with the position of the latter, annoying counter-pressures might result therefrom had not care been taken to put the chamber in communication with a reservoir of ten times greater capacity, and which is formed by the interior of the frame. This brings about an almost constant counter-pressure.
The type of motor under consideration, which we represent in the accompanying plate, is possessed of remarkable simplicity. The number of parts is reduced to the extremest limits; it works at high speed without perceptible wear; it does not require those frequent repairs that many other cheap engines do; and the expansion of the steam is utilized without occasioning violent shocks in the parts which transmit motion. Finally, the plainness of the whole apparatus is perfectly in accordance with the uses for which it was devised.</t>
  </si>
  <si>
    <t>THE THOMSON-HOUSTON ELECTRIC LIGHTING SYSTEM</t>
  </si>
  <si>
    <t>The commutator is peculiar, consisting of only three segments of a copper ring, while in the simplest of other continuous current generators several times that number exist, and frequently 120! segments are to be found. These three segments are made so as to be removable in a moment for cleaning or replacement. They are mounted upon a metal support, and are surrounded on all sides by a free air space, and cannot, therefore, lose their insulated condition. This feature of air insulation is peculiar to this system, and is very important as a factor in the durability of the commutator. Besides this, the commutator is sustained by supports carried in flanges upon the shaft, which flanges, as an additional safeguard, are coated all over with hard rubber, one of the finest known insulators. It may be stated, without fear of contradiction, that no other commutator made is so thoroughly insulated and protected. The three commutator segments virtually constitute a single copper ring, mounted in free air, and cut into three equal pieces by slots across its face.</t>
  </si>
  <si>
    <t>A MODIFICATION OF THE VIBRATING BELL</t>
  </si>
  <si>
    <t>As soon as the armature is attracted, the spring, R, which is fixed to it presses against the fixed metallic rod, T, and thus gives the electricity a shorter travel than it would take by preference. The current ceases, then, to pass through the bobbins, demagnetization occurs, and the spring that holds the armature separates anew. The current now passes for a second time into the bobbins and produces a new action, and so on. There is no longer, then, any interruption of the current, and the motions of the hammer are brought about by the change in direction of the current, which alternately traverses and leaves the bobbins.
In a communication that he has addressed to us on the subject of these bells, Mr. Lippens adds a few details in regard to the mode of applying the ground pile to micro-telephone stations.</t>
  </si>
  <si>
    <t>PHOTO PLATES—WET AND DRY</t>
  </si>
  <si>
    <t>The nature of the developer used has, of course, some influence on the sensitiveness of the plates; but in the above cases it is assumed that oxalate developer, without any addition, is used; or pyro., to which ammonia is added at intervals of about thirty seconds, so as to produce a slight tendency to fog; the time of development being from three to four minutes. The numbers are supposed to be read after fixation, the plate being held against the sky.
Schumann's statement that a gelatino bromide plate is less sensitive when developed at 30° C. than when developed at 5°, is contested; the more recent investigations of Dr. Eder serving to demonstrate that a developer at a moderate high temperature acts very much more rapidly than when the temperature is low; but when a sufficient time is allowed for each developer to thoroughly penetrate the film, the difference becomes less apparent.</t>
  </si>
  <si>
    <t>Industrial Art for Women - Carpet Design</t>
  </si>
  <si>
    <t>Scientific American Supplement, Nos. 315</t>
  </si>
  <si>
    <t>http://www.gutenberg.org/files/18345/18345-h/18345-h.htm#art16</t>
  </si>
  <si>
    <t>The demand for good carpet designs far exceeds the supply, and American manufactures are sending to Europe, particularly England and France, for hundreds of thousands of dollars' worth of designs yearly. If the same quality of designs could be made in this country the manufacturers would gladly patronize home talent. One carpet firm alone pays $100,000 a year for its designing department, and of this sum several thousands of dollars go to foreign markets. More technical knowledge is required for carpet designing than for any other industrial design. It is necessary to have a fair knowledge of the looms, runnings of color, and manner of weaving. Hitherto this knowledge has been very difficult, if not impossible, for women to obtain. But now there are a few places where competent instruction in this branch of industrial art is given.
There are several kinds of work connected with this business that may be done at home by those who wish, and at very fair prices. The price of copying an ingrain design is from $3 to $6 per sheet. The price for an original design of the same size is from $10 to $20.</t>
  </si>
  <si>
    <t>COMPRESSED OIL GAS FOR LIGHTING CARS, STEAMBOATS, AND BUOYS.</t>
  </si>
  <si>
    <t>Scientific American Supplement, Nos. 324</t>
  </si>
  <si>
    <t>http://www.gutenberg.org/files/8483/8483-h/8483-h.htm#17</t>
  </si>
  <si>
    <t>The Pintsch gas is prepared by the distillation of heavy oils in a furnace composed of two superposed retorts. The oil to be volatilized is contained in a vertical reservoir, which carries a bent pipe that enters the upper retort. The flow of the oil is regulated in this conduit by means of a micrometer screw which permits of varying the supply according to the temperature of the retorts. In order to facilitate the vaporization, the flow of oil starts from a cast-iron trough, and from thence spreads in a thin and uniform layer in the retort. The residua of distillation remain almost entirely in the reservoir, from whence they are easily removed. The vapor from the oil which is disengaged in the vessel goes to the lower retort, in which the transformation of the matter is thoroughly completed. On leaving the latter, the gas enters the drum at the lower part of the furnace. To prevent the choking up of the pipe, the latter is provided with a joint permitting of dilatation. The gas on leaving goes to the condenser, where it is freed from its tar.</t>
  </si>
  <si>
    <t>ON THE MECHANICAL PRODUCTION OF ELECTRIC CURRENTS.</t>
  </si>
  <si>
    <t>http://www.gutenberg.org/files/8483/8483-h/8483-h.htm#19</t>
  </si>
  <si>
    <t>There are, however, three fundamental principles to be borne in mind if we would follow the explanation clearly from step to step, and these three principles must be laid down at the very outset.
1. The first principle is that the existence of the energy of electric currents, and also the energy of magnetic attractions, must be sought for not so much in the wire that carries the current, or in the bar of steel or iron that we call a magnet, as in the space that surrounds the wire or the bar.
2. The second fundamental principle is that the electric current is, in one sense, quite as much a magnetic fact as an electrical fact; and that the wire which carries a current through it has magnetic properties (so long as the current flows) and can attract bits of iron to itself as a steel magnet does.
3. The third principle to be borne in mind is that to do work of any kind, whether mechanical or electrical, requires the expenditure of energy to a certain amount.</t>
  </si>
  <si>
    <t>The Tides</t>
  </si>
  <si>
    <t>http://www.gutenberg.org/files/8483/8483-h/8483-h.htm#24</t>
  </si>
  <si>
    <t>In somewhat similar manner the tidal wave produced by the moon is the means whereby a part of the energy stored in the earth is compelled to expend itself in work. Let me illustrate this by a comparison between the earth rotating on its axis and the fly-wheel of an engine: The fly wheel is a sort of reservoir, into which the engine pours its power at each stroke of the piston. The various machines in the mill merely draw off the power from the store accumulated in the fly-wheel. The earth is like a gigantic fly-wheel detached from the engine, though still connected with the machines in the mill. In that mighty fly-wheel a stupendous quantity of energy is stored up, and a stupendous quantity of energy would be given out before that fly-wheel would come to rest. The earth's rotation is a reservoir from whence the tides draw the energy they require for doing work. Hence it is that though the tides are caused by the moon, yet whenever they require energy they draw on the supply ready to hand in the rotation of the earth.</t>
  </si>
  <si>
    <t>RIVER IMPROVEMENTS NEAR ST. LOUIS</t>
  </si>
  <si>
    <t>Scientific American Supplement, Nos. 360</t>
  </si>
  <si>
    <t>http://www.gutenberg.org/files/8559/8559-h/8559-h.htm#4</t>
  </si>
  <si>
    <t>The improvement of the Mississippi River near St. Louis progresses satisfactorily. The efficacy of the jetty system is illustrated in the lines of mattresses which showed accumulations of sand deposits ranging from the surface of the river to nearly sixteen feet in height. At Twin Hollow, thirteen miles from St. Louis and six miles from Horse-Tail Bar, there was found a sand bar extending over the widest portion of the river on which the engineering forces were engaged. Hurdles are built out from the shore to concentrate the stream on the obstruction, and then to protect the river from widening willows are interwoven between the piles. At Carroll's Island mattresses 125 feet wide have been placed, and the banks revetted with stone from ordinary low water to a 16 foot stage. There is plenty of water over the bar, and at the most shallow points the lead showed a depth of twelve feet. Beard's Island, a short distance further, is also being improved, the largest force of men at any one place being here engaged. Four thousand feet of mattresses have been begun, and in placing them work will be vigorously prosecuted until operations are suspended by floating ice.</t>
  </si>
  <si>
    <t>BUNTE'S BURETTE FOR THE ANALYSIS OF FURNACE GASES</t>
  </si>
  <si>
    <t>http://www.gutenberg.org/files/8559/8559-h/8559-h.htm#5</t>
  </si>
  <si>
    <t>The tube that communicates with the vessel, F, is put in communication, after the latter has been completely filled with water, with the point of the cock, B. Then the latter is opened, as is also the pinch cock on the rubber tubing, and water is allowed to enter the burette through the bottom until the level is at the zero of the graduation. There are then 100 cubic centimeters in the burette. The superfluous gas has escaped through the cock, A, and passed through the water in the funnel. The cock, A, is afterward closed by turning it 90°. To cause the absorbing liquid to pass into the burette, the water in the graduated cylinder is made to flow by connecting the rubber tube, S, of the bottle, S, with the point of the burette. The cock is opened, and suction is effected with the mouth of the tube, R. When the water has flowed out to nearly the last drop, B is closed and the suction bottle is removed.</t>
  </si>
  <si>
    <t>The Universal Gas Engine</t>
  </si>
  <si>
    <t>http://www.gutenberg.org/files/8559/8559-h/8559-h.htm#6</t>
  </si>
  <si>
    <t>In the lower part of the smoking furnace, which is made of boiler plate and can be put in communication with the tube, there are large apertures that may be wholly or partially closed by means of registers so as to carry to the hot gas derived from combustion any quantity whatever of cold and dry air, and thus cause a variation at will of the temperature of the gases which are disengaged from the tube.
The use of these smoking apparatus heated by gas does away also with the inconveniences of the ordinary system, in which the products are soiled by cinders or dust, and which render the gradual heating of objects to be baked difficult. At the beginning, there is allowed to enter the lower part of the small furnace, through the apertures, a very considerable quantity of cold air, so as to lower the temperature of the smoke gas that escapes from the tube, to 30 or 50 degrees. Afterward, these secondary air entrances are gradually closed so as to increase the temperature of the gases at will.</t>
  </si>
  <si>
    <t>Machine for Compressing Coal Refuse into Fuel</t>
  </si>
  <si>
    <t>http://www.gutenberg.org/files/8559/8559-h/8559-h.htm#9</t>
  </si>
  <si>
    <t>The problem as to how the refuse of coal shall be utilized has been solved in the manufacture from it of an agglomerated artificial fuel, which is coming more and more into general use on railways and steamboats, in the industries, and even in domestic heating.
The qualities that a good agglomerating machine should present are as follows:
1. Very great simplicity, inasmuch as it is called upon to operate in an atmosphere charged with coal dust, pitch, and steam; and, under such conditions, it is important that it may be easily got at for cleaning, and that the changing of its parts (which wear rapidly) may be effected without, so to speak, interrupting its running.
2. The compression must be powerful, and, that the product may be homogeneous, must operate progressively and not by shocks. It must especially act as much as possible upon the entire surface of the conglomerate, and this is something that most machines fail to do.
3. The removal from the mould must be affected easily, and not depend upon a play of pistons or springs, which soon become foul, and the operation of which is very irregular.</t>
  </si>
  <si>
    <t>HANK SIZING AND WRINGING MACHINE</t>
  </si>
  <si>
    <t>http://www.gutenberg.org/files/8559/8559-h/8559-h.htm#10</t>
  </si>
  <si>
    <t>We give a view of a hank sizing machine by Messrs. Heywood &amp; Spencer, of Radcliffe, near Manchester. The machine is also suitable for fancy dyeing. It is well known, says the Textile Manufacturer, that when hanks are wrung by hand, not only is the labor very severe, but in dyeing it is scarcely possible to obtain even colors, and, furthermore, the production is limited by the capabilities of the man. The machine we illustrate is intended to perform the heavy part of the work with greater expedition and with more certainty than could be relied upon with hand labor. The illustration represents the machine that we inspected. Its construction seems of the simplest character. It consists of two vats, between which is placed the gearing for driving the hooks. The large wheel in this gear, although it always runs in one direction, contains internal segments, which fall into gear alternately with pinions on the shanks of the hooks. The motion is a simple one, and it appeared to us to be perfectly reliable, and not liable to get out of order.</t>
  </si>
  <si>
    <t>IMPROVED COKE BREAKER</t>
  </si>
  <si>
    <t>http://www.gutenberg.org/files/8559/8559-h/8559-h.htm#11</t>
  </si>
  <si>
    <t>It will not be overstating the case to say that this coke breaker is by far the simplest, strongest, and most economical appliance of its kind now manufactured. That it does its work well is proved by experience; and the advantages of its construction are immediately apparent upon comparison of its simple drum and single spindle with the flying hammers or rocking jaws, or double drums with toothed gearing which characterize some other patterns of the same class of plant. It should be remarked, as already indicated, lest exception should be taken to the size of the machine chosen here for illustration, that it can be made of any size down to hand power. On the whole, however, as a few tons of broken coke might be required at short notice even in a moderate sized works, it would scarcely be advisable to depend upon too small a machine; since the regular supply of the fuel thus improved may be trusted in a short time to increase the demand.</t>
  </si>
  <si>
    <t>APPARATUS FOR OBTAINING PURE WATER FOR PHOTOGRAPHIC USE</t>
  </si>
  <si>
    <t>http://www.gutenberg.org/files/8559/8559-h/8559-h.htm#13</t>
  </si>
  <si>
    <t>The black and foully-smelling liquid popularly known as soft water is so rich in carbonaceous and organic constituents as to be of very limited use to the photographer; but by taking the precaution of fitting up a simple automatic shunt for diverting the stream until the roofs have been thoroughly washed, it becomes possible to insure a good supply of clean and serviceable soft water, even in London. Several forms of shunt have been devised, some of these being so complex as to offer every prospect of speedy disorganization; but a simple and efficient apparatus is figured in Engineering by a correspondent who signs himself "Millwright," and as we have thoroughly proved the value of an apparatus which is practically identical, we reproduce the substance of his communication.
A gentleman of Newcastle, a retired banker, having tried various filters to purify the rain-water collected on the roof of his house, at length had the idea to allow no water to run into the cistern until the roof had been well washed. After first putting up a hard-worked valve, the arrangement as sketched below has been hit upon.</t>
  </si>
  <si>
    <t>SCHREIBER'S APPARATUS FOR REVIVIFYING BONE-BLACK</t>
  </si>
  <si>
    <t>http://www.gutenberg.org/files/8559/8559-h/8559-h.htm#16</t>
  </si>
  <si>
    <t>One of the principal disadvantages of furnaces for revivifying animal charcoal has been that they possessed no automatic drier for drying the black on its exit from the washer. It was for the purpose of remedying this that Mr. Schreiber was led to invent the automatic system of drying shown at the upper part of the furnace, and which is formed of two pipes of undulating form, like the retorts, with openings throughout their length for the escape of steam. Between these pipes there is a closed space into which enters the waste heat and products of combustion from the furnace. These latter afterward escape through the chimney at the upper part.
In order that the black may be put in bags on issuing from the furnace, it must be cooled as much as possible. For this purpose there are arranged on each side of the furnace two pieces of cast iron tubes of rectangular section, forming a prolongation of the retorts and making with them an angle of about 45 degrees. The extremities of these tubes terminate in hollow rotary cylinders, which permit of regulating the flow of the black into a car running on rails.</t>
  </si>
  <si>
    <t>SOAP AND ITS MANUFACTURE, FROM A CONSUMER'S POINT OF VIEW</t>
  </si>
  <si>
    <t>http://www.gutenberg.org/files/8559/8559-h/8559-h.htm#17</t>
  </si>
  <si>
    <t>Wrap the tub or barrel well up in blankets or sheepskins, and put away for a week in some warm dry place, during which the mixture slowly turns into soap, giving a produce of about 120 pounds of excellent potash soap. If this soap is made with tallow or grease it will be nearly as hard as soda soap. When made by farmers or householders tallow or grease will generally be taken, as it is the cheapest, and ready to hand on the spot. For manufacturers, or for making laundry soap, nothing could be better than cotton seed oil. A magnificent soap can be made with this article, lathering very freely. When made with oil it is better to remelt in a kettle the potash soap, made according to the above directions, with half its weight of water, using very little heat, stirring constantly, and removing the fire as soon as the water is mixed with and taken up by the soap. A beautifully bright soap is obtained in this way, and curiously the soap is actually made much harder and stiffer by this addition of water than when it is in a more concentrated state previously to the water being added.</t>
  </si>
  <si>
    <t>ON SOME APPARATUS THAT PERMIT OF ENTERING FLAMES.</t>
  </si>
  <si>
    <t>http://www.gutenberg.org/files/8559/8559-h/8559-h.htm#19</t>
  </si>
  <si>
    <t>At the end of the last century Humphry Davy observed that, on placing a very fine wire gauze over a flame, the latter was cooled to such a point that it could not traverse the meshes. This phenomenon, which he attributed to the conductivity and radiating power of the metal, he soon utilized in the construction of a lamp for miners.
Some years afterward Chevalier Aldini, of Milan, conceived the idea of making a new application of Davy's discovery in the manufacture of an envelope that should permit a man to enter into the midst of flames. This envelope, which was made of metallic gauze with 1-25th of an inch meshes, was composed of five pieces, as follows: (1) a helmet, with mask, large enough, to allow a certain space between it and the internal bonnet of which I shall speak; (2) a cuirass with armlets; (3) a skirt for the lower part of the belly and the thighs; (4) a pair of boots formed of a double wire gauze; and (5) a shield five feet long by one and a half wide, formed of metallic gauze stretched over a light iron frame.</t>
  </si>
  <si>
    <t>UTILIZATION OF SOLAR HEAT</t>
  </si>
  <si>
    <t>http://www.gutenberg.org/files/8559/8559-h/8559-h.htm#21</t>
  </si>
  <si>
    <t>Among the attractions of the fête was an apparatus for the concentration and utilization of solar heat, and, though the sun was not very brilliant, I saw this apparatus set in motion a printing machine which printed several thousand copies of a specimen newspaper entitled the Soleil Journal.
The sun's rays are concentrated in a reflector, which moves at the same rate as the sun and heats a vertical boiler, setting the motive steam-engine at work. As may be supposed, the only object was to demonstrate the possibility of utilizing the concentrated heat of the solar rays; but I closely examined it, because the apparatus seems capable of great utility in existing circumstances. Here in France, indeed, there is a radical drawback--the sun is often overclouded.
Thousands of years ago the idea of utilizing the solar rays must have suggested itself, and there are still savage tribes who know no other mode of combustion; but the scientific application has hitherto been lacking. This void this apparatus will fill up.</t>
  </si>
  <si>
    <t>THE OCELLATED PHEASANT</t>
  </si>
  <si>
    <t>http://www.gutenberg.org/files/8559/8559-h/8559-h.htm#22</t>
  </si>
  <si>
    <t>There is reason, then, for placing the bird, under the name of Rheinardius ocellatus, in the family Phasianidæ, after the genus Argus which it connects, after a manner, with the pheasants properly so-called. The specific name ocellatus has belonged to it since 1871, and must be substituted for that of Rheinardi.
The bird measures more than two meters in length, three-fourths of which belong to the tail. The head, which is relatively small, appears to be larger than it really is, owing to the development of the piliform tuft on the occiput, this being capable of erection so as to form a crest 0.05 to 0.06 of a meter in height. The feathers of this crest are brown and white. The back and sides of the head are covered with downy feathers of a silky brown and silvery gray, and the front of the neck with piliform feathers of a ruddy brown. The upper part of the body is of a blackish tint and the under part of a reddish brown, the whole dotted with small white or café-au-lait spots. Analogous spots are found on the wings and tail, but on the secondaries these become elongated, and tear-like in form.</t>
  </si>
  <si>
    <t>THE MAIDENHAIR TREE</t>
  </si>
  <si>
    <t>http://www.gutenberg.org/files/8559/8559-h/8559-h.htm#23</t>
  </si>
  <si>
    <t>The tree is dioecious, bearing male catkins on one plant, female on another. All the female trees in Europe are believed to have originated from a tree near Geneva, of which Auguste Pyramus de Candolle secured grafts, and distributed them throughout the Continent. Nevertheless, the female tree is rarely met with, as compared with the male; but it is quite possible that a tree which generally produces male flowers only may sometimes bear female flowers only. We have no certain evidence of this in the case of the Gingkgo, but it is a common enough occurrence in other dioecious plants, and the occurrence of a fruiting specimen near Philadelphia, as recently recorded by Mr. Meehan, may possibly be attributed to this cause.
The tree of which we give a figure is growing at Broadlands, Hants, and is about 40 feet in height, with a trunk that measures 7 feet in girth at 3 feet from the ground, with a spread of branches measuring 45 feet. These dimensions have been considerably exceeded in other cases. In 1837 a tree at Purser's Cross measured 60 feet and more in height.</t>
  </si>
  <si>
    <t>The Woods of America</t>
  </si>
  <si>
    <t>http://www.gutenberg.org/files/8559/8559-h/8559-h.htm#24</t>
  </si>
  <si>
    <t>Among the many curious specimens in the collection now being prepared for exhibition, one which will excite the greatest curiosity is a specimen of the honey locust, which was brought here from Missouri. The bark is covered with a growth of thorns from one to four inches in length, sharp as needles, and growing at irregular intervals. The specimen arrived here in perfect condition, but, in order that it might be transported without injury, it had to be suspended from the roof of a box car, and thus make its trip from Southern Missouri to this city without change. Another strange specimen in the novel collection is a portion of the Yucca tree, an abnormal growth of the lily family. The trunk, about 2 feet in diameter, is a spongy mass, not susceptible of treatment to which the other specimens are subjected. Its bark is an irregular stringy, knotted mass, with porcupine-quill-like leaves springing out in place of the limbs that grow from all well-regulated trees. One specimen of the yucca was sent to the museum two years ago, and though the roots and top of the tree were sawn off, shoots sprang out, and a number of the handsome flowers appeared.</t>
  </si>
  <si>
    <t>An Industrial Revolution</t>
  </si>
  <si>
    <t>http://www.gutenberg.org/files/8559/8559-h/8559-h.htm#25</t>
  </si>
  <si>
    <t>The most interesting change of which the Census gives account is the increase in the number of farms. The number has virtually doubled within twenty years. The population of the country has not increased in like proportion. A large part of the increase in number of farms has been due to the division of great estates. Nor has this occurred, as some may imagine, exclusively in the Southern States and the States to which immigration and migration have recently been directed. It is an important fact that the multiplication of farms has continued even in the older Northern States, though the change has not been as great in these as in States of the far West or the South. In New York there has been an increase of 25,000, or 11.5 percent, in the number of farms since 1870; in New Jersey the increase has been 12.2 percent, and in Pennsylvania 22.7 percent, though the increase in population, and doubtless in the number of persons engaged in farming, has been much smaller.</t>
  </si>
  <si>
    <t>A Farmer's Lime Kiln</t>
  </si>
  <si>
    <t>http://www.gutenberg.org/files/8559/8559-h/8559-h.htm#26</t>
  </si>
  <si>
    <t>The well of the kiln is lined with fire-brick one course thick, with a stratum of coal ashes three inches thick tamped in between the brick and wall, which proves a great protection to the wall. About 2,000 fire-bricks were used. The proprietors of this kiln say about one-half the lower part of the well might have been lined with a first quality of common brick and saved some expense and been just as good. The form of the well is 7 feet in diameter in the bilge, exclusive of the lining of brick and ashes. Experiments in this vicinity have proved this to be the best, this contraction toward the top being absolutely necessary, the expansion of the stone by the heat is so great that the lime cannot be drawn from perpendicular walls, as was demonstrated in one instance near here, where a kiln was built on that principle.</t>
  </si>
  <si>
    <t>THE MANUFACTURE OF APPLE JELLY</t>
  </si>
  <si>
    <t>http://www.gutenberg.org/files/8559/8559-h/8559-h.htm#27</t>
  </si>
  <si>
    <t>As the jelly emerges from the evaporator it is transferred to a tub holding some fifty gallons, and by mixing a little therein, any little variations in reduction or in the sweetness or sourness of the fruit used are equalized. From this it is drawn through faucets, while hot, into the various packages in which it is shipped to market. A favorite form of package for family use is a nicely turned little wooden bucket with cover and bail, two sizes, holding five and ten pounds respectively. The smaller packages are shipped in cases for convenience in handling. The present product of this manufactory is from 1,500 to 1,800 pounds of jelly each day of ten hours. It is calculated that improvements now in progress will increase this to something more than a ton per day. Each bushel of fruit will produce from four to five pounds of jelly, fruit ripening late in the season being more productive than earlier varieties. Crab apples produce the finest jelly; sour, crabbed, natural fruit makes the best looking article, and a mixture of all varieties gives most satisfactory results as to flavor and general quality.</t>
  </si>
  <si>
    <t>Improved Grape Bags</t>
  </si>
  <si>
    <t>http://www.gutenberg.org/files/8559/8559-h/8559-h.htm#28</t>
  </si>
  <si>
    <t>It stands to reason that were our summers warmer we should be able to grow grapes successfully on open walls; it is therefore probable that a new grape bag, the invention of M. Pelletier, 20 Rue de la Banque, Paris, intended to serve a double purpose, viz., protecting the fruit and hastening its maturity, will, when it becomes known, be welcomed in this country. It consists of a square of curved glass so fixed to the bag that the sun's rays are concentrated upon the fruit, thereby rendering its ripening more certain in addition to improving its quality generally. The glass is affixed to the bag by means of a light iron wire support. It covers that portion of it next the sun, so that it increases the amount of light and warms the grapes without scorching them, a result due to the convexity of the glass and the layer of air between it and the bag. M. Pelletier had the idea of rendering these bags cheaper by employing plain squares instead of curved ones, but the advantage thus obtained was more than counterbalanced by their comparative inefficacy.</t>
  </si>
  <si>
    <t>The Building Stone Supply</t>
  </si>
  <si>
    <t>http://www.gutenberg.org/files/8559/8559-h/8559-h.htm#29</t>
  </si>
  <si>
    <t>Granite is a rock particularly abundant in New England, though also found in lesser quantities elsewhere in this country. The first granite quarries that were extensively developed were those at Quincy, Mass., and work began at that point early in the present century. The fame of the stone became widespread, and it was sent to distant markets--even to New Orleans. The old Merchants' Exchange in New York (afterward used as a custom house) the Astor House in that city, and the Custom House in New Orleans, all nearly or quite fifty years old, were constructed of Quincy granite, as were many other fine buildings along the Atlantic coast. In later years, not only isolated public edifices, but also whole blocks of stores, have been constructed of this material. It was from the Quincy quarries that the first railroad in this country was built; this was a horse-railroad, three miles long, extending to Neponset River, built in 1827.
Other points in Massachusetts have been famed for their excellent granite. After Maine was set off as a distinct State, Fox Island acquired repute for its granite, and built up an extensive traffic therein.</t>
  </si>
  <si>
    <t>A CHARACTERISTIC MINING "RUSH."--THE PROSPECTIVE MINING CENTER OF SOUTHERN NEW MEXICO</t>
  </si>
  <si>
    <t>http://www.gutenberg.org/files/8559/8559-h/8559-h.htm#31</t>
  </si>
  <si>
    <t>On August 15 "Jack" Shedd, the original discoverer of the Robinson mine in Colorado, was prospecting on the south branch of the north fork of the Perche River, when he made the first great strike in the district. On the summit of a heavily timbered ridge he found some small pieces of native silver, and then a lump of ore containing very pure silver in the form of sulphides, weighing 150 pounds, and afterward proved to be worth on the average $11 a pound. All this was mere float, simply lying on the surface of the ground. Afterward another block was found, weighing 87 pounds, of horn silver, with specimens nearly 75 percent silver. The strike was kept a secret for a few days. Said a mining man: "I went up to help bring the big lump down. We took it by a camp of prospectors who were lying about entirely ignorant of any find. When they saw it they instantly saddled their horses, galloped off, and I believe they prospected all night." A like excitement was created when the news of this and one or two similar finds reached Lake Valley.</t>
  </si>
  <si>
    <t>Lucidity</t>
  </si>
  <si>
    <t>http://www.gutenberg.org/files/8559/8559-h/8559-h.htm#35</t>
  </si>
  <si>
    <t>There was a great and free intellectual movement in England in the eighteenth century--indeed, it was from England that it passed into France; but the English had not that strong natural bent for lucidity which the French had. Its bent was toward other things in preference. Our leading thinkers had not the genius and passion for lucidity which distinguished Voltaire. In their free inquiry they soon found themselves coming into collision with a number of established facts, beliefs, conventions. Thereupon all sorts of practical considerations began to sway them. The danger signal went up, they often stopped short, turned their eyes another way, or drew down a curtain between themselves and the light. "It seems highly probable," said Voltaire, "that nature has made thinking a portion of the brain, as vegetation is a function of trees; that we think by the brain just as we walk by the feet." So our reason, at least, would lead us to conclude, if the theologians did not assure us of the contrary; such, too, was the opinion of Locke, but he did not venture to announce it.</t>
  </si>
  <si>
    <t>Spinning with a Mule</t>
  </si>
  <si>
    <t>Scientific American Supplement, Nos. 362</t>
  </si>
  <si>
    <t>http://www.gutenberg.org/files/8687/8687-h/8687-h.htm#2</t>
  </si>
  <si>
    <t>Finally, we claim, by the use of this invention, to be able to spin any fibrous material which can be drawn by draught-rolls, of any required degree of softness of twist, such as can be spun by any mule whatever, and to do this with the attention only of children of from twelve to fourteen years of age.
We also claim an increased production, owing to less breakage of ends, from the yarn not being overstrained in spinning, and an improvement in the quality of the yarn from the same cause, which will increase the production from the loom, and finally eradicate other objectionable features of the labor question, which so often disturb the peaceful harmony between labor and capital.
Mr. Goulding asked if it had been demonstrated whether more or less power was required for the same numbers than by other methods, and Col. Webber replied that no more power was required to move the rings than was saved by friction on the ring and the saving of weight of the bobbins. He thought it required no more power than the old way.</t>
  </si>
  <si>
    <t>FRIEDRICH WÖHLER</t>
  </si>
  <si>
    <t>http://www.gutenberg.org/files/8687/8687-h/8687-h.htm#7</t>
  </si>
  <si>
    <t>At the age of eighty-two years, and full of honor, after a life actively devoted to scientific work of the highest and most accurate kind, which has contributed more than that of any other contemporary to establish the principles on which an exact science like chemistry is founded, the illustrious Wöhler has gone to his rest.
After he had worked for some time with Berzelius in Sweden, he taught chemistry from 1825 to 1831 at the Polytechnic School in Berlin; then till 1836 he was stationed at the Higher Polytechnic School at Cassel, and then he became Ordinary Professor of Chemistry in the University of Göttingen, where he remained till his death. He was born, July 31, 1800, at Eschersheim, near Frankfort-on-the-Main.
Until the year 1828 it was believed that organic substances could only be formed under the influence of the vital force in the bodies of animals and plants. It was Wöhler who proved by the artificial preparation of urea from inorganic materials that this view could not be maintained. This discovery has always been considered as one of the most important contributions to our scientific knowledge.</t>
  </si>
  <si>
    <t>New Gas Burner</t>
  </si>
  <si>
    <t>http://www.gutenberg.org/files/8687/8687-h/8687-h.htm#8</t>
  </si>
  <si>
    <t>When the gas is lighted at the burner, and the glass closed, the burner begins to act at once, although some minutes are necessarily required to elapse before its full brilliancy is gained. The cold air passes in through the tubes provided for it, and when these are heated to the fullest extent on their outside, by the hot fumes from the burner, they so readily part with their heat to the air that a temperature of 1,000° to 1,200° Fahr. is easily obtained in the air when it arrives inside, and commences in turn to heat the burner-tubes. The air-tubes are placed so as to intercept the hot gases as completely as possible; and also, of course, obtain heat by conduction from the sides of the annular body. It is evident that the number and dimensions of these tubes might be increased so as to abstract almost all the heat from the escaping fumes, but for the limitations imposed, first, by a consideration of the actual quantity of air required to support combustion, and, secondly, by the obligation to let sufficient ascensional power remain in the gases which are left to pass out through the upper chimney.</t>
  </si>
  <si>
    <t>THE COLLOTYPE PROCESS IN PRACTICE.</t>
  </si>
  <si>
    <t>http://www.gutenberg.org/files/8687/8687-h/8687-h.htm#10</t>
  </si>
  <si>
    <t>Collotype printing is not merely done by hand presses, but is also done by machinery. At Herr Albert's a gas engine of six-horse power is employed to drive the machines, and each machine requires the attention of a skilled mechanic and a girl. The press is very like the lithographic quick press. Upon a big steel bed lies the little collotype block. The glass printing block, with its brownish film of gelatine, moves horizontally to and fro, and, as it does so, passes under half a dozen rollers, which not only supply ink, but disperse it. Some of the rollers are of leather and others of glue, and, whenever the printing block retires from underneath them, an ink slab takes the place of the block, and imparts more ink to the rollers; sometimes as many as eight rollers are used, for the difficulty of machine printing is to apply the ink as delicately and equally as possible.</t>
  </si>
  <si>
    <t>THE PLANTAIN AS A STYPTIC</t>
  </si>
  <si>
    <t>http://www.gutenberg.org/files/8687/8687-h/8687-h.htm#13</t>
  </si>
  <si>
    <t>About a year ago Dr. Quinlan had seen the chewed leaves of the Plantago lanceolata successfully used to stop a dangerous hemorrhage from leech bites in a situation where pressure could not be employed. He had searched out the literature of the subject, and found that, although this herb is highly spoken of by Culpepper and other old writers as a styptic, and alluded to as such in the plays of Shakespeare, its employment seems to have died out. Professor Quinlan described the suitable varieties of plantain, and exhibited preparations which had been made for him by Dr. J. Evans, of Dublin, State apothecary. They dried leaves and powdered leaves, conserved with glycerine, for external use; the juice preserved by alcohol, as also by glycerine, for internal use; and a green extract. He gave an account of the chemistry of the juice, from which it appeared that it was not a member of the tannin series; and also described its physiological effect in causing a tendency to stasia in the capillaries of the tail of a goldfish, examined with a microscopic power of 400 X. He regarded its styptic power as partly mechanical and partly physiological.</t>
  </si>
  <si>
    <t>Domestic Electricity</t>
  </si>
  <si>
    <t>http://www.gutenberg.org/files/8687/8687-h/8687-h.htm#16</t>
  </si>
  <si>
    <t>By pushing the lamp toward the wall, the wick is brought into proximity with the spiral, and the lamp, acting on a button behind it, closes the current. Pressure on the lamp being removed, the latter moves back slightly, through the pressure of a small spring which thrusts on the button. Owing to this latter simple arrangement, the spiral never comes in contact with the flame, and may thus last for a long time. Mr. Loiseau, the proprietor of this apparatus, employs a very fine platinum wire, flattened into the form of a ribbon, and it takes only the current from a single element to effect the inflammation of the wick. The system is so arranged that any one can easily replace in a moment the spiral that has accidentally got out of order; and, in order that this may be done, the maker has placed the spiral on a small, distinct piece that he styles the "conflagrator." The latter consists of two small, thin tubes of brass, held parallel and firmly by means of a brass cross-piece. A small bit of paper wound round each tube in front of the cross-brace insures insulation.</t>
  </si>
  <si>
    <t>SOLIGNAC'S NEW ELECTRIC LAMP</t>
  </si>
  <si>
    <t>http://www.gutenberg.org/files/8687/8687-h/8687-h.htm#19</t>
  </si>
  <si>
    <t>When it becomes a question of practical lighting, it is very certain that the best electric lamp will be the one that is most simple and requires the fewest mechanical parts. It is to such simplicity that is due all the success of the Jablochkoff candle and the Reynier-Werdermann lamp. Yet, in the former of these lamps, it is to be regretted that the somewhat great and variable resistance opposed to the current in its passage through two carbons that keep diminishing in length, in measure as they burn, proves a cause of loss of light and of variation in it. And it is also to be regretted that the duration of combustion of the carbons is not longer; and, finally, it is allowable to believe that the power employed in volatilizing the insulator placed between the carbons is prejudicial to the economical use of this system. In order to obviate this latter inconvenience, an endeavor has been made in the Wilde candle to do away with the insulator, but the results obtained have scarcely been encouraging.</t>
  </si>
  <si>
    <t>ALUMINUM--ITS PROPERTIES, COST, AND USES</t>
  </si>
  <si>
    <t>http://www.gutenberg.org/files/8687/8687-h/8687-h.htm#21</t>
  </si>
  <si>
    <t>Aluminum is derived from the oxide alumina, which is the principal constituent of common clay. Lavoissier, a celebrated French chemist, first suggested the existence of the metallic bases of the earths and alkalies, which fact was demonstrated twenty years thereafter by Sir Humphry Davy, by eliminating potassium and sodium from their combinations; and afterward by the discovery of the metallic bases of baryta, strontium, and lime. The earth alumina resisting the action of the voltaic pile and the other agents then used to induce decomposition, twenty years more passed before the chloride was obtained by Oerstadt, by subjecting alumina to the action of potassium in a crucible heated over a spirit lamp. The discovery of aluminum was at last made by Wohler in 1827, who succeeded in 1846 in obtaining minute globules or beads of this metal by heating a mixture of chloride of alumina and sodium. Deville afterward conducted some experiments in obtaining this metal at the expense of Napoleon III, who subscribed £1,500, and was rewarded by the presentation of two bars of aluminum. The process of manufacture was afterward so simplified that in 1857 its price at Paris was about two dollars an ounce.</t>
  </si>
  <si>
    <t>THE MYSTERIES OF THE BAIKAL.</t>
  </si>
  <si>
    <t>http://www.gutenberg.org/files/8687/8687-h/8687-h.htm#31</t>
  </si>
  <si>
    <t>The Angara is cold as ice all the summer through, so cold, indeed, that to bathe in it is to court inevitable illness, and in winter a sled drive over its frozen surface is made in a temperature some degrees lower than that prevailing on the banks. This comes from the fact that its waters are fresh from the yet unfathomed depths of the Baikal, which during the five short months of summer has scarcely time to properly unfreeze. In winter the lake resembles in all respects a miniature Arctic Ocean, having its great ice hummocks and immense leads, over which the caravan sleds have to be ferried on large pieces of ice, just as in the frozen North. In winter, too, the air is so cold in the region above the lake that birds flying across its icy bosom sometimes drop down dead on the surface. Some authors say that seals have been caught in the lake of the same character as those found in the Arctic seas; for this assertion I have no proof. An immense caravan traffic is carried across the frozen lake every season between Russia and China.</t>
  </si>
  <si>
    <t>TRAVELING SAND HILLS ON LAKE ONTARIO.</t>
  </si>
  <si>
    <t>http://www.gutenberg.org/files/8687/8687-h/8687-h.htm#32</t>
  </si>
  <si>
    <t>Clambering up the steep end of the range among trees and grapevines, the wooded summit is gained, at an elevation of nearly 150 feet. Passing along the top, the woods soon disappear, and the visitor emerges on a wild waste of delicately tinted saffron, rising from the slate-colored beach in gentle undulation, and sleepily falling on the other side down to green pastures and into the cedar woods. The whole surface of this gradually undulating mountain desert is ribbed by little wavelets a few inches apart, but the general aspect is one of perfect smoothness. The sand is almost as fine as flour, and contains no admixture of dust. The foot sinks only an inch or two in walking over it; children roll about on it and down its slopes, and, rising, shake themselves till their clothing loses every trace of sand. Occasionally gusts stream over the wild waste, raising a dense drift to a height of a foot or two only, and streaming like a fringe over the steep northern edge. Though the sun is blazing down on the glistening wilderness there is little sensation of heat, for the cool lake breeze is ever blowing.</t>
  </si>
  <si>
    <t>Animals and The Arts</t>
  </si>
  <si>
    <t>http://www.gutenberg.org/files/8687/8687-h/8687-h.htm#33</t>
  </si>
  <si>
    <t>Somewhat similar in appearance to coral is the conch jewelry, sets of which have been sold for $300. The tint is exquisite, but liable to fade when exposed to the sun. It is made from the great conch, common in Southern Florida and the West Indies. The shells are imported into Europe by thousands, and cut up into studs, sleeve-buttons, and various articles of ornament. These conches are supposed to be the producers of pink pearls, but I have opened hundreds of them and failed to find a single pearl. The conch shell is used by the cameo cutter. Rome and Paris are the principal seats of the trade, and immense numbers of shell cameos are imported by England and America, and mounted in rings, brooches, etc. The one showing a pale salmon-color upon an orange ground is much used. In 1847, 300 persons worked upon these shells in Paris alone, the number of shells used being immense. In Paris 300,000 helmet-shells were used in one year, valued at $40,000 of the bull's mouth, $80,000, averaging a little over a shilling apiece, equal to $34,000. Eight thousand black helmets were used, valued at $9,000.</t>
  </si>
  <si>
    <t xml:space="preserve">"Engineering"? </t>
  </si>
  <si>
    <t>Machine Tools for Boiler Makers</t>
  </si>
  <si>
    <t>http://www.gutenberg.org/files/8483/8483-h/8483-h.htm#1</t>
  </si>
  <si>
    <t>This radial drill, which is a tool of substantial proportions, is adapted not only for ordinary drilling work, but also for turning the ends of boiler shells, for cutting out of flue holes tube boring, etc. As will be seen from our engraving, the pillar which supports the radial arm is mounted on a massive baseplate, which also carries a circular table 6 ft. in diameter, this table having a worm-wheel cast on it as shown. This table is driven by a worm gearing into the wheel just mentioned. On this table boiler ends up to 8 ft. in diameter can be turned up, the turning tool being carried by a slide rest, which is mounted on the main baseplate, as shown, and which is adjustable vertically and radially.
For cutting out flue holes a steel boring head is employed, this head having a round end which fits into the center of the table. When this work is being done the radial arm is brought into the lowest position. Flue holes 40 in. in diameter can thus be cut out.</t>
  </si>
  <si>
    <t xml:space="preserve">"Photo News." </t>
  </si>
  <si>
    <t>Photography Upon Canvas</t>
  </si>
  <si>
    <t>http://www.gutenberg.org/files/18345/18345-h/18345-h.htm#art17</t>
  </si>
  <si>
    <t>One of the most extensive establishments for the purpose is that of Messrs. Winter, in Vienna. They say to photographers in general: If you will send us a portrait, either negative or positive, we will produce you an enlargement on canvas worked up in monochrome. The success of their undertaking lies in the circumstance that they do not produce colored work—or, at any rate, it is exceptional on their part to do so—but devote their efforts to the production of an artistic portrait in brown or sepia. In this way they can make full use of the dark brown photograph itself; there is less necessity for tampering with the enlarged image, and natural blemishes in the model itself maybe softened and modified, without interfering much with the true lines of face and features. The monotone enlargements of Messrs. Winter, again, exquisitely as most of them are finished, do not appear to provoke the opposition of the painter; they do not cross his path, and hence he is more willing to do them justice.</t>
  </si>
  <si>
    <t>"The Engineer"?</t>
  </si>
  <si>
    <t>The Efficiency of Fans</t>
  </si>
  <si>
    <t>http://www.gutenberg.org/files/8559/8559-h/8559-h.htm#8</t>
  </si>
  <si>
    <t>Air, like every other gas or combination of gases, possesses weight; some persons who have been taught that the air exerts a pressure of 14.7 lb. per square inch, cannot, however, be got to realize the fact that a cubic foot of air at the same pressure and at a temperature of 62 deg. weighs the thirteenth part of a pound, or over one ounce; 13.141 cubic feet of air weigh one pound. In round numbers 30,000 cubic feet of air weigh one ton; this is a useful figure to remember, and it is easily carried in the mind. A hall 61 feet long, 30 feet wide, and 17 feet high will contain one ton of air.
The work to be done by a fan consists in putting a weight--that of the air--in motion. The resistances incurred are due to the inertia of the air and various frictional influences; the nature and amount of these last vary with the construction of the fan. As the air enters at the center of the fan and escapes at the circumference, it will be seen that its motion is changed while in the fan through a right angle.</t>
  </si>
  <si>
    <t>A Medical Record?</t>
  </si>
  <si>
    <t>PARANGI—A NEWLY DESCRIBED DISEASE.</t>
  </si>
  <si>
    <t>http://www.gutenberg.org/files/18345/18345-h/18345-h.htm#art34</t>
  </si>
  <si>
    <t>A peculiar contagious disease, called frambœsia, or the yaws, has long been known to exist in Africa, the West Indies, and the northern parts of the British Islands. It is chronic in character, and is distinguished by the development of raspberry-like tumors of granulation tissue on different parts of the body. A disease of a somewhat similar, but severer type, has for many years prevailed in Ceylon. Even less was known of this affection than of its supposed congener, until a recent careful report upon the subject by Mr. W.R. Kinsey, principal civil medical officer of Ceylon.
The disease in question is called "parangi," and is defined by Mr. Kinsey as a specific disease, produced by such causes as lead to debilitation of the system; propagated by contagion, generally through an abrasion or sore, but sometimes by simple contact with a sound surface; marked by an ill-defined period of incubation, followed by certain premonitory symptoms referable to the general system, then by the evolution of successive crops of a characteristic eruption, which pass on in weakly subjects into unhealthy and spreading ulcers whose cicatrices are very prone to contraction; running a definite course; attacking all ages, and amenable to appropriate treatment.</t>
  </si>
  <si>
    <t>A Peltz</t>
  </si>
  <si>
    <t>TESTING WHITE BEESWAX FOR CERESINE AND PARAFFINS.</t>
  </si>
  <si>
    <t>http://www.gutenberg.org/files/18345/18345-h/18345-h.htm#art23</t>
  </si>
  <si>
    <t>With pure wax the solution remains clear white; when ceresine and paraffine are present, they will float on the surface of the alkali solution as an oily layer, and on cooling they will appear lighter in color than the saponified mass, and thus they may be quantitatively estimated. The author likewise gives a superficial method for the determination of the purity of beeswax. It depends on the formation of wax crystals when the fused wax solidifies. These crystals form on the surface on cooling, and are still visible after solidification when examining the surface from the side. The test succeeds best when the liquid wax is poured into a shallow tin mould. After cooling another peculiar property of the wax becomes apparent. While the beeswax fills a smaller volume, that is, separates from the sides of the mould, the Japanese wax, without separating from the sides, becomes covered with cracks on cooling which have a depth corresponding to the thickness of the wax.</t>
  </si>
  <si>
    <t>ALFRED R. WALLACE</t>
  </si>
  <si>
    <t>MONKEYS</t>
  </si>
  <si>
    <t>Scientific American Supplement, No. 344</t>
  </si>
  <si>
    <t>http://www.gutenberg.org/files/8717/8717-h/8717-h.htm#10</t>
  </si>
  <si>
    <t>Another striking difference between monkeys and men is that the former never walk with ease in an erect posture, but always use their arms in climbing or in walking on all-fours like most quadrupeds. The monkeys that we see in the streets dressed up and walking erect, only do so after much drilling and teaching, just as dogs may be taught to walk in the same way; and the posture is almost as unnatural to the one animal as it is to the other. The largest and most man-like of the apes--the gorilla, chimpanzee, and orangutan--also walk usually on all-fours; but in these the arms are so long and the legs so short that the body appears half erect when walking; and they have the habit of resting on the knuckles of the hands, not on the palms like the smaller monkeys, whose arms and legs are more nearly of an equal length, which tends still further to give them a semi-erect position.</t>
  </si>
  <si>
    <t>ALFRED WAILLY</t>
  </si>
  <si>
    <t>SILK-PRODUCING BOMBYCES AND OTHER LEPIDOPTERA REARED IN 1881</t>
  </si>
  <si>
    <t>http://www.gutenberg.org/files/8717/8717-h/8717-h.htm#11</t>
  </si>
  <si>
    <t>The moths emerged from the beginning of March till the 13th of August, at intervals of some duration, or in batches of males or females. I obtained a pairing of Selene on the 30th of June, 1881, and the worms commenced to hatch on the 13th of July. The larvæ in first stage are of a fine brown-red, with a broad black band in the middle of the body. The second stage commenced on the 20th of July; larvæ, of a lighter reddish color, without the black band; tubercles black. Third stage commenced on the 28th of July; larvæ green; the first four tubercles yellow, with a black ring at the base; other tubercles, orange yellow. Fourth stage commenced on the 6th of August; larvæ green; first four tubercles golden-yellow, the others orange-red. Fifth stage commenced on the 19th of August; first four tubercles yellow, with a black ring at the base; other tubercles yellow, slightly tinged with orange-red; lateral band brown and greenish yellow; head and forelegs dark-brown. As stated before, the larvæ were reared on a nut-tree in the garden, till the last stage.</t>
  </si>
  <si>
    <t>Boston Journal?</t>
  </si>
  <si>
    <t>A Canal Boat Propelled by Water</t>
  </si>
  <si>
    <t>http://www.gutenberg.org/files/18345/18345-h/18345-h.htm#art03</t>
  </si>
  <si>
    <t>A novelty in canal boats lies in Charles River, near the foot of Chestnut street, which is calculated to attract considerable attention. It is called a pneumatic canal boat and was built at Wiscasset, Me., as devised by the owner, Mr. R.H. Tucker, of Boston, who claims to hold patents for its design in England and the United States. The specimen shown on Charles River, which is designed to be used on canals without injuring the banks, is a simple structure, measuring sixty-two feet long and twenty wide. It is three feet in depth and draws seventeen inches of water. It is driven entirely by air, Root's blower No. 4 being used, the latter operated by an eight-horse-power engine. The air is forced down a central shaft to the bottom, where it is deflected, and, being confined between keels, passes backward and upward, escaping at the stern through an orifice nineteen feet wide, so as to form a sort of air wedge between the boat and the surface of the water. The force with which the air strikes the water is what propels it.</t>
  </si>
  <si>
    <t>Channing Whitaker</t>
  </si>
  <si>
    <t>APPARATUS FOR PRINTING BY THE BLUE PROCESS</t>
  </si>
  <si>
    <t>SCIENTIFIC AMERICAN SUPPLEMENT NO. 365</t>
  </si>
  <si>
    <t>http://www.gutenberg.org/files/18763/18763-h/18763-h.htm</t>
  </si>
  <si>
    <t>Very naturally, I first examined the printing frame used in ordinary photography. This frame is extremely simple, and is very well adapted to its use. It is, undoubtedly, the best frame for blue process printing, when the area of the glass is not too large. The glass is set in an ordinary wooden frame, while the backboard is stiff and divided into two parts. A flat, bow-shaped spring is attached by a pivot to the center of each half of the backboard. The two halves of the backboard are hinged together by ordinary butts. Four lugs are fastened to the back of the frame, and, when the backboard is placed in position, the springs may be swung around, parallel to the line of the hinges, and pressed under the lugs, so that the back of the backboard is pressed most severely at the center of each half, while the glass is prevented from springing away from the backboard by the resistance of the frame at its edges.</t>
  </si>
  <si>
    <t>Chron. Industr</t>
  </si>
  <si>
    <t>TEMPERING BY COMPRESSION</t>
  </si>
  <si>
    <t>http://www.gutenberg.org/files/8559/8559-h/8559-h.htm#2</t>
  </si>
  <si>
    <t>L. Clemandot has devised a new method of treating metals, especially steel, which consists in heating to a cherry red, compressing strongly and keeping up the pressure until the metal is completely cooled. The results are so much like those of tempering that he calls his process tempering by compression. The compressed metal becomes exceedingly hard, acquiring a molecular contraction and a fineness of grain such that polishing gives it the appearance of polished nickel. Compressed steel, like tempered steel, acquires the coercitive force which enables it to absorb magnetism. This property should be studied in connection with its durability; experiments have already shown that there is no loss of magnetism at the expiration of three months. This compression has no analogue but tempering. Hammering and hardening modify the molecular state of metals, especially when they are practiced upon metal that is nearly cold, but the effect of hydraulic pressure is much greater. The phenomena which are produced in both methods of tempering may be interpreted in different ways, but it seems likely that there is a molecular approximation, an amorphism from which results the homogeneity that is due to the absence of crystallization.</t>
  </si>
  <si>
    <t>COLONEL MAITLAND</t>
  </si>
  <si>
    <t>Modern Ordnance</t>
  </si>
  <si>
    <t>http://www.gutenberg.org/files/8483/8483-h/8483-h.htm#2</t>
  </si>
  <si>
    <t>From among a cloud of proposals, experiments, and inventions, two great systems at length disentangled themselves. They were the English construction of built-up wrought iron coils, and the Prussian construction of solid steel castings. Wrought-iron, as you are all aware, is nearly pure iron, containing but a trace of carbon. Steel, as used for guns, contains from 0.3 to 0.5 per cent of carbon; the larger the quantity of carbon, the harder the steel. Since the early days of which I am now speaking, great improvement has taken place in the qualities of both materials, but more especially in that of steel. Still the same general characteristics were to be noted, and it may be broadly stated, that England chose confessedly the weaker material, as being more under control, cheaper, and safer to intrust with the lives of men; while Prussia selected the stronger but less manageable substance, in the hope of improving its uniformity, and rendering it thoroughly trustworthy. The difference in strength, when both are sound, is great. Roughly, gun steel is about twice as strong as wrought iron.</t>
  </si>
  <si>
    <t>DANIEL LONGWORTH</t>
  </si>
  <si>
    <t>POWER HAMMERS WITH MOVABLE FULCRUM</t>
  </si>
  <si>
    <t>http://www.gutenberg.org/files/8717/8717-h/8717-h.htm#4</t>
  </si>
  <si>
    <t>Until these hammers were introduced, no satisfactory method had been devised for altering the force of the blow. The plan generally adopted was to have either a tightening pulley acting on the driving belt, a friction driving clutch, or a simple brake on the driving pulley, put in action by the hand or foot of the workman. Heavy blows were produced by simply increasing the number of blows per minute (and therefore the velocity), and light blows by diminishing it--a plan which was quite contrary to the true requirements of the case. To prevent the shock of the hammer head being communicated to the driving gear, an elastic connection was usually formed between them, consisting of a steel spring or a cushion of compressed air. With the steel spring, the variation which could be given in the thickness of the work under the hammer was very limited, owing to the risk of breaking the spring; but with the compressed air or pneumatic connection the work might vary considerably in thickness, say from 0 to 8 in. with a hammer weighing 400lb.</t>
  </si>
  <si>
    <t>DE JUNKER &amp; RUH</t>
  </si>
  <si>
    <t>DE JUNKER &amp; RUH'S MACHINE FOR CUTTING ANNULAR WHEELS.</t>
  </si>
  <si>
    <t>One hollow is cut during each forward travel of the carriage; and, when such travel is finished, a cam-disk, p, placed on the shaft, n, lifts the tool-carrier, b, and thus draws the cutting-tool out of the hollow cut by it, so that the carriage cam can then move back without restraint. In the interim, the sleeve, h, which supports the wheel, revolves one tooth through the following arrangement: On the axis, e, of this sleeve there are two ratchet-wheels, r and s, the number of whose teeth is equal to that of the teeth to be cut in the wheel. The wheel, r, produces the rotation of the sleeve, h, and the wheel, s, keeps the shaft stationary during the operation. The two wheels are set in motion by a lever, t, or by its click, this lever being raised at the desired moment on the free extremity of the driving shaft, n, by a wedge, u. The short arm of the lever, t, engages, through its point of appropriate shape, with the teeth of the wheel, s, so as to keep this latter stationary while the tool is cutting out the interspace between the teeth.</t>
  </si>
  <si>
    <t>Dr. C. Krauch</t>
  </si>
  <si>
    <t>DETERMINATION OF NITROGEN IN HAIR, WOOL, DRIED BLOOD, FLESH MEAL, AND LEATHER SCRAPS</t>
  </si>
  <si>
    <t>http://www.gutenberg.org/files/18345/18345-h/18345-h.htm#art22</t>
  </si>
  <si>
    <t>Differences obtained in the estimation of nitrogen in the above substances are frequently the source of much annoyance. The cause of these discrepancies is chiefly due to the lack of uniformity in the material, and from its not being in a sufficiently fine state during the combustion. The hair which is found in commerce for the manufacture of fertilizers, is generally mixed with sand and dust. Wool dust often contains old buttons, pieces of wood, shoe pegs, and all sorts of things. The flesh fertilizers are composed of light particles of flesh mixed with the heavier bone dust. Even after taking all possible precautions to finely comminute these substances by mechanical means, still only imperfect results are obtained, for the impurities, that is to say, the sand, can never be so intimately mixed with the lighter particles that a sample of 0.5 to 0.8 gramme, such as is used in the determination of nitrogen, will correspond to the correct average contents. In substances such as dried blood, pulverization is very tedious.</t>
  </si>
  <si>
    <t>E. W. Olaypole</t>
  </si>
  <si>
    <t>ENTOMOLOGY.</t>
  </si>
  <si>
    <t>SCIENTIFIC AMERICAN SUPPLEMENT NO. 363</t>
  </si>
  <si>
    <t>http://www.gutenberg.org/files/8452/8452-h/8452-h.htm</t>
  </si>
  <si>
    <t>During the present autumn the woods and roadsides in this neighborhood (New Bloomfield) present a singular appearance in consequence of the ravages of the black and yellow larva of the above species. It is more abundant, so I am informed, than it has ever been before. In some places hardly any trees of the two species to which its attack is here limited have escaped. These are the black or yellow oak (Q. tinctoria) with its variety (coccinea), the scarlet oak and, the scrub oak (Q. ilicifolia). These trees appear brown on the hill-sides from a distance, in consequence of being altogether stripped of their leaves. The sound of the falling frass from the thousands of caterpillars resembles a shower of rain. They crawl in thousands over the ground, ten or twelve being sometimes seen on a square yard. The springs and pools are crowded with drowned specimens. They are equally abundant in all parts of the county which I have visited during the past week or two--the central and southeastern.</t>
  </si>
  <si>
    <t>Electricité</t>
  </si>
  <si>
    <t>Gustave Trouve</t>
  </si>
  <si>
    <t>http://www.gutenberg.org/files/8687/8687-h/8687-h.htm#15</t>
  </si>
  <si>
    <t>The small volume of which we have spoken is devoted more particularly to electric navigation, for which M. Trouvé specially designed the motor of his invention, and by the aid of which he performed numerous experiments on the ocean, on the Seine at Paris, and before Rouen and at Troyes. In this latter case, M. Trouvé gained a medal of honor on the occasion of a regatta. Our engraving represents him competing with the rowers of whom he kept ahead with so distinguished success. We could not undertake to enumerate all the inventions which we owe to M. Trouvé; but we cannot, however, omit mention of the pendulum escapement that beats the second or half second without any variation in the length of the balance; of the electric gyroscope constructed at the request of M. Louis Foucault; of the electro-medical pocket-case; of the apparatus for determining the most advantageous inclination to give a helix; of the electric bit for stopping unruly horses; and of the universal caustic-holder. He has given the electric polyscope features such that every cavity in the human body may be explored by its aid.</t>
  </si>
  <si>
    <t>F. HIGGINS.</t>
  </si>
  <si>
    <t>THE CASCADE BATTERY.</t>
  </si>
  <si>
    <t>A copper wire passes down to the bottom of the cell and makes connection with the mercury; this wire is covered with gutta-percha, except where immersed in the mercury. The pores of the carbon plates are filled with paraffin wax. This battery was first employed for the purpose of utilizing waste solution from bichromate batteries, a great quantity of which is thrown away before having been completely exhausted. This waste is unavoidable, in consequence of the impossibility of permitting such batteries, when employed for telegraphic purposes, to run until complete exhaustion or reduction of the solutions has been effected; therefore some valuable chemicals have to be sacrificed to insure constancy in working. The fragments of zinc in this cell were also the remains of amalgamated zinc plates from the bichromate batteries, and the mercury which is employed for securing good metallic connection is soon augmented by that remaining after the dissolution of the zinc. It will therefore be seen that not only the solution, but also the zinc and mercury remnants of bichromate batteries are utilized, and at the same time a considerable quantity of electricity is generated.</t>
  </si>
  <si>
    <t>Friedrich Nietzsche</t>
  </si>
  <si>
    <t>On the Doctrine of the Feeling of Power</t>
  </si>
  <si>
    <t>https://www.commonlit.org/texts/on-the-doctrine-of-the-feeling-of-power</t>
  </si>
  <si>
    <t>He who feels, ‘I am in possession of the truth'—how many possessions does he not renounce in order to save this feeling! What would he not throw overboard in order to stay ‘on top'—that is, above the others who lack ‘the truth'! The state in which we hurt others is certainly seldom as agreeable, in an unadulterated way, as that in which we benefit others; it is a sign that we are still lacking power, or it betrays a frustration in the face of this poverty; it brings new dangers and uncertainties to the power we do possess and clouds our horizon with the prospect of revenge, scorn, punishment, failure. Only to the most irritable and covetous adherents of the feeling of power—to those for whom the sight of those who are already subjected (the objects of benevolence) is a burden and boredom—might it be more pleasurable to imprint the seal of power on the reluctant. It depends on how one is accustomed to spice one's life; it is a matter of taste whether one prefers the slow or the sudden, the safe or the dangerous and daring increase in power—one always this or that spice according to one's temperament.</t>
  </si>
  <si>
    <t>From selected papers of the Institution of Civil Engineers, London, by Charles Slagg, Assoc. Memb. Inst. C.E.</t>
  </si>
  <si>
    <t>The Building of Town Refuse at Leeds</t>
  </si>
  <si>
    <t>http://www.gutenberg.org/files/8687/8687-h/8687-h.htm#6</t>
  </si>
  <si>
    <t>There are two floors: one on the ground level, a few feet only above the outlet for drainage, the other floor, or raised platform, being 15 feet above it. The refuse is taken in carts up an incline of 1 in 14 on cast-iron tram plates to the upper floor, and deposited upon and alongside of the destructor, and is shoveled into a row of hoppers at the head of the cells. These hoppers are in the middle of the width of the destructor, and each communicates with a cell on each side of it. The refuse is always damp, and often wet, and after being put into the cells is gradually dried by the heat reflected upon it from the firebrick arch of the cell, before it descends to the furnace. This distinguishes the system from the common furnace, and enables the wet material to be burned without other fuel. No fresh fuel is used after the fires are once lighted.</t>
  </si>
  <si>
    <t>GEORGE J. ROMANES</t>
  </si>
  <si>
    <t>PSYCHOLOGICAL DEVELOPMENT IN CHILDREN</t>
  </si>
  <si>
    <t>http://www.gutenberg.org/files/8504/8504-h/8504-h.htm#26</t>
  </si>
  <si>
    <t>With regard to the sense of hearing, it is first remarked that all children for some time after birth are completely deaf, and it was not till the middle of the fourth day that Professor Preyer obtained any evidence of hearing in his child. This child first turned his head in the direction of a sound in the eleventh week, and this movement in the sixteenth week had become as rapid and certain as a reflex. At eight months, or a year before its first attempts at speaking, the infant distinguished between a tone and a noise, as shown by its pleasure on hearing the sounds of a piano; after the first year the child found satisfaction in itself striking the piano. In the twenty-first month it danced to music, and in the twenty fourth imitated song; but it is stated on the authority of other observers that some children have been able to sing pitch correctly, and even a melody, as early as nine months. One such child used at this age to sing in its sleep, and at nineteen months could beat time correctly with its hand while singing an air.</t>
  </si>
  <si>
    <t>GEORGE S. STRONG</t>
  </si>
  <si>
    <t>FEED-WATER HEATER AND PURIFIER.</t>
  </si>
  <si>
    <t>The nature of incrustation and the evils resulting therefrom having been stated, it now remains to consider the methods that have been devised to overcome them. These methods naturally resolve themselves into two kinds, chemical and mechanical. The chemical method has two modifications; in one the design is to purify the water in large tanks or reservoirs, by the addition of certain substances which shall precipitate all the scale-forming ingredients before the water is fed into the boiler; in the other the chemical agent is fed into the boiler from time to time, and the object is to effect the precipitation of the saline matter in such a manner that it will not form solid masses of adherent scale. Where chemical methods of purification are resorted to, the latter plan is generally followed as being the least troublesome. Of the many substances used for this purpose, however, some are measurably successful; the majority of them are unsatisfactory or objectionable.</t>
  </si>
  <si>
    <t>TWO FRIENDS</t>
  </si>
  <si>
    <t>Monsieur Sauvage caught the first gudgeon, Monsieur Morissot the second, and almost every moment one or other raised his line with a little, glittering, silvery fish wriggling at the end; they were having excellent sport. They slipped their catch gently into a close-meshed bag lying at their feet; they were filled with joy—the joy of once more indulging in a pastime of which they had long been deprived. The sun poured its rays on their backs; they no longer heard anything or thought of anything. They ignored the rest of the world; they were fishing. But suddenly a rumbling sound, which seemed to come from the bowels of the earth, shook the ground beneath them: the cannon were resuming their thunder. Morissot turned his head and could see toward the left, beyond the banks of the river, the formidable outline of Mont-Valerien, from whose summit arose a white puff of smoke.The next instant a second puff followed the first, and in a few moments a fresh detonation made the earth tremble.</t>
  </si>
  <si>
    <t>H Rider Haggard</t>
  </si>
  <si>
    <t>Cetywayo and his White Neighbours</t>
  </si>
  <si>
    <t>http://www.online-literature.com/h-rider-haggard/cetywayo/</t>
  </si>
  <si>
    <t>In or about the year 1872, the burghers of the Republic elected Mr. Burgers their President. This remarkable man was a native of the Cape Colony, and passed the first sixteen or seventeen years of his life, he once informed me, on a farm herding sheep. He afterwards became a clergyman noted for the eloquence of his preaching, but his ideas proving too broad for his congregation, he resigned his cure, and in an evil moment for himself took to politics. President Burgers was a man of striking presence and striking talents, especially as regards his oratory, which was really of a very high class, and would have commanded attention in our own House of Commons. He possessed, however, a mind of that peculiarly volatile order, that is sometimes met with in conjunction with great talents, and which seems to be entirely without ballast. His intellect was of a balloon-like nature, and as incapable of being steered.</t>
  </si>
  <si>
    <t>H.S. PARMELEE</t>
  </si>
  <si>
    <t>H.S. PARMELEE'S PATENT AUTOMATIC SPRINKLER.</t>
  </si>
  <si>
    <t>The automatic sprinkler is a device for automatically extinguishing fires through the release of water by means of the heat of the fire, the water escaping in a shower, which is thrown in all directions to a distance of from six to eight feet. The sprinkler is a light brass rose, about 1½ inches diameter and less than two inches high entire, the distributer being a revolving head fitted loosely to the body of the fixed portion, which is made to screw into a half inch tube connection. The revolution of the distributer is affected by the resistance the water meets in escaping through slots cut at an angle in the head. The distribution of water has been found to be the most perfect from this arrangement. Now, this distributing head is covered over with a brass cap, which is soldered to the base beneath with an alloy which melts at from 155 to 160 degrees. No water can escape until the cap is removed. The heat of an insignificant fire is sufficient to affect this, and we have the practical prevention of any serious damage or loss through the multiplication of the sprinkler.</t>
  </si>
  <si>
    <t>HAROLD B. DIXON</t>
  </si>
  <si>
    <t>THE INFLUENCE OF AQUEOUS VAPOR ON THE EXPLOSION OF CARBONIC OXIDE AND OXYGEN</t>
  </si>
  <si>
    <t>http://www.gutenberg.org/files/8504/8504-h/8504-h.htm#15</t>
  </si>
  <si>
    <t>For an easy and striking lecture experiment, I employ a tube open at both ends and bent like a W. The two open arms are short and the platinum wires are fixed at the highest bend. The tube is filled with hot mercury--one of the ends being closed by a caoutchouc stopper for the purpose--and a dry mixture of 5 volumes of air and 2 volumes of carbonic oxide is introduced into the bent tube over the mercury. A little phosphoric oxide is passed up one arm. After a few minutes the gases may be submitted to the spark without exploding. A little water may then be introduced through a pipette into the other arm; and if the spark is passed directly the gases ignite in the wet and not in the dry arm of the tube. The admixture of the inert nitrogen renders a larger quantity of aqueous vapor necessary for the explosion than when only carbonic oxide and oxygen in proper proportion are present.</t>
  </si>
  <si>
    <t>I.R.</t>
  </si>
  <si>
    <t>No one but a chemist can appreciate the full significance of the brief message which came to us a month ago without warning—"Wöhler is dead!" What need be added to it? No chemist was better known or more honored than Wöhler, and none ever deserved distinction and honor more than he. His life was made up of a series of brilliant successes, which not only compelled the admiration of the world at large, but directed the thoughts of his fellow workers, and led to results of the highest importance to science. It is impossible in a few words to give a correct account of the work of Wöhler, and to show in what way his life and work have been of such great value to chemistry. Could he himself direct the preparation of this notice, the writer knows that his advice would be, "Keep to the facts." So far as any one phrase can characterize the teachings of Wöhler, that one does it; and though enthusiasm prompts to eulogy, let us rather recall the plain facts of his life, and let them, in the main, speak for themselves.</t>
  </si>
  <si>
    <t>J. T. BOTTOMLEY.</t>
  </si>
  <si>
    <t>JAMES PRESCOTT JOULE.</t>
  </si>
  <si>
    <t>James Prescott Joule was born at Salford, on Christmas Eve of the year 1818. His father and his grandfather before him were brewers, and the business, in due course, descended to Mr. Joule and his elder brother, and by them was carried on with success till it was sold, in 1854. Mr. Joule's grandfather came from Elton, in Derbyshire, settled near Manchester, where he founded the business, and died at the age of fifty-four, in 1799. His father, one of a numerous family, married a daughter of John Prescott of Wigan. They had five children, of whom James Prescott Joule was the second, and of whom three were sons--Benjamin, the eldest, James, and John--and two daughters--Alice and Mary. Mr. Joule's mother died in 1836 at the age of forty-eight; and his father, who was an invalid for many years before his death, died at the age of seventy-four, in the year 1858.</t>
  </si>
  <si>
    <t>J. TYNDALL</t>
  </si>
  <si>
    <t>SPECTRUM GRATINGS.</t>
  </si>
  <si>
    <t>At a recent meeting of the London Physical Society, Prof. Rowland, of Baltimore, exhibited a number of his new concave gratings for giving a diffraction spectrum. He explained the theory of their action. Gratings can be ruled on any surface, if the lines are at a proper distance apart and of the proper form. The best surface, however, is a cylindrical or spherical one. The gratings are solid slabs of polished speculum metal ruled with lines equidistant by a special machine of Prof. Rowland's invention. An account of this machine will be published shortly. The number of lines per inch varied in the specimens shown from 5,000 to 42,000, but higher numbers can be engraved by the cutting diamond. The author has designed an ingenious mechanical arrangement for keeping the photographic plates in focus. In this way photographs of great distinctness can be obtained. Prof. Rowland exhibited some 10 inches long, which showed the E line doubled, and the large B group very clearly.</t>
  </si>
  <si>
    <t>J.M. Adams, in The Microscope</t>
  </si>
  <si>
    <t>Bacteria</t>
  </si>
  <si>
    <t>http://www.gutenberg.org/files/8687/8687-h/8687-h.htm#14</t>
  </si>
  <si>
    <t>Bacteria, whether significant of disease or decline of health, are found more or less numerous in everything we eat and drink. The germs or spores of many kinds, known as termo, lineola, tenue, spirillum, vibriones, etc, exist in almost infinite numbers; some of the smallest are too small to be seen by the highest powers, which, being lodged in all vegetable and animal substances, spring into life and develop very rapidly under favorable circumstances. They develop most rapidly when decomposition commences, and seem to indicate the degree or activity of that decomposition, also hastening the same. They are found most numerous in the feces, and usually fully developed in the fresh evacuations of persons of all ages. They may be seen plainly under a thin glass with high powers with strong or clear light, when the material is much diluted with water. These bacteria appear almost as numerously, yet more slowly, in urine, either upon exposure to air or when freshly evacuated, when the general health of the individual is declining, or any tendency to decomposition.</t>
  </si>
  <si>
    <t>J.S. NEWBERRY</t>
  </si>
  <si>
    <t>THE ORIGIN AND RELATIONS OF THE CARBON MINERALS</t>
  </si>
  <si>
    <t>http://www.gutenberg.org/files/8687/8687-h/8687-h.htm#22</t>
  </si>
  <si>
    <t>Most animal-tissue decomposes with great rapidity, and plant tissue, when not protected, soon decays. This decay is essentially oxidation, since its final result is the restoration to the atmosphere of carbonic acid, which is broken up in plant-growth by the appropriation of its carbon. Hence it is a kind of combustion, although this term is more generally applied to very rapid oxidation, with the evolution of sensible light and heat. But, whether the process goes on rapidly or slowly, the same force is evolved that is absorbed in the growth of plant-tissue; and by accelerating and guiding its evolution, we are able to utilize this force in the production at will of heat, light, and their correlatives, chemical affinity, motive power, electricity, and magnetism. The decomposition of plants may, however, be more or less delayed, and it then takes the form of a destructive distillation, the constituents reacting upon each other, and forming temporary combinations, part of which are evolved, and part remain behind. Water is the great extinguisher of this as of the more rapid oxidation that we call combustion; and the decomposition of plant-tissue under water is extremely slow, from the partial exclusion of oxygen.</t>
  </si>
  <si>
    <t>JAMES H. SALISBURY, A.M., M.D</t>
  </si>
  <si>
    <t>MALARIA.</t>
  </si>
  <si>
    <t>Should any care to repeat these observations, these limits should be observed and the old adage about "the early bird catching the worm," etc. Some may object to this directness of report, and say that we should report all the forms of life seen. To this I would say that the position I occupy is much different from yours, which is that of discoverer. When a detective is sent out to catch a rogue, he tumbles himself but little with people or things that have no resemblance to the rogue. Suppose he should return with a report as to the houses, plants, animals, etc., he encountered in his search; the report might be very interesting as a matter of general information, but rather out of place for the parties who desire the rogue caught. So in my search I made a special work of catching the gemiasmas and not caring for anything else.</t>
  </si>
  <si>
    <t>John Tyndall, F.R.S.</t>
  </si>
  <si>
    <t>ATOMS, MOLECULES, AND ETHER WAVES.</t>
  </si>
  <si>
    <t>Man is prone to idealization. He cannot accept as final the phenomena of the sensible world, but looks behind that world into another which rules the sensible one. From this tendency of the human mind, systems of mythology and scientific theories have equally sprung. By the former the experiences of volition, passion, power, and design, manifested among ourselves, were transplanted, with the necessary modifications, into an unseen universe from which the sway and potency of those magnified human qualities were exerted. "In the roar of thunder and in the violence of the storm was felt the presence of a shouter and furious strikers, and out of the rain was created an Indra or giver of rain." It is substantially the same with science, the principal force of which is expended in endeavoring to rend the veil which separates the sensible world from an ultra-sensible one. In both cases our materials, drawn from the world of the senses, are modified by the imagination to suit intellectual needs.</t>
  </si>
  <si>
    <t>Journal of Gas Lighting</t>
  </si>
  <si>
    <t>THE ECONOMICAL WASHING OF COAL GAS AND SMOKE</t>
  </si>
  <si>
    <t>http://www.gutenberg.org/files/18345/18345-h/18345-h.htm#art21</t>
  </si>
  <si>
    <t>It is because of the success which attended M. Chevalet's treatment of factory smoke that he turned his attention to coal gas. The communication in which M. Chevalet's method is described deals first with chimney gases, in order to show the difficulties of the first class of work done by the author's process. Like coal gas, chimney gases contain in suspension solid particles, such as soot and ashes. Before washing these gases in a bath of sulphuric acid, in order to retain the ammonia, there were two problems to be solved. It was first of all necessary to cool the gases down to a point which should not exceed the boiling point of the acid employed in washing; and then to remove the solid particles which would otherwise foul the acid. In carrying out this mechanical purification it was impossible, for two reasons, to make use of apparatus of the kind used in gas works; the first obstacle was the presence of solid particles carried forward by the gaseous currents, and the other difficulty was the volume of gas to be dealt with.</t>
  </si>
  <si>
    <t>Jr. Horatio Alger</t>
  </si>
  <si>
    <t>From Farm Boy to Senator</t>
  </si>
  <si>
    <t>http://www.gutenberg.org/files/53382/53382-h/53382-h.htm</t>
  </si>
  <si>
    <t>Daniel was but eight years old, a boy of striking appearance, with black hair and eyes, and a swarthy complexion. He was of slender frame, and his large dark eyes, deep set beneath an overhanging brow, gave a singular appearance to the thin face of the delicate looking boy. He was a farmer's son, and lived in a plain, old-fashioned house, shaded by fine elms, and separated from the broad, quiet street by a fence. It was situated in a valley, at the bend of the Merrimac, on both sides of which rose high hills, which the boy climbed many a time for the more extended view they commanded. From a high sheep-pasture on his father's farm, through a wide opening in the hills, he could see on a clear day Brentney Mountain in Vermont, and in a different direction the snowy top of Mount Washington, far away to the northeast.</t>
  </si>
  <si>
    <t>M.V. Deshayes</t>
  </si>
  <si>
    <t>THE POSITION OF MANGANESE IN MODERN INDUSTRY.</t>
  </si>
  <si>
    <t>http://www.gutenberg.org/files/18345/18345-h/18345-h.htm#art19</t>
  </si>
  <si>
    <t>The first alloys of manganese and copper were made in 1848, by Von Gersdorff; soon after Prof. Schrötter of Vienna made compounds containing 18 or 20 percent of manganese by reducing in a crucible the oxides of copper and manganese mixed with wood charcoal and exposing to a high heat. These alloys were quite ductile, very hard, very tenacious, and capable of receiving a beautiful polish; their color varies from white to rose color, according to the respective proportions of the two bodies; they are particularly interesting on account of the results which were obtained by adding them to certain metallic fusions. It is well known that in the fining of copper by oxidation there is left in the fined metal the suboxide of copper, which must then be removed by the refining process, using carbon to reduce the copper to its metallic state. M. Manhès, taking advantage of the greater affinity of manganese for oxygen, found that if this last element was introduced into the bath of copper during the operation of refining, the copper suboxide would be reduced and the copper obtained in its metallic condition.</t>
  </si>
  <si>
    <t>Major Allan Cunningham, R.E.</t>
  </si>
  <si>
    <t>RECENT HYDRAULIC EXPERIMENTS.</t>
  </si>
  <si>
    <t>As to surface-slope its measurement—from nearly 600 trials—was found to be such a delicate operation that the result would be of doubtful utility. This would affect the application of all formulas into which it entered. The water surface was ascertained, on the average of its oscillations, to be sensibly level across, not convex, as supposed by some writers. There were 565 sets of vertical velocity measurements combined into forty-six series. The forty-six average curves were all very flat and convex downstream—except near an irregular bank—and were approximately parabolas with horizontal axes; the data determined the parameters only very roughly; the maximum velocity line was usually below the service, and sank in a rectangular channel, from the center outward down to about mid-depth near the banks. Its depression seemed not to depend on the depth, slope, velocity, or wind; probably the air itself, being a continuous source of surface retardation, would permanently depress the maximum velocity, while wind failed to effect this, owing to its short duration. On any vertical the mid-depth velocity was greater than the mean, and the bed velocity was the least.</t>
  </si>
  <si>
    <t>MANUEL EISSLER</t>
  </si>
  <si>
    <t>THE PANAMA CANAL</t>
  </si>
  <si>
    <t>http://www.gutenberg.org/files/8717/8717-h/8717-h.htm#1</t>
  </si>
  <si>
    <t>Nobody in Europe dreamt that Columbus had discovered a new continent, and when Balbao, in 1513, discovered the South Sea, then it was known that Asia lay beyond, and navigators directed their course there. On his deathbed, in 1506, Columbus still held to his delusion that he had reached Zipanga, Japan. In 1501 he was exploring the coast of Veragua, in Central America, still looking for the Ganges, and announcing his being informed on this coast of a sea which would bear ships to the mouth of that river, while about the same time the Cabots, under Henry VII, were taking possession of Newfoundland, believing it to be part of the island coast of China.
Although these were grave blunders in geography and in navigation, the discoveries really made in the rich tropical zones, the acquirement of a new world, and the rich products continually reaching Europe from it, for a time aroused Spain from her lethargy. The world opened east and west. The new routes poured their spices, silks, and drugs through new channels into all the Teutonic countries.</t>
  </si>
  <si>
    <t>Marcel Deprez</t>
  </si>
  <si>
    <t>ON AN ELECTRIC POWER HAMMER</t>
  </si>
  <si>
    <t>http://www.gutenberg.org/files/8687/8687-h/8687-h.htm#18</t>
  </si>
  <si>
    <t>The iron cylinder weighs 23 kilogrammes; but, when the current has an intensity of 43 amperes and traverses 15 sections, the stress developed may reach 70 kilogrammes; that is to say, three times the weight of the hammer. So this latter obeys with absolute docility the motions of the operator's hands, as those who were present at the lecture were enabled to see. I will incidentally add that this power hammer was placed on a circuit derived from one that served likewise to supply three Hefner-Alteneck machines (Siemens D5 model) and a Gramme machine (Breguet model P.L.). Each of these machines was making 1,500 revolutions per minute and developing 25 kilogrammeters per second, measured by means of a Carpentier brake. All these apparatuses were operating with absolute independence, and had for generators the double excitation machine that figured at the Exhibition of Electricity. In an experiment made since then, I have succeeded in developing in each of these four machines 50 kilogrammeters per second, whatever was the number of those that were running; and I found it possible to add the hammer on a derived circuit without notably affecting the operation of the receivers.</t>
  </si>
  <si>
    <t>Maxime Helen</t>
  </si>
  <si>
    <t>LOUIS FAVRE, CONSTRUCTOR OF THE ST. GOTHARD TUNNEL.</t>
  </si>
  <si>
    <t>I saw Favre, for the first time, in Geneva, in 1872, a few days after he had assumed the responsibility of undertaking the great work. He had been living since the war on his magnificent Plongeon estate, on the right bank of the lake. There was no need of dancing attendance in order to reach the contractor of the greatest work that has been accomplished up to the present time, for Mr. Favre was easy of access. We had scarcely passed five minutes together then we we were conversing as we often did later after an acquaintance of six years. After making known to him the object of my visit, the desire of being numbered among the personnel of his enterprise, the conversation quickly took that turn of mirthfulness that was at the bottom of Favre's character. "This is the first time," said he to me, laughing, "that I ever worked with Germans, and I had not yet struck the first blow of the pick on the Gothard when they began to quibble about our contract of the 8th of last August. Ah! that agreement of August 8th! How I had to change and re-change it, later on."</t>
  </si>
  <si>
    <t>Min. and Sci. Press</t>
  </si>
  <si>
    <t>Flumes and Their Construction</t>
  </si>
  <si>
    <t>http://www.gutenberg.org/files/8687/8687-h/8687-h.htm#4</t>
  </si>
  <si>
    <t>The planking ordinarily used is of heart sugar pine, one and a half to two inches thick, and 12 to 18 inches wide. Where the boards join, pine battens three inches wide by one and a half thick cover the seam. Sills, posts, and caps support and strengthen the flume every four feet. The posts are mortised into the caps and sills. The sills extend about 20 inches beyond the posts, and to them side braces are nailed to strengthen the structure. This extension of the sill timbers affords a place for the accumulation of snow and ice, and in the mountains such accumulations frequently break them off, and occasionally destroy a flume. To avoid damage from slides, snow, and wind storms, the flumes are set in as close as possible to the bank, and rest, wholly or partially, on a solid bed, as the general topography and costs will admit. Stringers running the entire length of the flume are placed beneath the sills just outside of the posts. They are not absolutely necessary, but in point of economy are most valuable, as they preserve the timbers.</t>
  </si>
  <si>
    <t>Mr. JOHN GJERS</t>
  </si>
  <si>
    <t>SOAKING PITS FOR STEEL INGOTS.</t>
  </si>
  <si>
    <t>http://www.gutenberg.org/files/8559/8559-h/8559-h.htm#1</t>
  </si>
  <si>
    <t>It is well understood that in the fluid steel poured into the mould there is a larger store of heat than is required for the purpose of rolling or hammering. Not only is there the mere apparent high temperature of fluid steel, but there is the store of latent heat in this fluid metal which is given out when solidification takes place.
It has, no doubt, suggested itself to many that this heat of the ingot ought to be utilized, and as a matter of fact, there have been, at various times and in different places, attempts made to do so; but hitherto all such attempts have proved failures, and a kind of settled conviction has been established in the steel trade that the theory could not possibly be carried out in practice.
The difficulty arose from the fact that a steel ingot when newly stripped is far too hot in the interior for the purpose of rolling, and if it be kept long enough for the interior to become in a fit state, then the exterior gets far too cold to enable it to be rolled successfully.</t>
  </si>
  <si>
    <t>N. Robertson</t>
  </si>
  <si>
    <t>How to Plant Trees</t>
  </si>
  <si>
    <t>http://www.gutenberg.org/files/8483/8483-h/8483-h.htm#14</t>
  </si>
  <si>
    <t>For years, I was much against this system of cutting trees into poles, and fought hard against one of the most successful tree planters in Canada about this pole business. I have trees planted under the system described that have many strong shoots six and eight feet long--hard maple, elm, etc., under the most unfavorable circumstances. In planting, be particular to have the hole into which you plant much larger than your roots; and be sure you draw out all your roots to their length before you put on your soil; clean away all the black, leafy soil about them, for if that is left, and gets once dry, you will not easily wet it again. Break down the edges of your holes as you progress, not to leave them as if they were confined in a flower pot; and when finished, put around them a good heavy mulch, I do not care what of--sawdust, manure, or straw. This last you can keep by throwing a few spadefuls of soil over; let it pass out over the edges of your holes at least one foot.</t>
  </si>
  <si>
    <t>N.B. WOOD</t>
  </si>
  <si>
    <t>CRYSTALLIZATION AND ITS EFFECTS UPON IRON</t>
  </si>
  <si>
    <t>http://www.gutenberg.org/files/8717/8717-h/8717-h.htm#14</t>
  </si>
  <si>
    <t>Iron, as you all know, is known to the arts in three forms: cast or crude, steel, and wrought or malleable. Cast iron varies much in chemical composition, being a mixture of iron and carbon chiefly, as constant factors, with which silicium in small quantities (from 1 to 5 percent.), phosphorus, sulphur, and sometimes manganese (e.g. spiegeleisen) and various other elements are combined. All of these have some effect upon the crystalline structure of the mass, but whatever crystallization takes place occurs at the moment of solidification, or between that and a red heat, and varies much, according to the time occupied in cooling, as to its composition. My own experience leads me to think that a cast iron having about 3 percent of carbon, a small percentage of phosphorus, say about ½ of 1 percent, and very small quantities of silicium (the less the better) and traces of manganese (the two latter substances slagging out almost entirely during the process of remelting for casting), makes a metal best adapted to the general use of the founder.</t>
  </si>
  <si>
    <t>NELSON H. DABTON</t>
  </si>
  <si>
    <t>THE MINERALOGICAL LOCALITIES IN AND AROUND NEW YORK CITY, AND THE MINERALS OCCURRING THEREIN.</t>
  </si>
  <si>
    <t>Crystals of this are included in the denser rock in great abundance; they are very small, seldom over a few lines in diameter, of an iron black color, of a regular octahedral form; sometimes large crystals may be found in place or in the disintegrated loose rock. I have seen them a half inch in diameter, and a half dozen in a small mass, thus forming an excellent cabinet specimen. By finding out by observation where they are the thickest in the rock, and cutting in at this point, more or less fine crystals may be obtained. This is readily found where they are so very abundant, near the equidistant points of the walk, that no difficulty should be encountered in so doing. These characteristics are interesting, and if large specimens cannot be obtained, any quantity of the small crystals may be split out, and, as a group, used for a representative at least. Before the blowpipe it is infusible, but if powdered, it slowly dissolves in the molten borax bead and yields a beautiful green globule. The specific gravity, which is generally unattainable, is about 4.5, and hardness 5 to 6.</t>
  </si>
  <si>
    <t>New York Times</t>
  </si>
  <si>
    <t>DANGER FROM LIGHTNING IN BLASTING.</t>
  </si>
  <si>
    <t>http://www.gutenberg.org/files/8483/8483-h/8483-h.htm#21</t>
  </si>
  <si>
    <t>There were two flashes of lightning between the hours of 5 and 6 o'clock Tuesday afternoon, the first taking place at 5:23, and the second nineteen minutes later. The former, according to testimony elicited by our reporter, simply caused a slight perturbation of the lights in the tunnel, but did not extinguish them. Five minutes later the work of disconnection and reconnection began, but only two of the six charges were ready for the pressure of the button when the last flash interrupted the proceedings. The fact that the time of the explosion corresponded to the second with that of the aerial electrical discharge furnishes indubitable evidence that the accident was not caused by any carelessness on the part the electrician in charge, and exonerates all parties from blame. At the same time it should be remembered by engineers in such work that atmospheric electricity cannot be altogether disregarded in such cases, and that as a source of accident it may at any time prove dangerous. The concurrence of circumstances on Tuesday was particularly fortunate.</t>
  </si>
  <si>
    <t>P. J. Davies</t>
  </si>
  <si>
    <t>Practical Notes on Plumbing</t>
  </si>
  <si>
    <t>http://www.gutenberg.org/files/18345/18345-h/18345-h.htm#art06</t>
  </si>
  <si>
    <t>Previously, I described the method of tinning the bit, etc., with resin; but before this work on joints can be considered complete, I find it necessary to speak of tinning the ends of iron pipes, etc., which have within the last fifty years been much used in conjunction with leaden pipes. This is done as follows: Take some spirits of salts (otherwise known as hydrochloric acid, muriatic acid, hydrogen chloride, HCl) in a gallipot, and put as much sheet-zinc in it as the spirit will dissolve; you have then obtained chloride of zinc (ZnCl). A little care is required when making this, as the acid is decomposed and is spread about by the discharged hydrogen, and will rust anything made of iron or steel, such as tools, etc. It also readily absorbs ammoniacal gas, so that, in fact, sal ammoniac may also be dissolved in it, or sal ammoniac dissolved in water will answer the purpose of the chloride of zinc.</t>
  </si>
  <si>
    <t>Prof. C. H. Chandler</t>
  </si>
  <si>
    <t>THE AIR IN RELATION TO HEALTH</t>
  </si>
  <si>
    <t>http://www.gutenberg.org/files/8687/8687-h/8687-h.htm#12</t>
  </si>
  <si>
    <t>When we examine our atmosphere, we find it is composed of oxygen and nitrogen. The nitrogen constitutes no less than 80 percent of the atmosphere; the remaining 20 percent, consists of oxygen, so that the atmosphere consists almost entirely of these two gases, odorless and colorless and invisible. The atmosphere is, however, never free from moisture; a certain amount of aqueous vapor is always present. The quantity can hardly be stated, as it varies from day to day and month to month; it depends upon the temperature and other conditions. Then we have the gas commonly called carbonic acid in extremely minute quantities, about one part in 2,500, or four one-hundredths of one percent. A small quantity of ammonia and a small quantity of ozone are also present.
Besides these gases which have been enumerated, and which play an important part in supporting life in both the kingdoms of nature, we find a great many solids. Many people know how dust settles upon everything about the house. This dust has recently been the subject of most active study, and it proves to be quite as important as the vital oxygen that actually supports life.</t>
  </si>
  <si>
    <t>PROF. DE CHAUMONT</t>
  </si>
  <si>
    <t>THE FOOD AND ENERGY OF MAN</t>
  </si>
  <si>
    <t>http://www.gutenberg.org/files/8559/8559-h/8559-h.htm#32</t>
  </si>
  <si>
    <t>Now, modern science tell us that such changes are accompanied with manifestations of energy in some form or other, most frequently in that of heat, and we must look, therefore, upon nitrogenous food as contributing to the energy of the body in addition to its other functions.
What are the substances which we may class as nitrogenous? In the first place, we have the typical example of the purest form in albumin, or white of egg; and from this the name is now given to the class of albuminates. The animal albuminates are: Albumin from eggs, fibrin from muscles, or flesh, myosin, or synronin, also from animals, casein (or cheesy matter) from milk, and the nitrogenous substances from blood. In the vegetable kingdom, we have gluten, or vegetable fibrin, which is the nourishing constituent of wheat, barley, oats, etc.; and legumin, or vegetable casein, which is the peculiar substance found in peas and beans. The other organic constituents--the fats and the starches and sugars--contain no nitrogen, and were at one time thought to be concerned in producing animal heat.</t>
  </si>
  <si>
    <t>R. G. BROWN</t>
  </si>
  <si>
    <t>THE ADER RELAY</t>
  </si>
  <si>
    <t>http://www.gutenberg.org/files/8504/8504-h/8504-h.htm#23</t>
  </si>
  <si>
    <t>The instrument consists of two permanent horseshoe magnets, fixed parallel with each other and an inch apart. A very thin spool or bobbin of insulated wire is suspended, like the pendulum of a clock, between these permanent magnets, in such a manner that the bobbin hangs just in front of the four poles. A counterpoise is fixed at the top of the pendulum bar, which permits the adjusting of the antagonistic forces represented by the action of the swinging bobbin, and two springs, which are insulated from the mass, and which form one electrode of the local or annunciator circuit, while the pendulum bar forms the other.
It will be easily understood that as the bobbin hangs freely in the center of a very strong magnetic field (formed by the four poles of the two permanent magnets), the slightest current sent through the bobbin will cause the bobbin to be attracted from one direction, while it will be repelled from the other, according to the polarity of the current transmitted.</t>
  </si>
  <si>
    <t>R. W. McFARLAND</t>
  </si>
  <si>
    <t>MERIDIAN LINE</t>
  </si>
  <si>
    <t>http://www.gutenberg.org/files/8717/8717-h/8717-h.htm#18</t>
  </si>
  <si>
    <t>Nail a slat to the north side of an upper window--the higher the better. Let it be 25 feet from the ground or more. Let it project 3 feet. Near the end suspend a plumb-bob, and have it swing in a bucket of water. A lamp set in the window will render the upper part of the string visible. Place a small table or stand about 20 feet south of the plumb-bob, and on its south edge stick the small blade of a pocket knife; place the eye close to the blade, and move the stand so as to bring the blade, string, and polar star into line. Place the table so that the star shall be seen very near the slat in the window. Let this be done half an hour before the greatest elongation of the star. Within four or five minutes after the first alignment the star will have moved to the east or west of the string. Slip the table or the knife a little to one side, and align carefully as before. After a few alignments the star will move along the string--down, if the elongation is west; up, if east.</t>
  </si>
  <si>
    <t>Richard Owen, C.B., F.R.S.</t>
  </si>
  <si>
    <t>OUR ORIGIN AS A SPECIES.</t>
  </si>
  <si>
    <t>Limiting the comparison to that on which the writer quoted bases his conclusions—apparently the superficial extent of the roof plate—its greater extent as compared with that of a gorilla equaling, probably, in weight the entire frame of the individual from the Neanderthal cave, is strongly significant of the superiority of size of brain in the cave dweller. The inner surface moreover indicates the more complex character of the soft organ on which it was moulded; the precious "gray substance" being multiplied by certain convolutions which are absent in the apes. But there is another surface which the unbiased zoologist finds it requisite to compare. In the human "calvarium" in question, the midline traced backward from the super-orbital ridge runs along a smooth track. In the gorilla a ridge is raised from along the major part of that tract to increase the surface giving attachment to the biting muscles. Such ridge in this position varies only in height in the female and the male adult ape, as the specimens in the British Museum demonstrate.</t>
  </si>
  <si>
    <t>S.S. BRADFORD</t>
  </si>
  <si>
    <t>Cotton Seed Oil</t>
  </si>
  <si>
    <t>http://www.gutenberg.org/files/8559/8559-h/8559-h.htm#18</t>
  </si>
  <si>
    <t>Having had occasion during the last six years to manufacture lead plaster in considerable quantities, it occurred to me that cotton seed oil might be used instead of olive oil, at less expense, and with as good results. The making of this plaster with cotton seed oil has been questioned, as, according to some authorities, the product is not of good consistence, and is apt to be soft, sticky, and dark colored; but in my experience such is not the case. If the U. S. P. process is followed in making this plaster, substituting for the olive oil cotton seed oil, and instead of one half-pint of boiling water one and one-half pint are added, the product obtained will be equally as good as that from olive oil. My results with this oil in making lead plaster led me to try it in making the different liniments of the Pharmacopoeia, with the following results:
Linimentum Ammonia--This liniment, made with cotton seed oil, is of much better consistency than when made with olive oil. It is not so thick, will pour easily out of the bottle, and if the ammonia used is of proper strength, will make a perfect liniment.</t>
  </si>
  <si>
    <t>W. H. Preece</t>
  </si>
  <si>
    <t>ON A NEW ARC ELECTRIC LAMP</t>
  </si>
  <si>
    <t>http://www.gutenberg.org/files/8559/8559-h/8559-h.htm#20</t>
  </si>
  <si>
    <t>Electric lamps on the arc principle are almost as numerous as the trees in the forest, and it is somewhat fresh to come upon something that is novel. In these lamps the carbons are consumed as the current flows, and it is the variation in their consumption which occasions the flickering and irregularity of the light that is so irritating to the eyes. Special mechanical contrivances or regulators have to be used to compensate for this destruction of the carbons, as in the Siemens and Brush type, or else refractory materials have to be combined with the carbons, as in the Jablochkoff candle and in the lamp Soleil. The steadiness of the light depends upon the regularity with which the carbons are moved toward each other as they are consumed, so as to maintain the electric resistance between them a constant quantity. Each lamp must have a certain elasticity of regulation of its own, to prevent irregularities from the variable material of carbon used, and from variations in the current itself and in the machinery. In all electric lamps, except the Brockie, the regulator is in the lamp itself.</t>
  </si>
  <si>
    <t>W.H. Bacheler, M.D.</t>
  </si>
  <si>
    <t>THE ABA OR ODIKA.</t>
  </si>
  <si>
    <t>When the fallen fruit covers the ground, much as apples do in America, the Indigenous Americans go in canoes to gather it, and the number harvested will be in proportion to the industry of the women. The aba plum is about the size of a goose's egg, of a flattened, ovoid shape, and, when ripe, a beautiful golden color. It consists of three distinct parts: the rind, the pulp, and the seed. The pulp consists of a mass extensively interwoven with strong filaments, which apparently grow out of the seed and are with great difficulty separated from it. The seed, reniform in shape, is bivalved, and constitutes about two-thirds of the bulk of the entire plum, and the inner kernel two-thirds the bulk of the seed.
In consequence of it being such a high tree and growing in such inconvenient places, I have been unable to procure a specimen of the flowers.</t>
  </si>
  <si>
    <t>WILLIAM BARNET LE VAN</t>
  </si>
  <si>
    <t>Economical Steam Power</t>
  </si>
  <si>
    <t>http://www.gutenberg.org/files/8559/8559-h/8559-h.htm#3</t>
  </si>
  <si>
    <t>For example, I was at a mill a short time ago when the governor belt broke. The result was a stoppage of the whole mill. Had the motive power of this mill been subdivided into a number of small engines only one department would have been stopped. During the stoppage in this case the windows of the mill were a sea of heads of men and women (the operatives), and considerable excitement was caused by the violent blowing off of steam from the safety-valves, due to the stoppage of the steam supply to the engine; and this excitement continued until the cause of the stoppage was understood. Had the power in this mill been subdivided the stoppage of one of a number of engines would scarcely have been noticed, and the blowing off of surplus steam would not have occurred.
In building a mill the first item to be considered is the interest on the first cost of the engine, boilers, etc. This item can be subdivided with advantage into the amounts of interest on the respective costs of:
First. The engine or engines;
Second. The boiler or boilers;
Third. The engine and boiler house.</t>
  </si>
  <si>
    <t>THE NEW YORK CANALS.</t>
  </si>
  <si>
    <t>At as early a date as the close of the Revolutionary War, Mr. Morris had suggested the union of the Great Lakes with the Hudson River, and in 1812 he again advocated it. De Witt Clinton, of New York, one of the most, valuable men of his day, took up the idea, and brought the leading men of his state to lend him their support in pushing it. To dig a canal all the way from Albany to Lake Erie was a pretty formidable undertaking; the State of New York accordingly invited the federal government to assist in the enterprise.
The canal was as desirable on national grounds as on any other, but the proposition met with a rebuff, and the Empire State then resolved to build the canal herself. Surveyors were sent out to locate a line for it, and on July 4, 1817, ground was broken for the canal by De Witt Clinton, who was then governor of the state.</t>
  </si>
  <si>
    <t>COTTRAU'S LOCOMOTIVE FOR ASCENDING STEEP GRADES.</t>
  </si>
  <si>
    <t>On level surfaces the engine rests on the large wheels, which revolve in contact with the rails of the ordinary track, and it then runs with great speed, while the auxiliary wheels revolve to no purpose. On reaching an ascent, on the contrary, the engine meets with an elevated track external or internal to the ordinary one, and which engages with the auxiliary wheels. The large wheels are then lifted off the ordinary track and revolve to no purpose. In both cases, the engine is placed under conditions as advantageous as are those that are built especially for the two types of roads. The idea appears to be a very ingenious one, and can certainly be carried out without disturbing the working of the locomotive. In fact, the same number of piston strokes per minute may be preserved in the two modes of running, so as to reduce the speed in ascending, in proportion to the diameters of the wheels. There will thus occur the same consumption of steam.</t>
  </si>
  <si>
    <t>PAPER MAKING "DOWN EAST."</t>
  </si>
  <si>
    <t>Gilbert Brothers erected a saw mill here three years ago. A year later, the Denison Paper Manufacturing Company, of Mechanic Falls, erected a big pulp mill, which, also, the town voted to exempt from taxation for ten years. The mills are valuable companions for each other. The pulp mill utilizes all the waste of the saw mill. A settlement was speedily built by the operatives. Gilbertville now boasts of a post-office, a store, several large boarding houses, a nice school house, and over 500 inhabitants. The pulp mill employs seventy men. It runs night and day. It manufactures monthly 350 cords of poplar and spruce into pulp. It consumes monthly 500 cords of wood for fuel, 45 casks of soda ash, valued at $45 per cask, nine car loads of lime, 24,000 pounds to the car. It produces 1,000,000 pounds of wet fiber, valued at about $17,000, monthly. The pay roll amounts to $3,500 per month.</t>
  </si>
  <si>
    <t>THE NEW YORK FISH COMMISSION PONDS AT CALEDONIA.</t>
  </si>
  <si>
    <t>The supply of spawn has been greater than could be hatched there, and supplies were sent to responsible persons in every state in the Union to be experimented with. At the date of issuing the report the supply of stock fish at the hatchery embraced, it was estimated, a thousand salmon trout, of weights ranging from four to twelve pounds; ten thousand brook trout, from half a pound to two pounds in weight; thirty thousand California mountain trout, weighing from a quarter of a pound to three pounds; forty-seven hundred rainbow trout, of from a quarter of a pound to two pounds' weight; and a large number of hybrids produced by crossing and interbreeding of different members of the salmon tribe. In this connection reference is made to the interesting fact that hybrids of the fish family are not barren. Spawners produced by crossing the male brook trout with the female salmon trout cast 72,000 eggs last fall, which hatched as readily as the spawn of their progenitors. The value of the stock of breeding fish at the hatchery is estimated at $20,000.</t>
  </si>
  <si>
    <t>SOLDERING WITHOUT AN IRON.</t>
  </si>
  <si>
    <t>The parts to be joined are made to fit accurately, either by filing or on a lathe. The surfaces are moistened with the soldering fluid, a smooth piece of tin foil laid on, and the pieces pressed together and tightly wired. The article is then heated over the fire or by means of a lamp until the tin foil melts. In this way two pieces of brass can be soldered together so nicely that the joint can scarcely be found.
With good soft solder, nearly all kinds of soldering can be done over a lamp without the use of a "copper." If several piaces have to be soldered on the same piece, it is well to use solder of unlike fusibility. If the first piece is soldered with fine solder composed of 2 parts of lead, 1 of tin, and 2 of bismuth, there is no danger of its melting when another place near it is soldered with bismuth solder, made of 4 parts of lead, 4 of tin, and 1 of bismuth, for their melting points differ so much that the former will not melt when the latter does. Many solders do not form any malleable compounds.</t>
  </si>
  <si>
    <t>WORKING COPPER ORES AT SPENCEVILLE.</t>
  </si>
  <si>
    <t>The ore is found in a sort of chloritic slate and iron pyrites which follow the ledge all around. The ore itself is a fine-grained pyrite, with a grayish color, and it is well suited by its sulphur and low copper contents, as well as by its properties for heap roasting. In heap roasting, the ore is hand-broken by workers into small lumps before being hoisted to the surface. From the landing on the surface it is run out on long tracks under sheds, dumped around a loose brick flue and on a few sticks of wood formed in the shape of a V, which runs to the flues to give a draught. Layers of brush are put on at intervals through the pile. The smaller lumps are placed in the core of the heap, the larger lumps thrown upon them, and 40 tons of tank residues thrown over all to exclude excess of air; 500 lb. of salt is then distributed through the pile, and it is then set afire.</t>
  </si>
  <si>
    <t>SIEMENS' TELEMETER</t>
  </si>
  <si>
    <t>When it is desired to place one of the telescopes in a given position (its position of zero, for example), without acting on the alidade, it may be done by acting directly on the telescope itself without the intermedium of the winch. For such purpose it is necessary to interrupt communication with the mechanism by pressing on the button, q. If the telescope be turned to one side or the other of its normal position, in making it describe an angle of 90°, it will abut against stops, and these two positions will permit of determining the direction of the base.
The alidades themselves are provided with a button which disengages the toothed sector from the endless screw, and permits of their being turned to a mark made on the table. A regulating screw permits of this operation being performed very accurately. In what precedes, we have supposed a case in which the movable point is viewed by two observers, and in which the table, T T, is stationed at a place distant from them. In certain cases only two stations are employed.</t>
  </si>
  <si>
    <t>PHYSICS WITHOUT APPARATUS.</t>
  </si>
  <si>
    <t>The problem thus proposed may be solved by means of electricity. Take a goblet like the one that supports the pipe, and rub it briskly against your coat sleeve, so as to electrify the glass through friction. Having done this, bring the goblet to within about a centimeter of the pipe stem. The latter will then be seen to be strongly attracted, and will follow the glass around and finally fall from its support. This curious experiment is a pretty variation of the electric pendulum; and it shows that pipe-clay--a very bad conductor of electricity--favors very well the attraction of an electrified body. Tumblers or goblets are to be found in every house, and a clay pipe is easily procured anywhere. So it would be difficult to produce manifestations of electricity more easily and at less expense than by the means here described.</t>
  </si>
  <si>
    <t>THE PROPOSED DUTCH INTERNATIONAL COLONIAL AND GENERAL EXPORT EXHIBITION.</t>
  </si>
  <si>
    <t>The exhibition will consist of five great divisions, to wit: 1. A Colonial exhibition. 2. A General Export exhibition. 3. A Retrospective exhibition of Fine Arts and of Arts applied to the Industries. 4. Special exhibitions. 5. Lectures and Scientific Reunions.
The colonial part forms the base of the exhibition, and will be devoted to a comparative study of the different systems of colonization and colonial agriculture, as well as of the manners and customs of ultramarine peoples. In giving an exact idea of what has been done, it will indicate what remains to be done from the standpoint of a general development of commerce and manufactures. Such is the programme of the first division.
The second division will include everything that relates to the export trade.
The third division will be reserved for works of art dating back from the most remote ages.</t>
  </si>
  <si>
    <t>CHEVALET'S CONDENSO-PURIFIER FOR GAS.</t>
  </si>
  <si>
    <t>The condenso-purifier shown in the accompanying cut operates as follows: Water is caused to flow over a metallic plate perforated with innumerable holes of from one to three millimeters in diameter, and then, under this disk, which is exactly horizontal, a current of gas is introduced. Under these circumstances the liquid does not traverse the holes in the plate, but is supported by the gas coming in an opposite direction. Provided that the gas has sufficient pressure, it bubbles up through the water and becomes so much the more divided in proportion as the holes are smaller and more numerous.
The gas is washed by traversing the liquid, and freed from the tar and coal-dust carried along with it; while, at the same time, the ammonia that it contains dissolves in the water, and this, too, so much the better the colder the latter is. This apparatus, then, permits of obtaining two results: a mechanical one, consisting in the stoppage of the solid matters, and a chemical one, consisting in the stoppage of the soluble portions, such as ammonia, sulphureted hydrogen, and carbonic acid.</t>
  </si>
  <si>
    <t>REMEDY FOR SICK HEADACHE.</t>
  </si>
  <si>
    <t>Surgeon Major Roehring, of Amberg, reports, in No. 32 of the Allg. Med. Centr. Zeit., April 22, 1882, a case of headache of long standing, which he cured by salicylate of sodium, which confirms the observations of Dr. Oehlschlager, of Dantzig, who first contended that we possessed in salicylic acid one of the most reliable remedies for neuralgia. This cannot astonish us if we remember that the action of salicylic acid is, in more than one respect, and especially in its influence on the nervous centers, analogous to quinine.
While out with the troops on maneuver, Dr. Roehring was called to visit the sixteen-year-old son of a poor peasant family in a neighboring village. The boy, who gave all evidences of living under bad hygienic surroundings, but who had shown himself very diligent at school, had been suffering, from his sixth year, several days every week from the most intense headache, which had not been relieved by any of the many remedies tried for this purpose. A careful examination did not reveal any organic lesion or any cause for the pain, which seemed to be neuralgic in character, a purely nervous headache.</t>
  </si>
  <si>
    <t>SUNLIGHT AND SKYLIGHT AT HIGH ALTITUDES.</t>
  </si>
  <si>
    <t>Prof. Langley, following Capt. Abney, observed: The very remarkable paper just read by Captain Abney has already brought information upon some points which the one I am about, by the courtesy of the Association, to present, leaves in doubt. It will be understood then that the references here are to his published memoirs only, and not to what we have just heard.
The solar spectrum is so commonly composed to have been mapped with completeness, that the statement that much more than one-half its extent is not only unmapped but nearly unknown, may excite surprise. This statement is, however, I think, quite within the truth, as to that almost unexplored region discovered by the elder Herschel, which, lying below the red and invisible to the eye, is so compressed by the prism that, though its aggregate heat effects have been studied through the thermopile, it is only by the recent researches of Capt. Abney that we have any certain knowledge of the lines of absorption there, even in part.</t>
  </si>
  <si>
    <t>ON SILICON.</t>
  </si>
  <si>
    <t>It is known that platinum heated in a forge fire, in contact with carbon, becomes fusible. Boussingault has shown that this is due to the formation of a silicide of platinum by means of the reduction of the silica of the carbon by the metal. MM. P. Schützenberger and A. Colson have produced the same phenomenon by heating to white heat a slip of platinum in the center of a thick layer of lampblack free from silica.
The increase in weight of the metal and the augmentation of its fusibility were found to be due, in this case also, to a combination with silicon. As the silicon could not come directly from the carbon which surrounded the platinum, MM. Schützenberger and Colson have endeavored to discover under what form it could pass from the walls of the crucible through a layer of lampblack several centimeters in thickness, in spite of a volatility amounting to almost nothing under the conditions of the experiment.</t>
  </si>
  <si>
    <t>COST OF POWER TO MAKE FLOUR.</t>
  </si>
  <si>
    <t>"Supposing a mill with six pairs of stones, two pairs of porcelain roller mills, and the necessary dressing, purifying, and wheat cleaning machinery to require a steam motor of 100 indicated horse power to drive it, then the average consumption of fuel in this mill would be 200 lb. of coal per hour. Such a mill working day and night will turn out about 400 sacks of flour per week of, say, 130 hours, so that 200 × 13 = 26,000 lb. of coal would be required to manufacture 400 sacks of flour. The cost of this quantity of coal may be taken at, say, £12 (about $58.32), and for cost of attending engine and boiler, cost of oil, etc., another £3 (about $14.58) per week may be added; so that, in this case, the manufacture of 400 sacks of flour would cause an expenditure of £15 ($72.90) for the steam motor. Therefore the cost of the steam motor per 20-stone sack of flour may be taken at 9d. (about 18 cents) per sack, if an improved low grinding system is used.</t>
  </si>
  <si>
    <t>WHEAT TESTS.</t>
  </si>
  <si>
    <t>There was considerable complaint last season, on the part of wheat raisers in sections tributary to Minneapolis, on account of the rigid standard of grading adopted by the millers of that city. It was asserted that the differentiation of prices between the grades was unjustly great and out of proportion to the actual difference of value. In order to ascertain whether this was the case or not, the Farmers' Association of Blue Earth County, Minn., decided to have samples of each grade analyzed by a competent chemist in order to determine their relative value. Accordingly specimens were secured, certified to by the agent of the Millers' Association of Minneapolis, and sent to the University of Minnesota for analysis. The analysis was conducted by Prof. Wm. A. Noyes, Ph.D., an experienced chemist, who has recently reported as follows:
"The analyses of wheat given below were undertaken for the purpose of determining whether the millers' grades of wheat correspond to an actual difference in the chemical character of the wheat. For this purpose samples of wheat were secured, which were inspected and certified to by M. W. Trexa on April 13th of this year."</t>
  </si>
  <si>
    <t>ANCIENT GREEK PAINTING.</t>
  </si>
  <si>
    <t>A lecture on ancient Greek painting was lately delivered by Professor C.T. Newton, C.B., at University College, London. The lecturer began by reminding his audience of the course of lectures on Greek sculpture, from the earliest times to the Roman period, which he completed this year. The main epochs in the history of ancient sculpture had an intimate connection with the general history of the Greeks, with their intellectual, political, and social development. We could not profitably study the history of ancient sculpture except as part of the collateral study of ancient life as a whole, nor could we get a clear idea of the history of ancient sculpture without tracing out, so far as our imperfect knowledge permits, the characteristics and successive stages of ancient painting. Between these twin sister arts there had been in all times, and especially in Greek antiquity, a close sympathy and a reciprocal influence.</t>
  </si>
  <si>
    <t>Bjerknes's Experiments</t>
  </si>
  <si>
    <t>http://www.gutenberg.org/files/18345/18345-h/18345-h.htm#art10</t>
  </si>
  <si>
    <t>In all the preceding experiments the bodies brought in presence were both in motion and the phenomena were analogous to those of permanent magnetism. We may also reproduce those which result from magnetism by induction. For this purpose we employ small balls of different materials suspended from floats. Let us, for example, take the body which is a small metal sphere, and present to it either a drum which is caused to pulsate, on an oscillating sphere, and it will be attracted, thus representing the action of a magnet upon a bit of soft iron. A curious experiment may serve to indicate the transition between this new series and the preceding. If we present to each other two drums of opposite phases, but so arranged that one of them vibrates faster than the other, we shall find, on carefully bringing them together, that the repulsion which manifested itself at first is changing to attraction.</t>
  </si>
  <si>
    <t>The Hibernation of Animals</t>
  </si>
  <si>
    <t>http://www.gutenberg.org/files/8483/8483-h/8483-h.htm#13</t>
  </si>
  <si>
    <t>"Don't black bears sleep through the winter?" questioned the writer of an attendant who was dealing out mid-day rations of bread and milk at the park.
"That's the general impression," was the rejoinder, "but we have never noticed any attempts at hibernation here. Bears are unusually lively during the cold months, and demand their food as regularly as do the lions and other feline animals. I don't know that any observations of value on this question have ever been made on animals in confinement. I have had some experience with outside animals, and a great many go through what is called a winter's sleep; and in warm countries there is what might be called a summer sleep. Bears begin in the fall to look out for a soft nest; and if it's possible for them to eat more at one time than another they do it then, and when the cold weather sets in they are fat and in prime condition. According to some authorities, the fat produces the carbon that in some way tends to induce somnolency.</t>
  </si>
  <si>
    <t>Complete Prevention of Incrustation in Boilers</t>
  </si>
  <si>
    <t>Scientific American Supplement, Nos. 286</t>
  </si>
  <si>
    <t>http://www.gutenberg.org/files/8297/8297-h/8297-h.htm#4</t>
  </si>
  <si>
    <t>"The principal generators of incrustation in boilers are gypsum and the so-called bicarbonates of calcium and magnesium. If these can be taken put of the water, before it enters the boiler, the formation of incrustation is made impossible; all disturbances and troubles, derived from these incrustations, are done away with, and besides this, a considerable saving of fuel is possible, as clear iron will conduct heat quicker than that which is covered with incrustation."
J. Kolb, according to Dingler's Polyt. Journal, says: "A boiler with clear sides yielded with 1 kil. coal 7.5 kil. steam, after two months only 6.4 kil. steam, or a decrease of 17 per cent. At the same time the boiler had suffered by continual working."
Suppose a boiler free from inside crust would yield a saving of only 5 per cent. in fuel (and this figure is taken very low compared with practical experiments) it would be at the same time a saving of 3c. per cubic meter water. If the cleaning of one cubic meter water therefore costs less than 3c., this alone would be an advantage.</t>
  </si>
  <si>
    <t>Eddystone Lighthouse</t>
  </si>
  <si>
    <t>http://www.gutenberg.org/files/8297/8297-h/8297-h.htm#5</t>
  </si>
  <si>
    <t>In the latter part of April fifty-three courses of granite masonry, rising to the height of seventy feet above high water, had been laid, and thirty-six courses remained to be set. The old lighthouse had been already overtopped. As the work advances toward completion the question arises: What shall be done with John Smeaton's famous tower, which has done such admirable service for 120 years? One proposition is to take it down to the level of the top of the solid portion, and leave the rest as a perpetual memorial of the great work which Smeaton accomplished in the face of obstacles vastly greater than those which confront the modern architect. The London News says: "Were Smeaton's beautiful tower to be literally consigned to the waves, we should regard the act as a national calamity, not to say scandal; and, if public funds are not available for its conservation, we trust that private zeal and munificence may be relied on to save from destruction so interesting a relic. It certainly could not cost much to convey the building in sections to the mainland, and there, on some suitable spot, to re-erect it as a national tribute to the genius of its great architect."</t>
  </si>
  <si>
    <t>Railway Turn-Table in the Time of Louis XIV</t>
  </si>
  <si>
    <t>http://www.gutenberg.org/files/8297/8297-h/8297-h.htm#7</t>
  </si>
  <si>
    <t>According to Alex. Guillaumot the apparatus consisted of a sort of railway on which the car was moved by manual labor. In the car, which was decorated with the royal colors, are seen seated the ladies and children of the king's household, while the king himself stands in the rear and seems to be directing operations. The remarkable peculiarity to which we would direct the attention of the reader is that this document shows that the car ran on rails very nearly like those used on the railways of the present time, and that a turn-table served for changing the direction to a right angle in order to place the car under the shelter of a small building. The picture which we reproduce, and the authenticity of which is certain, proves then that in the time of Louis XIV. our present railway turn-tables had been thought of and constructed--which is a historic fact worthy of being noted.</t>
  </si>
  <si>
    <t>How Veneering is Made</t>
  </si>
  <si>
    <t>http://www.gutenberg.org/files/8297/8297-h/8297-h.htm#11</t>
  </si>
  <si>
    <t>From the lathe, the veneer is passed to the cutting table, where it is cut to lengths and widths as desired. It is then conveyed to the second story, where it is placed in large dry rooms, air tight, except as the air reaches them through the proper channels. The veneer is here placed in crates, each piece separate and standing on edge. The hot air is then turned on. This comes from the sheet iron furnace attached to the boiler in the engine room below, and is conveyed through large pipes regulated by dampers for putting on or taking off the heat. There is also a blower attached which keeps the hot air in the dry rooms in constant motion, the air as it cools passing off through an escape pipe in the roof, while the freshly heated air takes its place from below. These rooms are also provided with a net-work of hot air pipes near the floor. The temperature is kept at about 165°, and so rapid is the drying process that in the short space of four hours the green log from the steam box is shaved, cut, dried, packed, and ready for shipment.</t>
  </si>
  <si>
    <t>On M. C. Faure's Secondary Battery</t>
  </si>
  <si>
    <t>http://www.gutenberg.org/files/8297/8297-h/8297-h.htm#17</t>
  </si>
  <si>
    <t>The loss resulting from the charging and discharging of this battery is not great; for example, if a certain quantity of energy is expended in charging the cells, 80 per cent. of that energy can be reproduced by the electricity resulting from the discharge of the cells; moreover, the battery can be carried from one place to another without injury. A battery was lately charged in Paris, then taken to Brussels, where it was used the next day without recharging. The cost is also said to be very low. A quantity of electricity equal to one horse power during an hour can be produced, stored, and delivered at any distance within 3 miles of the works for 1½d. Therefore these batteries may become useful in producing the electric light in private houses. A 1,250 horsepower engine, working dynamo-machines giving a continuous current, will in one hour produce 1,000 horse-power of effective electricity, that is to say 80 per cent. of the initial force. The cost of the machines, establishment, and construction will not be more than £40,000, and the quantity of coal burnt will be 2 lb. per hour per effective horse-power, which will cost (say) ½d.</t>
  </si>
  <si>
    <t>Petroleum and Coal in Venezuela</t>
  </si>
  <si>
    <t>http://www.gutenberg.org/files/8297/8297-h/8297-h.htm#20</t>
  </si>
  <si>
    <t>There are many petroleum wells of inferior quality between Escuque and Bettijoque, in the town of Columbia. Laborers gather the petroleum in handkerchiefs. After these become saturated, the oil is pressed out by wringing. It is burned in the houses of the poor. The people thought, in 1824, that it was a substance unknown elsewhere, and they called it the "oil of Columbia." At that time they hoped to establish a valuable industry by working it, and they sent to England, France, and this country samples which attracted much attention. But in those days no method of refining the crude oil had been discovered, and therefore these efforts to introduce petroleum to the world soon failed.
The plains of Ceniza abound in asphalt and petroleum. There is a large lake of these substances about twelve kilometers east of St. Timoteo, and from it some asphalt is taken to Maracaibo. Many deposits of asphalt are found between these plains and the River Mene. The largest is that of Cienega de Mene, which is shallow. At the bottom lies a compact bed of asphalt, which is not used at present, except for painting the bottoms of vessels to keep off the barnacles.</t>
  </si>
  <si>
    <t>Petroleum Oils</t>
  </si>
  <si>
    <t>http://www.gutenberg.org/files/8391/8391-h/8391-h.htm#15</t>
  </si>
  <si>
    <t>The first oil obtained is known as gasoline, used in portable gas machines for making illuminating gas. Then, in turn, come naphthas of a greater or less gravity, benzine, high test water white burning oil, such as Pratt's Astral common burning oil or kerosene, and paraffine oils. When the oil has been distilled it is by no means fit for use, having a dirty color and most offensive smell; it is then refined. For this purpose it is pumped into a large vat or agitator, which holds from two hundred and fifty to one thousand barrels. There is then added to the oil about two per cent, of its volume of the strongest sulphuric acid. The whole mixture is then agitated by means of air pumps, which bring as much as possible every particle of oil in contact with the acid. The acid has no affinity for the oil, but it has for the tarry substance in it which discolors it, and, after the agitation, the acid with the tar settles to the bottom of the agitator, and the mixture is drawn off into a lead-lined tank.</t>
  </si>
  <si>
    <t>Chian Turpentine</t>
  </si>
  <si>
    <t>http://www.gutenberg.org/files/8391/8391-h/8391-h.htm#18</t>
  </si>
  <si>
    <t>It is gathered from incisions made in the tree in June. Axes are used for this purpose, and the incision must be through the whole thickness of the bark. Through these outlets the turpentine falls to the foot of the tree, and mixes with the earth there. On its first appearance the turpentine is of a sirupy consistence, and is quite transparent; gradually it becomes more opaque, and of a yellowish-white color. It is at this period also that it gives off its characteristic odor most abundantly.
It is, however, not the product "turpentine" that is most esteemed by the natives, but the fruit of the tree, a kind of drupe disposed in clusters. The fruit is improved by the incisions made in the tree for the escape of the turpentine, otherwise the resin, having no other outlet, would impregnate the former, hinder its complete development, and render it useless for the purposes for which it is cultivated. One circumstance worth noting is that, as soon as the fruit commences to ripen, the flow of turpentine completely ceases.</t>
  </si>
  <si>
    <t>The Future Development of Electrical Appliances</t>
  </si>
  <si>
    <t>http://www.gutenberg.org/files/8391/8391-h/8391-h.htm#23</t>
  </si>
  <si>
    <t>Prof. Perry, after referring to what might have been said of the great things physical science has done for humanity, plunged into his subject. The work to be done was vast, and the workers altogether out of proportion to the task.
The methods of measurement of electricity are not generally understood. Perhaps when electricity is supplied to every house in the city at a certain price per horse power, and is used by private individuals for many different purposes, this ignorance will disappear. Electrical energy is obtained in various ways, but the generators get heated; and one great object of inventors is to obtain from machines as much as possible electrical energy of the energy in the first place supplied to such machine. The lecturer called particular attention to the difference between electricity and electrical energy, and attempted to drive home the fundamental conceptions of electrical science by the analogies derivable from hydraulics. A miller speaks not only of quantity of water, but also of head of water. The statement then of quantity of electricity is insufficient, except we know the electrical property analogous to head of water, and which is termed electrical potential.</t>
  </si>
  <si>
    <t>A. L. HENDERSON</t>
  </si>
  <si>
    <t>HOW TO MAKE EMULSION IN HOT WEATHER.</t>
  </si>
  <si>
    <t>SCIENTIFIC AMERICAN SUPPLEMENT NO. 299</t>
  </si>
  <si>
    <t>http://www.gutenberg.org/files/8408/8408-h/8408-h.htm</t>
  </si>
  <si>
    <t>The alcohol, both in the gelatine and silver solutions, plays a most important part: (1) It prevents decomposition of the gelatine. (2) It allows the gelatine to be precipitated with a much smaller quantity of alcohol (say about 10 ounces).
After letting the emulsion stand for a few minutes to ripen, I pour in slowly about eight ounces of alcohol, stirring all the time, and keeping the emulsion warm; the emulsion will adhere to the stirring-rod and the bottom of the vessel in a soft mass, and all that is now required is to pour away the alcohol, allow the emulsion to cool, tear it into small pieces, wash in several changes of cold water, make up the quantity to ten ounces, and strain; it is then ready for coating.
By this formula I have no difficulties whatever; my plates set in about five minutes, and their quality is such that, "unless a better method is devised," I intend to adopt it in all weathers.</t>
  </si>
  <si>
    <t>A.J. Jarman.</t>
  </si>
  <si>
    <t>ELECTRIC LIGHT APPARATUS FOR PHOTOGRAPHIC PURPOSES.</t>
  </si>
  <si>
    <t>SCIENTIFIC AMERICAN SUPPLEMENT NO. 312</t>
  </si>
  <si>
    <t>http://www.gutenberg.org/files/17817/17817-h/17817-h.htm</t>
  </si>
  <si>
    <t>To produce the electric current, all that is needed is to lower these suspended elements down into the trough, having previously connected the wires to the electric lamp. At once a light starts up, between the carbon pencils of a thousand-candle power or more. With a light of this power, a large head on cabinet or carte size plate may be produced in three or four seconds.
The generator occupies a floor space of three feet six inches by two feet, and stands two feet six inches high. The cells will cost 5s. to charge, and will produce upward of sixty negatives before being exhausted. All that is necessary, in recharging, is to lift the elements up out of the way, take out the troughs by their handles and empty them, charging them again by means of a toilet jug. When replaced, the whole apparatus is fit for use again; the whole of the above operation occupies but a quarter of an hour, and as there are no earthenware cells employed, there is no fear of breakage.</t>
  </si>
  <si>
    <t>ALBERT HOPPIN</t>
  </si>
  <si>
    <t>AMERICAN MILLING METHODS.</t>
  </si>
  <si>
    <t>Scientific American Supplement, No. 303</t>
  </si>
  <si>
    <t>http://www.gutenberg.org/files/8296/8296-h/8296-h.htm</t>
  </si>
  <si>
    <t>To speak of the wonderful strides which the art of milling has taken during the past decade has become exceedingly trite. This progress, patent to the most casual observer, is a marked example of the power inherent in humanity to overcome natural obstacles. Had the climatic conditions of the Northwest allowed the raising of as good winter wheat as that raised in winter wheat sections generally, I doubt if we should hear so much today of new processes and gradual reduction systems. So long as the great bulk of our supply of breadstuffs came from the winter wheat fields, progress was very slow; the mills of 1860, and I may even say of 1870, being but little in advance, so far as processes were concerned, of those built half a century earlier. The reason for this lack of progress may be found in the ease with which winter wheat could be made into good, white, merchantable flour.</t>
  </si>
  <si>
    <t>ALFRED SELWYN</t>
  </si>
  <si>
    <t>THE TWO RATS</t>
  </si>
  <si>
    <t>The Nursery, December 1881, Vol. XXX
       A Monthly Magazine for Youngest Readers</t>
  </si>
  <si>
    <t>http://www.gutenberg.org/files/42161/42161-h/42161-h.htm#Page_362</t>
  </si>
  <si>
    <t>Crafty had studied the ways of the human race for many years. In his view man was created for the benefit of rats. He had known men who were almost as sly as rats; but on the whole he looked upon them as inferior beings.
Simple, who lived close by, had also a great contempt for men and women. He often boasted that he got his board and lodging all at their expense. But he did not know half as much as he thought he did; and many a time he had been kept from getting into a scrape by his good friend Crafty.
One night, about twelve o'clock, Crafty and Simple started out together to see what they could find. Having poked into every corner of Farmer Rural's cellar, without getting any thing better than raw potatoes, they made their way up stairs.</t>
  </si>
  <si>
    <t>ALFRED STETSON</t>
  </si>
  <si>
    <t>DOWN THE RIVER AFTER THE BOY</t>
  </si>
  <si>
    <t>The Nursery, No. 169, January, 1881, Vol. XXIX
       A Monthly Magazine for Youngest Readers</t>
  </si>
  <si>
    <t>http://www.gutenberg.org/files/17536/17536-h/17536-h.htm#Page_14</t>
  </si>
  <si>
    <t>So he got into the boat, and began to rock it. The boat got loose, and drifted down the river. Walter did not notice this until he was quite a distance from the shore; then, turning round, he saw what had happened. Every moment the current was carrying him further from home.
Walter was not a timid boy, and, instead of crying, he began to reason in this way: "The boat does not leak. It is safe and sound. There are no waves to make me afraid. The wind does not blow. Here on a seat is a thick blanket. In this box is a loaf of bread and a knife. The water of the river is good to drink, and here is a tin mug. I think I will not cry, but hope for the best."
So he sat down. He called to some people on the shore; but they did not hear him. He stood up, and waved his hat to a man in a passing boat, and cried, "Help, help!" But the man thought it was some little fellow making fun of him.</t>
  </si>
  <si>
    <t>ALFRED STILLÉ, M.D.</t>
  </si>
  <si>
    <t>THE TREATMENT OF ACUTE RHEUMATISM.</t>
  </si>
  <si>
    <t>The treatment of simple acute articular rheumatism may be abandoned to palliatives and nature. Apart from complications, such cases nearly always recover under rest and careful nursing. Try and disabuse yourselves of the idea that their cure is dependent upon medicines alone; to help nature is often the best we can do. No treatment was ever invented which stopped a case of acute articular rheumatism. It cannot be stopped by bleeding, or sweating, or purging, by niter, by tartar emetic, by guaiacum, by alkalies, by salines, by salicylic acid, or by anything else. The physician can palliate the pain and perhaps shorten the attack, can control and perhaps prevent complications and stiffness of the joints, but he cannot arrest the disease. Where rest, proper diet, and warmth are enjoined, most cases will get well just as soon without as with the use of medicinal methods.</t>
  </si>
  <si>
    <t>ANNA LIVINGSTON</t>
  </si>
  <si>
    <t>"HOME IN SIGHT."</t>
  </si>
  <si>
    <t>The Nursery, September 1881, Vol. XXX
       A Monthly Magazine for Youngest Readers</t>
  </si>
  <si>
    <t>http://www.gutenberg.org/files/42158/42158-h/42158-h.htm#Page_257</t>
  </si>
  <si>
    <t>The voyage had been a long one, and, though they were not all sea-sick, all were heartily sick of the sea,—all except two little children, a girl and a boy, whose faces were always bright and merry.
"What is there to be seen, captain?" said the children's mother, after trying in vain to make out any thing except sea and sky.
"Don't you know?" said the old man. "Let me point it out then to this little sailor."
So, taking little Willie in his arms while the vessel leaned before the breeze, he pointed with his forefinger, and said, "Do you see that dark-blue cloud right on the edge of the water, just where it meets the sky?"
"Yes, I see it," said the bright-eyed youngster.
"Well, do you know what it is, my lad? It isn't a cloud at all. That's land. Now do you know what land it is?"
"No, sir," said Willie.
"Then I'll tell you. It is old Cape Cod.—We are in sight of home, ladies and gentlemen," said the captain addressing his passengers. "We shall make Boston Light to-night, if this wind holds good."</t>
  </si>
  <si>
    <t>DAISIES AND CLOVER</t>
  </si>
  <si>
    <t>The Nursery, October 1881, Vol. XXX
       A Monthly Magazine for Youngest Readers</t>
  </si>
  <si>
    <t>http://www.gutenberg.org/files/42159/42159-h/42159-h.htm#Page_314</t>
  </si>
  <si>
    <t>Patty was taking a stroll in the pasture, plucking daisies as she went along. Suddenly she stopped, and seemed to be intent upon something in the grass.
"Do you see a snake, Patty?" said her cousin Paul, coming softly up behind her.
"Oh, no!" answered Patty, "I was only trying to find something."
"Trying to find something!" said Paul. "What in the world can it be?"
"Guess, if you can."
"Well," said Paul, "I guess it's a gold dollar."
"No such thing."
"Then it must be a pearl."
"No. What a bright boy you are at guessing! You shall have this bunch of daisies as a reward of merit. Are they not pretty? Don't despise them because they are weeds. Now I will tell you what I am looking for. I want very much to find a——"
"Stop a minute," said Paul, "I have it." And he stooped down, and plucked a four-leaved clover.</t>
  </si>
  <si>
    <t>HOW THE SHEEP WERE SAVED</t>
  </si>
  <si>
    <t>http://www.gutenberg.org/files/42161/42161-h/42161-h.htm#Page_360</t>
  </si>
  <si>
    <t>"My poor sheep!" exclaimed the farmer. "They will be buried in the snow. They will perish with the cold."
He dressed as quickly as possible, called all his men, and his good dog Watch, and started out. It was slow work getting through the snow-drifts. Poor Watch was almost buried sometimes. But the men helped him out, and on he ran again, leaping after them like the good faithful dog he was. At last they came to the place where the sheep had been left. Not one could be seen; but in a corner of the field there was a huge pile of snow, about which Watch began to scratch and howl.
By this they knew that the sheep were all huddled under the snow. The men set to work with their shovels; but for some time no sound came from the sheep. It was so cold that some of the men got discouraged, and wanted to give up the search, and go home.</t>
  </si>
  <si>
    <t>AUNT ANNE</t>
  </si>
  <si>
    <t>BRUCE AND OLD SHEEPY</t>
  </si>
  <si>
    <t>The Nursery, March 1881, Vol. XXIX
       A Monthly Magazine for Youngest Readers</t>
  </si>
  <si>
    <t>http://www.gutenberg.org/files/40754/40754-h/40754-h.htm#Page_88</t>
  </si>
  <si>
    <t>MANY years ago, I spent a few weeks with some friends who lived upon a large milk-farm in the State of New York. They made a great many pounds of butter every day, and packed it in firkins for market. So much churning could not be done by hand, and, as working by steam was not common then, they were obliged to employ dogs, and sometimes sheep.
In the basement of the farm-house was a huge churn, the handle of which was attached to a large barrel made of slats, in such a way, that, when the barrel revolved, the churn was worked. When the dairy-maid was ready to churn, she would lock Bruce, their great dog, into this barrel, and say to him, "Go on, Bruce." If he went on, at every step he turned the barrel. The faster the barrel turned, the faster the churn-handle moved up and down, and the sooner the butter came.</t>
  </si>
  <si>
    <t>THE ROMAN PIGEON</t>
  </si>
  <si>
    <t>http://www.gutenberg.org/files/42161/42161-h/42161-h.htm#Page_366</t>
  </si>
  <si>
    <t>One night, after spending the day in the Catacombs, which are nothing more than cities of the dead, under ground, and after tumbling over my companions, and treading on the heels of the guide, I came home hoping for a quiet, peaceful evening. Finding, however, an invitation to spend that evening with a lady who lived at the other end of the palace, I felt bound to accept it.
As I passed along the dark, narrow entry, which seemed like going through the Catacombs again, I heard a patter, patter, patter, on the brick floor. I supported myself by putting my hands out until they touched the sides of the tube, for I was just the least bit frightened.
The sound was approaching me; but I dared not turn my back. It echoed from the walls and the high ceiling, and the whole air seemed filled with a weird noise. I tiptoed along, when suddenly my foot came down directly upon a pigeon.</t>
  </si>
  <si>
    <t>AUNT FAN</t>
  </si>
  <si>
    <t>A CAT STORY</t>
  </si>
  <si>
    <t>The Nursery, August 1881, Vol. XXX
       A Monthly Magazine for Youngest Readers</t>
  </si>
  <si>
    <t>http://www.gutenberg.org/files/42157/42157-h/42157-h.htm#Page_252</t>
  </si>
  <si>
    <t>As soon as I appeared at the door, and called, "Tom, Tom!" the cats came tumbling, pell-mell, mewing, and rubbing against me. It was a sight to see.
First, there would be a thick row of cats around the pans,—so thick that only sixteen tails and thirty-two hind-legs could be seen. The next minute the heads would go lower, and the fore-paws would go up on the edge of the pans.
Then a kitten would jump in. Then they would all fight, and push, and spit, and snarl to get to the lower side of the pan, where the milk was the deepest.
And then it was all gone. And the pans would be licked clean. And then sixteen tongues licked sixteen jaws, and thirty-two eyes appealed for more. But it was no use to beg. Then sixty-four legs trotted off, and only old Gussy went into the house; while the others went to the barn.</t>
  </si>
  <si>
    <t>AUNT SADIE</t>
  </si>
  <si>
    <t>JACK THE MAGPIE</t>
  </si>
  <si>
    <t>http://www.gutenberg.org/files/17536/17536-h/17536-h.htm#Page_19</t>
  </si>
  <si>
    <t>Jack was quite a large bird. His body was black as coal; his breast was white; and his wings and tail shaded off into a dark green. His bill was long and very strong. He had a shrewd, knowing look. As he was quite tame, he must have been some one's pet.
He would hop and strut around in such a funny, pompous way, that one could not help laughing. He would take food from any one's hand, but would not let any one touch him, except Mr. Hart, the children's father.
To Mr. Hart he seemed to take a great liking. He would hop on to his hand or shoulder: he would follow him all over the place. As soon as Mr. Hart came into the house, Jack would stand outside the door, and scream to him to come out. Indeed, Jack was almost too fond of him.
One day when Mr. Hart was chopping wood, Jack kept laying his bill within two or three inches of the place where the axe fell. It seemed just as if he wanted his bill chopped off.</t>
  </si>
  <si>
    <t>HOW GEORGIE FED HIS FAWN</t>
  </si>
  <si>
    <t>The Nursery, June 1881, Vol. XXIX
       A Monthly Magazine for Youngest Readers</t>
  </si>
  <si>
    <t>http://www.gutenberg.org/files/40757/40757-h/40757-h.htm#Page_171</t>
  </si>
  <si>
    <t>In the first place there was Rover, the big brown pup. Georgie had not taken three steps, when Rover spied the bread, and, thinking it was for him, began jumping after it. Georgie thought he would have to run back to the house; but, seeing a stick on the ground, he picked it up, and shook it at Rover. Rover was afraid of the stick, and ran meekly away.
Nothing else happened to trouble Georgie until he had gone halfway up the walk. Then he met another difficulty. Two big turkey-gobblers, looking very red about the head, and with feathers all ruffled up, rushed towards him for the bread, crying, "Gobble, gobble!" in a frightful manner.
Georgie hesitated. Dare he go past them? "Gobble, gobble!" screeched the turkeys. Down went the bread on the ground, and back to the house, as fast as his legs could carry him, ran Georgie.</t>
  </si>
  <si>
    <t>A PICNIC IN A STRANGE GARDEN</t>
  </si>
  <si>
    <t>http://www.gutenberg.org/files/40757/40757-h/40757-h.htm#Page_178</t>
  </si>
  <si>
    <t>After lunch away they ran in search of "specimens," by which they meant pretty stones. They chipped pieces off the rocks with hammers, playing they were miners finding gold and silver. They filled their baskets, and pretended to have made great fortunes.
They kept up the sport until five o'clock, when their mammas said it was time to start for home, and counted the children to see if all were there. Only five could be found. There should have been six. Who was missing?
It was four-year-old Willie. "Willie, Willie!" shouted every one, and from the great red rock came a faint reply. Then began "hide-and-seek" in earnest, and soon they spied the little fellow sitting on the side of the rock full five yards up.
"Why, Willie!" called his mamma. "What are you doing up there?"
"Going to climb through the little hole, mamma; but I'm tired."
His uncle climbed after him, and soon brought him down.
Six tired little children went early to bed that night, and dreamed of stony men and women, lions and bears.</t>
  </si>
  <si>
    <t>AUNT SUE</t>
  </si>
  <si>
    <t>ALL TRUE</t>
  </si>
  <si>
    <t>http://www.gutenberg.org/files/42159/42159-h/42159-h.htm#Page_308</t>
  </si>
  <si>
    <t>Mrs. F., a lady living not far from Boston, has a bantam hen, who, every spring morning, walks into the house, and lays an egg in a rocking-chair.
After laying the egg, Mrs. Bantam jumps up on the window-seat and says "Cut, cut, cut, cut-ah-cut!"
A turkey belonging to this same lady, who is very fond of pets, once came off her nest with one poor little fledgeling; a duck appeared, about the same time, with only one duckling; and, strangely enough, a hen was roaming about with one solitary chicken.
Mrs. F. thought that the three young ones might as well make one family: so she put the young turkey and the duckling with the hen, and Mistress Biddy took care of them with her own chicken, just as though she were the true mother of them all.
Mrs. F. used to take all three up in her lap and feed them. When put down, the turkey and the duckling would stretch their long necks up, looking wistfully at her, as if coaxing her to take them up again. But the chicken did not seem to care about being petted.</t>
  </si>
  <si>
    <t>LILY AND HER KITTEN</t>
  </si>
  <si>
    <t>http://www.gutenberg.org/files/42161/42161-h/42161-h.htm#Page_371</t>
  </si>
  <si>
    <t>No answer came. Mrs. West looked into the nursery and bedrooms, but saw nothing of the little girl.
Then she went down stairs and looked into the parlor and hall. Lily was not there. She opened the front door and called "Lily, Lily!" but still in vain.
At last she went into the dining-room, and there, to be sure, was Lily fast asleep in a large chair, with Dinah the kitten in her lap, and a little black paw clasped in her chubby hand.
Mrs. West smiled and shut the door softly, saying to herself "Dear child, she is certainly doing no mischief." Then she called her sister to come down and peep in at the sleeping companions.
Helen said, "Isn't that a pretty picture? Suppose we take a big peach from this basket of fruit and put it softly beside her on the chair to surprise her when she wakes."
When Lily woke soon after, she rubbed her eyes, and said, "Why, where did this peach come from, I wonder! Have I been asleep, and has a fairy dropped it in my chair?"</t>
  </si>
  <si>
    <t>AUNT SUSAN</t>
  </si>
  <si>
    <t>EDITH AND THE CHICKENS</t>
  </si>
  <si>
    <t>http://www.gutenberg.org/files/42159/42159-h/42159-h.htm#Page_291</t>
  </si>
  <si>
    <t>Edith was four years old, and had come the day before, for the first time in her life, to stay on a large farm. She had never seen young chickens, except in picture-books: so you can imagine how pleased she was at the thought of seeing real live ones.
She was soon in the farmyard, and after feeding the little things with meal and water,—hasty-pudding she called it,—she seemed to long so to pet them, that her kind grandmother said, "Well, dear, hold up your apron, and I will put some of the chickens in; but you must handle them very gently."
Edith was delighted, and begged to carry them into the house for mamma to see. Old mother-hen, who was busy scratching for the rest of her brood, did not at first notice what was going on. But, when she saw Edith walking off with some of her darlings, she began to spread her wings, and puff out her feathers, and scold in hen fashion.</t>
  </si>
  <si>
    <t>B. P.</t>
  </si>
  <si>
    <t>SWAN-UPPING</t>
  </si>
  <si>
    <t>The Nursery, July 1881, Vol. XXX
       A Monthly Magazine for Youngest Readers</t>
  </si>
  <si>
    <t>http://www.gutenberg.org/files/42156/42156-h/42156-h.htm#Page_216</t>
  </si>
  <si>
    <t>They build their nests in the osier-beds, by the side of the river, but out of the reach of the water. These nests are compact, handsome structures, formed of osiers, or reeds.
Every pair of swans has its own walk, or district, within which no other swans are permitted to build. Every pair has a keeper appointed to take the entire charge of them.
The keeper receives a small sum for every cygnet that is reared; and it is his duty to see that the nest is not disturbed. Sometimes he helps these lordly birds by building the foundation of the nest for them.
Once a year, in August, the swans are counted and marked. This is called "swan-upping," and a good time it used to be. In gayly decorated barges, with flags flying, and music playing, the city authorities came up the river to take up the swans and mark them.</t>
  </si>
  <si>
    <t>B. W.</t>
  </si>
  <si>
    <t>A SAUCY VISITOR</t>
  </si>
  <si>
    <t>http://www.gutenberg.org/files/40757/40757-h/40757-h.htm#Page_168</t>
  </si>
  <si>
    <t>Mr. Canary did not like this at all. "You've not been invited," he squeaked out, ruffling up his feathers, and flying at Flop with all his might. But the bars were between them; and Flop went on eating his dinner as calmly as possible.
Then the canary became so angry that he danced back and forth on his perch, and screamed. Flop made another very polite bow. "Oh, how good that hemp-seed tastes!" said he. "The rape-seed, too, is very nice,—nice as the fattest canker-worm I ever ate."
So he went on eating, looking up now and then to wink at his angry host. When he had eaten all he could find, he made his best bow and said saucily, "Thank you, sir, thank you. Don't urge me to stay longer now. I'll come again some other day," and he flew back to his anxious mother and sisters.</t>
  </si>
  <si>
    <t>B. WATSON</t>
  </si>
  <si>
    <t>LONELY JACK</t>
  </si>
  <si>
    <t>http://www.gutenberg.org/files/42158/42158-h/42158-h.htm#Page_284</t>
  </si>
  <si>
    <t>Jack thought there never before had been such fortunate creatures as they were, and did not dream of separation from his dear friends. But one day a man came up with a rope, and, before the donkeys knew what he was doing, threw it over poor little Jack's neck, and tried to lead him away.
But Jack hadn't the least intention of going. Oh, dear, no! He planted his feet firmly on the ground, while the man pulled, and pulled, and pulled, but could not make him stir a step. At last the man gave up and went away; but he came back the next day with two more men.
Then, spite of Jack's firmness, his legs were bound, and he was laid in a wagon, and carried miles and miles away from all his dear companions.
His new home was a small farm where there were no friends for him at all. Jack soon grew so lonely, that he even felt anxious to scrape acquaintance with the hens and chickens.</t>
  </si>
  <si>
    <t>BRUIN</t>
  </si>
  <si>
    <t>A BEAR'S STORY</t>
  </si>
  <si>
    <t>The Nursery, April 1881, Vol. XXIX
       A Monthly Magazine for Youngest Readers</t>
  </si>
  <si>
    <t>http://www.gutenberg.org/files/40755/40755-h/40755-h.htm#Page_102</t>
  </si>
  <si>
    <t>I was a careless young cub, and one day, when at play on the river-side, I went too near the steep bank, fell over it, and went down splash into the water. It was very deep, and there was a strong current. I had never been taught to swim. I was in such a fright that I could not even cry for help.
The water was choking me, and I was nearly drowned, when a kind log came floating by to my rescue. It seemed like a friend sent from home. I scrambled to the top of it, bade good-by to my sister, who stood crying on the bank, and went drifting down the river.
Before long two queer-looking objects came toward me, paddling along in a sort of hollow log. Seeing plainly that they were not bears, I felt much afraid of them. My mother had often talked to me about some fierce creatures called "men," and had told me always to keep out of their way.</t>
  </si>
  <si>
    <t>Charles Darwin</t>
  </si>
  <si>
    <t>Earthworms</t>
  </si>
  <si>
    <t>http://www.gutenberg.org/files/19923/19923-h/19923-h.htm#lxviii</t>
  </si>
  <si>
    <t>Archæologists ought to be grateful to worms, as they protect and preserve for an indefinitely long period every object, not liable to decay, which is dropped on the surface of the land, by burying it beneath their castings. Thus, also, many elegant and curious tesselated pavements and other ancient remains have been preserved; though no doubt the worms have in these cases been largely aided by earth washed and blown from the adjoining land, especially when cultivated. The old tesselated pavements have, however, often suffered by having subsided unequally from being unequally undermined by the worms. Even old massive walls may be undermined and subside; and no building is in this respect safe, unless the foundations lie six or seven feet beneath the surface, at a depth at which worms cannot work. It is probable that many monoliths and some old walls have fallen down from having been undermined by worms.</t>
  </si>
  <si>
    <t>The Formation of Vegetable Mould, Through the Action of Worms</t>
  </si>
  <si>
    <t>http://www.online-literature.com/darwin/formation-of-vegetable-mould/</t>
  </si>
  <si>
    <t>In the pots in which worms were kept, leaves were pinned down to the soil, and at night the manner in which they were seized could be observed. The worms always endeavoured to drag the leaves towards their burrows; and they tore or sucked off small fragments, whenever the leaves were sufficiently tender. They generally seized the thin edge of a leaf with their mouths, between the projecting upper and lower lip; the thick and strong pharynx being at the same time, as Perrier remarks, pushed forward within their bodies, so as to afford a point of resistance for the upper lip. In the case of broad flat objects they acted in a wholly different manner. The pointed anterior extremity of the body, after being brought into contact with an object of this kind, was drawn within the adjoining rings, so that it appeared truncated and became as thick as the rest of the body. This part could then be seen to swell a little; and this, I believe, is due to the pharynx being pushed a little forwards.</t>
  </si>
  <si>
    <t>CHARLES T. JEROME</t>
  </si>
  <si>
    <t>THE PET FAWN</t>
  </si>
  <si>
    <t>http://www.gutenberg.org/files/42158/42158-h/42158-h.htm#Page_275</t>
  </si>
  <si>
    <t>It was a fawn about eight months old. I am sure if you could have seen him you would never have given papa a moment's rest till you had him as your own pet; and perhaps I shall have something to say to you about that by and by.
Well, this charming little pet was of a light yellowish-brown color, and over his whole body were white spots about the size of a dime.
Some boys had surprised him asleep, when he was about a week old, and had carefully taken him home with them. There he had been tended and made much of by the whole family, and so he had grown to have a genuine affection for his captors.
He was allowed full freedom to go about the woods as he chose, and never failed to return at night; and when called by name—for the boys had named him Dick—he would come bounding up as if he dearly loved to be petted.</t>
  </si>
  <si>
    <t>Chas. A. Doremus</t>
  </si>
  <si>
    <t>On the Composition of Elephants' Milk</t>
  </si>
  <si>
    <t>http://www.gutenberg.org/files/8391/8391-h/8391-h.htm#13</t>
  </si>
  <si>
    <t>On March 10, 1880, the elephant Hebe gave birth to the female calf America. Hebe is now twenty eight years old, and the father of the calf, Mandrie, thirty-two. Since the birth of the "Baby," the mother has been in excellent health, except during about ten days, when she suffered from a slight indisposition, which soon left her.
When born the calf weighed 213½ lbs., and in April, 1881, weighed 900 lbs. A very fair year's growth on a milk diet. At the time I procured the samples both mother and calf were in fine health.
To obtain the milk was a matter of some difficulty. The calf was constantly sucking, nursing two or three times an hour, morning, noon, and night. The milk could be drawn from either of the two teats, but only in small quantity. The mother gave the fluid freely enough, apparently, to her infant, but sparingly to inquisitive man, so the ruse had to be resorted to of milking one teat while the calf was at the other.</t>
  </si>
  <si>
    <t>Chas. T Porter</t>
  </si>
  <si>
    <t>A NEW METHOD OF KEEPING MECHANICAL DRAWINGS</t>
  </si>
  <si>
    <t>The system of keeping drawings now in use at the works of the Southwark Foundry and Machine Company, in Philadelphia, has been found so satisfactory in its operation that it seems worthy of being communicated to the profession.
The method in common use, and which may be called the natural method, is to devote a separate drawer to the drawings of each machine, or of each group or class of machines. The fundamental idea of this system, and its only one, is, keeping together all drawings relating to the same subject matter.
Every draughtsman is acquainted with its practical working. It is necessary to make the drawing of a machine, and of its separate parts, on sheets of different sizes. The drawer in which all these are kept must be large enough to accommodate the largest sheets. The smaller ones cannot be located in the drawer, and as these find their way to one side or to the back, and several of the smallest lie side by side in one course, any arrangement of the sheets in the drawer is out of the question.</t>
  </si>
  <si>
    <t>Clarence M. Boutelle</t>
  </si>
  <si>
    <t>Physical Science in our Common Schools</t>
  </si>
  <si>
    <t>http://www.gutenberg.org/files/8297/8297-h/8297-h.htm#18</t>
  </si>
  <si>
    <t>The child's mind has the receptive side, the sensibility, the most prominent. His senses are alert. He handles and examines objects about him. He sees more, and he learns more from the seeing, than he will in later years unless his perceptive powers are definitely trained and observation made a habit. His judgment and his will are weak. He reasons imperfectly. He chooses without appropriate motives. He needs the building up and development given by educational training. Nature points out the method.
Sensibility being the characteristic of his mind, we must appeal to him through his senses. We must use the concrete; through it we must act upon his weak will and immature judgment. From his natural curiosity we must develop attention. His naturally strong perceptive powers must be made yet stronger; they must be led in proper directions and fixed upon appropriate objects. He must be led to appreciate the relation between cause and effects--to associate together related facts--and to state what he knows in a definite, clear, and forcible manner.
Object lessons, conversational lessons, lessons on animals, lessons based on pictures and other devices, have been used to meet this demand of the child's mental make up.</t>
  </si>
  <si>
    <t>Colliery Guardian</t>
  </si>
  <si>
    <t>THE ELECTRIC LIGHT AT EARNOCK COLLIERY.</t>
  </si>
  <si>
    <t>Near the bottom of the shaft, branches are taken off to supply light to the principal roadways and to the haulage engine-room, the main cables being carried into one of the sections of the mine a distance of half-a-mile. After a careful inspection of the lamps at the pit bottom, the party were photographed in three groups, with the aid of the electric light, by Mr. Annan, of Glasgow, who may well be credited with the distinction of being the first to exercise his skill in the bowels of the earth. They were then led to the haulage engine-room and into the workings, where they witnessed the effects of the light. At the latter point, while, of course, the visitors were at a safe distance, a shot was fired, bringing down a large mass of coal. Having spent fully an hour below ground, the party returned to the surface.</t>
  </si>
  <si>
    <t>Count du Moncel</t>
  </si>
  <si>
    <t>DR. HERZ'S TELEPHONIC SYSTEMS.</t>
  </si>
  <si>
    <t>Let us suppose, then, that four systems of contacts of this nature are arranged at the four corners of an ebonite plate, C C , at A, A¹, B, B¹, and that they are connected with each other, as shown in the cuts—that is to say, the upper disks, e, f, g, h, parallel with the sides of the plate, and the lower disks, A, A¹, B, B¹, diagonally. Let us admit, further, that the plate pivots about an axis, R; that the disks are traversed by small pins fixed in the plate; and that small leaden disks rest upon the upper disks. Finally, let us imagine that the plate is connected at one end, through a rod T, with a telephone diaphragm. Now it will be readily understood that the vibrations produced by the diaphragm will cause the oscillation of the plate, C C, and that there will result therefrom, on the part of the disks, two effects that will succeed one another.</t>
  </si>
  <si>
    <t>David S. Jordan and Chas. H. Gilbert</t>
  </si>
  <si>
    <t>Observations of the Salmon of the Pacific</t>
  </si>
  <si>
    <t>Scientific American Supplement, Nos. 275</t>
  </si>
  <si>
    <t>http://www.gutenberg.org/files/8195/8195-h/8195-h.htm#14</t>
  </si>
  <si>
    <t>There are five species of salmon (Oncorhynchus) in the waters of the North Pacific. We have at present no evidence of the existence of any more on either the American or the Asiatic side.
These species may be called the quinnat or king salmon, the blue-back salmon or red-fish, the silver salmon, the dog salmon, and the hump-back salmon, or Oncorhynchus chouicha, nerka, kisutch, keta, and gorbuscha. All these species are now known to occur in the waters of Kamtschatka as well as in those of Alaska and Oregon.
As vernacular names of definite application, the following are on record:
a. Quinnat--Chouicha, king salmon, e'quinna, saw-kwey, Chinnook salmon, Columbia River salmon, Sacramento salmon, tyee salmon, Monterey salmon, deep-water salmon, spring salmon, ek-ul-ba ("ekewan") (fall run).
b. Blue-bock--krasnaya ryba, Alaska red-fish, Idaho red fish, sukkegh, Frazer's River salmon, rascal, oo-chooy-ha.
c. Silver salmon--kisutch, winter salmon, hoopid, skowitz, coho, bielaya ryba, o-o-wun.
d. Dog salmon--kayko, lekai, ktlawhy, qualoch, fall salmon, o-le-a-rah. The males of all the species in the fall are usually known as dog salmon, or fall salmon.
e. Hump-back--gorbuscha, haddo, hone, holia, lost salmon, Puget Sound salmon, dog salmon (of Alaska).</t>
  </si>
  <si>
    <t>De La Noe</t>
  </si>
  <si>
    <t>Photographic Notes</t>
  </si>
  <si>
    <t>http://www.gutenberg.org/files/8297/8297-h/8297-h.htm#14</t>
  </si>
  <si>
    <t>The same Captain of Engineers has undertaken a series of very interesting experiments on the sensitiveness to light of one or two substances to which bitumen probably owes its sensitiveness, but which, contrary to what takes place with bitumen, are capable of rendering very beautiful half tones, both on polished zinc and on albumenized paper. These sensitive substances are extracted by dissolving marine glue or coal-tar in benzine. By exposure to light, both marine-glue and coal-tar turn of a sepia color, and, in a printing-frame, they render a visible image, which is not the case with bitumen; their solvents are in the order of their energy; chloroform, ether, benzine, turpentine, petroleum spirit, and alcohol. Of these solvents, benzine is the best adapted for reducing the substances to a fluid state, so as to enable them to flow over the zinc. The images obtained, which are permanent, and which are very much like those of the Daguerreotype, are fixed by means of the turpentine and petroleum spirit. They are washed with water, and then carefully dried. It is possible to obtain prints with half-tones in fatty ink by means of plates of zinc coated with marine-glue.</t>
  </si>
  <si>
    <t>Dean Stanley</t>
  </si>
  <si>
    <t>The Burning of the Goliath</t>
  </si>
  <si>
    <t>http://www.gutenberg.org/files/18561/18561-h/18561-h.htm#Burning</t>
  </si>
  <si>
    <t>About eight o'clock on Wednesday morning that great ship suddenly caught fire, from the upsetting of a can of oil in the lamp-room. It was hardly daylight. In a very few minutes the ship was on fire from one end to the other, and the fire-bell rang to call the boys to their posts. What did they do? Think of the sudden surprise, the sudden danger—the flames rushing all around them, and the dark, cold water below them! Did they cry, or scream, or fly about in confusion? No; they ran each to his proper place.
They had been trained to do that—they knew that it was their duty; and no one forgot himself; no one lost his presence of mind. They all, as the captain said: "behaved like men." Then, when it was found impossible to save the ship, those who could swim jumped into the water by order of the captain, and swam for their lives. Some, also at his command, got into a boat; and then, when the sheets of flame and the clouds of smoke came pouring out of the ship, the smaller boys for a moment were frightened, and wanted to push away.</t>
  </si>
  <si>
    <t>DORA BURNSIDE</t>
  </si>
  <si>
    <t>THE SHEEP FOLLOW THE SHEPHERD</t>
  </si>
  <si>
    <t>http://www.gutenberg.org/files/17536/17536-h/17536-h.htm#Page_7</t>
  </si>
  <si>
    <t>But may it not be the form or dress of the shepherd that the sheep know, and follow him? To test this, a traveler, who had put the question, once exchanged dresses with a shepherd, and went amongst the sheep.
The traveler in the shepherd's dress called the sheep, and tried to lead them; but "they knew not his voice," and did not move. But when the shepherd called them, though he was in the traveler's dress, they ran at once to him, thus proving that it was the voice that led them.
I have a dog that will sometimes bark at me when I put on an overcoat which he has not seen me wear before. But, the moment he hears my voice, he seems ashamed of not having known me, and will whine, as if he would say, "Pardon me, good master. It was very stupid in me not to know you. It was your coat I did not know. I will try to be wiser the next time."</t>
  </si>
  <si>
    <t>THE KITTEN'S NECKTIE</t>
  </si>
  <si>
    <t>The Nursery, November 1881, Vol. XXX
       A Monthly Magazine for Youngest Readers</t>
  </si>
  <si>
    <t>http://www.gutenberg.org/files/42160/42160-h/42160-h.htm#Page_345</t>
  </si>
  <si>
    <t>After searching through the house, Nellie ran out to the barn to look for the lost pet.
Sure enough, there was the kitten, not taking the least care of her necktie, just ready to pounce upon a big mouse.
Nellie's voice startled her so that she did not catch the mouse, after all. The nimble little rogue darted into a hole before kitty could even get her paw on his tail.
But the cherry bow was still safe and unsoiled. So, after giving pussy a lecture on her disobedience, Nellie took her into the house.
She met Belle at the door, and told her what a search she had made; while puss, cuddled in her arms, kept up a busy purring, as much as to say, "I'm sorry you were displeased with me. I really thought you would praise me for trying to catch that big mouse; for I'm not much more than a kitten yet."</t>
  </si>
  <si>
    <t>THE BIRD-STORE</t>
  </si>
  <si>
    <t>http://www.gutenberg.org/files/42161/42161-h/42161-h.htm#Page_353</t>
  </si>
  <si>
    <t>One day Susan had two little friends visit her,—Willy and Bessie Hill; and, as they had never seen a parrot, she proposed to take them to the bird-store. They were both delighted to go; and Bessie took her doll and her dog Snip with her.
In her right hand she carried a cake; and the first thing the parrot said as she went towards him was, "Polly wants a cake."
This made the little girl laugh. She laughed still more when the parrot took a piece of cake in his claw, and ate it, bit by bit, as nicely as she could herself.
But when Snip barked at the parrot, and the parrot barked too, she thought it was the funniest thing yet, and laughed till the tears came.
The parrot was so well pleased with his visitors, and talked so fast, that a boy with oranges to sell, came behind to listen. He was much astonished; for he too had never heard a bird speak before.
The children looked a little at the other birds and pets; but none interested them as much as the parrot.</t>
  </si>
  <si>
    <t>E. A. Cowper.</t>
  </si>
  <si>
    <t>RECENT PROGRESS OF INDUSTRIAL SCIENCE.</t>
  </si>
  <si>
    <t>Locomotives have shared to some extent in the general improvement in machinery. The boilers are better made, and are safer at the higher pressures now carried than they were formerly with a low pressure. Several new valve gears of great promise have been brought forward, both for locomotives and marine engines. Among them Joy's motion should be again noticed. Mr. Webb says: "The engine shown at Barrow has been at continuous work ever since the Barrow meeting, and has run 30,278 miles; we had it in for examination on the 18th inst., and found the motion practically as good as the day it went out of the shop, more especially the slides, about which so many of the people who spoke at the meeting seemed to have doubts. I do not think you could get a visiting card between the slides and the blocks; in fact, the engine has been sent out to work again, having had nothing whatever done to it. The first thing, of course, that will require doing will be the tires; as far as I can see nothing else will want doing for some time."</t>
  </si>
  <si>
    <t>Edgar L. Larkin</t>
  </si>
  <si>
    <t>Delicate Scientific Instruments</t>
  </si>
  <si>
    <t>http://www.gutenberg.org/files/8391/8391-h/8391-h.htm#22</t>
  </si>
  <si>
    <t>Phobos, the nearest moon, is only 4,000 miles from the surface of Mars, and is obliged to move with such great velocity to prevent falling, that it actually makes a circuit about its primary in only seven hours and thirty-eight minutes. But Mars turns on its axis in twenty-four hours and thirty-seven minutes, so the moon goes round three times, while Mars does once, hence it rises in the west and sets in the east, making one day of Mars equal three of its months. This moon changes every two hours, passing all phases in a single martial night; is anomalous in the solar system, and tends to subvert that theory of cosmic evolution wherein a rotating gaseous sun cast off concentric rings, afterward becoming planets. Astronomers were not satisfied with the telescope; true, they beheld the phenomena of the solar system; planets rotating on axes, and satellites revolving about them. They saw sunspots, faculæ, and solar upheaval; watched eclipses, transits, and the alternations of summer and winter on Mars, and detected the laws of gravity and motion in the system to which the earth belongs. They then devised the micrometer.</t>
  </si>
  <si>
    <t>Eli C. Ohmart.</t>
  </si>
  <si>
    <t>THE BALLOON IN AERONAUTICS.</t>
  </si>
  <si>
    <t>From the fire balloon invented by the Montgolfier Brothers, in 1782, to the superior hydrogen balloon of M.M. Charles and Robert, no material advancement has been made, except the employment of coal gas, first suggested by Mr. Green. The vast surface presented to the wind makes the balloon unmanageable in every breeze, and the aeronaut can do nothing but allow it to float along with the current. This is a difficulty which has been partly overcome, as was seen at the recent Paris Electrical Exhibition; but no one will ever be able to guide it in a direction opposite to a current of air. The aeronaut must ever content himself in being able to float in the direction of the current or at certain angles to its course; but to do this even is a matter which has not been successfully accomplished. An inflated balloon would ascend too high unless several hundred pounds of ballast were used to weight it down.</t>
  </si>
  <si>
    <t>ELIZABETH A. DAVIS</t>
  </si>
  <si>
    <t>"PARLEY-VOO."</t>
  </si>
  <si>
    <t>http://www.gutenberg.org/files/40754/40754-h/40754-h.htm#Page_93</t>
  </si>
  <si>
    <t>They lived in Sunland, a little town not many miles from Boston; and every morning Parley-voo would hurry down to give his father a kiss before he went away to his business in the city. Then, when the train went by, he would stand at the window, and wave his little white handkerchief, and then his father would wave back at him, as if to say, "Good-by, once more, my dear little Parley-voo, good-by!"
But one morning he was so very sleepy, that he could not open his eyes when his nurse told him it was time to get up. He called the nurse a bonne, as they do in Paris. He pushed her away, and went to sleep again, and the first thing he heard was the train going by with a "choo, choo, choo," and his father was gone without a kiss.
Then Parley-voo cried, and said it was his bonne's fault. He went to the window, and there he stood crying. He could not eat the nice breakfast that his nurse brought him, and would not let her dress him. So she went away, and shut the door, and left him to dress himself.</t>
  </si>
  <si>
    <t>EMILY CARTER</t>
  </si>
  <si>
    <t>THE WOUNDED LAMB</t>
  </si>
  <si>
    <t>http://www.gutenberg.org/files/42158/42158-h/42158-h.htm#Page_268</t>
  </si>
  <si>
    <t>Early one bright morning, three little girls who were spending the summer on their uncle's farm went out to gather wild flowers in the woods not far from the house. Just as they came to the edge of the wood, they heard the faint bleating of a lamb.
They listened, keeping very still, but could not make out where the sound came from. Then Mary, the eldest of the three, said, "Let us each go a different way, and hunt till we find the poor little thing."
They did so; and in a few minutes, Lulu the youngest called to the others, "I've found it! I've found it! Come, Mollie and Bessie, come quick and help me; for the dear little lamb is hurt, and I'm afraid it will die."
You may be sure that they all ran quickly, and it was well that they did; for the lamb had broken its leg, and could not have lived much longer if some one had not taken care of it. They found Lulu trying to help the poor creature; but she could do little except to soothe it.</t>
  </si>
  <si>
    <t>EMMA MITCHELL</t>
  </si>
  <si>
    <t>WHERE JIMMY LIVES</t>
  </si>
  <si>
    <t>http://www.gutenberg.org/files/42160/42160-h/42160-h.htm#Page_323</t>
  </si>
  <si>
    <t>Jimmy's papa has about a hundred horses, as many cows, and a great many hundred sheep. He does not keep them in barns, or feed them with hay, but they roam over the hills, and feed on grass both in winter and summer.
Mr. Mason's house is five miles from any neighbor, and fifteen miles from town. There is no garden or fence round it, and there are no trees to be seen anywhere near. But there are wild flowers in abundance. One of them is a species of cactus. It bears beautiful yellow blossoms in summer, after which comes the fruit, a prickly pear, not good to eat. Another kind of cactus has crimson and scarlet blossoms, but no prickly pears.
Both of these plants are covered with sharp thorns and prickles. Jimmy thinks the blossoms are pretty; but he does not like to pick them.</t>
  </si>
  <si>
    <t>F. H.</t>
  </si>
  <si>
    <t>Cutting Sod for Lawns</t>
  </si>
  <si>
    <t>http://www.gutenberg.org/files/8195/8195-h/8195-h.htm#12</t>
  </si>
  <si>
    <t>I am a very good sod layer, and used to lay very large lawns--half to three-quarters of an acre. I cut the sods as follows: Take a board eight to nine inches wide, four, five, or six feet long, and cut downward all around the board, then turn the board over and cut again alongside the edge of the board, and so on as many sods as needed. Then cut the turf with a sharp spade, all the same lengths. Begin on one end, and roll together. Eight inches by five feet is about as much as a man can handle conveniently. It is very easy to load them on a wagon, cart, or barrow, and they can be quickly laid. After laying a good piece, sprinkle a little with a watering pot, if the sods are dry; then use the back of the spade to smooth them a little. If a very fine effect is wanted, throw a shovelful or two of good earth over each square yard, and smooth it with the back of a steel rake.</t>
  </si>
  <si>
    <t>F.C.Marshall.</t>
  </si>
  <si>
    <t>ON THE PROGRESS AND DEVELOPMENT OF THE MARINE ENGINE.</t>
  </si>
  <si>
    <t>The author then briefly described the modern marine engine and boiler. The three great types of compound engines may be placed as follows in the order of their general acceptance by the shipowning community: (1) The two-cylinder intermediate-receiver compound engine, having cranks at right angles. (2) The Woolf engine in the tandem form, having generally the high-pressure and low-pressure cylinders in line with each other, but occasionally alongside, and always communicating their power to one crank. Such a pair of engines is used sometimes singly, oftener two pairs together, working side by side to cranks at right angles; recently three pairs together, working to cranks placed 120 deg. apart. The system affords the opportunity of adding yet more engines to the same propeller to an indefinite extent. (3) The three cylinder intermediate-receiver compound engine, with one high and two low-pressure cylinders, the steam passing from the high-pressure cylinder into the receiver, and thence into the two low-pressure cylinders respectively. The cranks are placed at equal angles apart round the crank shaft, so as to balance the forces exerted upon the shaft.</t>
  </si>
  <si>
    <t>FRANCES C. SPARHAWK</t>
  </si>
  <si>
    <t>PAPA ROBIN</t>
  </si>
  <si>
    <t>The Nursery, May 1881, Vol. XXIX
       A Monthly Magazine for Youngest Readers</t>
  </si>
  <si>
    <t>http://www.gutenberg.org/files/40756/40756-h/40756-h.htm#Page_132</t>
  </si>
  <si>
    <t>Next summer morning Elizabeth sat on the doorstep, reading. But she looked up often to see the birds fly about, or to watch the butterflies go sailing past.
By and by she heard a shrill chirping. "Poor little bird," she thought, "where can it be? Is it hurt?" She went out into the yard, and looked about her.
There, under a tree, was a baby-bird that had fallen out of its nest. Elizabeth took it up gently. As it lay in her hand, it looked like a soft ball. It chirped as loud as it could, and fluttered.
"Poor birdie," said Elizabeth, "I will try and take you home." And she looked up into the tree. She could see the nest the fledgling had tumbled out of; but she was not tall enough to reach it: so she stood on a knot in the trunk of the tree, and put the nestling in its home.
She saw the father and the mother-bird in the tree, and said to herself that they would take care of the little one. Then she went back to her reading.</t>
  </si>
  <si>
    <t>Franz Stoke, Ph.D</t>
  </si>
  <si>
    <t>APPARATUS USED IN BERLIN FOR THE PREPARATION OF GELATINE PLATES.</t>
  </si>
  <si>
    <t>The great advantages of this apparatus are as follows: 1. From the moment the lid is closed one can work by daylight. 2. The method of washing in moving water is combined with that of complete change of water. 3. The emulsion never comes in contact with metal. 4. Whoever wishes to prepare dry gelatine only requires, when the washing is over and the vessel perfectly emptied, to leave the emulsion to drip for a time, and then to lift out the sieve and its contents and place it in a suitable vessel with absolute alcohol. The latter should be changed once, and when sufficient water has been extracted the sieve should be withdrawn from the vessel and the emulsion allowed to dry spontaneously. In this way all trouble occasioned by changing from vessel to vessel is avoided, and there is no loss of material.</t>
  </si>
  <si>
    <t>GEORGE T. PACKARD</t>
  </si>
  <si>
    <t>THE DESERTED HOUSE</t>
  </si>
  <si>
    <t>http://www.gutenberg.org/files/40755/40755-h/40755-h.htm#Page_122</t>
  </si>
  <si>
    <t>THIS house has no roof, no chimney, no windows, no front-door, no back-door. Yet it was once the home of a happy family; and, if you went near it, you would hear their sweet low voices from morning till night. Such was this little house when I visited it one fine day last summer.
To-day I called again. All was still. Not a voice did I hear. The roofless house was filled with snow. The walls looked dark and sad. The leaves that once cast lovely shadows about them were gone.
As I stood looking at the empty house, Ethel, who is very young but very wise, exclaimed, "The family have gone south for the winter, but are sure to come back in the spring. There will be merry times here pretty soon."
Just then a sharp gust of wind came, and the old house shook as if about to fall. Ethel stood ready to catch it.</t>
  </si>
  <si>
    <t>A KNOWING DOG</t>
  </si>
  <si>
    <t>http://www.gutenberg.org/files/42159/42159-h/42159-h.htm#Page_311</t>
  </si>
  <si>
    <t>Quickly he opens the paper to its full extent, and places it on the floor carefully. He waits patiently for the bones that are to reward his obedience. When they have been put on the clean "table-cloth," he begins his nice feast. Dinner over, Flash picks up the paper cloth, and carries it out of the room for the cook to burn.
Ethel says that Flash can tell time; for at just such a minute every day, the dog comes to his master, sits up straight, with his front paws drooping gracefully, and asks, in his dumb way, for something to eat. And when the time comes for his master to go down town to business, Flash is sure to give him a hint; for Flash is very punctual, you see, and does not approve of delay.
One day Flash brought an intimate friend, a red setter, and introduced him to his master. Flash stood wagging his tail, while the caller was politely caressed. Then the two dogs trotted off together, and Flash's playmate had a new name to put on his visiting list.</t>
  </si>
  <si>
    <t>The Evolutionist at Large</t>
  </si>
  <si>
    <t>http://www.online-literature.com/grant-allen/evolutionist-at-large/1/</t>
  </si>
  <si>
    <t>We know well enough what forms the main material of thought with bees and flies, and that is visible objects. For you must think about something if you think at all; and you can hardly imagine a contemplative blow-fly setting itself down to reflect, like a Hindu devotee, on the syllable Om, or on the oneness of existence. Abstract ideas are not likely to play a large part in apian consciousness. A bee has a very perfect eye, and with this eye it can see not only form, but also colour, as Sir John Lubbock's experiments have shown us. The information which it gets through its eye, coupled with other ideas derived from touch, smell, and taste, no doubt makes up the main thinkable and knowable universe as it reveals itself to the apian intelligence. To ourselves and to bees alike the world is, on the whole, a coloured picture, with the notions of distance and solidity thrown in by touch and muscular effort; but sight undoubtedly plays the first part in forming our total conception of things generally.</t>
  </si>
  <si>
    <t>H. Jay</t>
  </si>
  <si>
    <t>Detection of Alcohol in Transparent Soaps</t>
  </si>
  <si>
    <t>http://www.gutenberg.org/files/8391/8391-h/8391-h.htm#5</t>
  </si>
  <si>
    <t>It appears that every article manufactured with the aid of alcohol is required on its introduction into France to pay duty on the supposed quantity of this reagent which has been used in its preparation. Certain transparent soaps of German origin are now met with, made, as is alleged, without alcohol, and the author proposes the following process for verifying this statement by ascertaining--the presence or absence of alcohol in the manufactured article: 50 grms. of soap are cut into very small pieces and placed in a phial of 200 c.c. capacity; 30 grms. sulphuric acid are then added, and the phial is stoppered and agitated till the soap is entirely dissolved. The phial is then filled up with water, and the fatty acids are allowed to collect and solidify. The subnatant liquid is drawn off, neutralized, and distilled. The first 25 c.c. are collected, filtered, and mixed, according to the process of MM. Riche and Bardy for the detection of alcohol in commercial methylenes, with ½ c.c. sulphuric acid at 18° B., then with the same volume of permanganate (15 grms. per liter), and allowed to stand for one minute.</t>
  </si>
  <si>
    <t>H. T. J.</t>
  </si>
  <si>
    <t>Two Good Lawn Trees</t>
  </si>
  <si>
    <t>http://www.gutenberg.org/files/8195/8195-h/8195-h.htm#11</t>
  </si>
  <si>
    <t>The negundo, or ash-leaved maple, as it is called in the Eastern States, better known at the West as a box elder, is a tree that is not known as extensively as it deserves. It is a hard maple, that grows as rapidly as the soft maple; is hardy, possesses a beautiful foliage of black green leaves, and is symmetrical in shape. Through eastern Iowa I found it growing wild, and a favorite tree with the early settlers, who wanted something that gave shade and protection to their homes quickly on their prairie farms. Brought east, its growth is rapid, and it loses none of the characteristics it possessed in its western home. Those who have planted it are well pleased with it. It is a tree that transplants easily, and I know of no reason why it should not be more popular.
For ornamental lawn planting, I give pre-eminence to the cut-leaf weeping birch. Possessing all the good qualities of the white birch, it combines with them a beauty and delicate grace yielded by no other tree.</t>
  </si>
  <si>
    <t>HELEN MARR</t>
  </si>
  <si>
    <t>ZIP COON</t>
  </si>
  <si>
    <t>http://www.gutenberg.org/files/42156/42156-h/42156-h.htm#Page_199</t>
  </si>
  <si>
    <t>Zip had a long, low body, covered with stiff yellowish hair. His nose was pointed, and his eyes were bright as buttons. His paws were regular little hands, and he used them just like hands.
He was very tame. He would climb up on Isabella's chair, and scramble to her shoulder. Then he would comb her hair with his fingers, pick at her ear-rings, and feel of her collar and pin and buttons.
Isabella's mother was quite ill, but sometimes was able to sit in her chair and eat her dinner from a tray on her lap. She liked to have Zip in her room; but, if left alone with her, Zip would jump up in the chair behind her, and try to crowd her off. He would reach around, too, under her arm, and steal things from her tray.</t>
  </si>
  <si>
    <t>HIERONIMUS</t>
  </si>
  <si>
    <t>THE MAN IN THE MOON</t>
  </si>
  <si>
    <t>http://www.gutenberg.org/files/42156/42156-h/42156-h.htm#Page_219</t>
  </si>
  <si>
    <t>I know two children,—a little girl named Helen, and a little boy named Lewis. Sometimes in the evening, after tea, they come to me, and say, "Papa, will you be the man in the moon and take us all a-sailing?"
Then I get into the rocking-chair, take Helen on one knee and Lewis on the other, and as they lean on my breast, with their eyes shut, I rock and talk to them thus:—
"Here we are up in the sky on the moon. Oh, how high we are! Below us see the clouds blown about like feathers. Here we are safe and sound in the moon. Look down, and see the trees on the earth. There's where the birds are going to bed. Do you see that streak that looks like a silver ribbon? That is a river flowing to the sea. Now we are over the ocean. You can see our moonlight like great plates of silver all over it. See! there comes a ship all white. It looks as if it had its nightdress on.</t>
  </si>
  <si>
    <t>IDA FAY</t>
  </si>
  <si>
    <t>FEEDING THE SWANS IN WINTER</t>
  </si>
  <si>
    <t>http://www.gutenberg.org/files/40754/40754-h/40754-h.htm#Page_72</t>
  </si>
  <si>
    <t>It is a cold day in February. The icicles hang from the trees. The pond is partly frozen over. Mary and her dog Pug have come down to take a look at the swans.
The swans are often fed by girls and boys in the summer; but in winter they have few visitors: so they are glad to see Mary, and waddle up on the ice to meet her.
She feeds them with something that looks to me like a banana, and they eat it greedily. Pug looks on fiercely, as though he did not quite approve of their doings, and had half a mind to interfere.
Take care, Pug: you had better keep in the background. A blow from a swan's wing would not be good fun to a small dog. Let the swans eat their luncheon in peace.</t>
  </si>
  <si>
    <t>HIDE-AND-SEEK</t>
  </si>
  <si>
    <t>http://www.gutenberg.org/files/42156/42156-h/42156-h.htm#Page_193</t>
  </si>
  <si>
    <t>"Ah! there goes a butterfly. I will ask him. 'Butterfly, have you seen a boy, with black eyes, rosy cheeks, and curly hair?' The butterfly lights on a bush. Now he flies again. Now he is off without making any reply.
"Dear me! what shall I do? Is my little boy lost in the woods? Must I go home without him? Oh, how can I live without my boy!"
Out pops a laughing face from the bushes.
"Here I am, mamma!" says Charley. "Don't cry. Here I am close by you."
"Why, so you are. Come out here, you little rogue, and tell me where you have been all this time."
"I have been right behind this tree, and I heard every word you said," says Charley.
"What a joke that was! Why, Charley, you must have kept still for as much as three minutes. I never knew you to do that before."</t>
  </si>
  <si>
    <t>LISA</t>
  </si>
  <si>
    <t>http://www.gutenberg.org/files/42158/42158-h/42158-h.htm#Page_270</t>
  </si>
  <si>
    <t>One day Lisa was alone in the house. Her sister had gone away to spend the day, and her father was out fishing. A heavy storm came up. It rocked the house, and blew the shutters to and fro; but Lisa never heeded it, for she was thinking of her father.
After the storm had ceased, she went to the door and looked out. An old fisherman was passing with his son. She asked him about her father. He pointed out the place where he had seen him before the storm, and said, "I fear that your father's boat has been driven upon the rocks, for it is no longer to be seen."
Without a moment's delay, Lisa tied on her hat, and hastened down to the shore. She got into a boat, and was pushing off, when an old sailor stopped her, and asked her where she was going.</t>
  </si>
  <si>
    <t>J. K. L.</t>
  </si>
  <si>
    <t>MASTER BABY</t>
  </si>
  <si>
    <t>http://www.gutenberg.org/files/40757/40757-h/40757-h.htm#Page_165</t>
  </si>
  <si>
    <t>MASTER BABY has been playing in the park all the morning. He has been chasing a butterfly. He did not catch the butterfly. But he has come home with two rosy cheeks and a good appetite.
Now he must have his dinner. Tie his bib around his neck. Seat him at the table. Give him some soup. Now cut him up some meat and potato, and let him feed himself.
He is a little awkward; but a hungry boy will soon learn how to handle a fork. Let him alone for that. It will not take long to teach him how to use a knife too.
Boys need a good deal of food to make them strong and hearty. Give them plenty of fresh air. Let the sun shine on them. Then they will be sure to eat with a relish.</t>
  </si>
  <si>
    <t>J. Rousse</t>
  </si>
  <si>
    <t>SECONDARY BATTERIES.</t>
  </si>
  <si>
    <t>In order to accumulate electricity for the production of light or motive power, the author has arranged secondary batteries, which differ from those of M.G. Planté. At the negative pole he uses a sheet of palladium, which, during the electrolysis, absorbs more than 900 times its volume of hydrogen. At the positive pole he uses a sheet of lead. The electrolyzed liquid is sulphuric acid at one tenth. This element is very powerful, even when of small dimensions. Another secondary element which has also given good results, is formed at the negative pole of a slender plate of sheet-iron. This plate absorbs more than 200 times its volume of hydrogen when electrolyzed in a solution of ammonium sulphate. The positive pole is formed of a plate of lead, pure or covered with a stratum of litharge, or pure oxide, or all these substances mixed. These metallic plates are immersed in a solution containing 50 per cent. of ammonium sulphate. Another arrangement is at the negative pole, sheet-iron; at the positive pole a cylinder of ferro-manganese. The electrolyzed liquid contains 40 per cent. ammonium sulphate.</t>
  </si>
  <si>
    <t>J. Steiner</t>
  </si>
  <si>
    <t>The Chemical Composition of Rice, Maize, and Barley</t>
  </si>
  <si>
    <t>http://www.gutenberg.org/files/8391/8391-h/8391-h.htm#14</t>
  </si>
  <si>
    <t>The amount of woody fiber or cellulose is considerable for rice with its husk, but only slight for samples without husk. The seat of the mineral matter of the grain of rice is mainly in the husk, and as this ash is very valuable as nourishment for the yeast plant, it is an open question whether it would not be preferable to use for brewing purposes rice with its husk. The comparatively largest amount of fat is contained in maize; and as such oil is not desirable for brewing purposes, different recommendations have been advanced for freeing the grain from it. In the following table some of the mineral constituents of the three kinds of grain are compared with each other. These data refer to 100 parts of ash, and are taken from analysis given by Dr. Emil Wolf.
The excessive amount of ash in rice with its husk is very remarkable, and as this mineral matter consists to a great extent of phosphoric acid and potash, the larger part of it is soluble in water. Consequently on using rice with its husk for brewing purposes, the yeast will be provided with a considerable amount of nutritive substance.</t>
  </si>
  <si>
    <t>JACK TAR</t>
  </si>
  <si>
    <t>THE CARELESS NURSE</t>
  </si>
  <si>
    <t>http://www.gutenberg.org/files/40757/40757-h/40757-h.htm#Page_161</t>
  </si>
  <si>
    <t>The young man and the young woman talked and laughed together as they went along. They seemed to be very good friends. But what became of the infant in the carriage?
Poor child! She fell off the seat. Her head hung over the side of the carriage, just in front of the wheel, and there she lay shrieking for help.
I could not hear her shrieks, for I was a mile away; but the sight was enough for me. I seized my trumpet. "Shipmate, ahoy!" I shouted to the sailor-chap.
No answer. It was plain that the sailor-chap did not care in the slightest degree for that poor suffering child. Nobody offered to help her.
"Steer for the shore!" I said to my helmsman. "Bear down to the rescue!" We landed as soon as we could, but not without some delay, and when we reached the place it was too late. Nurse, carriage, sailor-chap, and all were gone.</t>
  </si>
  <si>
    <t>Jacob Reese</t>
  </si>
  <si>
    <t>ELECTRICITY; WHAT IT IS, AND WHAT MAY BE EXPECTED OF IT.</t>
  </si>
  <si>
    <t>It is now a well established fact that matter, per se, is inert, and that its energy is derived from the physical forces; therefore all chemical and physical phenomena observed in the universe are caused by and due to the operations of the physical forces, and matter, of whatever state or condition it may be in, is but the vehicle through or by which the physical forces operate to produce the phenomena.
There are but two physical forces, i.e., the force of attraction and the force of caloric. The force of attraction is inherent in the matter, and tends to draw the particles together and hold them in a state of rest. The force of caloric accompanies the matter and tends to push the particles outward into a state of activity.
The force of attraction being inherent, it abides in the matter continuously and can neither be increased nor diminished; it, however, is present in different elementary bodies in different degrees, and in compound bodies relative to the elements of which they are composed.</t>
  </si>
  <si>
    <t>JANE OLIVER</t>
  </si>
  <si>
    <t>"A FRIEND IN NEED."</t>
  </si>
  <si>
    <t>http://www.gutenberg.org/files/17536/17536-h/17536-h.htm#Page_8</t>
  </si>
  <si>
    <t>I went up and asked the boy with the broom if he knew the children. "I never saw them before in my life," said he; "but such little ones can't get across without help."
"You are a good boy," said I. "I think you must have a good father."
"I had one once," said he; "but now I have only a good mother."
"Well, Henry," said I, "give her this shilling, and tell her I send it to her for teaching her boy to do good when he can get a chance."
Tears came to the boy's eyes. A shilling seemed a good deal of money to him, and it pleased him all the more because it was given him for his mother.
"Thank you, sir; thank you!" said he, and he ran back to his work one of the happiest boys in London, I think, at that moment.</t>
  </si>
  <si>
    <t>SUSIE'S DANCING-LESSON</t>
  </si>
  <si>
    <t>http://www.gutenberg.org/files/40755/40755-h/40755-h.htm#Page_117</t>
  </si>
  <si>
    <t>When Susie is fretful and peevish,—which, I am glad to say, is not often,—there is nobody who can put her in good humor so quickly as her grown-up sister Ann. She knows just how to deal with the little girl.
Thus Ann will say, "What is the matter, Susie? Are you hungry? No. Are you sleepy? Not a bit of it. Do you want me to tell you a story? No. Are you tired? No. I have it: you want a good dose of exercise. That is the very thing you need. Come here now, and I'll give you a dancing-lesson."
She takes Susie's hands, and whirls her out on the floor before she has time to say a word. Then Ann begins to sing,—
"Here we go up, up, up,
And here we go down, down, down-y;
Here we go this way and that,
And here we go round, round, round-y,"
dancing all the time, and whisking Susie about the room in such a lively way, that the child has to laugh in spite of herself. Susie soon gets in great glee, and always wants to have another dance.</t>
  </si>
  <si>
    <t>CARLO AND THE DUCKS</t>
  </si>
  <si>
    <t>http://www.gutenberg.org/files/40756/40756-h/40756-h.htm#Page_135</t>
  </si>
  <si>
    <t>I will tell you what stopped him. While the ducklings were swimming away for dear life, the old mother-duck came sailing boldly up, with her great yellow beak, and faced Master Carlo.
She looked like a sloop-of-war all ready for action. Carlo was a brave dog; but he was afraid of her, for all that. So he stood still and barked.
Madam Duck did not mind his noise in the least. She quacked at him fiercely. This is what she meant to say: "Look here, my young friend, you are a dog, and I am a duck. You are at home on the land, but I am at home on the water. Bark as much as you please, but, if you know what is good for your health, keep out of this pond, and let my ducklings alone."
"Do you hear that, Carlo?" said Jane. "Now don't stop to answer, but come with me like a good dog, and we will have a run in the woods."
And then Carlo gave up his chase of the ducks, and went quietly where Jane led him.</t>
  </si>
  <si>
    <t>SO TIRED!</t>
  </si>
  <si>
    <t>http://www.gutenberg.org/files/42159/42159-h/42159-h.htm#Page_301</t>
  </si>
  <si>
    <t>After breakfast she would go into the field where the hay was making, and help with her own little rake to toss and spread it. But at eleven o'clock her mother would call her in, put on her cool night-dress, and lay her in her crib for a nap, and by that time the little girl was usually tired enough to be glad to go to sleep.
But one day she was having such a nice time with some little cousins who had come to play with her, that, when her mother called her in for her nap, she said, "Oh, please, mamma, don't make me go to sleep today; I'm not a bit sleepy. See how wide open my eyes are!"
Her mother laughed and said, "Well, darling, we'll try it this once, but I'm afraid you will be tired before night."
"Oh, no! mamma, I shall not be tired, I know, because I am having such a good time."</t>
  </si>
  <si>
    <t>JESSIE AND HER KITTEN</t>
  </si>
  <si>
    <t>http://www.gutenberg.org/files/42160/42160-h/42160-h.htm#Page_324</t>
  </si>
  <si>
    <t>Her mamma laughed, and said, "I think we can manage that, dear. You shall go down in the large front-hall, and there you can run and play as much as you please."
Jessie was delighted with this plan, and presently stood holding the ball just out of reach of the kitten's paws, saying, "Catch it if you can, kitty; catch it if you can!"
As soon as kitty, standing on her hind-legs, had her paw almost upon it, away Jessie would run, shouting and laughing, and kitty would follow her as fast as she could go.
When they had played till Jessie was quite tired, she went to her mamma with kitty cuddled in her arms, and said, "We have had a jolly time, mamma! Now I must give kitty some milk and put her to bed; for I think she is hungry and sleepy after so much exercise." This last was a big word for such a little girl, and she said it quite slowly.
"Yes, dear," mamma said, smiling, "and I think I know somebody else who will soon be hungry and sleepy too."</t>
  </si>
  <si>
    <t>MILLY AND JIP</t>
  </si>
  <si>
    <t>http://www.gutenberg.org/files/42160/42160-h/42160-h.htm#Page_342</t>
  </si>
  <si>
    <t>His is a little English girl. Her name is Mildred; but she is usually called Milly. She has always lived in a fine old house, with lovely grounds about it, not far from London. But now she is going, with her father and mother, to India.
She thinks it will be very nice to be travelling so far away with them; but she is sorry to leave her kind grandmother, and all her aunts and cousins. She could not help crying when she said good-by to them.
"I cannot go without my Jip," she said to her mother the day before leaving.
"Oh, no, darling!" said her mother. "I wouldn't think of leaving the little dog behind. He will be a fine play-fellow for you on board the ship."
So she has Jip cuddled close in her arms, you see. It is late in November, and the weather is cold. But Milly has plenty of warm fur wraps to protect her and her pet too.</t>
  </si>
  <si>
    <t>ANNIE'S GIFT</t>
  </si>
  <si>
    <t>http://www.gutenberg.org/files/42161/42161-h/42161-h.htm#Page_376</t>
  </si>
  <si>
    <t>After getting warm and eating a good dinner, she cheered up wonderfully. And when Mrs. Fay put on her a woolen sacque and mittens and some thick shoes, she looked so happy and thankful that Annie was quite delighted.
When Annie saw her grandmother, the next day, and told her what was done with the apple, the kind old lady said, "That was right. I am very glad you gave it to her. If she is a nice child I would like to have her live with me. I cannot move about much, and for some time I have wanted to find a handy little girl to wait on me."
And when Annie next went to her grandmother's house, there was the little girl, neatly dressed, and fast losing the sad look she had on her face when they met her that cold day.</t>
  </si>
  <si>
    <t>Jefferson Davis</t>
  </si>
  <si>
    <t>The Rise and Fall of the Confederate Government, Volume 1</t>
  </si>
  <si>
    <t>http://www.gutenberg.org/files/19831/19831-h/19831-h.htm</t>
  </si>
  <si>
    <t>Usurpations of the Federal Government have been presented, not in a spirit of hostility, but as a warning to the people against the dangers by which their liberties are beset. When the war ceased, the pretext on which it had been waged could no longer be alleged. The emancipation proclamation of Mr. Lincoln, which, when it was issued, he humorously admitted to be a nullity, had acquired validity by the action of the highest authority known to our institutions—the people assembled in their several State Conventions. The soldiers of the Confederacy had laid down their arms, had in good faith pledged themselves to abstain from further hostile operations, and had peacefully dispersed to their homes; there could not, then, have been further dread of them by the Government of the United States. The plea of necessity could, therefore, no longer exist for hostile demonstration against the people and States of the deceased Confederacy. Did vengeance, which stops at the grave, subside? Did real peace and the restoration of the States to their former rights and positions follow, as was promised on the restoration of the Union?</t>
  </si>
  <si>
    <t>Leonora</t>
  </si>
  <si>
    <t>OUTWITTED</t>
  </si>
  <si>
    <t>http://www.gutenberg.org/files/42156/42156-h/42156-h.htm#Page_197</t>
  </si>
  <si>
    <t>One fine summer day a very hungry fox sallied out in search of his dinner. After a while his eye rested on a young rooster, which he thought would make a very good meal: so he lay down under a wall and hid himself in the high grass, intending to wait until the rooster got near enough, and then to spring on him, and carry him off.
Suddenly, however, the rooster saw him and flew, in a great fright, to the top of the wall.
The fox could not get him there, and he knew it: so he came out from his hiding-place, and addressed the rooster thus: "Dear me!" he cried, "how handsomely you are dressed! I came to invite your magnificence to a grand christening feast. The duck and the goose have promised to come, and the turkey, though slightly ill, will try to come also.</t>
  </si>
  <si>
    <t>USE BEFORE BEAUTY</t>
  </si>
  <si>
    <t>http://www.gutenberg.org/files/42157/42157-h/42157-h.htm#Page_249</t>
  </si>
  <si>
    <t>The hens and turkeys were scratching for their breakfast in front of the barn-door; while the dog lay lazily looking on. The proud peacock stood on the fence near by, and spread his tail out, that the morning sun might shine on it, and make it still more beautiful.
"Ah!" said the peacock to one of the hens, "do you not wish that you were as handsome as I am? Then you would never have to scratch for your food, but would be fed and taken care of and admired."
"I wish nothing of the kind," said the hen. "There is something which men prize more than beauty, and that is usefulness. If I were as fine and gay as you are, men would miss the eggs I lay."
"That is just my view of the case," said a goose. "If I were not a goose, I should like to be a hen. I would not be a lazy peacock."
"She is quite right," said the dog. "You are very beautiful to look at, Master Peacock, but that is all you are good for. Take comfort in your fine feathers, but don't boast."</t>
  </si>
  <si>
    <t>THE PRISONER</t>
  </si>
  <si>
    <t>http://www.gutenberg.org/files/42158/42158-h/42158-h.htm#Page_260</t>
  </si>
  <si>
    <t>The sparrow looks saucily at him, saying, "Ah, ha, Sir Hawk! You have scared me many a time with your sharp claws and hooked beak; but now I am a match for you. It was fine fun for you to kill little chickens. Now you see what comes of it."
"Yes indeed," cries the turkey, "he killed seven dear little chickens. How glad I am that he is caught at last! I'll give him a piece of my mind now, but he can't have any more chickens."
"Ah!" says the hawk, "you talk very bravely; but, if I were let out of this cage, you would not stare at me much longer."
The fowls walk slowly away without saying more. But the pert young sparrow bristles up, and dares the hawk to come out and fight him. It is very easy to be brave when there is no danger.</t>
  </si>
  <si>
    <t>LITTLE CHICK</t>
  </si>
  <si>
    <t>TURTLES</t>
  </si>
  <si>
    <t>http://www.gutenberg.org/files/40754/40754-h/40754-h.htm#Page_71</t>
  </si>
  <si>
    <t>Their habits are quite peculiar. In summer they stay in the water most of the time, coming out only now and then to sun themselves on some log or branch. In the winter they bury themselves in the mud, or remain in a torpid state. When spring comes, they lay their eggs.
They live chiefly on bugs; but I have heard of one living a whole year without any thing to eat. They are very patient, and I have seen one try for hours to get over a wall that one would think he could never get over; and yet he would succeed.
I have a turtle now that will have a funny story to tell his friends, if he ever reaches his native home again. This is it: I once took him to school with me, and left him in a box, with the cover half open, on a table in the dressing-room. In about an hour I heard a suppressed laugh from one of the girls, and, looking up, I saw Mr. Turtle calmly walking into school. He wanted to learn something as well as the rest of us.</t>
  </si>
  <si>
    <t>LOUIS'S MAMMA</t>
  </si>
  <si>
    <t>LOUIS'S NEW PLANT</t>
  </si>
  <si>
    <t>The Nursery, February 1881, Vol. XXIX
       A Monthly Magazine for Youngest Readers</t>
  </si>
  <si>
    <t>http://www.gutenberg.org/files/40753/40753-h/40753-h.htm#Page_36</t>
  </si>
  <si>
    <t>In due time a little plant appeared, carrying one of the nuts on its head; but, finding that too much of a load, it left the parent nut on the surface of the ground, and sent bright green leaves up, and little threads of roots down, until, with its sisters, which had been growing in the same way, it made a group of three pretty plants.
All summer Louis took pride in showing them. Although they grew so finely, many persons prophesied that they would never bear nuts. But, in the latter part of September, Louis dug from one of his plants a nut which was perfect in form, though not yet divided into shell and meat. It was like a raw potato.
He waited patiently, and early in November he dug a saucer-full of well-ripened nuts. The plants had sent out a shoot from each joint, and these grew downward into the ground, and at the end of each shoot grew a nut. So Louis thinks it is correct to call it a ground-nut.</t>
  </si>
  <si>
    <t>M.</t>
  </si>
  <si>
    <t>WHY WOULDN'T THE KITE FLY?</t>
  </si>
  <si>
    <t>http://www.gutenberg.org/files/40753/40753-h/40753-h.htm#Page_45</t>
  </si>
  <si>
    <t>Jack and Fred sat on the steps, trying to think of something to do. They had spent their morning in digging wells and ditches in the sand; for it was vacation-time, and they were living down by the sea.
Just before dinner they had been in bathing. Since dinner they had been over in the fields, picking up long feathery grasses to put in mamma's vases. And now, what should they do next?
At last, Jack thought it would be fine fun to make a large kite, much larger than any they had ever seen. Fred said he would help; and off they ran to get sticks, tacks, paper, paste, and string, so as to have every thing ready.
When they could think of nothing else that was needed, they set to work. Jack cut and tacked the sticks together, just as the smaller ones were in his little old kite; while Fred cut the papers, and made the tail.</t>
  </si>
  <si>
    <t>M. C. W.</t>
  </si>
  <si>
    <t>BOUNCER</t>
  </si>
  <si>
    <t>http://www.gutenberg.org/files/40756/40756-h/40756-h.htm#Page_148</t>
  </si>
  <si>
    <t>Mrs. James had promised that she would bring it to Arthur by Saturday. All the boys were in haste for the day to come, and Arthur said, "Now, mamma, there will be three days more and then 'dog-day.'"
Saturday came at last. Arthur sat by the front door watching. About four o'clock in the afternoon, he came to me and said, very sadly, "Do you really think she will come today, mamma?"—"Yes," said I.
He took his seat on the steps, and in a few minutes I heard a joyful cry: "Here's my dog! here's my dog!" The other boys joined in the shout. Was there ever such joy!
Bouncer,—for that was the puppy's name,—was a fine water-spaniel. He grew very fast, and proved very kind and playful. The three boys became very fond of him. The first thing in the morning, and the last thing at night, they would all rush out of doors for a romp with Bouncer.</t>
  </si>
  <si>
    <t>M. E. Bouty</t>
  </si>
  <si>
    <t>On the Change of Volume Which Accompanies the Galvanic Deposition of a Metal</t>
  </si>
  <si>
    <t>http://www.gutenberg.org/files/8391/8391-h/8391-h.htm#19</t>
  </si>
  <si>
    <t>The new fact which I have observed is, that in the electrolysis of the same salts it is always possible to lower the intensity of the current below a limit, I', such that the compression produced by the deposit changes its direction, that is to say, instead of contracting the metal dilates in solidifying. This change, although unquestionable, is sufficiently difficult to produce with sulphate of copper. It is necessary to employ as a negative electrode a thermometer sensitive to 1/200 of a degree, and to take most careful precautions to avoid accidental deformations of the deposit; but the phenomenon can be observed very easily with nitrate of copper, the sulphate of zinc, and the chloride of cadmium. There is, therefore, a neutral point of compression in the same cases where there is a neutral point of temperatures. With the salts of iron, nickel, etc., for which the neutral point of temperatures cannot be arrived at, there is also no neutral point of compression; and the negative electrode always becomes heated, and the deposit obtained is always a compressing deposit.</t>
  </si>
  <si>
    <t>M. J. TAYLOR</t>
  </si>
  <si>
    <t>BERTIE AT HIS UNCLE'S</t>
  </si>
  <si>
    <t>http://www.gutenberg.org/files/40753/40753-h/40753-h.htm#Page_50</t>
  </si>
  <si>
    <t>Bertie is a brave little boy: so he marches straight up to the door,—which stands open,—and looks out. Then he claps his chubby hands, and shouts, "Oh! it was my uncle Frank under the table. I forgot he was such a funny man. Oh, uncle Frank! How can you get in the house and out of the house, and nobody see you?"
"Look down here at me!" says a strange barking voice from the bottom of the steps. Bertie looks, and sees something that makes his eyes brighter than ever. It is a great, black, shaggy dog, hitched to such a nice little express-wagon. The harness fits its wearer as nicely as can be, and has silver rings and buckles. The reins are red, white, and blue. A neat whip lies across the seat of the wagon. On the sides of the wagon, in large gilt letters, are the words, "City Express."</t>
  </si>
  <si>
    <t>M. M. HATHAWAY</t>
  </si>
  <si>
    <t>THE DOLL THAT FANNY FOUND</t>
  </si>
  <si>
    <t>http://www.gutenberg.org/files/42159/42159-h/42159-h.htm#Page_306</t>
  </si>
  <si>
    <t>She picked berries for grandma to make pies. She drove the cows home from the pasture every night. She rode into the fields in the hay-cart, and came home on the big loads of hay. She fed the chickens, and played with the kittens. But at last there came a rainy day.
Fanny heard the rain pattering on the window the first thing when she awoke in the morning. As soon as grandma opened the door to call her, she cried out: "O grandma! see how it rains! What shall I do today?"
"You can stay in the house with me," said grandma; "I have not seen much of my little girl yet."
"Well, you must tell me what to do," said Fanny.
"You can go up in the garret and play. There is where your mother and aunt Sarah used to spend a good many rainy days," said grandma.</t>
  </si>
  <si>
    <t>M. Maurice Prud'Homme</t>
  </si>
  <si>
    <t>Dyeing Reds with Artificial Alizarin</t>
  </si>
  <si>
    <t>http://www.gutenberg.org/files/8297/8297-h/8297-h.htm#16</t>
  </si>
  <si>
    <t>The first use of the alizarins for reds was for application of styles, that is colors containing at once the mordant and the coloring matter and fixed upon the cloth by the action of steam. Good steam-reds were easily obtained by using receipts originally designed for extracts of madder (mixtures of alizarin and purpurin). On the other hand, the first attempts at dyeing red grounds and red pieces were not successful. The custom of dyeing up to a brown with fleur and then lightening the shade by a succession of soapings and cleanings had much to do with this failure. Goods, mordanted with alumina and dyed with alizarin for reds up to saturation, never reach the brown tone given by fleur or garancin. This tone is due in great part to the presence of fawn colored matters, which the cleanings and soapings served to destroy or remove. The same operations have also another end--to transform the purpurin into its hydrate, which is brighter and more solid. The shade, in a word, loses in depth and gains in brightness.</t>
  </si>
  <si>
    <t>M. R. B.</t>
  </si>
  <si>
    <t>"INCHES."</t>
  </si>
  <si>
    <t>http://www.gutenberg.org/files/40756/40756-h/40756-h.htm#Page_155</t>
  </si>
  <si>
    <t>His real name was Miles; but one of his papa's friends said that such a little chap was too small to be called Miles, and it would be better to begin with "Inches" and go up gradually: so we nicknamed him "Inches."
His papa and mamma were Americans; but their little boy was born in Assam, and until he was four years old he had never seen any other country.
Now, you will want to know where Assam is. I will tell you. It is a kingdom in India, lying west of China, and south of the great Himalaya Mountains. Some peaks of these mountains can be seen on a clear day from the house where Inches lived.
One morning early, our little friend woke, and called out in the Assamese language (for he could not speak English), "Tezzan, take me."
Tezzan his "bearer"—so a man-nurse is called in Assam—came quickly, and dressed his little charge. Then, after giving him a slice of dry toast and a nice plantain for his breakfast, he took the little boy by the hand, and started out with him for their regular morning-walk.</t>
  </si>
  <si>
    <t>Major J. Waterhouse</t>
  </si>
  <si>
    <t>HERALD ISLAND.</t>
  </si>
  <si>
    <t>As soon as the plate is dry, a positive cliché of the drawing to be reproduced is laid upon it, and the whole exposed to the sun for a minute, or to the electric light for three minutes. The reaction produced is the same as with the citrate of iron, but much quicker; the exposed parts are no longer hygroscopic, but in the parts protected by the lines of the drawing the sensitive coating has retained its stickiness, and will hold any powder that may be passed over it, thus producing a very clear image of the drawing. The coating being excessively thin, the little moisture it holds and the powder applied suffice to break its continuity, especially if the powder be slightly alkaline. If the rest of the surface were sufficiently resisting, the plate might be bitten at once; but light alone is not enough to produce complete impermeability: the action of heat must be combined with it. The plate is, therefore, placed on a grating, with wide openings, a large flame is applied underneath, and it is heated till the borders where the copper is bare show iridescent colors.</t>
  </si>
  <si>
    <t>MARY ADDISON</t>
  </si>
  <si>
    <t>"IN A MINUTE."</t>
  </si>
  <si>
    <t>http://www.gutenberg.org/files/17536/17536-h/17536-h.htm#Page_10</t>
  </si>
  <si>
    <t>If you asked Dora to do any thing, she would reply, "In a minute." It was a bad habit she had. "Dora, please bring me a drink of water."—"In a minute."—"Dora, go up stairs, and bring me down my comb."—"Yes, mother, in a minute."—"Dora, come to your dinner."—"In a minute."
One day the bird was hopping about on the floor. Somebody went out, leaving the door open, just as "somebody" is always doing. Dora's mother said, "Dora, shut the door, or the cat will be after your bird."
"Yes, mother, in a minute," said Dora. "I just want to finish this line in my drawing." But the cat did not wait till this was done. In he popped, and with one dart he had the bird in his mouth.
Down went the slate on the floor, and away went cat, bird, and Dora. There was a wild chase on the lawn. "In a minute" Dora came back weeping, with the poor bird in her hand, but, oh! the life had all been shaken out of him.</t>
  </si>
  <si>
    <t>MARY DEY</t>
  </si>
  <si>
    <t>SAM AND HIS GOATS</t>
  </si>
  <si>
    <t>http://www.gutenberg.org/files/42157/42157-h/42157-h.htm#Page_234</t>
  </si>
  <si>
    <t>One day, when Sam was playing in the yard, his papa came driving home from town, with something tied in the bottom of the wagon. When he saw Sam, he stopped the horse and called, "Sam, come here, I have something for you."
Sam ran there as fast as he could, and—what do you think?—papa lifted two little goats out of the wagon, and put them down on the ground. One goat was black and one was white. Sam was so glad he did not know what to to do. He just jumped up and down with delight.
Then the dog Jack came running out to see the goats too; but he did not like them much. He barked at them as hard as he could; but the goats did not mind him at all.
Pretty soon mamma came to see what Sam had. When she saw the goats, she said, "Why, papa, what will become of us if we have two goats on the place?" But she was glad because Sam was glad; and Sam gave his papa about a hundred kisses to thank him for the goats.</t>
  </si>
  <si>
    <t>MARY E. N. HATHAWAY</t>
  </si>
  <si>
    <t>PIGGY'S SPOON</t>
  </si>
  <si>
    <t>http://www.gutenberg.org/files/40756/40756-h/40756-h.htm#Page_146</t>
  </si>
  <si>
    <t>On one side of his house there was a door that opened into a pen. The pen was in the orchard where the sweet apples grew. Sometimes in summer the apples would fall down from the trees into the pen; then piggy would pick them up and eat them. Sometimes they would strike him on his back when they fell; but he did not mind that; he was always glad to get them.
He had his bed of warm straw to sleep in at night, and every day he had as much as he wanted to eat. He had all a pig could wish for: so he was contented. One morning farmer Jackson brought a pailful of milk for piggy's breakfast. He poured the milk into the trough, and piggy made haste to come and eat it.
While he was eating, something hard and cold came into his mouth. He bit it, but found that it was not good: so he left it. He ate up all the milk. When it was gone, he saw a bright silver spoon in the bottom of the trough.</t>
  </si>
  <si>
    <t>MATTIE B. BANK</t>
  </si>
  <si>
    <t>"ONE-OLD-CAT."</t>
  </si>
  <si>
    <t>http://www.gutenberg.org/files/40753/40753-h/40753-h.htm#Page_39</t>
  </si>
  <si>
    <t>"Inner!" said grandma. "What does that mean? Some new expression. I have no doubt, which I never before heard; but an old lady of eighty years can't be expected to keep up with the times. It's something dreadful, of course."
But what was the old lady's surprise when the boys threw aside their blue jackets, and two of them began to throw the "stone" back and forth, one to the other; while the third boy stood between, striking at it as it flew through the air, and sometimes hitting it and sometimes not. There they staid all the afternoon doing the same thing.
"Why," said grandma, putting on her glasses, and looking more closely. "I declare! they're only playing ball, after all. Well, I'm glad they're not so cruel as I thought them. They are such pretty little boys, and have such pretty red stockings too!"
"But," said she, after a long pause, "there is still one thing that troubles me. Where is the 'old cat'?"</t>
  </si>
  <si>
    <t>Messrs. Ellwanger &amp; Barry, of the Mount Hope Nurseries</t>
  </si>
  <si>
    <t>THE CULTURE OF STRAWBERRIES.</t>
  </si>
  <si>
    <t>The Soil and Its Preparation.--The strawberry may be successfully grown in any soil adapted to the growth of ordinary field or garden crops. The ground should be well prepared, by trenching or plowing at least eighteen to twenty inches deep, and be properly enriched as for any garden crop. It is unnecessary to say that if the land is wet, it must be thoroughly drained.
Season for Transplanting.--In the Northern States, the season for planting in the spring is during the months of April and May. It may then be done with safety from the time the plants begin to grow until they are in blossom. This is the time we prefer for setting out large plantations.
During the months of August and September, when the weather is usually hot and dry, pot-grown plants may be planted to the best advantage. With the ball of earth attached to the roots, they can be transplanted without any failures, and the trouble and annoyance of watering, shading, etc., which are indispensable to the success of layer plants, are thus in a great measure avoided.</t>
  </si>
  <si>
    <t>Mr. Flecher</t>
  </si>
  <si>
    <t>STEAM FERRY BOATS OF THE PORT OF MARSEILLES.</t>
  </si>
  <si>
    <t>The conditions of the problem were finally fulfilled to the satisfaction of all concerned, and especially to that of the public.
The hulls, navicular in form and having a flat bottom, are constructed of one-tenth inch iron plate and 40x40 angle iron. Their dimensions are: Length, 33 feet; breadth, 3¼ feet; and depth, 5 feet. The internal distance between the two shells is 7¼ feet. These hulls, having absolutely water-tight decks, are connected below by tie bars of flat iron, and above by vertical stays 1 foot in length, which serve to support the floor-planks of the deck and boilerplate flooring of the engine-room. The engine-room, which is 19½ feet long by 5 feet wide, is constructed of varnished pitch-pine, with movable side-shutters of teak. The roof, of thin iron plate, is provided with a ventilator to allow of the escape of hot air.</t>
  </si>
  <si>
    <t>MR. J. EMERSON DOWSON,</t>
  </si>
  <si>
    <t>WATER GAS.</t>
  </si>
  <si>
    <t>The nature of the fuel required depends on the purpose for which the gas is used. If for heating boilers, furnaces, etc, coke or any kind of coal maybe used; but for gas engines or any application of the gas requiring great cleanliness and freedom from sulphur and ammonia it is best to use anthracite, as this does not yield condensable vapors, and is very free from impurities. Good qualities of this fuel contain over 90 per cent of carbon and so little sulphur that, for some purposes, purification is not necessary. For gas engines, etc., it is, however, better to pass the gas through some hydrated oxide of iron to remove the sulphureted hydrogen. The oxide can be used over and over again after exposure to the air, and the purifying is thus effected without smell or appreciable expense. Gas made by this process and with anthracite coal has no tar and no ammonia, and the small percentage of carbon dioxide present does not sensibly affect the heating power.</t>
  </si>
  <si>
    <t>MRS. G. I. HOPKINS</t>
  </si>
  <si>
    <t>TOM'S APPLE</t>
  </si>
  <si>
    <t>http://www.gutenberg.org/files/42157/42157-h/42157-h.htm#Page_254</t>
  </si>
  <si>
    <t>"Then he would have crawled into a little hole in the ground. When he had covered himself all over with a gray sheet, he would sleep, sleep, sleep. But by and by he would awaken.
"He would come out of the tight shroud, and find that he had airy, gauzy wings with which he could fly: so he would go flitting and fluttering up into the warm sunshine to find an apple-blossom."
"What would he want of an apple-blossom?" asked Tommy, much interested now in his apple-worm.
"Oh, to lay an egg in," said mamma. "And, when the apple-blossoms grew, the egg would be softly wrapped within its pink heart. And when the blossom turned into an apple there would be a tiny baby-worm to feed upon the white pulp. Then some day, perhaps, some other little boy would exclaim, 'Bah! ugh! oh!' about him, as my little boy did just now about the mamma-worm."
"Oh!" said Tom thoughtfully. "I'm glad nobody will have that chance: here goes."
And he tossed the apple, worm and all, out of the window.</t>
  </si>
  <si>
    <t>THE LITTLE SAILOR</t>
  </si>
  <si>
    <t>http://www.gutenberg.org/files/42159/42159-h/42159-h.htm#Page_297</t>
  </si>
  <si>
    <t>We had a merry party, and our little boy was so full of play, that he dragged the boat-broom in the wake of the boat. Then he tried to stand on the forward-deck, and hold on by the mast. But the wind shifted a little, and the sail turned about so suddenly, that it came near pushing him into the water.
So papa ordered him into the stern, where the ladies were, and gave him permission to take hold of the tiller, and help steer the boat. He helped turn her toward the jetty which the government is building to make the water deeper, so that large ships may sail safely into the harbor.
Just as we made the turn, we saw another boat coming towards us. The tide was driving it swiftly along, and it bobbed up and down on the sparkling ripples. A little chap was standing on the bow, drying his wet bare legs in the sunshine. He seemed to be enjoying himself hugely, and paid no attention to our party.</t>
  </si>
  <si>
    <t>MRS. HENRIETTA R. ELIOT</t>
  </si>
  <si>
    <t>TELLING A STORY</t>
  </si>
  <si>
    <t>http://www.gutenberg.org/files/40754/40754-h/40754-h.htm#Page_65</t>
  </si>
  <si>
    <t>"One day, when I begged for one of the stories, my aunt told me that I couldn't hear about Jack O'Nory or his brother, because Mother Goose never told the stories about them; that she just began, and then thought better of it. After that I didn't ask any more; but I said to myself, 'If ever I get big, I'll find out those stories.' And so, sure enough, I did. And I am going to tell one of them now,—the one about Jack O'Nory himself.
"'It is a story that all came of his having a great liking for buns. Jack lived in the next house to Mother Goose, and every morning, if she peeped between the curtains, she was sure to see Jack waiting on the pavement for the bun-man. You see the bun-man went around very early, so that people could have their buns for breakfast.
"'But one morning Jack slept too late, and, when he ran out, the bun-man had already gone by and was almost out of sight. Jack ran after him, but could not catch him.</t>
  </si>
  <si>
    <t>MRS. LUCY EASTMAN ERMINE</t>
  </si>
  <si>
    <t>BOSSY'S FRIGHT</t>
  </si>
  <si>
    <t>http://www.gutenberg.org/files/40755/40755-h/40755-h.htm#Page_125</t>
  </si>
  <si>
    <t>Now, if a cow gets down on her back, in this way, in a place where she cannot turn over, she is in great danger. It is called being "cast." This man said, "Come quickly, for old Bossy is cast." Every one ran to the pasture, and by much pulling and lifting got the cow up. She looked very happy to be on her feet once more; but as soon as the rope was cut she was at her old tricks again.
The very next day she was found quietly eating down a neighbor's corn. Something must be done. We did not like to tie her head down again: so we concluded to put a board over her eyes.
The board was brought, and fastened with cords to her horns. She stopped chewing her cud at once and stood still. The men left her in the lane that led to the pasture, and went to their work. She did not move. I don't think she even whisked her tail to drive away the flies.</t>
  </si>
  <si>
    <t>Muntz &amp; Schoen, in La Halle aux Cuirs.--Shoe &amp; Leather Reporter</t>
  </si>
  <si>
    <t>The Constituent Parts of Leather</t>
  </si>
  <si>
    <t>http://www.gutenberg.org/files/8297/8297-h/8297-h.htm#12</t>
  </si>
  <si>
    <t>It is important to mention here the large proportion of resinous matter hemlock-tanned leather contains. This resin is a very beautiful red substance, which communicates its peculiar color to the leather.
We should mention here that in these calculations we assume that the hide is in a perfectly dry state, water being a changeable element which does not allow one to arrive at a precise result.
These figures show the enormous differences resulting from diverse methods of tanning. Hemlock, which threatens to flood the markets of Europe, distinguishes itself above all. The high results attributable to the large proportion of resin that the hide assimilates, explain in part the lowness of its price, which renders it so formidable a competitor. One is also surprised at the large return from sumac-tanned hides when it is remembered in how short a time the tanning was accomplished, which, in the present case, only occupied half an hour.
The figures show us that the greatest return is obtained by means of those tanning substances which are richest in resin. In short, hemlock, sumac, and pine, which give the greatest return, are those containing the largest amount of resin.</t>
  </si>
  <si>
    <t>N. E. Farmer</t>
  </si>
  <si>
    <t>Agricultural Items</t>
  </si>
  <si>
    <t>http://www.gutenberg.org/files/8297/8297-h/8297-h.htm#255</t>
  </si>
  <si>
    <t>Buckwheat may be made profitable upon a piece of rough or newly cleared ground: No other crop is so effective in mellowing rough, cloddy land. The seed in northern localities should be sown before July 12; otherwise early frosts may catch the crops. Grass and clover may sometimes be sown successfully with buckwheat.
The London News says: "Of all poultry breeding, the rearing of the goose in favorable situations is said to be the least troublesome and most profitable. It is not surprising, therefore, that the trade has of late years been enormously developed. Geese will live, and, to a certain extent, thrive on the coarsest of grasses."
When a cow has a depraved appetite, and chews coarse, indigestible things, or licks the ground, it indicates indigestion, and she should have some physic. Give one pint and a half of linseed oil, one pound of Epsom salts, and afterward give in some bran one ounce of salt and the same of ground ginger twice a week.
Asiatic breeds of fowl lay eggs from deep chocolate through every shade of coffee color, while the Spanish, Hamburg, and Italian breeds are known for the pure white of the eggshell.</t>
  </si>
  <si>
    <t>N. T. B.</t>
  </si>
  <si>
    <t>OUR CHARLEY</t>
  </si>
  <si>
    <t>http://www.gutenberg.org/files/42156/42156-h/42156-h.htm#Page_206</t>
  </si>
  <si>
    <t>In the house dinner was over, and the table was waiting for Katy to come from the kitchen to clear it off. The family had gone into the sitting-room, and were busy talking about a ramble in the woods for flowers, which had been promised us children for that afternoon.
All at once we heard the tramp of heavy feet passing through the hall into the dining-room. "Run, Willy," said mother, "and see what is making such a noise."
Willy ran out, and came back laughing so he could hardly speak. "It's old Charley," said he. "He's in the dining-room." We all rushed to the door, and, sure enough, there stood Charley by the table, eating what he could find on the platters and children's plates.
Oh, how we all laughed to see him standing there, as sober as if it were his own stall and manger! We were willing that Charley should have what we had left; but it seemed hardly right that a horse should be in the house; besides, we feared that he might push the dishes off.</t>
  </si>
  <si>
    <t>NORMAN C. COOKSON</t>
  </si>
  <si>
    <t>ON SOME RECENT IMPROVEMENTS IN LEAD PROCESSES.</t>
  </si>
  <si>
    <t>The author began by stating that probably in few trades have a smaller number of changes been made during recent years, in the processes employed, than in that of lead smelting and manufacturing. He then briefly noted what these changes are, and went on to describe the "steam desilverizing process," as used in the works of the writer's firm, and in other works licensed by them, which process is the invention of Messrs. Luce Fils et Rozan, of Marseilles. It is one which should commend itself especially to engineers, as in it mechanical means are employed, instead of the large amount of hand-labor used in the Pattinson process. It consists in using two pots only, of which the lower is placed at such a height that the bottom of it is about 12 in. to 15 in. above the floor level, while the upper is placed at a sufficiently high level to enable the lead to be run out of it into the lower pot. The capacity of the lower pot, in those most recently erected, is thirty-six tons--double that of the upper one.</t>
  </si>
  <si>
    <t>Oesterreichische-Ungarische Post</t>
  </si>
  <si>
    <t>Telephony by Thermic Currents</t>
  </si>
  <si>
    <t>http://www.gutenberg.org/files/8195/8195-h/8195-h.htm#17</t>
  </si>
  <si>
    <t>In order to produce relatively strong currents, even in case of sound-action of a minimum strength, Franz Kröttlinger, of Vienna, has made an interesting experiment to use thermo electric currents for the transmission of sound to a distance. The apparatus which he has constructed is exceedingly simple. A current of hot air flowing from below upward is deflected more or less from its direction by the human voice. By its action an adjacent thermo-battery is excited, whose current passes through the spiral of an ordinary telephone, which serves as the receiving instrument. As a source of heat the inventor uses a common stearine candle, the flame of which is kept at one and the same level by means of a spring similar to those used in carriage lamps. On one side of the candle is a sheet metal voice funnel fixed upon a support, its mouth being covered with a movable sliding disk, fitted with a suitable number of small apertures. On the other side a similar support holds a funnel-shaped thermo-battery. The single bars of metal forming this battery are very thin, and of such a shape that they may cool as quickly as possible.</t>
  </si>
  <si>
    <t>Ogden N. Rood</t>
  </si>
  <si>
    <t>ON A METHOD OF OBTAINING AND MEASURING VERY HIGH VACUA WITH A MODIFIED FORM OF SPRENGEL-PUMP.</t>
  </si>
  <si>
    <t>Reservoir.--An ordinary inverted bell-glass with a diameter of 100 mm. and a total height of 205 mm. forms the reservoir; its mouth is closed by a well-fitting cork through which passes the glass tube that forms one termination of the pump. The cork around tube and up to the edge of the former is painted with a flexible cement. The tube projects 40 mm. into the mercury and passes through a little watch-glass-shaped piece of sheet-iron, W, figure 1, which prevents the small air bubbles that creep upward along the tube from reaching its open end; the little cup is firmly cemented in its place. The flow of the mercury is regulated by the steel rod and cylinder, CR, Figure 1. The bottom of the steel cylinder is filled out with a circular piece of pure India-rubber, properly cemented; this soon fits itself to the use required and answers admirably. The pressure of the cylinder on the end of the tube is regulated by the lever; this is attached to a circular board which again is firmly fastened over the open end of the bell-glass.</t>
  </si>
  <si>
    <t>Pres Francis of the American Society of Civil Engineers</t>
  </si>
  <si>
    <t>The Water Power of the US and Its Utilization</t>
  </si>
  <si>
    <t>http://www.gutenberg.org/files/8391/8391-h/8391-h.htm#3</t>
  </si>
  <si>
    <t>Water power in many of the States is abundant and contributes largely to their prosperity. Its proper development calls for the services of the civil engineer, and as it is the branch of the profession with which I am most familiar, I propose to offer a few remarks on the subject.
The earliest applications were to grist and saw mills; carding and fulling mills soon followed; these were essential to the comfort of the early settlers who relied on home industries for shelter, food, and clothing, but with the progress of the country came other requirements.
The earliest application of water power to general manufacturing purposes appears to have been at Paterson, New Jersey, where "The Society for Establishing Useful Manufactures" was formed in the year 1791. The Passaic River at this point furnishes, when at a minimum, about eleven hundred horse power continuously night and day.
The water power at Lowell, Massachusetts, was begun to be improved for general manufacturing purposes in 1822. The Merrimack River at this point has a fall of thirty-five feet, and furnishes, at a minimum, about ten thousand horse power during the usual working hours.</t>
  </si>
  <si>
    <t>PROFESSOR W. CHANDLER ROBERTS, F.R.S., and T. WRIGHTSON.</t>
  </si>
  <si>
    <t>ON THE FLUID DENSITY OF CERTAIN METALS.</t>
  </si>
  <si>
    <t>The authors described their experiments on the fluid density of metals made in continuation of those submitted to Section B at the Swansea meeting of the Association. Some time since one of the authors gave an account of the results of experiments made to determine the density of metallic silver, and of certain alloys of silver and copper when in a molten state. The method adopted was that devised by Mr. R. Mallet, and the details were as follows: A conical vessel of best thin Lowmoor plate (1 millimeter thick), about 16 centimeters in height, and having an internal volume of about 540 cubic centimeters, was weighed, first empty, and subsequently when filled with distilled water at a known temperature. The necessary data were thus afforded for accurately determining its capacity at the temperature of the air. Molten silver was then poured into it, the temperature at the time of pouring being ascertained by the calorimetric method. The precautions, as regards filling, pointed out by Mr. Mallet, were adopted; and as soon as the metal was quite cold, the cone with its contents was again weighed.</t>
  </si>
  <si>
    <t>Rural New Yorker?</t>
  </si>
  <si>
    <t>The Guenon Milk-Mirror</t>
  </si>
  <si>
    <t>http://www.gutenberg.org/files/8195/8195-h/8195-h.htm#10</t>
  </si>
  <si>
    <t>The fine, soft hair upon the hinder part of a cow's udder for the most part turns upward. This upward-growing hair extends in most cases all over that part of the udder visible between the hind legs, but is occasionally marked by spots or mere lines, usually slender ovals, in which the hair grows down. This tendency of the hair to grow upward is not confined to the udder proper; but extends out upon the thighs and upward to the tail. The edges of this space over which the hair turns up are usually distinctly marked, and, as a rule, the larger the area of this space, which is called the "mirror" or "escutcheon," the more milk the cow will give, and the longer she will continue in milk.
That portion of the escutcheon which covers the udder and extends out on the inside of each thigh, has been designated as the udder or mammary mirror; that which runs upward towards the setting on of the tail, the rising or placental mirror. The mammary mirror is of the greater value, yet the rising mirror is not to be disregarded.</t>
  </si>
  <si>
    <t>SARAH THAXTER THAYER</t>
  </si>
  <si>
    <t>RED CORAL BEADS</t>
  </si>
  <si>
    <t>http://www.gutenberg.org/files/40753/40753-h/40753-h.htm#Page_58</t>
  </si>
  <si>
    <t>"Did I ever tell you how I lost my red coral beads, and where they were found?" I said this to my boys, Roy and Fred, one frosty night, when we were all gathered around the bright open fire.
"No!" said Fred decidedly. "That is a new story. Does it tell about the time when you were a little girl? and about the farmhouse and the sitting-room with the big fireplace, and the bellows, and the queer hour-glass, and the old-fashioned iron snuffers in a red tray?"
"Yes," I answered, "it is about every thing you like to hear so well." Then I told the story as follows:—
"My story begins in the long, low, pleasant farmhouse sitting-room, with its big beam running across the low ceiling. There was also a great fireplace, and a wide stone hearth. There we children cracked our nuts, and there, on winter evenings, a great basket of Rhode-Island Greenings always stood warming in the corner. Of course there was a wide mantel over the fireplace.</t>
  </si>
  <si>
    <t>RALPH'S GREAT-GRANDMOTHER</t>
  </si>
  <si>
    <t>http://www.gutenberg.org/files/40757/40757-h/40757-h.htm#Page_185</t>
  </si>
  <si>
    <t>My grandmother was ninety years old when the likeness was taken; yet she appears in it erect and vigorous, sitting in her high-backed chair, with her knitting-work in her hand. She wears a snug cap, and a plain Quaker kerchief folded smoothly over her black silk dress.
Naturally we have talked much about her; and my boys, Ralph and Fred, who have a happy faculty for drawing me out, have well-nigh exhausted all my memories of their great-grandmother.
"Can't you think of something else about her?" Fred pleaded, a few nights ago when, tired of his books and games, he had seated himself comfortably before the fire.
"Yes," I replied, "I have been thinking of another story as I sit here knitting. It is about going to Southampton on a canal-boat."
"Oh, that's splendid, I know!" said both boys in a breath. "Hurry up, and count your stitches quick, mamma."</t>
  </si>
  <si>
    <t>Sir Frederick Bramwell</t>
  </si>
  <si>
    <t>SOME OF THE DEVELOPMENTS OF MECHANICAL ENGINEERING DURING THE LAST HALF-CENTURY.</t>
  </si>
  <si>
    <t>In 1831, there were a considerable number of paddle steamers running along some of the rivers in England, and across the Channel to the Continent. But there were no ocean steamers, properly so-called, and there were no steamers used for warlike purposes. As in the case of the wagon boilers, the boilers of the paddle steamers of 1831 were most unsuited for resisting pressure. They were mere tanks, and there was as much pressure when there was no steam in the boiler from the weight of the water on the bottom, as there was at the top of the boiler from the steam pressure when the steam was up. Under these circumstances, again, from 3½ lb. to 5 lb. was all the pressure the boilers were competent to bear, and as the engines ran at a slow speed, they developed but a small amount of horse-power in relation to their size.</t>
  </si>
  <si>
    <t>SOPHIE E. EASTMAN</t>
  </si>
  <si>
    <t>THE BIRD WHO HAS NO NEST</t>
  </si>
  <si>
    <t>http://www.gutenberg.org/files/40755/40755-h/40755-h.htm#Page_114</t>
  </si>
  <si>
    <t>There are some birds that can take care of themselves almost as soon as they are born; but Mrs. Cuckoo never leaves her eggs in their nests. Oh, no! she chooses a nest in which the young birds are well cared for by their mothers, and fed with food on which the young cuckoos thrive best.
Why she is too idle to build her own nest, no one knows. Some people say it is because she stays so short a time in the same country, that her young ones would not get strong enough to fly away with her, if she waited to build her nest. Others think it is because she is such a great eater, that she cannot spend time to find food for her children.
But the kind foster-mothers, the larks and the thrushes, care for the egg that the cuckoo leaves in their houses, although, if any other bird leaves one, they will take no care of it at all, but roll it out upon the ground.</t>
  </si>
  <si>
    <t>SUSAN CHENERY</t>
  </si>
  <si>
    <t>THE SWALLOWS' NEST</t>
  </si>
  <si>
    <t>http://www.gutenberg.org/files/40754/40754-h/40754-h.htm#Page_76</t>
  </si>
  <si>
    <t>There were no playmates for Charley at grandpa's; but with a calf at the barn, several broods of chickens, and four kittens, he found enough to occupy his mind. He was up very early in the morning, and it was after ten o'clock when he came into the kitchen rather hungry.
"Look under the cloth on the table, Charley," called his grandma from the sitting-room. "You'll find a little cake I baked for you. Don't you see it?" she asked, coming into the kitchen. "There, that one."
"Oh!" said Charley, "I thought that was a loaf."
Then, taking the cake in his hand, he sat on a rock at the foot of a tree a little distance from the house, and began to eat with great relish.
Not far from him, and a little way from the other buildings, was the corn-barn, and at one end of its roof was a bird-house, which had been taken by two little birds for their home. Charley saw one bird come out and fly away. While she was gone, her mate kept watch at a short distance to see that no harm came to the eggs that were within.</t>
  </si>
  <si>
    <t>T. A. Pooley</t>
  </si>
  <si>
    <t>Carbon - Symbol C - Combining Weight 12</t>
  </si>
  <si>
    <t>http://www.gutenberg.org/files/8391/8391-h/8391-h.htm#8</t>
  </si>
  <si>
    <t>Lamp-black is the name given to those varieties of carbon which are deposited when hydrocarbons are burned with an insufficient supply of oxygen; thus the smoke and soot emitted into our atmosphere from our furnaces and fireplaces are composed of comparatively pure carbon.
Coal is an impure form of carbon derived from the gradual oxidation and destruction of vegetable matters by natural causes; thus wood first changes into a peaty substance, and subsequently into a body called lignite, which again in its turn becomes converted into the different varieties of coal; these changes, which have resulted in the accumulation of vast beds of coal in the crust of the earth, have been going on for ages. There are very many different kinds of coal; some are rich in hydrogen, and are therefore well adapted for making illuminating gas, while others, such as anthracite, are very rich in carbon, and contain but little hydrogen; the last named variety of coal is smokeless, and is therefore largely used for drying malt.</t>
  </si>
  <si>
    <t>The Western New York Society?</t>
  </si>
  <si>
    <t>Horticultural Notes</t>
  </si>
  <si>
    <t>http://www.gutenberg.org/files/8195/8195-h/8195-h.htm#13</t>
  </si>
  <si>
    <t>Among the older varieties of the apple, he strongly recommended Button Beauty, which had proved so excellent in Massachusetts, and which had been equally successful at the Mount Hope Nurseries at Rochester; the fine growth of the tree and its great productiveness being strongly in its favor. The Wagener and Northern Spy are among the finer sorts. The Melon is one of the best among the older sorts; the fruit being quite tender will not bear long shipment, but it possesses great value for home use, and being a poor grower, it had been thrown aside by nurserymen and orchardists. It should be top-grafted on more vigorous sorts. The Jonathan is another fine sort of slender growth, which should be top-grafted.
Among new pears, Hoosic and Frederic Clapp were highly commended for their excellence. Some of the older peaches of fine quality had of late been neglected, and among them Druid Hill and Brevoort.
Among the many new peaches highly recommended for their early ripening, there was great resemblance to each other, and some had proved earlier than Alexander.
Of the new grapes, Lady Washington was the most promising. The Secretary was a failure.</t>
  </si>
  <si>
    <t>UNCLE SAM</t>
  </si>
  <si>
    <t>THE BASKET OF APPLES</t>
  </si>
  <si>
    <t>http://www.gutenberg.org/files/17536/17536-h/17536-h.htm#Page_25</t>
  </si>
  <si>
    <t>One day, John the gardener left a basket of apples at the top of the garden-steps. Albert saw it, and knew it was meant for the house. "I will take it in," said he. "I am strong."
But the basket was not so light as he had thought. Indeed it was quite heavy. Perhaps this was because it was full of apples. The gardener had just picked them from a fine old tree in the orchard.
Albert was a stout little fellow; but the basket was too much for him. In trying to lift it, he upset it; and some of the apples rolled out down the steps as fast as they could go. Perhaps they saw it was a good chance to run away.
Albert did not cry. He knew that crying would do no good. What was now the first thing to be done? Albert thought for a while, and said to himself, "The first thing to do is to set the basket upright."
He did not find it hard work to do this. All the apples had not run out. Some were still in the basket.</t>
  </si>
  <si>
    <t>THE BOLD SOLDIER-BOYS</t>
  </si>
  <si>
    <t>http://www.gutenberg.org/files/40756/40756-h/40756-h.htm#Page_129</t>
  </si>
  <si>
    <t>The fiery steed of Colonel Bob reared and plunged, as if eager to dash upon the foe. The roll of the drum made a fearful sound. The standard-bearer waved his flag. The army came rushing on. Snap the dog barked furiously. But above all the din was heard the shout of Colonel Bob, "Forward, my brave boys!"
Not a picture started from its frame. Not a chair moved. But all of a sudden the door opened, and a face looked in. It was Colonel Bob's papa.
"What's all this noise about, Robert?" said he. "This is not the place for such games. Go out of doors if you want to play soldier. I can't have such a drumming and shouting in the house."
This was rather a damper on Colonel Bob's military zeal; but what came next was still worse.</t>
  </si>
  <si>
    <t>THE BOY AND THE CAT</t>
  </si>
  <si>
    <t>http://www.gutenberg.org/files/42156/42156-h/42156-h.htm#Page_220</t>
  </si>
  <si>
    <t>The cat does not budge an inch. But still she answers with a pitiful "Mew!"
Cats cannot talk; but they can think. This cat looks in at the window and sees the boy. This is what she thinks.
"That boy looks like a boy that I knew when I was a kitten. I was a pet then. Now I am a cat without any home. Nobody cares for me. I go from house to house; but nobody takes me in. I wonder if I can't make that little boy take pity on me. I will try.
"Ah! he treats me like everybody else. He tells me to go away. Pretty soon he will say, 'Scat!' and throw water on me. No: he will not do that. He is so much like the little boy who used to pet me when I was a kitten, that I will not run away from him. I will beg to be let in."
So the cat sat still and said, "Mew!"</t>
  </si>
  <si>
    <t>A DAY IN THE WOODS</t>
  </si>
  <si>
    <t>http://www.gutenberg.org/files/42160/42160-h/42160-h.htm#Page_338</t>
  </si>
  <si>
    <t>Autumn days are going fast. Who wants to spend a day in the woods?" said uncle Tom to his nieces Jennie and Kate.
"I!" shouted Jennie; "and I!" shouted Kate; "and can aunt Jane and cousins Tom and Ann go too?" said both.
"Yes," said uncle Tom: "I will take the big wagon, and there will be room enough for all. Run and ask your mother to put up a lunch for us. We must start early in the morning."
Off they ran, and soon came back with Tom and Ann and their little brother Johnny, all eager for a frolic.
The next morning, as soon as the sun peeped out of the east, all the children were up and dressed. By the time breakfast was over, the wagon stood at the door. Into it they climbed one after another. The lunch-basket was packed in safely. Aunt Jane sat on the front seat; uncle Tom jumped up beside her with the reins in his hands; the children shouted "Hurrah!" and off they started.</t>
  </si>
  <si>
    <t>UNCLE SAM.</t>
  </si>
  <si>
    <t>THE YOUNG FISHERMAN</t>
  </si>
  <si>
    <t>http://www.gutenberg.org/files/42157/42157-h/42157-h.htm#Page_225</t>
  </si>
  <si>
    <t>The little boy was greatly pleased. He had fished often in a tub of water with a pin-hook; but now, for the first time, he had a real fishing-line and pole, and was able to go a-fishing in earnest.
The very first pleasant day, he got leave from his father to go to the pond and try his luck.
"Be sure to bring home a good mess of fish, Charley," said his father.
"Oh, yes! papa," said Charley, and with his fishing-pole on his shoulder out he went.
What fun it was! First he dug some worms for bait; then he baited his hook nicely; then he took his stand on a little platform, made on purpose for the use of fishermen, and threw out his hook.
There he stood, in the shade of the old willow-tree, and waited for the fish to bite. As he looked down into the calm, clear water, he saw a boy, just about his own size, looking up at him. He had no other company.</t>
  </si>
  <si>
    <t>W. F. DENNING</t>
  </si>
  <si>
    <t>THE CENTENARY OF THE DISCOVERY OF URANUS</t>
  </si>
  <si>
    <t>The year 1781 was signalized by an astronomical discovery of great importance, and one which marked the epoch as memorable in the annals of science. A musician at Bath, William Herschel by name, who had been constructing some excellent telescopes and making a systematic survey of the heavens, observed an object on the night of March 13 of that year, which ultimately proved to be a large planet revolving in an orbit exterior to that of Saturn. The discovery was as unique as it was significant. Only five planets, in addition to the Earth, had hitherto been known; they were observed by the ancients, and by each succeeding generation, but now a new light burst upon men. The genius of Herschel had singled out from the host of stars which his telescope revealed an object the true character of which had evaded human perception for thousands of years!</t>
  </si>
  <si>
    <t>W. K. Burton</t>
  </si>
  <si>
    <t>A NEW METHOD OF MAKING GELATINE EMULSION.</t>
  </si>
  <si>
    <t>Since gelatine emulsion first came into use one of the greatest troubles in connection with the manufacture of it has been that of washing. According to the first methods the time taken for this part of the process was, I believe, about twenty-four hours. It was very much reduced and the ease of manufacture greatly facilitated by the methods now most generally used, and which were, I believe, first communicated by Messrs. Wratten and Wainright. I refer to those of precipitating with alcohol and of straining the emulsion, when set, through canvas, so as to divide it very finely. When the latter method is resorted to a comparatively short time is sufficient to wash it. This method, although a great improvement upon the older ones, yet leaves much to be desired, especially for those who are not in the habit of making emulsion regularly, but only an occasional batch.</t>
  </si>
  <si>
    <t>William Falconer</t>
  </si>
  <si>
    <t>SOME HARDY FLOWERS FOR MIDSUMMER</t>
  </si>
  <si>
    <t>In good soil and a partly shaded spot we have no handsomer plant in bloom than the tall bugbane (Cimicifuga racemosa); from a bunch of thrifty leaves arise a dozen scapes of racemes, creamy white, and six feet high. The scarlet lychnis and its many varieties are nearly past, but the large-flowered, Haag's, and others of that section, are in their prime, and showy plants they are. They are true and lasting perennials, bloom well the first season from seed, quite hardy, copious, and effective; any ordinary garden soil. The pyrenean prunella has large purple heads; the false dragonhead (Physostegia), pale rose-purple spikes; centranthuses, cymes of red and white; centaureas, heads of yellow, blue, and purple; pinks, divers shades of red and white; and monkshoods, hoods of blue or white; and all are very hardy, ready growers, and copious bloomers. The bee balm, one of our handsomest perennials, has bright red whorls; it spreads upon the surface of the ground like mint, and thus may be divided and increased to any extent. It loves rich, moist land, but is not fastidious.</t>
  </si>
  <si>
    <t>ACHILLE DELESSE.</t>
  </si>
  <si>
    <t>His nomination to the Academy of Sciences, which took place on the 6th of January, 1879, satisfied the ambition of his life. He was for two years President of the Central Commission of the Geographical Society; he was also President of the Geological Society. He was not long to enjoy the noble position acquired by his intelligence and his work. He suffered from a serious malady, which, however, did not weaken his intellect, and he continued from his bed of suffering to prepare the reports for the Council-General of Mines, and that which recently he addressed to the Academy on the occasion of his election. The greatness and the rectitude of mind of Delesse, his astounding power of work, his profound knowledge of science, his sympathetic sweetness, which were associated with sterling modesty and loyalty of character, made him esteemed and cherished throughout his whole career. He died on the 24th of March.</t>
  </si>
  <si>
    <t>LIGHTNING AND TELEPHONE WIRES.</t>
  </si>
  <si>
    <t>The copper even of such a conductor has been melted by the powerful current which it has carried away. In telephonic central offices, M. Bede has seen all the signals of one row of telephone wires fall at the same moment, proving that an electric discharge had fallen upon the wires, and been by them conveyed to earth.
This fact shows that wires, even without points, are capable of attracting the atmospheric electricity; but it must be remembered that there are two points at every join in the wire. M. Bede insists strongly upon the uselessness of terminating lightning conductors in wells, or even larger pieces of water. The experiments of MM. Becquerel and Pouillet proved that the resistance of water to the passage of electricity is one thousand million times greater than that of iron; consequently, if the current conveyed by a wire one square mm. thick were to be carried off by water without increased resistance, a surface of contact between the wire and the water of not less than 1,000 square meters must be established.</t>
  </si>
  <si>
    <t>THE HOBOKEN DRAINAGE PROBLEM.</t>
  </si>
  <si>
    <t>There were but two ways, he thought, of securing the end desired: First, by raising the grade sufficient to give a good drainage; second, by making reservoirs and forcing the drainage matter out into the river by steam pumps. The first method he found impracticable on account of the cost of filling in so large an area and of raising the large number of houses already on the low ground. The second plan was recommended as being much cheaper and entirely practicable. Substantially the same position is taken in the report of last May, wherein it is alleged that the superior economy of a pumping system has been sufficiently attested by several eminent hydraulic engineers who have since investigated the problems involved. On a small scale the efficacy of the pumping system has been practically tested, first, in Meadow street, between Ferry and First streets, and more recently in the southern part of the city, where a number of property owners have kept twenty-five acres free from water (except during storms) by means of a private pump.</t>
  </si>
  <si>
    <t>ARTISTS' HOMES--No. 14--"BENT'S BROOK."</t>
  </si>
  <si>
    <t>Our plate illustrates the residence of Mr. J. E. Boehm, A.R.A., the sculptor. Bent's Brook is situated at Holmwood, not far south of Dorking, on the Mid-Sussex line, and commands some fine views of well-timbered country. The site itself is comparatively low, and the soil being clay it was advisable to keep the building well out of the ground, and in this way a rather unusually high elevation for such a house was obtained. The plan is very compactly arranged, with an ingenious approach to the well-centered hall and staircase, over which, by a mezzanine contrivance, a good store place is secured. The drawing-room has a belvedere bay, reached from the garden by an external stair, under which is a covered garden seat. A balcony overlooking the garden leads also from the drawing-room, and a billiard room is arranged on the basement level with a separate entrance from the porch. A tradesmen's entrance is provided elsewhere. The kitchen and offices are on the lower floor level, and a kitchen yard is conveniently placed at the rear. Red brick, with cut-brick dressings, is the material used throughout for the walls, the upper parts of which are hung with ornamental tiles.</t>
  </si>
  <si>
    <t>THE CULTIVATION OF PYRETHRUM AND MANUFACTURE OF THE POWDER.</t>
  </si>
  <si>
    <t>As to the Dalmatian plant, it is well known that Mr. G. N. Milco, a native of Dalmatia, has of late years successfully cultivated Pyrethrum cinerarioefolium near Stockton, Cal., and the powder from the California grown plants, to which Mr. Milco has given the name of "Buhach," retains all the insecticide qualities and is far superior to most of the imported powder, as we know from experience. Mr. Milco gives the following advice about planting--advice which applies more particularly to the Pacific coast: "Prepare a small bed of fine, loose, sandy, loamy soil, slightly mixed with fine manure. Mix the seed with dry sand and sow carefully on top of the bed. Then with a common rake disturb the surface of the ground half an inch in depth. Sprinkle the bed every evening until sprouted; too much water will cause injury. After it is well sprouted, watering twice a week is sufficient. When about a month old, weed carefully. They should be transplanted to loamy soil during the rainy season of winter or spring."</t>
  </si>
  <si>
    <t>ANALYSIS OF OILS, OR MIXTURES OF OILS, USED FOR LUBRICATING PURPOSES.</t>
  </si>
  <si>
    <t>The authors give two different processes for the determination of animal or vegetable oils or fats and hydrocarbon or other neutral oils. They take a certain weight of the sample and boil it with twice its weight of an eight per cent, solution of caustic soda in alcohol. The soda combines with the fatty acids of the animal or vegetable oils forming soaps; bicarbonate of soda is then added to neutralize the excess of caustic soda; and, lastly, sand; and the whole is evaporated to dryness at the temperature of boiling water. The dry mixture is then transferred to a large glass tube, having a small hole in the bottom plugged with glass wool to act as a filter, and light petroleum spirit--which boils at about 150° to 180° Fahr.--is poured over it, till all the neutral or unsaponifiable oil is dissolved out. In the other process no sand is used, but the dry mixture is dissolved in water, and the soap solution which holds the neutral oils in solution is treated with ether, which dissolves out the neutral oil and then floats to the surface of the liquid.</t>
  </si>
  <si>
    <t>NITRITE OF AMYL.</t>
  </si>
  <si>
    <t>One of the most important indications for the use of the drug is threatening paralysis of the heart from insufficient compensation. In such cases it is necessary to gain time until digitalis and alcoholics can unfold their action, and here nitrite of amyl stands pre-eminent. A single case in point will suffice to illustrate this. The patient was suffering from mitral insufficiency, with irregular pulse, loss of appetite, enlargement of the liver, and mild jaundice. Temporary relief had been several times afforded by infusion of digitalis. In February, 1879, the condition of the patient suddenly became aggravated. The pulse became very irregular and intermittent. The condition described as delirium cordis presented itself, together with epigastric pulsation and vomiting. Vigorous counter-irritation, by means of hot bottles and sinapisms to the extremities, etc., proved useless. Digitalis and champagne, when administered, were immediately vomited. The pulse ran up from seventy until it could no longer be counted at the wrist, while the beats of the heart increased to one hundred and twenty and more per minute. The extremities grew cold, and the face became covered with perspiration.</t>
  </si>
  <si>
    <t>TRIALS OF STRING SHEAF BINDERS AT DERBY, ENGLAND.</t>
  </si>
  <si>
    <t>It would appear that it is impossible to secure the binding of every single sheaf. Here and there, even with the best binders, an occasional miss will occur, in which the corn is thrown out unbound. However, with Messrs Samuelson's machine this was extremely rare, and the neatness of the sheaves produced was remarkable. No doubt the shortness of the crop in the portion allotted to this machine may have had something to do with this, as a longer straw is more likely than a shorter one to connect two sheaves and produce that hanging together which in other machines is so often observed to precede a miss in the binding. Mr. Wood's machine had a stronger crop and longer straw to deal with, and the hanging together of the sheaves occurred far too frequently, and was almost always followed by a loose sheaf. The Johnston harvester went through a very fair performance; there was no hanging except at turning the corners, and the piece of work was finished in a shorter time than with the other machines.</t>
  </si>
  <si>
    <t>NEW EIGHTY TON STEAM HAMMER AT THE SAINT CHAMOND WORKS</t>
  </si>
  <si>
    <t>The Mill-House--This consists of a central room, 262 feet long, 98 feet wide, and 68 feet in height, with two lean-to annexes of 16 feet each, making the total width 100 feet. The structure is wholly of metal, and is so arranged as to permit of advantage being taken of every foot of space under cover. For this purpose the system of construction without tie-beams, known as the "De Dion type," has been adopted. The binding-rafters consist of four angle-irons connected by cross-bars of flat iron. The covering of corrugated galvanized iron rests directly upon the binding-rafters, the upper parts of which are covered with wood for the attachment of the corrugated metal. The spacing of these rafters is calculated according to the length of the sheets of corrugated iron, thus dispensing with the use of ordinary rafters, and making a roof which is at once very light and very durable, and consequently very economical.</t>
  </si>
  <si>
    <t>GREAT STEAMERS.</t>
  </si>
  <si>
    <t>The length of the City of Rome, as compared with breadth, insures long and easy lines for the high speed required; and the depth of hold being only 37 feet, as compared with the beam of 52 feet, insures great stability and the consequent comfort of the passengers. A point calling for special notice is the large number of separate compartments formed by water tight bulkheads, each extending to the main deck. The largest of these compartments is only about 60 feet long; and, supposing that from collision or some other cause, one of these was filled with water, the trim of the vessel would not be materially affected. With a view to giving still further safety in the event of collision or stranding, the boilers are arranged in two boiler rooms, entirely separated from each other by means of a water tight iron bulkhead. This reduces what, in nearly all full-powered steamships, is a vast single compartment, into two of moderate size, 60 feet in length; and in the event of either boiler room being flooded, it still leaves the vessel with half her boiler power available, giving a speed of from thirteen to fourteen knots per hour.</t>
  </si>
  <si>
    <t>MACHINE FOR DOTTING TULLES AND OTHER LIGHT FABRICS.</t>
  </si>
  <si>
    <t>The object of this new machine, then, which has been doing its wonderful work for a few days only, is to reproduce artificially chenille embroidered on light tissues, by mechanically cutting out and gluing small circles of velvet upon these fabrics.
For this purpose all kinds of velvet may be employed, and, in order to facilitate the cutting, they are previously coated on the reverse side with any glue or gum whatever, which gives the velvet a stiffness favorable to the action of the punch. To effect the object desired the apparatus has three successive operations to perform: first, cutting the circles; second, moistening; and third, fastening down the dots upon the tissue according to a definite order and spacing. The machine may be constructed upon any scale whatever, although at present it is only made for operating on pieces 31 inches wide, that being the normal width of dotted tulles. The quincuncial arrangement of the dots is effected by the punching, moistening, and fastening down of odd and even dots, combined with the forward movement of the tissue to be chenilled.</t>
  </si>
  <si>
    <t>THE POTTERY AND PORCELAIN INDUSTRIES OF JAPAN.</t>
  </si>
  <si>
    <t>Japanese chronicles claim that the first pottery was made in the year 660 B.C.; it was not, however, until the Christian era that the art made any considerable advances. In the year 1223 A.D., great improvements were made in manufacture and decoration of the ware. From that date to the sixteenth century the great potteries of Owari, Hizen, Mino, Kioto, Kaga, and Satsuma were established. The Rahn-Yaki, or crackled ware, was first made at Kioto, at the commencement of the sixteenth century. The best old Hizen ware, that which is still the most admired, was made at Arita Hizen, in 1580 to 1585; the old Satsuma dates from 1592. Consul-General Van Buren states that porcelain clays are found in nearly all parts of the country, and the different kinds are usually found in close proximity, and close to canals and rivers, which is of considerable advantage, as affording a means of transport.</t>
  </si>
  <si>
    <t>THE FRENCH CRYSTAL PALACE.</t>
  </si>
  <si>
    <t>The first idea of the French Crystal Palace was suggested by the English structure of the same name at Sydenham, about eight miles from London. Such a structure, as may be readily conceived, requires a site of vast extent, and one that shall be easy of access and possess the most agreeable surroundings. To the promoter of the project, those portions of the park of St. Cloud in the vicinage of the old chateau appeared to combine within themselves all the conditions that were desirable, and he, therefore, on the 15th of December, 1879, addressed the Ministers of Public Works and of Finances asking for the necessary concessions. The extensive specifications have been finally completed and will probably be shortly submitted for the approval of the parliament. The moment has arrived then for the public press to take cognizance of a project which concerns so great interests.</t>
  </si>
  <si>
    <t>CHATEAU IN THE AEGEAN SEA.</t>
  </si>
  <si>
    <t>From the site of this building, magnificent views are obtained over the island-dotted sea and the mainland of Asia Minor: but, "though every prospect pleases," it is a land of earthquakes, and unfortunately, the works at the chateau have been suspended, owing to the dreadful calamity which has recently fallen upon the district. The building is intended for the residence of an English lady of exalted rank. It is to be built of local white stone, the hall, staircase, etc., being lined and paved with marbles. The hall is a large apartment about 25 ft. high, with paneled ceiling, having galleries on two sides, giving access to the rooms surrounding it on first floor, and to the turret staircase leading to roofs, etc. With the exception of sanitary apparatus, painted windows, etc. (which will be supplied by English firms), the whole of the work will be executed by native labor. The architect is Mr. Edwin T. Hall, London.</t>
  </si>
  <si>
    <t>ELECTRIC POWER.</t>
  </si>
  <si>
    <t>No one at this moment knows what electricity is; but for our present purpose we may regard it as a fluid, non-elastic, and without weight, and universally diffused through the universe. To judge by recently published statements, a large section of the reading public are taught that this fluid is a source of power, and that it may be made to do the work of coal. This is a delusion. So long as electricity remains in what we may call a normal state of repose, it is inert. Before we can get any work out of electricity a somewhat greater amount of work must be done upon it. If this fundamental and most important truth be kept in view it will not be easy to make a grave mistake in estimating the value of any of the numerous schemes for making electricity do work which will ere long be brought before the public.</t>
  </si>
  <si>
    <t>ON THE RELATIONS OF MINUTE ORGANISMS TO CERTAIN SPECIFIC DISEASES</t>
  </si>
  <si>
    <t>At the recent Medical Congress in London, Professor Klebs undertook to answer the question: "Are there specific organized causes of disease?"
A short historical review of the various opinions of mankind as to the origin of disease led, the speaker thought, to the presumption that these causes were specific and organized.
If we now, he said, consider the present state of this question, the three following points of view present themselves as those from which the subject may be regarded:
I.--We have to inquire whether the lower organisms, which are found in the diseased body, may arise there spontaneously; or whether even they may be regarded as regular constituents of the body.
II.--The morphological relations of these organisms have to be investigated, and their specific nature in the different morbid processes has to be determined.
III.--We have to inquire into their biological relations, their development inside and outside the body, and the conditions under which they are able to penetrate into the body, and there to set up disease.</t>
  </si>
  <si>
    <t>THE VARYING SUSCEPTIBILITY OF PLANTS AND ANIMALS TO POISONS AND DISEASES.</t>
  </si>
  <si>
    <t>The true social peril, hardly discovered before we became aware how to conjure it, lies in those legions of animalcules or microbes that surround us and in the middle of which we live. M. Pasteur has revealed them to us as the factors in infectious diseases. Claude Bernard has demonstrated the community which exists between animals and vegetables--phenomena of movement, of sensibility, of production of heat, of respiration, of digestion even, for there are the Drosera and kindred carnivorous plants. Iron cures chlorosis in vegetables as well as in animals, and chloroform and ether render both insensible. There resemblances are more striking still between animals. After Baudrimont, insects are, in presence of alcohols, chloroform, and irrespirable gases, similarly affected as man. Many maladies, too, are common to man and several species of animals; and this organic identity is best illustrated in the relationship between epidemics and epizootias, cancer, asthma, phthisis, smallpox, rabies, glanders, charbon, etc., afflict alike man and many species of animals.</t>
  </si>
  <si>
    <t>IMPROVED FIFTEEN TON CRANE.</t>
  </si>
  <si>
    <t>The hoisting gear consists of a double system of chains 13/16 in. in diameter placed side by side; each chain is anchored by an adjustable screw to the end of the jib, and, passing round the traveling carriage and down to the falling block, is taken along the jib over a sliding pulley which leads it on to the grooved barrel, 3 ft. 9 in. in diameter. In front of the barrel is placed an automatic winder which insures a proper coiling of the chain in the grooves. The motive power is derived from two cylinders 10 in. in diameter and 16 in. stroke, one being bolted to each side frame; these cylinders, which are provided with link motion and reversing gear, drive a steel crank shaft 2¾ in. in diameter; on this shaft is a steel sliding pinion which drives the barrel by a double purchase.</t>
  </si>
  <si>
    <t>AMATEUR MECHANICS.</t>
  </si>
  <si>
    <t>In selecting a lathe an amateur may exercise more or less taste, and he may be governed somewhat by the length of his purse; the same is true in the matter of chucks; but when he comes to the selection or making of turning tools he must conform to fundamental principles; he must profit as far as possible by the experience of others, and will, after all, find enough to be learned by practice.
Tools of almost every description may be purchased at reasonable prices, but the practice of making one's own tools cannot be too strongly recommended. It affords a way out of many an emergency, and where time is not too valuable, a saving will be realized. A few bars of fine tool steel, a hammer, and a small anvil, are all that are required, aside from fire and water. The steel should be heated to a low red, and shaped with as little hammering as possible; it may then be allowed to cool slowly, when it may be filed or ground to give it the required form.</t>
  </si>
  <si>
    <t>SOLENOID UNDERGROUND WIRES IN PHILADELPHIA.</t>
  </si>
  <si>
    <t>The principal tests were made through the conduits on Market Street, laid by the National Underground Electric Company as far as Ninth Street. A cable of five conductors was laid through the conduit. Two of these conductors consisted of simple "circuit wires," while the other three were what is known as "solenoids." A solenoid wire is a single straight wire, connected at each end with and wound closely around by another insulated wire, this forming a complete system, the electric currents returning into themselves. Electricians claim that the solenoid effectually overcomes all induction, and this afternoon experiments were made for the purpose of proving that assertion. In the telephones, connected by the ordinary wires, a constant burr and click could be heard, that sound being the induction from the wires on the poles on Market Street, sixty feet overhead. With the solenoid the only sound in the telephones was the voices of the persons speaking. The faintest whispers could be heard distinctly, and the ease and comfort of conversation was in marked contrast to the other telephone on the ground wires.</t>
  </si>
  <si>
    <t>THE TREATMENT OF QUICKSILVER ORES IN SPAIN.</t>
  </si>
  <si>
    <t>The operation is as follows: A layer of poor quartz is spread over the brick grate; this is followed by a layer of smalls, and then by a layer of still finer stuff, all of it being low grade ore. On top of this are piled two-thirds of the china of the charge on which the metal is put. Then follows a layer of requiebro, another lot of china, and finally the vaciscos, shaped into balls, the whole charge amounting to about 11½ tons, which is put in from an hour and a half to two hours by three men. The charging orifice is then closed, the aludels are luted, and everything made tight. The fires under the brick grate are lighted and kept going for twelve hours, during which time furnaces, charge, and condensing apparatus are heated up. During this period, the temperature in the condensing-chamber at the end of the line of aludels runs up 40 or 50 degrees Celsius, and some mercury, evidently part of the native quicksilver, is noticed in it.</t>
  </si>
  <si>
    <t>ARTISTS' HOMES. NO. 12—MR. WILLIAM EMERSON'S HOUSE AT LITTLE SUTTON, CHISWICK.</t>
  </si>
  <si>
    <t>Little Sutton was an old house, parts of which were in existence before the time of Cromwell. It is situated in a picturesque old garden, surrounded by ivy-clad walls and fine trees, one of the cedars being extraordinarily large and perfect, its huge branches covering a space of over 90 ft. in diameter. The greater part of the old house, being uninhabitable through decay, was pulled down; the old parts are shown in black on the plan, and the new hatched. It is faced with red bricks, and red Corsehill stone dressings, and covered with tiles. The plan was arranged so as to preserve the old kitchen, billiard-room, morning room, and conservatory. The hall, entered from a veranda in connection with the entrance-porch, is surrounded by a dado, the height of doors; the lower panels are filled with tiles made to design by the School of Art at Bombay. The woodwork is painted a mottled blue color, harmonizing with the general tone of the tiles, the whole being something the color of lapis lazuli.</t>
  </si>
  <si>
    <t>DOMESTIC SUGAR PRODUCTION.</t>
  </si>
  <si>
    <t>In his remarks on the synopsis of one hundred and eleven experiments, made at Washington, he says: "As may be noticed, thirty-five of them would yield zero. If we take the average of the hundred and eleven experiments, we find as a yield 4.5 per cent., which result cannot possibly be practically accepted. In other words, our government, notwithstanding the favorable conditions under which they were made, prove that the sorghum utilization is fallacy in every sense of the word." ... "If sorghum is to be grown for its sirup, or for fodder, it will evidently render excellent service." It seems that less than four per cent. of crystallizable sugar in the sorghum juice will not pay the cost of making sugar from it, as it will not crystallize in a reasonable time, on account of the glucose in the juice, which, with the other impurities, will prevent the ready crystallization of four or five times their own weight of sucrose.</t>
  </si>
  <si>
    <t>THE FISHERMAN'S DAUGHTER</t>
  </si>
  <si>
    <t>The Nursery, Number 164
       A Monthly Magazine for Youngest Readers</t>
  </si>
  <si>
    <t>http://www.gutenberg.org/files/15928/15928-h/15928-h.htm#THE_FISHERMANS_DAUGHTER</t>
  </si>
  <si>
    <t>Now it had happened three years before, that a poor young man of the name of Simpson had been saved from drowning by Amy's father. I fear that the young man had thrown himself into the water because he was sick of life, but I dare say he was glad enough to be pulled out.
Mr. Cooper took him home, gave him a room and a bed, and there Mr. Simpson staid for some time. He was what is called an artist. He had a great talent for drawing with a pen and ink. He taught Amy to do this. She soon did it so well, that he said to her, "Keep on trying, my dear, and it may be a great help to you by and by."
Sure enough she did keep on trying. Her one thought was to do so well that she could make money by her art. Poor Mr. Simpson died after he had staid with the honest fisherman two years; and his last words to Amy were, "Keep on practising, my dear: don't let a day pass without it. I am sure you will make an artist."</t>
  </si>
  <si>
    <t>ROSA BONHEUR</t>
  </si>
  <si>
    <t>The Nursery, No. 165. September, 1880, Vol. 28
       A Monthly Magazine For Youngest Readers</t>
  </si>
  <si>
    <t>http://www.gutenberg.org/files/14493/14493-h/14493-h.htm#ROSA_BONHEUR</t>
  </si>
  <si>
    <t>They were wonderfully true to life; and what made them still more remarkable was, that they were the production of a girl only nineteen years old. That young French girl, Rosalie Bonheur, is now the famous artist known the world over as "Rosa Bonheur."
She was born in Bordeaux in 1822. Her father, Raymond Bonheur, was an artist of much merit, and he was her first teacher. From earliest youth she had a great fondness for animals, and delighted in studying their habits.
So, naturally enough, she made animals the subjects of her pictures, and it is in this peculiar department of art that she has become eminent. Her works are quite numerous and widely known. One of the most famous is her "Horse-Fair," which was the chief attraction of the Paris Exhibition in 1853.
She is still practising her art; and in addition to that she is the directress of a gratuitous "School of Design" for young girls. When Paris was besieged by the Prussians, the studio and residence of Rosa Bonheur were spared and respected by special order of the crown prince.</t>
  </si>
  <si>
    <t>B.P.</t>
  </si>
  <si>
    <t>CARLO'S BONNET</t>
  </si>
  <si>
    <t>http://www.gutenberg.org/files/15928/15928-h/15928-h.htm#CARLOS_BONNET</t>
  </si>
  <si>
    <t>That was enough for Carlo, as we named him. He had found a kind master, and my father a faithful friend. Of course it wouldn't do to keep the dog without trying to find his owner: so the next day he was advertised; and, for several days after, every ring at the bell would make us children start, and feel afraid that somebody had come to take him away. But nobody came for him; and we loved and petted our new-found treasure to the neglect of wooden horses and dolls, and all our other toys.
Sometimes he would come to the parlor-door with his feet very wet and muddy from running through the street-gutters. Then we would say, "O Carlo! what dirty boots!" He would hang down his head, and go off to the back-yard, and lick his feet until they were clean, when, with a bound, and a wag of the tail, he would rush back to the parlor, quite sure that he would be let in.</t>
  </si>
  <si>
    <t>THE LITTLE TEACHER.</t>
  </si>
  <si>
    <t>http://www.gutenberg.org/files/15928/15928-h/15928-h.htm#THE_LITTLE_TEACHER</t>
  </si>
  <si>
    <t>Here Mrs. Dean, who from a room near by had overheard the conversation, came in, and said, "If you cannot obey your teacher, Emma, you must stop taking music-lessons. Miss Laura is quite right; and I am glad to see that she does not yield to your whims. The best way in learning is always to learn one thing thoroughly before passing to another."
Emma gave up the point, and began to play the exercise with a good grace. She did so well, that, when she had played it over thirty times, Miss Laura said to her, "That will do for today. We will take it up again in our next lesson. Now we will pass to a new piece."
But Mrs. Dean said, "You have done enough today, my children. Now go and pick some strawberries for yourselves in the garden, and then we will take a walk in the grove."
And this is what they did.</t>
  </si>
  <si>
    <t>Dr. W. G. A. Bonwill</t>
  </si>
  <si>
    <t>RAPID BREATHING AS A PAIN OBTUNDER IN MINOR SURGERY, OBSTETRICS, THE GENERAL PRACTICE OF MEDICINE AND OF DENTISTRY.</t>
  </si>
  <si>
    <t>http://www.gutenberg.org/files/8195/8195-h/8195-h.htm#19</t>
  </si>
  <si>
    <t>Up to this time I had believed the sole effect of the rapid inhalation was due to mere diversion of the will, and this was the only way nature could so violently exert herself--that of controlling the involuntary action of the lungs to her uses by the safety valve, or the voluntary movement.
The constant breathing of the patient for thirty seconds to a minute left him in a condition of body and mind resembling the effects of ether and chloroform in their primary stages. I could but argue that the prolonged breathing each time had done it; and, if so, then there must be some specific effect over and above the mere diversion by the will. To what could it be due? To the air alone, which went in excess into the lungs in the course of a minute! Why did I not then immediately grasp the idea of its broader application as now claimed for it? It was too much, gentlemen, for that hour. Enough had been done in this fourth step of conception to rest in the womb of time, until by evolution a higher step could be made at the maturity of the child.</t>
  </si>
  <si>
    <t>A CHILD FASCINATING BIRDS</t>
  </si>
  <si>
    <t>http://www.gutenberg.org/files/14493/14493-h/14493-h.htm#A_CHILD_FASCINATING_BIRDS</t>
  </si>
  <si>
    <t>There is a little girl in Ohio, five years old, who has the power of charming birds at will. Her mother was the first to notice the exercise of this strange power.
The little Girl was playing in the yard where some snowbirds were hopping about. When she spoke to them, they would come, twittering with glee, and light upon her shoulders.
On her taking them in her hands and stroking them, the birds did not care to get away. They seemed to be highly pleased, and, when let loose, would fly a short distance, and soon return to the child again.
She took several of them into the house to show to her mother. The mother, thinking the little girl might hurt the birds, put them out of doors. But the little birds were not to be cheated in this way. No sooner was the door opened than they flew into the room again, and alighted upon the girl's head, and began to chirp.</t>
  </si>
  <si>
    <t>Fyodor Dostoyevsky</t>
  </si>
  <si>
    <t>The Brothers Karamazov</t>
  </si>
  <si>
    <t>http://www.gutenberg.org/files/28054/28054-h/28054-h.html</t>
  </si>
  <si>
    <t>He was only twenty, his brother Ivan was in his twenty-fourth year at the time, while their elder brother Dmitri was twenty-seven. First of all, I must explain that this young man, Alyosha, was not a fanatic, and, in my opinion at least, was not even a mystic. I may as well give my full opinion from the beginning. He was simply an early lover of humanity, and that he adopted the monastic life was simply because at that time it struck him, so to say, as the ideal escape for his soul struggling from the darkness of worldly wickedness to the light of love. And the reason this life struck him in this way was that he found in it at that time, as he thought, an extraordinary being, our celebrated elder, Zossima, to whom he became attached with all the warm first love of his ardent heart. But I do not dispute that he was very strange even at that time, and had been so indeed from his cradle.</t>
  </si>
  <si>
    <t>Goldwin Smith</t>
  </si>
  <si>
    <t>Morals and Character in the Eighteenth Century</t>
  </si>
  <si>
    <t>http://www.gutenberg.org/files/19923/19923-h/19923-h.htm#xcii</t>
  </si>
  <si>
    <t>The world into which Cowper came was one very adverse to him, and at the same time very much in need of him. It was a world from which the spirit of poetry seemed to have fled. There could be no stronger proof of this than the occupation of the throne of Spenser, Shakespeare, and Milton, by the arch-versifier Pope. The Revolution of 1688 was glorious, but unlike the Puritan Revolution which it followed, and in the political sphere partly ratified, it was profoundly prosaic. Spiritual religion, the source of Puritan grandeur and of the poetry of Milton, was almost extinct; there was not much more of it among the Nonconformists, who had now become to a great extent mere Whigs, with a decided Unitarian tendency. The Church was little better than a political force cultivated and manipulated by political leaders for their own purposes. The Bishops were either politicians, or theological polemics collecting trophies of victory over free-thinkers as titles to higher preferment.</t>
  </si>
  <si>
    <t>THE BROKEN KITE</t>
  </si>
  <si>
    <t>http://www.gutenberg.org/files/15928/15928-h/15928-h.htm#THE_BROKEN_KITE</t>
  </si>
  <si>
    <t>George held up his kite. There was a large hole in it. In trying to raise his kite, the little boy, being perhaps rather clumsy, had got it entangled in a tree. Its beauty was spoiled, and George had brought it home without having had the pleasure of seeing it up in the sky.
"Well, well," said his kind old grandfather, "we will have it mended and try it again. Better luck next time!"
Carlo, the dog, looked up, as much as to say, "If there is anything I can do for you, George, call on me."
But George's bright little sister Susan, without saying a word, ran into the house and brought a pot of paste and some paper. "I'll mend it for you, George," said she, "in three minutes."
And sure enough, she mended it so neatly that it was as good as new the next morning, and George took it out again with a face as merry as ever. He got it up in fine style this time, and had a grand time flying it.</t>
  </si>
  <si>
    <t>Joel Chandler Harris</t>
  </si>
  <si>
    <t>A Georgia Fox Hunt</t>
  </si>
  <si>
    <t>Whereupon, Aunt Patience gave her head handkerchief a vigorous wrench, and went her way—the good old soul—even then considering how she should best set about preparing a genuine surprise for her young master in the shape of daily feasts for a dozen guests. I will not stop here to detail the character of this preparation or to dwell upon its success. It is enough to say that Tom Tunison praised Aunt Patience to the skies; and, as if this were not sufficient to make her happy, he produced a big clay pipe, three plugs of real "manufac terbacker," which was hard to get in those times, a red shawl, and twelve yards of calico.
The fortnight that followed the arrival of Tom's guests was one long to be remembered, not only in the annals of the Rockville Hunting Club but in the annals of Rockville itself. The fair de Compton literally turned the heads of old men and young boys, and even succeeded in conquering the critics of her own sex. She was marvelously beautiful, and her beauty was of a kind to haunt one in one's dreams.</t>
  </si>
  <si>
    <t>Johanna Spyri</t>
  </si>
  <si>
    <t>The Mysteries of Udolpho</t>
  </si>
  <si>
    <t>http://www.gutenberg.org/files/20781/20781-h/20781-h.htm</t>
  </si>
  <si>
    <t>Deta did not have to be told twice. She said "Good-bye" to Heidi and "Farewell" to the uncle, and started down the mountain. Like steam her excitement seemed to drive her forward, and she ran down at a tremendous rate. The people in the village called to her now more than they had on her way up, because they all were wondering where she had left the child. They were well acquainted with both and knew their history. When she heard from door and windows: "Where is the child?" "Where have you left her, Deta?" and so forth, she answered more and more reluctantly: "Up with the Alm-Uncle,—with the Alm-Uncle!" She became much provoked because the women called to her from every side: "How could you do it?" "The poor little creature!" "The idea of leaving such a helpless child up there!" and, over and over again: "The poor little dear!" Deta ran as quickly as she could and was glad when she heard no more calls, because, to tell the truth, she herself was uneasy.</t>
  </si>
  <si>
    <t>L.R.</t>
  </si>
  <si>
    <t>THE HEN WHO HELPED HERSELF</t>
  </si>
  <si>
    <t>http://www.gutenberg.org/files/15928/15928-h/15928-h.htm#THE_HEN_WHO_HELPED_HERSELF</t>
  </si>
  <si>
    <t>In a city not far from Boston, there once lived a stout little fellow named Willie Wilkins. He was six years old, had red cheeks and blue eyes, and such curly hair that it was always in a tumble, no matter how much it was brushed.
One summer his mamma took him into the country to spend a few weeks at a farm-house. The farmer's wife, Mrs. Hill, was very glad to have him come, for she had no girls or boys of her own, to make the house pleasant. She liked to see Willie running about, and hear his shrill voice calling after the great house-dog Bruno.
One morning Willie had been as busy as ever at his play: he had been in the orchard, hunting for ripe apples; he had been in the barn, looking for hen's eggs in the sweet hay; he had been down to the brook, sailing his boat; and he had played market-man, with Bruno harnessed for a horse.</t>
  </si>
  <si>
    <t>MRS. B.P. SIBLEY</t>
  </si>
  <si>
    <t>BROWNIE'S ADVENTURE</t>
  </si>
  <si>
    <t>http://www.gutenberg.org/files/14493/14493-h/14493-h.htm#BROWNIES_ADVENTURE</t>
  </si>
  <si>
    <t>Mrs. Speckle (that was his mother) was just as proud of him as she could be; but foolish Brownie thought her too strict. She would never consent to let one of the downy things out of her sight for a moment, and told them fearful stories of hawks and weasels, to say nothing of bad boys and big dogs. But Brownie kept thinking that some day, when he was a little older and stronger, he would leave the yard, and see whether there were really such dangers in the fields and woods as his mother said there was. After a while the pretty brown feathers all dropped out, one after another, until Brownie looked more like a chicken which had been plucked than any thing else. Grace could not keep from laughing at the sight of him; and it was very droll when he popped up on a log, and tried a weak, quavering crow.</t>
  </si>
  <si>
    <t>A CURE FOR THE TOOTHACHE</t>
  </si>
  <si>
    <t>http://www.gutenberg.org/files/14493/14493-h/14493-h.htm#A_CURE_FOR_THE_TOOTHACHE</t>
  </si>
  <si>
    <t>Our Ned is a brave little fellow about eight years old. He is full of fun, and loves to play out of doors in all kinds of weather. But what little boy can be merry when he has a raging toothache! Ned bore it like a hero; but he had to give up at last, and he was glad to take refuge in his mother's lap, and be a baby again for a while. With his head pillowed on his mother's breast, the little boy found some relief; but still he was in great pain. His sister stood by, trying to think of some way to help him. Ned could hardly keep from crying; but he said to his mother, "I should like to have you tell me a story."
"What shall it be, darling?" said his mother.
"Tell me about Harry and his dog Jack." This story had been told to Ned when he was a very, very little boy, and a good many times since then. It seemed odd to his mother that he had chosen such an old story. But he wanted to hear it; and so she told it all over again.</t>
  </si>
  <si>
    <t>O. J. Lodge</t>
  </si>
  <si>
    <t>The Relation Between Electricity and Light</t>
  </si>
  <si>
    <t>http://www.gutenberg.org/files/8195/8195-h/8195-h.htm#15</t>
  </si>
  <si>
    <t>Now, when a person is setting off to discuss the relation between electricity and light, it is very natural and very proper to pull him up short with the two questions: "What do you mean by electricity?" and "What do you mean by light?" These two questions I intend to try briefly to answer. And here let me observe that in answering these fundamental questions, I do not necessarily assume a fundamental ignorance on your part of these two agents, but rather the contrary; and must beg you to remember that if I repeat well-known and simple experiments before you, it is for the purpose of directing attention to their real meaning and significance, not to their obvious and superficial characteristics; in the same way that I might repeat the exceedingly familiar experiment of dropping a stone to the earth if we were going to define what we meant by gravitation.
Now, then, we will ask first, "What is electricity?" And the simple answer must be, "We don't know." Well, but this need not necessarily be depressing. If the same question were asked about matter, or about energy, we should have likewise to reply, "No one knows."</t>
  </si>
  <si>
    <t>P. T. Barnum</t>
  </si>
  <si>
    <t xml:space="preserve">The Art of Money Getting; Or, Golden Rules for Making Money </t>
  </si>
  <si>
    <t>http://www.gutenberg.org/files/8581/8581-h/8581-h.htm</t>
  </si>
  <si>
    <t>The foundation of success in life is good health. That is the substratum fortune; it is also the basis of happiness. A person cannot accumulate a fortune very well when he is sick. He has no ambition; no incentive; no force. Of course, there are those who have bad health and cannot help it: you cannot expect that such persons can accumulate wealth, but there are a great many in poor health who need not be so.
If, then, sound health is the foundation of success and happiness in life, how important it is that we should study the laws of health, which is but another expression for the laws of nature! The nearer we keep to the laws of nature, the nearer we are to good health, and yet how many persons there are who pay no attention to natural laws, but absolutely transgress them, even against their own natural inclination. We ought to know that the "sin of ignorance" is never winked at in regard to the violation of nature's laws; their infraction always brings the penalty.</t>
  </si>
  <si>
    <t>S.A.E.</t>
  </si>
  <si>
    <t>TALKING WITH THE FINGERS</t>
  </si>
  <si>
    <t>http://www.gutenberg.org/files/14493/14493-h/14493-h.htm#TALKING_WITH_THE_FINGERS</t>
  </si>
  <si>
    <t>While I am writing this, seven little boys and nine little girls (how many does that make in all?) are busy writing on their slates. These children do not have any books to study. I tell them what I wish to teach them, and they write it down, and try to remember it. But I teach them without speaking a word. I talk to them with my fingers.
You have guessed already, I dare say, that these dear little children are deaf and mute; that is, they can neither hear nor speak. They cannot go to school and live at home, and see papa and mamma night and morning, as you can; for there are no schools for them near their homes. They have to go a long way from home, and stay in school many long weeks without seeing father or mother, brother or sister. So, when vacation comes, how glad and happy they are! Some of them are even now writing on their slates, "In sixteen weeks we shall go home."</t>
  </si>
  <si>
    <t>S.H.P.</t>
  </si>
  <si>
    <t>A DAY ON GRANDPA'S FARM</t>
  </si>
  <si>
    <t>http://www.gutenberg.org/files/14493/14493-h/14493-h.htm#A_DAY_ON_GRANDPAS_FARM</t>
  </si>
  <si>
    <t xml:space="preserve">After dinner, my sister Ally, Cousin Johnny, and I went out to take a ramble in the barn and hunt for eggs. Pretty soon we heard Johnny calling, "Oh, come quick, and see what I have found!"
We ran quickly to the place where he was, and there we saw a hen with a brood of chickens. One of the chicks was on its mother's back, one was on the floor in front of her, and the others were peeping out from under her wings. It was a pretty sight.
After naming each of the chickens, we all made a search for eggs. We found one nest with five eggs in it, another with three, and another with two. Johnny put the eggs in his cap and carried them into the house.
He soon came running back, saying, "Now, let us go and have a swing." So, we all went to the swing and swung till we were tired. Then Ally said, "Oh, come and see the ducks swimming on the pond!" but Johnny said, "Wait till I get my boat, that Uncle Sam made for me."
</t>
  </si>
  <si>
    <t>T.C.</t>
  </si>
  <si>
    <t>THE ANT'S DAIRY</t>
  </si>
  <si>
    <t>http://www.gutenberg.org/files/15928/15928-h/15928-h.htm#THE_ANTS_DAIRY</t>
  </si>
  <si>
    <t>The ants, therefore, climb up trees on whose leaves the aphides have collected. Then an ant goes close to one of these insects for a drop of the sweet juice. If this be not soon given out, the ant will gently tap the body of the aphid, and thus obtain a supply of the sweet fluid. After feasting on this, the ant will pass to another little aphis and treat it in the same manner for another drop. But the ant has sense enough to treat the aphis as we treat our cows. Our farmers, you know, keep the cows in enclosed meadows, and supply them with hay and turnips when the grass fails. The ants also take a number of aphides close to their nests, and there keep them secure and supply them with suitable food. Now the ladybirds are also fond of the aphides, and eat them up by hundreds.</t>
  </si>
  <si>
    <t>THOMAS STAFFORD</t>
  </si>
  <si>
    <t>WHAT WE SAW IN THE WOODS</t>
  </si>
  <si>
    <t>http://www.gutenberg.org/files/15928/15928-h/15928-h.htm#WHAT_WE_SAW_IN_THE_WOODS</t>
  </si>
  <si>
    <t>Mr. Brisk started for the brook, treading carefully, so as not to make a noise. No sooner was he gone than Uncle Ralph seized me by the collar, and said, "Now, you young scapegrace, come along with me, and help me save the life of that deer."
The old gentleman was in earnest. He could not bear to see life destroyed, whether of bird or beast. He lived on vegetables and fruits, and believed that the lower animals have souls. We took a by-path to the brook, and there found the deer quietly grazing.
Just as Mr. Brisk was preparing to fire, Uncle Ralph threw a stone at the deer, and sent him off on a fast gallop through the woods.
"Hallo! What did you do that for?" asked Mr. Brisk.
"I did it so that you should not have a venison dinner," said Uncle Ralph, laughing.
Mr. Brisk was pretty mad at first; but at last he joined in the laugh, and we all had a good feast on strawberries instead of Venison.</t>
  </si>
  <si>
    <t>WATERING THE FLOWERS</t>
  </si>
  <si>
    <t>http://www.gutenberg.org/files/14493/14493-h/14493-h.htm#WATERING_THE_FLOWERS</t>
  </si>
  <si>
    <t>"Why is it that flowers always grow so nicely for Mary? I often plant seeds, but nothing comes from them. They won't grow for me. But blossoms seem to spring right up wherever she goes. They must have a particular liking for her." That's what Tom said, one day, as he saw Mary watering the flowers. Well, it is no wonder, Tom, if flowers do have a liking for such a lovable little girl. There's nothing so very strange about that. How could they help liking her? But, after all, perhaps the secret of the matter is, that Mary loves the flowers, and never forgets to take care of them. She looks after them every day, and not by fits and starts, as some people do. So she has good luck with her flowers and is always able to make up a nice bouquet. And she not only enjoys the flowers herself but, what is better still, she takes delight in having others enjoy them with her. She does not forget to send a liberal share to the Flower Mission; and many a poor sufferer has been cheered by the sight of Mary's flowers.</t>
  </si>
  <si>
    <t>A Pilgrim in Concord: Thoreau</t>
  </si>
  <si>
    <t>http://www.online-literature.com/henry-augustin-beers/4169/</t>
  </si>
  <si>
    <t>Colonel Higginson's lecture was to me a green oasis in the arid desert of metaphysics, but it was regarded by earnest truth-seekers in the class as quite irrelevant to the purposes of the course. The lecturer himself confided to me at the close of the session a suspicion that his audience cared more for philosophy than for literature. Once or twice Mr. Emerson visited the school, taking no part in its proceedings, but sitting patiently through the hour, and wearing what a newspaper reporter described as his "wise smile." After the lecture for the session was ended, the subject was thrown open to discussion and there was an opportunity to ask questions. Most of us were shy to speak out in that presence, feeling ourselves in a state of pupilage. Usually there would be a silence of several minutes, as at a Quaker meeting waiting for the spirit to move; and then Mr. Alcott would announce in his solemn, musical tones "I have a thought"; and after a weighty pause, proceed to some Orphic utterance. Alcott, indeed, was what might be called the leader on the floor; and he was ably seconded by Miss Elizabeth Peabody, the sister of Nathaniel Hawthorne's wife.</t>
  </si>
  <si>
    <t>James Anthony Froude</t>
  </si>
  <si>
    <t>The Empire of the Cæsars</t>
  </si>
  <si>
    <t>http://www.gutenberg.org/files/19923/19923-h/19923-h.htm#lxxxvi</t>
  </si>
  <si>
    <t>Of Cæsar, it may be said that he came into the world at a special time and for a special object. The old religions were dead, from the Pillars of Hercules to the Euphrates and the Nile, and the principles on which human society had been constructed were dead also. There remained of spiritual conviction only the common and human sense of justice and morality; and out of this sense some ordered system of government had to be constructed, under which quiet men could live, and labor, and eat the fruit of their industry. Under a rule of this material kind, there can be no enthusiasm, no chivalry, no saintly aspirations, no patriotism of the heroic type. It was not to last forever. A new life was about to dawn for mankind. Poetry, and faith, and devotion were to spring again out of the seeds which were sleeping in the heart of humanity.</t>
  </si>
  <si>
    <t>Mark Pattison</t>
  </si>
  <si>
    <t>Milton</t>
  </si>
  <si>
    <t>http://www.gutenberg.org/cache/epub/8770/pg8770-images.html</t>
  </si>
  <si>
    <t>Young Gill, son of the high master, a school-fellow of Milton, went up to Trinity, Oxford, where he got into trouble by being informed against by Chillingworth, who reported incautious political speeches of Gill to his godfather, Laud. With Gill, Milton corresponded; they exchanged their verses, Greek, Latin, and English, with a confession on Milton's part that he prefers English and Latin composition to Greek; that to write Greek verses in this age is to sing to the deaf. Gill, Milton finds "a severe critic of poetry, however disposed to be lenient to his friend's attempts."
If Milton's genius did not announce itself in his paraphrases of Psalms, it did in his impetuosity in learning, "which I seized with such eagerness that from the twelfth year of my age, I scarce ever went to bed before midnight." Such is his own account. And it is worth notice that we have here an incidental test of the trustworthiness of Aubrey's reminiscences. Aubrey's words are, "When he was very young he studied very hard, and sat up very late, commonly till twelve or one o'clock at night; and his father ordered the maid to sit up for him."</t>
  </si>
  <si>
    <t>Moncure Daniel Conway</t>
  </si>
  <si>
    <t>Demonology and Devil-lore</t>
  </si>
  <si>
    <t>http://www.gutenberg.org/files/40686/40686-h/40686-h.htm</t>
  </si>
  <si>
    <t>In every part of the earth man's first struggle was for his daily food. With only a rude implement of stone or bone he had to get fish from the sea, bird from the air, beast from the forest. For ages, with such poor equipment, he had to wring a precarious livelihood from nature. He saw, too, every living form around him similarly trying to satisfy its hunger. There seemed to be a Spirit of Hunger abroad. And, at the same time, there was such a resistance to man's satisfaction of his need—the bird and fish so hard to get, the stingy earth so ready to give him a stone when he asked for bread—that he came to the conclusion that there must be invisible voracious beings who wanted all good things for themselves. So the ancient world was haunted by a vast brood of Hunger-demons.</t>
  </si>
  <si>
    <t>Memoir of John Lothrop Motley</t>
  </si>
  <si>
    <t>http://www.online-literature.com/oliver-holmes/john-lothrop-motley/</t>
  </si>
  <si>
    <t>During the years spent in Europe in writing his first history, from 1851 to 1856, Mr. Motley had lived a life of great retirement and simplicity, devoting himself to his work and to the education of his children, to which last object he was always ready to give the most careful supervision. He was as yet unknown beyond the circle of his friends, and he did not seek society. In this quiet way he had passed the two years of residence in Dresden, the year divided between Brussels and the Hague, and a very tranquil year spent at Vevay on the Lake of Geneva. His health at this time was tolerably good, except for nervous headaches, which frequently recurred and were of great severity. His visit to England with his manuscript in search of a publisher has already been mentioned.
In 1858 he revisited England. His fame as a successful author was there before him, and he naturally became the object of many attentions. He now made many acquaintances who afterwards became his kind and valued friends.</t>
  </si>
  <si>
    <t>Evolution, Old &amp; New</t>
  </si>
  <si>
    <t>http://www.online-literature.com/samuel-butler/evolution-old-and-new/3/</t>
  </si>
  <si>
    <t>Mr. Charles Darwin and his followers deny design as having any appreciable share in the formation of organism at all. Paley and the theologians insist on design, but upon a designer outside the universe and the organism. The third opinion is that suggested in the first instance, and carried out to a very high degree of development by Buffon. It was improved, and, indeed, made almost perfect by Dr. Erasmus Darwin, but too much neglected by him after he had put it forward. It was borrowed, as I think we may say with some confidence, from Dr. Darwin by Lamarck, and was followed up by him ardently thenceforth, during the remainder of his life, though somewhat less perfectly comprehended by him than it had been by Dr. Darwin. It is that the design which has designed organisms, has resided within, and been embodied in, the organisms themselves.</t>
  </si>
  <si>
    <t>A.</t>
  </si>
  <si>
    <t>DAISY</t>
  </si>
  <si>
    <t>The Nursery, February 1878, Vol. XXIII, No. 2
       A Monthly Magazine for Youngest Readers</t>
  </si>
  <si>
    <t>http://www.gutenberg.org/files/28141/28141-h/28141-h.htm#Page_37</t>
  </si>
  <si>
    <t>Mrs. S. had a new cook; and one day she set a pan of custard on the back porch to cool. When she went out to get it, an hour or two after, she found nothing but the empty pan. Molly ran to Mrs. S. in great distress, and told her of the loss of the custard. "Ah!" said Mrs. S., "then Daisy has eaten it." And, sure enough, Daisy was the thief.
Another time the naughty colt put her head in the kitchen-window, and ate up some apple pies that were on the table. All this was very bad indeed, but Daisy was always forgiven because she was so lovely and gentle. She would follow any of the family about the grounds, and rub her head against them to show how much she loved them.
One day a man came to Mr. S.'s house to make a visit. He was not in the habit of visiting the family, and so had not made Daisy's acquaintance.</t>
  </si>
  <si>
    <t>A. B. C.</t>
  </si>
  <si>
    <t>GRANDPA'S WATCH</t>
  </si>
  <si>
    <t>The Nursery, March 1878, Vol. XXIII. No. 3
       A Monthly Magazine for Youngest Readers</t>
  </si>
  <si>
    <t>http://www.gutenberg.org/files/28142/28142-h/28142-h.htm#Page_85</t>
  </si>
  <si>
    <t>George is never so happy as when he is on Grandpa's knee; and the first thing that Grandpa has to do, when little George is seated there, is to pull out his watch.
"Watch, watch!" cries little George; and Grandpa takes it out, opens it, and lets him see all the queer little wheels and the bright works, that shine and glitter so, and keep up the quick movements, and make the watch say, "Tick, tick!"
Grandpa and George are good friends, because Grandpa tries to explain things to him. One day he brought home a watch and gave it to the little boy for his own, and showed him how to wind it up, and make it tick.
George is very proud of it, and will soon learn to tell the time of day. He knows now how to count ten.</t>
  </si>
  <si>
    <t>ALEXANDER WAINWRIGHT.</t>
  </si>
  <si>
    <t>THE LONDON DUST-MAN</t>
  </si>
  <si>
    <t>St. Nicholas, Vol. 5, No. 4</t>
  </si>
  <si>
    <t>http://www.gutenberg.org/files/15331/15331-h/15331-h.htm</t>
  </si>
  <si>
    <t>The reader may think that the collections made by the dust-man are valueless, but such is not the case.
There are more than 300,000 inhabited houses in London, consuming more than 3,500,000 tons of coal a year, and besides the ashes from this great quantity of fuel, the dust-man gathers the other refuse of the houses. He is employed by a contractor, who agrees with the corporation to remove the ashes, etc., out of the city, and the contractor divides every load into six parts, as follows: Soil, or fine dust, which is sold to brick-makers for making bricks and to farmers for manure; brieze, or cinders, sold to brick-makers for burning brick; rags, bones and old metals, sold to marine-store dealers; old tin and iron vessels, sold to trunk-makers for clamps; bricks, oyster and other shells, sold for foundations and road-building; and old boots and shoes, sold to the manufacturers of Prussian blue.
Sometimes, much more valuable things than these are found, and the reader may remember the romance that Charles Dickens made out of a London dust-man—"Our Mutual Friend."</t>
  </si>
  <si>
    <t>THE LONDON CHICK-WEED MAN.</t>
  </si>
  <si>
    <t>St. Nicholas, Vol. 5, No. 5</t>
  </si>
  <si>
    <t>http://www.gutenberg.org/files/15374/15374-h/15374-h.htm</t>
  </si>
  <si>
    <t>The one that we have illustrated is a fair example, but despite his poverty-stricken appearance, his torn, loose sleeves, and useless boots, he is not at all repulsive. His face tells of want and toil; he has slung a shabby old basket over his shoulders, in which he carries his load, and, with a bunch in his hand, he saunters along the street, proclaiming his trade, "Grun-sel, grun-sel, grun-sel!" Besides the groundsel and the chick-weed, he has small pieces of turf for sale, of which larks are very fond.
The birds in their cages at the open windows chirp and put their pretty little heads aside when they hear him coming; they know perfectly well who he is and what he brings, and their twitter shapes itself into a greeting. The old raven perched on the edge of the basket feels like a superior being and wonders why other birds make such a fuss over a little green stuff, but that is only because he has coarser tastes.</t>
  </si>
  <si>
    <t>Alfred Selwyn</t>
  </si>
  <si>
    <t>TIED, NOT MATED</t>
  </si>
  <si>
    <t>http://www.gutenberg.org/files/28141/28141-h/28141-h.htm#Page_54</t>
  </si>
  <si>
    <t>"Oh, it's too fine, too fine!" barked Neptune; and he began to lap up water with his tongue. Leda pulled back, and cried, "Oh, don't!" But the temptation was too great for Neptune. In he pulled poor Leda, and swam about with her till she was chilled through. Fritz's father, Mr. Pitman, passing that way, saw the dogs, and called them out. Glad enough was Leda to get on dry land. She shivered, but Neptune shook himself till he drenched her all over. Then Mr. Pitman untied the dogs, and, taking some dry grass, gave Leda a good rubbing till she felt warm and brisk. Then she began to bark at Neptune, and to caper round him, as much as to say, "Did you not serve me a pretty trick, sir? But I shall not let Master Fritz tie me to you again. Never, never!"</t>
  </si>
  <si>
    <t>Arlo Bates.</t>
  </si>
  <si>
    <t>THE KING AND THE THREE TRAVELERS.</t>
  </si>
  <si>
    <t>St. Nicholas Magazine for Boys and Girls, Vol. 5</t>
  </si>
  <si>
    <t>http://www.gutenberg.org/ebooks/19399</t>
  </si>
  <si>
    <t>The prince was a daring hunter, and went often to the royal forests, sometimes in company with the lords of the court, but oftener alone. For it so happened that the gamekeeper had a young daughter, Sipelie, who was as fair as the morning, and as modest as she was fair; and the prince, having seen her, of course fell over head and ears in love with her, forgetting all differences of wealth and station. As for Sipelie, having no mother to tell her better, although she took good care to wait a modest while before showing it, she gave away her whole heart to him. Nor was this so much to be wondered at, for Orca was every inch a prince, and a fine, manly fellow beside. And so I warrant there was billing and cooing enough at the gamekeeper's lodge, for when the prince came the gamekeeper kept discreetly in the background, and Sipelie had no brothers or sisters to be in the way.</t>
  </si>
  <si>
    <t>Arthur F. Corbin</t>
  </si>
  <si>
    <t>NEW METHOD OF CATCHING MICE</t>
  </si>
  <si>
    <t>http://www.gutenberg.org/files/28141/28141-h/28141-h.htm#Page_43</t>
  </si>
  <si>
    <t>Perhaps some of your youthful readers will be glad to know how I catch mice. If you think so, you are at liberty to publish the following; for I do not intend to apply for a patent.
One evening last week we made some molasses candy; and, as too much of it, eaten before going to bed, is not good for the teeth, I spread some on a baking tin, and set it away to cool for the next day.
It was not cooked enough to harden thoroughly; and a little mouse had the curiosity to taste it; but, the moment his feet touched it, they stuck fast, and he could not getaway.
His cries for help brought two other mice to his assistance; but they shared the same fate, the molasses candy holding all three prisoners.
When I found them the next morning, all three were stuck fast. This shows what a useful thing molasses candy is to have in a house, and is a warning to all mice not to meddle with it.</t>
  </si>
  <si>
    <t>Aunt Alice</t>
  </si>
  <si>
    <t>THE CATBIRD</t>
  </si>
  <si>
    <t>http://www.gutenberg.org/files/28142/28142-h/28142-h.htm#Page_79</t>
  </si>
  <si>
    <t>The catbird belongs to the family of thrushes, and is one of the most peculiar of our American birds. It is dark colored, with brown head and neck, and greenish-black tail. The bird is fond of society, and usually builds its nest near the dwellings of men, rather than in the quiet of the forest.
Its voice, when angry or disturbed, is harsh and shrill, but at other times, soft and sweet. It has also a cry like the mewing of a cat, from which it derives its name. It is very courageous, and will defend its young until it falls exhausted.
The catbird can be tamed, but is as mischievous as a young monkey,—meddlesome, full of curiosity, and so jealous, that it will drive any other pet bird out of the house. It dislikes to be caged, preferring the freedom of the room, so that it may look in the looking-glass, take pins off from the cushion, or perch on the plants in the window.</t>
  </si>
  <si>
    <t>C. L. K.</t>
  </si>
  <si>
    <t>HOW LITTLE EDITH WENT TO SLEEP</t>
  </si>
  <si>
    <t>http://www.gutenberg.org/files/28141/28141-h/28141-h.htm#Page_62</t>
  </si>
  <si>
    <t>Papa held up a bright silver-piece as a reward of merit to the little girl, if she would be good, and go to sleep. Grandma ventured a little coaxing. But it was all of no avail: the sleepy eyes opened wide, as if they meant to keep open in spite of us all.
But when auntie remarked that she was going to her room to sharpen her pencil, and draw some pictures of a cat, or a dog, or a rabbit, Edith's eyes brightened; and she said, "Let me go too?"
So Edith sat on her auntie's lap, and asked her to draw a rabbit,—a "yabbit," Edith called it,—and to begin at his ears.
"Yes, little pet. Here are his ears, and here is his body, and here is his tail, and here are his feet, and here are some spectacles for him to see through," said auntie, drawing each article as she named it. "And here are some pretty red beads around his neck, and some rings in his ears; and now we will tie a nice blue ribbon on his tail." Here Edith suggested shoes for his feet.</t>
  </si>
  <si>
    <t>C. W.</t>
  </si>
  <si>
    <t>HOW THE PONY WAS TAKEN.</t>
  </si>
  <si>
    <t>One morning, last August, Jimmie Wood was sitting on the gatepost making a willow whistle, when a remarkable wagon, drawn by a lean, gray horse, came up over the hill. The wagon looked like a big black box with a window in it. In front was a man driving, and this man seemed rather peculiar too. He had a long, pointed mustache and very curly hair. He was not a cigar and candy peddler, nor a patent medicine man, nor a machine agent, for Jim could recognize any of these in a minute. The curly-haired man stopped directly in front of the gate.
"Good morning," said he.
"Morning," answered Jim, shutting up his knife.
"My name's Leatherbee," continued the curly-haired man.
"Is it?" said Jim, unconcernedly, and then slid off the gate-post and started for the house.
"Hi boy!"</t>
  </si>
  <si>
    <t>CHARLES W. SQUIRES.</t>
  </si>
  <si>
    <t>WESTMINSTER ABBEY.</t>
  </si>
  <si>
    <t>I next visited the chapel of Islip, built by the old Abbot of Islip, who dedicated it to St. John the Baptist. One very interesting monument there was to the memory of General Wolfe, who fell, you remember, at the battle of Quebec. His monument is a very beautiful piece of art. It represents him falling into the arms of one of his own soldiers, who is pointing to Glory, which comes in the shape of an angel from the clouds, holding a wreath with which to crown the hero. A Highland sergeant looks sorrowfully on the dying warrior, while two lions sleep at his feet. The inscription reads as follows: "To the memory of James Wolfe, Major-General and Commander-in-Chief of the British land forces on an expedition against Quebec, who, after surmounting, by ability and valor, all obstacles of art and nature, was slain in the moment of victory, on the 13th of September, 1759, the King and Parliament of Great Britain dedicate this monument."</t>
  </si>
  <si>
    <t>Charlotte M. Yonge</t>
  </si>
  <si>
    <t>A Roman's Honour</t>
  </si>
  <si>
    <t>http://www.gutenberg.org/files/18561/18561-h/18561-h.htm#Roman</t>
  </si>
  <si>
    <t>Then, as to the exchange of prisoners, the Carthaginian generals, who were in the hands of the Romans, were in full health and strength, whilst he himself was too much broken down to be fit for service again; and, indeed, he believed that his enemies had given him a slow poison, and that he could not live long. Thus he insisted that no exchange of prisoners should be made.
It was wonderful, even to Romans, to hear a man thus pleading against himself; and their chief priest came forward and declared that, as his oath had been wrested from him by force, he was not bound by it to return to his captivity. But Regulus was too noble to listen to this for a moment. "Have you resolved to dishonour me?" he said. "I am not ignorant that death and the extremest tortures are preparing for me; but what are these to the shame of an infamous action, or the wounds of a guilty mind? Slave as I am to Carthage, I have still the spirit of a Roman. I have sworn to return. It is my duty to go; let the gods take care of the rest."</t>
  </si>
  <si>
    <t>Daisy's Mamma</t>
  </si>
  <si>
    <t>ROMEO THE SHIRK</t>
  </si>
  <si>
    <t>http://www.gutenberg.org/files/28141/28141-h/28141-h.htm#Page_51</t>
  </si>
  <si>
    <t>Sixty years ago, when grandpa was a boy, he had a dog called Romeo, who was made to do the work of churning butter. I never saw a churn that went by dog-power; but it must have been a clumsy affair.
The task could not have been an agreeable one, and I do not wonder that Romeo did not like it. One morning, when the churn was taken out, and the cream was all ready to be made into butter, there was no Romeo to be found. Long and loud were the calls made for him; but he did not answer to his name.
The churning was done that day without his help. Nothing was seen of him until just before dark, when he came into the house with the air of a prodigal son. He did not walk up like an honest dog to get his supper, but slunk under a table.</t>
  </si>
  <si>
    <t>Dora Burnside</t>
  </si>
  <si>
    <t>PANSY'S SECRET</t>
  </si>
  <si>
    <t>The Nursery, April 1878, Vol. XXIII. No. 4
       A Monthly Magazine for Youngest Readers</t>
  </si>
  <si>
    <t>http://www.gutenberg.org/files/28143/28143-h/28143-h.htm#Page_120</t>
  </si>
  <si>
    <t>"I don't believe it is anything of any account," cried brother John. "She wants to keep us curious."
"Well, I think Pansy must be learning a new piece to recite," said her mother.
"That's not it," said Pansy. "It's a 'portant secret: one that my mother will like to hear."
"Oh, it's important, is it?" said papa. "I do wonder what it can be."
"Mother, what day was it that you lost your wedding-ring?" said John.
"Don't speak of it, John. It was more than a month ago. I have hunted high and low, and cannot find it. I would have given all my other jewelry rather than have lost it."
Here Pansy turned red in the face, got down from her high-chair, and ran out of the room.
"Did you see that?" said papa. "The little rogue has found the ring, and that's her 'portant secret."
In a minute Pansy came back, holding up the ring, and her face radiant with delight. "I found it, mother, among my doll's things. You must have dropped it there when you were fixing them."
And so little Pansy's secret was out at last!</t>
  </si>
  <si>
    <t>E. MULLER.</t>
  </si>
  <si>
    <t>Juno's Wonderful Troubles</t>
  </si>
  <si>
    <t>She looked for them all about the menagerie, and asked all the animals if they had seen her two pretty yellow-striped lion-puppies. No one had seen them, and nearly every one was sorry, and had something kind to say, for Juno was a favorite with many. To be sure, the wolf snarled at her, and said it served her right for thinking that she, a miserable tame dog, could bring up young lions. But Juno knew she had only done as she was told, so she did not mind the wolf. The monkeys cracked jokes, and teased her, saying they guessed she would be given another family to take care of—sea lions, most likely, and she would have to live in the water to keep them in order. This had not occurred to Juno before, and it made her quite uneasy.</t>
  </si>
  <si>
    <t>E. P. W.</t>
  </si>
  <si>
    <t>HOW KITTY GOT HER NEW HAT.</t>
  </si>
  <si>
    <t>It was all because of Polly, and this was the way of it.
Ma had gone 'cross lots to Aunt Mari's, to stay till milking-time, to see the new things Aunt Mari had brought from Boston, and Polly and I were alone at home. Polly is our hired help, and she is Irish, and has got red hair, but she's as good as gold; and I am Kitty, my Pa's little chatterbox.
Polly was in the buttery, washing the dinner-dishes, and I was on the kitchen floor, playing with Queen Victoria, our old yellow cat, trying to teach her to stand on her hind-legs and beg, like Johnny Dane's dog. But Vic was cross, and wouldn't learn; and when I boxed her ears, she scratched me on my chin, and bounced over my shoulder, and was off to the barn in less than no time.</t>
  </si>
  <si>
    <t>Edith</t>
  </si>
  <si>
    <t>IN THE SWING</t>
  </si>
  <si>
    <t>http://www.gutenberg.org/files/28142/28142-h/28142-h.htm#Page_67</t>
  </si>
  <si>
    <t>Once, when I had swung her very high, Mabel had a fall, but it did not hurt her, for she fell among some tufts of soft grass; but, if her head had struck a stone, it might have done her great harm. After that we were both more careful.
Five years have gone by since those days. We both go to school, and I do not think you would know us, from the likenesses in the picture. But next summer we hope to visit grandmother once more, and we shall revive old times in the swing under the old oak-tree.
The sly squirrels will come out and look at us; the birds will twitter, and try to make us think that they have no nests in the trees and bushes thereabouts: but we shall say, "We shall do you no harm, birds, squirrels, beetles—no harm—for we love you all! So play on, and please let us play too."</t>
  </si>
  <si>
    <t>EDWIN HODDER.</t>
  </si>
  <si>
    <t>DRIFTED INTO PORT.</t>
  </si>
  <si>
    <t>At some schools, where a plan of this kind has been adopted, boys have been inclined to look upon it as a great bore, and have dreaded the return of the so-called social evening, when they would have to be, for some hours, in a state of nervous anxiety, lest they should be catechised in a corner, or be betrayed into something that they would be sorry for afterward.
But, with one exception, this was not the case with the Blackrock boys; the Tuesday reception was always a red-letter day with them, and if ever, through misbehavior, an invitation was withheld, it was regarded as one of the severest punishments inflicted in the school.
Several boys were one day standing in a group under the elms which enclosed the play-ground, putting on their jackets to return to the school-room, as the recreation hour was nearly over.
"Who's going to the house on Tuesday?" asked Howard Pemberton.</t>
  </si>
  <si>
    <t>Elizabeth Sill</t>
  </si>
  <si>
    <t>HOW A BOY CAUGHT A FISH WITH HIS NOSE</t>
  </si>
  <si>
    <t>http://www.gutenberg.org/files/28142/28142-h/28142-h.htm#Page_82</t>
  </si>
  <si>
    <t>A few years ago, a little boy was out fishing with his mother, on Crooked Lake, in the western part of New York; or perhaps I should say, she was fishing, and he was looking over the side of the boat. He could see the fish darting about here and there, and liked to watch them, and he put his face as close down to the water as he could to see them more plainly.
A big trout came along, and saw something smooth and round and white close to the top of the water. It was the boy's nose. The trout was hungry, and I suppose he thought it was a piece of meat, or something else good to eat: so he gave a spring out of the lake, and caught fast hold of it with his teeth.
Very much startled, the boy jerked his head back suddenly, and landed Mr. Trout in the boat. He was a fine large fellow, and weighed several pounds. I hope he did not bite off the end of the boy's nose. I wonder if the boy would like to try to catch another trout in the same way.</t>
  </si>
  <si>
    <t>Ella A. Drinkwater.</t>
  </si>
  <si>
    <t>DEBBY'S CHRISTMAS.</t>
  </si>
  <si>
    <t>As for the potatoes, they had turned out so small, and the corn was so short in the ear, that the land only knew where the money to get them all something to wear was to come from. Not that she cared for dress, for hadn't she worn the same bonnet and shawl to church until she was ashamed to show her face there? As for the sewing society, she was a master hand at cutting and planning, and she could go as well as not, too, now that Debby was quite old enough to take care of the baby, and get the supper ready for her father and the boys; but not a step was she going to sit next to Mrs. Williams with her black silk, and Mrs. White with her handsome alpaca, although their husbands' farms were no larger than Mr. Blanchard's; and for the life of her she could not understand why she should not dress as well when she worked twice as hard as they did.</t>
  </si>
  <si>
    <t>F.H.C.</t>
  </si>
  <si>
    <t>HOW MATCHES ARE MADE.</t>
  </si>
  <si>
    <t>The match is made. The towering pine which listened to the whisper of the south wind and swayed in the cold northern blast has been so divided that we can take it bit by bit and lightly twirl it between two fingers. But what it has lost in size it has gained in use. The little flame it carries, and which looks so harmless, flashing into brief existence, has a latent power more terrible than the whirlwind which perhaps sent the tall pine-tree crashing to the ground.
But the story is not yet closed. From the machine which completed the matches, they are taken to the "boxers"—mostly girls and women—who place them in little boxes. The speed with which this is done is surprising. With one hand they pick up an empty case and remove the cover, while with the other they seize just a sufficient number of matches, and by a peculiar shuffling motion arrange them evenly, then—'t is done!</t>
  </si>
  <si>
    <t>FANNIE ROPER FEUDGE.</t>
  </si>
  <si>
    <t>A MONUMENT WITH A STORY.</t>
  </si>
  <si>
    <t>Many times have I heard English people say, as if they really pitied us: "Your country has no monuments yet; but then she is so young—only two hundred years old—and, of course, cannot be expected to have either monuments or a history." Yet we have some monuments, and a chapter or two of history, that the mother-country does not too fondly or frequently remember. But I am not going to write now of the Bunker Hill Monument, nor of the achievement at New Orleans, nor of the surrender of Lord Cornwallis at Yorktown. I want to tell of another land nearer its infancy than ours, with a history scarcely three-quarters of a century old, but with one monument, at least, that is well worth seeing, and that cannot be thought of without emotions of loving admiration and reverence. The memorial is of bronze, and tells a story of privation and suffering, but of glorious heroism, and victory even in death.</t>
  </si>
  <si>
    <t>Fleta Forrester</t>
  </si>
  <si>
    <t>MERRY MIKE.</t>
  </si>
  <si>
    <t>Regulate your hours of rising and retiring by the customs of the house. Do not keep your friends sitting up until later than usual, and do not be roaming about the house an hour or two before breakfast. If you choose to rise at an early hour, remain in your own room until near breakfast-time, unless you are very sure that your presence in the parlor will not be unwelcome. Write in large letters, in a prominent place in your mind, "BE PUNCTUAL." A visitor has no excuse for keeping a whole family waiting, and it is unpardonable negligence not to be prompt at the table. Here is a place to test good manners, and any manifestation of ill-breeding here will be noticed and remembered. Do not be too ready to express your likes and dislikes for the various dishes before you. The wife of a certain United States Senator once visiting acquaintances at some distance from her native wilds, made a lasting impression upon the family by remarking at the breakfast-table that "she should starve before she would eat mush," and that she "never heard of cooking mutton before she came East."</t>
  </si>
  <si>
    <t>FRANK R. STOCKTON.</t>
  </si>
  <si>
    <t>HUCKLEBERRY.</t>
  </si>
  <si>
    <t>More than a hundred and sixty-eight years ago, there lived a curious personage called "Old Riddler." His real name was unknown to the people in that part of the country where he dwelt; but this made no difference, for the name given to him was probably just as good as his own. Indeed, I am quite sure that it was better, for it meant something, and very few people have names that mean anything.
He was called Old Riddler for two reasons. In the first place, he was an elderly man; secondly, he was the greatest fellow to ask riddles that you ever heard of. So, this name fitted him very well.
Old Riddler had some very peculiar characteristics —among others, he was a gnome. Living underground for the greater part of his time, he had ample opportunities of working out curious and artful riddles, which he used to try on his fellow-gnomes; and if they liked them, he would go above-ground and propound his conundrums to the country people, who sometimes guessed them, but not often.</t>
  </si>
  <si>
    <t>Human, All Too Human: A Book for Free Spirits</t>
  </si>
  <si>
    <t>http://www.gutenberg.org/files/38145/38145-h/38145-h.htm</t>
  </si>
  <si>
    <t>Man, when he is young, prizes metaphysical explanations, because they make him see matters of the highest import in things he found disagreeable or contemptible: and if he is not satisfied with himself, this feeling of dissatisfaction is soothed when he sees the most hidden world-problem or world-pain in that which he finds so displeasing in himself. To feel himself more irresponsible and at the same time to find things (Dinge) more interesting—that is to him the double benefit he owes to metaphysics. Later, indeed, he acquires distrust of the whole metaphysical method of explaining things: he then perceives, perhaps, that those effects could have been attained just as well and more scientifically by another method: that physical and historical explanations would, at least, have given that feeling of freedom from personal responsibility just as well, while interest in life and its problems would be stimulated, perhaps, even more.'</t>
  </si>
  <si>
    <t>George MacDonald.</t>
  </si>
  <si>
    <t>A LETTER TO AMERICAN BOYS.</t>
  </si>
  <si>
    <t>My dear Cousins: Shall I really be talking to you as I sit here in my study with the river Thames now flowing, now ebbing, past my window? I am uttering no word, I am only writing; and you are not listening, not reading, for it will be a long time ere what I am now thinking shall reach you over the millions of waves that swell and sink between us. And yet I shall in very truth be talking to you.
In like manner, with divine differences, God began to talk to us ages before we were born: I will not say before we began to be, for, in a sense, that very moment God thought of us we began to exist, for what God thinks of, is. We have been lying for ages in his heart without knowing it. But now we have begun to know it. We are here, with a great beginning, and before us an end so great that there is no end to it. But we must take heed, for, else, the very greatness will turn to confusion and terror.</t>
  </si>
  <si>
    <t>GUSTAVUS FRANKENSTEIN.</t>
  </si>
  <si>
    <t>THE TOWER-MOUNTAIN.</t>
  </si>
  <si>
    <t>I wandered about for what seemed to me days and days, but always cautiously, and never without some hope of escape. At length, becoming weak, I suppose, I missed my footing from a ledge of rock and fell to a great distance. I was stunned and bruised, but soon recovered; and considering the course I must have come, and this last terrible descent, I felt almost sure that I was far below the surface of the earth, and that I must try to go up, and must search and search until I should find some way of ascending. I accordingly moved on, with greater care than ever, and soon found that I was in a sort of rocky passage which rose at a slight inclination. I need not say how this discovery revived my spirits, nor how I was cheered yet more when, after a time, I came to a level surface again, and discovered that beyond it the passage continued as before, but much widened.</t>
  </si>
  <si>
    <t>H. E. H.</t>
  </si>
  <si>
    <t>ANNIE AND THE BALLS.</t>
  </si>
  <si>
    <t>Annie could but wonder of what use a pipe would be, but she had been taught to be patient and wait until things were explained to her; so she stood very quiet, and soon saw the fairy in yellow come floating down to the earth. Behind her came another little creature all in red, and still behind her a third in a beautiful blue dress. Between them they carried a long pipe, much like the one Roger, the gardener, smoked; and when they were in front of the little girl they began to blow through it very hard, and Annie soon found herself inside a large soap-bubble, and felt that she was gently floating upward in her fairy balloon. When she reached the castle she touched the thin wall with her fingers and it melted away, and left her standing in Fairy Land!</t>
  </si>
  <si>
    <t>H. L.</t>
  </si>
  <si>
    <t>HOW MY BOYS HELPED THEIR MOTHER</t>
  </si>
  <si>
    <t>http://www.gutenberg.org/files/28142/28142-h/28142-h.htm#Page_69</t>
  </si>
  <si>
    <t>One day, Mr. Little called their attention to the wood which the carpenters had thrown aside as rubbish, and told them he was going to pick up some of it, and send it home to burn; "and now, boys," said Mr. Little, "if you would like to help your mother, here is a chance to get her some kindling-wood. You may come every day, and get all you can carry home."
They came home delighted with the plan; and the next morning, as soon as breakfast was done, they were ready to begin their work. The two oldest boys took their wheelbarrows, and the youngest one his cart, and off they started. I could see them from my window, working very diligently, and they soon came back, each with a good-sized load.
They knocked at the back-door, and asked me where I would have my wood put. I told them they could put it in the cellar, and opened the outside cellar-door for them. Each one threw out his load, and started for another; and so they kept at work nearly the whole forenoon.</t>
  </si>
  <si>
    <t>HELEN C. BARNARD.</t>
  </si>
  <si>
    <t>THE BOY IN THE BOX.</t>
  </si>
  <si>
    <t>Mrs. Somerby said no more, sure that she had roused him from his torpid condition. She wound Joe up to the starting-point, just as she did her kitchen-clock, and he kept upon his course as steadily as that ancient time-piece. She was just the wife for ease-loving Joe, whom her brisk ways never wounded, for he knew her heart was full of tenderness for him.
An hour later Joe drove into the yard. Mrs. Somerby flew out with a lump of sugar for a jaded-looking horse, bought by Joe to speculate upon, and who ate everything he could get, including his bedding, and never grew fat.
"I'll make a trotter of him in a month, and sell him to some of the grandees!" Joe said, but his system failed or the material was poor,—old Jack slouched along as if each step was likely to be his last. But despite this, Jack had become very dear to the childless couple, and they were as blind as doating parents to his defects.
"Bless his heart!" cried Mrs. Somerby, as Jack whinnied at her approach, and thrust his ugly nose into her hand.</t>
  </si>
  <si>
    <t>Daisy Miller</t>
  </si>
  <si>
    <t>http://www.gutenberg.org/files/208/208-h/208-h.htm</t>
  </si>
  <si>
    <t>Poor Winterbourne was amused, perplexed, and decidedly charmed. He had never yet heard a young girl express herself in just this fashion; never, at least, save in cases where to say such things seemed a kind of demonstrative evidence of a certain laxity of deportment. And yet was he to accuse Miss Daisy Miller of actual or potential inconduite, as they said at Geneva? He felt that he had lived at Geneva so long that he had lost a good deal; he had become dishabituated to the American tone. Never, indeed, since he had grown old enough to appreciate things, had he encountered a young American girl of so pronounced a type as this. Certainly she was very charming, but how deucedly sociable! Was she simply a pretty girl from New York State? Were they all like that, the pretty girls who had a good deal of gentlemen's society? Or was she also a designing, an audacious, an unscrupulous young person? Winterbourne had lost his instinct in this matter, and his reason could not help him. Miss Daisy Miller looked extremely innocent.</t>
  </si>
  <si>
    <t>THE STORK AND THE CRANE: A FABLE.</t>
  </si>
  <si>
    <t>For a long time they continued neck and neck, and the excitement rose to fever heat. At this juncture a mouse attempted to cross the racecourse, and was instantly devoured by an owl, who acted as police of the course. At length the two racers re-appeared coming toward the grand stand,—that is, the place where the Cassowary stood with the signal-gun or, rather, pistol. The shouts and cries became more agitated and violent; there was no doubt about it,—the Stork was ahead! It was in vain that the gallant little Crane strained every sinew; the Stork came into the stand a good three lengths ahead of his adversary. Bang! went the pistol, and the Stork had won. His adherents crowded around him cheering vociferously, and raising him aloft upon their shoulders above the crowd. Even the Cassowary came forward and shook hands with him.</t>
  </si>
  <si>
    <t>Ida Fay</t>
  </si>
  <si>
    <t>PLAYING COOK</t>
  </si>
  <si>
    <t>http://www.gutenberg.org/files/28142/28142-h/28142-h.htm#Page_81</t>
  </si>
  <si>
    <t>"You must be losing your eyesight," said the cook, taking a spoon. "Now, then, I will stir up the eggs; and now I will put in a little flour; and now I will grate in some nutmeg."
"I think you had better put in some milk," said Jenny.
"Of course, I shall," replied the cook. "Where's the basin of milk?"
"You will find it on the floor," said Jenny.
Albert looked, and cried out, "Go away, Snap!—See, Jenny, that greedy dog has lapped up all the milk!"
"No matter," said Jenny. "You can get some more where you got the eggs."
So Albert seized the little pitcher, went through the motion of emptying it, stirred the pudding once more, and then placed it on the little doll-stove.
"Oh, what a fine cook you are!" said Jenny. "But, when I am very hungry, I think I shall not come to you for my dinner."</t>
  </si>
  <si>
    <t>THE SUMMER SHOWER</t>
  </si>
  <si>
    <t>http://www.gutenberg.org/files/28143/28143-h/28143-h.htm#Page_109</t>
  </si>
  <si>
    <t>One day, just as school was dismissed in the afternoon, a severe rain-storm began. "Oh! how shall I get you all home," said the dear old lady, opening the door, and looking up at the clouds.
First she fitted me and my little sister Eva out with her best umbrella, and told us to make the best speed we could, and send the umbrella back.
As for the boys, they ran out, rejoicing in the rain, and well pleased at the prospect of getting wet through. The other little girls were kept waiting till the sky should clear, or some one should come for them.
My sister and I started off, side by side, under our umbrella. It was a large cotton one, with a long, heavy handle,—just about suited to the capacity of a giant. But, by taking hold very high up, I managed to carry it without any trouble, and it kept us both dry. We really enjoyed our walk; and, the harder the rain came down, the better we liked it.</t>
  </si>
  <si>
    <t>J. H. Hubbard.</t>
  </si>
  <si>
    <t>HOW TO MAKE AN ICE-BOAT.</t>
  </si>
  <si>
    <t>The sport of sailing on the ice has within a few years attracted considerable attention on our northern rivers and lakes, and seems likely to increase. It is an amusement well adapted to big boys, being exciting, requiring skill, and certainly not more dangerous than skating. It is even more fascinating than yachting, without the danger which always attends the latter pursuit. A small ice-boat that a boy can build will sail ten to twenty miles an hour with a good wind. Some large ones, strange as it may seem, can sail, with a wind on the beam, actually faster than the wind which is blowing. This fact is attested by the highest scientific authorities.
Having seen some unsuccessful attempts at ice-boats by boys in various places, I propose to tell you how to build one, at a small expense, that will sail well, and give you a great deal of sport.</t>
  </si>
  <si>
    <t>Jamie's Mamm</t>
  </si>
  <si>
    <t>JAMIE CANFIELD'S SAND-HEAP</t>
  </si>
  <si>
    <t>http://www.gutenberg.org/files/28141/28141-h/28141-h.htm#Page_45</t>
  </si>
  <si>
    <t>They made pies; they dug holes, and filled them with water for wells; they made mountains with caves in their sides, and every thing else they could think of. When dinner-time came, Jamie had to be coaxed away from his sand-heap; and mamma said she believed he would sleep in it, if he were allowed to.
After dinner, as soon as he waked from his nap, he went straight to his sand again. Freddy was there before him; and soon Minnie Rich, a little girl eleven years old, came out, and played with them.
She knew how to work sand better than any of them. First she wet it. Then she made a house with holes in the sides for doors and windows, and a chip for a chimney. Then she made a smooth lawn in front of the house, and some hills and valleys in the rear, fenced in a yard, and set out some flowers.</t>
  </si>
  <si>
    <t>JANE G. AUSTIN.</t>
  </si>
  <si>
    <t>A NIGHT WITH A BEAR.</t>
  </si>
  <si>
    <t>"You great, horrid thing! Every single berry is gone now, for I won't eat them after you. So now!"
But, so far from being penitent or frightened, the bear took this interference, and especially the blow, in very bad part, and after a moment of blinking astonishment, he sat up on his haunches, growled a little, showed his teeth, and intimated very plainly that unless that pail of berries was restored at once, there would be trouble for some one. But this was not the first bear-cub that Roxie had seen, and her temper was up as well as the bear's. So, firmly grasping the pail, she began to retreat backward, at first slowly, but as the bear dropped on his feet and seemed inclined to follow her, or rather the pail of berries, she lost courage, and turning, began to run, not caring or noting in what direction, and still mechanically grasping the pail of berries.</t>
  </si>
  <si>
    <t>Jane Oliver</t>
  </si>
  <si>
    <t>HELEN'S BIRD</t>
  </si>
  <si>
    <t>http://www.gutenberg.org/files/28142/28142-h/28142-h.htm#Page_87</t>
  </si>
  <si>
    <t>His cage was placed on her table near her bed, and she always began the day by having a little talk with Chirp. There was not the least risk in opening the cage, and letting him out into the room; for he would fly to Helen as soon as she called him.
So for years the little bird and the little girl lived happily together. One November day, when Helen was almost eleven years old, she had been out making a call, and, on her return, Chirp was missing. Helen saw that a window had been left open, and knew that he must have flown out.
"Oh, dear!" said she, in great distress, "my poor little Chirp is gone, and I shall never see him again."
Her mother tried to comfort her by saying that he had not been gone long, and could not be far away. "But," said Helen, "it is cold weather, and is snowing too, and he must be chilled to death."</t>
  </si>
  <si>
    <t>JULIA E. SARGENT.</t>
  </si>
  <si>
    <t>CRUMBS FROM OLDER READING.</t>
  </si>
  <si>
    <t>That does not sound as if he meant them for you? Well, one thing he did mean for you, and that is a dear little poem—"The Squirrel and the Mountain." Every one of you will want to read it, and when you have read it you will want to learn it, and when you have learned you will want to speak it. I need not have told you he meant that poem for you; you would know that the minute you saw it. But you could not tell so soon how many things he says for you in those famous essays so often quoted. What do you think I can find for you in this dry-looking book, "Conduct of Life," with "Emerson" printed just under the title?
Did you ever see an old hen with her little walking bundles of feathers in the soft garden soil? How she does scratch and bustle for something to eat! Why, she is eating every bit herself! Perhaps she thinks that taking care of the chickens' mother is very important work for her; but by-and-by she will call the little folks to share what she has found.</t>
  </si>
  <si>
    <t>The "Legend of Sleepy Hollow" is a genuine ghost story. It is not very startling, but very, very funny, when you know what scared poor Ichabod Crane on his midnight ride that last time he went courting Governor Wouter Van Twiller's only daughter.
You must read for yourselves the famous story of Rip Van Winkle and the nap he took. It is too long for me to give in Irving's words, and "Rip Van Winkle" is just such a story as no one but Irving knows how to tell.
In another of his interesting stories in the "Sketch Book," told, he says, by a strange old traveler to as strange a company gathered in a great inn-kitchen, Irving describes the busy making-ready for a wedding. The bride's father, he says, "had in truth nothing exactly to do."
Do you suppose he was content to do nothing "when all the world was in a hurry?"</t>
  </si>
  <si>
    <t>KATE W. HAMILTON.</t>
  </si>
  <si>
    <t>NAN'S PEACE-OFFERING.</t>
  </si>
  <si>
    <t>It was quite a long walk to the store—the store, because the village only boasted one. That did not matter much to the inhabitants generally, as the town was so near. Bentleyville and Bentley were connected by a straggling line of houses that made it hard to tell where the village ended and the town began. Ambitious young villagers took advantage of this to talk about "we city people," while the older ones contentedly spoke of themselves as "plain country-folks."
Nannie did not care in the least which she was, neither did she greatly mind the walk, though the feet that had done so much running began to grow tired. If only she could carry a peace-offering to Aunt Samantha! That would make all right, and her small world bright again, she was sure.
"I can't have any candy or slate-pencils for ever so long; but I don't care, 'cause I do like her, and she'll know it—course she will if I buy her a handkerchief; and she wont think I got all mussed up on purpose," she soliloquized.</t>
  </si>
  <si>
    <t>KATHARINE LEE.</t>
  </si>
  <si>
    <t>HANSA, THE LITTLE LAPP MAIDEN.</t>
  </si>
  <si>
    <t>Once upon a time, in a very small village on the borders of one of the great pine forests of Norway, there lived a wood-cutter, named Peder Olsen. He had built himself a little log-house, in which he dwelt with his twin boys, Olaf and Erik, and their little sister Olga.
Merry, happy children were these three, full of life and health, and always ready for a frolic. Even during the long, cold, dark winter months, they were joyous and contented. It was never too cold for these hardy little Norse folk, and the ice and snow which for so many months covered the land, they looked on as sent for their special enjoyment.
The wood-cutter had made a sled for the boys, just a rough box on broad, wooden runners, to be sure, but it glided lightly and swiftly over the hard, frozen surface of snow, and the daintiest silver-tipped sled could not have given them more pleasure.</t>
  </si>
  <si>
    <t>L.D. SNOOK.</t>
  </si>
  <si>
    <t>SOME IN-DOOR GAMES AT MARBLES.</t>
  </si>
  <si>
    <t>A strip of board, half an inch thick, five inches wide, and twenty-two inches long, has notches cut in one side, two inches wide at the bottom, and tapering as shown. Short bits of board nailed upon each end keep the strip upright. Then it is placed upon the floor within two feet of the wall. Each player is provided with the same number of marbles (from three to five, or as many as the players wish), and from the opposite side of the room, he rolls at the board, the object being to roll through the arches, which have numbers immediately above them in the manner shown. The one making the most counts after rolling all the marbles is entitled to one game. Or, if you have but five or six marbles, each party rolls the whole number by himself, and should there be a tie between those who make the highest aggregate number, they must roll again, the one then having the highest tally winning the game.</t>
  </si>
  <si>
    <t>Leon K. Davis</t>
  </si>
  <si>
    <t>A LETTER FROM CALCUTTA</t>
  </si>
  <si>
    <t>http://www.gutenberg.org/files/28142/28142-h/28142-h.htm#Page_73</t>
  </si>
  <si>
    <t>There is a great park here, known as the Maidan, where dogs run with bones to pick; and this habit of the dogs suits the crows perfectly, for they always try to get away the bones, and often succeed too. This is the way they usually go to work. The first crow that sees a dog with a bone calls all his friends, and off they fly to where the dog is. There they alight and stand around him. Then they talk to one another. Perhaps one says, in crow language, "This is an ugly cur;" another says, "He has crooked legs;" another, "His tail is cut off;" and so they keep talking until the dog gets angry, and with a snap and a bark, tries to drive them away. This only makes them laugh; and they begin again to torment the dog by talking, and even by jumping upon his back, and pulling his tail.</t>
  </si>
  <si>
    <t>M. B. L.</t>
  </si>
  <si>
    <t>MABEL'S SECRETS</t>
  </si>
  <si>
    <t>http://www.gutenberg.org/files/28142/28142-h/28142-h.htm#Page_91</t>
  </si>
  <si>
    <t>Now, that there was something she must not tell, Mabel could think of nothing else. She climbed upon his knee, and sat so silent, that her papa said, "Well, puss, have you nothing to tell papa to-night?"
"Oh, I mustn't tell you my secrets, papa," said wise little Mabel: "I've lots of 'em, and one is for you; and, if I tell, you will know all about it."
Now that the ice was broken, Mabel chatted on, innocently thinking that her secrets were safe in her wise little head. "Mamma knows," she continued; "but you mustn't know; and we are going to have a Christmas-tree to put 'em on, and everybody will be so surprised."
Sure enough, when Christmas Eve came, everyone was surprised, but, most of all, little Mabel; for a beautiful doll and many other pretty things hung upon the tree for her. "Why, mamma," she exclaimed, "somebody else must have had secrets too!"</t>
  </si>
  <si>
    <t>M. Kate Brawley</t>
  </si>
  <si>
    <t>WHAT BRAVO TOLD RORY</t>
  </si>
  <si>
    <t>http://www.gutenberg.org/files/28143/28143-h/28143-h.htm#Page_116</t>
  </si>
  <si>
    <t>"Tell us a story, Kate," said Emma.
"Yes, do," chimed in Bertha.
"Will you tell us a story?" said Herbert.
Thus, entreated by these dear, good children, I could not refuse. So while their three heads, close together, with their bright faces beaming upon me and upon each other, formed a pretty picture, I told them this story about two shepherd-dogs, Bravo and Rory:—
"When farmer John and his bride moved into their little white house, a mile from the old homestead, they took with them the young dog, Bravo, and left Rory to guard the old house. Bravo was large and wide awake, but only five months old. He seemed very happy in his new home. His master taught him many curious things; and for a week or more he showed no signs of homesickness.
"But when old Toss, from the tannery nearby, made an attack upon him, although Bravo's fleetness saved him from harm, he began to wish he had never left his puppy-hood's home to live with farmer John.</t>
  </si>
  <si>
    <t>Mabel Elwell</t>
  </si>
  <si>
    <t>A Lesson in Flying</t>
  </si>
  <si>
    <t>http://www.gutenberg.org/files/28141/28141-h/28141-h.htm#Page_58</t>
  </si>
  <si>
    <t>It was not long before I heard a gentle whirr in the leaves overhead, and, looking up, saw two birds circling around the twig, but at some distance above it. Then one of them, the mother, of course, drew nearer and nearer in smaller and smaller circles, at the same time calling to her baby in encouraging little chirps.
Birdie on his perch seemed very much excited, turning his head from one side to the other in the cunningest way. But when his mother came close to him, only to dart off and call on him to follow, he looked so disappointed that I really felt as if I must comfort him.
The mother came back very soon and resumed her lesson in flying, and very hard work she found it too, for the little fellow was timid and refused to follow her, in spite of all her coaxing and scolding. After working a long while, she flew off, leaving her baby trembling on his perch. I pitied the poor little fellow, he seemed so forlorn and helpless.</t>
  </si>
  <si>
    <t>MARGARET EYTINGE.</t>
  </si>
  <si>
    <t>THE CANARY THAT TALKED TOO MUCH</t>
  </si>
  <si>
    <t>Annette's canary-bird's cage, with the canary in it, was brought into the library and hung upon a hook beside the window.
Out popped a mouse from a hole behind the bookcase.
"Why, what are you doing here, canary?" she said. "I thought your place was the bay-window in the dining-room."
"So it is—so it is!" beginning with a twitter, answered the canary; "but they said I talked too much!"—ending with a trill.
"Talked!" repeated the mouse, sitting up on her hind-legs and looking earnestly at him. "I thought you only sang!"
"Well, singing and talking mean about the same thing in bird-language," said the canary. "But goodness g-r-r-racious!" he went on, swinging rapidly to and fro in his little swing at the top of his cage, "'t was they that talked so much—my mistress and the doctor's wife, and the doctor's sister—not me. I said scarcely a word, and yet I am called a chatterbox, and punished—before company, too! I feel mad enough to pull out my yellowest feathers or upset my bathtub.</t>
  </si>
  <si>
    <t>MARY H. SEYMOUR.</t>
  </si>
  <si>
    <t>LIVING SILVER.</t>
  </si>
  <si>
    <t>The ground was covered with snow, and now it had begun raining. There was no prospect of a change in the weather, which made Fred's face rather gloomy as he looked out of the window. Harry was turning over the leaves of a storybook. You could see they were both disappointed that the morning was stormy; for when they came to grandpapa's in the winter, they expected bright days and plenty of fun.
"What shall we do?" said Fred.
"Let's go into the garret!" exclaimed Harry.
This plan evidently suited both of them, for they made a rush toward the door; and the dog, awakening from his nap, entered into the idea, too.
At this moment, Aunt Carrie came into the room. They wished it had been grandmamma, for she never laid the least restriction on their sports but smiled on every request and allowed them to do exactly as they pleased.</t>
  </si>
  <si>
    <t>MARY L. BOLLES BRANCH.</t>
  </si>
  <si>
    <t>Where Aunt Ann Hid the Sugar</t>
  </si>
  <si>
    <t>So, the next day, the sugar being out, she bought two dollars' worthwhile Teddy was at school, and without even telling his mother, she searched the house for a hiding-place. She shook her head at the pantry and cellar, but she visited the garret, and the spare front chamber; she looked into the camphor-chest, she contemplated a barrel of potatoes, she moved about the things in her wardrobe, and at last, she hid the sugar! No danger of Teddy finding it this time! Aunt Ann could not repress a smile of triumph as she sat down to her knitting.
Unconscious Teddy came home at noon, ate his dinner, and was off again. His mother and Aunt Ann went out making calls that afternoon, and as Aunt Ann closed the street door she thought to herself—"I can really take comfort going out, I feel so safe in my mind, now that sugar is hid."</t>
  </si>
  <si>
    <t>Mary Maxwell Ryan</t>
  </si>
  <si>
    <t>PRAIRIE DOGS</t>
  </si>
  <si>
    <t>http://www.gutenberg.org/files/28142/28142-h/28142-h.htm#Page_75</t>
  </si>
  <si>
    <t>On a number of the hills sat solemn old owls, trying to look very wise. Most of these owls sat perfectly still as we drove by; but I saw two or three fly slowly away, as if half asleep. I wonder if these sober old birds teach the little prairie-dogs any of their wisdom.
All the prairies in this part of Kansas are covered with a short, thick grass, called "buffalo-grass," and the dogs live on its roots. These roots are little bulbs, and make nice rich food for the funny little fellows.
A gentleman who has lived here for many years tells me that all their houses are connected underground by halls or passages, so that they can travel a mile or so without coming to the top of the ground.
Wherever you see a prairie-dog village, there you will find good water by digging a few feet. Sometimes boys capture these odd little dogs, and they become quite tame and make cunning pets.</t>
  </si>
  <si>
    <t>Mrs. F. A. B. D.</t>
  </si>
  <si>
    <t>HOW TWO BOYS WERE MADE HAPPY</t>
  </si>
  <si>
    <t>http://www.gutenberg.org/files/28143/28143-h/28143-h.htm#Page_107</t>
  </si>
  <si>
    <t>Max, with his chubby hand, turned to the first page, and found the Christmas-tree, with the baby and flag at the top. Then mamma had to read the story, and, after it was finished, the same little hand turned the leaf back; for the blue eyes wanted to see baby Arthur again.
Then how both pairs of eyes looked at Teddy with his new sled and, while mamma read to them the pretty verses of Teddy's mamma, they were still as mice.
And how their eyes sparkled when they saw the picture of the wheelbarrows and cart loaded with earth! For this was just the way they used to play in the warm pleasant weather. They thought the three little boys must have had lots of fun.
Then they wanted to hear about "Georgie's Pet Mouse," and "Bess and the Kitten." They did not wonder that "Baby" felt cross at having his picture taken; for Max had to sit still so long, and so many times for his, that he knew how to pity the poor baby.</t>
  </si>
  <si>
    <t>Mrs. G.</t>
  </si>
  <si>
    <t>A MONKEY STORY</t>
  </si>
  <si>
    <t>http://www.gutenberg.org/files/28143/28143-h/28143-h.htm#Page_110</t>
  </si>
  <si>
    <t>"One day Bella went to the city, and brought home a fine new bonnet in a large bandbox. During the evening she showed it with great pride to the young ladies; and, unknown to her, Jocko enjoyed the sight of the ribbons and laces and flowers from behind the parlor sofa.
"Like Bella herself, he was fond of finery; and the bonnet seemed to him a very fit garment for a monkey to wear. So the next morning, while Bella was busy in the kitchen, Jocko went to her closet, took out her bandbox, dressed himself in the bonnet, and stole down the back-stairs.
"Bella, hearing a noise, looked around, and there he was, his head literally lost in a sea of red and yellow ribbons. With a shout of rage, she seized the broomstick, and hurried after the thief. But before she could reach him, Jocko had mounted two flights of stairs, leaped out on the porch, and climbed up to the roof of the house.</t>
  </si>
  <si>
    <t>MRS. MARY TREAT.</t>
  </si>
  <si>
    <t>SOME FISHING-BIRDS OF FLORIDA.</t>
  </si>
  <si>
    <t>He understands fishing much better than most boys, for he seldom misses his game. He takes his position on the railing, and fixes his eyes upon the finny tribes below, and when a fish that suits him comes within his range, he dives into the water and brings it up with his stout beak, and then beats it upon the railing to make it limp and tender before swallowing.
It is not so very surprising that he is such an expert fisher, for during the winter it is his only occupation; he has no family to look after now, and he is so very selfish and quarrelsome that he will not allow any of his brothers to fish near him. He considers the whole length of the wharf his fishing-post, and his brothers must not trespass upon his grounds; if they do, he chases them away with a rattling, clanging noise, enough to frighten any fisher not stronger than himself.</t>
  </si>
  <si>
    <t>Little Daffydowndilly</t>
  </si>
  <si>
    <t>http://www.gutenberg.org/files/18561/18561-h/18561-h.htm#Daffydowndilly</t>
  </si>
  <si>
    <t>Now the whole of Daffydowndilly's life had hitherto been passed with his dear mother, who had a much sweeter face than old Mr. Toil, and who had always been very indulgent to her little boy. No wonder, therefore, that poor Daffydowndilly found it a woeful change to be sent away from the good lady's side and put under the care of this ugly-visaged schoolmaster, who never gave him any apples or cakes, and seemed to think that little boys were created only to get lessons.
"I can't bear it any longer," said Daffydowndilly to himself, when he had been at school about a week. "I'll run away and try to find my dear mother; and, at any rate, I shall never find anybody half so disagreeable as this old Mr. Toil!"
So the very next morning, off started poor Daffydowndilly, and began his rambles about the world, with only some bread and cheese for his breakfast, and very little pocket-money to pay his expenses. But he had gone only a short distance when he overtook a man of grave and sedate appearance, who was trudging at a moderate pace along the road.</t>
  </si>
  <si>
    <t>Paul Fort.</t>
  </si>
  <si>
    <t>SOMETHING IN THE OLD CLOTHES LINE.</t>
  </si>
  <si>
    <t>When I look at pictures of people of old times, I often think what a curious thing it is that the only apparent difference between them and the people of the present day is to be seen in their clothes.
If we could take a dozen or so of ancient Greeks and Romans; some gentlemen and ladies of the middle ages; a party of our great-grandfathers and mothers, and some nice people who are now living in the next street, and were to dress all the women in calico frocks and sun-bonnets, and all the men in linen coats and trousers and broad straw hats, with their hair cut short; and were then to jumble them all up together, and make them keep their tongues quiet, it would be very difficult, if not impossible, for a committee, unacquainted with any of the party, to pick out the ancients, the middle-agers, or the moderns.</t>
  </si>
  <si>
    <t>R.E.</t>
  </si>
  <si>
    <t>THE OLD MAN AND THE NERVOUS COW.</t>
  </si>
  <si>
    <t>So he put on a smile (of course it was not a very beautiful one, for he was in a hurry, but it was the best he could do), and stared straight into the cow's eyes. She saw that smile, and it so touched her that she stopped short. Then she sauntered back a little way, but the thought of that aggravating fly, and that awful frog, was too much for her poor nerves, and turning around, she dashed madly on again.
In another minute, the poor old man—cane, little legs, smile and all—was up in the air.
He alighted in the top of a hickory-tree. One branch grazed his eye, two ran into his legs, while another held his smile stiff and straight.
Thus he stayed until an eagle caught sight of him, pounced right down, and flew off with him to her nest, which was on a huge rock that rose straight up into the cold air and made the summit of a mountain.</t>
  </si>
  <si>
    <t>S.G.W. BENJAMIN.</t>
  </si>
  <si>
    <t>HOW SIR WILLIAM PHIPS
FOUND THE TREASURE IN THE SEA.</t>
  </si>
  <si>
    <t>I have known several cases in which treasure lost by piracy or shipwreck has been recovered after a century or more. Some years ago a company of men from Boston made two cruises to the shoals of the Silver Key on the Bahama Banks, a spot noted for shipwrecks. They had some clue to a treasure-laden ship which had foundered there long ago. The first trip was unsuccessful, but on the second voyage the wreck was found. Divers, armed with modern apparatus, spent several days in the quest, but in vain, until, finally, just as the last diver was about to give the signal to be drawn up, he leaned against what seemed only the barnacle-encrusted end of a beam; but suddenly it gave way, and numbers of golden doubloons rolled out at his feet. Considerable sums rewarded further search in the sand-filled and decaying carcass of the old ship; but exactly how much was realized is known only to the discoverers, who kept the matter secret, and thus evaded paying a great part of the share due to the British crown, in whose dominion the treasure was found.</t>
  </si>
  <si>
    <t>Life and Habit</t>
  </si>
  <si>
    <t>http://www.online-literature.com/samuel-butler/life-and-habit/9/</t>
  </si>
  <si>
    <t>As with consciousness and volition, so with sudden unfamiliarity. It impresses us more and more deeply the more unfamiliar it is, until it reaches such a point of impressiveness as to make no further impression at all; on which we then and there die. For death only kills through unfamiliarity--that is to say, because the new position, whatever it is, is so wide a cross as compared with the old one, that we cannot fuse the two so as to understand the combination; hence we lose all recognition of, and faith in, ourselves and our surroundings.
But however much we imagine we remember concerning the details of any remarkable impression which has been made us by a single blow, we do not remember as much or nearly as much as we think we do. The subordinate details soon drop out of mind. Those who think they remember even such a momentous matter as the battle of Waterloo recall now probably but half-a-dozen episodes, a gleam here, and a gleam there, so that what they call remembering the battle of Waterloo, is, in fact, little more than a kind of dreaming--so soon vanishes the memory of any unrepeated occurrence.</t>
  </si>
  <si>
    <t>SARAH J. PRICHARD.</t>
  </si>
  <si>
    <t>CRIP'S GARRET-DAY</t>
  </si>
  <si>
    <t>Crip was having a dismal—a very dismal time of it. Crip was eleven, it was his birthday, and Crip was in disgrace—in a garret.
Wasn't it dreadful?
It happened thus: Crip's father was a shoemaker. The bench where he worked and the little bit of a shop, about eight feet every way, in which he worked, stood on a street leading down to the town dock, and the name of the town we will say was Barkhampstead, on Cape Cod Bay.
Now and then—that is, once or twice in the year—a whaling vessel set sail from the dock, and sometimes, not always, the same vessels returned to the dock.
The going and the coming of a "whaler" made Crip's father, Mr. John Allen, glad. It was his busy season, for when the seamen went, they always wanted stout new boots and shoes, and, when they came, they always needed new coverings on their feet to go home in.</t>
  </si>
  <si>
    <t>SARGENT FLINT.</t>
  </si>
  <si>
    <t>JOHNNY.</t>
  </si>
  <si>
    <t>Johnny was in disgrace. "Drandma" had set him down uncomfortably hard in his little wooden chair by the fire-place, and told him not to move one inch right or left till she came back; she also told him to think over how naughty he had been all day, but some way it seemed easier just then to think of his grandma's short-comings.
He looked through his tears at the candle in the tall silver candlestick, and by half shutting his eyes he could make three candles, and by blinking a little he could see pretty colors; but amusement tends to dry tears, and Johnny wanted to cry.
He caught the old cat and watched his tears slide off her smooth fur, but when he held her head on one side and let a large round tear run into her ear, she left him in indignation. Then he looked out of the window. The snow was falling fast, as it had been all day.</t>
  </si>
  <si>
    <t>Susan Archer Weiss.</t>
  </si>
  <si>
    <t>THE ARMS OF GREAT BRITAIN.</t>
  </si>
  <si>
    <t>I saw in Brunswick the great stone lion which Henry Guelph placed there seven hundred years ago; and in Hanover, the old palace in which George the First was born, with the lion and the horse above the entrance. Once, too, in the Hartz mountains, I visited a grand-looking ancient castle of the old dukes of Brunswick, in which was born the wife of George the Second of England. It stood on the summit of a lofty precipice, up which we had to climb; then crossing a deep moat by a narrow bridge, we entered through a great arched gate-way, surmounted by the Brunswick coat-of-arms, cut in the stone wall. The moat was dry, and ivy and tall trees growing in it far below, thrust the tips of their branches over the walls. I stopped and took a sketch of the old gate-way, which I here present my young readers.</t>
  </si>
  <si>
    <t>SUSAN COOLIDGE.</t>
  </si>
  <si>
    <t>SOLIMIN: A SHIP OF THE DESERT.</t>
  </si>
  <si>
    <t>The biggest desert in the world is in Africa, and is called the Sahara. It is almost as large as the Atlantic Ocean, but instead of water it is all sands and rocks. Like the ocean, it is visited with storms; dreadful gales, when the wind scoops up thousands of tons of sand and drives them forward, burying and crushing all they meet. And it has islands, too—small green patches, where springs bubble through the ground, and ferns and acacias and palm-trees grow. When a traveler sees one of these fertile spots afar off, he feels as a tempest-tossed sailor does at sight of land. It is delightful to quit the hot, baking sun, sit in shadow under the trees, and rest the eyes, long wearied with dazzling sands, on the sweet green and the clear spring. Oases, these islands are called. Long distances divide them. It is often a race for life to get across from one to the other.</t>
  </si>
  <si>
    <t>Viol</t>
  </si>
  <si>
    <t>OUR FLY</t>
  </si>
  <si>
    <t>http://www.gutenberg.org/files/28142/28142-h/28142-h.htm#Page_84</t>
  </si>
  <si>
    <t>When my mamma was sick, he used to fly about her, and make a great buzzing; and, when the girl brought up her dinner, he would crawl about the tray as if he were hungry. Mamma would give him some sugar, which he liked very much.
We missed him once for a whole week. We looked all over the room, but could not find him anywhere. At last, one day, we saw him on the window trying to fly, and what do you think? The poor fellow had lost one of his wings. Mamma said that he must have flown into the gas-light, and got burnt. She gave him some sugar, and he seemed to feel better for eating it.
I watched him a long time, and when he had eaten enough he crawled on to my hand. I took him off, and put him on the window again; but he kept coming back to my hand, and I think, if he could have spoken, he would have said, "Thank you, little girl, for my nice dinner."</t>
  </si>
  <si>
    <t>William Ewart Gladstone</t>
  </si>
  <si>
    <t>The British Constitution</t>
  </si>
  <si>
    <t>http://www.gutenberg.org/files/19923/19923-h/19923-h.htm#lxxviii</t>
  </si>
  <si>
    <t>Even so, would it seem to have been in that curious marriage of competing influences and powers, which brings about the composite harmony of the British Constitution. More, it must be admitted, than any other, it leaves open doors which lead into blind alleys; for it presumes, more boldly than any other, the good sense and good faith of those who work it. If, unhappily, these personages meet together, on the great arena of a nation's fortunes, as jockeys meet upon a racecourse, each to urge to the uttermost, as against the others, the power of the animal he rides; or as counsel in a court, each to procure the victory of his client, without respect to any other interest or right: then this boasted Constitution of ours is neither more nor less than a heap of absurdities. The undoubted competency of each reaches even to the paralysis or destruction of the rest.</t>
  </si>
  <si>
    <t>WILLIAM H. RIDEING.</t>
  </si>
  <si>
    <t>SECRETS OF THE ATLANTIC CABLE.</t>
  </si>
  <si>
    <t>Near the southern extremity of the western coast of Ireland, there is a little harbor called Valentia, as you will see by referring to a map. It faces the Atlantic Ocean, and the nearest point on the opposite shore is a sheltered bay prettily named Heart's Content, in Newfoundland. The waters between are the stormiest in the world, wrathy with hurricanes and cyclones, and seldom smooth even in the calm months of midsummer. The distance across is nearly two thousand miles, and the depth gradually increases to a maximum of three miles. Between these two points of land—Valentia in Ireland and Heart's Content in Newfoundland—a magical rope is laid, binding America to Europe with a firm bond, and enabling people in London to send instantaneous messages to those in New York. It is the first successful Atlantic cable, and my piece was cut from it before it was laid.</t>
  </si>
  <si>
    <t>WILLIAM M. TILESTON</t>
  </si>
  <si>
    <t>A TRIP TO THE TEA COUNTRY.</t>
  </si>
  <si>
    <t>The principal object of our friend Akong's visit was to convoy with his mandarin-boat a fleet of tea-junks to Hankow; so that but one day was given us for our visit. The boats being nearly ready, it was arranged that we should start on our return the following morning. The evening was devoted to a dinner and "sing-song" given for our entertainment by the tea-men. Aho asked if he should take our knives and forks, a proposition which we indignantly rejected. As it was to be a Chinese dinner, we determined to do it in Chinese style, chop-sticks and all. Such a dinner! We were seated at little square tables holding four persons each, the Chinese people all dressed in their official or state costumes. First came little dishes of sweetmeats and then bowls of bird's-nest soup, with the jelly-like substance floating about in it in company with little pieces of chicken. This was very nice, although we did all eat out of the same bowl, using little porcelain spoons.</t>
  </si>
  <si>
    <t>THE RAVENS AND THE ANGELS.</t>
  </si>
  <si>
    <t>Thus, while inside from the lofty aisles pealed forth, night and day, the anthems of the choir, close outside, night and day, rose also, even more surely to God, the sighs of a sorrowful woman and the cries of little children whom all her toil could hardly supply with bread. Because, He hears the feeblest wail of want, though it comes not from a dove or even from a harmless sparrow, but a young raven. And He does not heed the sweetest anthem of the fullest choir, if it is a mere pomp of sound. Because, while the best love of His meanest creatures is precious to Him, the second-best of His loftiest creatures is intolerable to Him. He heeds the shining of the drops of dew and the rustling of the blades of grass. But from creatures who can love he cannot accept the mere outside offering of creatures which can only make a pleasant sound.</t>
  </si>
  <si>
    <t>THREE SMART LITTLE FOXES.</t>
  </si>
  <si>
    <t>There were once three little foxes who lived in a hole in a bank. It was a large, comfortable hole, and these three little foxes (two of them were brothers and one was a sister) could lie down and put their heads out of the hole, and see what was going on in the neighborhood.
One afternoon one of the brother foxes slipped out by himself for a little walk, and when he came back he called the other two, and said: "Oh, come here! I will show you something, and tell you all about it."
So they all lay down close together, and looked out of the hole.
"Now then," said the brother fox who had been out, "you see that fence down there?"
"Oh yes," said his brother and sister.
"Well, on the other side of that fence is a splendid chicken-yard. I went down there and saw it myself. I peeped through the fence. And in that yard there is a row of chicken-coops, all with chickens in."
"Oh!" said the others. They began to feel hungry already.</t>
  </si>
  <si>
    <t>THE WOODS IN WINTER</t>
  </si>
  <si>
    <t>There is scarcely any place so lonely as the depths of the woods in winter. Everything is quiet, cold, and solemn. Occasionally a rabbit may go jumping over the snow, and if the woods are really wild woods, we may sometimes get a sight of a deer. Now and then, too, some poor person who has been picking up bits of fallen branches for firewood may be met bending under his load or pulling it along on a sled. In some parts of the country, woodcutters and hunters are sometimes seen, but generally, there are few persons who care to wander in the woods in winter. The open roads for sleighing, and the firm ice for skating, offer many more inducements to pleasure-seekers.
But young people who do not mind trudging through snow, and walking where they must make their own path-way, may find among the great black trunks of the forest trees, and under the naked branches stretching out overhead, many phases of nature that will be both new and interesting—especially to those whose lives have been spent in cities.</t>
  </si>
  <si>
    <t>AN OLD-TIME SCENE</t>
  </si>
  <si>
    <t>The Nursery, March 1877, Vol. XXI. No. 3
       A Monthly Magazine for Youngest Readers</t>
  </si>
  <si>
    <t>http://www.gutenberg.org/files/28131/28131-h/28131-h.htm#Page_65</t>
  </si>
  <si>
    <t>The chimney-sweepers always came early in the morning, before the fires were lighted; and their coming was a great event to the children of a household. "When a child," says a famous English writer, speaking of the chimney-sweepers of London, "what a mysterious pleasure it was to witness their operation!—to see a girl no bigger than one's self enter into that dark hole—to pursue him in imagination, as he went sounding on through so many stifling caverns—to shudder with the idea, that 'now surely he must be lost forever!'—to revive at hearing his feeble shout of discovered daylight,—and then (oh, fulness of delight!) running out of doors, to come just in time to see him emerge in safety!"
There are chimney-sweepers even now; but none of the old-fashioned kind. In many places it is forbidden by law to send boys up the chimneys. So the modern chimney-sweeper puts his brush on the end of a pole, which is made in joints, like a fishing-rod, and, by attaching joint after joint, thrusts it farther and farther up the chimney.</t>
  </si>
  <si>
    <t>THE FARM</t>
  </si>
  <si>
    <t>The Nursery, November 1877, Vol. XXII. No. 5
       A Monthly Magazine for Youngest Readers</t>
  </si>
  <si>
    <t>http://www.gutenberg.org/files/28139/28139-h/28139-h.htm#Page_146</t>
  </si>
  <si>
    <t>The farm was seven miles in the country, and the road leading to it was a fine one. There were some hills, to be sure; but, whenever we came to one, Dick and I used to climb out of the back-window, and hang on behind, fancying that we lightened the load by not being inside. We always enjoyed the ride very much.
At the farm there was a pretty cottage, where the tenant Mr. Clark lived. We used to go in for a little while to see Mrs. Clark's babies, and then we started off in search of adventures. What fun we did have! Sometimes there would be great brush-heaps to burn, made of bushes and branches of trees that had been cleared off from the land. They made glorious bonfires.
There was an old yellow horse on the farm, that used to run the wood-sawing machine. He was blind in one eye, but was the very gentlest horse in the world. Dick and I would both get on him at the same time, with only the halter to guide the horse, and go all over the farm.</t>
  </si>
  <si>
    <t>A ROUGH SKETCH</t>
  </si>
  <si>
    <t>The Nursery, May 1877, Vol. XXI. No. 5
       A Monthly Magazine for Youngest Readers</t>
  </si>
  <si>
    <t>http://www.gutenberg.org/files/28133/28133-h/28133-h.htm#Page_151</t>
  </si>
  <si>
    <t>Here is a boy drawing on a wall. He is a shoemaker's boy. His name is Bob.
Tom, the baker's boy, and a little girl named Ann are looking on. "What is it?" asks Ann at sight of the picture.
"It's a fine lady, of course," says Tom. "Don't you see her head-dress and her sun-shade?" Bob is so busy that he cannot stop to talk.
He is well pleased with his work. But the man who is looking around the corner of the wall does not look pleased in the least.
It is plain that he has no love for the fine arts. Or it may be that he does not like to see such a rough sketch on his wall.
Perhaps he thinks that when boys are sent on an errand, they ought not to loiter by the way.</t>
  </si>
  <si>
    <t>PHILIP'S NEW WHIP</t>
  </si>
  <si>
    <t>The Nursery, September 1877, Vol. XXII, No. 3
       A Monthly Magazine for Youngest Readers</t>
  </si>
  <si>
    <t>http://www.gutenberg.org/files/28137/28137-h/28137-h.htm#Page_85</t>
  </si>
  <si>
    <t>Now, what is all this noise about? The hens cackle and run about. The pig squeals. Over the fence flies the old gander, and after him flies the goose. Now, what can be the matter?
I will tell you. It all comes from this: our little Philip has had a present of a new whip; and the first thing he does with it is to see how his friends in the barn-yard like it.
He does not like to try it on the horse or on the cow; for the horse can kick, and the cow can hook with her horns. So, like a little coward, he frightens the hens, and the poor geese, and the pig, shut up in his pen.
I do not think it right. We ought to protect the weak, and not try to scare or hurt them.</t>
  </si>
  <si>
    <t>EMMA AND HER DOLL</t>
  </si>
  <si>
    <t>The Nursery, October 1877, Vol. XXII. No. 4
       A Monthly Magazine for Youngest Readers</t>
  </si>
  <si>
    <t>http://www.gutenberg.org/files/28138/28138-h/28138-h.htm#Page_117</t>
  </si>
  <si>
    <t>Emma has placed her doll Flora against the pillow. She says, "Now, dear Flora, I want you to be very good tomorrow, for I am to have company. It is my birthday."
Then Emma sat down in a chair, and said to herself, "Why, what an old person I shall be! I shall be four years old; and I shall have to go to school soon, and read in my books. I love to look at the pictures now."
Emma got down from the chair, and placed Flora in it, and said: "I want you to be very still now, my child, for I am going to say my evening prayers. You must not cry; you must not stir; for I shall not like it at all if you make the least noise."
Then Emma said her prayers, and Flora kept quite still all the while. "Now I shall take off my shoes, and get into bed," said Emma; and then she thanked Flora for behaving so well.</t>
  </si>
  <si>
    <t>Agnes</t>
  </si>
  <si>
    <t>TOBACCO AND EGG</t>
  </si>
  <si>
    <t>http://www.gutenberg.org/files/28139/28139-h/28139-h.htm#Page_158</t>
  </si>
  <si>
    <t>Our house had a long back piazza, covered all over with grape-vines, with steps going down to the yard. I discovered that by standing on my tip-toes, halfway up the steps, I could see into the next yard, where there grew such different flowers from ours, and where there often came a little girl of six or seven—about my own age—to gather bouquets. She did not see me at first: so, for many days, I quietly watched the stout little figure. During one of my observations, her mother called her, and such a name as she had! The call, as I heard it, was "Tobacco, my daughter!" I felt deeply for the girl who was afflicted by such a name. I determined to throw her the finest bunch of grapes on our vine by way of consolation. Some days after, when I was giving my large family of dolls an airing in the garden, I saw a small face staring at me just over the top of the fence. Being familiar with the position myself, I was not alarmed but hastened to mount to the same level on my side and offer some grapes.</t>
  </si>
  <si>
    <t>Albert Mason</t>
  </si>
  <si>
    <t>WHY UNCLE RALPH DID NOT HIT THE DEER</t>
  </si>
  <si>
    <t>http://www.gutenberg.org/files/28138/28138-h/28138-h.htm#Page_113</t>
  </si>
  <si>
    <t>Many years ago, when I was a little fellow, I went on a sail with my Uncle Ralph on one of the prettiest of our northern lakes. The day was fine, the air was mild but fresh, and the hills and banks around us were clothed in green.
Besides Uncle Ralph, in the boat were my Aunt Mary, and cousins Walter and Susan Brent. Uncle Ralph was a sportsman, and he had a gun, with which he hoped to bring down a deer, in case he should see one.
I did not at all like this part of his plan. I knew it would mar my own and my aunt's pleasure, if we were made to see the death of a noble stag or a gentle fawn. But I was too fond of a sail to express my dislike of Uncle Ralph's plan.
At the foot of a hill we stopped in our little boat to pick berries. Aunt Mary said she would stay and read. The rest of us went with Uncle Ralph to a clearing near by, to pick raspberries.</t>
  </si>
  <si>
    <t>THE BEAR THAT PUT ON AIRS</t>
  </si>
  <si>
    <t>The Nursery, January 1877, Volume XXI, No. 1
       A Monthly Magazine for Youngest Readers</t>
  </si>
  <si>
    <t>http://www.gutenberg.org/files/28129/28129-h/28129-h.htm#Page_14</t>
  </si>
  <si>
    <t>For a time the other bears were simple enough to take him at his word. They thought, because he said so, that he must be a very great bear indeed. He never was at a loss when they asked him a question, never would confess his ignorance, and so had to say much that was not true.
Dandy boasted so of the respect which men had paid him, that he made the other bears think he was doing them a great honor by living with them. He made them all wait on him. But at last a young bear, that had escaped from a trap which some men had set for him, said to Dandy, "Is that ring in your nose for ornament or for use?"
"For ornament, of course," said Dandy. "This ring was a gift from a man who was once my partner. He was so fond of me, and so pleased with my dancing, that he never tired of serving me. He brought me all my food. In fact I had him at my beck and call."</t>
  </si>
  <si>
    <t>HELP ONE ANOTHER</t>
  </si>
  <si>
    <t>The Nursery, February 1877, Vol. XXI. No. 2
       A Monthly Magazine for Youngest Readers</t>
  </si>
  <si>
    <t>http://www.gutenberg.org/files/28130/28130-h/28130-h.htm#Page_57</t>
  </si>
  <si>
    <t>One day, passing through a meadow, I saw a sheep much troubled by flies. Presently I saw it walk to a small pond where there were some young ducks and stand there quietly. Soon the ducks took notice of the flies, and, coming out from the water, began snapping them up, as if to punish them for worrying the poor sheep.
By and by a starling, from a tree nearby, flew down, lighted on the sheep's back, and helped in the good work of ridding her of the flies.
This, thought I, is a clear case of putting into practice the golden rule of "Help one another." Perhaps you will say, that the ducks and the starling wanted to make a meal of the flies; but I like to think that some less selfish motive was mingled with their work.</t>
  </si>
  <si>
    <t>THE STROLLING BEAR</t>
  </si>
  <si>
    <t>http://www.gutenberg.org/files/28133/28133-h/28133-h.htm#Page_154</t>
  </si>
  <si>
    <t>This free-and-easy bear then continued his stroll. But the crowd behind him grew larger and larger, and he again turned upon them, and made them run, all laughing and shouting, in various directions.
At last, as if he had had enough of this kind of fun, he quickened his pace, driving five or six fellows into a saloon, while he followed close at their heels. The boys on the other side of the street laughed at this: so he crossed the street quickly, and put them to flight; and the way they all ran was fun for those near the saloon, who were now the laughers, in their turn.
At last, a man with whom Bruin was well acquainted, and on good terms, came up, with a chain in his hand, and threw it about the bear's neck; and then, as if he had had quite enough of a stroll, Bruin quietly followed his guide, and was led back to his owner.</t>
  </si>
  <si>
    <t>Anna's Aunt</t>
  </si>
  <si>
    <t>ANNA'S BIRD</t>
  </si>
  <si>
    <t>http://www.gutenberg.org/files/28137/28137-h/28137-h.htm#Page_92</t>
  </si>
  <si>
    <t>Her dog Fancy is quite fond of the bird, and will let it light on his head; and Anna is trying to make Muff, the cat, give up her habit of killing birds. But I hope that Anna will be careful, and not trust Muff too far.
I have heard of a cat in a bird-shop, that was trained to take care of birds, instead of harming them; but this is a rare case. It is hard to keep a cat from catching birds, and from troubling the little young ones in their nests.
Anna is so fond of Tot, that she will not let a cat come into the room where he is. Tot can whistle a tune. He likes to light on Anna's head, and will sometimes almost hide himself under her thick hair. She feeds him, and gives him a bath every day, and lets him fly about the room.</t>
  </si>
  <si>
    <t>Anne Page</t>
  </si>
  <si>
    <t>THE PET PIGEON</t>
  </si>
  <si>
    <t>http://www.gutenberg.org/files/28139/28139-h/28139-h.htm#Page_141</t>
  </si>
  <si>
    <t>For two or three months I kept his wings clipped, so that he could not fly far. When I went out for a walk, I generally took him, either in my arms or perched on my hand; and thus I and my pet became known all over the neighborhood; and, when my little playmates invited me to visit them, an invitation was always sent for "Lillie and her pigeon."
He followed me everywhere. If I was reading, he rested on my chair; if playing on the piano, he would listen attentively: indeed he acquired such a taste for music, that the only time he ever seemed willing to leave me was to perch upon the foot of a gentleman who was singing very finely.
I taught him a number of tricks, such as bringing me any thing that he could carry, lying down very still till I told him to get up, and running over the piano-keys to make music for himself.</t>
  </si>
  <si>
    <t>Arthur Selwyn</t>
  </si>
  <si>
    <t>"WHY DID ELFRIDA GO TO SLEEP?"</t>
  </si>
  <si>
    <t>The Nursery, April 1877, Vol. XXI. No. 4
       A Monthly Magazine for Youngest Readers</t>
  </si>
  <si>
    <t>http://www.gutenberg.org/files/28132/28132-h/28132-h.htm#Page_97</t>
  </si>
  <si>
    <t>"Let us go and find her," cried James, the eldest of the three boys. "Let us all go!" echoed Susan, his youngest sister. "Shall Sport go with us?" asked Emma. "By all means!" said James. "Here, Sport, Sport! Where are you, old fellow?" A big black-and-white Newfoundlander soon rushed frisking in, wagging his tail, and seeming ready to eat up every one of the children, just to show them how fond he was of them all.
Then the children all set out for Mr. Spicer's shop. There they learned that no Elfrida had been seen in the shop that afternoon. "Where can she be?" cried James, a little anxious. "Sport, where is Elfrida?"
Sport stopped his nonsense of playing with a stick, and began to look serious. Then he made a beeline for the nearest turning on the right, on the way home. This was an old lane, on which some old gardens backed, and which led, by a little longer way, to Brook Cottage.</t>
  </si>
  <si>
    <t>Aunt Abbie</t>
  </si>
  <si>
    <t>TRUE STORY OF A BIRD</t>
  </si>
  <si>
    <t>http://www.gutenberg.org/files/28133/28133-h/28133-h.htm#Page_149</t>
  </si>
  <si>
    <t>One day last spring, in looking over the contents of some boxes which had long been stowed away in the attic, I found some pieces of lace, which, though old-fashioned, seemed to me very pretty. But they were yellow with age,—quite too yellow for use.
I took them to the kitchen, and, after a nice washing, spread them on the grass to bleach. I knew that the bright sun would soon take away their yellow hue.
A day or two after, Johnnie came running in, and said, "Auntie, the birds are carrying off all your old rags out there," pointing to the place where the laces were spread. Out I went to see about my "old rags," as he called them; and I found that several pieces were missing. We knew that the birds must have taken them; but, where to look for them, we could not tell.</t>
  </si>
  <si>
    <t>THE PRAIRIE-DOG</t>
  </si>
  <si>
    <t>http://www.gutenberg.org/files/28132/28132-h/28132-h.htm#Page_100</t>
  </si>
  <si>
    <t>My friend John lives in Colorado, not far from Denver; and he writes me, that he and his sister, not long ago, walked out to see some prairie dogs.
The prairie dog is about the size of a full grown squirrel, and of a like color. It makes a hole for itself in the ground. This hole is in the shape of a tunnel, and as large round as a man's hat.
Now, this little dog is so gentle, that he lets the owl and the rattlesnake come and live with him, if they like. All three are often found dwelling together. For my part, I should not much like such neighbors.
The prairie dogs live on the roots of grass. Scattered all around the entrance to their homes, you may see remnants of the dry roots which they have got for food. They are quick in their movements, and quite playful.</t>
  </si>
  <si>
    <t>Aunt Ann</t>
  </si>
  <si>
    <t>THE COUNCIL OF BUZZARDS</t>
  </si>
  <si>
    <t>http://www.gutenberg.org/files/28132/28132-h/28132-h.htm#Page_127</t>
  </si>
  <si>
    <t>The buzzard is a large black bird, nearly as large as a turkey. He never kills that he may eat, but devours the refuse in the city streets, and the dead animals on the prairies and swamps of the Southern States. It is against the law to shoot buzzards; for they are the health officers of the South.
Here, in beautiful, sunny Louisiana, I seldom look out doors without seeing one or more buzzards slowly circling around in the air in quest of food. Before they begin to eat, they arrange themselves in a solemn row, as if holding a council, and "caw" in a very wise manner. Then one flies down, and then another, and another; and as they eat, they seem to comment on their repast. At last nothing is left of it but the bare bones to bleach in the sun. They will eat an ox in a day.</t>
  </si>
  <si>
    <t>Aunt Em</t>
  </si>
  <si>
    <t>SOLOMON AND THE TAME BEAR</t>
  </si>
  <si>
    <t>The Nursery, July 1877, XXII. No. 1
       A Monthly Magazine for Youngest Readers</t>
  </si>
  <si>
    <t>http://www.gutenberg.org/files/28135/28135-h/28135-h.htm#Page_18</t>
  </si>
  <si>
    <t>Chestnut-burs, you know, are covered with sharp thorns; and yet the bear, being very fond of chestnuts, would try to get at the nuts which he knew were in them,—snarling and whining, and making up very comical faces, because the burs pricked his mouth.
Solomon would stand and watch him, and think it fine fun. But he came near doing it once too often; for one day, when he had carried the bear a capful of burs, intending to have a good laugh at him, the chain that held the bear was not fastened as firmly as usual. After trying two or three burs, the bear made a spring toward Solomon, got loose from his chain, and started after him in earnest.
Solomon was not long in deciding that he had something to do that time besides laughing, and started in a hurry to get out of the bear's way. Now there was a ladder leaning against the side of the barn close by, and Solomon thought that if he went up on the barn-roof he would be all right.</t>
  </si>
  <si>
    <t>Aunt Emmie</t>
  </si>
  <si>
    <t>PERCY AND THE OXEN</t>
  </si>
  <si>
    <t>http://www.gutenberg.org/files/28135/28135-h/28135-h.htm#Page_3</t>
  </si>
  <si>
    <t>One day, great-aunt Hannah was giving her nephews and nieces a dinner of corn and beans, and apples and cream, and nice bread and butter, and they all sat at the table a long time, talking and laughing, and enjoying themselves.
All at once little mamma said, "Why, where's Percy?" and sprang up, and ran to the side-door, which opened on to the green.
No Percy was to be seen there: so all began to hunt through the sitting-room, even through the parlor (where he never played), out in the kitchen, farther out through the long wood-shed, still farther out in the carriage-house; but he was in none of these places.
Then great-aunt Hannah opened the cupboards, and pulled out the drawers, as though she expected to find the "grand-boy" rolled up in a napkin, and tucked away in a corner.
There was a high state of flutter when mamma peeped round the edge of the open dining-room door, and said, "Come with me."</t>
  </si>
  <si>
    <t>Aunt Jenny</t>
  </si>
  <si>
    <t>CHESTNUT-GATHERING</t>
  </si>
  <si>
    <t>http://www.gutenberg.org/files/28138/28138-h/28138-h.htm#Page_104</t>
  </si>
  <si>
    <t>We children were stationed far away from danger; and another man and Henry chopped and chopped, till it was almost ready to fall, when they stepped back, and, in less than a minute, there was such a whistling through the air, such a crashing, and breaking of branches, and then a loud thud!
The tree was down. I felt quite breathless with excitement; and so did the others; for it was some minutes before we ran up to see how many nuts there were.
Oh, such lots! all spread around, and beaten out of the prickly burrs, all ready for us. I cannot remember how many we gathered, but it was some bushels; and we could not take all that day: so we concluded to return the next afternoon after school.
And what do you think? When we got there, not a nut was to be found! The little squirrels had been busy in our absence, and had taken away every one of them. Saucy squirrels! But we did not grudge them the nuts; for we had plenty.</t>
  </si>
  <si>
    <t>Aunt Matilda</t>
  </si>
  <si>
    <t>FEEDING THE DUCKS</t>
  </si>
  <si>
    <t>http://www.gutenberg.org/files/28138/28138-h/28138-h.htm#Page_100</t>
  </si>
  <si>
    <t>A mild summer day, and one, two, three, four children sitting on the ground by the pond, and feeding the ducks!
But I think I hear the larger girl, who is standing up, say to the sitters, "Children, don't you know better than to sit there on the damp earth? You will every one of you catch a cold. Get up this instant."
That is what the larger girl ought to say; for many children take bad colds by sitting on the grass. The other day, as I went through the Central Park in New York, I saw a maid in charge of three children, one of them an infant, and she was letting them lie at full-length on the grass.
I told her she must not do so; but she said the weather was warm, and there was no danger. As I knew the parents of the children, I told her she must take the children up at once, and let them sit on the seats near by.</t>
  </si>
  <si>
    <t>Aunt Sallie</t>
  </si>
  <si>
    <t>PLAYING APRIL-FOOL</t>
  </si>
  <si>
    <t>http://www.gutenberg.org/files/28133/28133-h/28133-h.htm#Page_138</t>
  </si>
  <si>
    <t>Poor little Jim looked very much troubled; for, if Rob said he could not be fooled, of course he couldn't be; and he did want to play a trick on Rob so badly! At last he sprang up, saying, "I'm going to ask mamma;" and ran out of the room. Rob waited a while; but Jim did not come back: so he yawned, stretched, and went to bed.
Next morning, bright and early, up jumped Jim, pulled on his clothes; wrong-side out and upside down (for he was not used to dressing himself), and crept softly downstairs.
An hour or two later, Rob went slowly down, rubbing his eyes. He put on his cap, and took up the pail to go for the milk; but it was very heavy. What could be the matter with it? Why, somebody had got the milk already. Just then, Jim appeared from behind the door, crying, "April Fool! April Fool! You thought I couldn't fool you; but I did."</t>
  </si>
  <si>
    <t>Bertie's Mamma</t>
  </si>
  <si>
    <t>BERTIE'S STEAMER</t>
  </si>
  <si>
    <t>http://www.gutenberg.org/files/28130/28130-h/28130-h.htm#Page_40</t>
  </si>
  <si>
    <t>The older folks were as much interested in its trial trip as Bertie. The biggest tub was brought up, and half filled with water. The little boiler was also filled, and the lamp lighted; and we all waited patiently for the steam to start the little wheel. A stick was put across the tub, and a string fastened from its centre to the end of the steamer, to keep it from running against the side of the tub. The rudder was turned to guide the boat in a circle, and soon the steamer started.
But it did not run easily. Could it be that it would prove a failure? Bertie's face began to put on a disappointed look.
"Can't Uncle Nelson fix it?" said he. "Uncle Nelson can do most any thing."
So Uncle Nelson took the delicate machinery apart, and found some particles of dirt, which prevented the piston from working smoothly. Then he cleaned and oiled it, put it together again, and once more it started. This time it was a complete success. How Bertie clapped his hands, as the steam hissed, and the boat went round and round, as if it were alive!</t>
  </si>
  <si>
    <t>Birdie's Mamma</t>
  </si>
  <si>
    <t>BIRDIE'S PIG STORY</t>
  </si>
  <si>
    <t>The Nursery, December 1877, Vol. XXII. No. 6
       A Monthly Magazine for Youngest Readers</t>
  </si>
  <si>
    <t>http://www.gutenberg.org/files/28140/28140-h/28140-h.htm#Page_180</t>
  </si>
  <si>
    <t>I told my story first, as mammas usually do; and it was all about a naughty little pig, who did not mind his mother when she bade him stay in the sty, but crawled through a hole in the wall.
Of course this pig got into the garden, and was whipped by the farmer, and bitten by the dog, and had all sorts of unpleasant things happen to him, till he was glad to get back again to the sty.
"Now I'll tell you a pig story," said Birdie, with a very wise look.
"Once there was a big mother-pig, and she had lots of children-pigs. One was spotted, and his name was Spotty; one's tail curled, and he was Curly; another was white, and he was Whitey; another was Browny; and another was Greeny."
"Oh, dear! The idea of a green pig!" said I.
But Birdie's eyes were fixed on the floor. He was too busy thinking of his story to notice my remark.</t>
  </si>
  <si>
    <t>C. D. B.</t>
  </si>
  <si>
    <t>THE STORY OF THE SQUASHES</t>
  </si>
  <si>
    <t>http://www.gutenberg.org/files/28137/28137-h/28137-h.htm#Page_94</t>
  </si>
  <si>
    <t>One day in the fall, their papa sent up to the house a farmer's wagon full of great beautiful squashes, to be put into the cellar for the winter's use. The farmer put the squashes on the ground close by the cellar-door ready for storage. But, when their papa came home, the squashes had disappeared, and he inquired who had put them into the cellar, and went down to see if they had been properly stored.
But there were no squashes there. And he inquired again where they were; but no one knew. He called to the boys, who were playing horse on the sidewalk, to ask if they knew any thing of the squashes. Oh, yes! and they ran to the barn, he following; and where do you suppose the squashes were? In the pig-pen—every one of them!
They had toiled and tugged, and carried every squash—and many of them were large—out there, and fed them to the pigs.</t>
  </si>
  <si>
    <t>Cartwright</t>
  </si>
  <si>
    <t>THE YOUNG SHEEP-OWNER</t>
  </si>
  <si>
    <t>http://www.gutenberg.org/files/28130/28130-h/28130-h.htm#Page_52</t>
  </si>
  <si>
    <t>It took two days to wash all the sheep on the island. The washing was finished on Saturday. The sheep were allowed to rest and dry themselves on Sunday; and on Monday morning, bright and early, Frank was ready to start with his grandfather to catch the sheep for the shearing.
The shearing occupied two days more; and, after their heavy coats were off, the sheep would feel so smart, that they would frisk about like young lambs; and some of them would jump five or six feet up in the air.
During all this time, their poor little lambs had been kept apart by themselves. They must have felt lonely enough without their mothers; but, as soon as the shearing was over, all the sheep and lambs were set at liberty. Such a bleating and baa-ing as there was! The sheep ran round for the lambs, and the lambs for their mothers; and away they skipped over the plains like children at play.</t>
  </si>
  <si>
    <t>The Different Forms of Flowers on Plants of the Same Species</t>
  </si>
  <si>
    <t>http://www.online-literature.com/darwin/different-forms-of-flowers/</t>
  </si>
  <si>
    <t>The cowslip and primrose, when intercrossed, behave like distinct species, for they are far from being mutually fertile. Gartner crossed 27 flowers of P. vulgaris with pollen of P. veris, and obtained 16 capsules; but these did not contain any good seed. He also crossed 21 flowers of P. veris with pollen of P. vulgaris; and now he got only five capsules, containing seed in a still less perfect condition. Gartner knew nothing about heterostylism; and his complete failure may perhaps be accounted for by his having crossed together the same forms of the cowslip and primrose; for such crosses would have been of an illegitimate as well as of a hybrid nature, and this would have increased their sterility. My trials were rather more fortunate. Twenty-one flowers, consisting of both forms of the cowslip and primrose, were intercrossed legitimately, and yielded seven capsules (i.e. 33 percent), containing on an average 42 seeds; some of these seeds, however, were so poor that they probably would not have germinated.</t>
  </si>
  <si>
    <t>Charles Dudley Warner</t>
  </si>
  <si>
    <t>The Chase</t>
  </si>
  <si>
    <t>http://www.gutenberg.org/files/18561/18561-h/18561-h.htm#Chase</t>
  </si>
  <si>
    <t>The doe lifted her head with a quick motion. Had she heard something? Probably it was only the south wind in the balsams. There was silence all about in the forest. With an affectionate glance at her fawn, she continued picking up her breakfast.
But suddenly she started, head erect, eyes dilated, a tremor in her limbs. She turned her head to the south; she listened intently.
There was a sound, a distinct, prolonged note, pervading the woods. It was repeated. The doe had no doubt now. It was the baying of a hound—far off, at the foot of the mountain.
Time enough to fly; time enough to put miles between her and the hound before he should come upon her fresh trail; yes, time enough. But there was the fawn.
The cry of the hound was repeated, more distinct this time. The mother bounded away a few paces. The fawn started up with an anxious bleat. The doe turned; she came back; she couldn't leave him.
She walked away toward the west, and the little thing skipped after her. It was slow going for the slender legs, over the fallen logs and through the rasping bushes.</t>
  </si>
  <si>
    <t>Charles Selwyn</t>
  </si>
  <si>
    <t>THE HEDGEHOG</t>
  </si>
  <si>
    <t>http://www.gutenberg.org/files/28129/28129-h/28129-h.htm#Page_27</t>
  </si>
  <si>
    <t>The hedgehog is a strange little animal with short limbs. It feeds mostly on insects. It has its body covered with sharp spines instead of hairs, and can roll itself up in a ball, and thus show an array of prickles pointing in every direction.
Slow of foot, this little creature cannot flee from danger; but in the sharp, hard, and tough prickles of its coat, it has a safeguard better than the teeth and claws of the wildcat, or the fleetness of the hare.
The hedgehog has powerful muscles beneath the skin of the back; and by the aid of these, on the slightest alarm, it rolls itself up so as to have its head and legs hidden in the middle of the ball it thus makes of itself.
Our dog, Snip, saw a hedgehog, the other day, for the first time. As soon as it saw him, the little creature seemed to change from a live thing into a ball. Snip did not know what to make of it. His curiosity was much excited. He went up, and looked at it.</t>
  </si>
  <si>
    <t>Charlie's Mamma</t>
  </si>
  <si>
    <t>PET RABBITS</t>
  </si>
  <si>
    <t>http://www.gutenberg.org/files/28135/28135-h/28135-h.htm#Page_5</t>
  </si>
  <si>
    <t>On a warm, sunny afternoon in May, two little rabbits, whose mother had been killed by a dog, were brought home in a gentleman's pocket, and given to my little boys. They were not old enough to feed themselves: so we put some milk in a small bottle, and tied a piece of sponge to the neck of it, and in that way the little things sucked up the milk.
The children had a large, old-fashioned fireplace in their room, and, after taking out the andirons, they covered the bricks with fresh clover and grass, making a safe and snug home for the rabbits at night. Several times a day they were allowed to run about the lawn, and crop the sweet white clover; and often at night, they would jump out from their home in the fireplace, and run about the room.</t>
  </si>
  <si>
    <t>Cousin Vida</t>
  </si>
  <si>
    <t>PAPA'S BIRTHDAY PRESENT</t>
  </si>
  <si>
    <t>http://www.gutenberg.org/files/28130/28130-h/28130-h.htm#Page_47</t>
  </si>
  <si>
    <t>Harry lives on the west bank of the Mississippi River, where there is a bridge right in sight from his home. He often watches the cars go across the bridge, and the boats go through the draw. He is an observing little fellow, and he notices that just before the cars get to the bridge they stop, and then go over very slowly. Then they start up faster and faster; and soon the bridge is left behind, and the cars are out of sight.
The cars always have to wait for the boats to go through the bridge; and Harry thinks that is too bad; for the cars would not keep the boats waiting half as long as the boats keep them. So mamma tells him that the river was there first, and the boats have the first right.
But about the present. There had been a week of rain; but papa's birthday was pleasant, and Harry was glad to get out of doors. He ran till he was tired, and then, as he sat down to rest, he thought he would get some clay, and make something to show mamma.</t>
  </si>
  <si>
    <t>AUNT MARY'S BULLFINCH</t>
  </si>
  <si>
    <t>The Nursery, August 1877, Vol. XXII, No. 2
       A Monthly Magazine for Youngest Readers</t>
  </si>
  <si>
    <t>http://www.gutenberg.org/files/28136/28136-h/28136-h.htm#Page_38</t>
  </si>
  <si>
    <t>Aunt Mary, coming in at that moment, explained to the children that in some of the small towns of Germany are persons who teach these little birds. It takes about a year for a bullfinch to learn a tune. But some of them learn more quickly than others: so it is with some children.
The birds are at first kept in a dark room; and when they are fed, a tune is played or whistled. They associate this tune with the act of feeding; and gradually seem to find out what is wanted of them.
The price of a bird that can pipe a tune in good style is from fifty to one hundred dollars. A good deal of time and trouble has to be spent in teaching the birds. Sometimes a child is employed to play a tune on a little hand-organ; and this the little bird learns after hearing it many times.
When the bullfinch learns well, he is praised and petted, and this he seems to enjoy very much. Even birds, you see, like to be praised and petted.</t>
  </si>
  <si>
    <t>THE THRUSH FEEDING THE CUCKOO</t>
  </si>
  <si>
    <t>http://www.gutenberg.org/files/28138/28138-h/28138-h.htm#Page_120</t>
  </si>
  <si>
    <t>In its habits it is shy; and its voice may be often heard whilst the eye seeks in vain to find the bird itself. Its food consists of caterpillars and various insects.
The female cuckoo makes no nest, and takes no care of her young. How do you suppose she does? Having a wide bill, she takes up in it one of her eggs, which she puts in the nest of some other bird that feeds on insects.
The strange nurses to whom the cuckoo confides her young become not only good mothers to them, but neglect their own children to take care of the young cuckoos.
As the young cuckoo thrives and grows strong, he thrusts the other birds out of the nest, so that he may have all the room to himself. For five weeks or more his adopted mother supplies him with food.</t>
  </si>
  <si>
    <t>THE STARLINGS AND THE SPARROWS</t>
  </si>
  <si>
    <t>http://www.gutenberg.org/files/28140/28140-h/28140-h.htm#Page_164</t>
  </si>
  <si>
    <t>Thereupon Mr. Starling flew at Mrs. Sparrow. Mr. Sparrow, without more delay, went at Mr. Starling. Mrs. Sparrow's brother-in-law paid his respects to Mrs. Starling. There was a lively fight.
It ended in the defeat of the sparrows. The starlings were too big for them. The sparrows retreated in good order, and left the starlings to enjoy their triumph.
"Now, my dear," said Mr. Starling, "go in, and put the house in order. I'll warrant those vulgar sparrows have made a nice mess in there. Sweep the floors, dust the furniture, and get the beds made. I'll stay here in the garden, and rest myself."
"Just like that husband of mine!" muttered Mrs. Starling: "I must do all the work, while he has all the fun. But I suppose there's no help for it."
So she flew up to the door of the house; but, to her surprise, she could not get through it: the opening was not large enough.
"Well, Mr. Starling," said she, "I do believe we have made a mistake. This is not our house, after all."</t>
  </si>
  <si>
    <t>Dora's Mamma</t>
  </si>
  <si>
    <t>A TRUE STORY OF A PARTRIDGE</t>
  </si>
  <si>
    <t>http://www.gutenberg.org/files/28137/28137-h/28137-h.htm#Page_74</t>
  </si>
  <si>
    <t>One day, when the train was going at full speed through the woods, a partridge, flying from one part of the forest to another, being frightened and bewildered by the noise, dashed against the smoke-stack, and fell at the engineer's feet. The engineer, whose name was Nathaniel Grant, took up the poor frightened bird, gently stroked its ruffled feathers, and carried it carefully to his home.
There the partridge was treated with the greatest kindness, and soon got over its bruises. But it longed for the quiet woods, where its life had been spent. It could not eat, and seemed to be almost breaking its heart with home-sickness.
So the next day, when Mr. Grant started off again on the engine, he took the bird with him. Watching very carefully for the place where the partridge had flown in, he found, at last, the exact spot. There he set the bird free, and away it flew, back to its peaceful home.</t>
  </si>
  <si>
    <t>E. F.</t>
  </si>
  <si>
    <t>Spitfire</t>
  </si>
  <si>
    <t>http://www.gutenberg.org/files/28136/28136-h/28136-h.htm#Page_45</t>
  </si>
  <si>
    <t>Just as soon as she could see out of her funny little gray eyes, she began to try to get out of the box. She wanted to see what there was outside, where Maltie went. She would climb up a little way, and then tumble back on Miss Tittens and Cuddle, which would make them say, "Mew," and make Teddikins laugh; but Spitfire always said, "Sptss!" and would try again.
At last, one day we heard a thump; and we looked around, and there was Spitfire on the floor. She had climbed to the top of the box, and tumbled over the edge, and there she stood, with her tail straight in the air, and her legs wide apart, looking at us, and saying, "Sptss!"
Maltie was very proud of her kitties, and used to take Cuddle and Miss Tittens in her mouth, and carry them into the dining-room when we were eating our breakfast, to show them to us. But Spitfire would not let her mamma carry her.</t>
  </si>
  <si>
    <t>E. M. Davis</t>
  </si>
  <si>
    <t>THE SPIDER AND HER FAMILY</t>
  </si>
  <si>
    <t>http://www.gutenberg.org/files/28138/28138-h/28138-h.htm#Page_110</t>
  </si>
  <si>
    <t>I stooped closer to the ground to see if I could get a clue to the mystery, and found that the dust all about the large spider was alive with little ones that she had just shaken off. What a load! And how did they ever get up on her back? Did they run up her slender legs, and crowd and cling on?
How I wished I knew the spider language, that I might find out why this mother weighed herself down with such a burden of little ones as she walked the street! Was she giving them an airing, and showing them the world? or had the broom of some housemaid swept away her web, and forced her thus to take flight to save her family from destruction?
Perhaps she had been burned out. Or was it the first day of May to her? and had her landlord forced her out of her house because she could not pay the rent?
Alas! she could not tell me; and I left her there in the road with all her little ones about her.</t>
  </si>
  <si>
    <t>E. P. B.</t>
  </si>
  <si>
    <t>BIRDIE AND BABY</t>
  </si>
  <si>
    <t>http://www.gutenberg.org/files/28139/28139-h/28139-h.htm#Page_153</t>
  </si>
  <si>
    <t>Not a note would he sing. Aunt Minnie could not coax him with green leaf or seed. He would insist on making himself unhappy until baby was taken out for an airing. Then he would burst into song again, and seem to feel that he was in his old place,—the only treasure.
It was a long time before the poor little bird found out that Aunt Minnie's heart was large enough to love him and her precious baby too. But he is learning it now, and likes to have baby held up to his cage.
When Aunt Minnie lets him out into the room, he hops close by the baby; and baby laughs, and stretches out his dimpled hands to catch him; but he is wise enough to keep out of baby's way.
Don't you think it is nice for Aunt Minnie to have such treasures?</t>
  </si>
  <si>
    <t>Edith's Papa</t>
  </si>
  <si>
    <t>BILLY AND TOM</t>
  </si>
  <si>
    <t>http://www.gutenberg.org/files/28129/28129-h/28129-h.htm#Page_5</t>
  </si>
  <si>
    <t>Billy was the old family horse, kind, gentle, and loving. Anybody could catch him, or lead him, or drive him. He liked to be petted, and in return seemed to take pride in being kind to all in the family.
Tom was a good horse too; but we had not owned him so long, and he did not care much to have any one pet him.
Billy was a little lame; and though he worked everywhere on the farm, and in drawing loads on the road, yet he was generally excused from going with the carriage, except when it was necessary for some of us children to drive.
One day my father went to the village with Tom, leaving Billy at home alone, in a field near the house. He missed his old friend Tom. They had worked together so much, that they had become great friends; and either one was very lonesome without the other.</t>
  </si>
  <si>
    <t>BILLY AND THE PIG</t>
  </si>
  <si>
    <t>http://www.gutenberg.org/files/28130/28130-h/28130-h.htm#Page_61</t>
  </si>
  <si>
    <t>One day, when my father wished to go away to the mill, he sent my brother Robert down to the pasture to catch Billy. Robert brought the horse up to the house, tied him to the fence in the backyard, and gave him some oats in a pail.
In a pen back of the house we kept three pigs: two of them were white; and the other was spotted,—black and white. These pigs had got out of the pen by pushing off a board from one side of it.
Soon after Billy began to eat his dinner, the two white pigs came running through the yard. They saw Billy eating his oats; and, thinking it would be nice for them to have some as well as he, they ran up to his pail, and without as much as saying, "By your leave," began to help themselves.
Billy had no idea of sharing his dinner with such company as this: so he lopped back his ears, looked as cross as he possibly could, snapped at the pigs fiercely with his teeth, raised his hind-feet from the ground, as if to kick them, and at last succeeded in frightening them away.</t>
  </si>
  <si>
    <t>Emily Carter</t>
  </si>
  <si>
    <t>GENTLE JESSIE AND THE WASP</t>
  </si>
  <si>
    <t>http://www.gutenberg.org/files/28129/28129-h/28129-h.htm#Page_8</t>
  </si>
  <si>
    <t>On a dry pleasant day, last autumn, I saw her seated on the grass. I went up to tell her not to sit there; for it is not safe to sit on the ground, even in dry weather.
As I drew near to Jessie from behind, I heard her talking. To whom could she be talking? There was no one by her side; that is to say, no human being. But soon I found she was talking to a wasp that was coming as if to sting her.
"Wasp, wasp, go away, and come again another day," said she. But the wasp did not heed her. It flew quite near to her face. Instead of striking at the bold insect, she merely drew back a little out of its way; for she thought, "Surely the wasp will not harm me, if I do not harm it."</t>
  </si>
  <si>
    <t>THE LITTLE RECRUIT</t>
  </si>
  <si>
    <t>http://www.gutenberg.org/files/28132/28132-h/28132-h.htm#Page_107</t>
  </si>
  <si>
    <t>General Tommy felt a weight of responsibility upon his shoulders, and, like a prudent soldier, he resolved not to go into battle until his army was large enough to make victory certain. So he enlisted Queen Lucy the First as a recruit.
Queen Lucy looked very grand in her paper cocked hat, with a feather at the top. She carried a gun; and General Tommy taught her how to fire it off. When all were ready for the onset, he blew a trumpet.
The army marched in excellent order along the entry, into the play-room; and not a soldier drew back as they came within sight of the enemy. "Halt!" cried General Tommy. The army halted. The traitor, "Dandy Jim," stood pointing his sword, and the dolls all kept still.
One long blast of the trumpet, and then the brave General Tommy cried out, "Now, soldiers, on, on to victory!"
On they went. The tin soldiers were soon swept down. The dog and the elephant were handsomely beaten; and, rushing into the fort, General Tommy seized the traitor, "Dandy Jim," by the throat, and said, "Now, sir, your doom is a dungeon!"</t>
  </si>
  <si>
    <t>FOURTH OF JULY MORNING</t>
  </si>
  <si>
    <t>http://www.gutenberg.org/files/28135/28135-h/28135-h.htm#Page_7</t>
  </si>
  <si>
    <t>The next minute, the three sisters were running about the room,—Mat and Win trying to catch poor Let, and thrust her into the closet, which was to be her prison. Such a stamping, such an outcry, as there was!
"What's all that racket there?" cried papa, at last, from the foot of the stairs that led into his room underneath. "Isn't there noise enough out of doors, without your shaking the house over our heads?"
"Let says she hates the Fourth of July, and the old flag," cried Mat; "and we think she ought to be put in prison as a rebel. We are trying to arrest her."
"Go to bed, every one of you, you rogues!" said papa, "or I will put you all in prison for breaking the peace,—Where's my big whip, mother?"
"I'll tell you where it is, papa," cried little Win.
"Where, then, is it, you little darl—I mean you little rogue?" said papa.
"It is where Cinderella's glass slippers are," screamed Win. "Ask the fairies where that is."
What a scampering and laughing there was then!</t>
  </si>
  <si>
    <t>F. A. B.</t>
  </si>
  <si>
    <t>GRANDMA'S STORY</t>
  </si>
  <si>
    <t>http://www.gutenberg.org/files/28137/28137-h/28137-h.htm#Page_88</t>
  </si>
  <si>
    <t>I am only five years old; but I have a great deal of trouble. Papa pulls my ears, and calls me a sad rogue; brother Tom asks me every night what new mischief I have been up to today; and poor mamma sighs, and says I am the most troublesome child she ever saw.
But dear good grandma looks up from her knitting, and smiles as she says, "Tut, tut, daughter! Our Amy isn't any worse than a little girl I knew some thirty years ago."
"O grandma!" cried I one day, "do please tell me about her; for I like to hear about naughty little girls. What was her name, grandma?"
Grandma looked over her spectacles at mamma and smiled, and mamma nodded and smiled back. Then grandma said, "I think I will tell you of one of little Clara's capers; but mind, you are not to go and do the same thing the first chance you get."</t>
  </si>
  <si>
    <t>F. A. S.</t>
  </si>
  <si>
    <t>OUR DOG TASSO</t>
  </si>
  <si>
    <t>http://www.gutenberg.org/files/28136/28136-h/28136-h.htm#Page_53</t>
  </si>
  <si>
    <t>Tasso seems to take delight in making himself useful. When there is work to be done, he always wants to do his part. He brings in wood, stick by stick, and puts it in the wood-box, never stopping till the box is full. While he is carrying in the wood, the boys fill the chip-basket; and then Tasso takes that in his mouth, and puts it in its place beside the wood-box.
If any of the family has a basket or a bag to take to the station, Tasso always insists on taking it. One rainy day, we sent him to the station with three umbrellas, and he delivered them all safely. One day his master went out to the barn without his hat. Tasso did not think this was proper: so he took the hat in his mouth and carried it out to him.</t>
  </si>
  <si>
    <t>Fanny Everton</t>
  </si>
  <si>
    <t>THE DISAPPOINTED KITTY</t>
  </si>
  <si>
    <t>The Nursery, June 1877, Vol. XXI. No. 6
       A Monthly Magazine for Youngest Readers</t>
  </si>
  <si>
    <t>http://www.gutenberg.org/files/28134/28134-h/28134-h.htm#Page_175</t>
  </si>
  <si>
    <t>To tell the truth, my sympathies were divided. The little bright-eyed mouse was so cunning and swift, that I thought to myself, "What a pity to kill such a bright little fellow!" But then I knew how disappointed poor Breezy would be, if she should wake, and learn somehow that a mouse had run over the floor while she was indulging in inglorious slumber.
Out came mousie quite boldly, and, finding some crumbs under the table, nibbled at them in great haste. Poor little fellow, if I had had a bit of cheese, I should have been tempted to give it to him, there and then.
But, all at once, Breezy woke, and saw what was going on. Mousie, however, had not been so stupid, while making his meal, as not to keep one eye open on his enemy. Quick as a flash he ran for the little crack that led under the cupboard, and thus made his escape.</t>
  </si>
  <si>
    <t>Freddie's Papa</t>
  </si>
  <si>
    <t>A STORY ABOUT SQUIRRELS</t>
  </si>
  <si>
    <t>http://www.gutenberg.org/files/28130/28130-h/28130-h.htm#Page_41</t>
  </si>
  <si>
    <t>One day Freddie got his papa to build him a small shelf on the tree, about four feet from the ground, so that he could put nuts on it to feed the squirrels. At first the little fellows were very shy, and would not come near the shelf, but sat on the branches of the tree; and we fancied that we heard them saying to each other, "Do you think that little boy would hurt us, if we should run down, and take one of those nuts?"
But, after a while, they came down, one by one, took the nuts, and went scampering up to the top branches; and in a few minutes down came the empty shells. They grew so tame before the summer was over, that if we put any thing on their shelf, and took a seat a few steps away, they would come down quite boldly, and get their breakfast.</t>
  </si>
  <si>
    <t>Georgie's Mamma</t>
  </si>
  <si>
    <t>DODGER</t>
  </si>
  <si>
    <t>http://www.gutenberg.org/files/28131/28131-h/28131-h.htm#Page_93</t>
  </si>
  <si>
    <t>Dodger is a full-blooded Scotch terrier. His eyes are the brightest of all bright eyes; and he acts just as one might suppose from his name. He dodges here and there,—under the sofa, and behind the stove, and up in a chair, and sometimes puts his paws up on the baby's cradle.
The other day, the baby's red sock dropped off from his foot; and Dodger slyly picked it up, and, going to a corner of the room, ate off the red tassels that were on it. I don't think he will do it again; for he did not act as though they tasted very good.
Dodger has many cunning ways. He will bring his master's slippers, sit up straight, pretend to be dead, and do many other funny things. Just now his master is trying to teach him to shut a door.</t>
  </si>
  <si>
    <t>H. B.</t>
  </si>
  <si>
    <t>WHAT A LITTLE BOY IN ENGLAND SAYS</t>
  </si>
  <si>
    <t>http://www.gutenberg.org/files/28130/28130-h/28130-h.htm#Page_42</t>
  </si>
  <si>
    <t>In winter, my Aunt Emily has a pole, about four feet high, stuck in the ground near this tree. Across the top of the pole, a light bamboo stick is fastened, not quite as long as the pole is high. On strings tied at the ends of the bamboo stick, netted bags, filled with fat or suet, are hung.
Now, tom-tits are, I think, the only birds in England that can cling to a thing with their heads hanging down; and they are very fond of fat. So they come to aunty's bags, cling to them as they sway to and fro in the wind, and eat to their little hearts' content. We watch them from the windows, and see what is going on.
Sometimes other birds try very hard to get a share of the feast, particularly when the weather is very cold, and they cannot find much else. Then they will stand on the ground, looking at the bags, and now and then make an awkward spring at them, sometimes snatching a piece of suet, but generally failing to reach it.</t>
  </si>
  <si>
    <t>H. M. S.</t>
  </si>
  <si>
    <t>WHAT I OVERHEARD</t>
  </si>
  <si>
    <t>http://www.gutenberg.org/files/28134/28134-h/28134-h.htm#Page_170</t>
  </si>
  <si>
    <t>One day last summer, at the great Centennial Exhibition in Philadelphia, I overheard a conversation that interested me very much. The subject of it was a strange little animal called a "gopher," which sat stuck up in a case with its comical little head perched up in the air; for it wasn't even alive, but was a poor little stuffed gopher.
In front of the case I noticed two farmers, who were talking about my little friend in a very earnest way: so I listened to their remarks.
"Yes," said one, "I tell you he is a dreadful creature to dig. Why, he makes us a sight of trouble out our way! can't keep anything that he can dig for, away from him."
"Is that so?" said the other man.
"Yes. Why, I pay my boys five cents for every one of 'em they catch; and it's lively work getting 'em, I tell you! See his nose, now! doesn't that look sharp? I tell you, when that fellow gets hold of a job, he keeps right at it! There is no giving up in him."</t>
  </si>
  <si>
    <t>H. W.</t>
  </si>
  <si>
    <t>OLD JIM</t>
  </si>
  <si>
    <t>http://www.gutenberg.org/files/28131/28131-h/28131-h.htm#Page_71</t>
  </si>
  <si>
    <t>One night, the hoseman (who sleeps upstairs in the engine-house, so as to be all ready if there is an alarm of fire) heard a great noise down below,—a stamping and jumping, as if the horses were getting ready to go to a fire, when there was no alarm at all. He went softly to the stairway, and looked down; and there was Jim, jumping over the shafts of the hose-carriage, first one way, then another, just to amuse himself.
One day old Jim was in the yard behind the engine-house, and a man went out to catch him, and lead him in. But he rushed and pranced around the yard, and would not be caught. Then the man set out to drive him in; and what do you think Jim did?
Instead of going in at the open door, he made a leap, and went in at the open window, without breaking a glass, or hurting himself in the least. No one who saw the window would believe that such a great horse could possibly have gone through it.</t>
  </si>
  <si>
    <t>"GREAT I AND LITTLE YOU."</t>
  </si>
  <si>
    <t>http://www.gutenberg.org/files/28136/28136-h/28136-h.htm#Page_50</t>
  </si>
  <si>
    <t>"Why, when a fellow says that he has got the best marbles, and the best kite, and the swiftest sled, and the handsomest velocipede, and the most knowing dog, anywhere in town, we say his talk is all 'great I and little you.' That is, we mean he is always bragging; and a braggart is a very disagreeable person," said Wallace.
Herbie looked at Georgie, and both blushed a little. The boys had great fun with their kites; and when they got home, and Wallace and Herbie went up stairs to put away the kite, Herbie said, "Well, my kite did beat Georgie's, just as I told him it would."
"That is true," said Wallace; "but you said the other day that you liked Georgie, and didn't like him, because he was always telling how much bigger and better his things were than yours; and now, today, you were making yourself disagreeable to him by bragging about your kite. Now, if you want the boys to like you, my lad, you must give up talking 'great I and little you,' for it is not sensible nor kind."</t>
  </si>
  <si>
    <t>Hannah Paulding</t>
  </si>
  <si>
    <t>A TRUE STORY</t>
  </si>
  <si>
    <t>http://www.gutenberg.org/files/28134/28134-h/28134-h.htm#Page_164</t>
  </si>
  <si>
    <t>One night there came a terrible storm of wind and rain. When I awoke in the morning, and opened my window, there were the old robins flying about the garden in great distress, making such a dreadful cry, that I went out to see what was the matter. What do you think I saw?
The pretty nest was on the ground, torn in pieces by the wind; and the little baby-birds lay in the cold wet grass, crying pitifully. The old birds were flying about, and beating the grass with their wings.
I ran to the house, and found an old tin pail. I lined this with nice hay from Billy's stable, picked up the poor little robins, and put them in the warm dry hay. Then I hung the pail on a branch of the bush, tied it firmly with some twine, and went into the house to watch the old birds from my window.</t>
  </si>
  <si>
    <t>Herbert and Ella Lyman</t>
  </si>
  <si>
    <t>MORE ABOUT CRICKETS</t>
  </si>
  <si>
    <t>http://www.gutenberg.org/files/28134/28134-h/28134-h.htm#Page_183</t>
  </si>
  <si>
    <t>We keep crickets in a box, and find them very interesting. They are very active, and occupy themselves in laying eggs, digging holes, eating, singing, and running. Only the males sing, and their wings are very rough, and curiously marked.
Crickets have four different kinds of wings,—yellow, brown, black, and brownish-red. Those that have yellow wings seem to be less hardy than the others. They do not sing so well, but lay and eat more.
The brown-winged crickets are quite common, but not so common as the black-winged, which are the most common of all kinds. Brownish-red crickets are very rare. Those that are black with yellow spots where the wings come out, sing the best.
The eggs are yellow, about an eighth of an inch long, and of an oval shape.
When we were in Lynn, a very handsome yellow-winged singer came into the box, and ate three crickets. We put him in another box with his mate, which he brought with him. In the same box were a large female, and a common sized white-winged cricket, both of which he ate.</t>
  </si>
  <si>
    <t>"GOOD-MORNING, SIR!"</t>
  </si>
  <si>
    <t>http://www.gutenberg.org/files/28133/28133-h/28133-h.htm#Page_136</t>
  </si>
  <si>
    <t>What a power there is in kindness! It is very pleasant to form these friendships with birds; so that they learn to trust you and to love you. The sound of the human voice often seems to have a strange effect on animals, as if they almost understood your words.
My sister would say, "Good-morning, sir! Come in! Don't make yourself a stranger. Hard times these; but you will find plenty of crumbs on the table. Don't be bashful. You don't rob us. Try as you may, you can't eat us out of house and home. You have a great appetite, have you? Oh, well, eat away! No cat is prowling round."
The little bird, as if he knew that my sister was talking to him, would chirp away, and seem quite happy. As soon as the warm weather came, his visits were not so frequent; but, every now and then, he would make his appearance, as if to say, "Don't forget me, Helen. I may want some more crumbs when the cold weather comes."</t>
  </si>
  <si>
    <t>INTRODUCED TO THE ATLANTIC OCEAN</t>
  </si>
  <si>
    <t>http://www.gutenberg.org/files/28137/28137-h/28137-h.htm#Page_65</t>
  </si>
  <si>
    <t>Jenny and Eva did not know how to swim: so they jumped up and down in the water, while Dora took Kate on her back, and swam out after Tom. She soon overtook him and pushed his head under water; but Tom came up light as a cork, and splashed the water all over Dora.
"That will do, Tom," said she; "now, Andy, come here, and take this little girl on your back and carry her up on the dry sand."
Then Dora placed Kate on the good dog's back, and the little girl threw her arms round his neck, and he swam with her through the deep water, and carried her up high on the dry, warm sand, where a lady and gentleman were seated, and another lady stood with a sun-shade over her head.
But when Kate saw Tom and the girls all frolicking in the water, she cried out, "Oh, give me more of the Atlantic Ocean. I like him."</t>
  </si>
  <si>
    <t>Ida T. Thurston</t>
  </si>
  <si>
    <t>OUR OLD BILLY</t>
  </si>
  <si>
    <t>http://www.gutenberg.org/files/28138/28138-h/28138-h.htm#Page_119</t>
  </si>
  <si>
    <t>One day auntie heard a great clattering in the barn, and went out to see what was the matter. When she opened the door, both horses were in their stalls, and all was quiet. She noticed that the meal-chest was open: so she closed it, and went out. Before she reached the house, the noise began again, and she went quietly back, and peeped in at the window.
There was Billy, dipping his nose into the meal-chest, which he had opened. "Billy, what are you doing?" said auntie; and it was fun enough to see him whisk into his stall, and stand there as quiet and demure as a cat that had just been caught eating up the cream.
Billy had slipped the halter, and so set himself free. Since then he has been fastened more securely; yet he still succeeds in freeing himself once in a while.</t>
  </si>
  <si>
    <t>Jamie</t>
  </si>
  <si>
    <t>JAMIE'S LETTER TO A LITTLE UNCLE</t>
  </si>
  <si>
    <t>http://www.gutenberg.org/files/28134/28134-h/28134-h.htm#Page_174</t>
  </si>
  <si>
    <t>At last I thought of something. I was sitting in mamma's lap, when, all at once, she called out, "Aunt Fanny, come here and put your thimble in the baby's mouth. I'm sure that's a tooth." And, sure enough, one little tooth had just peeped out. Then everybody said, "Baby has a tooth!" I didn't tell them that I went Maying all by myself, and found that little tooth; but I tell you as a secret, little uncle.
Dear little uncle, I am growing very big. Next summer I can run on the beach with you, and dig in the sand.
Now you must kiss my grandmamma for me; give her a kiss on her right eye, her left cheek, her nose, and her lips, and whisper in her ear that I love her very much; then pull my grandpapa's whiskers, and give him two kisses; then give a kiss to all my uncles and aunts, and take one for yourself from your little nephew.</t>
  </si>
  <si>
    <t>Jane Olive</t>
  </si>
  <si>
    <t>A DAY AT THE BEACH</t>
  </si>
  <si>
    <t>http://www.gutenberg.org/files/28136/28136-h/28136-h.htm#Page_33</t>
  </si>
  <si>
    <t>By and by the boat neared the land; and there the children saw a wonderful sight. What do you suppose it was? It was a cow quietly feeding on the shore. They had never seen a cow before.
Then Jane got sight of an apple-tree, and George spied a man raking hay. Here was another new sensation. While they were feasting their eyes on green fields, and inhaling the sweet country air, the boat stopped at the wharf.
A few steps brought them to the beach; and there, stretched before them, was the great wide ocean, with the surf rolling in, and a cool sea-breeze blowing. Then their joy knew no bounds. Miss White did not try to restrain them; for she meant to give them at least one day of perfect freedom.
So they roamed at will. How they dug wells in the sand, how they flung stones into the water, how they picked up shells and sea-weed, how they scrambled over the rocks, it would take too much space to tell.</t>
  </si>
  <si>
    <t>K. H. S.</t>
  </si>
  <si>
    <t>THE POOR MAN'S WELL</t>
  </si>
  <si>
    <t>http://www.gutenberg.org/files/28136/28136-h/28136-h.htm#Page_43</t>
  </si>
  <si>
    <t>Among the Azores, is situated the beautiful Island of Fayal, with its orange-groves and profusion of flowers. But, notwithstanding the fruit and flowers, there is one thing which Americans who live there miss sadly, and that is fresh, cool water. There are no lakes or ponds, such as we have here; and so the people have to use rain-water, which they save in large tanks or cisterns.
There are a few wells on the island, which, as the water rises and falls in them twice in every twenty-four hours, are called "tide-wells." But there was a time, many years ago, when the people had neither cisterns nor wells, and were obliged to get water from hollows in the rocks. And this is the story of the first well.
The year 1699 was a year when scarcely any rain fell. The grain did not grow, the cows and sheep died from thirst, and many of the poor people also. Now there was a very rich man on the island, who had come here to live many years before, from another part of the world.</t>
  </si>
  <si>
    <t>ABOUT TWO OLD HORSES</t>
  </si>
  <si>
    <t>http://www.gutenberg.org/files/28140/28140-h/28140-h.htm#Page_171</t>
  </si>
  <si>
    <t>Grandfather had a horse named Pete, who would walk out of his stall every morning, go to the well, take the pole, by which the bucket was attached to the well-sweep, between his teeth, and thus pull up the bucket until it rested on the shelf made for it. Then old Pete would drink the water which he had taken so much pains to get.
But one of my uncles had a horse even more knowing than old Pete. This horse was named Whitey. Every Sunday morning, when the church-bell rang, Uncle George would lead Whitey out of his stall, harness him, drive him to church, and tie him in a certain shed, where he would stand quietly till church was done.
After a while, Whitey grew so used to this weekly performance, that, when the bells rang, he would walk out of his stall, and wait to be harnessed. One Sunday morning, Old Whitey, on hearing the bells, walked out of his stall as usual, and patiently waited for Uncle George. But it happened that uncle was sick that morning, and none of the family felt like going to church.</t>
  </si>
  <si>
    <t>L. J. D.</t>
  </si>
  <si>
    <t>CHARLIE'S COMPOSITION</t>
  </si>
  <si>
    <t>http://www.gutenberg.org/files/28137/28137-h/28137-h.htm#Page_95</t>
  </si>
  <si>
    <t>Charlie was ten years old, and his teacher thought he should begin to write compositions. So she gave him a list of words, and told him to write a letter or story, and put them all in.
The words were these: Begun, Write, Boy, Hook, Two, Black, Said, Basket, Knife, Chair, Eyes, Ground.
Charlie went home; and, before he went out to play in the afternoon, his mother said, "You had better work a while on your composition."
"Oh, I never can do it!" he said. "Mother, you try too, and see if you can write one." So she took his list and wrote this true story,—
"A little boy with roguish black eyes was sitting on the floor, playing with some spools that he had taken from his mother's work-basket, which she had left in a chair. All at once he saw a cow coming up the yard. He dropped every thing, and ran to drive her out. She threw up her head, and looked so fierce, that he was afraid she would hook him, and back he ran to the house.</t>
  </si>
  <si>
    <t>L. S. H.</t>
  </si>
  <si>
    <t>FANNY AND LOUISE</t>
  </si>
  <si>
    <t>http://www.gutenberg.org/files/28133/28133-h/28133-h.htm#Page_146</t>
  </si>
  <si>
    <t>Louise was a gentle little girl, and Fanny was a very headstrong pony; consequently Fanny had it all her own way. When she was trotting along the road, with Louise on her back, if she chanced to spy a nice prickly thistle away up on a bank, up she would scramble, as fast as she could go, the sand and gravel rolling down under her hoofs; and, no matter how hard Louise pulled on the reins, there she would stay until she had eaten the thistle down to the very roots. Then she would back down the bank, and trot on.
Fanny was fond of other good things besides thistles. She would spy an apple on a tree, no matter how thick the leaves were; and, without waiting to ask Louise's permission, she would run under the tree, stretch her head up among the branches, and even raise herself up on her hind-legs, like a dog, to reach the apple.</t>
  </si>
  <si>
    <t>L. W. E.</t>
  </si>
  <si>
    <t>THE MOTHER-HEN</t>
  </si>
  <si>
    <t>http://www.gutenberg.org/files/28131/28131-h/28131-h.htm#Page_94</t>
  </si>
  <si>
    <t>One day last summer, as I sat on the bank of the river, looking at the pretty blue rippling water, who should come walking proudly down to the water's-edge but, Mrs. Hen with another brood of little, waddling, yellow ducks behind her! She led them clear to the edge of the water, saw them start off, and, turning away, went contentedly to scratching at some weeds on the shore, taking no more notice of her little family. She had come to regard this swimming business as a matter of course.
Now one little duck, for some reason,—maybe he was not so strong as the others,—had not gone into the water with the rest, but remained sitting on the shore. Presently the mother-hen, turning round, happened to spy him. She stopped scratching, and looked at him as if she were saying, "All my chickens swim: now what is the matter with you? I know it must be laziness; and I won't have that."</t>
  </si>
  <si>
    <t>Anna Karenina</t>
  </si>
  <si>
    <t>http://www.gutenberg.org/files/1399/1399-h/1399-h.htm</t>
  </si>
  <si>
    <t>He read the letters. One was very unpleasant, from a merchant who was buying a forest on his wife's property. To sell this forest was absolutely essential; but at present, until he was reconciled with his wife, the subject could not be discussed. The most unpleasant thing of all was that his pecuniary interests should in this way enter into the question of his reconciliation with his wife. And the idea that he might be led on by his interests, that he might seek a reconciliation with his wife on account of the sale of the forest—that idea hurt him.
When he had finished his letters, Stepan Arkadyevitch moved the office-papers close to him, rapidly looked through two pieces of business, made a few notes with a big pencil, and pushing away the papers, turned to his coffee. As he sipped his coffee, he opened a still damp morning paper, and began reading it.</t>
  </si>
  <si>
    <t>ONE GOOD TURN DESERVES ANOTHER</t>
  </si>
  <si>
    <t>http://www.gutenberg.org/files/28132/28132-h/28132-h.htm#Page_109</t>
  </si>
  <si>
    <t>On a fine summer day, a dove, that was perched upon the branch of a tree, saw a bee fall into a stream that was flowing past. The poor bee tried to get out of the water, but could not.
The dove, seeing that the bee was struggling for her life, dropped a leaf close beside her, so that she might climb on to it, and save herself. This the bee at once did, and very glad she was to find herself safe once more.
Not long after this, a sportsman, who was roaming through the woods for game, saw the dove flying about, and lifted his gun to shoot her. But, just as he was taking aim, something happened, that checked him in the act.
The bee, whose life had been saved by the dove, was going about from flower to flower in search of honey, when she saw the sportsman taking aim at the good dove that had befriended her in her time of need. "That dove once saved my life, and now I will save hers," thought the bee to herself.</t>
  </si>
  <si>
    <t>Lizzie's Mamma</t>
  </si>
  <si>
    <t>HOW A RAT WAS ONCE CAUGHT</t>
  </si>
  <si>
    <t>http://www.gutenberg.org/files/28131/28131-h/28131-h.htm#Page_74</t>
  </si>
  <si>
    <t>Now, when clams are put where it is dark and cool and quiet, they open their shells. If you should go softly up, and put a straw in one of their mouths, it would clasp its shells together so tightly, that you could not get them open.
The cellar was under my mother's bed-room; and in the night she heard a great noise, like something bumping and slamming, down below. Being a brave woman, she lighted a candle, and went down stairs; and what do you think she found? I will tell you; for I am sure you would never guess.
When the house came to be still with the night-stillness, and every one was in bed, an old rat had come out of his hole, and gone foraging around for his supper. As he walked majestically along, swinging his long tail after him, it happened to switch into a clam's opened shell, when, presto change! the clam was no longer only a clam: it was a rat-trap.</t>
  </si>
  <si>
    <t>PLAYING SOLDIER</t>
  </si>
  <si>
    <t>http://www.gutenberg.org/files/28134/28134-h/28134-h.htm#Page_167</t>
  </si>
  <si>
    <t>Little Mary lives in Boston. She has no brothers or sisters to play with her, and no mother. But her papa plays with her a great deal.
There is one game she has with him that is very entertaining to others who are looking on. At least so her aunts and uncles thought on Thanksgiving evening, when it was played for their amusement. I have called the game "Playing soldier." Mary was the captain; and her papa was the soldier.
This is the way it was done: Mary went to her papa, who was standing, and placed herself in front of him, with her back against him. "Shoulder arms!" shouted the little captain; and her tall soldier immediately put her on his left shoulder, in imitation of the real soldier, who holds his musket or gun against that place.
"Forward march!" shouted our little captain again; and her soldier marched forward with a quick step.
"Halt!" cried she after he had marched back; and he stopped at once.
"Ground arms!" was the next command; and the soldier put his captain down on the floor in front of him just as she had stood before—and the play was over.</t>
  </si>
  <si>
    <t>GARRY AND THE RAKE</t>
  </si>
  <si>
    <t>http://www.gutenberg.org/files/28137/28137-h/28137-h.htm#Page_71</t>
  </si>
  <si>
    <t>One summer afternoon, when the grassy slope before the house was untidy with fallen leaves, and sticks, and withered flowers, I asked Garry to go and bring the rake that we might clear away the rubbish.
So off he ran, and soon came back with an iron rake. Now, if you have ever tried one, you will know that an iron rake is not nearly as good for this purpose as a wooden rake, as it is heavy, and the teeth are so sharp that they tear the roots of the grass.
I used it for a while; but, in spite of all I could do, the teeth would catch the roots. At last Garry exclaimed, "Grandma, let me take it. I can make it all right."
I gave it to him, and the dear little boy took it behind a log, and was very busy and quiet for several minutes. Then I called, "Come, Garry, I don't believe you can help it."</t>
  </si>
  <si>
    <t>M. E. R.</t>
  </si>
  <si>
    <t>FIRST LESSON IN ASTRONOMY</t>
  </si>
  <si>
    <t>http://www.gutenberg.org/files/28130/28130-h/28130-h.htm#Page_46</t>
  </si>
  <si>
    <t>To be sure you cannot take a good look at it, it is so bright; but there it is,—the star that gives us light and heat,—the sun himself. Now, were you ever told before, that the sun is a star, just like the little diamonds you see in the sky before you go to bed?
Why shouldn't it look like a star then? Because it is not "up above the world so high" as all the rest of the stars are. It is near enough to us to keep us warm, and make every thing grow.
But what is more wonderful than that our sun is a star, is, that all the stars are suns. They keep the worlds that are near them warm and bright, just as our sun does this world. They are great globes of fire that never go out.
Some are red fire, some are blue, some yellow, and some white, like ours. How should you like to have it all red, or blue, or green, out doors, instead of white? It would seem a good deal like fireworks to us, I think.</t>
  </si>
  <si>
    <t>Mamie</t>
  </si>
  <si>
    <t>MY PETS</t>
  </si>
  <si>
    <t>http://www.gutenberg.org/files/28136/28136-h/28136-h.htm#Page_56</t>
  </si>
  <si>
    <t>I live on a great farm, with grandpapa, Aunt Peeps, and Nan, and Will. I have a pair of top-boots, so I can play out doors in wet weather. I was glad when grandpapa brought them home; and the first thing I did was to find a good large mud-puddle, and oh, didn't I have fun, splashing right through it!
I drive old Frank whenever I please; and then, when we get home, I feed him on apples and bread. He is twenty years old, and has no teeth to eat hay with, and grandpapa says he would starve to death if it were not for me.
We let him go wherever he likes, and in hot weather he stays on the barn-floor, out of the reach of the flies, most of the time. He lets me card him, and he never kicks me. One day last summer, Emma and I got old Frank upon a haymow, about four feet from the floor, and there he lay down on his side, and took a nap. Then I brought out a pan of meal and water, and fed it to him with an iron spoon.</t>
  </si>
  <si>
    <t>Mamma</t>
  </si>
  <si>
    <t>THE TRIAL-TRIP</t>
  </si>
  <si>
    <t>http://www.gutenberg.org/files/28133/28133-h/28133-h.htm#Page_141</t>
  </si>
  <si>
    <t>Davie and Harold are two little Boston boys. They are brothers. Last summer, they had two pretty little yachts given them by a friend. Then they had a launch in the bath-tub; and their mamma named the yachts, breaking a bottle of water (a small medicine-bottle) over the bows. Davie's yacht was named the "West Wind;" and Harold's, the "Flyaway."
One afternoon, the boys went to City Point, hired a row-boat, and rowed out about halfway to Fort Independence, where they put the little vessels into the water for a trial-trip. It was a pretty sight to see the sails fill with the wind, and the tiny yachts ride the waves as if they meant to go to China before they stopped.
The "West Wind" beat the "Flyaway," and I regret to say that Davie taunted his brother with the fact, and made him cry; for Harold is a boy that takes every thing to heart.</t>
  </si>
  <si>
    <t>Mamma Maggie</t>
  </si>
  <si>
    <t>BUTTERCUP'S CIRCUS</t>
  </si>
  <si>
    <t>http://www.gutenberg.org/files/28135/28135-h/28135-h.htm#Page_13</t>
  </si>
  <si>
    <t>One day Fred found an old saddle in the stable; and he proposed to Bertie to help him put it on the calf, and have a ride the length of her rope. They succeeded in fastening it upon Buttercup's smooth back; and Freddie exclaimed with delight, "Now we will have a first-class circus!"
They brought a chair from the house, and placed it by the side of Miss Cow, she looking wonderingly at them with great round eyes. The boys both stood together in the chair, and Fred said, "Now I will count, and, when I say four, we must spring upon the saddle. One—two—three—four;" and on they went.
But, before they could have said "five" Miss Buttercup's heels were in the air, and her head went down so quickly, that Master Fred felt a sudden chill, and found himself in a tub of rain-water that stood under the eaves of the wood-shed; while Bertie went head-foremost into a pan of meal and water.</t>
  </si>
  <si>
    <t>Mary L. B. Branch</t>
  </si>
  <si>
    <t>TO SEA IN A TUB</t>
  </si>
  <si>
    <t>http://www.gutenberg.org/files/28131/28131-h/28131-h.htm#Page_76</t>
  </si>
  <si>
    <t>Once a fly alighted on one of the boats, and took quite a long voyage. That made Emma think of trying to find other passengers; and she picked up a great ground beetle, and put him aboard. Poor beetle! he didn't want to go, and he wasn't used to it. He tumbled about on the deck; the boat tipped under him, and the next thing Emma knew he was overboard.
"Oh, he mustn't drown!" she cried. "I must get him out!" And she stooped over in great haste to save the poor beetle. But it was a large tub, and a very deep one too; and what did little Emma know about being careful? She lost her balance, and down into the water she went, with a great splash that wrecked all the boats in the same instant. "Mother, mother!" screamed a choking, sputtering voice, as Emma managed to lift her head.</t>
  </si>
  <si>
    <t>Merle Armour</t>
  </si>
  <si>
    <t>MADIE'S VISIT AT GRANDMA'S</t>
  </si>
  <si>
    <t>http://www.gutenberg.org/files/28134/28134-h/28134-h.htm#Page_168</t>
  </si>
  <si>
    <t>Sometimes she drives out with her uncle behind his black ponies; and, if the road is smooth and level, he lets Madie hold the reins. But she likes better to go with him on the water, in his fine sail-boat, "Ildrian," which is a Spanish name, and means "fleet as lightning."
When the weather is fine, and the water is calm, her aunts take her out rowing in their pretty row-boat, "Echo." As they row along by the shore, stopping now and then to gather water-lilies, Madie looks at the pretty cottages and white tents nestled among the green trees, where the city people are spending their summer.
They pass many boats on the way, filled with ladies and gentlemen, who give them a salute; and Madie waves her handkerchief in one hand, and her little flag in the other, as they go by. Sometimes they go ashore in a shady cove; and Aunt Clara fills her basket with ferns and moss, while Madie picks up shells and gay-colored stones on the beach.</t>
  </si>
  <si>
    <t>Miss A. H. R</t>
  </si>
  <si>
    <t>A WOODCHUCK HUNT</t>
  </si>
  <si>
    <t>http://www.gutenberg.org/files/28131/28131-h/28131-h.htm#Page_82</t>
  </si>
  <si>
    <t>One September morning, before breakfast, Ned and Harry went woodchuck hunting. They took Dick, who is a big, fat, spotted coach-dog, and Gyp, a little black-and-tan, with short ears, and afraid of a mouse,—both "such splendid hunters," Harry said.
Gyp ran ahead on three legs; and Dick walked sedately behind. Ned carried the bow, and Harry, the three arrows: and it was enough to make any wise woodchuck tremble to see them.
First they crossed a potato-field, and then a meadow where there was a brook, and where they lost Gyp so often among the bogs, that Harry carried him at last so as to know where he was. Dick ran through the brook, and shook himself over Ned's new sailor-suit; but that was no matter.
Then they came to a rickety old stone wall, and Dick barked. "It must be a woodchuck in the wall. We've got him!" shouted Ned. "Down comes the wall!" Then the stones fell; and Gyp jumped up and down with excitement, while Dick gave a low and terrible growl. "He must be here," said Ned.</t>
  </si>
  <si>
    <t>Miss Maud</t>
  </si>
  <si>
    <t>AUNT MATILDA</t>
  </si>
  <si>
    <t>http://www.gutenberg.org/files/28137/28137-h/28137-h.htm#Page_91</t>
  </si>
  <si>
    <t>What should we do in our house if it were not for our Aunt Matilda? She is the first one out of bed in the morning, and the last one to go to bed at night. She sees that things are right in the kitchen, and right in the parlor.
Father wants his breakfast by half-past six o'clock this summer weather. Aunt Matilda rises before five, and calls the girls, and sees that the rooms are in order. Then she calls the children to be washed and dressed.
Yes, that is a good likeness of her, as you see her combing my hair. She is not young, you perceive, nor yet very old. Sometimes I get a little impatient, and fidget, because she is so particular; but our quarrels always end in my kissing her, and saying, "You are a darling Aunty, after all."</t>
  </si>
  <si>
    <t>THE LITTLE SCISSORS-GRINDER</t>
  </si>
  <si>
    <t>http://www.gutenberg.org/files/28129/28129-h/28129-h.htm#Page_30</t>
  </si>
  <si>
    <t>Willie is a three-year-old darling. This summer he visited his aunt in the city, and was very much interested in the curious sights and sounds which abound there.
A few days after his return home, when his mamma sat on the piazza with some friends, Willie marched up the gravel path with his little wheelbarrow on his back.
He stopped at the foot of the steps, set his burden down, resting it upon the handles, so that it stood upright. Then holding it with one hand, and rolling the wheel with the other, he kept his foot rising and falling, just as if he were at work with a genuine treadle. He looked very sober, and said, "Please, madam, have you any scissors to sharpen?"
The ladies handed him several pairs, which he ground in the best style, trying the edge with his finger, and at last passing them to the owner with the request for ten cents.</t>
  </si>
  <si>
    <t>Nelson</t>
  </si>
  <si>
    <t>OLD WHITEY</t>
  </si>
  <si>
    <t>http://www.gutenberg.org/files/28132/28132-h/28132-h.htm#Page_118</t>
  </si>
  <si>
    <t>One day Uncle Wash was ploughing, and he put me on the back of Old Whitey. Well, I liked that very much, and began to cluck, and jerk the reins, to make him go along; when in an instant, without any warning, he pricked up his ears, kicked up his heels, and ran away, leaving the plough behind.
I can't tell you how scared I was. I held on as long as I could; but it was of no use. The old horse ran through swamps and bogs, and dropped me, head first, in the mud and dirt. I was hurt on my head and side, but I would not cry because I was too big for that. When the men got to me, I was hunting for my hat.
After getting rid of his load, the runaway coolly walked up to the barn, and stood looking as mild as a lamb. I didn't have any faith in Old Whitey after that, though his master said he never knew him to do such a thing before.</t>
  </si>
  <si>
    <t>P.</t>
  </si>
  <si>
    <t>THE POOR BLIND WOMAN</t>
  </si>
  <si>
    <t>http://www.gutenberg.org/files/28133/28133-h/28133-h.htm#Page_133</t>
  </si>
  <si>
    <t>When she goes out to walk, she finds her way as well as she can by groping about with her big umbrella. Very often she loses her way, and goes in the wrong direction; and sometimes she gets bewildered: but I have never known her to be really lost or hurt. There is always somebody to set her right; and it is pleasant to see how kind every one is to her.
Many a time I have seen some gentleman, while hurrying to catch his train, stop to help her over the crossing; or some handsomely-dressed lady take her by the arm, and set her right, when she has gone astray.
Best of all it is, though, to see the children so kind to her. She comes to our square every Saturday; and, as she is very apt to go to the wrong gate, the little girls—bless their dear hearts!—seem to consider it their duty to guide her, and to help her over the slippery places.</t>
  </si>
  <si>
    <t>Paul Eaton</t>
  </si>
  <si>
    <t>MY DOG JACK</t>
  </si>
  <si>
    <t>http://www.gutenberg.org/files/28130/28130-h/28130-h.htm#Page_37</t>
  </si>
  <si>
    <t>One day, when I was harnessing him, he spied a pig, and away he ran after it—cart and all. He broke one wheel of the cart, and came back panting and wagging his tail, as if he had done something good; but I scolded him well.
Jack will sit on his hind-legs, and catch bits of bread or cake in his mouth when I throw them to him. One summer, we went to the seashore, and took him with us. He is a splendid swimmer; and when we took a stick, and threw it into the water, he would plunge through the waves, and bring it back in his mouth.
Sometimes an old fisherman took me out sailing, and as there was not room in the boat for Jack, the good old dog would lie on the wharf and wait patiently till I came back. When he saw the boat coming in, he would jump up and bark in great delight; and one day he leaped into the water, and swam out to meet us.</t>
  </si>
  <si>
    <t>R. B.</t>
  </si>
  <si>
    <t>THE CAT AND THE STARLING</t>
  </si>
  <si>
    <t>http://www.gutenberg.org/files/28138/28138-h/28138-h.htm#Page_125</t>
  </si>
  <si>
    <t>The European starling is a sprightly and handsome bird, about eight inches long, of a black color with purple and greenish reflections, and spotted with buff. It may be taught to repeat a few words, and to whistle short tunes.
A little boy in England, who had one as a pet, which he named Dicky, tells the following story about it:—
"I took it home with me, and got a cage for it. But Master Dicky was not satisfied with so little room, and got out, and took possession of the whole house. One morning I was awakened by his chirping, and, on looking around, I saw him on my pillow, to which he used to come every morning.
"We had at the same time a cat, with whom he soon became very good friends. They always drank milk out of the same saucer. One afternoon, a basin of milk being on the table, Master Dicky thought he would take a bath: so in he went, splashing the milk all over the</t>
  </si>
  <si>
    <t>S. D. L. H.</t>
  </si>
  <si>
    <t>BABY'S EXPLOIT</t>
  </si>
  <si>
    <t>http://www.gutenberg.org/files/28140/28140-h/28140-h.htm#Page_173</t>
  </si>
  <si>
    <t>She was slowly poking over the things in her lap, when mamma came back, bringing a pot of yeast to set by the open fire-place, where a small fire burned leisurely on this cool May morning. She put a little tin plate on the top of the pot, kissed the precious baby, and then went out again. Baby Lila was used to being left alone, though seldom out of mamma's hearing. At such times she would sit among the pillows, tossing her trinkets all about, and crowing at her own performances. Sometimes she would drop over against a pillow, and go to sleep.
But this morning Lila had no intention of going to sleep. She flourished the duster, and laughed at the pincushion; then gazed meditatively at the bright window, and reflected gravely on the broad belt of sunshine lying across the floor. That speculation over, she fell to hugging the cherished duster, rocking back and forth as if it were another baby.</t>
  </si>
  <si>
    <t>S. E. R.</t>
  </si>
  <si>
    <t>KATIE AND WAIF</t>
  </si>
  <si>
    <t>http://www.gutenberg.org/files/28140/28140-h/28140-h.htm#Page_166</t>
  </si>
  <si>
    <t>Waif grew fast, and we taught him ever so many tricks. He has learned to be very useful too, as I shall show you.
On a shelf in the kitchen stands a small basket, with his name, in red letters, printed upon it. To this basket he goes every morning, and barks. When Ellen the cook hears him, she takes the basket down, and places the handle in his mouth. Then he goes to mamma, and waits patiently till she is ready, when he goes down town with her, and brings back the meat for dinner.
When papa gets through dinner, he always pushes back his chair, and says, "Now, Waif:" and Waif knows what that means; for he jumps up from where he has been lying,—and, oh! such fun as we have with him then! He walks on his hind-feet, speaks for meat, and catches crumbs.</t>
  </si>
  <si>
    <t>Sarah H. Buck</t>
  </si>
  <si>
    <t>SARAH'S PICTURE</t>
  </si>
  <si>
    <t>http://www.gutenberg.org/files/28139/28139-h/28139-h.htm#Page_131</t>
  </si>
  <si>
    <t>About three years ago a lady gave me a little trunk, and I have kept my magazines in it ever since. Last winter, when snow was on the ground, and I had to stay in the house a good deal, I used to get my trunk and sit down on the floor by mamma, and look my "Nursery" through almost every day. So mamma thought she would like to have my picture taken just in that way.
Now I must introduce you to my dog, Beauty, who sits by my side in the picture. You see he is a Spitz; but do not be frightened: he will never have hydrophobia. I cannot think of having him muzzled, for one of his charms is the way he opens and shuts his mouth when he barks. Oh, no, Beauty! I will never hurt your feelings by making you wear a muzzle.</t>
  </si>
  <si>
    <t>Sister Pepilla</t>
  </si>
  <si>
    <t>THE EIDER-DUCK</t>
  </si>
  <si>
    <t>http://www.gutenberg.org/files/28133/28133-h/28133-h.htm#Page_139</t>
  </si>
  <si>
    <t>A long, long way from here, there is a country called Norway. It is a very cold country, and very rocky; and there are a great many small islands all around it. It is on these islands that the dear little eider-ducks build their nests. They take a great deal of time and trouble to make them, and they use fine seaweed, mosses, and dry sticks, so as to make them as strong as they can.
When the mother-duck has laid four or five eggs, which are of a pretty, green color, she plucks out some of the soft gray down that grows on her breast, to cover them up, and keep them warm, while she goes off to find some food.
And now what do you think happens? Why, when she comes back to sit on her eggs, she finds that all her eggs and beautiful down have been taken away! Oh, how she cries, and flaps her wings, to find her darling eggs gone!</t>
  </si>
  <si>
    <t>T. C.</t>
  </si>
  <si>
    <t>OUR FRIEND THE ROBIN</t>
  </si>
  <si>
    <t>http://www.gutenberg.org/files/28140/28140-h/28140-h.htm#Page_181</t>
  </si>
  <si>
    <t>When the spring came on, we opened the cage-door and let him go. At first he was not at all inclined to leave us; but after a while he flew off, and we thought we should never see him again.
All through the summer and autumn, the cage stood on a table in a corner of the kitchen. We often thought of the little robin, and were rather sorry that the cage was empty.
When the winter set in, we fancied we saw our old friend again hopping about outside the window. We were by no means sure that it was the same robin; but, just to see what he would do, we opened the window, and set the cage in its old place.
Then we all left the room for a few minutes. When we returned, we found, to our great delight, that the bird was in the cage. He seemed to know us as we petted him and chirruped to him; and we felt certain that it was our dear old friend.</t>
  </si>
  <si>
    <t>Uncle Charles</t>
  </si>
  <si>
    <t>"CHRISTMAS PRESENTS MADE HERE."</t>
  </si>
  <si>
    <t>http://www.gutenberg.org/files/28130/28130-h/28130-h.htm#Page_33</t>
  </si>
  <si>
    <t>So one day when Mr. Topliff, who keeps a great toy-shop, said to Edwin, "I'll pay you well for as many of these toy-houses as you can make," Edwin replied, "I'll go to work just as soon as I have finished this bracket; for a little money is just what I want."
Edwin had by practice learned to use his saw with great skill, and he took pains always to do his work well. Gradually he learned to do the finer sort of cabinet-work; and then he puzzled his wits to invent new varieties of toys, and other things often sought for as Christmas presents.
Mr. Topliff said, "You can earn a living by this kind of work, if you choose, Edwin." But no! Edwin had made up his mind to go to college; and so he replied, "If I can pay my college expenses by working at odd hours, Mr. Topliff, I mean to do it—and I think I can."
"So do I," said Mr. Topliff. "You've got the knack. Well, my lad, don't forget the firm of Topliff &amp; Co. Bring us all your pretty things."</t>
  </si>
  <si>
    <t>Uncle Charles's Nephew</t>
  </si>
  <si>
    <t>A DAY WITH THE ALLIGATORS</t>
  </si>
  <si>
    <t>http://www.gutenberg.org/files/28138/28138-h/28138-h.htm#Page_107</t>
  </si>
  <si>
    <t>These little alligators grow to be huge creatures, sometimes more than twenty feet long. They live in the creeks and little rivers that run into the St. John's. They rarely go very far from the shore. They live partly on land and partly in the water.
In Florida the weather in January is often quite as warm as it is in the Northern States in June. So on a fine winter day, my father took my sister and me on board the steamer "Mayflower" for a trip upon the St. John's River, and up some of the small streams, where alligators may be found.
We went some thirty miles towards the south, and then turned into a small river, where the scenery on both sides resembled that given in the picture. Cypress-swamps and high trees overgrown with moss everywhere met our view. On the banks, and generally on fallen logs, might be seen alligators basking in the sun.</t>
  </si>
  <si>
    <t>Uncle Joe</t>
  </si>
  <si>
    <t>STRUT</t>
  </si>
  <si>
    <t>http://www.gutenberg.org/files/28132/28132-h/28132-h.htm#Page_101</t>
  </si>
  <si>
    <t>She was very vain; that is, she had a very good opinion of herself. She always would strut when walking. Indeed, it was hard for her to pick up grains of corn as other chickens did. I think she never saw her feet in her life: certainly she never looked where she stepped.
Worse than all this, when she saw any person in the yard, instead of dodging away, as a modest hen should, she would strut right up to such a person, and look saucily in his face, as though asking, "Who are you? Where are you going? What for?"
At last, however, Strut received a severe rebuke for her evil ways. Cousin William Bird, who is soon to be a doctor, was visiting at Father Nunn's. Having occasion to climb the ladder to the barn-loft, he saw Strut on the farther side. He knew that she would come straight to him; and he also knew that she would not look where she stepped. So he held still to see what would happen; for exactly between them was an opening in the floor for throwing down hay.</t>
  </si>
  <si>
    <t>Uncle Sam</t>
  </si>
  <si>
    <t>WORK AND PLAY</t>
  </si>
  <si>
    <t>http://www.gutenberg.org/files/28129/28129-h/28129-h.htm#Page_1</t>
  </si>
  <si>
    <t>"Well, Murphy &amp; Flynn, I will employ you to do my shovelling today, and I will give you fifty cents for the job; but I am very particular. You must not leave a bit of snow anywhere about the steps or sidewalk."
"All right, sir," said the boys; and they went to work, while Mr. Prim went back to his newspaper. He had not been reading many minutes, when a loud shout in front of the house led him to look out of the window. The picture shows what he saw.
There were the two boys, each mounted on one of the stone lions at the head of the steps, and shouting at the top of his lungs in the excitement of an imaginary race.
Mr. Prim was first astonished, then angry, then amused, at this performance. He opened the window, and called out sharply, "Look here, boys! do you call that work, or play?"</t>
  </si>
  <si>
    <t>THE RESCUE</t>
  </si>
  <si>
    <t>http://www.gutenberg.org/files/28130/28130-h/28130-h.htm#Page_50</t>
  </si>
  <si>
    <t>One pleasant summer day Susan took the baby in her arms, Jane took Anna Maria in her arms, and all together, and all bareheaded, they took a stroll down the wharf. It was not a safe place for young children; and Susan ought to have known better than to take them there.
They wandered about, enjoying the cool sea-air, and pretty soon stood on the very edge of the wharf, looking down into the water. Just then, by some accident (I don't know exactly how it happened), Anna Maria slipped out of Jane's arms, and fell overboard.
Well, this was not so bad as if Jane herself had fallen over; but it was almost as bad to poor Jane. She burst into tears, and raised a cry of distress. There was her dear little Anna Maria in the water, beyond her reach, and she could do nothing to save her.
Now there happened to be a smart boy, named Tom Williams, not far off. He heard Jane's outcry, and came running down the wharf to see what was the matter; and another bright boy, named Sam Brown, came with him. The two saw what the trouble was in a moment.</t>
  </si>
  <si>
    <t>FUN IN WINTER</t>
  </si>
  <si>
    <t>http://www.gutenberg.org/files/28132/28132-h/28132-h.htm#Page_117</t>
  </si>
  <si>
    <t>The ground was white with snow. The sky looked black as though another storm were coming. The day was very cold; but the tough boys and girls did not mind the cold weather. They were out to have some fun.
Their rubber boots, and thick coats and mittens, kept them dry and warm. One of the boys, though, had come out bareheaded. He was the boy who never could find his cap when he wanted it. His name was Tom.
"Now look here, Tom," said his brother Sam, a sturdy little chap, who was always trying to keep Tom in order; "this won't do. You go into the house and get your cap. Go quick, or you'll get this snowball right in your face."
"Fire away!" said Tom, dancing around, and putting up his arm to keep off the snowball.
"I'm going to have a hand in this game," said Joe, aiming a snowball at Sam. "Look out for yourself, old fellow."
"Clear the track!" cried Bill and Ned, rolling a huge snowball down the hill.</t>
  </si>
  <si>
    <t>THE YOUNG LAMPLIGHTER</t>
  </si>
  <si>
    <t>http://www.gutenberg.org/files/28133/28133-h/28133-h.htm#Page_129</t>
  </si>
  <si>
    <t>Wallace, being a small boy, calls to his aid his father's saddle-horse. This horse is a kind, gentle creature, and as wise as he is kind. He and Wallace are about the same age, and have always been good friends.
So when Wallace puts the saddle on him every evening, just before dark, the horse knows just what is going to be done. He looks at the boy with his great bright eyes, as much as to say, "We have our evening work to do, haven't we, Wallace? Well, I'm ready: jump on."
Wallace mounts the horse; and they go straight to the nearest lamp-post. Here the horse stops close by the post, and stands as still and steady as the post itself.
Then Wallace stands upright on the saddle, takes a match from his pocket, lights the lamp, drops quickly into his seat again, takes up the bridle, gives the word to the horse, and on they go to the next lamp-post.</t>
  </si>
  <si>
    <t>Uncle Tiffy</t>
  </si>
  <si>
    <t>PHANTOM</t>
  </si>
  <si>
    <t>http://www.gutenberg.org/files/28140/28140-h/28140-h.htm#Page_186</t>
  </si>
  <si>
    <t>When he was only a few months old, he followed us all to church without our knowing it; nor did we see him, till, in the most solemn part of the service, we heard a patter, patter, patter, coming up the aisle, and there stood Phantom at the door of our pew. In his mouth was a long-handled feather duster, which he had found in some obscure corner of the building, and where it had been put (as it was supposed) carefully out of everybody's way.
Phantom is very intelligent, and has learned a number of tricks. He can understand what is said to him better than any dog I ever knew; but he is best known among the children here for his love of music and singing.
He has only learned one song yet; but he knows that as soon as he hears it. Wherever he may be,—up stairs, or down stairs, or out of doors,—if he hears that song, he will sit up, throw his head back, and you will hear his voice taking part in the music.</t>
  </si>
  <si>
    <t>W.</t>
  </si>
  <si>
    <t>KITTY BELL</t>
  </si>
  <si>
    <t>http://www.gutenberg.org/files/28139/28139-h/28139-h.htm#Page_134</t>
  </si>
  <si>
    <t>She carried the kitten into the kitchen, and soon got from the cook a nice pan of milk. Her little brother Harry came running in to see the new kitten eat its dinner, and with him came the old family cat, Mouser, who rubbed and purred against Alice, as if he wanted her to pet him too.
The next thing was to find a name, "pretty, and not too common," Alice said. While she was trying to think of one, she went up to her own little room and searched among her ribbons for a piece to tie around the kitten's neck. She soon found one that was just the thing.
In one of her drawers, she found a tiny bell that somebody had given her and thought it would be a good plan to hang that around kitty's neck by the ribbon. Kitty made no objection to being thus decorated, and a happy thought struck Alice; "Kitty Bell would be just the name for her!" and Kitty Bell it was.</t>
  </si>
  <si>
    <t>OUR DOG MILO</t>
  </si>
  <si>
    <t>The Nursery, No. 109, January, 1876, Vol. XIX.
       A Monthly Magazine for Youngest Readers</t>
  </si>
  <si>
    <t>http://www.gutenberg.org/files/21047/21047-h/21047-h.htm#OUR_DOG_MILO</t>
  </si>
  <si>
    <t>There was no end to the uses to which we put the dear little dog in our plays. Never did he snarl, or lose his temper. He saw that we loved him; and he repaid our love by taking all the pains he could to please us.
But a dark time came for Milo and for us. A fright about mad dogs broke out in our town. A bad fellow said he had seen another dog, who was known to be mad, bite Milo. This was untrue; for Milo was at home at the time.
But all our prayers were of no use. We must bring Milo to the town-hall to have him shot. How we children wept and took on! Poor Milo, our dear little playmate! Must we lose him forever? We could not bear the thought.
The little dog himself saw that something was the matter, and whined at seeing us all so sad. All at once up started our eldest brother, Robert, and declared it should not be. He would rescue the little dog.</t>
  </si>
  <si>
    <t>"WHY?"</t>
  </si>
  <si>
    <t>http://www.gutenberg.org/files/21047/21047-h/21047-h.htm#WHY</t>
  </si>
  <si>
    <t>"But why?" yelped the pup, as the maid threw a hearth-brush at his head.
Still no one told him why. But a man just then came upstairs. "Why, what a mess!" he said. "Oh, I see! It is that pup. I thought he knew he must not come in!"
"So I did; but I did not know why," growled the pup, as, with sore back and lame foot, he crept under a chair.
"Come out, come out!" cried the man. "I will not have you in the house at all. Out with you!" And he seized him with a strong hand and chained him in a stall.
"You might have stopped out, and played on the grass if you had stayed there," the man said. "But, as you will come into the house when you ought not to, you must be kept where you cannot do so.
"</t>
  </si>
  <si>
    <t>"HE DID IT FIRST."</t>
  </si>
  <si>
    <t>http://www.gutenberg.org/files/21047/21047-h/21047-h.htm#HE_DID_IT_FIRST</t>
  </si>
  <si>
    <t>The horse and the cow, in great grief, came and stood by the side of the white sheep as he lay on the grass. They were fond of him in spite of all his faults. "Oh, why!" cried the cow, with tears in her eyes (and the bell that was hung round her neck shook and rang as she leaned over him),—"why did you leave the field with the black sheep?"
"He did it first," said the white one in a faint voice.
"Then why did you jump down that steep place? Could you not see that it was a pit?"
"I did not stop to see. He did it first," said the white sheep. Then, with a groan, he went on to ask, "How is the black sheep? Is he here too? And what does the man think who comes to see us?"</t>
  </si>
  <si>
    <t>Count Alexis Tolstoi</t>
  </si>
  <si>
    <t>Under Seas</t>
  </si>
  <si>
    <t xml:space="preserve">At nightfall, the boat, taking advantage of the darkness, rose to the surface of the sea and sailed without lights. Andrey stood on the bridge throughout the night. The water was placid, the stars were screened by a light mist, and far away to the south the pale blue gleam of an enemy searchlight moved through the clouds.
The boat was now approaching a mine field. At dawn, when the greenish-orange light began slowly to pervade the fleecy clouds, the Kate sank to a great depth at a definitely fixed point in the sea. Steering solely by compass and map, she commenced to pick her way under the mines. Yakovlev was in charge of the steering apparatus, while Prince Bylopolsky calculated the side drift and reported to the chief engineer in charge of the motors. Andrey, leaning over the map, gave orders to the man at the wheel.
There was no sensation of movement, and it seemed as if the Kate stood still amidst the eerie darkness. The men for the most part were stretched on their backs, seeking to consume as little oxygen as possible.
</t>
  </si>
  <si>
    <t>D.</t>
  </si>
  <si>
    <t>THE CHRISTMAS PRESENTS</t>
  </si>
  <si>
    <t>http://www.gutenberg.org/files/21047/21047-h/21047-h.htm#THE_CHRISTMAS_PRESENTS</t>
  </si>
  <si>
    <t>Mr. D. had promised to give his wife a beautiful rattan rocking-chair as a Christmas present. It was his employment to sell these articles. In due time, Mrs. D. called at his place of business, and selected a chair; but, as she sat enjoying it for a few minutes, a new idea came into her mind, and she told her husband that she would gladly do without her present if he would give Jennie and Alice (their two little daughters) each a chair. Her husband agreed to this; and on Christmas Eve he took home with him two elegant little rocking-chairs. Leaving them in his garden, he went into tea, and, after taking his seat at the table, said to his children, "I have a story to tell you, and it is a true story. Would you like to hear it?"</t>
  </si>
  <si>
    <t>F. A. Walker</t>
  </si>
  <si>
    <t>The Animals and the Mirror</t>
  </si>
  <si>
    <t>http://www.gutenberg.org/files/15170/15170-h/15170-h.htm#mirror</t>
  </si>
  <si>
    <t>An old duck wandered into the barn and caught sight of herself in the mirror. "There is another duck," she said. "I wonder who she is."
And she walked toward the reflection. "She is rather friendly," the duck went on. "She is walking toward me. What large feet she has, but her feathers are very handsome."
Just then she bumped into the mirror. "Goodness!" she cried; "if that duck isn't in a glass case! Why are you in there?"
"Well, you needn't answer if you don't want to," she said, walking away. "A glass case is a good place for you."
Just then a pig came along, and nosing around, he came in front of the mirror.
"What are you doing here?" he asked, thinking he saw another pig. His nose hit the glass, and he stepped back.
"So you are in a glass pen," he said. "You are not very handsome, and your nose is not so long as mine; I cannot see why you should have a glass pen."
And away he trotted to tell the other pigs about the very plain-looking pig.</t>
  </si>
  <si>
    <t>GRANDMOTHER'S STORY</t>
  </si>
  <si>
    <t>http://www.gutenberg.org/files/21047/21047-h/21047-h.htm#GRANDMOTHERS_STORY</t>
  </si>
  <si>
    <t>At that time there were no steamships and no regular packets from Europe. The only way of coming was by a merchant-vessel. So Bernard, who was looking and longing for the arrival of his brother, did not think it strange when six weeks passed away without bringing him. But when two months passed, and he did not appear, poor Bernard began to be anxious. Four months, five months, six months, passed. Nothing was heard of John. Not a word came from Mr. Trainier. More than a year passed away, and still, there was no news. Bernard was in despair.
One August day (it must have been, I think, in the year 1805), when my father had occasion to visit Boston, he took Bernard with him; and, while there, went with him to call on Mr. Duprez, from whom they hoped to hear some good news.</t>
  </si>
  <si>
    <t>Master John</t>
  </si>
  <si>
    <t>POMPEY GUARDING BABY</t>
  </si>
  <si>
    <t>http://www.gutenberg.org/files/21047/21047-h/21047-h.htm#POMPEY_GUARDING_BABY</t>
  </si>
  <si>
    <t>I am very fond of babies. One reason of it, I think, is, that they cannot hurt me with their little hands. They pull my ears, but not so hard as to give me pain.
Once, on a hot day, when my mouth was open, and my tongue was out, Dot took hold of my tongue, and pulled it as hard as he could. I did not even say Bow-wow. I let him pull away.
I would have all people know that this baby is not to be touched while I am here. If you come near to disturb baby, I shall bark; but, if you try to touch him, I shall bite. So be careful. You must not even touch baby's rattle that lies on the floor.
I hear my mistress tell people what a good dog I am, and how she can trust me to take care of baby. Yes, I am proud to say I do my duty. I hold my head up, and keep my eyes wide open</t>
  </si>
  <si>
    <t>The Model Millionaire</t>
  </si>
  <si>
    <t>https://www.commonlit.org/texts/the-model-millionaire</t>
  </si>
  <si>
    <t>One morning, as he was on his way to Holland Park, where the Mertons lived, he dropped in to see a great friend of his, Alan Trevor. Trevor was a painter. Indeed, few people escape that nowadays. But he was also an artist, and artists are rather rare. Personally, he was a strange rough fellow, with a freckled face and a red ragged beard. However, when he took up the brush he was a real master, and his pictures were eagerly sought after. He had been very much attracted by Hughie at first, it must be acknowledged, entirely on account of his personal charm. ‘The only people a painter should know,' he used to say, ‘are people who are bête and beautiful, people who are an artistic pleasure to look at and an intellectual repose to talk to. Men who are dandies and women who are darlings rule the world, at least they should do so.' However, after he got to know Hughie better, he liked him quite as much for his bright buoyant spirits and his generous reckless nature and had given him the permanent entree to his studio.</t>
  </si>
  <si>
    <t>HUNTING FOR EASTER-EGGS</t>
  </si>
  <si>
    <t>The Nursery, Volume 17, No. 100, April, 1875</t>
  </si>
  <si>
    <t>http://www.gutenberg.org/files/14170/14170-h/14170-h.htm#HUNTING_FOR_EASTER_EGGS</t>
  </si>
  <si>
    <t>The Easter-egg is a painted or colored egg used for a present at Easter, a day which occurs on Sunday, the second day after Good-Friday.
The term "Easter" is said to be derived from a Saxon word meaning rising; and Easter is a festival of the Christian Church to commemorate the resurrection.
In the picture, the children are hunting for Easter-eggs, which the good mother has hidden in different parts of the room. The child who finds the most eggs will have the pleasure of making presents of them to whom he or she may choose.
Baby has set his eyes on the egg that lies on the floor. If he takes it up, I hope he will not let it fall, and break it. The other children will not be slow to find the painted eggs. There must be a dozen, or more, of them hidden away.</t>
  </si>
  <si>
    <t>ABOUT FLAX, BARLEY, AND RYE</t>
  </si>
  <si>
    <t>http://www.gutenberg.org/files/14170/14170-h/14170-h.htm#ABOUT_FLAX_BARLEY_AND_RYE</t>
  </si>
  <si>
    <t>Arthur had been looking at some pictures in a book; but he did not quite understand what they were: so he called on Uncle Oscar to explain.
Uncle Oscar took him on his knee, and said, "This, Arthur, is a picture of the flax-plant, a very useful plant indeed; for from it we make linen. Your apron is linen: so are the collar and wristbands on my shirt.
"The flax-plant bears delicate blue flowers, which look very pretty when in bloom. Flax is raised very largely in Kentucky, and other States in the Union. Do you know what part of the plant is the stalk? I will point it out to you in the picture.
"Well, from this stalk the thread, or fibres, are got, out of which linen cloth is made. The flax is pulled a little before the seeds are ripe: it is stripped, and the stalks are soaked in water. The flax is then dried, and broken and beaten till the threads, or fibres, of the bark are fit for spinning. From the seeds, linseed-oil is made.</t>
  </si>
  <si>
    <t>A SMART HORSE</t>
  </si>
  <si>
    <t>http://www.gutenberg.org/files/14170/14170-h/14170-h.htm#A_SMART_HORSE</t>
  </si>
  <si>
    <t>We thought that she could not have done it all, but that some careless person had left the chest open, and the door unfastened. So Jenny was led back to her stall and tied up; the lid of the chest was shut down, and the door closed and fastened with a hook.
About an hour afterwards, on entering the stable again, Madam Jenny was found as before, with her nose deep in the meal-chest, munching away with great relish. Then we knew she must have unhooked and opened the door, and raised the cover, as well as unhooked her halter.
Do you not think she was pretty smart for a horse? Papa says it was more smart than honest to steal meal in that way. But I suppose horses do not know much about honesty.
I liked Jenny all the better for her smartness, and I have made a great pet of her since. As she is so fond of meal, I take care to give her so much that she will not have to steal it.</t>
  </si>
  <si>
    <t>THE LITTLE CULPRIT</t>
  </si>
  <si>
    <t>The Nursery, Volume 17, No. 101, May, 1875</t>
  </si>
  <si>
    <t>http://www.gutenberg.org/files/14335/14335-h/14335-h.htm#Page_136</t>
  </si>
  <si>
    <t>The other children laughed; but a motion of the master's hand restored silence, and, turning to Katie, he said, "Now, my child, for your tardiness you will have a black mark, and go down one in your class; but, Katie, for the falsehood you will lose your place in my heart, and I cannot love you so much. But I will forgive you, if you will go stand in the corner of your own accord. Which will you do,—lose your place in my heart, or go stand in the corner for a quarter of an hour?"
The child burst into a flood of tears, and sobbing out, "I'd rather go stand in the corner," went there instantly, and turned her dear little face to the wall.
In a few minutes the master called her, and, as she came running to him, he said: "Will you promise me, Katie, never again to say what is not true?"
"Oh, yes, I will try—I will try never, never to do it again," was the contrite answer.</t>
  </si>
  <si>
    <t>JACK</t>
  </si>
  <si>
    <t>The Nursery, No. 103, July, 1875. Vol. XVIII.
       A Monthly Magazine for Youngest Readers</t>
  </si>
  <si>
    <t>http://www.gutenberg.org/files/19821/19821-h/19821-h.htm#jack</t>
  </si>
  <si>
    <t>One afternoon, some of the younger members of the family were sitting on the piazza, waiting for papa, who was expected home on the five-o'clock train. Jack was lying beside them.
At last, the whistle sounded in the distance; and the little four-year-old "flower of the family" said, "Run, Jack, to meet papa at the station." Jack looked up, listened intently for a moment, and then lay down again with a sigh of disappointment.
"Oh, what a lazy fellow!" said six-year-old Annie. "If mamma would only trust us to go to the station, we would not wait, or play sleepy." But the train passed on, and papa had not come.
In a little while, another whistle sounded; and this time, without a word of command, Jack sprung off the steps, dashed down the street, and returned in a few moments, escorting his master.</t>
  </si>
  <si>
    <t>PLAYING HORSE</t>
  </si>
  <si>
    <t>http://www.gutenberg.org/files/19821/19821-h/19821-h.htm#playing</t>
  </si>
  <si>
    <t>Among Ellen's playthings, there is none that pleases her more than the bright worsted reins which her aunt bought for her at the May Fair. "Reins!—what does a girl do with reins?" I think I hear somebody ask. Why, she plays horse with them, to be sure. She has a brother Charles. He is the horse sometimes; and sometimes he is the driver, and Ellen is the horse. Either way, it is good fun. One fine June day, her elder brother, Ned, took part in the play. He said there should be a span of horses. He and Charles would be the span, and Ellen should drive. "No," said Ellen, "I would rather be one of the horses." So Nelly and Ned were harnessed together, and Charley took the reins. "Get up!" said he, and away they went. As they crossed the lawn, they passed a lawnmower, and the horse Ned shied badly. If he had not had such a steady horse as Nell by his side, there might have been an accident.</t>
  </si>
  <si>
    <t>A.L.T.</t>
  </si>
  <si>
    <t>A HUNT FOR BOY BLUE</t>
  </si>
  <si>
    <t>http://www.gutenberg.org/files/14335/14335-h/14335-h.htm#Page_142</t>
  </si>
  <si>
    <t>Boy Blue's father then went to the men who were making hay, and said, "Men, men, have you seen my Boy Blue?" But the men answered, "No, no: we have not seen Boy Blue." But just then they happened to look under a haycock; and there, all curled up, lay Boy Blue, and his dog Tray, fast asleep.
His father shook him by the arm, saying, "Boy Blue, wake up, wake up! The sheep are in the meadow, and the cows are in the corn." Boy Blue sprang to his feet, seized his tin horn, and ran as fast as he could to the cornfield, with his little dog running by his side.
He blew on his horn, "Toot, toot, toot!" and all the cows came running up, saying, "Moo, moo!" He drove them to the barn to be milked. Then he ran to the meadows, and blew once more, "Toot, toot, toot!" and all the sheep came running up, saying, "Baa, baa!" and he drove them to their pasture.</t>
  </si>
  <si>
    <t>FISHING FOR TROUT</t>
  </si>
  <si>
    <t>The Nursery, No. 106, October, 1875. Vol. XVIII.
       A Monthly Magazine for Youngest Readers</t>
  </si>
  <si>
    <t>http://www.gutenberg.org/files/16522/16522-h/16522-h.htm#FISHING_FOR_TROUT</t>
  </si>
  <si>
    <t>I never had much luck in catching trout. One summer I went from the city to try the trout-streams in Northern New York. I had a handsome rod, and a line nicely baited with an artificial fly; but, though I was very persevering, my success was small.
I remember sitting for hours on the slender bridge just below the Upper Cascades of Buttermilk Fall, represented in the picture; but my patience was not rewarded by the capture of a single trout. I was sorry for this; for I had depended on getting one for my dinner.
As I was about retiring, a little barefoot fellow, about twelve years old, came along with a common fishing-pole, and hook baited with a worm, and said, "Mister, I'll catch a trout for you."—"Do it, then," said I.
He threw his line over a smooth spot in the pool below; and, before he had been at it five minutes, he pulled up a noble trout, large enough for a good dinner. Another and another were pulled up in quick succession. I did not know what to make of it; for I thought I had fished in a very scientific way.</t>
  </si>
  <si>
    <t>Anna Livingston</t>
  </si>
  <si>
    <t>CATSKILL-MOUNTAIN HOUSE</t>
  </si>
  <si>
    <t>http://www.gutenberg.org/files/19821/19821-h/19821-h.htm#catskill</t>
  </si>
  <si>
    <t>My little friend Mabel is passing the summer amid the Catskill Mountains. These mountains are in the State of New York, on the west side of the Hudson River.
Round Top and High Peak, two of the highest summits, are about thirty-eight hundred feet above the level of the sea. They are well covered with forests, and in autumn, when the leaves begin to change, they make a very brilliant show.
The Catskill-Mountain House is finely situated on a rocky terrace, twenty-two hundred feet above the river. It is twelve miles from the village of Catskill, and is much resorted to in the summer season.
The prospect from this house is quite extensive. Mabel writes me that the view of the sunrise is grand; the air is cool and bracing; and the sight of the tops of trees rolling below, like a sea, for miles and miles, is a thing to remember.</t>
  </si>
  <si>
    <t>FLORA'S LOOKING-GLASS</t>
  </si>
  <si>
    <t>The Nursery, No. 107, November, 1875, Vol. XVIII.
       A Monthly Magazine for Youngest Readers</t>
  </si>
  <si>
    <t>http://www.gutenberg.org/files/16524/16524-h/16524-h.htm#FLORAS_LOOKING-GLASS</t>
  </si>
  <si>
    <t>As Flora grew up, some of the neighbors tried to make her leave the old woman, and come and live with them; but Flora said, "No: she has been kind to me when there was no one to care for me, and I will not forsake her now."
So she kept on in her humble lot; and the old woman taught her the names of all the herbs and wildflowers that grew in the wood, and Flora became quite skillful in the art of selecting herbs and extracting their essences.
There was one scarce herb that grew on the border of "Flora's Looking-Glass." It was used in a famous mixture prepared by the old woman; and, when the latter was about to die, she said to Flora, "Here is a recipe for a medicine which will, someday, have a great sale. Take it, and do with it as I have done."
Flora took the recipe, and the old woman died. But poor Flora was so kind and generous a girl, that she gave the medicine away freely to all the sick people; nor did she try to keep the recipe a secret.</t>
  </si>
  <si>
    <t>THE YOUNG CRITIC</t>
  </si>
  <si>
    <t>http://www.gutenberg.org/files/19821/19821-h/19821-h.htm#young</t>
  </si>
  <si>
    <t>Ernest was such a quiet little fellow, and was so fond of pictures, that Mr. Norton, the artist, was always glad to see him in his studio; for Ernest did not trouble him, but would stand looking at the pictures for a quarter of an hour at a time.
One day, as he stood admiring a painting in which some horses were represented, he noticed a fault; for Ernest was a judge of horses: he was himself the owner of one—made of wood. "Look here, Mr. Norton," said he, "isn't one of the hind-legs of this horse longer than the other?"
Mr. Norton left his easel, and came and told Ernest to point out in the painting what fault he meant. The little fellow did so; and the painter exclaimed, "Why, you little chip of a critic, you are right as sure as I'm alive! We must make a painter of you."</t>
  </si>
  <si>
    <t>Aunt Emma's Niece</t>
  </si>
  <si>
    <t>The Lost Rabbit</t>
  </si>
  <si>
    <t>http://www.gutenberg.org/files/19821/19821-h/19821-h.htm#rabbit</t>
  </si>
  <si>
    <t>He heard his mother calling him, but took no notice of her call. It was a warm summer day, and he fell asleep. Soon he was startled by the loud barking of dogs. He woke up, and, oh, how frightened he was!
Luckily for him, the dogs did not come where he lay crouching; for their masters were shooting birds, not rabbits. Bunny thought the best thing he could do now was to scamper back to his mother, his brothers and sisters as fast as he could.
But it was not quite so easy to find them again. No sooner had he got into the open path than a troop of boys caught sight of him; and at once there was a volley of stones from their hands. By rare good luck he was not hit by the stones. But he had not gone many paces farther, when a man with a gun shot at him. Happily the man missed his aim, and the shot went into some bushes.</t>
  </si>
  <si>
    <t>WHAT THE DOVE LOST</t>
  </si>
  <si>
    <t>http://www.gutenberg.org/files/16524/16524-h/16524-h.htm#WHAT_THE_DOVE_LOST</t>
  </si>
  <si>
    <t>Uncle Tom ran as quickly as he could and took the panting little thing up in his hand very gently. Just then the horse-car came along; and uncle jumped into it, saying to himself, "I'll take this pigeon out to little Emily. How she will dance and skip when she sees it!"
The car went on and on, ever so far away from Boston, and by and by was half-way across a bridge. The pigeon had lain nestled under Uncle Tom's coat; and the warmth seemed to make it feel better. First, it put one round bright eye out, then the other, and took a peep at the people sitting near it.
Then, I think, its back must have ceased aching; for it grew lively, and stirred around. Uncle Tom felt it moving, and was afraid that it would presently try to get away: so he held it as close as he could without hurting it.
But just as he thought how safe he had it, and how tame it would be when it had lived with its little mistress a while, it popped its head out again.</t>
  </si>
  <si>
    <t>Aunt Nellie</t>
  </si>
  <si>
    <t>A TUG EXCURSION</t>
  </si>
  <si>
    <t>http://www.gutenberg.org/files/19821/19821-h/19821-h.htm#tug</t>
  </si>
  <si>
    <t>A look through the glass proved that the "specks" were really vessels, and huge ones too. While we were looking and talking, what do you suppose one of the men brought forward for Ralph's amusement?—A dog? No. A kitty? No. A parrot? No. I think you will have to give it up. A bear! Just the cunningest little bear anyone ever saw.
He was just about the size of a tan-terrier, and so full of play, that he got himself into all sorts of shapes, and performed all the antics imaginable. But the most laughable thing was to see him as a tight-rope performer. I am sure he outdid any circus actor who ever traveled.
Ralph thought it jolly to play with a live bear. As one would suppose, the bear was a great pet with all on board the tug. He had always been handled with kindness; and the captain told us he had never yet bitten anyone.</t>
  </si>
  <si>
    <t>Bella</t>
  </si>
  <si>
    <t>WE THREE</t>
  </si>
  <si>
    <t>http://www.gutenberg.org/files/16522/16522-h/16522-h.htm#WE_THREE</t>
  </si>
  <si>
    <t>For example, John and I sometimes take our books, and sit down on the rocks in the wood, under the thick trees, and read stories. And then Carlo will lie down at our feet, and go to sleep; for he cannot understand the nice stories which the other two friends enjoy so much.
But wait till we go into the swamps after berries, or into the wood-borders after hazel-nuts. Then Carlo is wide awake, you may be sure. If he sees a snake, what a noise he makes! We can always tell by the tone of his bark when he has found a snake.
And, when John climbs a tree after nuts, how anxiously Carlo will stand underneath and watch him, so afraid is he that the little boy will get a fall! And how the good dog will jump and show his pleasure when he sees John once more safe on the firm ground!</t>
  </si>
  <si>
    <t>Bouncer</t>
  </si>
  <si>
    <t>A BIG DOG</t>
  </si>
  <si>
    <t>http://www.gutenberg.org/files/19821/19821-h/19821-h.htm#big</t>
  </si>
  <si>
    <t>For breakfast, the kitten and I have the leavings from the table; but there never is half enough for both of us: so I let her clean out the platter, while I run to see my master off. When I get as far as the gate, he says, "Go back!" I sit down and watch him till he is out of sight.
Then there comes the milkman. I know him well; for he comes every morning and fills the can, and I watch it until it is taken in. Perhaps, when the door is open, a bone is thrown out to me. I hide it, quickly; for I see another dog coming. He is a friend of mine. He comes quite often to see me. We take a run around the house, and have a quiet talk together; then he takes himself off.</t>
  </si>
  <si>
    <t>C.E.C.</t>
  </si>
  <si>
    <t>THE PET OF THE SHIP.</t>
  </si>
  <si>
    <t>http://www.gutenberg.org/files/16522/16522-h/16522-h.htm#THE_PET_OF_THE_SHIP</t>
  </si>
  <si>
    <t>Billy would always watch the crowd about Dennis, when the latter was taking his bath, with a great deal of anxiety; and, if Dennis did not appear very shortly, he would begin bleating loudly.
This would disgust Dennis immensely; but he couldn't bear to think that Billy's feelings were hurt: so he would leave his nice bath, and push his way through the men, until Billy could see him. Then he would return to the pump, grunting in a manner that plainly showed his feelings.
He was certainly saying, "I do wish that sheep had a little more of the pig about him. If I am out of his sight for a moment, he begins to cry, and take on in such a manner, that I must show myself to him; and then I have all the trouble of making the sailors pump again."
But the sailors only waited to make Dennis beg a little. They had no idea of not pumping again. They were always pleased when he showed so much good feeling for Billy; and generally he got a larger allowance of water to pay for it.</t>
  </si>
  <si>
    <t>THE CHILDREN'S VISIT TO THE LIGHTHOUSE</t>
  </si>
  <si>
    <t>http://www.gutenberg.org/files/16522/16522-h/16522-h.htm#THE_CHILDRENS_VISIT_TO_THE_LIGHTHOUSE</t>
  </si>
  <si>
    <t>One warm, sunny morning, Charlie and Georgie, with their papa and mamma, and their two little friends, rowed across from Appledore, and landed on the pebbly beach of White Island. Here the children ran about, and picked up stones until they were tired; and then the whole party seated themselves on some shaded rocks, and ate their lunch of crackers and bananas.
While they were eating, an old white dog, belonging to the lighthouse keeper, came up and made their acquaintance. Georgie shared his cake with him; and it was amusing to see the old dog watching with eager eyes every piece that went into any mouth but his own.
When lunch was over, the two older children, Charlie and Anna, led the way; and all were soon climbing the winding stairs in the lighthouse tower. When they reached the top, they found themselves in a small room with windows on every side, and the great lamp in the centre. The lantern is made of red-and-white glass, and turns around, so that first a red, and then a white, light may be seen far out at sea.</t>
  </si>
  <si>
    <t>Cousin Emily</t>
  </si>
  <si>
    <t>LITTLE PEDRO</t>
  </si>
  <si>
    <t>http://www.gutenberg.org/files/16524/16524-h/16524-h.htm#LITTLE_PEDRO</t>
  </si>
  <si>
    <t>He dreamed about his pleasant home far away in Italy. He thought he was with his little sisters, and he saw his dear mother smile as she gave him his supper; but, just as he was going to eat, some sudden noise awoke him.
He was frightened to find it was daylight, and that the sun was high in the sky. In the doorway stood a kind gentleman looking at him. Pedro sprang up, and took his fiddle; but the gentleman stopped him as he was going out, and asked if that pile of shavings was all the bed he had. He spoke so kindly, that Pedro told him his story.
The gentleman felt so sorry for him, and was so pleased with his sweet, sad face, that he took him to his own home, and gave him a nice warm breakfast; and, being in want of an errand-boy, he concluded to let Pedro have the place.
Pedro has lived happily in his new home ever since; and, though he still likes to play on his fiddle, he has no wish to return to his old wandering mode of life.</t>
  </si>
  <si>
    <t>Daisy</t>
  </si>
  <si>
    <t>A LETTER FROM CALIFORNIA</t>
  </si>
  <si>
    <t>http://www.gutenberg.org/files/19821/19821-h/19821-h.htm#letter</t>
  </si>
  <si>
    <t>On the top of the Santa Cruz mountains, where we stopped to water the horses, there is a little house, and while we waited there, out from the house came a man whose face was all scarred and seamed. After we drove away, the stage-driver told us that the man was a hunter, known as "Mountain Charley," and that his scars were made by a grisly-bear.
Well, we have now been at Santa Cruz a week, and I have had a good time. Every morning we go in bathing. It is a funny sight to see everybody racing down into the waves, and catching hold of a big rope that is stretched from the shore a good distance into the water. The undertow here is so strong, that it is not safe to venture away from the rope.
Yesterday we all went to Moore's Beach to have a "clam-bake." We rode in a big wagon; and the first thing we did, when we got to the beach, was to pull off our shoes and stockings, and wade in the water. Papa and Uncle John dug the clams; while the rest of us ran about hunting for sea-urchins and shells.</t>
  </si>
  <si>
    <t>E.M.S.</t>
  </si>
  <si>
    <t>FROWING AWAY ONE</t>
  </si>
  <si>
    <t>http://www.gutenberg.org/files/14170/14170-h/14170-h.htm#FROWING_AWAY_ONE</t>
  </si>
  <si>
    <t>I know three little girls who are sisters. Of course, they ought to love each other dearly. When they stand up, they are like a flight of three steps: baby is the lowest; Mattie is the middle step; and Susie is the upper step, because she is tallest.
The baby is four years old, I know: so I guess that Mattie is almost six, and Susie a little more than seven.
No two of you little people love each other more dearly than Mattie and baby love each other. Where one is, the other always wants to be. They sit and walk with their arms around each other. It is pleasant to see them.
They both dearly love Susie too; but she is bigger, and doesn't seem to belong quite so much to them as they seem to belong to each other.
One day their mamma was looking at them; and, thinking aloud, she said, "Three little girls! What shall I do with so many? Don't you think I have too many?"</t>
  </si>
  <si>
    <t>E.W.</t>
  </si>
  <si>
    <t>VIEW FROM COOPER'S HILL</t>
  </si>
  <si>
    <t>http://www.gutenberg.org/files/14335/14335-h/14335-h.htm#Page_147</t>
  </si>
  <si>
    <t>When grandma was a little girl, she lived in England, where she was born. She lived in the town of Windsor, twenty-three miles south-west of London, the greatest city in the world.
Grandma showed us, the other day, this picture of a view from Cooper's Hill, near Windsor, and said, "Many a time and oft, dear children, have I stood there by the old fence, and looked down on the beautiful prospect,—the winding Thames, the gardens, the fields, and Windsor Castle in the distance.
"This noble structure was originally built by William the Conqueror, as far back as the eleventh century. It has been embellished by most of the succeeding kings and queens. It is the principal residence of Queen Victoria in our day. The great park, not far distant, has a circuit of eighteen miles; and west from the park is Windsor Forest, having a circuit of fifty-six miles.</t>
  </si>
  <si>
    <t>THE STOLEN BIRD'S-NEST</t>
  </si>
  <si>
    <t>http://www.gutenberg.org/files/14170/14170-h/14170-h.htm#THE_STOLEN_BIRDS_NEST</t>
  </si>
  <si>
    <t>The parent-birds, wild with grief, flew round and round, but it was of no use. Then they followed the cart, and continued to feed their young as well as they could, though the cart was in motion.
But a little girl, whose name was Laura, and who was taking a walk with her mother, saw the man remove the nest, and at once made up her mind to try and get it away from him.
So she went up, and asked him if he would let her have the nest, if she paid him for it. The man seemed a little ashamed when he saw Laura and her mother; and he replied, "Well, little girl, it didn't cost me any thing, and so you may have it for nothing."
"Oh, I thank you ever so much!" cried Laura. So she took the nest, with the birdies in it; and then she and her mother found a safe place in the notch of a tree, hidden from the road, and there they placed it.</t>
  </si>
  <si>
    <t>CAPTAIN BOB</t>
  </si>
  <si>
    <t>http://www.gutenberg.org/files/16524/16524-h/16524-h.htm#CAPTAIN_BOB</t>
  </si>
  <si>
    <t>Nobody had taught Captain Bob to swim. How he learned he could not explain. He was always ready to venture into a boat. He took to sculling and rowing quite as naturally as a duck takes to swimming.
One morning, we were all made sad by the report that Captain Bob was missing. He had not been seen since noon the previous day. Messengers were sent in every direction to make inquiries after the captain. Several persons said, that, the last they had seen of him, he was standing by the big post on the wharf, with a little boat in his hand that an old sailor had made for him.
Two days were at an end, and still there was no news of Captain Bob. His parents and friends were greatly distressed. But, on the morning of the third day, there was a shout from some of the gentlemen on the piazza; and, on hastening to find out what was the matter, whom should I see but Captain Bob, borne on the shoulders of two young men, and waving his cap over his head.</t>
  </si>
  <si>
    <t>F. H. W.</t>
  </si>
  <si>
    <t>SURF-BATHING AT CONEY ISLAND</t>
  </si>
  <si>
    <t>http://www.gutenberg.org/files/19821/19821-h/19821-h.htm#surf</t>
  </si>
  <si>
    <t>Coney Island, about eight miles from the city of New York, is four and a half miles long and about half a mile in width. It is quite a resort in summer for those who want to breathe the briny air of the ocean.
Charles and Laura had long been promised a visit to this famous bathing-place, and one warm day in June their father drove them down to the island; for there is a bridge connecting it with the main land.
As they drove along the beach, they saw the bathers in the water, and Charles was very desirous of having a dip in the salt sea himself; but he had no bathing-dress, and so he had to give it up.
It is very pleasant on a fine day in summer to stand on the beach, and watch the waves as they come foaming up. The children were much entertained at seeing a Newfoundland dog rush into the water after a stick which his master would throw far out.
They will long remember their pleasant visit to Coney Island; but the next time they go, they mean to take their bathing-dresses and have a swim.</t>
  </si>
  <si>
    <t>G.</t>
  </si>
  <si>
    <t>DOT AND THE LEMONS</t>
  </si>
  <si>
    <t>http://www.gutenberg.org/files/14335/14335-h/14335-h.htm#Page_158</t>
  </si>
  <si>
    <t>Dot's father is a funny man. One night, he brought home some lemons for mamma,—twelve long, fat, yellow lemons, in a bag. Dot was sitting at the piano with mamma when his father came in, and did not run, as usual, to greet him with a kiss. So Dot's father opened the bag, and let the lemons drop one by one, and roll all over the floor.
Then Dot looked around, and cried, "Lemons, lemons! Get down; Dot get down!" And he ran and picked up the lemons one by one, and put them all together in the great black arm-chair. As he picked them up, he counted them: "One, two, three, five, six, seven, nine, ten!"
When Dot got tired of seeing them on the chair, he began to put them on the floor again, one at a time, and all in one spot. While he was doing this, his father stooped down, and when the little boy's back was turned, took the lemons, slyly from the spot where Dot was placing them, and put them behind his own back,—some behind his right foot, and some behind his left.</t>
  </si>
  <si>
    <t>GRANDPA'S PIGS</t>
  </si>
  <si>
    <t>http://www.gutenberg.org/files/16524/16524-h/16524-h.htm#GRANDPAS_PIGS</t>
  </si>
  <si>
    <t>Last summer, mamma took me to grandpa's, to stay a few weeks. When we got to the house, I asked grandpa if I might go with him every day to feed the pigs. He said, "Yes."
So the next morning I went. There were four large pigs, and six little ones; and, when the food was put into the trough, they were all so eager to get it, that they kept tumbling over one another.
One morning, there was not a pig in the pen. We hunted everywhere, but could not find them. At last, grandpa said, "They must be in the turnip-garden." Sure enough, there they were.
The moment they saw us, they scampered; but, after a while, we got them all back in the pen. Then grandpa said he wanted to know how they got out: so we hid in the barn.</t>
  </si>
  <si>
    <t>ELSIE'S DUCKS</t>
  </si>
  <si>
    <t>http://www.gutenberg.org/files/16522/16522-h/16522-h.htm#ELSIES_DUCKS</t>
  </si>
  <si>
    <t>Elsie was the daughter of poor parents, who lived on the borders of a lake. Once, when she was very ill with a fever, a good neighbor made her a present of three young ducks. Elsie was much pleased, and she soon began to get well.
Her mother would bring a large tub of water into the room where she lay; and the three ducks would swim about, and swallow the crumbs which Elsie threw to them.
As soon as she got well, she would drive the ducks down to the lake, and let them swim. They were so tame, that they would come out of the water at her call.
Sometimes her father and the rest of the family would get into a boat, and he would row across the lake to the opposite side, where some families lived who employed Elsie's mother to wash clothes for them.</t>
  </si>
  <si>
    <t>A TRUE ANTELOPE STORY</t>
  </si>
  <si>
    <t>http://www.gutenberg.org/files/16522/16522-h/16522-h.htm#A_TRUE_ANTELOPE_STORY</t>
  </si>
  <si>
    <t>We knew at once by her actions that she had a fawn near there; and so, while she was leading Landy away from it, we set about hunting it up. In a few minutes, I came across the little slender-legged beauty, snugly curled up under a tuft of grass. As I came upon him, he dashed out of cover with a shrill, plaintive little "baa-baa, baa-baa," and, as fawns always do in such cases, began running in a small circle.
Landy, disgusted with his hopeless chase, came trotting back, and at once struck in after the fawn. This one was not so fleet as the other; and by and by Landy overtook him, and tried to stop him by pushing him over with his nose. This frightened the fawn so badly, that he made direct for Tip, who was squatting in the long grass in wait for him, and rushed joyfully into his arms.</t>
  </si>
  <si>
    <t>PET, THE CANARY</t>
  </si>
  <si>
    <t>http://www.gutenberg.org/files/16522/16522-h/16522-h.htm#PET</t>
  </si>
  <si>
    <t>The little fellow has become so tame, that he is allowed to stay out of his cage as long as he wishes, always going to it of his own accord when bedtime comes. One day I found no pins on my pin-cushion; and, seeing them scattered around on the bureau, I wondered who could have done the mischief. I soon found, by watching, that it was Pet's work.
Every day he took his stand on the pin-cushion, in front of the glass, to pull out all the pins. I saw him once work a long time trying to stick one back by tipping his head, first one side and then the other, holding the pin tightly in his bill; but he soon gave it up.
Little Fannie, Agnes's two-year-old sister, often shares her lunch with him; he sitting on the edge of the saucer, and helping himself while she is eating. As I write, he is sitting on the tassel of the shade, looking out of the window. Some day I'll tell you more of Pet's pranks.</t>
  </si>
  <si>
    <t>GREAT-AUNT PATIENCE AND HER LITTLE LION</t>
  </si>
  <si>
    <t>http://www.gutenberg.org/files/16524/16524-h/16524-h.htm#GREAT-AUNT_PATIENCE_AND_HER_LITTLE_LION</t>
  </si>
  <si>
    <t>As soon as they could get away, the boys ran upstairs to see what the driver had carried to their aunt's room. Fred discovered what it was as soon as he opened the door; but Bertie, who was not yet four years old, was greatly puzzled. "What can it be?" said he, keeping a safe distance away from it.
Now, Fred liked to play tricks upon his little brother sometimes: so he said, with pretended alarm, "Why, perhaps it is a young lion."
After this startling suggestion, Bertie did not wait an instant. He ran as fast as his legs would carry him, screaming, "O mamma! there is a young lion upstairs. O papa! Do get your pistol and shoot him." The poor child was really in a great fright; and all the family ran at once to see what could be the matter.</t>
  </si>
  <si>
    <t>Mary Atkinson</t>
  </si>
  <si>
    <t>NELLIE'S LITTLE BROTHER</t>
  </si>
  <si>
    <t>http://www.gutenberg.org/files/16524/16524-h/16524-h.htm#NELLIES_LITTLE_BROTHER</t>
  </si>
  <si>
    <t>Some weeks passed by before Nellie was allowed to take the little fellow in her arms; but, when she was permitted to do this, it seemed to her that she had never felt such delight before. When he would put up his tiny hands, and feel of her face, she was ready to weep with joy.
But one night the nurse was ill; and there was nobody to take care of the baby. Nellie begged so hard to be allowed to sit up and attend to it, that she was at last permitted to do so. She passed two hours, watching baby as he slept, and thinking of the nice times she would have with him when he grew up.
At last he awoke; and then Nellie gave him some milk from the porringer, and tried to rock him to sleep again. But the little fellow wanted a frolic: so she had to take him in her arms, and walk about the room with him.</t>
  </si>
  <si>
    <t>Mr. Periwinkle</t>
  </si>
  <si>
    <t>AN EXCITING SCENE</t>
  </si>
  <si>
    <t>http://www.gutenberg.org/files/19821/19821-h/19821-h.htm#exciting</t>
  </si>
  <si>
    <t>Early last spring, Mistress Jenny Wren took possession of the little box nailed to a tree immediately in front of Mr. Philip's house. She had not really moved in, when who should peep in but Mr. English-Sparrow.
He was abroad house hunting, and never mistrusted that anyone had got this house before him. He was thinking how well it would suit himself and mate, when whir-r-r-r! whir-r-r-r! up came Mrs. Jenny: and before he could offer a word of excuse, she began with, "Fie, fie! I took you for a gentleman! What business have you here?"
"My dear madam," began Mr. Sparrow; but Jenny would not hear him. "Out, out with you, you saucebox, you interloper!" she screamed; and she dashed at him and pecked him till he beat a speedy retreat.
The next day, however, he came round again; whether to express his regrets in due form, or to buy her off, I cannot say; but Mrs. Jenny was unwilling to accept anything but the most humble apology.</t>
  </si>
  <si>
    <t>Ned</t>
  </si>
  <si>
    <t>MABEL AND HER FRIEND CARLO</t>
  </si>
  <si>
    <t>http://www.gutenberg.org/files/16522/16522-h/16522-h.htm#MABEL_AND_HER_FRIEND_CARLO</t>
  </si>
  <si>
    <t>Mabel lives on a hill, quite near a beautiful lake, and is very fond of going with her papa to take a row on the water. Sometimes they visit the woods on the other side of the lake, and pick wild flowers, or go where the water-lilies grow, near the shore, and gather a bunch of the pretty white blossoms.
But I must tell about Mabel's friend Carlo. He is a large shaggy dog, owned by a gentleman who lives near. Although quite a young dog, he knows a great deal. He is very fond of water, and is wild with delight at the prospect of a swim.
His master owns a large sail-boat, and, as the water near the shore is not deep, he has to use a small boat to reach it. When Carlo sees him take down the oar from its place in the yard, he runs up, and takes it in his mouth, as much as to say, "Let me carry that for you, master." Then he trots down the hill with the oar, feeling very proud that he is allowed to carry it.</t>
  </si>
  <si>
    <t>Pinky</t>
  </si>
  <si>
    <t>THE SOLDIER-DOG</t>
  </si>
  <si>
    <t>http://www.gutenberg.org/files/16524/16524-h/16524-h.htm#THE_SOLDIER-DOG</t>
  </si>
  <si>
    <t>When the soldiers went out to battle, Major would go with them, and bark and growl all the time. Once, in a battle way down in Louisiana, Major began to bark and growl as usual, and to stand up on his hind-legs. Then he ran around, saying, "Ki-yi, ki-yi." By and by he saw a cowardly soldier, who was running away; and he seized that soldier by the leg, and would not let him go for a long time. He wanted him to go back and fight.
Soon after this, Major began to jump up in the air, trying to bite the bullets that whistled over his head. When a bullet struck the ground, he would run and try to dig it out with his paws. At last he placed himself right in front of an advancing line of soldiers, as much as to say, "Don't come any further!" He seemed to think that he could drive them back all alone.</t>
  </si>
  <si>
    <t>RUTH KENYON</t>
  </si>
  <si>
    <t>THE CHICKENS THAT WERE WISER THAN LOTTIE</t>
  </si>
  <si>
    <t>http://www.gutenberg.org/files/14335/14335-h/14335-h.htm#Page_140</t>
  </si>
  <si>
    <t>Out in the field Old Biddy Brown has four wee chickens, little soft downy balls, scarcely bigger than the eggs they came from just one week ago.
They are very spry, and run all about. When the mother Biddy finds any nice bit, she clucks; and every little chick comes running to see what is wanting.
When it grows chilly, and she fears they will take cold, she says, "Cluck, cluck, cluck!" and they all run under her warm feathers as fast as they can.
Just now Mother Biddy gave a very loud call, and every chicken was under her wings in a minute; and up in the sky I saw a hawk, who had been planning to make a good dinner of these same chickens. I could not help thinking, how well for them, that they did not stop, like Lottie, to ask, "Why?"
Down came the hawk with a fierce swoop, as if he meant to take the old hen and the chickens too; but Mother Biddy sprang up and faced him so boldly, that he did not know what to make of it.</t>
  </si>
  <si>
    <t>S. B. T.</t>
  </si>
  <si>
    <t>NEDDY'S SAND-BANK</t>
  </si>
  <si>
    <t>http://www.gutenberg.org/files/19821/19821-h/19821-h.htm#neddy</t>
  </si>
  <si>
    <t>This sand bank is a wonderful place for the children. Every fine day Neddy takes his box of playthings, and marches off to the sand-bank; and I think, as I kiss his dear rosy cheeks, what a nice, clean boy he is in his linen blouse, broad-brimmed hat with blue ribbons, white stockings, and neat buttoned boots. He returns after a few hours, looking like a little savage.
"Just fit to go into the washtub," Dinah says; and she is right.
What do they play on the sand bank? I will tell you what they did yesterday, while I sat under the oak tree and worked, and listened to their prattle.
"Let's build cities today," said Tommy Abbott. "Oh, yes!" said Jamie Newton. "I will build Boston," chimed in Neddy: "I don't know much about other places." After each had selected a city to build, they were silent for some time.</t>
  </si>
  <si>
    <t>Sallie's Mamma</t>
  </si>
  <si>
    <t>THE CAT SHOW</t>
  </si>
  <si>
    <t>http://www.gutenberg.org/files/16522/16522-h/16522-h.htm#THE_CAT_SHOW</t>
  </si>
  <si>
    <t>The cats that had taken the first prize were known by a little blue flag suspended over the front of the cage, and were the largest cats. Very many of them were lazily sleeping on their cushions, as happy as if they were in their own homes. They took little notice of the people who were looking at them; and, as a placard on each cage ordered spectators to "move on," no one could spend much time in trying to attract their attention.
I can hardly tell you about all the cats, there were so many,—some all white, some all black, and some all yellow; black-and-yellow, black-and-white, black-and-gray, gray-and-white, black-and-yellow-and-white; cats with long hair, and cats with short; cats with tails, and cats without. One large Russian cat, called the "Czar," was brown, with smooth, short, shining fur, which looked like seal-skin.</t>
  </si>
  <si>
    <t>THE BOY WHO LOVED HIS MOTHER</t>
  </si>
  <si>
    <t>http://www.gutenberg.org/files/14170/14170-h/14170-h.htm#THE_BOY_WHO_LOVED_HIS_MOTHER</t>
  </si>
  <si>
    <t>Once, when Felix had grown to be six years old, his mother took him with her on a journey in the railroad-cars to New York. It was a fine day in June: the windows of the cars were open.
"Felix," said his mother, as they took their seats, "you may sit by the window; but you must not put your head or your arms out of it."
Before she could explain to him her reasons for saying this, a friend who had come in drew off her attention, by talking to her; so that she forgot to explain to Felix why she did not wish to have him put his head or arms out of the window.
In the seat just before him, Felix saw a large boy, who kept putting his head out, although the boy's mother kept telling him not to do it. By and by the cars rushed by a post, which stood so near the track that it almost grazed the boy's head. He started back in a great fright, losing his hat as he did so. He had a very narrow escape.</t>
  </si>
  <si>
    <t>UNCLE CHARLES</t>
  </si>
  <si>
    <t>BOILING MAPLE-SUGAR</t>
  </si>
  <si>
    <t>http://www.gutenberg.org/files/14170/14170-h/14170-h.htm#BOILING_MAPLE_SUGAR</t>
  </si>
  <si>
    <t>Early in spring, while the weather is yet cold, and before the trees have begun to show many signs of life, it is the time for tapping the maples.
The sun, which has already begun to make his power felt by melting the snow, and leaving great green patches here and there on the cleared lands, has kissed the rugged trunks of the trees, and has set the sweet sap mounting through every vein and tissue.
Now is the time to set the troughs in order, and to bore the holes for the little spouts through which the juice must run. These must be made a foot from the ground, on the sunny side of the tree; and very soon the drip, drip, of the oozing sap will be heard, as it trickles over the spout into the rough bowls placed to catch it at the foot of every maple.</t>
  </si>
  <si>
    <t>THE DOG WHO LOST HIS MASTER</t>
  </si>
  <si>
    <t>http://www.gutenberg.org/files/14335/14335-h/14335-h.htm#Page_129</t>
  </si>
  <si>
    <t>When papa came home, and saw what a good, wise dog Spot was, he told the children they might keep him till they could find the owner.
A week afterwards, they saw at the railroad-station a printed bill offering a reward of thirty dollars for Spot.
He was restored at once to his master, who proved to be a Mr. Walldorf, a German. But the little girls refused the offered reward; for they said they did not deserve it, and Spot had been no trouble to them.
Three weeks passed by, and then there came a box from New York, directed to Nelly and Julia. They opened it: and there were two beautiful French dolls, and two nice large dolls' trunks filled with dolls' dresses and bonnets,—dresses for morning and evening, for opera and ball-room, for the street and the parlor, for riding and walking.</t>
  </si>
  <si>
    <t>THE KEEPER PUNISHED</t>
  </si>
  <si>
    <t>http://www.gutenberg.org/files/19821/19821-h/19821-h.htm#keeper</t>
  </si>
  <si>
    <t>One day a new keeper was set over an elephant named Tippoo, that had been accustomed to good treatment. This new keeper, if he had been wise, would have won the elephant's love by kindness.
Instead of that, the man kept thrusting his goad at the elephant, and hurting him without any good cause. Tippoo bore it patiently for some time; but at last, with his great trunk seizing his tormentor, he ran with him down to the river that was nearby.
Here, after ducking the man several times in the water, he laid him down gently on the dry ground, as much as to say, "Now, sir, behave yourself, and treat me like a gentleman, or I will give you a worse ducking than that."
Finding that Tippoo was not to be trifled with, the man began to treat him well, and the elephant soon forgave him, and at last grew quite fond of him. Love wins love.</t>
  </si>
  <si>
    <t>Victor Bluthgen</t>
  </si>
  <si>
    <t>THE PARROT WHO PLAYED THE MASTER</t>
  </si>
  <si>
    <t>http://www.gutenberg.org/files/19821/19821-h/19821-h.htm#parrot</t>
  </si>
  <si>
    <t>The master of the house had gone out on business. As he shut the door, the parrot, whose place was on a perch in the room, thought to himself, "Hi! Now I am master in this house, and I'll let people know it."
He thereupon threw his head proudly on one side, and spread himself in a very pompous manner; then, as he had seen his master do, broke the finest rose from the bush, and put the stem in his bill; then looked at his gay-colored coat in the glass, and felt as grand as a born nobleman.
Nearby, on the rug, two dogs, Ami and Finette, lay asleep. They were well-trained, obedient dogs, clean-limbed and civil, expert in many clever tricks, but not quite a match for the parrot in cleverness and cunning.
As soon as the latter spied them, he cried out, imitating his master's tones, "Finette, attention! Ami, make ready!" Whereupon Ami stood up on his hind-legs, straight as a sentinel; while Finette hurried up, expecting to have something thrown for him to bring back.</t>
  </si>
  <si>
    <t>W.T.O.</t>
  </si>
  <si>
    <t>GOING AFTER COWS</t>
  </si>
  <si>
    <t>http://www.gutenberg.org/files/16522/16522-h/16522-h.htm#GOING_AFTER_COWS</t>
  </si>
  <si>
    <t>When Edward was eight years old, his mother told him he might go with John, the hired man, to drive the cows from the pasture. How happy the little boy was!
Every day he would be ready as soon as John gave the word; and off they would go, through the woods, over hills and rocks, and gurgling brooks, wherever the ding-dong of the distant cow-bells pointed the way.
Sometimes they had a long search before they could find all the cows; for the pasture was very large, and the cows would wander about in every part of it, to find the best feeding-places.
On the way home, Edward would run ahead of the cows, and open the bars; and sometimes he would sit on the wall, and pat each cow as she came through.
When the cows reached the barnyard, Edward would help milk. There was one old cow which he called his own, and which he named Carrie. She always stood very still while being milked, and that was one reason why he liked her better than any of the rest.</t>
  </si>
  <si>
    <t>William T. Sherman</t>
  </si>
  <si>
    <t>Memoirs of General William T. Sherman</t>
  </si>
  <si>
    <t>http://www.gutenberg.org/files/4361/4361-h/4361-h.htm</t>
  </si>
  <si>
    <t>AutoBio</t>
  </si>
  <si>
    <t>In about three days, travelling day and night, we reached Frederick, Maryland. There we were told that we could take rail-cars to Baltimore, and thence to Washington; but there was also a two-horse hack ready to start for Washington direct. Not having full faith in the novel and dangerous railroad, I stuck to the coach, and in the night reached Gadsby's Hotel in Washington City.
The next morning I hunted up Mr. Ewing, and found him boarding with a mess of Senators at Mrs. Hill's, corner of Third and C Streets, and transferred my trunk to the same place. I spent a week in Washington, and think I saw more of the place in that time than I ever have since in the many years of residence there. General Jackson was President, and was at the zenith of his fame. I recall looking at him a full hour, one morning, through the wood railing on Pennsylvania Avenue, as he paced up and down the gravel walk on the north front of the White House. He wore a cap and an overcoat so full that his form seemed smaller than I had expected.</t>
  </si>
  <si>
    <t>WILLIE B. MARSHALL</t>
  </si>
  <si>
    <t>MY DOG</t>
  </si>
  <si>
    <t>http://www.gutenberg.org/files/14335/14335-h/14335-h.htm#Page_156</t>
  </si>
  <si>
    <t>When I go on errands, Don takes the basket or pail, and trots away to the store; and sometimes I have to pull him, or he will go the wrong way.
He is a lazy old fellow, and he likes to sleep almost all the time, except when he is asked if he wants to go anywhere; and then he frisks around, and seems as if he had never been asleep.
When he wants a drink, he goes around to the store-room door, and asks for it by looking up in our faces; and I dare say he would say, if he could speak, "Please give me a drink?"
I have a little brother, and he sits on my dog a good deal. And I have a cousin of whom the dog is very fond and when she is at the table, he will put his paw on her lap, and want her to take it.</t>
  </si>
  <si>
    <t>Far from the Madding Crowd</t>
  </si>
  <si>
    <t>http://www.gutenberg.org/files/107/107-h/107-h.htm</t>
  </si>
  <si>
    <t>The girl on the summit of the load sat motionless, surrounded by tables and chairs with their legs upwards, backed by an oak settle, and ornamented in front by pots of geraniums, myrtles, and cactuses, together with a caged canary—all probably from the windows of the house just vacated. There was also a cat in a willow basket, from the partly opened lid of which she gazed with half-closed eyes, and affectionately surveyed the small birds around.
The handsome girl waited for some time idly in her place, and the only sound heard in the stillness was the hopping of the canary up and down the perches of its prison. Then she looked attentively downwards. It was not at the bird, nor at the cat; it was at an oblong package tied in paper and lying between them. She turned her head to learn if the waggoner were coming. He was not yet in sight; and her eyes crept back to the package, her thoughts seeming to run upon what was inside it.</t>
  </si>
  <si>
    <t>The Story of the Sparrow</t>
  </si>
  <si>
    <t>The Nursery, January 1873, Vol. XIII.
       A Monthly Magazine for Youngest People</t>
  </si>
  <si>
    <t>http://www.gutenberg.org/files/24474/24474-h/24474-h.htm#Page_1</t>
  </si>
  <si>
    <t>Many young sparrows have been born to us. They are proud of being Americans. They think they are cleverer than their parents, because their parents, you see, are English. Pride is not right, is it?
There is a bird called the butcher-bird,—a very savage bird,—that tries to kill us. We have to look out for these butcher-birds. But they cannot get into our houses: the doors are too small for them.
There is a little bird called the snow-bird, that comes in winter. We are not afraid of him. He is afraid of us. We drive him away when Emily feeds us all. Emily calls us naughty when we do this: she threatens to punish us for it.
Emily and her folks live not far from our grove. Emily has a father and mother, a grandfather, a brother Philip, and a baby sister, whose name is Nelly. Grandfather and Nelly are great friends. Grandfather brings Nelly in his arms to see Emily and Philip feed us.</t>
  </si>
  <si>
    <t>KATY'S CHRISTMAS-PRESENTS</t>
  </si>
  <si>
    <t>http://www.gutenberg.org/files/24474/24474-h/24474-h.htm#Page_6</t>
  </si>
  <si>
    <t>It is Christmas morning; and the children have brought in presents for poor sick Katy. Observe that nice large chair with a long-cushioned back, ending in a footstool, and which tips back so as to be just like a bed: that is a present from Katy's father.
See that little evergreen-tree planted in a red flower-pot: the boughs are hung with oranges and nuts, and shiny red apples, and pop-corn balls, and strings of bright berries. These are all presents from the children. A little silver bell, with "Katy" engraved on the handle, is among the pretty things.
Presents for poor sick Katy
Then there is a new book, which you may spy out if you will look sharp. How the children do enjoy seeing dear Katy happy! They have all had presents themselves; and they will soon show them to her. They hope she will be well enough to play with them before spring.
These children used to have rare frolics among themselves. On St. Valentine's eve, they had many letters, most of which, I think, must have been written by Katy.</t>
  </si>
  <si>
    <t>LITTLE MISCHIEF</t>
  </si>
  <si>
    <t>http://www.gutenberg.org/files/24474/24474-h/24474-h.htm#Page_9</t>
  </si>
  <si>
    <t>One day Bessie was at her aunt's house when the folks were away. But Carlo the dog was at home; and Bessie had her doll Cornelia to play with. At last she placed Cornelia up on the arm-chair with her arms over the back.
Then seeing near by an inkstand, and a bottle of gum with a brush in it, Bessie thought she would amuse herself by painting Carlo's face with ink. This was very silly, and Carlo seemed to think so; for he struggled, and tried to get away.
The brush tickled him; he did not like to taste of the ink: at last he broke away, and hid himself under the sofa.
Bessie had a piece of biscuit in her pocket. She took it out, and offered it to Carlo. It was so nice to get biscuit without having to stand on his hind-legs first, or jump a great height, or do something funny to earn it, that Carlo came out.
Then Bessie seized him, and tried once more to ink his face; but this time Carlo tore himself loose, and ran out of the room, knocking over the stool on which stood the inkstand, as he went.</t>
  </si>
  <si>
    <t>The Nursery, February 1873, Vol. XIII.
       A Monthly Magazine for Youngest People</t>
  </si>
  <si>
    <t>http://www.gutenberg.org/files/24475/24475-h/24475-h.htm#Page_57</t>
  </si>
  <si>
    <t>On the easel stood a portrait. Bessie looked at it, and thought it must be a likeness of her friend Col. Fraser. "But," said she, "the mustache is too faint: it wants paint."
Then she remembered hearing her uncle say that he had more work than he could attend to. "What if I do a little work for him, and so give him a surprise!" thought she.
"Uncle Frank, when he is by, never lets me touch his paints," said Bessie to herself; "but that must be because he does not know how clever I am. Nothing can be easier to paint than a mustache. It is only a number of hairs."
So Bessie climbed up into her uncle's chair, and took one of his long brushes in her hand. Then she looked at the colors on the palette, and tried to mix the blue and red as she had seen Uncle Frank do.
The long brush was hard to manage. However, she remembered the rhyme, "Try, try, try again;" and she worked away until she thought she had got the tint.</t>
  </si>
  <si>
    <t>The Nursery, March 1873, Vol. XIII.
       A Monthly Magazine for Youngest People</t>
  </si>
  <si>
    <t>http://www.gutenberg.org/files/24476/24476-h/24476-h.htm#Page_82</t>
  </si>
  <si>
    <t>Bessie went into the parlor one day, and noticed that the clock did not tick. "I must wind it up," thought she. "It must be very easy, for you only have to turn the key round and round."
So Bessie began to turn the key. At first it would not move; but then she tried it the other way, and it went round and round quite easily. She was determined to do it thoroughly while she was about it: so she went on winding and winding, and was charmed to hear it begin to tick.
But all at once it made a noise,—burr-r-r-r,—and then it stopped ticking.
The hands, too, that had been going so fast, stood still. What could be the reason of it? Had it really stopped? Bessie put her ear quite near, and listened. Yes, there was not a sound.</t>
  </si>
  <si>
    <t>PETERLIN ON HIS TRAVELS</t>
  </si>
  <si>
    <t>The Nursery, April 1873, Vol. XIII.
       A Monthly Magazine for Youngest People</t>
  </si>
  <si>
    <t>http://www.gutenberg.org/files/24477/24477-h/24477-h.htm#Page_106</t>
  </si>
  <si>
    <t>He stood on the brink of an abyss; and far beneath him flowed a stream through the blooming land; and over the waters moved proud vessels with their white sails and their waving flags.
All at once Peterlin saw a bird in the air. "Oh, dear! what if it should be a vulture?" thought he, trembling in every joint. "Oh, if I were only once more under my good old mother's wing! Oh! how I wish I had minded her warning!"
Off ran Peterlin back through the grass, back over the ploughed field, along by the edge of the wood; and then he heard a noise,—"cluck, cluck, cluck!" "Oh, joy, joy! That is my mother's voice!" thought he.
Yes, it was Biddy's voice, calling her runaway child. She approached him at a quick run; and it was not till he was safe under her wing that the quick beat of his heart slackened, and he felt once more at peace. Peterlin then and there resolved that he would wait till he was older before he started again on his travels.</t>
  </si>
  <si>
    <t>WALTER'S DOG</t>
  </si>
  <si>
    <t>http://www.gutenberg.org/files/24477/24477-h/24477-h.htm#Page_117</t>
  </si>
  <si>
    <t>I must tell you some of Fido's funny ways. He would sit up on his haunches, drop his fore-paws, and wait for Walter to put a piece of bread on his nose; then he would sit quite still while Walter counted, "One, two, three;" and, at the word "three," he would give his head a toss, and catch the bread in his mouth.
Fido had a great taste for music. There was one tune in particular that he was very fond of; and, when it was played on the piano, he would begin to make a whining noise, which would grow louder and louder, until it ended in sharp, quick barks, keeping time with the music. Walter called this "Fido's singing."
Fido liked dancing-tunes; but there was a friend of his, one of the neighbor's dogs, that liked only psalm-tunes. He would whine solemnly until a lively tune was struck up; when he would slink away in manifest displeasure. He would not countenance such frivolity.
So you see, dogs have their fancies as well as human beings.</t>
  </si>
  <si>
    <t>NAMING THE KITTEN</t>
  </si>
  <si>
    <t>The Nursery, May 1873, Vol. XIII.
       A Monthly Magazine for Youngest People</t>
  </si>
  <si>
    <t>http://www.gutenberg.org/files/24478/24478-h/24478-h.htm#Page_144</t>
  </si>
  <si>
    <t>"How would you like the name of Betsy?"
"Not at all. I think it a homely sort of name."
"Well, will any of these do?—Pet, Muff, Tabby, Tit, Tip-top, Scamper, Nap, Mop, Pop, Grab?"
"I think you must have got those from some story-book."
"You guessed right that time," said Alice. "Name the kitten yourself, if none of my names will satisfy you. Put her in my lap, and I will get some cream, and let her lap it."
"Lappit, did you say? That's a new name, and a good one!" cried Rachel. "You have hit upon a name at last. We will call the kitten Lappit. Now hold up your apron, and I will put Lappit in your lap."
Alice laughed at her sister's play upon the word; and, taking the kitten in her apron, she ran off into the garden, followed by the old cat.</t>
  </si>
  <si>
    <t>THE LIFE OF A SPARROW</t>
  </si>
  <si>
    <t>http://www.gutenberg.org/files/24478/24478-h/24478-h.htm#Page_154</t>
  </si>
  <si>
    <t>My parents fed me constantly with tender worms; and it is no wonder that the feathers began to grow on my naked little body, or that my father soon thought me able to fly. So one fine day I stood on the edge of the nest, fluttered my wings, and flew out of my father's house. With many fears and a beating heart I at last alighted on an acacia-tree. While I sat there, I saw many large birds walking about, and also a cat, against whom my mother had already warned me; and, directly over my head, I heard the scream of a hawk.
In my fright, I cried out bitterly; but when the cat ran away, and the hawk flew into the woods near by, I grew calm again. My cry soon brought my mother to my side; and my father came, bringing a delicious worm to comfort me.</t>
  </si>
  <si>
    <t>THE LITTLE FORTUNE-SEEKERS</t>
  </si>
  <si>
    <t>The Nursery, July 1873, Vol. XIV. No. 1</t>
  </si>
  <si>
    <t>http://www.gutenberg.org/files/24938/24938-h/24938-h.htm#Page_24</t>
  </si>
  <si>
    <t>All at once it came into Alan's head that Uncle Paul had once been attacked by a wolf, and that they ought to have an adventure of the same kind: he therefore asked Owen if he would consent to be eaten up by a wolf. Owen said he did not like it: he thought Alan ought to be eaten, for he was the biggest. Alan said that would never do; for then there would be nobody to care for him and Amy.
But, besides this difficulty, there was another: they had no wolf; and, where to get one, they did not know. At last it was settled. Owen was to be the wolf, and to spring on Amy; but before he had eaten her up, or even so much as snapped off her little finger, Alan was to rush upon him with his stick, and drive him back into the woods.
Amy was now left alone, that Owen might get behind one bush, and Alan behind another. No sooner was this done, than, with her basket on her arm, she went on her journey.</t>
  </si>
  <si>
    <t>THE LITTLE STEPMOTHER</t>
  </si>
  <si>
    <t>http://www.gutenberg.org/files/24938/24938-h/24938-h.htm#Page_30</t>
  </si>
  <si>
    <t>The little stepmother, with her blue eyes and rosy cheeks, sat in the yard, surrounded by her pets, and busily paring some apples.
From heaven blew the morning wind, and greeted the lovely child: "Little stepmother, I will by thee remain: I will make the time pass merrily for thee, and cool thy red cheeks. Dost thou not hear?"
A sparrow sat before her on the bench, and twittered: "This is my place; my stomach is empty. Little stepmother, I am very hungry. I beg thee to give me some breakfast. Dost thou not hear?"
The dove swelled with anger, and said, "Go away, thou vagabond, thou beggar sparrow, thou glutton!—Little stepmother, I politely ask thee only for a sip of water. Dost thou not hear?"
The cat sat lost in thought, opening and shutting her eyes. "Little stepmother," said the cat, "my stomach, too, is empty. Go thou for some meat, or else look out that no harm comes to thy dear birds in the yard. Dost thou not hear?"</t>
  </si>
  <si>
    <t>MEDITATIONS OF A SHUT-OUT ONE</t>
  </si>
  <si>
    <t>The Nursery, August 1873, Vol. XIV. No. 2</t>
  </si>
  <si>
    <t>http://www.gutenberg.org/files/24939/24939-h/24939-h.htm#Page_46</t>
  </si>
  <si>
    <t>Well, now, do you call that good manners? My master shut the gate in my face, as much as to say, "Stay where you are, Bob." Then he goes in to dine and play chess with the parson, and leaves me here to watch and wait.
Three hours, I do believe, I have been here on the watch,—three long, long hours. And there he sits yonder with the folks in the summer-house. The roast meat seems to be deliciously done, if I may judge from the odor. Just one little bone for me, if you please, good master mine.
What do I see? He gives a bone to that scamp Fido; but for me, his trusty one, who, year in and year out, have guarded yard and stable so faithfully,—for me he has nothing, not even a mouthful! And here I sit hungering and thirsting till my tongue sticks to the roof of my mouth.</t>
  </si>
  <si>
    <t>STORY OF A DAISY</t>
  </si>
  <si>
    <t>The Nursery, November 1873, Vol. XIV. No. 5</t>
  </si>
  <si>
    <t>http://www.gutenberg.org/files/24942/24942-h/24942-h.htm#Page_156</t>
  </si>
  <si>
    <t>Summer passed away, and autumn came, and Emma was as fond as ever of her dear plant. But Mrs. Vincent, Emma's mother, had been very ill, and Dr. Ware had cured her.
One day, while Emma was in the parlor with her father and mother, Dr. Ware came in.
"I need not come again," he said: "I am here now to say good-by. You will not want any more of my medicines."
Then Emma's papa thanked Dr. Ware very much for the skill and care which he had shown in the case; and Emma's mother said, "I hope to show you some day how grateful I am, Dr. Ware."
"What can I do to let him know how much I thank him?" thought Emma. "I will give him my little daisy-plant," said she. So she took it to Dr. Ware; and he was so much pleased, that he took her on his knee and kissed her. But I am not sure that a little tear did not drop on Daisy-flower, as Emma put it into the doctor's hand.</t>
  </si>
  <si>
    <t>WHAT JESSIE CORTRELL DID</t>
  </si>
  <si>
    <t>The Nursery, December 1873, Vol. XIV. No. 6</t>
  </si>
  <si>
    <t>http://www.gutenberg.org/files/24943/24943-h/24943-h.htm#Page_173</t>
  </si>
  <si>
    <t>Well, the children walked and walked, and now and then they got a drive; and, on the third morning, Jessie led Johnny into Boston over the Brighton road.
They found Dr. Williamson. He received them kindly. He examined Johnny's eyes, and then said to Jessie, "I think there are nine chances in ten that I can cure your brother."
Jessie bounded with joy. The good doctor accommodated them in his own house while the cure was going on; and after not many days he sent the children home in the cars, and, as he left them, placed a sealed envelope in the hand of Jessie.
"My bill for your father: there is no haste about it," said he kindly; and then he bade them good-by.
The journey was a short one. Happy enough were the parents to see their dear children back again, and Johnny quite cured of his blindness.</t>
  </si>
  <si>
    <t>A. F.</t>
  </si>
  <si>
    <t>A JOURNEY TO CALIFORNIA</t>
  </si>
  <si>
    <t>http://www.gutenberg.org/files/24939/24939-h/24939-h.htm#Page_55</t>
  </si>
  <si>
    <t>They liked the prairie-dogs and the antelopes; but they were afraid of the buffaloes; and, when their papa went out to shoot one, they would almost cry for fear he would get hurt. But, when he came back with plenty of nice buffalo-meat, they had a real feast; for they had had no meat but salt-pork for many a day, and they did not like that very well.
Sometimes a storm would come up with fearful peals of thunder, and flashes of lightning. More than once the tent was blown down, and the rain came pouring on them; but the little girls put their heads under the bed-clothes, and crept close to their mamma, and never minded the storm.
After travelling in this way three or four months, they were still many, many days' journey away from California, and Annette and Lisette began to wish themselves back in their old home; for now the plains were no longer green and bright with flowers, but hot, sandy, and dusty, with only ugly little bushes, called "sage-bushes," growing on them.</t>
  </si>
  <si>
    <t>A. F. A.</t>
  </si>
  <si>
    <t>COOSIE AND CARRIE</t>
  </si>
  <si>
    <t>http://www.gutenberg.org/files/24939/24939-h/24939-h.htm#Page_36</t>
  </si>
  <si>
    <t>I followed slowly; and at last one sheep stood still. I went up close to her, calling "Coosie, Carrie!" for I knew it must be one or the other. She ate the apples out of my hand, and let me pat her head, and feel her soft wool.
The next time I went out with apples, two sheep came to my call. They looked exactly alike to me; but Mary told me which was Coosie, and which was Carrie. After that, they did not wait to be called, but came running up as soon as they saw me.
When the sheep were driven away into the meadow-lot again, I stood near the gate to see them go. The old sheep walked along quietly; but the lambs jumped and frisked about, and kicked up their heels in a very funny way. The sheep called out "Baa-a-ah!" and the lambs answered, "Baa-a-ah!" and sometimes it sounded like "Maa-a-ah."
Coosie and Carrie ran up, and licked my hand as I said good-by. Now, were they not dear little pets?</t>
  </si>
  <si>
    <t>ROBERT'S PROMISE TO SANTA CLAUS</t>
  </si>
  <si>
    <t>http://www.gutenberg.org/files/24474/24474-h/24474-h.htm#Page_16</t>
  </si>
  <si>
    <t>Robert's hope was that he should have a sled. "O Santa Claus!" said he, "if you will only bring me a sled, I will promise to give all your other presents away to those who need them most."
Uncle Charles heard this speech, and said, "May I send word to Santa Claus of your promise?"
"Yes, you may," said Robert; "for I am in earnest about it. If Santa Claus will only bring me a sled, I shall be content."
"And you will bestow his other Christmas-gifts on those who need them most,—is that the bargain?" asked Uncle Charles.
"Yes, that is it," said Robert.
The little boy went to sleep that night, wondering who Mr. Santa Claus was, and whether he would heed a hint from Uncle Charles.
Early Christmas morning, Robert woke; and what do you think he saw by the side of his bed? Well, it was a fine sled, painted red, with thick iron runners.</t>
  </si>
  <si>
    <t>THE PIGEONS AND THEIR FRIEND</t>
  </si>
  <si>
    <t>http://www.gutenberg.org/files/24476/24476-h/24476-h.htm#Page_65</t>
  </si>
  <si>
    <t>The pigeons did not seem to be at all disturbed or frightened by the noise of carriages or the press of people; but would fly down, and light on the peddler's wrist, and peck the food from the palm of his hand.
He had made them so tame, that they would often light on his shoulders or on his head; and, if he put food in his mouth, they would try to get it even from between his teeth.
The children would flock round to see him; and even the busy newsboy would pause, and forget the newspapers under his arm, while he watched these interviews between the birds and their good friend.
A year afterwards I was in Boston again; but the poor peddler and his birds were not to be seen. All Franklin Street, and much of the eastern side of Washington Street, were in ruins. There had been a great fire in Boston,—the largest that was ever known there; and more than fifty acres, crowded with buildings, had been made desolate, so that nothing but smoking ruins was left. This was in November, 1872.</t>
  </si>
  <si>
    <t>HOW NORMAN BECAME AN ARTIST</t>
  </si>
  <si>
    <t>The Nursery, September 1873, Vol. XIV. No. 3</t>
  </si>
  <si>
    <t>http://www.gutenberg.org/files/24940/24940-h/24940-h.htm#Page_87</t>
  </si>
  <si>
    <t>The boy had a basket strapped to his back, and stood looking intently, with both hands resting on his knees. His name was Norman Blake. Other boys, and a young woman, soon came up, and joined him as spectators.
Norman studied every movement of the painter's hand; and, when he got home, he took a piece of charcoal, and tried to draw a picture on the wall. Rather a rough picture it was, but pretty good for a first attempt.
The next day Norman went again, and looked on while the painter sketched. "You've got that line wrong," cried Norman all at once, forgetting that the painter had told him not to talk.
"What do you know about it, you young vagabond?" cried the painter angrily. "Out of this! Run, scamper, and don't show your rogue's face here again! But stop. Before you go, come here, and point out what struck you as wrong."</t>
  </si>
  <si>
    <t>PERILS OF THE SEA</t>
  </si>
  <si>
    <t>The Nursery, October 1873, Vol. XIV. No. 4</t>
  </si>
  <si>
    <t>http://www.gutenberg.org/files/24941/24941-h/24941-h.htm#Page_112</t>
  </si>
  <si>
    <t>One fine day last month, Edwin took his ship down to the Frog Pond on Boston Common, and set her afloat. On the opposite side of the pond he saw four boys sailing their boats, and a tall boy carrying a sloop, and followed by his small brother.
A sloop, you know, has but one mast. None of these boys had a ship with three masts, like "The Uncle George." Edwin felt a little proud when he saw his good ship catch the wind in her sails, and go plunging up and down over the pond.
But, dear me, think of the risks of ship-owners! Consider, too, that Edwin's ship was not insured. What, then, was his dismay, when, as she got into the middle of the Atlantic Ocean (for so Edwin called the pond), a flaw of wind threw her on her beam-ends, and sent her masts down under water till she foundered, sank, and disappeared.</t>
  </si>
  <si>
    <t>Anna Holyoke</t>
  </si>
  <si>
    <t>IN THE MAPLE WOODS</t>
  </si>
  <si>
    <t>http://www.gutenberg.org/files/24477/24477-h/24477-h.htm#Page_124</t>
  </si>
  <si>
    <t>There was a good path, and they soon came to the woods. On the edge of the woods was a hut, where the men rested sometimes while making sugar. The children thought they would play that was their house. Nobody was there that day: so they had it all to themselves.
A little way out of the woods were two large stakes with a pole across them, on which hung a large kettle. Some half-burnt logs and ashes were under the kettle, but the fire was all out. A pile of wood was not far off; and branches of trees, chips, and logs were scattered around.
The children gathered dry leaves and sticks, and made a fire in a safe place. The next thing to do was to get some sap to boil into candy. What is sap? It is the juice of a tree. When the warm spring sunshine melts the snow, the roots of the tree drink in the moisture of the earth. This goes up into the tree, and makes sap. The sap within the tree, and the sunshine without, make the buds swell, and the bright fresh leaves come out.</t>
  </si>
  <si>
    <t>THE HORSE THAT LOVES CHILDREN</t>
  </si>
  <si>
    <t>http://www.gutenberg.org/files/24477/24477-h/24477-h.htm#Page_119</t>
  </si>
  <si>
    <t>This is a picture of the horse that refuses to run over children. His name is Prince. Once his master was driving him along a narrow street, when Prince saw an infant creeping along across the street right in his way.
Prince at once slackened his speed; and though his master, who did not know that the infant lay in the way, touched him with the whip, Prince knew better than to hurt the poor little infant.
At last the good horse stopped short, and refused to move. His master got out of the buggy to see what was the matter; and there, close by the horse's fore-feet, was a baby on its knees.
Was not Prince a good, wise horse to refuse to harm the baby? Another time, when a little boy came up behind him, when the flies were pestering him, Prince, instead of kicking him, just lifted up one of his hind-feet, and pushed him gently away.</t>
  </si>
  <si>
    <t>DREAMING AND DOING</t>
  </si>
  <si>
    <t>http://www.gutenberg.org/files/24939/24939-h/24939-h.htm#Page_48</t>
  </si>
  <si>
    <t>Amy was delighted at the thought, and ran home and got her basket, and called her little dog Quilp, with the intention of going at once to pick the blackberries.
Then she thought she would like to find out, with the aid of her slate and pencil, how much money she should make if she were to pick five quarts. She found she should make eighty cents,—almost enough to buy a new calico dress.
"But supposing I should pick a dozen quarts: how much should I earn then?" So she stopped and figured that out. "Dear me! It would come to a dollar and ninety-two cents!"
Amy then wanted to know how much fifty, a hundred, two hundred, quarts would give her; and then, how much she should get if she were to put thirty-two dollars in the savings bank, and receive six percent interest on it.</t>
  </si>
  <si>
    <t>THE STARLING AND THE SPARROWS</t>
  </si>
  <si>
    <t>http://www.gutenberg.org/files/24943/24943-h/24943-h.htm#Page_181</t>
  </si>
  <si>
    <t>Madam Starling looks about with her clear, bright little eyes, and sees that the troublesome sparrows have all gone away; and her faithful mate lights on the topmost bough of a tree nearby, and pours forth a song of rejoicing and of triumph.
But soon the wind blows cold from the north. Ah! old Winter comes back a moment or two just to see what Spring is about. The flakes descend on their black coats; and the starlings come out from their little house, and look about to see what's the matter.
Have they made a mistake? Oh, no! Soon the sun will be out. April has come, and the snow will not last long. They first go to work and clean their little house, pitching out all the rubbish the sparrows have left there.
Straw, feathers, and hay must now be got for a nice fresh nest. This they soon make; and one day Madam Starling shows her mate five or six clear blue eggs in the nest. For nearly sixteen days she must sit brooding on these eggs; and then—what joy!—half a dozen bright little starlings make their appearance.</t>
  </si>
  <si>
    <t>Aunt Amy</t>
  </si>
  <si>
    <t>HETTIE'S CHICKEN</t>
  </si>
  <si>
    <t>http://www.gutenberg.org/files/24938/24938-h/24938-h.htm#Page_10</t>
  </si>
  <si>
    <t>One night Hettie went to bed, and forgot to put her pet in its cage. What do you think it did? It just flew up on her pillow; and there it sat with its head tucked under its wing.
Hettie named it Posey, and called it her daughter.
"What will you be, some day, when Posey lays eggs, and brings out a brood of little chickens?" asked mamma one day.
That was a new idea to Hettie; and it puzzled her little brain for a minute: then she laughed out, "Shall I be their grandmother?"
Papa looked up from his paper to see what amused his little girl so much; and, when she had told him, he said he would have a pair of spectacles ready for her; and mamma said she would make her a cap; and Hettie said her little arm-chair would be very nice for a grandmother's chair.</t>
  </si>
  <si>
    <t>GRANDPA AND THE MOUSE</t>
  </si>
  <si>
    <t>http://www.gutenberg.org/files/24942/24942-h/24942-h.htm#Page_151</t>
  </si>
  <si>
    <t>One day mousie was so hungry, that he made bold to run at a crumb which had fallen a good way from grandpa's feet. He picked it up as quickly as he could and scampered back with it to his safe little hole.
Finding that grandpa did him no hurt, mousie tried it another day. After a while, he came out every time he saw grandpa open the little basket, and picked up all the crumbs that fell down.
One day grandpa was very tired, and fell fast asleep after he had eaten his cake. Pretty soon he felt a pull at his soft white hair. He put up his hand and down ran mousie.
Not getting as much to eat that day as he wanted, mousie had just walked up grandpa's side to his shoulder, and then upon his head. Wasn't that a strange place for a mouse to try to find something to eat?</t>
  </si>
  <si>
    <t>Aunt Mercy</t>
  </si>
  <si>
    <t>PLAYING TABLEAUX</t>
  </si>
  <si>
    <t>The Nursery, June 1873, Vol. XIII.
       A Monthly Magazine for Youngest People</t>
  </si>
  <si>
    <t>http://www.gutenberg.org/files/24479/24479-h/24479-h.htm#Page_183</t>
  </si>
  <si>
    <t>Nearly every day in winter, when they cannot play out of doors, these little girls dress up to represent different characters. They call this "Playing Tableaux;" but their tableaux are something more than pictures, as they act their parts as well as dress them.
Sometimes, for instance, one of the little girls appears as a peddler, who is quite as hard to get rid of as a real one.
Sometimes a washerwoman comes in, and gets about tubs and clothes, and makes all the confusion of washing-day.
Sometimes papa's great shaggy black coat covers what pretends to be "your good old dog Tiger," who is very kind to his friends, but has loud, fierce "bow-wow-wows" and sharp bites for those who are not good to him.
Sometimes poor little lame Jimmy, who can only walk on crutches, comes in to sell shoe-strings, "because," he says, "you know I can do nothing else to help my poor mother."</t>
  </si>
  <si>
    <t>Aunt Tutie</t>
  </si>
  <si>
    <t>DREADFULLY CHEATED</t>
  </si>
  <si>
    <t>http://www.gutenberg.org/files/24942/24942-h/24942-h.htm#Page_132</t>
  </si>
  <si>
    <t>George had quite a long walk to take; and, when he got back, it was quite dark. Just as he reached the garden-gate, he remembered what his uncle had said that morning about Watch.
"Now," said he to himself, "I'll just see if I cannot get into the house without your knowing it, Master Watch; and, if I cannot, you are smarter than I think."
So George took off his shoes, and went stealing along on the soft grass, looking like a little thief, until he came to the broad gravel-walk, which he must cross to get round to the back of the house.
He stopped for a minute, while he looked about for Watch, and soon spied him lying at the front-door, with his black nose resting upon his great white paws; and he seemed to be fast asleep.
Then George very cautiously stepped upon the gravel-walk, first with one foot, and then with the other. As he did so, Watch pricked up both ears; but it was so dark, that George did not see them.</t>
  </si>
  <si>
    <t>Auntie May</t>
  </si>
  <si>
    <t>IDA'S MOUSE</t>
  </si>
  <si>
    <t>http://www.gutenberg.org/files/24476/24476-h/24476-h.htm#Page_88</t>
  </si>
  <si>
    <t>One day mousie managed to get his door open and scamper off. Then Ida cried and cried, and was afraid her dear mousie would starve. But after a day or two, as grandma was going upstairs, she saw little mousie hopping up ahead of her.
He ran into Ida's closet. Ida brought the cage; and mamma and grandma made mousie run into it.
"Perhaps it is not the same mouse," said grandma.
"Oh, yes, it is!" said Ida. "I know him by his sore nose."
Ida took good care of mousie till warm weather came, and it was time to go into the country for the summer. Then she took the cage outside the back-gate and opened mousie's door. Mousie was very quiet at first; but soon he peeped out, and, seeing nothing to hinder, he ran away as fast as his little legs could carry him.
I am glad that he was set free; for I do not think he was happy in the cage. I hope he will keep away from traps and cats, and live to a good old age.</t>
  </si>
  <si>
    <t>Aunty May</t>
  </si>
  <si>
    <t>LITTLE MAY</t>
  </si>
  <si>
    <t>http://www.gutenberg.org/files/24476/24476-h/24476-h.htm#Page_93</t>
  </si>
  <si>
    <t>She took great delight in feeding the chickens; and she even liked to throw bits to the pigs. It made her laugh to see piggy, with one foot in the trough, champing his food with such a relish.
Once she saw her papa scratch piggy's back with an old broom. So, a few days after, she thought she would try it; but, instead of getting an old broom, she took a nice new one, and, reaching over the side of the pen, managed to touch the pig's back with it.
Now, what do you think that ungrateful animal did? He caught the broom in his mouth and began to chew it.
Off went May to her mother as fast as her little feet could carry her. "Mamma, mamma!" said she, "come quick. Oh, dear, dear! piggy is eating the broom."</t>
  </si>
  <si>
    <t>KIT MIDGE</t>
  </si>
  <si>
    <t>http://www.gutenberg.org/files/24938/24938-h/24938-h.htm#Page_8</t>
  </si>
  <si>
    <t>Kit Midge was thought in the family to be a wonderful little cat. She enjoyed sitting in the sunshine; she liked to feast upon the dainty little mice; and, oh, dear me! now and then, she liked to catch a bird!
This was very naughty, of course; but the best trained cats have their faults. One morning Kit ate her breakfast with great relish, washed her face and paws, smoothed down her fur coat, and went into the parlor to take a nap in the big arm-chair.
The sun shone full in her face; and she blinked and purred and felt very good-natured; for, only the night before, she had caught her first rat, and for such a valiant deed had been praised and petted to her heart's content.
Well, Kit Midge fell asleep in the chair, with one little pink ear turned back, that she might wake easily, and a black tail curled round her paws.</t>
  </si>
  <si>
    <t>Bertha</t>
  </si>
  <si>
    <t>ABOUT BEES</t>
  </si>
  <si>
    <t>http://www.gutenberg.org/files/24479/24479-h/24479-h.htm#Page_171</t>
  </si>
  <si>
    <t>The most important bee in the hive is naturally the queen. She is longer and sleeker than the others, and has a crooked sting, of which, however, she seldom makes use. Similar in form, but smaller, are the working-bees, whose sting is straight. The male bee, or drone, is thicker than the others, and stingless.
"What has the queen to do in the hive?" I asked. The old gentleman replied, "She is the mother-bee, lays all the eggs, and is so diligent that she often lays twelve hundred in a day, having a separate cell for each egg. That is her only work; for she leaves the whole care of her children to the industrious working-bees, who have various labors to perform. Some of them build cells of wax; others bring in honey on the dust of flowers, called pollen; yet others feed and take care of the young; and a small number act as body-guard to the queen."</t>
  </si>
  <si>
    <t>C</t>
  </si>
  <si>
    <t>BLOSSOM AND I</t>
  </si>
  <si>
    <t>http://www.gutenberg.org/files/24940/24940-h/24940-h.htm#Page_85</t>
  </si>
  <si>
    <t>I will tell you a true story about my sister and me. I am five years old, and Fanny (papa calls her Blossom) is three.
We are in Germany now, but our home is in America; and, when I go out to play with the boys here, they call me "America." We came over the ocean in a big ship. Papa and mamma were seasick, but Fanny and I were not, and we liked to live on the water.
When mamma packed our trunks, I wanted her to put in my little pails and wheelbarrow; and she said there wasn't room, but that we could bring as many numbers of "The Nursery" as we pleased. So we brought all we had.
We have used them so much, that papa says they are not fit to be bound; but I don't want to put them away on a shelf to be kept nice. I like to have them every day; and so does Fanny.
When we were coming on the steamer, Fanny used to sit in the captain's lap and tell him the stories.</t>
  </si>
  <si>
    <t>C. R. W.</t>
  </si>
  <si>
    <t>A TRUE STORY ABOUT A DOG</t>
  </si>
  <si>
    <t>http://www.gutenberg.org/files/24940/24940-h/24940-h.htm#Page_73</t>
  </si>
  <si>
    <t>When he got to be six months old, he became very mischievous. Things were constantly being missed from the house. Handkerchiefs, slippers, shoes, towels, aprons, and napkins disappeared; and no one could tell what became of them. One day Cæsar was seen going into the garden with a slipper in his mouth; and I followed him to a far-off corner where stood a large currant-bush.
I looked under the bush and saw Cæsar digging a hole, into which he put the slipper, and then covered it up with earth. Upon digging under this bush, I found all the things that had been missed.
A neighbor's dog, called "Dr. Wiseman," was Cæsar's particular friend. One day we heard a loud scratching at the front door; and, when we opened it, in walked Cæsar and Dr. Wiseman. Cæsar took the Doctor by the ear, and led him up to each of the family, just as if he were introducing him, and then led him into the garden, and treated him to a bone.</t>
  </si>
  <si>
    <t>Carl Heinsman</t>
  </si>
  <si>
    <t>THE OLD CLOCK</t>
  </si>
  <si>
    <t>http://www.gutenberg.org/files/24477/24477-h/24477-h.htm#Page_123</t>
  </si>
  <si>
    <t>"Tick, tock! tick, tock!" said again the old clock; and then there was a little buzzing noise, and the old clock began to strike; and all at once a little door over the dial-plate opened, and there stood a little bird crying, "Cuckoo, cuckoo!" And over the bird, on the top of the clock, a little man started up in a red coat, with sabre and musket complete, and began to march backwards and forwards.
Henry did not look up to see the bird and the little man; for he wanted to be out in the garden at play with his sister, instead of trying to write a theme on the "Flight of Time."
At last Henry finished his theme in these words: "Time does not fly at all fast for me when I am trying to write a theme. On the contrary, it seems very long indeed. We ought to improve our time. We ought to work. Life is short. My theme is ended. And now, having written the required number of words, I will go out in the garden, and see if any peaches have fallen during the night."</t>
  </si>
  <si>
    <t>Clarence's Papa</t>
  </si>
  <si>
    <t>CLARENCE AT THE MENAGERIE</t>
  </si>
  <si>
    <t>http://www.gutenberg.org/files/24938/24938-h/24938-h.htm#Page_14</t>
  </si>
  <si>
    <t>On the first day of May, Barnum's menagerie came to our town; and Clarence went with his papa to see the animals. He enjoyed looking at them all; but most of all he liked the monkeys and the elephants.
He fed the monkeys with candy, and laughed to see them hang by their tails while they took it from his hand. They ate all the candy he would give them, and did it in a very funny way.
Clarence's papa said the candy had better be eaten by monkeys than by boys; but I doubt whether Clarence was of that opinion.
Clarence was afraid of the great elephant when his papa first took him near it, and hung back when they came within reach of its trunk.
"Why are you afraid of the elephant, Clarence?" asked his papa. "I'm afraid he will trunk me," said Clarence.</t>
  </si>
  <si>
    <t>HOW THE WIND FILLS THE SAILS</t>
  </si>
  <si>
    <t>http://www.gutenberg.org/files/24476/24476-h/24476-h.htm#Page_85</t>
  </si>
  <si>
    <t>"What makes the vessel move on the river?" asked little Anna one day of her brother Harry.
"Why," said Harry, "it's the wind, of course, that fills the sails, and that pushes the vessel on. Come out on the bank, and I will show you how it is done."
So Anna, Harry, and Bravo, all ran out on the lawn. Bravo was a dog; but he was always curious to see what was going on. When they were on the lawn, Harry took out his handkerchief, and told Anna to hold it by two of the corners while he held the other two. As soon as they had done this, the wind made it swell out, and look just like a sail.
"Now you see how the wind fills the sails," said Harry.
"Yes; but how does it make the ship go?" asked Anna.
"Well, now let go of the handkerchief, and see what becomes of it," said Harry.
So they both let go of it; and off the wind bore it up among the bushes by the side of the house.</t>
  </si>
  <si>
    <t>THE CHILDREN AT GRANDMOTHER'S</t>
  </si>
  <si>
    <t>http://www.gutenberg.org/files/24479/24479-h/24479-h.htm#Page_161</t>
  </si>
  <si>
    <t>One fair day in June, the boys went down to the sea-beach to bathe, and the girls went out on the lawn to play. Some of them thought they would play "hunt the slipper."
But little Emma Darton, who was a cousin to the rest, said, "I promised my mother I would not sit down on the grass: so, if you play 'hunt the slipper,' I must not play with you; for in that game you have to sit."
Then her Cousin Julia replied, "Nonsense, Emma! It is a bright warm day. Don't you see the grass is quite dry? Come, you must not act and talk like an old woman of sixty. Come and join in our game."
But Emma said, "When I make a promise, I always try to keep it. If to do that is to be like an old woman of sixty, then I am glad I am like one."</t>
  </si>
  <si>
    <t>THE BUNCH OF GRAPES</t>
  </si>
  <si>
    <t>http://www.gutenberg.org/files/24940/24940-h/24940-h.htm#Page_71</t>
  </si>
  <si>
    <t>"I suppose they call him Beauty to make up for the bad word he gets from every one as being ugly," said Reka. "He is a good dog, nevertheless; and he knows that shawl belongs to his mistress.—Don't you, Beauty?"
Here Beauty tore out from under the shawl, and began barking in a very intelligent manner.
"Now I will tell you what we will do," said Reka. "Put on your shoes and stockings, Matty, and we will all go and call on Mrs. Merton, who is ill; and we'll take back her shawl, and give her this beautiful bunch of grapes."
"Bow, wow, wow!" cried Beauty, jumping up, and trying to lick Reka's face.
When the children left Mrs. Merton's, after they had presented the grapes, Henry Lane made this remark, "I'll tell you what it is, girls, to see that old lady so pleased by our attention gave me more pleasure than a big feast on grapes, ice-creams, and sponge-cake, with lemonade thrown in."</t>
  </si>
  <si>
    <t>WALTER'S DISAPPOINTMENT</t>
  </si>
  <si>
    <t>http://www.gutenberg.org/files/24941/24941-h/24941-h.htm#Page_116</t>
  </si>
  <si>
    <t>"Why, Walter, what a threat!" said Laura, laughing; "but you are a good deal like the minister's dog Bunkum, who barks terribly, but never bites."
"See what I get for being a good boy!" replied Walter. "The first time a chance for a little fun comes along, then it's, 'O Walter! you and the other boys are too young to be trusted alone on the water.'"
Hardly had Walter given utterance to these words, when there were cries from the roadside near by; and men and women were seen running towards the pond. What could be the matter?
It soon was made known what the matter was. The little fellows in the boat had upset it; and five of them were floundering about in the water. Fortunately no life was lost. All were saved, but not until all were wet through to the skin.</t>
  </si>
  <si>
    <t>E. A. R.</t>
  </si>
  <si>
    <t>GRANDPA'S BOOTS</t>
  </si>
  <si>
    <t>http://www.gutenberg.org/files/24943/24943-h/24943-h.htm#Page_171</t>
  </si>
  <si>
    <t>All the boys were out sliding. Ed Peet had come from over the river; Fred Danforth was there from the tavern; and George Sawtelle came running up from the big house under the willow. Others were there too, slipping along on Jack Frost's floor.
Little Albert looked out of the window, and saw the boys at their play. Why couldn't he go out too?
"Shall I go, mother?" he asked.
"Your slippers are too thin, Albert."
"Oh! I can put on grandpa's boots."
"Yes, you can go, but be careful. You are too young for such rough sport."
Off scampered the eager feet, and on went the big boots. A smile must have lighted up the mother's eyes as she heard her little boy tramping over the floor in the heavy boots.
The boys were taking their turn at sliding. Away down at the end of the line stood Albert. They were sliding carefully, not running too hard; for a little way out the ice was thin. After a while, it was Albert's turn. "I'll beat those big, clumsy boys," he thought.</t>
  </si>
  <si>
    <t>East Dorset, Vt. M. H. F.</t>
  </si>
  <si>
    <t>THE OBEDIENT CHICKENS</t>
  </si>
  <si>
    <t>http://www.gutenberg.org/files/24476/24476-h/24476-h.htm#Page_69</t>
  </si>
  <si>
    <t>They were a lively, stirring family, and used to go roving all over the farm; but never was there a better behaved, or more thoroughly trained set of children. If a hawk, or even a big robin, went sailing over head, how quickly they scampered, and hid themselves at their mother's note of warning! and how meekly they all trotted roost-ward at the first sound of her brooding-call! I wish all little folks were as ready to go to bed at the right time.
One day when the chickens were five or six weeks' old, I saw them all following their mother into an old shed near the house. She led them up into one corner, and then, after talking to them for a few minutes in the hen language, went out and left them all huddled together.
She was gone for nearly an hour; and never once did they stir away from the place where she left them.</t>
  </si>
  <si>
    <t>Edwin Barton</t>
  </si>
  <si>
    <t>OUR NEW DOG</t>
  </si>
  <si>
    <t>http://www.gutenberg.org/files/24475/24475-h/24475-h.htm#Page_50</t>
  </si>
  <si>
    <t>We have a new dog. His name is Bright. He is only two years old. His master one day took the cars near our place for California; and poor Bright was left behind.
I met him at the railroad-station. He seemed to be in great distress. I had some bread in my hand, and offered him a piece. He was too sad to eat. I patted him on the head, and said, "Poor doggie, have you lost your master?"
Bright howled as if he understood my question; and I believe he did. When I got home that day, I found that he had followed me. As I stood on the door-step, he fawned at my feet, and made a low, imploring noise, as if he would like to say, "Do be my master, and let me be your dog: I will be such a good dog!"</t>
  </si>
  <si>
    <t>THE TIGER'S TOILET</t>
  </si>
  <si>
    <t>http://www.gutenberg.org/files/24477/24477-h/24477-h.htm#Page_104</t>
  </si>
  <si>
    <t>This splendid tiger lived in the Zoölogical Gardens at Berlin. He had a very kind keeper named Peens, who used to comb out the long waving hair that grew on his cheeks.
He looks in the picture as though he were very angry, and were growling and snarling terribly; but though he did gnash his teeth, and make a fearful noise, he enjoyed his hair-dressing very much. I have seen some children who acted like this tiger when their hair was combed; but that was because they were really cross. He is not.
Whenever he saw Peens coming toward his cage with the comb in his hand, this tiger would at once throw himself down close to the bars, with his head pressed against them, as you see him here, as if he would say, "I'm all ready, Peens, go ahead!" This showed how much he liked the feeling of the comb.</t>
  </si>
  <si>
    <t>HOW TWO BOYS PASSED CHRISTMAS
MORNING</t>
  </si>
  <si>
    <t>http://www.gutenberg.org/files/24474/24474-h/24474-h.htm#Page_27</t>
  </si>
  <si>
    <t>There were two little boys who were cousins. One was named Richard; the other was named Paul. Richard lived where he could see from his chamber-window the Atlantic Ocean. There was a thick clump of trees at the back of his house; and in winter the ground in front would be often covered with snow.
Paul lived in Southern California, where, from his chamber-window, he could see the Pacific Ocean. He had a brother Harry and two sisters. It never snowed where he was: and he had no use for skates; for the water never froze.
Richard had a sister Mary, of whom he was very fond. Here is what Richard wrote to his Cousin Paul about his way of passing Christmas morning:—
"I wish you and Harry and the girls had been with us; for we had a good time on the ice. I'll tell you what we did. As soon as we had breakfasted, I got out my sled 'Dauntless,' and told Mary to wrap up, and bring her skates along.</t>
  </si>
  <si>
    <t>ELLEN'S CURE FOR SADNESS</t>
  </si>
  <si>
    <t>http://www.gutenberg.org/files/24476/24476-h/24476-h.htm#Page_75</t>
  </si>
  <si>
    <t>"That poor woman looks sad and discouraged," said Ellen to herself: "she must be almost as sad as I am. How can I comfort her? Why, by buying some of her shoestrings, of course."
Ellen had some money of her own put away in a box. She ran and got it, then, putting on her bonnet, went out and bought a whole bunch of shoestrings. Then, with her aunt's consent, she asked the poor woman to come in and get some luncheon.
The poor woman gladly accepted the invitation; and Ellen soon had her seated by a nice fire in the kitchen, chatting and laughing with the maids as merrily as if she had no care in the world.
"Have I made you happy?" asked Ellen. "That you have, you darling," said the poor woman, with a tear in her eye. "And so you have made me happy," replied Ellen. Yes, she had found that Aunt Alice was in the right. "The best way to cheer yourself is to cheer another."</t>
  </si>
  <si>
    <t>MABEL'S COW</t>
  </si>
  <si>
    <t>http://www.gutenberg.org/files/24478/24478-h/24478-h.htm#Page_129</t>
  </si>
  <si>
    <t>It was found that the cow had been badly treated by the man who had owned her, and who had been in the habit of milking her. Being a high-spirited beast, she then gave him so much trouble, that he was soon glad to be rid of her.
She would now let no one touch her but Mabel: so Mr. Brittan finally said that the cow should be Mabel's cow, and that all the butter which the cow yielded should be hers. But Mabel is a generous girl; and so she shares the money she earns. Her mother, her sister Emily, and her brothers Oliver and Frank, all get a part of it.
Mabel has given the cow a name; and the cow will come to her when she calls her by name. The name is a very pretty one for a cow, I think. It is Dido.</t>
  </si>
  <si>
    <t>THE SIX DUCKS</t>
  </si>
  <si>
    <t>http://www.gutenberg.org/files/24940/24940-h/24940-h.htm#Page_69</t>
  </si>
  <si>
    <t>He was once on his way to the South with a large flock of his wild companions, when, as they were alighting near a creek, Albus was shot in the wing by Dick Barker, a sportsman who was out gunning. Dick ran with his dog Spot to pick up the poor wounded bird; but Albus was not so much hurt that he could not fly a little.
He flew and flew till he came to Emily's little garden; and then he fell at her feet, faint, but not dead, as if pleading for protection. Emily took him up in her arms, though she soiled her apron with blood in so doing. Dick and Spot came up; and Dick said roughly, "Give me up that duck."
"The duck has flown to my feet for protection; and I would be shot myself before I would betray him and give him up," said Emily. "I shall keep him, and heal his wounds."</t>
  </si>
  <si>
    <t>THE AUNT AND THE NIECE</t>
  </si>
  <si>
    <t>http://www.gutenberg.org/files/24942/24942-h/24942-h.htm#Page_129</t>
  </si>
  <si>
    <t>Mary sat down in the swing, and Ruth pushed her from behind; and, after she had swung enough, Ruth took her to the barn. But here, I regret to say, the sight of a pile of hay on the barn-floor was too much for Niece Mary. She seemed to lose all her reverence at once.
Seizing Aunt Ruth, she threw her on the hay, and covered her up with it, crying out, "You precious little aunty, I must have a frolic, or I shall die. So forget that you are an aunt, and try to remember that you are nothing, after all, but a darling little girl."
Ruth, though at first surprised, was too sensible a girl to be offended. Papa came in; and, seeing aunt and niece on the hay, he covered them both up with it, till they begged to be let out, and promised to be good.
He was just from the garden, and had thrown down his hoe, rake, and watering-pot, and taken off his straw-hat. But the hat suddenly disappeared, and papa wondered where it was. Niece Mary had slipped it under the hay.</t>
  </si>
  <si>
    <t>Fannie</t>
  </si>
  <si>
    <t>WHAT DEMPSEY IS PROUD OF</t>
  </si>
  <si>
    <t>http://www.gutenberg.org/files/24478/24478-h/24478-h.htm#Page_134</t>
  </si>
  <si>
    <t>"What are you proudest of?" said Mattie to Bertie. "I'm proudest of my new red-top boots," said Bertie. "I'm proudest of my new black hat," said Clay. Mattie was proudest of her muff and boa. Little Bell was proudest of her wax doll.
But Dempsey had the oddest pride of all. He had no boots or mittens; and his clothes were coarse and worn. What had he to be proud of? This is what he said, "I'm proudest of my papa's wooden leg." The other little people were too polite to laugh at him; but they looked at him with wonder.
"Let me tell you," said he, "why I'm proud of my papa's wooden leg. One time when there was a war, and men were wanted to help fight the battles, my papa took his gun, and went into the army.</t>
  </si>
  <si>
    <t>Florence</t>
  </si>
  <si>
    <t>WHAT BIRDIE SAW IN TOWN</t>
  </si>
  <si>
    <t>http://www.gutenberg.org/files/24478/24478-h/24478-h.htm#Page_148</t>
  </si>
  <si>
    <t>There were two beautiful birds in a large cage, taking their morning bath. They would jump down into their little bath-tub, dip their heads in the water, and then plunge in all over; then they would perch on the side of the tub, shake the bright drops from their feathers, and seem to be enjoying themselves as much as Birdie herself does when mamma puts her into her bath-tub.
Then there were some squirrels in a cage that went round and round; and Birdie thought she should never get tired of looking at them, with their bushy tails and bright black eyes. She saw them crack some nuts with their little sharp teeth.
There were also a great many goldfishes in a little pond; and Birdie watched them darting through the water, and thought how nice it would be to have some of them at home.</t>
  </si>
  <si>
    <t>Francis Lincoln Noble</t>
  </si>
  <si>
    <t>A LETTER TO SANTA CLAUS</t>
  </si>
  <si>
    <t>http://www.gutenberg.org/files/24943/24943-h/24943-h.htm#Page_165</t>
  </si>
  <si>
    <t>Dear Mr. Santa Claus—Please, sir, could you not bring me a team of goats next Christmas? I do want them so much! Other little boys no bigger than I am have a pair of goats to play with.
When I ask my mother to get me a pair, she says she will see, but thinks I shall have to wait a little while. Now, dear Mr. Santa Claus, I do not feel as if I could wait.
Besides, ma's "little while" seems like a great while to me, and when I get older I shall have to go to school; but now I could play almost all the time with my little goats, if I had them. Oh, dear! I wish I had them now! I can hardly wait till Christmas.
I will be very kind to them, and give them plenty to eat, and a good warm bed at night. Brother Charley says he will get me a wagon, if you, good Mr. Santa Claus, will give me the goats.</t>
  </si>
  <si>
    <t>Gertie Adams</t>
  </si>
  <si>
    <t>PRINCE AND TIP</t>
  </si>
  <si>
    <t>http://www.gutenberg.org/files/24478/24478-h/24478-h.htm#Page_151</t>
  </si>
  <si>
    <t>Sometimes we say to him, "Now, Pinny, play sick." Then he lies down, droops his head, and puts on a woe-begone look. We run around him, saying, "Poor Pinny!" and he all the while seems to enjoy the joke. As soon as we say, "Up Pinny, all well," he jumps up, shakes himself, and gives a knowing look, which seems to say, "Didn't I do that well?"
When we tell him to play beggar, he sits up on his haunches, raises his fore-paws, and whines dolefully.
When we hear a noise, and say, "See if anybody's coming, Pinny!" he goes to the door, and listens: if any one is coming, he barks loudly; if not, he comes quietly back.
Sometimes the two dogs play horses. Their master takes a rope a few feet long, and ties one end around Pinny's neck, and the other around Tip's. Then, when the word is given, they set off and gallop up the road abreast, like two ponies. When their master whistles, they turn round, and come back.</t>
  </si>
  <si>
    <t>Grace Moeren</t>
  </si>
  <si>
    <t>CAMPING OUT</t>
  </si>
  <si>
    <t>http://www.gutenberg.org/files/24942/24942-h/24942-h.htm#Page_141</t>
  </si>
  <si>
    <t>It was a bright sunny morning when they started off across the prairie. They saw a great many prairie-chickens, and two big gray wolves, as they went along. Albert was in great glee; but it was a long ride, and the little boy was very glad when they came in sight of the sparkling waters of the Neosho, just as the sun was setting.
Papa had just time to pitch a tent and build a big fire before it was quite dark. Then they all sat down by the fire, and ate their supper. Then mamma made up a nice bed with blankets and shawls, and put Albert into it. They were all glad to go to bed early.
The wolves barked at them several times during the night, but were too much afraid of the fire to venture very near. Albert slept as sweetly as if he had been in his own little bed at home, instead of being out under the starry sky, far away from a house.</t>
  </si>
  <si>
    <t>Grace's Papa</t>
  </si>
  <si>
    <t>THE BIOGRAPHY OF A BUBBLE</t>
  </si>
  <si>
    <t>http://www.gutenberg.org/files/24475/24475-h/24475-h.htm#Page_33</t>
  </si>
  <si>
    <t>Grace reminded him several times of his promise; but papa was always too busy to attend to it. At last Grace said, "When will one of these days come?"—"It shall come now," said papa.
So he got a pipe, and a bowl of soap-suds; and Grace stood at his knee while he blew bubbles. Grace was delighted. "Name them," said she; for papa had named her kittens, and she thought he could name the bubbles.
The first one's name was "Sparkle." It was a very big bubble; but it did not live long. The name of the second was "Glory." I think it might have lived a second longer than it did, if Grace had not touched it with her finger.
The third bubble floated up almost to the ceiling. Its name was "Napoleon." It rose as bravely as if it had no fear of breaking. It expired of old age, after reaching the term of ten seconds and a half.</t>
  </si>
  <si>
    <t>H</t>
  </si>
  <si>
    <t>A MORNING RIDE</t>
  </si>
  <si>
    <t>http://www.gutenberg.org/files/24941/24941-h/24941-h.htm#Page_108</t>
  </si>
  <si>
    <t>Maud is spending her vacation among the woods and mountains of Maine, where she went with her father and mother about two weeks ago.
One very pleasant morning papa said, "I think we had better take a ride this morning." So Maud was called in to get ready; and Hannah, the good white horse, was harnessed into the buggy.
The buggy had but one seat: so mamma found a nice box, and folded her shawl and put on it; and that made a good place for the little girl, between her father and mother; and they all started on their ride.
They went along a shady road near the river, and soon they saw some geese. Several of them were swimming in the water, and one or two were on the bank. One of these had a sort of frame around its neck, and was standing on one leg.</t>
  </si>
  <si>
    <t>SNIP'S STORY</t>
  </si>
  <si>
    <t>http://www.gutenberg.org/files/24478/24478-h/24478-h.htm#Page_139</t>
  </si>
  <si>
    <t>My name is Snip. You can read it on my collar: though why my master put it there I can't tell; for everybody knows me, and almost everybody is my friend. People stop in the street to pat me; the little children love to have me play with them, because I never snarl and bite; and the butcher round the corner saves me a bone every day. I think butchers are very nice men.
Every morning I go down street to get the newspaper for my master. The bookseller always has it rolled up, waiting for me, and puts it in my mouth; and back I trot as fast as my legs will go. Today I had a hard time of it; for, just as I got nicely started for home, some bad boys who were playing in the road saw me, and thought it would be fine fun to catch me, and take my paper away.</t>
  </si>
  <si>
    <t>Harrison, O. &amp; Annie Gray Pattison</t>
  </si>
  <si>
    <t>OUR THANKSGIVING DINNER</t>
  </si>
  <si>
    <t>http://www.gutenberg.org/files/24475/24475-h/24475-h.htm#Page_40</t>
  </si>
  <si>
    <t>This year, on Thanksgiving Day, none of our friends were with us; and mamma and papa felt very sad to have the big turkey cooked, and only our own family to eat it.
So, happening to see a ragged little boy in the street, mamma called him, and told him to go out and find eleven more poor little boys, and tell them to come with him and get a Thanksgiving dinner.
He ran off in high glee; and, sure enough, when twelve o'clock came, along came the whole number of poor, hungry little boys. Their eyes sparkled with delight when they saw the nice brown turkey, and the pies and cakes. They were soon seated at the table; and papa and mamma waited on them.
It made us all glad to see how the poor fellows enjoyed their dinner. One ragged little boy was so afraid of soiling the cloth, that he quietly slipped the bones under the table. Another boy saw him, and told the rest; and then they all had a good laugh.</t>
  </si>
  <si>
    <t>Helen C. Pearson</t>
  </si>
  <si>
    <t>PAUL</t>
  </si>
  <si>
    <t>http://www.gutenberg.org/files/24942/24942-h/24942-h.htm#Page_137</t>
  </si>
  <si>
    <t>Fido began to bark and jump to coax his young master away. He had such fine times when Jane took them out to walk, that he wanted to go again. Paul knew his mamma had forbidden his leaving the brick walk in front of their home; but he longed to go. He put one foot off the bricks, then the other, and away he ran, Fido barking beside him.
Paul ran across two streets, and reached the Public Garden quite out of breath. He said it was fine fun; but he really was not so happy as he was when sitting on his mother's steps. He walked slowly to the pond. He thought he would catch some fish, and give them to Jane, and perhaps she would not tell his mother.
"Here, Fido, go catch fish!" he cried, pointing to the water.
Fido jumped in, and chased a chip with all his might. Paul scolded him well for not catching a fish. The little boy was cross, because he knew he was doing wrong; and when Fido got the chip at last, and laid it at Paul's feet, the child drove him into the water again.</t>
  </si>
  <si>
    <t>Henry Baldwin</t>
  </si>
  <si>
    <t>LOOK OUT FOR THE ENGINE!</t>
  </si>
  <si>
    <t>http://www.gutenberg.org/files/24938/24938-h/24938-h.htm#Page_1</t>
  </si>
  <si>
    <t>Away they ran down the road, to the edge of the woods, and climbed up on the fence. By leaning over, they could look far up the track, and watch the train come thundering down. First only a black speck was in sight; then the great lantern in front of the locomotive glittered in the sun; and soon the train was rushing by.
Bob balanced himself on the top rail, and shouted, "Hurrah!" Sally screamed, "Good-by, good-by!" at the top of her voice; and Carlo bristled up his hair, and barked loudly, wondering all the time what this strange creature could be, which made such a racket, and ran faster than he could.
The people in the cars heard the noise, and looked out to see where it came from. They saw a boy without his jacket perched on a fence, waving his hat; a little girl by his side, laughing so hard that she showed all her teeth; and a funny little yellow dog yelping with all his might: that was all. But they thought it a pretty picture, and opened the car-windows to wave their handkerchiefs.</t>
  </si>
  <si>
    <t>THE FISHERMEN'S CHILDREN</t>
  </si>
  <si>
    <t>http://www.gutenberg.org/files/24940/24940-h/24940-h.htm#Page_92</t>
  </si>
  <si>
    <t>It was a windy day in November. The waves broke with a great noise on the shingly beach. Soon the wind rose higher: the sea rose too, and the rain fell fast. The children walked back to the village; and there the old men said, shaking their heads, "We shall have a storm."
That night, all the boats came safely back into the harbor, except the boat in which Rachel's grandfather had sailed. It was a long, sad night for poor Rachel. The next day and the next passed by; and no grandfather came back to take care of her, and find her in food and clothes, and carry her in his strong arms when she was tired out with walking.
Susan and Joe in their own house felt sad for the little orphan. One day their mother went to market. Baby was in the cradle, and Susan was rocking it, whilst Joe was cutting out a boat with an old jack-knife. The kettle on the stove began to sing; and Susan and Joe began to talk.</t>
  </si>
  <si>
    <t>THREADING THE NEEDLE</t>
  </si>
  <si>
    <t>http://www.gutenberg.org/files/24941/24941-h/24941-h.htm#Page_97</t>
  </si>
  <si>
    <t>It was not many months before Lucy comprehended how wise her father had been in training his little girl. She was gathering violets in a field one day, when she heard a trampling sound, and, looking round, saw a fierce bull plunging and twisting himself about, and all the time drawing nearer and nearer to her. Suddenly he made a rush towards her in a straight line.
Not far off was a high stone-wall. It would once have seemed to Lucy a hopeless attempt to try to get over it before the bull could reach her; but now she felt confident she could do it: and she did it bravely. Confidence in her ability to do it kept off all fear; and she did not even tremble.
The bull came up, and roared lustily when he found she had escaped, and was on the other side of the wall. But Lucy turned to him, and said, "Keep your temper, old fellow! This child's father taught her how to get over a stone-wall in double-quick time. You must learn to scale a wall yourself, if you hope to catch her."</t>
  </si>
  <si>
    <t>J. R. J.</t>
  </si>
  <si>
    <t>PITCHER-PLANTS AND MONKEY-POTS</t>
  </si>
  <si>
    <t>http://www.gutenberg.org/files/24940/24940-h/24940-h.htm#Page_76</t>
  </si>
  <si>
    <t>There are various kinds of pitcher-plants. Some are shorter and broader than others; but they are all green like true leaves, and hold water as securely as a jug or glass. They grow in Borneo and Sumatra, hot islands in the East. The one shown in the drawing grows in Ceylon.
Some grow in America; but they are altogether different from those in Borneo and Ceylon. One beautiful little pitcher-plant grows in Australia: but this is also very different from all the rest; for the pitchers, instead of being at the end of the leaves, are clustered round the bottom of the plant, close to the ground.
All these pitcher-plants, though very beautiful to look at, are very cruel enemies to insects: for the pitchers nearly always have water in them; and flies and small insects are constantly falling into them, and getting drowned.</t>
  </si>
  <si>
    <t>Josie's Mamma</t>
  </si>
  <si>
    <t>THE BIRD'S-NEST</t>
  </si>
  <si>
    <t>http://www.gutenberg.org/files/24939/24939-h/24939-h.htm#Page_44</t>
  </si>
  <si>
    <t>Last summer little Josie, with her papa and mamma, went into the country to spend a few weeks with her grandmother. Grandmother lives on a farm; and Josie had many happy times, tumbling about in the hay, hunting hens' eggs in the barn, and watching the birds and squirrels.
One day her papa told her that he had found a bird's-nest in the orchard, with some strange little birds in it. Of course, Josie was very anxious to see it; but papa was too busy to go with her then: so mamma said that she would go.
Josie clapped her hands, and said, "Oh! you are a good mamma;" and they started at once for the orchard. A pair of kingbirds had built a nest on a low branch of an apple-tree; and in the nest were two little baby-birdies. As soon as the old birds saw Josie and her mamma coming, they began to scold, and fly about in great alarm.</t>
  </si>
  <si>
    <t>L. P. A.</t>
  </si>
  <si>
    <t>http://www.gutenberg.org/files/24477/24477-h/24477-h.htm#Page_99</t>
  </si>
  <si>
    <t>Papa, robed in his dressing-gown, took the chair; Eva was placed in front; Ernest stood on the right hand, and Jessie on the left. The chairman then told the children how much work they made mamma, and proposed a rule—that no more food should be brought into the sitting-room. All who were in favor of such a rule were requested to vote for it by raising their hands. Each of the children raised a hand; and fat little Jessie raised both of hers as high as she could. So the vote was passed.
Then papa said that a rule was good for nothing unless there was a penalty with it. So he made Eva judge, and asked her what the punishment should be for breaking the rule. "I think," said she, "the first one that spoils the rule should be shut up in jail five minutes."</t>
  </si>
  <si>
    <t>L. W. Gay</t>
  </si>
  <si>
    <t>HOW WILLY COAXED EDITH</t>
  </si>
  <si>
    <t>http://www.gutenberg.org/files/24938/24938-h/24938-h.htm#Page_3</t>
  </si>
  <si>
    <t>Willy is very fond of playing horse, but has no brother to play with him. His sister Edith, three years old, does not like to play horse: she prefers to be with her dollies. Sometimes Willy gets cross, and scolds at her because she will not play horse as much as he wants her to.
A few days ago I saw Willy coming up from the cellar with a large red apple in his hand; and soon after I heard the two children racing through the rooms, having a merry time; and Willy called out, "O mamma! I gave Edie an apple, and she did play horse."
You see, he had thought about that story, and made up his mind to try to coax little sister, as the man did the horse: he soon found that kind words and deeds were better than scolding.
I hope he will not forget it very soon.</t>
  </si>
  <si>
    <t>WHERE THE DANDELIONS WENT</t>
  </si>
  <si>
    <t>http://www.gutenberg.org/files/24939/24939-h/24939-h.htm#Page_43</t>
  </si>
  <si>
    <t>When Willy was two years old, he lived in a red farmhouse with a yard in front of it. The dandelions were very thick there; so that the yard looked yellow, instead of green.
One bright morning Willy's mamma put on his straw hat, and sent him out in the yard to play. She knew the yard had a high fence; and he could not open the gate; so he was safe.
When it was time for him to have a nap, and mamma went to call him, she noticed that a great many of the dandelions were gone. She wondered where they were; but, as Willy could not talk much, she did not ask him about them.
A short time after, while Willy was asleep in his crib, his mamma went out to draw some water. When the bucket came up full of water, the top was all yellow with dandelions. Looking down into the well, she could see no water at all, only dandelions.
It was no wonder, then, where the blossoms had gone. Willy had been very busy trying to fill up the well!</t>
  </si>
  <si>
    <t>M. F. Burlingame</t>
  </si>
  <si>
    <t>EDDY'S THANKSGIVING</t>
  </si>
  <si>
    <t>http://www.gutenberg.org/files/24943/24943-h/24943-h.htm#Page_167</t>
  </si>
  <si>
    <t>Thanksgiving morning, grandpa said they must all go to church—every one of them, big and little—except Aunt Susan, who had a bad cold. So mamma dressed Eddy for church, and told him to be careful to keep himself looking nice; for he was one of the worst boys to tear and soil his clothes that you ever saw.
Eddy took a seat in the parlor, intending to be very careful; but pretty soon he heard his cousins Harry and John talking in the kitchen, and went out to see what was going on there.
As he passed along, he saw Towzer, grandpa's great shaggy dog, on the porch, and thought he must have a romp with him. He made Towzer sit up and shake hands, and perform other tricks that had been taught him. Then he thought Towzer would make a good horse.</t>
  </si>
  <si>
    <t>M. L.</t>
  </si>
  <si>
    <t>HOW TADDY LEARNED HIS LESSON</t>
  </si>
  <si>
    <t>http://www.gutenberg.org/files/24477/24477-h/24477-h.htm#Page_120</t>
  </si>
  <si>
    <t>Taddy lay still a minute, not feeling quite so hopeful about the next attempt; when he happened to see a little tree just a few steps off. So he crept quickly over to it, feeling sure now of success. Catching hold of it, he helped himself up to a firm stand, saying, "Now, I must put one foot out at a time, so—and then the other. Oh! I can do it now."
So he tried again. One beautiful stroke, then another, and over he went again, flat on his nose! But this was not all. Such a crash as even his little body could make was too much for the ice, which happened to be rather thin around that friendly tree; and, by the time Taddy had picked himself up, he was above his knees in water. There was a terrible ache at his nose; and he put up his hand to warm it a minute, but was frightened to find his mittens all spotted with blood. This was too much for him. He sent forth a cry that would have made your heart ache.</t>
  </si>
  <si>
    <t>HARRY AND THE BIG "POP-CORNER."</t>
  </si>
  <si>
    <t>http://www.gutenberg.org/files/24478/24478-h/24478-h.htm#Page_131</t>
  </si>
  <si>
    <t>Harry ran up to the door, shouting, "We've come, grandpa! We've come!" The door opened; the little fellow rushed into his grandpa's arms; and golden curls and thin gray locks were mingled for an instant. Then the young arms were thrown around dear Aunt Susie; and such a welcome was given as little boys love to have.
Harry then trotted off to the kitchen to find his friend Patty, the cook. In a few minutes he came running back, exclaiming, "O mamma! do come and see what a big pop-corner Patty has in the kitchen."
"Corn-popper, I suppose you mean," said his mamma, laughing, as she and Aunt Susie followed him to the kitchen. There, hanging behind the stove, was a large brass pan, as bright as gold: it had a cover full of holes, and a long handle. This was what Harry took for a corn-popper.</t>
  </si>
  <si>
    <t>Mary Elmore</t>
  </si>
  <si>
    <t>ALMOST LOST</t>
  </si>
  <si>
    <t>http://www.gutenberg.org/files/24476/24476-h/24476-h.htm#Page_91</t>
  </si>
  <si>
    <t>They were by this time near the entrance to the wood. Emily began to cry with alarm; but Julia said, "Do not be afraid. See! there is the little old shanty where the wood-choppers used to go in winter to eat their dinners. We will go in there, and stop till somebody comes for us."
So they went in; and, as good luck would have it, Julia found some matches in an old box on the shelf. There were plenty of pine-chips, too, lying in the corner of the one room, which was all that the shanty afforded.
Soon Julia had a merry fire blazing on the hearth; then Emily began to laugh. They sat down on a log, and warmed themselves; and Julia drew forth their luncheon from the leather bag, and they ate a hearty meal.
What do you suppose the sisters did after that? Why, they began to sing songs, and tell stories, and repeat riddles; and they were in the midst of this, when they heard the sound of voices.</t>
  </si>
  <si>
    <t>Mary Myrtle</t>
  </si>
  <si>
    <t>WHAT MAMIE DID</t>
  </si>
  <si>
    <t>http://www.gutenberg.org/files/24478/24478-h/24478-h.htm#Page_136</t>
  </si>
  <si>
    <t>Mamma shook her head; though she could not help laughing at the little girl's mistake, for she meant subscribers. It is a hard word; but this little Mamie knew the meaning well.
"O mamma! please do; for you know I love it. And Jennie and Katie and Bessie will love it too, if they only know about it; and, besides, I can get a present, if I send some new names to 'The Nursery' man."
Little Mamie was so urgent in her request, that her mother asked papa what he thought about it.
Papa said, "Oh, let her try if she wants to: it will do no harm." How the black eyes danced! and the little feet could hardly keep still, while mamma dressed her up very warmly, till she was just about as large one way as the other.</t>
  </si>
  <si>
    <t>PAPA'S STORY</t>
  </si>
  <si>
    <t>http://www.gutenberg.org/files/24479/24479-h/24479-h.htm#Page_167</t>
  </si>
  <si>
    <t>It was a fox. How he did run when he saw us! We ran after him, and chased him into a pile of rails, in one corner of the camp.
You see, the soldiers had torn down all the fences, and piled them up for fire-wood. The fox ran right in among the rails; and, the more he tried to get out, the more he couldn't.
"A fox, a fox!" we shouted; hearing which, all the men, like so many boys, rushed up, and made themselves into a circle around the wood-pile, so that poor foxy was completely hemmed in.
Then a few of us went to work, and removed the rails one by one, until at last he was clear, and we could all see him. With a bound, he tried to get away; but the men kept their legs very close together, and he was a prisoner. We got one of the tent-ropes and tried to tie him.</t>
  </si>
  <si>
    <t>THE SPRAINED ANKLE</t>
  </si>
  <si>
    <t>http://www.gutenberg.org/files/24943/24943-h/24943-h.htm#Page_187</t>
  </si>
  <si>
    <t>It was on Saturday afternoon, a week ago. He was out coasting with the other boys. Johnny Ware, a little fellow only five years old, was with them.
Harry and several other boys were going very swiftly down the hill as Johnny was coming up.
"Get out of the way!" shouted one boy.
"Look out, Johnny, turn to the right!" cried another. But the little fellow did not know which was right, and, being bewildered, stood still. The sleds were almost upon him, and it seemed as if he must be run over, when Harry caught him, and threw him one side, but not in season to save his own ankle.
It was badly sprained, and he had to be carried home. But when Harry remembers the danger, and how near Johnny came to being run over, he does not complain. He can even watch the boys cheerfully, and clap his hands in joy as he hears their ringing laugh and merry shouts.</t>
  </si>
  <si>
    <t>Mattie</t>
  </si>
  <si>
    <t>NELLY'S KITTEN</t>
  </si>
  <si>
    <t>http://www.gutenberg.org/files/24941/24941-h/24941-h.htm#Page_105</t>
  </si>
  <si>
    <t>Out in the back-room, in a barrel of shavings, were two little bunches of fur; and, when Nelly took them out and put them on the floor, they looked as though they were all legs and mouths. Their eyes were shut tight, and their little pink mouths were wide open.
But, in a week or two, the eyes came open, and the little kitties saw their feet and tails for the first time. Then they stood upon their feet, and played with their tails till they found their mother had one that was bigger and longer; and then they played with their mother's tail whenever she forgot to tuck it away and put her paw on it.
The kittens were always in somebody's way. When Nelly's mamma sat down in the big rocking-chair for a little rest, the first time she rocked back, "Mew, mew, mew!" would be heard, and away would scamper a little kit.
When Nelly's sister walked across the room in the dark, she was sure to hit her foot against a little soft ball, and "Oh, dear! there's one of the kittens," she would say.</t>
  </si>
  <si>
    <t>Mrs. L. A. White</t>
  </si>
  <si>
    <t>CLARENCE'S KITTENS</t>
  </si>
  <si>
    <t>http://www.gutenberg.org/files/24477/24477-h/24477-h.htm#Page_103</t>
  </si>
  <si>
    <t>One day, after coming from church, Clarence's aunt was reading, when the dinner-bell rang. So she left her book on the window-sill, and laid her spectacles upon it.
Pretty soon old Daisy seated herself in a very dignified way right in front of the book. In a few minutes, little Ring came frisking along, and, without paying the least regard to Madam Daisy, up she jumped, and whisked the spectacles down on the carpet.
She was just ready to send them flying across the room, when down came Madam Daisy as stern as a police-officer. She looked at Ring a moment, in a crushing way, then lifted her paw, and boxed the naughty kitten's ears till she mewed for mercy.
Ring ran away as soon as she could, and left the spectacles for Clarence's mamma to pick up; while old Daisy took her seat on the window-sill again, and seemed to feel that she had done her duty.</t>
  </si>
  <si>
    <t>Mrs. O. Howard</t>
  </si>
  <si>
    <t>PRAIRIE-DOGS</t>
  </si>
  <si>
    <t>http://www.gutenberg.org/files/24939/24939-h/24939-h.htm#Page_51</t>
  </si>
  <si>
    <t>Annie and her baby-brother went to ride with their papa and mamma. They crossed the river on a long bridge; and beyond it they saw horses and cows feeding on the green prairie.
"What are all these heaps of dirt for?" said Annie.
"We are just entering 'dog-town,'" said her papa; "and those are the houses of the inhabitants. Do you see the two little fellows sitting up on that mound?"
"Yes," said Annie; "but they look like little fat squirrels; don't they, mamma?"
Baby pointed his little chubby finger, and said, "Ish!"
"They are prairie-dogs," said mamma; "but are sometimes called the 'wish-ton-wish' and 'prairie marmot,' and sometimes 'prairie marmot squirrel.' It is like the marmot because it burrows in the ground, and like the squirrel because it has cheek-pouches."
"Well, what do they call them dogs for?" said Annie.
"Let us stop and watch them," said her papa. "Hark! do you hear them bark?"</t>
  </si>
  <si>
    <t>Muz-Muz</t>
  </si>
  <si>
    <t>WHAT I SAW AT THE SEASHORE</t>
  </si>
  <si>
    <t>http://www.gutenberg.org/files/24940/24940-h/24940-h.htm#Page_82</t>
  </si>
  <si>
    <t>On the brightest days of all, I noticed a pale-faced lady who came to sit a while in the sunshine, propped up with shawls and pillows. She always brought with her a little sky-terrier, of which she seemed as fond as if it had been a real baby.
After a while, I got acquainted with the lady, and found that her name was Miss Dean, and that her dog was named Skye. He was a shaggy-looking little creature; but he had very bright eyes, and he knew almost as much as the children who played with him. He was very fond of his mistress, and very thoughtful of her comfort.
Let me tell you one thing about him that made me think so. Skye slept in the room with his mistress, on a soft cushion, with a little blanket spread over him; and in the morning, when he woke, if she was still asleep, he never disturbed her. He just sat up on his cushion as still as he could be, and watched her till she woke.</t>
  </si>
  <si>
    <t>Richard Roe</t>
  </si>
  <si>
    <t>DANDY THE BEAR</t>
  </si>
  <si>
    <t>http://www.gutenberg.org/files/24475/24475-h/24475-h.htm#Page_55</t>
  </si>
  <si>
    <t>Mr. Werner has a monkey and a pet dog. The monkey is called Captain. He wears a hat with a feather in it. The name of the pet dog is Grip. He is fat and greedy; and, if he sees a boy with a cake, he begs for a piece of it; indeed, he wouldn't object to the whole of it. I wonder if you can spy out Grip and the Captain in the picture.
But Dandy makes more fun for us than all the rest. "Now, Dandy," Mr. Werner will say, "make your most stunning bow to the ladies, and then give us a turn on the light fantastic."
By the "light fantastic," Mr. Werner means "the light fantastic toe." He has made this joke so many times, that we know what he means by it.
Thus encouraged, Dandy will bow, raise himself on one of his hind-feet, and whirl round in a pirouette. (If you do not know what a pirouette is, you must get some one to explain and pronounce the word for you.)</t>
  </si>
  <si>
    <t>THE GRANDPA STORY</t>
  </si>
  <si>
    <t>http://www.gutenberg.org/files/24475/24475-h/24475-h.htm#Page_42</t>
  </si>
  <si>
    <t>One bright Monday morning, I looked out of the front-window, and said, "Why, Harry, Uncle David has come to town! He is tying his horse under the elm-tree." A minute after, Uncle David opened the door into the sitting-room, and said, "Is there any one here who would like to go out to grandpa's today?" And mamma spoke right up, and said, "We would all like to go. It will do my little lads good to have a nice ride."
"Get ready quick, then," said Uncle David. So mamma put a little blue cloak and a white sun-bonnet on Freddy the baby, and a linen coat, and straw hat with blue ribbons on Harry; and they all went out, and got into the carriage.
Then away they rode through the pretty streets, and over a covered bridge, where the horse went trot, trot, trot. Then they crossed a railroad-track, and drove past a station, and stopped at a store; and Uncle David went in and bought a great box of sugar for Aunt Mattie, and a little bag of candy to carry home to his little boy Philly.</t>
  </si>
  <si>
    <t>S. F. W.</t>
  </si>
  <si>
    <t>MISS JONES'S PICTURE</t>
  </si>
  <si>
    <t>http://www.gutenberg.org/files/24475/24475-h/24475-h.htm#Page_45</t>
  </si>
  <si>
    <t>Her name is Edith May. Her mamma calls her Edie. Edie likes to fix herself up, and "play people" as she calls it. She takes many different parts.
Sometimes she is an old lady, and sometimes she is a young lady. Sometimes she plays she is mamma; and then she runs round taking care of her dollies, and says she doesn't know what she shall do now that Tilly has the measles, and Hannah has the chicken-pox, and she verily believes that the baby has the measles too.
The other day, she said she was going to be Miss Jones, and go down to the saloon and have her picture taken.
So she fixed herself up with cap and spectacles and shawl, and went down to the photograph-room, and told the artist that she was Miss Jones, and she had called to have her picture taken.</t>
  </si>
  <si>
    <t>THE STORY OF A LITTLE DUCK</t>
  </si>
  <si>
    <t>http://www.gutenberg.org/files/24475/24475-h/24475-h.htm#Page_37</t>
  </si>
  <si>
    <t>In a day or two, we began to look about the world. We found that it comprised a pretty lawn, on which our mansion was placed, with a brick wall at one end of it. The other end of the world was at the foot of the lawn, and consisted of a level expanse as smooth as a sheet of glass.
Our mansion was formed of wood, with a high pointed roof, and with open bars in front, through which we could look out and enjoy the prospect. We could crawl under the bars easily; but mother-hen could not.
One day a great, strong giant came and lifted up our mansion right over our heads. This giant had two legs, but no wings. Poor thing! They called him a little boy. He frightened us very much at first; but as he fed us, and called us, "Ducky, ducky!" we soon grew fond of him.</t>
  </si>
  <si>
    <t>A SCHOOL-BOY'S STORY</t>
  </si>
  <si>
    <t>http://www.gutenberg.org/files/24938/24938-h/24938-h.htm#Page_12</t>
  </si>
  <si>
    <t>Poor John ate his bread with water instead of milk: but somehow he was not unhappy, for he felt that he had done a kindness to little Sam Jones; and the satisfaction of having rendered a service to another always brings happiness.
A few days after, Mr. Jones came to the school, and spoke to Mr. Brill about the matter; for little Sam had told his father and mother all about it. Sam was a timid boy; but he could not bear to see John Tubbs kept in for no fault, while the other boys were at play.
"What!" said the master, "and has John Tubbs borne all the blame without saying a word?—Come here, John."
"What's the matter now?" said John to himself. "Something else, I suppose. Well, never mind, so that poor little Sam Jones has got out of his little scrape."</t>
  </si>
  <si>
    <t>LITTLE PIGGY</t>
  </si>
  <si>
    <t>http://www.gutenberg.org/files/24942/24942-h/24942-h.htm#Page_140</t>
  </si>
  <si>
    <t>One day my brother Richard brought a little pig indoors from the farm-yard. "Squeak, squeak!" cried the little thing as it nestled in Dick's arms.
As soon as we all had looked at it, my mother wished Dick to take it back to the sow. "No," said Dick: "she has too many piggies to bring up. I think we must kill this one." We all begged him not to kill it; and after some talk it was settled that I should have it, and try to bring it up.
So I took piggy under my charge. I named him "Dob." I fed him on skim-milk with a wooden spoon; and he soon looked for his meal as regularly as I looked for my breakfast. I made him a bed in a basket with some hay and a bit of flannel; but he soon outgrew the basket, and we then made him a bed under the kitchen-stairs.</t>
  </si>
  <si>
    <t>THE BOY AND THE NUTS</t>
  </si>
  <si>
    <t>http://www.gutenberg.org/files/24943/24943-h/24943-h.htm#Page_166</t>
  </si>
  <si>
    <t>A boy once found some nuts in a jar. Like all boys, he was fond of nuts, and was glad to hear that he might put his hand once in the jar, and have all the nuts he could then take out. He thrust his hand down the neck of the jar, and took hold of all the nuts he could. When his hand was quite full, he did his best to draw it out of the jar.
But the neck of the jar was small, and his hand was so full of nuts, that he could not draw it out. He felt so sad, that tears fell from his eyes. His friend who stood near told him to let go half the nuts. He did so, and then drew out his hand with ease.
We shall find it so in life: men lose all, if they try to get too much.</t>
  </si>
  <si>
    <t>Tilden</t>
  </si>
  <si>
    <t>OUR PONY</t>
  </si>
  <si>
    <t>http://www.gutenberg.org/files/24941/24941-h/24941-h.htm#Page_103</t>
  </si>
  <si>
    <t>Winnie is a nice little rider. Duke was Mamie's birthday present. We were all very much pleased when he came. We danced round him, and clapped our hands. Mamma wanted to surprise us: so, while we were at dinner, she had the pony brought up and put in the barn.
After dinner we went out to play; and Winnie saw the whip and the saddles, and then she suspected something. So she began looking around in the stalls. There she found the pony, and then came running in to mamma to ask if it was really ours. Mamma said, Yes.
Then we were very much pleased, and said we would ride him. Winnie rode him up to the house first; then Mamie wanted to ride, so she got on the boys' saddle. Duke would not stand still for her; and, when she got on, he went galloping down to the barn. Her hat flew off, and she was very much frightened. She kept calling out, "Stop him!" but he would not stop until he reached the barn. Duke was frightened too, because we shouted at him.</t>
  </si>
  <si>
    <t>HOW SMART MANAGED THE SHEEP</t>
  </si>
  <si>
    <t>http://www.gutenberg.org/files/24474/24474-h/24474-h.htm#Page_25</t>
  </si>
  <si>
    <t>Mr. Scott's dog Smart was so trained, that he would never frighten the sheep. In driving a flock from one pasture to another, the sheep would often take a wrong turn, and then scamper off as fast as they could go.
At such times it is the custom of shepherds to send a dog after them at the top of his speed. He is not long in overtaking them, when, if the weather be warm, and the lanes narrow and dusty, the sheep are much frightened, and not infrequently are hurt.
Now, to prevent this, Mr. Scott would order his dog Smart to go the other side of the hedge or fence, saying, "Now, go ahead, and bring them back, and take care not to frighten them."
Smart would trot off so that the sheep should not see him, and in a short time would peep over or through the hedge. At length, when he had satisfied himself that he had got ahead of the sheep, he would come out gently in advance of them, and drive them back down the lane so quietly as not to give them the least alarm.</t>
  </si>
  <si>
    <t>JOHN RAY'S PERFORMING DOGS</t>
  </si>
  <si>
    <t>http://www.gutenberg.org/files/24476/24476-h/24476-h.htm#Page_71</t>
  </si>
  <si>
    <t>One day a stray dog came to the house; and John gave him a part of his dinner. The dog liked the attention so well, that he stayed near the house, and would not be driven off. Every day John gave him what he could spare.
One day, John said to him, "Doggie, what is your name? Is it Fido? Is it Frisk? Is it Nero? Is it Nap? Is it Tiger? Is it Toby? Is it Plato? Is it Pomp?"
When John uttered the word "Pomp," the dog began to bark; and John said, "Well, sir, then your name shall be Pomp." Then John began to play with him, and found that Pomp was not only acquainted with a good many tricks, but was quick to learn new ones.
Pomp would walk on his hind-legs better than any dog that John ever saw. Pomp would let John dress him up in an old coat and a hat; and would sit on a chair, and hold the reins that were put in his paws, just as if he were a coachman.</t>
  </si>
  <si>
    <t>"TRY, TRY AGAIN."</t>
  </si>
  <si>
    <t>http://www.gutenberg.org/files/24477/24477-h/24477-h.htm#Page_97</t>
  </si>
  <si>
    <t>William was not afraid of being laughed at; and he felt much obliged to those who pointed out any faults in what he did. He was not discouraged by failures. He kept trying till he had used his pencil nearly all up. Still he had not yet made a good drawing of a horse.
"You'll never learn to draw: so you may as well give it up first as last," said his friend to him one day, some six months after their last meeting. "Your horses are all donkeys still."
William opened a portfolio, and, taking out some pictures, said, "What do you think of these?"
"Ah! here is something like a horse," replied his friend, looking at one of the drawings. "You will never do anything like this, Willy."
William smiled, but said nothing; though it was his own drawing that his friend was praising.</t>
  </si>
  <si>
    <t>THE LITTLE CARPENTER</t>
  </si>
  <si>
    <t>http://www.gutenberg.org/files/24477/24477-h/24477-h.htm#Page_112</t>
  </si>
  <si>
    <t>Rudolf, the eldest boy, learned to be a carpenter. But, when he was twenty-one years of age, he came into the possession of a large fortune. He married, and thought that he had so much money that he could never spend it all.
But, before he was fifty years of age, the whole of his large possessions had melted away. Some of his stately houses had been burned down; and the insurance-offices had failed. Some men he had trusted had proved dishonest; and many schemes that he had entered upon had turned out badly.
At the age of forty-six, Rudolf Reinhold took up the business of a carpenter, which he had learned between the ages of fourteen and eighteen. He soon became skillful, and turned his attention to building houses in the city of Berlin. So successful was he, that in ten years he was once more a rich man.</t>
  </si>
  <si>
    <t>RAMBLES IN THE WOODS</t>
  </si>
  <si>
    <t>http://www.gutenberg.org/files/24940/24940-h/24940-h.htm#Page_80</t>
  </si>
  <si>
    <t>Rachel has been used to a life in the city, but she is now on a visit to her uncle's in the country; and she has fine times rambling through the woods and fields.
Her cousin Paul takes her to pick berries, and tells her the names of the things she sees. "Smell of these leaves," Paul will say, breaking a twig from a shrub, somewhat like a huckleberry-bush, and crushing the leaves in his hand. "This is the bayberry-shrub. How fragrant the leaves are! It bears a berry with a gray wax-like coating; and in Nova Scotia this wax is much used instead of tallow, or mixed with tallow, to make candles."
"But what is this little red berry on the ground?" asked Rachel once when they were on one of their rambles. "It has a dark glossy leaf; and I like the taste and the smell of it very much."</t>
  </si>
  <si>
    <t>THE TIDE COMING IN</t>
  </si>
  <si>
    <t>http://www.gutenberg.org/files/24941/24941-h/24941-h.htm#Page_119</t>
  </si>
  <si>
    <t>"Why, cousin," said Rodney, "you must know that the tides are the rise and fall of the waters of the ocean. It will be high tide an hour from now; then the water will cover all these rocks you see around us. After that, the water will sink and go back till we can see the rocks again, and walk a long way on the sand; then it will be low tide. But we must not stay here talking: the water will soon be too deep for us."
So Rodney took Rose in his arms, and Julia placed her left hand on his right shoulder; and in this way they went through the water to the dry part of the beach.
"We must look out for this sly tide the next time," said little Rose as she ran to tell papa of their adventure.</t>
  </si>
  <si>
    <t>LEARN TO THINK</t>
  </si>
  <si>
    <t>http://www.gutenberg.org/files/24942/24942-h/24942-h.htm#Page_147</t>
  </si>
  <si>
    <t>Walter Dane was in a hurry to go off to play at ball with some of his schoolfellows; and so he did not give much thought to the lesson which he had to learn.
It was a lesson in grammar. Walter's mother took the book, and said, "I fear my little boy finds it hard to put his thoughts on his lesson today."
"Try me, mother," said Walter. "I will do my best."
"Then, I will put you a question which is not in the book," said mamma. "Which is the heavier,—a pound of feathers, or a pound of lead?"
"A pound of lead, to be sure!" cried Walter confidently.
"There! you spoke then without thinking," said Mrs. Dane. "A little thought would have made it clear to you that a pound is a pound, and that a pound of feathers must weigh just as much as a pound of lead."</t>
  </si>
  <si>
    <t>TOO MANY PRESENTS</t>
  </si>
  <si>
    <t>http://www.gutenberg.org/files/24475/24475-h/24475-h.htm#Page_61</t>
  </si>
  <si>
    <t>Did you ever hear of the boy who had a drum and a trumpet and a rocking-horse for his Christmas presents, and cried, after all, because Santa Claus had given his sister a doll, and hadn't given him one?
I have heard of that boy; but, to tell the truth, I doubt the whole story. It is a little too tough for me. I don't believe there ever was such a boy; and I won't believe in him until I see him.
But I did know a little boy who almost cried because he had no Christmas present. He was a good boy too. He would have been pleased with any thing; and it was too bad that Santa Claus forgot to bring some little gift for him.
The strangest case, though, is that of the little boy whose picture we have here. You see him just as he looked on Christmas morning, with his presents all around him; and yet you see he does not look happy. What can be the matter with the child?</t>
  </si>
  <si>
    <t>UNDER THE CHERRY-TREE</t>
  </si>
  <si>
    <t>http://www.gutenberg.org/files/24940/24940-h/24940-h.htm#Page_77</t>
  </si>
  <si>
    <t>"Now is the time to pick the cherries!" shouted Charles as he came running in from the garden one July afternoon.
"Are they quite ripe?" said his mother.
"Ripe? I should think so. Just look at them!" answered Charles, pointing to the trees.
"O mamma!" said Mary, "the birds are getting them all. We must have them picked at once."
"Never fear, little girl," said her mother. "There will be enough for the birds and ourselves and our neighbors too. But it really is time to begin to pick them. So, Charles, get a basket, and we will all go out under the cherry-tree."
So out they all went,—Charles and Mary and Ellen and Julia and Ruth; and mamma followed with the baby.
"I told the gardener to bring a ladder," said mamma. "He will be here in a moment, Charles. You can't pick cherries without a ladder, you know."</t>
  </si>
  <si>
    <t>Uncle William</t>
  </si>
  <si>
    <t>THE FLYING WOOD-SAWYER</t>
  </si>
  <si>
    <t>http://www.gutenberg.org/files/24479/24479-h/24479-h.htm#Page_163</t>
  </si>
  <si>
    <t>I had finished eating my dinner, set my pail under a clump of trees, and commenced my afternoon job; but, as the log was large and hard, I often had to stop and rest a minute. While I was standing still, with my hands upon one handle of the saw, all at once a bird came flying down towards me; and, after resting upon the ground behind the log a few moments, what do you suppose he did?
Whether he knew I was tired, and thought it was too hard for me to cut the wood all alone, I cannot say; but suddenly he gave a little spring, and seated himself right on the other handle of my saw, as you see in the picture, grasping it with all the hands he had, and looking as though he had come on purpose to help me saw that log through.</t>
  </si>
  <si>
    <t>W. O. C.</t>
  </si>
  <si>
    <t>BUNNY</t>
  </si>
  <si>
    <t>http://www.gutenberg.org/files/24475/24475-h/24475-h.htm#Page_52</t>
  </si>
  <si>
    <t>One day, when I was in the barn, I happened to look up, and there, on a beam, I saw a red squirrel with a great bushy tail. He was looking right at me. The next day I saw him in my yard, trying to jump from one tree to another. I thought he would fall; but he just saved himself by catching the end of a twig. Up in one of the chambers there was an old satchel hanging on a nail. Bunny climbed in at the window, and filled the satchel with nuts and apple-seeds. There was a basket of corn in the wood-house; and Bunny carried it almost all away.
One day, as Bunny was going along in the grass, he heard a noise: so he sat up, and looked about. He saw a dog. Up went Bunny into a tree. The dog came under the tree, and barked. The saucy squirrel ran down, and said with his eyes, "Now catch me if you can," and then ran up to the top of the tree as quick as a wink.</t>
  </si>
  <si>
    <t>KITTY AND THE BEE</t>
  </si>
  <si>
    <t>http://www.gutenberg.org/files/24476/24476-h/24476-h.htm#Page_78</t>
  </si>
  <si>
    <t>There were no mice for kitty, and what could she do? She could not sit still. She saw the little soft white chickens running about in the grass, and she thought she would try to catch one. So she crouched down, and, without making a bit of noise, was getting ready for a spring. But the chickens had a dear mother who loved them. When she saw kitty creeping along, she knew that they were in danger: so she flew at kitty, and made a dreadful noise that scared her away.
Then kitty saw a great butterfly flying along in the air. By and by it flew down upon a flower. Kitty sprang and caught it in her mouth. Then she saw a pretty bird on a bush, singing as hard as he could sing. Kitty crept along under the bush, like a sly little rogue. But the bird saw her coming, and flew away. One day a bee was coming home with honey. Kitty saw the bee, and caught it in her mouth. I think she will not try to catch any more bees. Can you guess why?</t>
  </si>
  <si>
    <t>GEORGE'S BOAT</t>
  </si>
  <si>
    <t>http://www.gutenberg.org/files/24477/24477-h/24477-h.htm#Page_110</t>
  </si>
  <si>
    <t>George had a boat on a little stream that ran not far from the house. The boat was flat; and George pushed it along with a pole. It did not go fast. One day Mabel asked her brother if she might go in the boat with him. George said, "Oh, yes!" So he pushed up to the shore, and helped Mabel in. Then he pushed off. How far did they go in the boat? As far as the bridge, by the great elm-tree. George thought that was far enough. Rover saw George and Mabel in the boat, and he wanted to go too. He ran down to the shore, and barked. But George said there would not be room for him. There was a place where the grapevines hung over the water. George pushed the boat to the place; and he and Mabel picked some grapes. By and by the sun was almost down. George and Mabel thought it was time to go home. Their mother had told them to come home before dark.</t>
  </si>
  <si>
    <t>THE BRINDLED COW</t>
  </si>
  <si>
    <t>http://www.gutenberg.org/files/24478/24478-h/24478-h.htm#Page_142</t>
  </si>
  <si>
    <t>The cow is in the pasture, feeding. The pasture has been wet with the rain, and the grass is fresh and sweet. The rain makes the grass grow. The sun is hot, and the cow has lain down under a shady tree. She is chewing her cud. It is nice and cool in the shade. But the flies bite her, and plague her. She tries to scare them off; but they come again. Then she gets up, and rubs her nose against the tree.
Now she is standing in the water. The water feels cool to her feet; but the flies still plague her. She splashes the water to drive the flies away. By and by the milk-maid comes out, and calls, "Co-boss, co-boss!" The cow hears her, and walks slowly along to the barn. The cow stands quite still while the maid is milking her. But is not the maid seated on the wrong side of the cow? My cow would kick the pail over if I should milk her in that way.</t>
  </si>
  <si>
    <t>EDWIN'S DOVES</t>
  </si>
  <si>
    <t>http://www.gutenberg.org/files/24938/24938-h/24938-h.htm#Page_22</t>
  </si>
  <si>
    <t>Edwin has two doves. They were given to him by his uncle. He has a nice little house for them. There are two doors in it, where they go in and out. In front of the doors there is a shelf, on which they perch.
The doves are free to go where they please; but they always come home at night. They are quite tame. Sometimes they fly up to Edwin's window, and light on the sill. They tap on the pane to let him know they are hungry.
Then he opens the window, and feeds them. He gives them corn, crumbs of bread, and sometimes oats. They like the corn best. One of them is rather apt to be greedy; and both get so much to eat that they are very plump and fat.
Here are the doves looking at the turkeys. They do not know what to make of such birds.</t>
  </si>
  <si>
    <t>A LETTER TO GEORGE</t>
  </si>
  <si>
    <t>http://www.gutenberg.org/files/24939/24939-h/24939-h.htm#Page_58</t>
  </si>
  <si>
    <t>Dear George—I wish you were with me now on my farm. We are having nice times. There is a little colt here that follows me all about. He does this because I give him apples. But I think he is more fond of the apples than of me.
One day I had nothing to give him; and this made him feel very cross. He put back his ears, and kicked up his heels, and scared the chickens almost to death.
There are ten little chickens. One of them was sick; but it has got better. One of them was running along the other day, and caught his foot in a string; the string caught on a bush, and held him fast; and there he was standing on one leg and struggling until I pulled the string off.
William and Jane are going down to Mr. Walker's to get a basket of apples. Come and see me, and I will give you some; and you shall make friends with the colt.</t>
  </si>
  <si>
    <t>PICTURES FOR WALTER</t>
  </si>
  <si>
    <t>http://www.gutenberg.org/files/24940/24940-h/24940-h.htm#Page_90</t>
  </si>
  <si>
    <t>Here are some birds having a ride on the weather-vane. The vane is on the top of the barn.
I should think it would make the birds dizzy to swing backwards and forwards. But they like it just as well as some boys like to swing on a gate.
Here is an old crow sitting on the fence. He is a sly old thief. There is a nest in the grass; and he is after the eggs. If you try to get near him, he will fly away, saying "Caw, caw, caw!"
The milk-maid set down her pail of milk, and went to the orchard. A little pig came along, and tipped the pail over; and the milk was all spilled. Never leave milk where a pig can get at it.
A woodpecker had a nest in a hollow tree. A boy climbed up to get the eggs; but the old birds flew at him, and pecked him, and made him get down. I am glad they drove him away. What right had he to meddle with their nest?</t>
  </si>
  <si>
    <t>LETTER TO GEORGE.—No. 2</t>
  </si>
  <si>
    <t>http://www.gutenberg.org/files/24941/24941-h/24941-h.htm#Page_122</t>
  </si>
  <si>
    <t>Dear George—When I sat by the door last evening, a great toad hopped up on the door-step. A bug flew along, and he caught it. He looks very ugly; but he will not hurt you.
The dog Prince sits and watches the little new chickens every day. I suppose he wonders what they are. He knows it is wrong to touch them, because I have told him so.
But he thought he would like to just smell of one: so he put his nose close to the little soft bunch, and smelt of it. But the chicken's mother put her head out of the coop, and pecked him so that he cried.
Prince found a bone, and hid it in the ground. But he was afraid the pig would find it: so he dug it up, and carried it behind the wagon, in the wagon-house.
The colt is very cunning; but he is naughty. One day the clothes were hung out on the line to dry. The colt got in the yard, and tore the clothes all in pieces with his teeth. He ought to know better.</t>
  </si>
  <si>
    <t>THE SPECKLED HEN</t>
  </si>
  <si>
    <t>http://www.gutenberg.org/files/24942/24942-h/24942-h.htm#Page_154</t>
  </si>
  <si>
    <t>The speckled hen walked all around the house, and saw the front-door open. So she walked right in, and went up stairs.
She peeped into the front-chamber, pecked a little at the carpet, and clucked with surprise when she saw herself in the looking-glass.
By and by she saw a wash-bowl standing on the top of the bureau. She thought this would make a nice place for a nest. So she flew up to see; but the bowl tipped over, and fell upon the floor.
When the people came up stairs to see what was the matter, they found that the wash-bowl was all broken in pieces, and the hen had made her nest in the band-box in the corner of the room.
They thought this a very saucy thing for a hen to do; but they did not drive her out: they waited to see what she would do next.
By and by the hen came off, and flew up on the window-sill. Then she began to cackle very loud. I suppose she meant to say, "Go and look in the band-box."</t>
  </si>
  <si>
    <t>THE BALLOON</t>
  </si>
  <si>
    <t>http://www.gutenberg.org/files/24943/24943-h/24943-h.htm#Page_178</t>
  </si>
  <si>
    <t>A balloon was going up from Boston Common, and two children were out upon a hill in the country watching for it. "There it is!" said Willy, as he pointed to a black speck right over the State House.
The speck seemed to grow larger every moment. "The balloon is coming this way," said Willy. "I can see a man in it waving a flag." By and by it seemed to be coming down on a hill close by where the children stood. They ran to meet it, shouting as they went; but it was a great deal farther off than they thought it was.
A good many other people were looking at the balloon at the same time; and it came down in a pasture where some children were picking berries. When it got almost down, the man looked out and said, "Have you any blueberries for sale?"
The children held out their baskets, and said, "Yes, plenty of them."—"Well, then," said the man, "I think this is a good place to stop at."</t>
  </si>
  <si>
    <t>The Expression of the Emotions in Man and Animals</t>
  </si>
  <si>
    <t>http://www.gutenberg.org/files/1227/1227-h/1227-h.htm</t>
  </si>
  <si>
    <t>When there exists an inherited or instinctive tendency to the performance of an action, or an inherited taste for certain kinds of food, some degree of habit in the individual is often or generally requisite. We find this in the paces of the horse, and to a certain extent in the pointing of dogs; although some young dogs point excellently the first time they are taken out, yet they often associate the proper inherited attitude with a wrong odor, and even with eyesight. I have heard it asserted that if a calf be allowed to suck its mother only once, it is much more difficult afterwards to rear it by hand. Caterpillars which have been fed on the leaves of one kind of tree, have been known to perish from hunger rather than to eat the leaves of another tree, although this afforded them their proper food, under a state of nature; and so it is in many other cases.</t>
  </si>
  <si>
    <t>Expression of Emotion in Man &amp; Animals</t>
  </si>
  <si>
    <t>http://www.online-literature.com/darwin/expression-of-emotion/</t>
  </si>
  <si>
    <t>The power of Association is admitted by everyone. Mr. Bain remarks, that "actions, sensations and states of feeling, occurring together or in close succession, tend to grow together, or cohere, in such a way that when any one of them is afterwards presented to the mind, the others are apt to be brought up in idea." It is so important for our purpose fully to recognize that actions readily become associated with other actions and with various states of the mind, that I will give a good many instances, in the first place relating to man, and afterwards to the lower animals. Some of the instances are of a very trifling nature, but they are as good for our purpose as more important habits. It is known to everyone how difficult, or even impossible it is, without repeated trials, to move the limbs in certain opposed directions which have never been practiced. Analogous cases occur with sensations, as in the common experiment of rolling a marble beneath the tips of two crossed fingers, when it feels exactly like two marbles.</t>
  </si>
  <si>
    <t>Joseph Sheridan Le Fanu</t>
  </si>
  <si>
    <t>Carmilla</t>
  </si>
  <si>
    <t>http://www.gutenberg.org/files/10007/10007-h/10007-h.htm</t>
  </si>
  <si>
    <t>It was a sweet summer evening, and my father asked me, as he sometimes did, to take a little ramble with him along that beautiful forest vista which I have mentioned as lying in front of the schloss.
"General Spielsdorf cannot come to us so soon as I had hoped," said my father, as we pursued our walk.
He was to have paid us a visit of some weeks, and we had expected his arrival next day. He was to have brought with him a young lady, his niece and ward, Mademoiselle Rheinfeldt, whom I had never seen, but whom I had heard described as a very charming girl, and in whose society I had promised myself many happy days. I was more disappointed than a young lady living in a town, or a bustling neighborhood can possibly imagine. This visit, and the new acquaintance it promised, had furnished my day dream for many weeks.</t>
  </si>
  <si>
    <t>Jules Verne</t>
  </si>
  <si>
    <t>Around the World in Eighty Days</t>
  </si>
  <si>
    <t>http://www.gutenberg.org/files/103/103-h/103-h.htm</t>
  </si>
  <si>
    <t>As for Passepartout, he was a true Parisian of Paris. Since he had abandoned his own country for England, taking service as a valet, he had in vain searched for a master after his own heart. Passepartout was by no means one of those pert dunces depicted by Moliere with a bold gaze and a nose held high in the air; he was an honest fellow, with a pleasant face, lips a trifle protruding, soft-mannered and serviceable, with a good round head, such as one likes to see on the shoulders of a friend. His eyes were blue, his complexion rubicund, his figure almost portly and well-built, his body muscular, and his physical powers fully developed by the exercises of his younger days. His brown hair was somewhat tumbled; for, while the ancient sculptors are said to have known eighteen methods of arranging Minerva's tresses, Passepartout was familiar with but one of dressing his own: three strokes of a large-tooth comb completed his toilet.</t>
  </si>
  <si>
    <t>LEO N. TOLSTOY</t>
  </si>
  <si>
    <t>GOD SEES THE TRUTH, BUT WAITS</t>
  </si>
  <si>
    <t>One summer Aksionov was going to the Nizhny Fair, and as he bade good-bye to his family, his wife said to him, "Ivan Dmitrich, do not start today; I have had a bad dream about you."
Aksionov laughed, and said, "You are afraid that when I get to the fair I shall go on a spree."
His wife replied: "I do not know what I am afraid of; all I know is that I had a bad dream. I dreamt you returned from the town, and when you took off your cap I saw that your hair was quite grey."
Aksionov laughed. "That's a lucky sign," said he. "See if I don't sell out all my goods, and bring you some presents from the fair."
So he said good-bye to his family, and drove away.
When he had travelled half-way, he met a merchant whom he knew, and they put up at the same inn for the night.</t>
  </si>
  <si>
    <t>Mrs. Dinah M. Craik</t>
  </si>
  <si>
    <t>Brownie and the Cook</t>
  </si>
  <si>
    <t>Immediately Brownie changed himself into the smallest mouse possible; and, taking care not to make the least noise, gnawed a hole in the door, and squeezed himself through, immediately turning into his proper shape again, for fear of accidents.
The kitchen fire was at its last glimmer; but it showed a better supper than even last night, for the Cook had had friends with her—a brother and two cousins—and they had been exceedingly merry. The food they had left behind was enough for three Brownies at least, but this one managed to eat it all up. Only once, in trying to cut a great slice of beef, he let the carving-knife and fork fall with such a clatter that Tiny, the terrier, who was tied up at the foot of the stairs, began to bark furiously. However, he brought her her puppy, which had been left in a basket in a corner of the kitchen, and so succeeded in quieting her.
After that he enjoyed himself amazingly, and made more marks than ever on the white tablecloth; for he began jumping about like a pea on a trencher, in order to make his particularly large supper agree with him.</t>
  </si>
  <si>
    <t>Brownie and the Cherry Tree</t>
  </si>
  <si>
    <t>At last one morning the mother said, "Children, should you like to help gather the cherries today?"
"Hurrah!" they cried, "and not a day too soon; for we saw a flock of starlings in the next field—and if we don't clear the tree, they will."
"Very well; clear it, then. Only mind and fill my baskets quite full, for preserving. What is over you may eat, if you like."
"Thank you, thank you!" and the children were eager to be off; but the mother stopped them till she could get the Gardener and his ladder.
"For it is he must climb the tree, not you; and you must do exactly as he tells you; and he will stop with you all the time and see that you don't come to harm."
This was no slight cloud on the children's happiness, and they begged hard to go alone.
"Please, might we? We will be so good!"
The mother shook her head. All the goodness in the world would not help them if they tumbled off the tree, or ate themselves sick with cherries. "You would not be safe, and I should be so unhappy!"</t>
  </si>
  <si>
    <t>What I Know about Gardening (From My Summer in a Garden)</t>
  </si>
  <si>
    <t>http://www.gutenberg.org/files/17160/17160-h/17160-h.htm#Page_268</t>
  </si>
  <si>
    <t>The lettuce is to me a most interesting study. Lettuce is like conversation: it must be fresh and crisp, so sparkling that you scarcely notice the bitter in it. Lettuce, like most talkers, is, however, apt to run rapidly to seed. Blessed is that sort which comes to a head, and so remains, like a few people I know; growing more solid and satisfactory and tender at the same time, and whiter at the center, and crisp in their maturity. Lettuce, like conversation, requires a good deal of oil, to avoid friction, and keep the company smooth; a pinch of attic salt; a dash of pepper; a quantity of mustard and vinegar, by all means, but so mixed that you will notice no sharp contrasts; and a trifle of sugar. You can put anything, and the more things the better, into salad, as into a conversation; but everything depends upon the skill of mixing.</t>
  </si>
  <si>
    <t>The Possessed (The Devils)</t>
  </si>
  <si>
    <t>http://www.gutenberg.org/files/8117/8117-h/8117-h.htm</t>
  </si>
  <si>
    <t>There are strange friendships. The two friends are always ready to fly at one another, and go on like that all their lives, and yet they cannot separate. Parting, in fact, is utterly impossible. The one who has begun the quarrel and separated will be the first to fall ill and even die, perhaps, if the separation comes off. I know for a positive fact that several times Stepan Trofimovitch has jumped up from the sofa and beaten the wall with his fists after the most intimate and emotional tête-à-tête with Varvara Petrovna.
This proceeding was by no means an empty symbol; indeed, on one occasion, he broke some plaster off the wall. It may be asked how I come to know such delicate details. What if I were myself a witness of it? What if Stepan Trofimovitch himself has, on more than one occasion, sobbed on my shoulder while he described to me in lurid colours all his most secret feelings. (And what was there he did not say at such times!) But what almost always happened after these tearful outbreaks was that next day he was ready to crucify himself for his ingratitude.</t>
  </si>
  <si>
    <t>George Eliot</t>
  </si>
  <si>
    <t>Middlemarch</t>
  </si>
  <si>
    <t>http://www.gutenberg.org/files/145/145-h/145-h.htm</t>
  </si>
  <si>
    <t>Celia had unclasped the necklace and drawn it off. "It would be a little tight for your neck; something to lie down and hang would suit you better," she said, with some satisfaction. The complete unfitness of the necklace from all points of view for Dorothea, made Celia happier in taking it. She was opening some ring-boxes, which disclosed a fine emerald with diamonds, and just then the sun passing beyond a cloud sent a bright gleam over the table.
"How very beautiful these gems are!" said Dorothea, under a new current of feeling, as sudden as the gleam. "It is strange how deeply colors seem to penetrate one, like scent. I suppose that is the reason why gems are used as spiritual emblems in the Revelation of St. John. They look like fragments of heaven. I think that emerald is more beautiful than any of them."
"And there is a bracelet to match it," said Celia. "We did not notice this at first."</t>
  </si>
  <si>
    <t>The Robin</t>
  </si>
  <si>
    <t>http://www.gutenberg.org/files/19923/19923-h/19923-h.htm#lxxxviii</t>
  </si>
  <si>
    <t>The robins are not good solo singers, but their chorus, as, like primitive fire-worshippers, they hail the return of light and warmth to the world, is unrivalled. There are a hundred singing like one. They are noisy enough then, and sing, as poets should, with no afterthought. But when they come after cherries to the tree near my window, they muffle their voices, and their faint pip, pip, pop! sounds far away at the bottom of the garden, where they know I shall not suspect them of robbing the great black-walnut of its bitter-rinded store. They are feathered Pecksniffs, to be sure, but then how brightly their breasts, that look rather shabby in the sunlight, shine in a rainy day against the dark green of the fringe-tree! After they have pinched and shaken all the life out of an earthworm, as Italian cooks pound all the spirit out of a steak, and then gulped him, they stand up in honest self-confidence, expand their red waistcoats with the virtuous air of a lobby member, and outface you with an eye that calmly challenges inquiry.</t>
  </si>
  <si>
    <t>Jane Austen</t>
  </si>
  <si>
    <t>Lady Susan</t>
  </si>
  <si>
    <t>http://www.gutenberg.org/files/946/946-h/946-h.htm</t>
  </si>
  <si>
    <t>Her mother has insinuated that her temper is intractable, but I never saw a face less indicative of any evil disposition than hers; and from what I can see of the behavior of each to the other, the invariable severity of Lady Susan and the silent dejection of Frederica, I am led to believe as heretofore that the former has no real love for her daughter, and has never done her justice or treated her affectionately. I have not been able to have any conversation with my niece; she is shy, and I think I can see that some pains are taken to prevent her being much with me. Nothing satisfactory transpires as to her reason for running away. Her kind-hearted uncle, you may be sure, was too fearful of distressing her to ask many questions as they travelled. I wish it had been possible for me to fetch her instead of him. I think I should have discovered the truth in the course of a thirty-mile journey.</t>
  </si>
  <si>
    <t>A Romance of Real Life</t>
  </si>
  <si>
    <t>http://www.gutenberg.org/files/17160/17160-h/17160-h.htm#Page_141</t>
  </si>
  <si>
    <t>There, seated upon the curbstone, Jonathan Tinker, being plied with a few leading questions, told in hints and scraps the story of his hard life, which was at present that of a second mate, and had been that of a cabin-boy and of a seaman before the mast. The second mate's place he held to be the hardest aboard ship. You got only a few dollars more than the men, and you did not rank with the officers; you took your meals alone, and in everything you belonged by yourself. The men did not respect you, and sometimes the captain abused you awfully before the passengers. The hardest captain that Jonathan Tinker ever sailed with was Captain Gooding of the Cape. It had got to be so that no man could ship second mate under Captain Gooding; and Jonathan Tinker was with him only one voyage.</t>
  </si>
  <si>
    <t>How to Do It</t>
  </si>
  <si>
    <t>http://www.online-literature.com/edward-hale/how-to-do-it/</t>
  </si>
  <si>
    <t>I believe very thoroughly in courses of reading, because I believe in having one book lead to another. But, after the beginning, these courses for different persons will vary very much from each other. You all go out to a great picnic, and meet together in some pleasant place in the woods, and you put down the baskets there, and leave the pail with the ice in the shadiest place you can find, and cover it up with the blanket. Then you all set out in this great forest, which we call Literature. But it is only a few of the party, who choose to start hand in hand along a gravel-path there is, which leads straight to the Burgesses' well, and probably those few enjoy less and gain less from the day's excursion than any of the rest. The rest break up into different knots, and go some here and some there, as their occasion and their genius call them.</t>
  </si>
  <si>
    <t>L.A. Abbott</t>
  </si>
  <si>
    <t>SEVEN WIVES AND SEVEN PRISONS</t>
  </si>
  <si>
    <t>http://www.gutenberg.org/files/4667/4667-h/4667-h.htm</t>
  </si>
  <si>
    <t>Seventeen months after our marriage, our oldest child, Henry, was born. Meanwhile we had gone to Sidney, Delaware County, where my father opened a shop. I still continued in business with him, and during our stay at Sidney, my daughter, Elizabeth, was born. From Sidney, my father wanted to go to Bainbridge, Chenango, County, N.Y., and I went with him, leaving my wife and the children at Sidney, while we prospected. As usual my father started a blacksmith-shop; but I bought a hundred acres of timber land, went to lumbering, and made money. We had a house about four miles from the village, I living with my father, and as soon as found out that we were doing well in business, I sent to Sidney for my wife and children. They were to come by stage, and were due, after passing through Bainbridge, at our house at four o'clock in the morning. We were up early to meet the stage; but when it arrived, the driver told us that my wife had stopped at the public house in Bainbridge.</t>
  </si>
  <si>
    <t>Thomas Henry Huxley</t>
  </si>
  <si>
    <t>A Liberal Education</t>
  </si>
  <si>
    <t>http://www.gutenberg.org/files/19923/19923-h/19923-h.htm#xciii</t>
  </si>
  <si>
    <t>It is important to remember that, in strictness, there is no such thing as an uneducated man. Take an extreme case. Suppose that an adult man, in the full vigor of his faculties, could be suddenly placed in the world, as Adam is said to have been, and then left to do as he best might. How long would he be left uneducated? Not five minutes. Nature would begin to teach him, through the eye, the ear, the touch, the properties of objects. Pain and pleasure would be at his elbow telling him to do this and avoid that; and by slow degrees the man would receive an education, which, if narrow, would be thorough, real, and adequate to his circumstances, though there would be no extras and very few accomplishments.
And if to this solitary man entered a second Adam, or, better still, an Eve, a new and greater world, that of social and moral phenomena, would be revealed.</t>
  </si>
  <si>
    <t>Tennessee's Partner</t>
  </si>
  <si>
    <t>http://www.gutenberg.org/files/17160/17160-h/17160-h.htm#Page_235</t>
  </si>
  <si>
    <t>I do not think that we ever knew his real name. Our ignorance of it certainly never gave us any social inconvenience, for at Sandy Bar in 1854 most men were christened anew. Sometimes these appellatives were derived from some distinctiveness of dress, as in the case of "Dungaree Jack"; or from some peculiarity of habit, as shown in "Saleratus Bill," so called from an undue proportion of that chemical in his daily bread; or from some unlucky slip, as exhibited in "The Iron Pirate," a mild, inoffensive man, who earned that baleful title by his unfortunate mispronunciation of the term "iron pyrites." Perhaps this may have been the beginning of a rude heraldry; but I am constrained to think that it was because a man's real name in that day rested solely upon his own unsupported statement. "Call yourself Clifford, do you?" said Boston, addressing a timid newcomer with infinite scorn; "hell is full of such Cliffords!" He then introduced the unfortunate man, whose name happened to be really Clifford, as "Jaybird Charley,"—an unhallowed inspiration of the moment that clung to him ever after.</t>
  </si>
  <si>
    <t>The Idiot</t>
  </si>
  <si>
    <t>http://www.gutenberg.org/files/2638/2638-h/2638-h.htm</t>
  </si>
  <si>
    <t>Towards the end of November, during a thaw, at nine o'clock one morning, a train on the Warsaw and Petersburg railway was approaching the latter city at full speed. The morning was so damp and misty that it was only with great difficulty that the day succeeded in breaking; and it was impossible to distinguish anything more than a few yards away from the carriage windows.
Some of the passengers by this particular train were returning from abroad; but the third-class carriages were the best filled, chiefly with insignificant persons of various occupations and degrees, picked up at the different stations nearer town. All of them seemed weary, and most of them had sleepy eyes and a shivering expression, while their complexions generally appeared to have taken on the colour of the fog outside.
When day dawned, two passengers in one of the third-class carriages found themselves opposite each other. Both were young fellows, both were rather poorly dressed, both had remarkable faces, and both were evidently anxious to start a conversation.</t>
  </si>
  <si>
    <t>A Hunt Beneath The Ocean</t>
  </si>
  <si>
    <t>At the captain's call two of the ship's crew came to help us dress in these heavy and impervious clothes, made of rubber without seam and constructed expressly to resist considerable pressure. One might have taken this diving apparatus for a suit of armor, both supple and resisting. It formed trousers and waistcoat; the trousers were finished off with thick boots, weighted with heavy leaden soles. The texture of the waistcoat was held together by bands of copper, which crossed the chest, protecting it from the great pressure of the water and leaving the lungs free to act. The sleeves ended in gloves, which in no way restrained the movement of the hands. There was a vast difference noticeable between this dress and the old-fashioned diving-suit.
Captain Nemo and one of his companions, Conseil and myself, were soon enveloped in the dresses; there remained nothing more to be done but inclose our heads in the metal boxes. Captain Nemo thrust his head into the helmet, Conseil and I did the same.</t>
  </si>
  <si>
    <t>Frederick Douglass</t>
  </si>
  <si>
    <t>Letter from Frederick Douglass to Harriet Tubman</t>
  </si>
  <si>
    <t>https://www.commonlit.org/texts/letter-from-frederick-douglass-to-harriet-tubman</t>
  </si>
  <si>
    <t>You, on the other hand, have labored in a private way. I have wrought in the day – you in the night. I have had the applause of the crowd and the satisfaction that comes of being approved by the multitude, while the most that you have done has been witnessed by a few trembling, scarred, and foot-sore bondmen and women, whom you have led out of the house of bondage, and whose heartfelt, "God bless you," has been your only reward. The midnight sky and the silent stars have been the witnesses of your devotion to freedom and of your heroism. Excepting John Brown – of sacred memory – I know of no one who has willingly encountered more perils and hardships to serve our enslaved people than you have. Much that you have done would seem improbable to those who do not know you as I know you. It is to me a great pleasure and a great privilege to bear testimony for your character and your works, and to say to those to whom you may come, that I regard you in every way truthful and trustworthy.</t>
  </si>
  <si>
    <t>Solomon John Goes for Apples</t>
  </si>
  <si>
    <t>The horse was brought round to the door. Now he had not ridden for a great while; and, though the little boys were there to help him, he had great trouble in getting on the horse.
He tried a great many times, but always found himself facing the wrong way, looking at the horse's tail. They turned the horse's head, first up the street, then down the street; it made no difference; he always made some mistake, and found himself sitting the wrong way.
"Well," said he, at last, "I don't know as I care. If the horse has his head in the right direction, that is the main thing. Sometimes I ride this way in the cars, because I like it better. I can turn my head easily enough, to see where we are going." So off he went, and the little boys said he looked like a circus-rider, and they were much pleased.
He rode along out of the village, under the elms, very quietly. Pretty soon he came to a bridge, where the road went across a little stream.</t>
  </si>
  <si>
    <t>Selected and Edited by Andrew Lang</t>
  </si>
  <si>
    <t>The Story of the Merchant and the Genius</t>
  </si>
  <si>
    <t>The Arabian Nights Entertainments</t>
  </si>
  <si>
    <t>http://www.gutenberg.org/files/128/128-h/128-h.htm</t>
  </si>
  <si>
    <t>Sire, there was once upon a time a merchant who possessed great wealth, in land and merchandise, as well as in ready money. He was obliged from time to time to take journeys to arrange his affairs. One day, having to go a long way from home, he mounted his horse, taking with him a small wallet in which he had put a few biscuits and dates, because he had to pass through the desert where no food was to be got. He arrived without any mishap, and, having finished his business, set out on his return. On the fourth day of his journey, the heat of the sun being very great, he turned out of his road to rest under some trees. He found at the foot of a large walnut-tree a fountain of clear and running water. He dismounted, fastened his horse to a branch of the tree, and sat by the fountain, after having taken from his wallet some of his dates and biscuits. When he had finished this frugal meal he washed his face and hands in the fountain.</t>
  </si>
  <si>
    <t>The Story of the Second Old Man, and of the Two Black Dogs</t>
  </si>
  <si>
    <t>After two months' sailing we arrived at a seaport, where we disembarked and did a great trade. Then we bought the merchandise of the country, and were just going to sail once more, when I was stopped on the shore by a beautiful though poorly dressed woman. She came up to me, kissed my hand, and implored me to marry her, and take her on board. At first I refused, but she begged so hard and promised to be such a good wife to me, that at last I consented. I got her some beautiful dresses, and after having married her, we embarked and set sail. During the voyage, I discovered so many good qualities in my wife that I began to love her more and more. But my brothers began to be jealous of my prosperity, and set to work to plot against my life. One night when we were sleeping they threw my wife and myself into the sea. My wife, however, was a fairy, and so she did not let me drown, but transported me to an island.</t>
  </si>
  <si>
    <t>The Story of the Fisherman</t>
  </si>
  <si>
    <t>He examined the jar on all sides; he shook it to see if it would rattle. But he heard nothing, and so, judging from the impression of the seal and the lid, he thought there must be something precious inside. To find out, he took his knife, and with a little trouble he opened it. He turned it upside down, but nothing came out, which surprised him very much. He set it in front of him, and whilst he was looking at it attentively, such a thick smoke came out that he had to step back a pace or two. This smoke rose up to the clouds, and stretching over the sea and the shore, formed a thick mist, which caused the fisherman much astonishment. When all the smoke was out of the jar it gathered itself together, and became a thick mass in which appeared a genius, twice as large as the largest giant. When he saw such a terrible-looking monster, the fisherman would like to have run away, but he trembled so with fright that he could not move a step.</t>
  </si>
  <si>
    <t>Wilkie Collins</t>
  </si>
  <si>
    <t>The Moonstone</t>
  </si>
  <si>
    <t>http://www.gutenberg.org/files/155/155-h/155-h.htm</t>
  </si>
  <si>
    <t>In those terms I was informed of what my personal concern was with the matter of the Diamond. If you are curious to know what course I took under the circumstances, I beg to inform you that I did what you would probably have done in my place. I modestly declared myself to be quite unequal to the task imposed upon me—and I privately felt, all the time, that I was quite clever enough to perform it, if I only gave my own abilities a fair chance. Mr. Franklin, I imagine, must have seen my private sentiments in my face. He declined to believe in my modesty; and he insisted on giving my abilities a fair chance.
Two hours have passed since Mr. Franklin left me. As soon as his back was turned, I went to my writing-desk to start the story.</t>
  </si>
  <si>
    <t>War and Peace</t>
  </si>
  <si>
    <t>http://www.gutenberg.org/files/2600/2600-h/2600-h.htm</t>
  </si>
  <si>
    <t>It was in July, 1805, and the speaker was the well-known Anna Pávlovna Schérer, maid of honor and favorite of the Empress Márya Fëdorovna. With these words she greeted Prince Vasíli Kurágin, a man of high rank and importance, who was the first to arrive at her reception. Anna Pávlovna had had a cough for some days. She was, as she said, suffering from la grippe; grippe being then a new word in St. Petersburg, used only by the elite.
All her invitations without exception, written in French, and delivered by a scarlet-liveried footman that morning, ran as follows:
"If you have nothing better to do, Count (or Prince), and if the prospect of spending an evening with a poor invalid is not too terrible, I shall be very charmed to see you tonight between 7 and 10 — Annette Schérer."
"Heavens! what a virulent attack!" replied the prince, not in the least disconcerted by this reception. He had just entered, wearing an embroidered court uniform, knee breeches, and shoes, and had stars on his chest and a serene expression on his flat face.</t>
  </si>
  <si>
    <t>The Flight of the Dolls</t>
  </si>
  <si>
    <t>The first plan was for the lamb-pen, and they made for it directly. The Spanish Doll walked through its slats; the Large Doll pushed in the little ones, but when she came to go in herself, horrible to say—she stuck! The Spanish Doll pulled, and the little dolls ran out and pushed. No use!
If Angelica Maria could have seen her Large Doll now! But no, Angelica Maria's head was asleep on its pillow; she little knew of the escape of her dolls!
At last said the Large Doll, "Wake up the Lamb and tell him!" Which they did, and he came and butted, till he butted the Large Doll out. "It is no use," said the Large Doll, "we must try something else," and the rest all came out of the pen. They went to the dovecote. The Spanish Doll quickly climbed the ladder; so could the Large Doll. But when she turned to help the little ones, her head was too heavy, and she was not stiff enough to stoop. "We must try something else," said she, and the Spanish Doll had to come down, scolding Spanish all the way.</t>
  </si>
  <si>
    <t>Venetian Life</t>
  </si>
  <si>
    <t>http://www.online-literature.com/william-dean-howells/venetian-life/</t>
  </si>
  <si>
    <t>When I first came to Venice, I accepted the fate appointed to young men on the Continent. I took lodgings, and I began dining drearily at the restaurants. Worse prandial fortunes may befall one, but it is hard to conceive of the continuance of so great unhappiness elsewhere; while the restaurant life is an established and permanent thing in Italy, for every bachelor and for many forlorn families. It is not because the restaurants are very dirty--if you wipe your plate and glass carefully before using them, they need not stomach you; it is not because the rooms are cold--if you sit near the great vase of smoldering embers in the centre of each room you may suffocate in comparative comfort; it is not because the prices are great--they are really very reasonable; it is not for any very tangible fault that I object to life at the restaurants, and yet I cannot think of its hopeless homelessness without rebellion against the whole system it implies, as something unnatural and insufferable.</t>
  </si>
  <si>
    <t>Emperor of the French Napoleon III</t>
  </si>
  <si>
    <t>HISTORY OF JULIUS CÆSAR.
Vol. I.</t>
  </si>
  <si>
    <t>http://www.gutenberg.org/files/45456/45456-h/45456-h.htm</t>
  </si>
  <si>
    <t>Historic truth ought to be no less sacred than religion. If the precepts of faith raise our soul above the interests of this world, the lessons of history, in their turn, inspire us with the love of the beautiful and the just, and the hatred of whatever presents an obstacle to the progress of humanity. These lessons, to be profitable, require certain conditions. It is necessary that the facts be produced with a rigorous exactness, that the changes political or social be analysed philosophically, that the exciting interest of the details of the lives of public men should not divert attention from the political part they played, or cause us to forget their providential mission.
Too often the writer represents the different phases of history as spontaneous events, without seeking in preceding facts their true origin and their natural deduction; like the painter who, in re-producing the characteristics of Nature, only seizes their picturesque effect, without being able, in his picture, to give their scientific demonstration. The historian ought to be more than a painter; he ought, like the geologist, who explains the phenomena of the globe, to unfold the secret of the transformation of societies.</t>
  </si>
  <si>
    <t xml:space="preserve">History of Julius Cæsar, Vol. 2 </t>
  </si>
  <si>
    <t>http://www.gutenberg.org/files/45532/45532-h/45532-h.htm</t>
  </si>
  <si>
    <t>The Romans, by protecting the people of Marseilles, had extended their dominion on the coast; by contracting other alliances, they penetrated into the interior. The Ædui were at war with the Allobroges and the Arverni. The proconsul Cn. Domitius Ahenobarbus united with the former, and defeated the Allobroges, in 633, at Vindalium, on the Sorgue (Sulgas), not far from the Rhone. Subsequently, Q. Fabius Maximus, grandson of Paulus Æmilius, gained, at the confluence of the Isère and the Rhone, a decisive victory over the Allobroges, and over Bituitus, king of the Arverni. By this success Q. Fabius gained the surname of Allobrogicus. The Arverni pretended to be descendants of the Trojans, and boasted a common origin with the Romans; they remained independent, but their dominion, which extended from the banks of the Rhine to the neighbourhood of Narbonne and Marseilles, was limited to their ancient territory. The Ruteni, who had been their allies against Fabius, obtained similarly the condition of not being subjected to the Roman power, and were exempted from all tribute.</t>
  </si>
  <si>
    <t>Crime and Punishment</t>
  </si>
  <si>
    <t>http://www.gutenberg.org/files/2554/2554-h/2554-h.htm</t>
  </si>
  <si>
    <t>Raskolnikov was not used to crowds, and, as we said before, he avoided society of every sort, more especially of late. But now all at once he felt a desire to be with other people. Something new seemed to be taking place within him, and with it he felt a sort of thirst for company. He was so weary after a whole month of concentrated wretchedness and gloomy excitement that he longed to rest, if only for a moment, in some other world, whatever it might be; and, in spite of the filthiness of the surroundings, he was glad now to stay in the tavern.
The master of the establishment was in another room, but he frequently came down some steps into the main room, his jaunty, tarred boots with red turn-over tops coming into view each time before the rest of his person. He wore a full coat and a horribly greasy black satin waistcoat, with no cravat, and his whole face seemed smeared with oil like an iron lock. At the counter stood a boy of about fourteen, and there was another boy somewhat younger who handed whatever was wanted.</t>
  </si>
  <si>
    <t>Oregon and Eldorado</t>
  </si>
  <si>
    <t>http://www.online-literature.com/bulfinch/oregon-and-eldorado/2/</t>
  </si>
  <si>
    <t>In 1803, Mr. Jefferson, being then President of the United States, proposed to Congress to send an exploring party to trace the Missouri to its source; to cross the highlands, and follow the best water communication which might offer itself, to the Pacific Ocean. Congress approved the proposal, and voted a sum of money to carry it into execution. Capt. Lewis, who had then been two years with Mr. Jefferson as his private secretary, immediately renewed his solicitations to have the direction of the expedition. Mr. Jefferson had now had opportunity of knowing him intimately, and believed him to be brave, persevering, familiar with the Indigenous American character and customs, habituated to the hunting life, honest, and of sound judgment. He trusted that he would be careful of those committed to his charge, yet steady in the maintenance of discipline. On receiving his appointment, Capt. Lewis repaired to Philadelphia, and placed himself under its distinguished professors, with a view to acquire familiarity with the nomenclature of the natural sciences. He selected, as his companion in the proposed expedition, William Clarke, a brother-officer, known and esteemed by him.</t>
  </si>
  <si>
    <t>Our Mutual Friend</t>
  </si>
  <si>
    <t>http://www.gutenberg.org/files/883/883-h/883-h.htm</t>
  </si>
  <si>
    <t>The figures in this boat were those of a strong man with ragged grizzled hair and a sun-browned face, and a dark girl of nineteen or twenty, sufficiently like him to be recognizable as his daughter. The girl rowed, pulling a pair of sculls very easily; the man, with the rudder-lines slack in his hands, and his hands loose in his waistband, kept an eager look out. He had no net, hook, or line, and he could not be a fisherman; his boat had no cushion for a sitter, no paint, no inscription, no appliance beyond a rusty boathook and a coil of rope, and he could not be a waterman; his boat was too crazy and too small to take in cargo for delivery, and he could not be a lighterman or river-carrier; there was no clue to what he looked for, but he looked for something, with a most intent and searching gaze.</t>
  </si>
  <si>
    <t>Of the Mystery of Life</t>
  </si>
  <si>
    <t>http://www.gutenberg.org/files/19923/19923-h/19923-h.htm#lxxxvii</t>
  </si>
  <si>
    <t>In all other paths, by which that happiness is pursued, there is disappointment, or destruction: for ambition and for passion there is no rest—no fruition; the fairest pleasures of youth perish in a darkness greater than their past light; and the loftiest and purest love too often does but inflame the cloud of life with endless fire of pain. But, ascending from lowest to highest, through every scale of human industry, that industry worthily followed, gives peace. Ask the laborer in the field, at the forge, or in the mine; ask the patient, delicate-fingered artisan, or the strong-armed, fiery-hearted worker in bronze, and in marble, and with the colors of light; and none of these, who are true workmen, will ever tell you, that they have found the law of heaven an unkind one—that in the sweat of their face they should eat bread, till they return to the ground; nor that they ever found it an unrewarded obedience, if, indeed, it was rendered faithfully to the command—"Whatsoever thy hand findeth to do—do it with thy might."</t>
  </si>
  <si>
    <t>Lewis Carroll</t>
  </si>
  <si>
    <t>A Mad Tea Party</t>
  </si>
  <si>
    <t>http://www.gutenberg.org/files/18561/18561-h/18561-h.htm#Mad</t>
  </si>
  <si>
    <t>There was a table set out under a tree in front of the house, and the March Hare and the Hatter were having tea at it: a Dormouse was sitting between them, fast asleep, and the other two were using it as a cushion, resting their elbows on it, and talking over its head. "Very uncomfortable for the Dormouse," thought Alice; "only, as it's asleep, I suppose it doesn't mind."
The table was a large one, but the three were all crowded together at one corner of it: "No room! No room!" they cried out when they saw Alice coming. "There's plenty of room!" said Alice, indignantly, and she sat down in a large arm-chair at one end of the table.
"Your hair wants cutting," said the Hatter. He had been looking at Alice for some time with great curiosity, and this was his first speech.
"You should learn not to make personal remarks," Alice said with some severity: "it's very rude."
The Hatter opened his eyes very wide on hearing this; but all he said was: "Why is a raven like a writing-desk?"</t>
  </si>
  <si>
    <t>Down the Rabbit-Hole</t>
  </si>
  <si>
    <t>Junior Classics Vol. 6</t>
  </si>
  <si>
    <t>Either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 She took down a jar from one of the shelves as she passed: it was labeled "ORANGE MARMALADE," but to her great disappointment it was empty: she did not like to drop the jar, for fear of killing somebody underneath, so managed to put it into one of the cupboards as she fell past it.
"Well!" thought Alice to herself. "After such a fall as this, I shall think nothing of tumbling downstairs! How brave they'll all think me at home! Why, I wouldn't say anything about it, even if I fell off the top of the house!" (Which was very likely true.)</t>
  </si>
  <si>
    <t>The Pool of Tears</t>
  </si>
  <si>
    <t>"Curiouser and curiouser!" cried Alice (she was so much surprised, that for the moment she quite forgot how to speak good English). "Now I'm opening out like the largest telescope that ever was! Good-by, feet!" (for when she looked down at her feet, they seemed to be almost out of sight, they were getting so far off). "Oh, my poor little feet, I wonder who will put on your shoes and stockings for you now, dears? I'm sure I shan't be able! I shall be a great deal too far off to trouble myself about you: you must manage the best way you can—but I must be kind to them," thought Alice, "or perhaps they won't walk the way I want to go! Let me see. I'll give them a new pair of boots every Christmas."
And she went on planning to herself how she would manage it. "They must go by the carrier," she thought; "and how funny it'll seem, sending presents to one's own feet! And how odd the directions will look!
Alice's Right Foot, Esq.,
Hearthrug,
near the Fender,
(with Alice's love). Oh dear, what nonsense I'm talking!"</t>
  </si>
  <si>
    <t>A Caucus-Race and a Long Tale</t>
  </si>
  <si>
    <t>The first question of course was, how to get dry again: they had a consultation about this, and after a few minutes it seemed quite natural to Alice to find herself talking familiarly with them, as if she had known them all her life. Indeed, she had quite a long argument with the Lory, who at last turned sulky, and would only say, "I'm older than you, and must know better."
And this Alice would not allow, without knowing how old it was, and, as the Lory positively refused to tell its age, there was no more to be said.
At last the Mouse, who seemed to be a person of some authority among them, called out, "Sit down, all of you, and listen to me! I'll soon make you dry enough!" They all sat down at once, in a large ring, with the Mouse in the middle. Alice kept her eyes anxiously fixed on it, for she felt sure she would catch a bad cold if she did not get dry very soon.</t>
  </si>
  <si>
    <t>Alice's Adventures in Wonderland</t>
  </si>
  <si>
    <t>http://www.gutenberg.org/files/11/11-h/11-h.htm</t>
  </si>
  <si>
    <t>Alice was not a bit hurt, and she jumped up on to her feet in a moment: she looked up, but it was all dark overhead; before her was another long passage, and the White Rabbit was still in sight, hurrying down it. There was not a moment to be lost: away went Alice like the wind, and was just in time to hear it say, as it turned a corner, "Oh my ears and whiskers, how late it's getting!" She was close behind it when she turned the corner, but the Rabbit was no longer to be seen: she found herself in a long, low hall, which was lit up by a row of lamps hanging from the roof.
There were doors all round the hall, but they were all locked; and when Alice had been all the way down one side and up the other, trying every door, she walked sadly down the middle, wondering how she was ever to get out again.</t>
  </si>
  <si>
    <t>Down the Rabbit Hole</t>
  </si>
  <si>
    <t>https://www.commonlit.org/texts/down-the-rabbit-hole</t>
  </si>
  <si>
    <t>In another moment down went Alice after it, never once considering how in the world she was to get out again.
The rabbit-hole went straight on like a tunnel for some way, and then dipped suddenly down, so suddenly that Alice had not a moment to think about stopping herself before she found herself falling down a very deep well.
Either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 She took down a jar from one of the shelves as she passed; it was labelled ‘ORANGE MARMALADE', but to her great disappointment it was empty: she did not like to drop the jar for fear of killing somebody, so managed to put it into one of the cupboards as she fell past it.</t>
  </si>
  <si>
    <t>Excerpt from Alice’s Adventures in Wonderland: Chapter 12</t>
  </si>
  <si>
    <t>https://www.commonlit.org/texts/excerpt-from-alice-s-adventures-in-wonderland-chapter-12</t>
  </si>
  <si>
    <t>Alice looked at the jury-box, and saw that, in her haste, she had put the Lizard in head downwards, and the poor little thing was waving its tail about in a melancholy way, being quite unable to move. She soon got it out again, and put it right; ‘not that it signifies much,' she said to herself; ‘I should think it would be quite as much use in the trial one way up as the other.'
As soon as the jury had a little recovered from the shock of being upset, and their slates and pencils had been found and handed back to them, they set to work very diligently to write out a history of the accident, all except the Lizard, who seemed too much overcome to do anything but sit with its mouth open, gazing up into the roof of the court.
‘What do you know about this business?' the King said to Alice.
‘Nothing,' said Alice.
‘Nothing whatever?' persisted the King.
‘Nothing whatever,' said Alice.</t>
  </si>
  <si>
    <t>Lillian M. Cask</t>
  </si>
  <si>
    <t>The Two Gifts</t>
  </si>
  <si>
    <t>She was very hungry, for she had tasted no food that day, but her faded eyes were calm and patient, telling of an unwavering trust in Providence. Perhaps, she thought, some traveler might come that way who would take compassion on her, and give her alms; then she could return to the garret that she called "home," with bread to eat, and fuel to kindle a fire.
The day drew in, and still she sat and waited. At last a traveler approached. The thick snow muffled every sound, and she was not aware of his coming until his burly figure loomed before her. Her plaintive voice made him turn with a start.
"Poor woman," he cried, pausing to look at her very pityingly. "It is hard for you to be out in such weather as this." Then he passed on, without giving her anything; his conscience told him that he ought to have relieved her, but he did not feel inclined to take off his thick glove in that bitter cold, and without doing this he could not have found a coin.
The poor woman was naturally disappointed, but she was grateful for his kind words.</t>
  </si>
  <si>
    <t>The Bar of Gold</t>
  </si>
  <si>
    <t>"Providence has been good to us, and blessed the labour of our hands. In times gone by, however, I was as wretched as you appeared to be when you crossed the road, and it is owing to a stranger's kindness that I am in my present position." He went on to tell him of the bar of gold, and, after a long look at his wife, who nodded her head as if well pleased, he went and fetched it from the cellar, where it had lain hidden all these years.
"There!" he exclaimed. "I am going to give it to you. I shall not want it now, and my children are all well settled. It is fitting that you should have it, since your need is very great."
Now the stranger understood the science of metals, for he was a learned man who had fallen on evil times. As he took the gleaming bar in his hands, while murmuring his astonished thanks, he knew by its weight that it was not gold.
"You have made a mistake, my friends," he cried. "This bar is not what you think it, though I own that most men would be deceived."</t>
  </si>
  <si>
    <t>Mary Mapes Dodge</t>
  </si>
  <si>
    <t>The Race for the Silver Skates</t>
  </si>
  <si>
    <t>Where are the racers? All assembled together near the white columns. It is a beautiful sight,—forty boys and girls in picturesque attire, darting with electric swiftness in and out among each other, or sailing in pairs and triplets, beckoning, chatting, whispering, in the fulness of youthful glee.
A few careful ones are soberly tightening their straps: others, halting on one leg, with flushed, eager faces, suddenly cross the suspected skate over their knee, give it an examining shake, and dart off again. One and all are possessed with the spirit of motion. They cannot stand still. Their skates are a part of them; and every runner seems bewitched.
Holland is the place for skaters, after all. Where else can nearly every boy and girl perform feats on the ice that would attract a crowd if seen on Central Park? Look at Ben! I did not see him before. He is really astonishing the natives; no easy thing to do in the Netherlands. Save your strength, Ben, you will need it soon. Now other boys are trying! Ben is surpassed already. Such jumping, such poising, such spinning, such india-rubber exploits generally!</t>
  </si>
  <si>
    <t>President Abraham Lincoln</t>
  </si>
  <si>
    <t>President Lincoln’s Second Inaugural Address</t>
  </si>
  <si>
    <t>https://www.commonlit.org/texts/president-lincoln-s-second-inaugural-address</t>
  </si>
  <si>
    <t>One eighth of the whole population were enslaved people, not distributed generally over the Union, but localized in the Southern part of it. These enslaved people constituted a peculiar and powerful interest. All knew that this interest was, somehow, the cause of the war. To strengthen, perpetuate, and extend this interest was the object for which the insurgents would rend the Union, even by war; while the government claimed no right to do more than to restrict the territorial enlargement of it. Neither party expected for the war, the magnitude, or the duration, which it has already attained. Neither anticipated that the cause of the conflict might cease with, or even before, the conflict itself should cease. Each looked for an easier triumph, and a result less fundamental and astounding. Both read the same Bible, and pray to the same God; and each invokes His aid against the other.
It may seem strange that any men should dare to ask a just God's assistance in wringing their bread from the sweat of other men's faces; but let us judge not that we be not judged. The prayers of both could not be answered; that of neither has been answered fully.</t>
  </si>
  <si>
    <t>Sophie May</t>
  </si>
  <si>
    <t>Wild Robin</t>
  </si>
  <si>
    <t>Wild Robin knew that the country people would say the fays had pressed that green circle with their light feet. He had heard all the Scottish lore of brownies, elves, will-o'-the-wisps, and the strange water-kelpies, who shriek with eldritch laughter. He had been told that the queen of the fairies had coveted him from his birth, and would have stolen him away, only that, just as she was about to seize him from the cradle, he had sneezed; and from that instant the fairy-spell was over, and she had no more control of him.
Yet, in spite of all these stories, the boy was not afraid; and if he had been informed that any of the uncanny people were, even now, haunting his footsteps, he would not have believed it.
"I see," said Wild Robin, "the sun is drawing his night-cap over his eyes, and dropping asleep. I believe I'll e'en take a nap mysel', and see what comes o' it."
In two minutes he had forgotten St. Mary's Loch, the hills, the moors, the yellow flowers. He heard, or fancied he heard, his sister Janet calling him home.</t>
  </si>
  <si>
    <t>Notes from the Underground</t>
  </si>
  <si>
    <t>http://www.gutenberg.org/files/600/600-h/600-h.htm</t>
  </si>
  <si>
    <t>I want now to tell you, gentlemen, whether you care to hear it or not, why I could not even become an insect. I tell you solemnly, that I have many times tried to become an insect. But I was not equal even to that. I swear, gentlemen, that to be too conscious is an illness--a real thorough-going illness. For man's everyday needs, it would have been quite enough to have the ordinary human consciousness, that is, half or a quarter of the amount which falls to the lot of a cultivated man of our unhappy nineteenth century, especially one who has the fatal ill-luck to inhabit Petersburg, the most theoretical and intentional town on the whole terrestrial globe. (There are intentional and unintentional towns.) It would have been quite enough, for instance, to have the consciousness by which all so-called direct persons and men of action live. I bet you think I am writing all this from affectation, to be witty at the expense of men of action; and what is more, that from ill-bred affectation, I am clanking a sword like my officer. But, gentlemen, whoever can pride himself on his diseases and even swagger over them?</t>
  </si>
  <si>
    <t>The Prince's Dream</t>
  </si>
  <si>
    <t>At length, one day, a venerable man of a noble presence was brought to the tower, with soldiers to guard him and assistants to attend him. The prince was glad of his presence, though at first he seldom opened his lips, and it was manifest that confinement made him miserable. With restless feet he would wander from window to window of the stone tower, and mount from story to story; but mount as high as he would there was still nothing to be seen but the vast, unvarying plain, clothed with scanty grass, and flooded with the glaring sunshine; flocks and herds and shepherds moved across it sometimes, but nothing else, not even a shadow, for there was no cloud in the sky to cast one. The old man, however, always treated the prince with respect, and answered his questions with a great deal of patience, till at length he found a pleasure in satisfying his curiosity.</t>
  </si>
  <si>
    <t>Excerpt from Five Weeks in a Balloon</t>
  </si>
  <si>
    <t>https://www.commonlit.org/texts/excerpt-from-five-weeks-in-a-balloon</t>
  </si>
  <si>
    <t>About ten o'clock in the morning the atmosphere cleared up, the clouds parted, and the country beneath could again be seen, the Victoria meanwhile rapidly descending. Dr. Ferguson was in search of a current that would carry him more to the northeast, and he found it about six hundred feet from the ground. The country was becoming more broken, and even mountainous. The Zungmoro district was fading out of sight in the east with the last cocoanut-trees of that latitude.
Ere long, the crests of a mountain-range assumed a more decided prominence. A few peaks rose here and there, and it became necessary to keep a sharp lookout for the pointed cones that seemed to spring up every moment.
"We're right among the breakers!" said Kennedy.
"Keep cool, Dick. We shan't touch them," was the doctor's quiet answer.
"It's a jolly way to travel, anyhow!" said Joe, with his usual flow of spirits.
In fact, the doctor managed his balloon with wondrous dexterity.</t>
  </si>
  <si>
    <t>The Emancipation Proclamation</t>
  </si>
  <si>
    <t>https://www.commonlit.org/texts/the-emancipation-proclamation</t>
  </si>
  <si>
    <t>And by virtue of the power, and for the purpose aforesaid, I do order and declare that all persons held as slaves within said designated States, and parts of States, are, and henceforward shall be free; and that the Executive government of the United States, including the military and naval authorities thereof, will recognize and maintain the freedom of said persons.
And I hereby enjoin upon the people so declared to be free to abstain from all violence, unless in necessary self­-defence; and I recommend to them that, in all cases when allowed, they labor faithfully for reasonable wages.
And I further declare and make known, that such persons of suitable condition, will be received into the armed service of the United States to garrison forts, positions, stations, and other places, and to man vessels of all sorts in said service.
And upon this act, sincerely believed to be an act of justice, warranted by the Constitution, upon military necessity, I invoke the considerate judgment of mankind, and the gracious favor of Almighty God.
In witness whereof, I have hereunto set my hand and caused the seal of the United States to be affixed.</t>
  </si>
  <si>
    <t>Bulfinch's Mythology: The Legends of Charlemange</t>
  </si>
  <si>
    <t>http://www.online-literature.com/bulfinch/mythology_charlemange/2/</t>
  </si>
  <si>
    <t>Rinaldo was one of the four sons of Aymon, who married Aya, the sister of Charlemagne. Thus Rinaldo was nephew to Charlemagne and cousin of Orlando. When Rinaldo had grown old enough to assume arms, Orlando had won for himself an illustrious name by his exploits against the Saracens, whom Charlemagne and his brave knights had driven out of France. Orlando's fame excited a noble emulation in Rinaldo. Eager to go in pursuit of glory, he wandered in the country near Paris, and one day saw at the foot of a tree a superb horse, fully equipped and loaded with a complete suit of armor. Rinaldo clothed himself in the armor and mounted the horse, but took not the sword. On the day when, with his brothers, he had received the honor of knighthood from the Emperor, he had sworn never to bind a sword to his side till he had wrested one from some famous knight.</t>
  </si>
  <si>
    <t>Victor Hugo</t>
  </si>
  <si>
    <t>Jean Valjean and the Bishop</t>
  </si>
  <si>
    <t>http://www.gutenberg.org/files/22795/22795-h/22795-h.htm#Page_38</t>
  </si>
  <si>
    <t>The man took three steps and came near the lamp which stood on the table. "Stop," he exclaimed; as if he had not been understood; "not that, did you understand me? I am a galley slave—a convict—I am just from the galleys." He drew from his pocket a large sheet of yellow paper, which he unfolded. "There is my passport, yellow, as you see. That is enough to have me kicked out wherever I go. Will you read it? See, here is what they have put on my passport: Jean Valjean, a liberated convict; has been nineteen years in the galleys; five years for burglary; fourteen years for having attempted four times to escape. This man is very dangerous. There you have it! Everybody has thrust me out; will you receive me? Is this an inn? Can you give me something to eat and a place to sleep? Have you a stable?"</t>
  </si>
  <si>
    <t>Les Misérables</t>
  </si>
  <si>
    <t>http://www.gutenberg.org/files/135/135-h/135-h.htm</t>
  </si>
  <si>
    <t>Such was M. Myriel's budget. As for the chance episcopal perquisites, the fees for marriage bans, dispensations, private baptisms, sermons, benedictions, of churches or chapels, marriages, etc., the Bishop levied them on the wealthy with all the more asperity, since he bestowed them on the needy.
After a time, offerings of money flowed in. Those who had and those who lacked knocked at M. Myriel's door,—the latter in search of the alms which the former came to deposit. In less than a year the Bishop had become the treasurer of all benevolence and the cashier of all those in distress. Considerable sums of money passed through his hands, but nothing could induce him to make any change whatever in his mode of life, or add anything superfluous to his bare necessities.
Far from it. As there is always more wretchedness below than there is brotherhood above, all was given away, so to speak, before it was received. It was like water on dry soil; no matter how much money he received, he never had any. Then he stripped himself.</t>
  </si>
  <si>
    <t>Great Expectations</t>
  </si>
  <si>
    <t>http://www.gutenberg.org/files/1400/1400-h/1400-h.htm</t>
  </si>
  <si>
    <t>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 He was a mild, good-natured, sweet-tempered, easy-going, foolish, dear fellow,—a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t>
  </si>
  <si>
    <t>John Stuart Mill</t>
  </si>
  <si>
    <t>http://www.gutenberg.org/files/11224/11224-h/11224-h.htm</t>
  </si>
  <si>
    <t>The creed which accepts as the foundation of morals, Utility, or the Greatest Happiness Principle, holds that actions are right in proportion as they tend to promote happiness, wrong as they tend to produce the reverse of happiness. By happiness is intended pleasure, and the absence of pain; by unhappiness, pain, and the privation of pleasure. To give a clear view of the moral standard set up by the theory, much more requires to be said; in particular, what things it includes in the ideas of pain and pleasure; and to what extent this is left an open question. But these supplementary explanations do not affect the theory of life on which this theory of morality is grounded—namely, that pleasure, and freedom from pain, are the only things desirable as ends; and that all desirable things (which are as numerous in the utilitarian as in any other scheme) are desirable either for the pleasure inherent in themselves, or as means to the promotion of pleasure and the prevention of pain.</t>
  </si>
  <si>
    <t>Mrs. Beeton</t>
  </si>
  <si>
    <t>The Book of Household Management</t>
  </si>
  <si>
    <t>http://www.gutenberg.org/cache/epub/10136/pg10136-images.html</t>
  </si>
  <si>
    <t>He fallow-deer — This is the domestic or park deer; and no two animals can make a nearer approach to each other than the stag and it, and yet no two animals keep more distinct, or avoid each other with a more inveterate animosity. They never herd or intermix together, and consequently never give rise to an intermediate race; it is even rare, unless they have been transported thither, to find fellow-deer in a country where stags are numerous. He is very easily tamed, and feeds upon many things which the stag refuses: he also browzes closer than the stag, and preserves his venison better. The doe produces one fawn, sometimes two, but rarely three. In short, they resemble the stag in all his natural habits, and the greatest difference between them is the duration of their lives: the stag, it is said, lives to the age of thirty-five or forty years, and the fallow-deer does not live more than twenty. As they are smaller than the stag, it is probable that their growth is sooner completed.</t>
  </si>
  <si>
    <t>Rambles Beyond Railways</t>
  </si>
  <si>
    <t>http://www.online-literature.com/wilkie-collins/rambles-beyond-railways/0/</t>
  </si>
  <si>
    <t>Here, the idlers of the place assemble to lounge and gossip, to look out for any outward-bound ships that are to be seen in the Channel, and to criticise the appearance and glorify the capabilities of the little fleet of Looe fishing-boats, riding snugly at anchor before them at the entrance of the bay.
The inhabitants number some fourteen hundred; and are as good-humoured and unsophisticated a set of people as you will meet with anywhere. The Fisheries and the Coast Trade form their principal means of subsistence. The women take a very fair share of the hard work out of the men's hands. You constantly see them carrying coals from the vessels to the quay in curious hand-barrows: they laugh, scream, and run in each other's way incessantly: but these little irregularities seem to assist, rather than impede them, in the prosecution of their tasks. As to the men, one absorbing interest appears to govern them all. The whole day long they are mending boats, painting boats, cleaning boats, rowing boats, or, standing with their hands in their pockets, looking at boats.</t>
  </si>
  <si>
    <t>Cecil B. Hartley</t>
  </si>
  <si>
    <t>The Gentlemen's Book of Etiquette and Manual of Politeness</t>
  </si>
  <si>
    <t>http://www.gutenberg.org/files/39293/39293-h/39293-h.htm</t>
  </si>
  <si>
    <t>Put yourself on the same level as the person to whom you speak, and under penalty of being considered a pedantic idiot, refraining from explaining any expression or word that you may use.
Never, unless you are requested to do so, speak of your own business or profession in society; to confine your conversation entirely to the subject or pursuit which is your own speciality is low-bred and vulgar.
Make the subject for conversation suit the company in which you are placed. Joyous, light conversation will be at times as much out of place, as a sermon would be at a dancing party. Let your conversation be grave or gay as suits the time or place.
In a dispute, if you cannot reconcile the parties, withdraw from them. You will surely make one enemy, perhaps two, by taking either side, in an argument when the speakers have lost their temper.</t>
  </si>
  <si>
    <t>Florence Hartley</t>
  </si>
  <si>
    <t>The Ladies' Book of Etiquette, and Manual of Politeness</t>
  </si>
  <si>
    <t>http://www.gutenberg.org/files/35123/35123-h/35123-h.htm</t>
  </si>
  <si>
    <t>Many believe that politeness is but a mask worn in the world to conceal bad passions and impulses, and to make a show of possessing virtues not really existing in the heart; thus, that politeness is merely hypocrisy and dissimulation. Do not believe this; be certain that those who profess such a doctrine are practising themselves the deceit they condemn so much. Such people scout politeness, because, to be truly a lady, one must carry the principles into every circumstance of life, into the family circle, the most intimate friendship, and never forget to extend the gentle courtesies of life to every one. This they find too much trouble, and so deride the idea of being polite and call it deceitfulness.
True politeness is the language of a good heart, and those possessing that heart will never, under any circumstances, be rude.</t>
  </si>
  <si>
    <t>Maggie Tulliver</t>
  </si>
  <si>
    <t>http://www.gutenberg.org/files/18561/18561-h/18561-h.htm#Maggie</t>
  </si>
  <si>
    <t>Tom followed Maggie upstairs into her mother's room, and saw her go at once to a drawer from which she took out a large pair of scissors.
"What are they for, Maggie?" said Tom, feeling his curiosity awakened.
Maggie answered by seizing her front locks and cutting them straight across the middle of her forehead.
"Oh, my buttons, Maggie, you'll catch it!" exclaimed Tom; "you'd better not cut any more off."
Snip! went the great scissors again while Tom was speaking; and he could hardly help feeling it was rather good fun.
"Here, Tom, cut it behind for me," said Maggie, excited by her own daring, and anxious to finish the deed.
"You'll catch it, you know," said Tom, hesitating a little as he took the scissors.
"Never mind—make haste!" said Maggie, giving a little stamp with her foot. Her cheeks were quite flushed.
The black locks were so thick,—nothing could be more tempting to a lad who had already tasted the forbidden pleasure of cutting the pony's mane. One delicious grinding snip, and then another and another, and the hinder locks fell heavily on the floor.</t>
  </si>
  <si>
    <t>The Mill on the Floss</t>
  </si>
  <si>
    <t>http://www.gutenberg.org/files/6688/6688-h/6688-h.htm</t>
  </si>
  <si>
    <t>The rush of the water and the booming of the mill bring a dreamy deafness, which seems to heighten the peacefulness of the scene. They are like a great curtain of sound, shutting one out from the world beyond. And now there is the thunder of the huge covered wagon coming home with sacks of grain. That honest wagoner is thinking of his dinner, getting sadly dry in the oven at this late hour; but he will not touch it till he has fed his horses,—the strong, submissive, meek-eyed beasts, who, I fancy, are looking mild reproach at him from between their blinkers, that he should crack his whip at them in that awful manner as if they needed that hint! See how they stretch their shoulders up the slope toward the bridge, with all the more energy because they are so near home. Look at their grand shaggy feet that seem to grasp the firm earth, at the patient strength of their necks, bowed under the heavy collar, at the mighty muscles of their struggling haunches!</t>
  </si>
  <si>
    <t>From "The Mill on the Floss"</t>
  </si>
  <si>
    <t>http://www.gutenberg.org/files/19923/19923-h/19923-h.htm#lxxiv</t>
  </si>
  <si>
    <t>It was one of their happy mornings. They trotted along and sat down together, with no thought that life would ever change much for them: they would only get bigger and not go to school, and it would always be like the holidays; they would always live together and be fond of each other. And the mill with its booming—the great chestnut-tree under which they played at houses—their own little river, the Ripple, where the banks seemed like home, and Tom was always seeing the water-rats, while Maggie gathered the purple plumy tops of the reeds, which she forgot and dropped afterward—above all, the great Floss, along which they wandered with a sense of travel, to see the rushing spring-tide, the awful Eagre, come up like a hungry monster, or to see the Great Ash which had once wailed and groaned like a man—these things would always be just the same to them. Tom thought people were at a disadvantage who lived on any other spot of the globe; and Maggie, when she read about Christiana passing "the river over which there is no bridge," always saw the Floss between the green pastures by the Great Ash.</t>
  </si>
  <si>
    <t>The Key to Human Happiness</t>
  </si>
  <si>
    <t>http://www.gutenberg.org/files/22795/22795-h/22795-h.htm#Page_266a</t>
  </si>
  <si>
    <t>She read on and on in the old book, devouring eagerly the dialogues with the invisible Teacher, the pattern of sorrow, the source of all strength, returning to it after she had been called away, and reading till the sun went down behind the willows. With all the hurry of an imagination that could never rest in the present, she sat in the deepening twilight forming plans of self-humiliation and entire devotedness; and, in the ardour of first discovery, renunciation seemed to her the entrance into that satisfaction which she had so long been craving in vain. She had not perceived—how could she until she had lived longer?—the inmost truth of the old monk's outpourings, that renunciation remains sorrow, though a sorrow borne willingly. Maggie was still panting for happiness, and was in ecstasy because she had found the key to it. She knew nothing of doctrines and systems—of mysticism or quietism; but this voice out of the far-off Middle Ages was the direct communication of a human soul's belief and experience, and came to Maggie as an unquestioned message.</t>
  </si>
  <si>
    <t>On the Origin of Species By Means of Natural Selection</t>
  </si>
  <si>
    <t>http://www.gutenberg.org/files/1228/1228-h/1228-h.htm</t>
  </si>
  <si>
    <t>Seedlings from the same fruit, and the young of the same litter, sometimes differ considerably from each other, though both the young and the parents, as Muller has remarked, have apparently been exposed to exactly the same conditions of life; and this shows how unimportant the direct effects of the conditions of life are in comparison with the laws of reproduction, and of growth, and of inheritance; for had the action of the conditions been direct, if any of the young had varied, all would probably have varied in the same manner. To judge how much, in the case of any variation, we should attribute to the direct action of heat, moisture, light, food, etc., is most difficult: my impression is, that with animals such agencies have produced very little direct effect, though apparently more in the case of plants.</t>
  </si>
  <si>
    <t>A Tale of Two Cities</t>
  </si>
  <si>
    <t>http://www.gutenberg.org/files/98/98-h/98-h.htm</t>
  </si>
  <si>
    <t>His message perplexed his mind to that degree that he was fain, several times, to take off his hat to scratch his head. Except on the crown, which was raggedly bald, he had stiff, black hair, standing jaggedly all over it, and growing down hill almost to his broad, blunt nose. It was so like Smith's work, so much more like the top of a strongly spiked wall than a head of hair, that the best of players at leap-frog might have declined him, as the most dangerous man in the world to go over.
While he trotted back with the message he was to deliver to the night watchman in his box at the door of Tellson's Bank, by Temple Bar, who was to deliver it to greater authorities within, the shadows of the night took such shapes to him as arose out of the message, and took such shapes to the mare as arose out of her private topics of uneasiness. They seemed to be numerous, for she shied at every shadow on the road.</t>
  </si>
  <si>
    <t>Fitz-James O'Brien</t>
  </si>
  <si>
    <t>What Was It?</t>
  </si>
  <si>
    <t>I live at No. —— Twenty-sixth Street, in New York. The house is in some respects a curious one. It has enjoyed for the last two years the reputation of being haunted. It is a large and stately residence, surrounded by what was once a garden, but which is now only a green enclosure used for bleaching clothes. The dry basin of what has been a fountain, and a few fruit trees ragged and unpruned, indicate that this spot in past days was a pleasant, shady retreat, filled with fruits and flowers and the sweet murmur of waters.
The house is very spacious. A hall of noble size leads to a large spiral staircase winding through its center, while the various apartments are of imposing dimensions. It was built some fifteen or twenty years since by Mr. A——, the well-known New York merchant, who five years ago threw the commercial world into convulsions by a stupendous bank fraud. Mr. A——, as everyone knows, escaped to Europe, and died not long after, of a broken heart. Almost immediately after the news of his decease reached this country and was verified, the report spread in Twenty-sixth Street that No. —— was haunted.</t>
  </si>
  <si>
    <t>On Liberty</t>
  </si>
  <si>
    <t>http://www.gutenberg.org/files/34901/34901-h/34901-h.htm</t>
  </si>
  <si>
    <t>It is, perhaps, hardly necessary to say that this doctrine is meant to apply only to human beings in the maturity of their faculties. We are not speaking of children, or of young persons below the age which the law may fix as that of manhood or womanhood. Those who are still in a state to require being taken care of by others, must be protected against their own actions as well as against external injury. For the same reason, we may leave out of consideration those backward states of society in which the race itself may be considered as in its nonage. The early difficulties in the way of spontaneous progress are so great, that there is seldom any choice of means for overcoming them; and a ruler full of the spirit of improvement is warranted in the use of any expedients that will attain an end, perhaps otherwise unattainable.</t>
  </si>
  <si>
    <t>Cambridge Pieces</t>
  </si>
  <si>
    <t>http://www.online-literature.com/samuel-butler/cambridge-pieces/2/</t>
  </si>
  <si>
    <t>Leaving our trap at Briancon and making a hasty breakfast at the Hotel de la Paix, we walked up a very lonely valley towards Cervieres. I dare not say how many hours we wended our way up the brawling torrent without meeting a soul or seeing a human habitation; it was fearfully hot too, and we longed for vin ordinaire; Cervieres seemed as though it never would come--still the same rugged precipices, snow-clad heights, brawling torrent, and stony road, butterflies beautiful and innumerable, flowers to match, sky cloudless. At last we are there; through the town, or rather village, the river rushes furiously, the dismantled houses and gaping walls affording palpable traces of the fearful inundations of the previous year, not a house near the river was sound, many quite uninhabitable, and more such as I am sure few of us would like to inhabit. However, it is Cervieres such as it is, and we hope for our vin ordinaire; but, alas!--not a human being, man, woman or child, is to be seen, the houses are all closed, the noonday quiet holds the hill with a vengeance, unbroken, save by the ceaseless roar of the river.</t>
  </si>
  <si>
    <t>thomas carlyle</t>
  </si>
  <si>
    <t>Life of Robert Burns</t>
  </si>
  <si>
    <t>http://www.online-literature.com/thomas-carlyle/life-of-robert-burns/1/</t>
  </si>
  <si>
    <t>It is hardly possible to imagine with what eager admiration and delight they were every where received. They possessed in an eminent degree all those qualities which invariably contribute to render any literary work quickly and permanently popular. They were written in a phraseology of which all the powers were universally felt, and which being at once antique, familiar, and now rarely written, was therefore fitted to serve all the dignified and picturesque uses of poetry, without making it unintelligible. The imagery and the sentiments were at once natural, impressive, and interesting. Those topics of satire and scandal in which the rustic delights; that humorous imitation of character, and that witty association of ideas, familiar and striking, yet not naturally allied to one another, which has force to shake his sides with laughter; those fancies of superstition, at which one still wonders and trembles; those affecting sentiments and images of true religion, which are at once dear and awful to the heart; were all represented by Burns with the magical power of true poetry. Old and young, high and low, grave and gay, learned and ignorant, all were alike surprised and transported.</t>
  </si>
  <si>
    <t>Life of George Washington</t>
  </si>
  <si>
    <t>http://www.online-literature.com/irving/george-washington/</t>
  </si>
  <si>
    <t>Early in August Washington rejoined his regiment, which had arrived at Alexandria by the way of Winchester. Letters from Governor Dinwiddie urged him to recruit it to the former number of three hundred men, and join Colonel Innes at Wills' Creek, where that officer was stationed with Mackay's independent company of South Carolinians, and two independent companies from New York; and had been employed in erecting a work to serve as a frontier post and rallying point; which work received the name of Fort Cumberland, in honor of the Duke of Cumberland, captain-general of the British army.
In the mean time the French, elated by their recent triumph, and thinking no danger at hand, relaxed their vigilance at Fort Duquesne. Stobo, who was a kind of prisoner at large there, found means to send a letter secretly by an Indigenous American, dated July 28, and directed to the commander of the English troops. It was accompanied by a plan of the fort. "There are two hundred men here," writes he, "and two hundred expected; the rest have gone off in detachments to the amount of one thousand, besides Indigenous Americans."</t>
  </si>
  <si>
    <t>Hans Christian Anderson</t>
  </si>
  <si>
    <t>The Dream of the Oak Tree</t>
  </si>
  <si>
    <t>http://www.gutenberg.org/files/18561/18561-h/18561-h.htm#Dream</t>
  </si>
  <si>
    <t>At one time a guitar and an Æolian harp had been hung among the old oak's boughs by merry travelling apprentices; now they hung there again, and the wind played sweetly with their strings.
And now the dream changed. A new and stronger current of life flowed through him, down to his lowest roots, up to his highest twigs, even to the very leaves. The tree felt in his roots that a warm life stirred in the earth, and that he was growing taller and taller; his trunk shot up more and more, his crown grew fuller; and still he soared and spread. He felt that his power grew, too, and he longed to advance higher and higher to the warm, bright sun.
Already he towered above the clouds, which drifted below him, now like a troop of dark-plumaged birds of passage, now like flocks of large, white swans. The stars became visible by daylight, so large and bright, each one sparkling like a mild, clear eye.
It was a blessed moment!</t>
  </si>
  <si>
    <t>Elizabeth Gaskell</t>
  </si>
  <si>
    <t>The Life of Charlotte Bronte</t>
  </si>
  <si>
    <t>http://www.online-literature.com/elizabeth_gaskell/charlotte_bronte/</t>
  </si>
  <si>
    <t>The year 1840 found all the Brontes living at 'home, except Anne.' I am 'not aware for what reason the plan of sending Branwell to study at the Royal Academy was relinquished; probably, it was found, on inquiry, that the expenses of such a life were greater than his father's slender finances could afford, even with the help which Charlotte's labours at Miss Wooler's gave, by providing. for Anne's board and education. I gather from what I have heard, that Branwell must have been severely disappointed when the plan fell through. His talents were certainly very brilliant, and of this he was fully conscious, and fervently desired, by their use, either in writing or drawing, to make himself a 'name. At the same time, he would probably have found his strong love of pleasure and irregular habits a great impediment in his path to fame; but these blemishes in his character were only additional reasons why he yearned after a London life, in which he imagined he could obtain every stimulant to his. already vigorous intellect, while at the. same time he would have a license of action to be found only in crowded cities.</t>
  </si>
  <si>
    <t>Frances Browne</t>
  </si>
  <si>
    <t>The Story of Fairyfoot</t>
  </si>
  <si>
    <t>Stumpinghame had a king of its own, and his name was Stiffstep; his family was very ancient and large-footed. His subjects called him Lord of the World, and he made a speech to them every year concerning the grandeur of his mighty empire. His queen, Hammerheel, was the greatest beauty in Stumpinghame. Her majesty's shoe was not much less than a fishing-boat; their six children promised to be quite as handsome, and all went well till the birth of their seventh son.
For a long time nobody about the palace could understand what was the matter—the ladies-in-waiting looked so astonished, and the king so vexed; but at last it was whispered through the city that the queen's seventh child had been born with such miserably small feet that they resembled nothing ever seen or heard of in Stumpinghame, except the feet of the fairies.
The chronicles furnished no example of such an affliction ever before happening in the royal family.
The common people thought it portended some great calamity to the city; the learned men began to write books about it; and all the relations of the king and queen assembled at the palace to mourn with them.</t>
  </si>
  <si>
    <t>FYODOR DOSTOEVSKY</t>
  </si>
  <si>
    <t>A LITTLE HERO</t>
  </si>
  <si>
    <t>White Nights and Other Stories by Fyodor Dostoyevsky</t>
  </si>
  <si>
    <t>http://www.gutenberg.org/files/36034/36034-h/36034-h.htm</t>
  </si>
  <si>
    <t>At that time I was nearly eleven, I had been sent in July to spend the holiday in a village near Moscow with a relation of mine called T., whose house was full of guests, fifty, or perhaps more.... I don't remember, I didn't count. The house was full of noise and gaiety. It seemed as though it were a continual holiday, which would never end. It seemed as though our host had taken a vow to squander all his vast fortune as rapidly as possible, and he did indeed succeed, not long ago, in justifying this surmise, that is, in making a clean sweep of it all to the last stick.
Fresh visitors used to drive up every minute. Moscow was close by, in sight, so that those who drove away only made room for others, and the everlasting holiday went on its course. Festivities succeeded one another, and there was no end in sight to the entertainments.</t>
  </si>
  <si>
    <t>Letter from an officer's wife</t>
  </si>
  <si>
    <t>The Relief of Lucknow</t>
  </si>
  <si>
    <t>http://www.gutenberg.org/files/18561/18561-h/18561-h.htm#Relief</t>
  </si>
  <si>
    <t>We women strove to encourage each other, and to perform the light duties which had been assigned to us, such as conveying orders to the batteries, and supplying the men with provisions, especially cups of coffee, which we prepared day and night.
I had gone out to try to make myself useful, in company with Jessie Brown, the wife of a corporal in my husband's regiment. Poor Jessie had been in a state of restless excitement all through the siege, and had fallen away visibly within the last few days. A constant fever consumed her, and her mind wandered occasionally, especially that day when the recollections of home seemed powerfully present to her. At last, overcome with fatigue, she lay down on the ground, wrapped up in her plaid. I sat beside her, promising to awaken her when, as she said, her "father should return from the ploughing."
She fell at length into a profound slumber, motionless and apparently breathless, her head resting in my lap. I myself could no longer resist the inclination to sleep, in spite of the continual roar of the cannon.</t>
  </si>
  <si>
    <t>Albert Gallatin Mackey</t>
  </si>
  <si>
    <t>The Principles of Masonic Law</t>
  </si>
  <si>
    <t>http://www.gutenberg.org/files/12186/12186-h/12186-h.htm</t>
  </si>
  <si>
    <t>On the whole, the result of this inquiry seems to be, that Past Masters have no inherent right, derived from the ancient landmarks, to a seat in the Grand Lodge; but as every Grand Lodge has the power, within certain limits, to make regulations for its own government, it may or may not admit them to membership, according to its own notion of expediency.
Some of the Grand Lodges have not only disfranchised Past Masters but Wardens also, and restricted membership only to acting Masters. This innovation has arisen from the fact that the payment of mileage and expenses to three representative would entail a heavy burden on the revenue of the Grand Lodge. The reason may have been imperative; but in the practice, pecuniary expediency has been made to override an ancient usage.
In determining, then, who are the constitutional members of a Grand Lodge, deriving their membership from inherent right, I should say that they are the Masters and Wardens of all regular lodges in the jurisdiction, with the Grand Officers chosen by them. All others, who by local regulations are made members, are so only by courtesy, and not by prescription or ancient law.</t>
  </si>
  <si>
    <t>Herman Melville</t>
  </si>
  <si>
    <t>The Piazza Tales</t>
  </si>
  <si>
    <t>http://www.gutenberg.org/files/15859/15859-h/15859-h.htm</t>
  </si>
  <si>
    <t>A piazza must be had.
The house was wide—my fortune narrow; so that, to build a panoramic piazza, one round and round, it could not be—although, indeed, considering the matter by rule and square, the carpenters, in the kindest way, were anxious to gratify my furthest wishes, at I've forgotten how much a foot.
Upon but one of the four sides would prudence grant me what I wanted. Now, which side?
To the east, that long camp of the Hearth Stone Hills, fading far away towards Quito; and every fall, a small white flake of something peering suddenly, of a coolish morning, from the topmost cliff—the season's new-dropped lamb, its earliest fleece; and then the Christmas dawn, draping those dim highlands with red-barred plaids and tartans—goodly sight from your piazza, that. Goodly sight; but, to the north is Charlemagne—can't have the Hearth Stone Hills with Charlemagne.</t>
  </si>
  <si>
    <t>William Bradford</t>
  </si>
  <si>
    <t>Bradford's History of 'Plimoth Plantation'</t>
  </si>
  <si>
    <t>http://www.gutenberg.org/files/24950/24950-h/24950-h.htm</t>
  </si>
  <si>
    <t>It has long been well known that Governor Bradford wrote and left behind him a history of the settlement of Plymouth. It was quoted by early chroniclers. There are extracts from it in the records at Plymouth. Thomas Prince used it when he compiled his annals. Hubbard depended on it when he wrote his "History of New England." Cotton Mather had read it, or a copy of a portion of it, when he wrote his "Magnalia." Governor Hutchinson had it when he published the second volume of his history in 1767. From that time it disappeared from the knowledge of everybody on this side of the water. All our historians speak of it as lost, and can only guess what had been its fate. Some persons suspected that it was destroyed when Governor Hutchinson's house was sacked in 1765, others that it was carried off by some officer or soldier when Boston was evacuated by the British army in 1776.</t>
  </si>
  <si>
    <t>Allan Cunningham</t>
  </si>
  <si>
    <t>http://www.online-literature.com/robert-burns/2363/</t>
  </si>
  <si>
    <t>Robert Burns, the chief of the peasant poets of Scotland, was born in a little mud-walled cottage on the banks of Doon, near "Alloway's auld haunted kirk," in the shire of Ayr, on the 25th day of January, 1759. As a natural mark of the event, a sudden storm at the same moment swept the land: the gabel-wall of the frail dwelling gave way, and the babe-bard was hurried through a tempest of wind and sleet to the shelter of a securer hovel. He was the eldest born of three sons and three daughters; his father, William, who in his native Kincardineshire wrote his name Burness, was bred a gardener, and sought for work in the West; but coming from the lands of the noble family of the Keiths, a suspicion accompanied him that he had been out--as rebellion was softly called--in the forty-five: a suspicion fatal to his hopes of rest and bread, in so loyal a district; and it was only when the clergyman of his native parish certified his loyalty that he was permitted to toil.</t>
  </si>
  <si>
    <t>Matthew Fontaine Maury</t>
  </si>
  <si>
    <t>The Southern Sky</t>
  </si>
  <si>
    <t>Presently the stars begin to peep out, timidly at first, as if to see whether the elements here below had ceased their strife, and if the scene on earth be such as they, from bright spheres aloft, may shed their sweet influences upon. Sirius, or that blazing world Argus, may be the first watcher to send down a feeble ray; then follow another and another, all smiling meekly; but presently, in the short twilight of the latitude, the bright leaders of the starry host blaze forth in all their glory, and the sky is decked and spangled with superb brilliants.
In the twinkling of an eye, and faster than the admiring gazer can tell, the stars seem to leap out from their hiding-places. By invisible hands, and in quick succession, the constellations are hung out; first of all, and with dazzling glory, in the azure depths of space appears the great Southern Cross. That shining symbol lends a holy grandeur to the scene, making it still more impressive.</t>
  </si>
  <si>
    <t>Bulfinch's Mythology: The Age of Fable</t>
  </si>
  <si>
    <t>http://www.online-literature.com/bulfinch/mythology_fable/2/</t>
  </si>
  <si>
    <t>The Roman poet Ovid gives us a connected narrative of creation. Before the earth and sea and the all-covering heaven, one aspect, which we call Chaos, covered all the face of Nature,-- a rough heap of inert weight and discordant beginnings of things clashing together. As yet no sun gave light to the world, nor did the moon renew her slender horn month by month,-- neither did the earth hang in the surrounding air, poised by its own weight,--nor did the sea stretch its long arms around the earth. Wherever there was earth, there was also sea and air. So the earth was not solid nor was the water fluid, neither was the air
transparent. God and Nature at last interposed and put an end to this discord, separating earth from sea, and heaven from both. The fiery part, being the lightest, sprang up, and formed the skies; the air was next in weight and place. The earth, being heavier, sank below, and the water took the lowest place and buoyed up the earth.</t>
  </si>
  <si>
    <t>Edward Everett Hale</t>
  </si>
  <si>
    <t>MY DOUBLE; AND HOW HE UNDID ME</t>
  </si>
  <si>
    <t>At first I had a feeling that I was going to be at great cost for clothing him. But it proved, of course, at once, that, whenever he was out, I should be at home. And I went, during the bright period of his success, to so few of those awful pageants which require a black dress-coat and what the ungodly call, after Mr. Dickens, a white choker, that in the happy retreat of my own dressing-gowns and jackets my days went by as happily and cheaply as those of another Thalaba. And Polly declares there was never a year when the tailoring cost so little. He lived (Dennis, not Thalaba) in his wife's room over the kitchen. He had orders never to show himself at that window. When he appeared in the front of the house, I retired to my sanctissimum and my dressing-gown. In short, the Dutchman and, his wife, in the old weather-box, had not less to do with, each other than he and I.</t>
  </si>
  <si>
    <t>Elizabeth Cleghorn Gaskell</t>
  </si>
  <si>
    <t>North and South</t>
  </si>
  <si>
    <t>http://www.gutenberg.org/files/4276/4276-h/4276-h.htm</t>
  </si>
  <si>
    <t>Mrs. Hale, if she spoke truth, might have answered with a ready-made list, "a silver-grey glacé silk, a white chip bonnet, oh! dozens of things for the wedding, and hundreds of things for the house."
Margaret only knew that her mother had not found it convenient to come, and she was not sorry to think that their meeting and greeting would take place at Helstone parsonage, rather than, during the confusion of the last two or three days, in the house in Harley Street, where she herself had had to play the part of Figaro, and was wanted everywhere at one and the same time. Her mind and body ached now with the recollection of all she had done and said within the last forty-eight hours. The farewells so hurriedly taken, amongst all the other good-byes, of those she had lived with so long, oppressed her now with a sad regret for the times that were no more; it did not signify what those times had been, they were gone never to return.</t>
  </si>
  <si>
    <t>GEORGE WILLIAM CURTIS</t>
  </si>
  <si>
    <t>TITBOTTOM'S SPECTACLES</t>
  </si>
  <si>
    <t>It grew dark as we stood in the office talking, and taking our hats we went out together. The narrow street of business was deserted. The heavy iron shutters were gloomily closed over the windows. From one or two offices struggled the dim gleam of an early candle, by whose light some perplexed accountant sat belated, and hunting for his error. A careless clerk passed, whistling. But the great tide of life had ebbed. We heard its roar far away, and the sound stole into that silent street like the murmur of the ocean into an inland dell.
"You will come and dine with us, Titbottom?"
He assented by continuing to walk with me, and I think we were both glad when we reached the house, and Prue came to meet us, saying:
"Do you know I hoped you would bring Mr. Titbottom to dine?"
Titbottom smiled gently, and answered:
"He might have brought his spectacles with him, and I have been a happier man for it."
Prue looked a little puzzled.</t>
  </si>
  <si>
    <t>Excerpt from Walden: “Economy”</t>
  </si>
  <si>
    <t>https://www.commonlit.org/texts/excerpt-from-walden</t>
  </si>
  <si>
    <t>One says to me, "I wonder that you do not lay up money; you love to travel; you might take the cars and go to Fitchburg today and see the country." But I am wiser than that. I have learned that the swiftest traveller is he that goes afoot. I say to my friend, Suppose we try who will get there first. The distance is thirty miles; the fare ninety cents. That is almost a day's wages. I remember when wages were sixty cents a day for laborers on this very road. Well, I start now on foot, and get there before night; I have travelled at that rate by the week together. You will in the meanwhile have earned your fare, and arrive there some time tomorrow, or possibly this evening, if you are lucky enough to get a job in season. Instead of going to Fitchburg, you will be working here the greater part of the day. And so, if the railroad reached round the world, I think that I should keep ahead of you; and as for seeing the country and getting experience of that kind, I should have to cut your acquaintance altogether.</t>
  </si>
  <si>
    <t>Charlotte Brontë</t>
  </si>
  <si>
    <t>Villette</t>
  </si>
  <si>
    <t>http://www.gutenberg.org/cache/epub/9182/pg9182-images.html</t>
  </si>
  <si>
    <t>Some days elapsed, and it appeared she was not likely to take much of a fancy to anybody in the house. She was not exactly naughty or wilful: she was far from disobedient; but an object less conducive to comfort—to tranquillity even—than she presented, it was scarcely possible to have before one's eyes. She moped: no grown person could have performed that uncheering business better; no furrowed face of adult exile, longing for Europe at Europe's antipodes, ever bore more legibly the signs of home sickness than did her infant visage. She seemed growing old and unearthly. I, Lucy Snowe, plead guiltless of that curse, an overheated and discursive imagination; but whenever, opening a room-door, I found her seated in a corner alone, her head in her pigmy hand, that room seemed to me not inhabited, but haunted.
And again, when of moonlight nights, on waking, I beheld her figure, white and conspicuous in its night-dress, kneeling upright in bed, and praying like some Catholic or Methodist enthusiast—some precocious fanatic or untimely saint—I scarcely know what thoughts I had; but they ran risk of being hardly more rational and healthy than that child's mind must have been.</t>
  </si>
  <si>
    <t>Bartleby, the Scrivener: A Story of Wall-Street</t>
  </si>
  <si>
    <t>http://www.gutenberg.org/cache/epub/11231/pg11231-images.html</t>
  </si>
  <si>
    <t>Nippers, the second on my list, was a whiskered, sallow, and, upon the whole, rather piratical-looking young man of about five and twenty. I always deemed him the victim of two evil powers—ambition and indigestion. The ambition was evinced by a certain impatience of the duties of a mere copyist, an unwarrantable usurpation of strictly professional affairs, such as the original drawing up of legal documents. The indigestion seemed betokened in an occasional nervous testiness and grinning irritability, causing the teeth to audibly grind together over mistakes committed in copying; unnecessary maledictions, hissed, rather than spoken, in the heat of business; and especially by a continual discontent with the height of the table where he worked. Though of a very ingenious mechanical turn, Nippers could never get this table to suit him. He put chips under it, blocks of various sorts, bits of pasteboard, and at last went so far as to attempt an exquisite adjustment by final pieces of folded blotting paper.</t>
  </si>
  <si>
    <t>Excerpt from “Bartleby, the Scrivener: A Story of Wall-Street”</t>
  </si>
  <si>
    <t>https://www.commonlit.org/texts/excerpt-from-bartleby-the-scrivener-a-story-of-wall-street</t>
  </si>
  <si>
    <t>In answer to my advertisement, a motionless young man one morning, stood upon my office threshold, the door being open, for it was summer. I can see that figure now — pallidly neat, pitiably respectable, incurably forlorn! It was Bartleby.
After a few words touching his qualifications, I engaged him, glad to have among my corps of copyists a man of so singularly sedate an aspect, which I thought might operate beneficially upon the flighty temper of Turkey, and the fiery one of Nippers.
I should have stated before that ground glass folding-doors divided my premises into two parts, one of which was occupied by my scriveners, the other by myself. According to my humor I threw open these doors, or closed them. I resolved to assign Bartleby a corner by the folding-doors, but on my side of them, so as to have this quiet man within easy call, in case any trifling thing was to be done.</t>
  </si>
  <si>
    <t>Solomon Northup</t>
  </si>
  <si>
    <t>Twelve Years a Slave</t>
  </si>
  <si>
    <t>http://www.gutenberg.org/files/45631/45631-h/45631-h.htm</t>
  </si>
  <si>
    <t>Sometime after my father's liberation, he removed to the town of Minerva, Essex county, N. Y., where I was born, in the month of July, 1808. How long he remained in the latter place I have not the means of definitely ascertaining. From thence he removed to Granville, Washington county, near a place known as Slyborough, where, for some years, he labored on the farm of Clark Northup, also a relative of his old master; from thence he removed to the Alden farm, at Moss Street, a short distance north of the village of Sandy Hill; and from thence to the farm now owned by Russel Pratt, situated on the road leading from Fort Edward to Argyle, where he continued to reside until his death, which took place on the 22d day of November, 1829. He left a widow and two children—myself, and Joseph, an elder brother. The latter is still living in the county of Oswego, near the city of that name; my mother died during the period of my captivity.</t>
  </si>
  <si>
    <t>CARDINAL NEWMAN</t>
  </si>
  <si>
    <t xml:space="preserve">THE DEFINITION OF A GENTLEMAN
</t>
  </si>
  <si>
    <t>Journeys Through Bookland Volume Four</t>
  </si>
  <si>
    <t>http://www.gutenberg.org/cache/epub/7013/pg7013-images.html</t>
  </si>
  <si>
    <t>If he engages in controversy of any kind, his disciplined intellect preserves him from the blundering discourtesy of better, perhaps, but less educated minds; who, like blunt weapons, tear and hack instead of cutting clean, who mistake the point in argument, waste their strength on trifles, misconceive their adversary, and leave the question more involved than they find it. He may be right or wrong in his opinion, but he is too clear-headed to be unjust; he is as simple as he is forcible, and as brief as he is decisive. Nowhere shall we find greater candor, consideration, indulgence: he throws himself into the minds of his opponents, he accounts for their mistakes. He knows the weakness of human reason as well as its strength, its province and its limits.
If he be an unbeliever, he will be too profound and large-minded to ridicule religion or to act against it; he is too wise to be a dogmatist or fanatic in his infidelity.</t>
  </si>
  <si>
    <t>What to the Slave is the Fourth of July?</t>
  </si>
  <si>
    <t>https://www.commonlit.org/texts/what-to-the-slave-is-the-fourth-of-july</t>
  </si>
  <si>
    <t>This, for the purpose of this celebration, is the 4th of July. It is the birthday of your National Independence, and of your political freedom. This, to you, is what the Passover was to the emancipated people of God. It carries your minds back to the day, and to the act of your great deliverance; and to the signs, and to the wonders, associated with that act, and that day. This celebration also marks the beginning of another year of your national life; and reminds you that the Republic of America is now 76 years old. I am glad, fellow-citizens, that your nation is so young. Seventy-six years, though a good old age for a man, is but a mere speck in the life of a nation. Three score years and ten is the allotted time for individual men; but nations number their years by thousands. According to this fact, you are, even now, only in the beginning of your national career, still lingering in the period of childhood. I repeat, I am glad this is so. There is hope in the thought, and hope is much needed, under the dark clouds which lower above the horizon.</t>
  </si>
  <si>
    <t>Uncle Tom's Cabin</t>
  </si>
  <si>
    <t>http://www.gutenberg.org/files/203/203-h/203-h.htm</t>
  </si>
  <si>
    <t>Mrs. Shelby had gone on her visit, and Eliza stood in the verandah, rather dejectedly looking after the retreating carriage, when a hand was laid on her shoulder. She turned, and a bright smile lighted up her fine eyes.
"George, is it you? How you frightened me! Well; I am so glad you 's come! Missis is gone to spend the afternoon; so come into my little room, and we'll have the time all to ourselves."
Saying this, she drew him into a neat little apartment opening on the verandah, where she generally sat at her sewing, within call of her mistress.
"How glad I am!—why don't you smile?—and look at Harry—how he grows." The boy stood shyly regarding his father through his curls, holding close to the skirts of his mother's dress. "Isn't he beautiful?" said Eliza, lifting his long curls and kissing him.
"I wish he'd never been born!" said George, bitterly. "I wish I'd never been born myself!"
Surprised and frightened, Eliza sat down, leaned her head on her husband's shoulder, and burst into tears.</t>
  </si>
  <si>
    <t>History of a Crime</t>
  </si>
  <si>
    <t>http://www.online-literature.com/victor_hugo/history-of-a-crime/</t>
  </si>
  <si>
    <t>Louis Bonaparte has never been other than a man who has lain wait for fortune, a spy trying to dupe God. He had that livid dreaminess of the gambler who cheats. Cheating admits audacity, but excludes anger. In his prison at Ham he only read one book, "The Prince." He belonged to no family, as he could hesitate between Bonaparte and Verhuell; he had no country, as he could hesitate between France and Holland. This Napoleon had taken St. Helena in good part. He admired England. Resentment! To what purpose? For him on earth there only existed his interests. He pardoned, because he speculated; he forgot everything, because he calculated upon everything. What did his uncle matter to him? He did not serve him; he made use of him. He rested his shabby enterprise upon Austerlitz. He stuffed the eagle. Malice is an unproductive outlay. Louis Bonaparte only possessed as much memory as is useful. Hudson Lowe did not prevent him from smiling upon Englishmen; the Marquis of Montchenu did not prevent him from smiling upon the Royalists.</t>
  </si>
  <si>
    <t>William Makepeace Thackeray</t>
  </si>
  <si>
    <t>The Reconciliation</t>
  </si>
  <si>
    <t>http://www.gutenberg.org/files/19923/19923-h/19923-h.htm#lxiii</t>
  </si>
  <si>
    <t>As he had sometimes felt, gazing up from the deck at midnight into the boundless starlit depths overhead, in a rapture of devout wonder at that endless brightness and beauty—in some such a way now, the depth of this pure devotion quite smote upon him, and filled his heart with thanksgiving. Gracious God, who was he, weak and friendless creature, that such a love should be poured out upon him? Not in vain—not in vain has he lived—hard and thankless should he be to think so—that has such a treasure given him. What is ambition compared to that, but selfish vanity? To be rich, to be famous? What do these profit a year hence, when other names sound louder than yours, when you lie hidden away under the ground, along with idle titles engraven on your coffin? But only true love lives after you—follows your memory with secret blessing—or precedes you, and intercedes for you. Non omnis moriar—if dying, I yet live in a tender heart or two; nor am lost and hopeless living, if a sainted departed soul still loves and prays for me.</t>
  </si>
  <si>
    <t>Pictures of Sweden</t>
  </si>
  <si>
    <t>http://www.online-literature.com/hans_christian_andersen/pictures-of-sweden/1/</t>
  </si>
  <si>
    <t>We went from the path through the forest: a whole flock of bare-headed boys surrounded us. They would all be our guides; the one screamed longer than the other, and every one gave his contradictory explanation, how high the water stood, and how high it did not stand, or could stand. There was also a great difference of opinion amongst the learned.
We soon stopped on a ling-covered rock, a dizzying terrace. Before us, but far below, was the roaring water, the Hell Fall, and over this again, fall after fall, the rich, rapid, rushing elv--the outlet of the largest lake in Sweden. What a sight! what a foaming and roaring, above--below! It is like the waves of the sea, but of effervescing champagne--of boiling milk. The water rushes round two rocky islands at the top so that the spray rises like meadow dew. Below, the water is more compressed, then hurries down again, shoots forward and returns in circles like smooth water, and then rolls darting its long sea-like fall into the Hell Fall. What a tempest rages in the deep--what a sight! Words cannot express it!</t>
  </si>
  <si>
    <t>Moby Dick; Or, The Whale</t>
  </si>
  <si>
    <t>http://www.gutenberg.org/files/2701/2701-h/2701-h.htm</t>
  </si>
  <si>
    <t>Now, when I say that I am in the habit of going to sea whenever I begin to grow hazy about the eyes, and begin to be over conscious of my lungs, I do not mean to have it inferred that I ever go to sea as a passenger. For to go as a passenger you must needs have a purse, and a purse is but a rag unless you have something in it. Besides, passengers get sea-sick—grow quarrelsome—don't sleep of nights—do not enjoy themselves much, as a general thing;—no, I never go as a passenger; nor, though I am something of a salt, do I ever go to sea as a Commodore, or a Captain, or a Cook. I abandon the glory and distinction of such offices to those who like them. For my part, I abominate all honorable respectable toils, trials, and tribulations of every kind whatsoever. It is quite as much as I can do to take care of myself, without taking care of ships, barques, brigs, schooners, and what not.</t>
  </si>
  <si>
    <t>History of Rome</t>
  </si>
  <si>
    <t>http://www.online-literature.com/oliver-goldsmith/history-of-rome/</t>
  </si>
  <si>
    <t>The most remarkable feature in the Roman constitution is the division of the people into Patricians and Plebeians, and our first inquiry must be the origin of this separation. It is clearly impossible that such a distinction could have existed from the very beginning, because no persons would have consented in a new community to the investing of any class with peculiar privileges. We find that all the Roman kings, after they had subdued a city, drafted a portion of its inhabitants to Rome; and if they did not destroy the subjugated place, garrisoned it with a Roman colony. The strangers thus brought to Rome were not admitted to a participation of civic rights; they were like the inhabitants of a corporate town who are excluded from the elective franchise: by successive immigrations, the number of persons thus disqualified became more numerous than that of the first inhabitants or old freemen, and they naturally sought a share in the government, as a means of protecting their persons and properties.</t>
  </si>
  <si>
    <t>Sharpe London Magazine</t>
  </si>
  <si>
    <t>The Little Hero of Haarlem</t>
  </si>
  <si>
    <t>http://www.gutenberg.org/files/18561/18561-h/18561-h.htm#Haarlem</t>
  </si>
  <si>
    <t>The boy was about eight years old when, one day, he asked permission to take some cakes to a poor blind man, who lived at the other side of the dike. His father gave him leave, but charged him not to stay too late. The child promised, and set off on his little journey. The blind man thankfully partook of his young friend's cakes, and the boy, mindful of his father's orders, did not wait, as usual, to hear one of the old man's stories, but as soon as he had seen him eat one muffin, took leave of him to return home.
As he went along by the canals, then quite full, for it was in October, and the autumn rains had swelled the waters,—the boy now stooped to pull the little blue flowers which his mother loved so well, now, in childish gaiety, hummed some merry song. The road gradually became more solitary, and soon neither the joyous shout of the villager returning to his cottage home, nor the rough voice of the carter grumbling at his lazy horses, was any longer to be heard.</t>
  </si>
  <si>
    <t>Sojourner Truth</t>
  </si>
  <si>
    <t>Ain't I a Woman?</t>
  </si>
  <si>
    <t>https://www.commonlit.org/texts/ain-t-i-a-woman-1</t>
  </si>
  <si>
    <t>May I say a few words? I want to say a few words about this matter.
I am a woman's rights.
I have as much muscle as any man, and can do as much work as any man.
I have plowed and reaped and husked and chopped and mowed, and can any man do more than that?
I have heard much about the sexes being equal; I can carry as much as any man, and can eat as much too, if I can get it.
I am as strong as any man that is now.
As for intellect, all I can say is, if women have a pint and man a quart — why can't she have her little pint full?
You need not be afraid to give us our rights for fear we will take too much, for we can't take more than our pint'll hold.
The poor men seem to be all in confusion, and don't know what to do.
Why children, if you have woman's rights, give it to her and you will feel better.
You will have your own rights, and they won't be so much trouble. 
I can't read, but I can hear.</t>
  </si>
  <si>
    <t>Life of John Sterling</t>
  </si>
  <si>
    <t>http://www.online-literature.com/thomas-carlyle/john-sterling/1/</t>
  </si>
  <si>
    <t>Whatever truth there might be in these rather passionate representations, and to myself there wanted not a painful feeling of their truth, it by no means appeared what help or remedy any friend of Sterling's, and especially one so related to the matter as myself, could attempt in the interim. Perhaps endure in patience till the dust laid itself again, as all dust does if you leave it well alone? Much obscuration would thus of its own accord fall away; and, in Mr. Hare's narrative itself, apart from his commentary, many features of Sterling's true character would become decipherable to such as sought them. Censure, blame of this work of Mr. Hare's was naturally far from my thoughts. A work which distinguishes itself by human piety and candid intelligence; which, in all details, is careful, lucid, exact; and which offers, as we say, to the observant reader that will interpret facts, many traits of Sterling besides his heterodoxy.
Censure of it, from me especially, is not the thing due; from me a far other thing is due!</t>
  </si>
  <si>
    <t>Thomas Chandler Haliburton</t>
  </si>
  <si>
    <t>Metaphysics</t>
  </si>
  <si>
    <t>http://www.gutenberg.org/files/19923/19923-h/19923-h.htm#xlviii</t>
  </si>
  <si>
    <t>Old Doctor Sobersides, the minister of Pumpkinville, where I lived in my youth, was one of the metaphysical divines of the old school, and could cavil upon the ninth part of a hair about entities and quiddities, nominalism and realism, free-will and necessity, with which sort of learning he used to stuff his sermons and astound his learned hearers, the bumpkins. They never doubted that it was all true, but were apt to say with the old woman in Molière: "He speaks so well that I don't understand him a bit."
I remember a conversation that happened at my grandfather's, in which the Doctor had some difficulty in making his metaphysics all "as clear as preaching." There was my grandfather; Uncle Tim, who was the greatest hand at raising onions in our part of the country, but "not knowing metaphysics, had no notion of the true reason of his not being sad"; my Aunt Judy Keturah Titterwell, who could knit stockings "like all possest," but could not syllogise; Malachi Muggs, our hired man that drove the oxen; and Isaac Thrasher, the district schoolmaster, who had dropped in to warm his fingers and get a drink of cider.</t>
  </si>
  <si>
    <t>Alexandre Dumas</t>
  </si>
  <si>
    <t>The Man in the Iron Mask</t>
  </si>
  <si>
    <t>http://www.gutenberg.org/files/2759/2759-h/2759-h.htm</t>
  </si>
  <si>
    <t>It is easy to see at once that a tailor of such renown, instead of running after customers, made difficulties about obliging any fresh ones. And so Percerin declined to fit bourgeois, or those who had but recently obtained patents of nobility. A story used to circulate that even M. de Mazarin, in exchange for Percerin supplying him with a full suit of ceremonial vestments as cardinal, one fine day slipped letters of nobility into his pocket.
It was to the house of this grand llama of tailors that D'Artagnan took the despairing Porthos; who, as they were going along, said to his friend, "Take care, my good D'Artagnan, not to compromise the dignity of a man such as I am with the arrogance of this Percerin, who will, I expect, be very impertinent; for I give you notice, my friend, that if he is wanting in respect I will infallibly chastise him."</t>
  </si>
  <si>
    <t>Harry's Ladder to Learning</t>
  </si>
  <si>
    <t>http://www.gutenberg.org/files/24644/24644-h/24644-h.htm</t>
  </si>
  <si>
    <t>There was a little boy; he was not a big boy, for if he had been a big boy I suppose he would have been wiser; but this was a little boy, not higher than the table, and his papa and mamma sent him to school. It was a very pleasant morning; the sun shone, and the birds sung on the trees. Now this little boy did not much love his book, for he was but a silly little boy, as I told you; and he had a great mind to play instead of going to school. And he saw a bee flying about, first upon one flower, and then upon another; so he said, "Pretty bee! will you come and play with me?" But the bee said, "No, I must not be idle; I must go and gather honey." Then the little boy met a dog, and he said, "Dog! will you play with me?" But the dog said, "No, I must not be idle; I am going to catch a hare for my master's dinner: I must make haste and catch it."</t>
  </si>
  <si>
    <t>David Copperfield</t>
  </si>
  <si>
    <t>http://www.gutenberg.org/files/766/766-h/766-h.htm</t>
  </si>
  <si>
    <t>My mother had a sure foreboding at the second glance, that it was Miss Betsey. The setting sun was glowing on the strange lady, over the garden-fence, and she came walking up to the door with a fell rigidity of figure and composure of countenance that could have belonged to nobody else.
When she reached the house, she gave another proof of her identity. My father had often hinted that she seldom conducted herself like any ordinary Christian; and now, instead of ringing the bell, she came and looked in at that identical window, pressing the end of her nose against the glass to that extent, that my poor dear mother used to say it became perfectly flat and white in a moment.
She gave my mother such a turn, that I have always been convinced I am indebted to Miss Betsey for having been born on a Friday.</t>
  </si>
  <si>
    <t>The Phoenix Bird</t>
  </si>
  <si>
    <t>https://www.commonlit.org/texts/the-phoenix-bird</t>
  </si>
  <si>
    <t>The Phoenix bird, dost thou not know him? The Bird of Paradise, the holy swan of song! On the car of Thespis he sat in the guise of a chattering raven, and flapped his black wings, smeared with the lees of wine; over the sounding harp of Iceland swept the swan's red beak; on Shakespeare's shoulder he sat in the guise of Odin's raven, and whispered in the poet's ear "Immortality!" and at the minstrels' feast he fluttered through the halls of the Wartburg.
The Phoenix bird, dost thou not know him? He sang to thee the Marseillaise, and thou kissedst the pen that fell from his wing; he came in the radiance of Paradise, and perchance thou didst turn away from him towards the sparrow who sat with tinsel on his wings.
The Bird of Paradise — renewed each century — born in flame, ending in flame! Thy picture, in a golden frame, hangs in the halls of the rich, but thou thyself often fliest around, lonely and disregarded, a myth — "The Phoenix of Arabia."</t>
  </si>
  <si>
    <t>The Scarlet Letter</t>
  </si>
  <si>
    <t>http://www.gutenberg.org/files/25344/25344-h/25344-h.htm</t>
  </si>
  <si>
    <t>At his arrival in the market-place, and some time before she saw him, the stranger had bent his eyes on Hester Prynne. It was carelessly, at first, like a man chiefly accustomed to look inward, and to whom external matters are of little value and import, unless they bear relation to something within his mind. Very soon, however, his look became keen and penetrative. A writhing horror twisted itself across his features, like a snake gliding swiftly over them, and making one little pause, with all its wreathed intervolutions in open sight. His face darkened with some powerful emotion, which, nevertheless, he so instantaneously controlled by an effort of his will, that, save at a single moment, its expression might have passed for calmness. After a brief space, the convulsion grew almost imperceptible, and finally subsided into the depths of his nature. When he found the eyes of Hester Prynne fastened on his own, and saw that she appeared to recognize him, he slowly and calmly raised his finger, made a gesture with it in the air, and laid it on his lips.</t>
  </si>
  <si>
    <t>Ralph Waldo Emerson</t>
  </si>
  <si>
    <t>Representative Men: Seven Lectures</t>
  </si>
  <si>
    <t>http://www.gutenberg.org/files/6312/6312-h/6312-h.htm</t>
  </si>
  <si>
    <t>It is natural to believe in great men. If the companions of our childhood should turn out to be heroes, and their condition regal, it would not surprise us. All mythology opens with demigods, and the circumstance is high and poetic; that is, their genius is paramount. In the legends of the Gautama, the first men ate the earth, and found it deliciously sweet.
Nature seems to exist for the excellent. The world is upheld by the veracity of good men: they make the earth wholesome. They who lived with them found life glad and nutritious. Life is sweet and tolerable only in our belief in such society; and actually, or ideally, we manage to live with superiors. We call our children and our lands by their names. Their names are wrought into the verbs of language, their works and effigies are in our houses, and every circumstance of the day recalls an anecdote of them.</t>
  </si>
  <si>
    <t>Representitive Men</t>
  </si>
  <si>
    <t>http://www.online-literature.com/emerson/representative-men/</t>
  </si>
  <si>
    <t>Shakspeare's youth fell in a time when the English people were importunate for dramatic entertainments. The court took offence easily at political allusions, and attempted to suppress them. The Puritans, a growing and energetic party, and the religious among the Anglican church, would suppress them. But the people wanted them. Inn-yards, houses without roofs, and extemporaneous enclosures at country fairs, were the ready theatres of strolling players. The people had tasted this new joy; and, as we could not hope to suppress newspapers now,--no, not by the strongest party,--neither then could king, prelate, or puritan, alone or united, suppress an organ, which was ballad, epic, newspaper, caucus, lecture, punch, and library, at the same time. Probably king, prelate and puritan, all found their own account in it. It had become, by all causes, a national interest,--by no means conspicuous, so that some great scholar would have thought of treating it in an English history,--but not a whit less considerable, because it was cheap, and of no account, like a baker's-shop. The best proof of its vitality is the crowd of writers which suddenly broke into this field; Kyd, Marlow, Greene, Jonson, Chapman, Dekker, Webster, Heywood, Middleton, Peele, Ford, Massinger, Beaumont, and Fletcher.</t>
  </si>
  <si>
    <t>Latter Day Pamphlets</t>
  </si>
  <si>
    <t>http://www.online-literature.com/thomas-carlyle/latter-day/2/</t>
  </si>
  <si>
    <t>The Present Time, youngest-born of Eternity, child and heir of all the Past Times with their good and evil, and parent of all the Future, is ever a "New Era" to the thinking man; and comes with new questions and significance, however commonplace it look: to know it, and what it bids us do, is ever the sum of knowledge for all of us. This new Day, sent us out of Heaven, this also has its heavenly omens;--amid the bustling trivialities and loud empty noises, its silent monitions, which if we cannot read and obey, it will not be well with us! No;--nor is there any sin more fearfully avenged on men and Nations than that same, which indeed includes and presupposes all manner of sins: the sin which our old pious fathers called "judicial blindness;"--which we, with our light habits, may still call misinterpretation of the Time that now is; disloyalty to its real meanings and monitions, stupid disregard of these, stupid adherence active or passive to the counterfeits and mere current semblances of these. This is true of all times and days.</t>
  </si>
  <si>
    <t>Walden, and On The Duty Of Civil Disobedience</t>
  </si>
  <si>
    <t>http://www.gutenberg.org/files/205/205-h/205-h.htm</t>
  </si>
  <si>
    <t>Those who have not learned to read the ancient classics in the language in which they were written must have a very imperfect knowledge of the history of the human race; for it is remarkable that no transcript of them has ever been made into any modern tongue, unless our civilization itself may be regarded as such a transcript. Homer has never yet been printed in English, nor Æschylus, nor Virgil even—works as refined, as solidly done, and as beautiful almost as the morning itself; for later writers, say what we will of their genius, have rarely, if ever, equalled the elaborate beauty and finish and the lifelong and heroic literary labors of the ancients. They only talk of forgetting them who never knew them. It will be soon enough to forget them when we have the learning and the genius which will enable us to attend to and appreciate them.</t>
  </si>
  <si>
    <t>On the Duty of Civil Disobedience</t>
  </si>
  <si>
    <t>http://www.gutenberg.org/files/71/71-h/71-h.htm</t>
  </si>
  <si>
    <t>This American government,—what is it but a tradition, though a recent one, endeavoring to transmit itself unimpaired to posterity, but each instant losing some of its integrity? It has not the vitality and force of a single living man; for a single man can bend it to his will. It is a sort of wooden gun to the people themselves; and, if ever they should use it in earnest as a real one against each other, it will surely split. But it is not the less necessary for this; for the people must have some complicated machinery or other, and hear its din, to satisfy that idea of government which they have. Governments show thus how successfully men can be imposed on, even impose on themselves, for their own advantage. It is excellent, we must all allow; yet this government never of itself furthered any enterprise, but by the alacrity with which it got out of its way. It does not keep the country free.</t>
  </si>
  <si>
    <t>The Seven Lamps of Architecture</t>
  </si>
  <si>
    <t>http://www.gutenberg.org/files/35898/35898-h/35898-h.htm</t>
  </si>
  <si>
    <t>The violations of truth, which dishonor poetry and painting, are thus for the most part confined to the treatment of their subjects. But in architecture another and a less subtle, more contemptible, violation of truth is possible; a direct falsity of assertion respecting the nature of material, or the quantity of labor. And this is, in the full sense of the word, wrong; it is as truly deserving of reprobation as any other moral delinquency; it is unworthy alike of architects and of nations; and it has been a sign, wherever it has widely and with toleration existed, of a singular debasement of the arts; that it is not a sign of worse than this, of a general want of severe probity, can be accounted for only by our knowledge of the strange separation which has for some centuries existed between the arts and all other subjects of human intellect, as matters of conscience.</t>
  </si>
  <si>
    <t>Lady Charlotte Guest</t>
  </si>
  <si>
    <t>The Mabinogion</t>
  </si>
  <si>
    <t>http://www.gutenberg.org/files/5160/5160-h/5160-h.htm</t>
  </si>
  <si>
    <t>Then the horn for washing was sounded, and the King and all his household sat down to eat. And when the meal was ended, Owain withdrew to his lodging, and made ready his horse and his arms.
On the morrow, with the dawn of day, he put on his armour, and mounted his charger, and travelled through distant lands and over desert mountains. And at length he arrived at the valley which Kynon had described to him; and he was certain that it was the same that he sought. And journeying along the valley by the side of the river, he followed its course till he came to the plain and within sight of the Castle. When he approached the Castle, he saw the youths shooting their daggers in the place where Kynon had seen them, and the yellow man, to whom the Castle belonged, standing hard by. And no sooner had Owain saluted the yellow man than he was saluted by him in return.</t>
  </si>
  <si>
    <t>Anne Brontë</t>
  </si>
  <si>
    <t>The Tenant of Wildfell Hall</t>
  </si>
  <si>
    <t>http://www.gutenberg.org/files/969/969-h/969-h.htm</t>
  </si>
  <si>
    <t>On entering the parlour we found that honoured lady seated in her arm-chair at the fireside, working away at her knitting, according to her usual custom, when she had nothing else to do. She had swept the hearth, and made a bright blazing fire for our reception; the servant had just brought in the tea-tray; and Rose was producing the sugar-basin and tea-caddy from the cupboard in the black oak side-board, that shone like polished ebony, in the cheerful parlour twilight.
‘Well! here they both are,' cried my mother, looking round upon us without retarding the motion of her nimble fingers and glittering needles. ‘Now shut the door, and come to the fire, while Rose gets the tea ready; I'm sure you must be starved;—and tell me what you've been about all day;—I like to know what my children have been about.'</t>
  </si>
  <si>
    <t>Dombey and Son</t>
  </si>
  <si>
    <t>http://www.gutenberg.org/files/821/821-h/821-h.htm</t>
  </si>
  <si>
    <t>Miss Tox's dress, though perfectly genteel and good, had a certain character of angularity and scantiness. She was accustomed to wear odd weedy little flowers in her bonnets and caps. Strange grasses were sometimes perceived in her hair; and it was observed by the curious, of all her collars, frills, tuckers, wristbands, and other gossamer articles—indeed of everything she wore which had two ends to it intended to unite—that the two ends were never on good terms, and wouldn't quite meet without a struggle. She had furry articles for winter wear, as tippets, boas, and muffs, which stood up on end in rampant manner, and were not at all sleek. She was much given to the carrying about of small bags with snaps to them, that went off like little pistols when they were shut up; and when full-dressed, she wore round her neck the barrenest of lockets, representing a fishy old eye, with no approach to speculation in it.</t>
  </si>
  <si>
    <t>FIODOR M. DOSTOYEVSKY</t>
  </si>
  <si>
    <t>THE CHRISTMAS TREE AND THE WEDDING</t>
  </si>
  <si>
    <t>I was an outsider, and, as I had no special matters to air, I was able to spend the evening independently of the others. There was another gentleman present who like myself had just stumbled upon this affair of domestic bliss. He was the first to attract my attention. His appearance was not that of a man of birth or high family. He was tall, rather thin, very serious, and well dressed. Apparently he had no heart for the family festivities. The instant he went off into a corner by himself the smile disappeared from his face, and his thick dark brows knitted into a frown. He knew no one except the host and showed every sign of being bored to death, though bravely sustaining the role of thorough enjoyment to the end. Later I learned that he was a provincial, had come to the capital on some important, brain-racking business, had brought a letter of recommendation to our host, and our host had taken him under his protection, not at all con amore. It was merely out of politeness that he had invited him to the children's ball.</t>
  </si>
  <si>
    <t>A FAINT HEART</t>
  </si>
  <si>
    <t>Towards six o'clock on New Year's Eve Shumkov returned home. Arkady Ivanovitch, who was lying on the bed, woke up and looked at his friend with half-closed eyes. He saw that Vasya had on his very best trousers and a very clean shirt front. That, of course, struck him. "Where had Vasya to go like that? And he had not dined at home either!" Meanwhile, Shumkov had lighted a candle, and Arkady Ivanovitch guessed immediately that his friend was intending to wake him accidentally. Vasya did, in fact, clear his throat twice, walked twice up and down the room, and at last, quite accidentally, let the pipe, which he had begun filling in the corner by the stove, slip out of his hands. Arkady Ivanovitch laughed to himself.
"Vasya, give over pretending!" he said.
"Arkasha, you are not asleep?"
"I really cannot say for certain; it seems to me I am not."</t>
  </si>
  <si>
    <t>IVAN S. TURGENEV</t>
  </si>
  <si>
    <t>THE DISTRICT DOCTOR</t>
  </si>
  <si>
    <t>One day in autumn on my way back from a remote part of the country I caught cold and fell ill. Fortunately the fever attacked me in the district town at the inn; I sent for the doctor. In half-an-hour the district doctor appeared, a thin, dark-haired man of middle height. He prescribed me the usual sudorific, ordered a mustard-plaster to be put on, very deftly slid a five-ruble note up his sleeve, coughing drily and looking away as he did so, and then was getting up to go home, but somehow fell into talk and remained. I was exhausted with feverishness; I foresaw a sleepless night, and was glad of a little chat with a pleasant companion. Tea was served. My doctor began to converse freely. He was a sensible fellow, and expressed himself with vigour and some humour.</t>
  </si>
  <si>
    <t>Jane Eyre: An Autobiography</t>
  </si>
  <si>
    <t>http://www.gutenberg.org/files/1260/1260-h/1260-h.htm</t>
  </si>
  <si>
    <t>Daylight began to forsake the red-room; it was past four o'clock, and the beclouded afternoon was tending to drear twilight. I heard the rain still beating continuously on the staircase window, and the wind howling in the grove behind the hall; I grew by degrees cold as a stone, and then my courage sank. My habitual mood of humiliation, self-doubt, forlorn depression, fell damp on the embers of my decaying ire. All said I was wicked, and perhaps I might be so; what thought had I been but just conceiving of starving myself to death? That certainly was a crime: and was I fit to die? Or was the vault under the chancel of Gateshead Church an inviting bourne? In such vault I had been told did Mr. Reed lie buried; and led by this thought to recall his idea, I dwelt on it with gathering dread.</t>
  </si>
  <si>
    <t>THE SHADOW</t>
  </si>
  <si>
    <t>Andersen's Fairy Tales</t>
  </si>
  <si>
    <t>http://www.gutenberg.org/files/1597/1597-h/1597-h.htm</t>
  </si>
  <si>
    <t>One night the stranger awoke—he slept with the doors of the balcony open—the curtain before it was raised by the wind, and he thought that a strange lustre came from the opposite neighbor's house; all the flowers shone like flames, in the most beautiful colors, and in the midst of the flowers stood a slender, graceful maiden—it was as if she also shone; the light really hurt his eyes. He now opened them quite wide—yes, he was quite awake; with one spring he was on the floor; he crept gently behind the curtain, but the maiden was gone; the flowers shone no longer, but there they stood, fresh and blooming as ever; the door was ajar, and, far within, the music sounded so soft and delightful, one could really melt away in sweet thoughts from it. Yet it was like a piece of enchantment. And who lived there? Where was the actual entrance? The whole of the ground-floor was a row of shops, and there people could not always be running through.</t>
  </si>
  <si>
    <t>Vanity Fair</t>
  </si>
  <si>
    <t>http://www.gutenberg.org/files/599/599-h/599-h.htm</t>
  </si>
  <si>
    <t>On returning to India, and ever after, he used to talk of the pleasure of this period of his existence with great enthusiasm, and give you to understand that he and Brummel were the leading bucks of the day. But he was as lonely here as in his jungle at Boggley Wollah. He scarcely knew a single soul in the metropolis: and were it not for his doctor, and the society of his blue-pill, and his liver complaint, he must have died of loneliness. He was lazy, peevish, and a bon-vivant; the appearance of a lady frightened him beyond measure; hence it was but seldom that he joined the paternal circle in Russell Square, where there was plenty of gaiety, and where the jokes of his good-natured old father frightened his amour-propre. His bulk caused Joseph much anxious thought and alarm; now and then he would make a desperate attempt to get rid of his superabundant fat; but his indolence and love of good living speedily got the better of these endeavours at reform, and he found himself again at his three meals a day.</t>
  </si>
  <si>
    <t>Eliza Leslie</t>
  </si>
  <si>
    <t>THE WATKINSON EVENING</t>
  </si>
  <si>
    <t>As soon as tea was over, Mrs. Morland and her daughter repaired to their toilettes. Fortunately, fashion as well as good taste, has decided that, at a summer party, the costume of the ladies should never go beyond an elegant simplicity. Therefore our two ladies in preparing for their intended appearance at Mrs. St. Leonard's, were enabled to attire themselves in a manner that would not seem out of place in the smaller company they expected to meet at the Watkinsons. Over an under-dress of lawn, Caroline Morland put on a white organdy trimmed with lace, and decorated with bows of pink ribbon. At the back of her head was a wreath of fresh and beautiful pink flowers, tied with a similar ribbon. Mrs. Morland wore a black grenadine over a satin, and a lace cap trimmed with white.
It was but a quarter past nine o'clock when their carriage stopped at the Watkinson door. The front of the house looked very dark. Not a ray gleamed through the Venetian shutters, and the glimmer beyond the fan-light over the door was almost imperceptible.</t>
  </si>
  <si>
    <t>Friedrich Engels</t>
  </si>
  <si>
    <t>The Condition of the Working-Class in England in 1844</t>
  </si>
  <si>
    <t>http://www.gutenberg.org/files/17306/17306-h/17306-h.htm</t>
  </si>
  <si>
    <t>I am far from asserting that all London working-people live in such want as the foregoing three families. I know very well that ten are somewhat better off, where one is so totally trodden under foot by society; but I assert that thousands of industrious and worthy people—far worthier and more to be respected than all the rich of London—do find themselves in a condition unworthy of human beings; and that every proletarian, everyone, without exception, is exposed to a similar fate without any fault of his own and in spite of every possible effort.
But in spite of all this, they who have some kind of a shelter are fortunate, fortunate in comparison with the utterly homeless. In London fifty thousand human beings get up every morning, not knowing where they are to lay their heads at night. The luckiest of this multitude, those who succeed in keeping a penny or two until evening, enter a lodging-house, such as abound in every great city, where they find a bed. But what a bed! These houses are filled with beds from cellar to garret, four, five, six beds in a room; as many as can be crowded in.</t>
  </si>
  <si>
    <t>THE LITTLE MATCH GIRL</t>
  </si>
  <si>
    <t>Her little hands were almost numbed with cold. Oh! a match might afford her a world of comfort, if she only dared take a single one out of the bundle, draw it against the wall, and warm her fingers by it. She drew one out. "Rischt!" how it blazed, how it burnt! It was a warm, bright flame, like a candle, as she held her hands over it: it was a wonderful light. It seemed really to the little maiden as though she were sitting before a large iron stove, with burnished brass feet and a brass ornament at top. The fire burned with such blessed influence; it warmed so delightfully. The little girl had already stretched out her feet to warm them too; but—the small flame went out, the stove vanished: she had only the remains of the burnt-out match in her hand.
She rubbed another against the wall: it burned brightly, and where the light fell on the wall, there the wall became transparent like a veil, so that she could see into the room.</t>
  </si>
  <si>
    <t>Caroline M.S. Kirkland</t>
  </si>
  <si>
    <t>THE SCHOOLMASTER'S PROGRESS</t>
  </si>
  <si>
    <t>Master William Horner came to our village to school when he was about eighteen years old: tall, lank, straight-sided, and straight-haired, with a mouth of the most puckered and solemn kind. His figure and movements were those of a puppet cut out of shingle and jerked by a string; and his address corresponded very well with his appearance. Never did that prim mouth give way before a laugh. A faint and misty smile was the widest departure from its propriety, and this unaccustomed disturbance made wrinkles in the flat, skinny cheeks like those in the surface of a lake, after the intrusion of a stone. Master Horner knew well what belonged to the pedagogical character, and that facial solemnity stood high on the list of indispensable qualifications. He had made up his mind before he left his father's house how he would look during the term. He had not planned any smiles (knowing that he must "board round"), and it was not for ordinary occurrences to alter his arrangements; so that when he was betrayed into a relaxation of the muscles, it was "in such a sort" as if he was putting his bread and butter in jeopardy</t>
  </si>
  <si>
    <t>THE BALLOON-HOAX</t>
  </si>
  <si>
    <t>The Works of Edgar Allan Poe
       Volume 1 (of 5) of the Raven Edition</t>
  </si>
  <si>
    <t>http://www.gutenberg.org/files/2147/2147-h/2147-h.htm</t>
  </si>
  <si>
    <t>The balloon is composed of silk, varnished with the liquid gum caoutchouc. It is of vast dimensions, containing more than 40,000 cubic feet of gas; but as coal gas was employed in place of the more expensive and inconvenient hydrogen, the supporting power of the machine, when fully inflated, and immediately after inflation, is not more than about 2500 pounds. The coal gas is not only much less costly, but is easily procured and managed.
"For its introduction into common use for purposes of aerostation, we are indebted to Mr. Charles Green. Up to his discovery, the process of inflation was not only exceedingly expensive, but uncertain. Two, and even three days, have frequently been wasted in futile attempts to procure a sufficiency of hydrogen to fill a balloon, from which it had great tendency to escape, owing to its extreme subtlety, and its affinity for the surrounding atmosphere. In a balloon sufficiently perfect to retain its contents of coal-gas unaltered, in quantity or amount, for six months, an equal quantity of hydrogen could not be maintained in equal purity for six weeks.</t>
  </si>
  <si>
    <t>Fishing</t>
  </si>
  <si>
    <t>http://www.gutenberg.org/files/18561/18561-h/18561-h.htm#Fishing</t>
  </si>
  <si>
    <t>He fished for some time with small success, not a fish would rise to him; but as he prowled along the bank, he was presently aware of mighty ones feeding in a pool on the opposite side, under the shade of a huge willow-tree. The stream was deep here, but some fifty yards below was a shallow, for which he made off hot-foot; and forgetting landlords, keepers, solemn prohibitions of the Doctor, and everything else, pulled up his trousers, plunged across, and in three minutes was creeping along on all fours towards the clump of willows.
It isn't often that great chub, or any other coarse fish, are in earnest about anything; but just then they were thoroughly bent on feeding, and in half an hour Master Tom had deposited three thumping fellows at the foot of the giant willow. As he was baiting for a fourth pounder, and just going to throw in again, he became aware of a man coming up the bank not one hundred yards off. Another look told him that it was the under-keeper. Could he reach the shallow before him? No, not carrying his rod. Nothing for it but the tree.</t>
  </si>
  <si>
    <t>THE GOLD-BUG</t>
  </si>
  <si>
    <t>The winters in the latitude of Sullivan's Island are seldom very severe, and in the fall of the year it is a rare event indeed when a fire is considered necessary. About the middle of October, there occurred, however, a day of remarkable chilliness. Just before sunset I scrambled my way through the evergreens to the hut of my friend, whom I had not visited for several weeks—my residence being, at that time, in Charleston, a distance of nine miles from the Island, while the facilities of passage and re-passage were very far behind those of the present day. Upon reaching the hut I rapped, as was my custom, and getting no reply, sought for the key where I knew it was secreted, unlocked the door and went in. A fine fire was blazing upon the hearth. It was a novelty, and by no means an ungrateful one. I threw off an overcoat, took an arm-chair by the crackling logs, and awaited patiently the arrival of my hosts.</t>
  </si>
  <si>
    <t>THE OVAL PORTRAIT</t>
  </si>
  <si>
    <t>The portrait, I have already said, was that of a young girl. It was a mere head and shoulders, done in what is technically termed a vignette manner; much in the style of the favorite heads of Sully. The arms, the bosom, and even the ends of the radiant hair melted imperceptibly into the vague yet deep shadow which formed the back-ground of the whole. The frame was oval, richly gilded and filigreed in Moresque. As a thing of art nothing could be more admirable than the painting itself. But it could have been neither the execution of the work, nor the immortal beauty of the countenance, which had so suddenly and so vehemently moved me. Least of all, could it have been that my fancy, shaken from its half slumber, had mistaken the head for that of a living person. I saw at once that the peculiarities of the design, of the vignetting, and of the frame, must have instantly dispelled such idea—must have prevented even its momentary entertainment. Thinking earnestly upon these points, I remained, for an hour perhaps, half sitting, half reclining, with my vision riveted upon the portrait.</t>
  </si>
  <si>
    <t>WHITE NIGHTS</t>
  </si>
  <si>
    <t>There is something inexpressibly touching in nature round Petersburg, when at the approach of spring she puts forth all her might, all the powers bestowed on her by Heaven, when she breaks into leaf, decks herself out and spangles herself with flowers.... Somehow I cannot help being reminded of a frail, consumptive girl, at whom one sometimes looks with compassion, sometimes with sympathetic love, whom sometimes one simply does not notice; though suddenly in one instant she becomes, as though by chance, inexplicably lovely and exquisite, and, impressed and intoxicated, one cannot help asking oneself what power made those sad, pensive eyes flash with such fire? What summoned the blood to those pale, wan cheeks? What bathed with passion those soft features? What set that bosom heaving? What so suddenly called strength, life and beauty into the poor girl's face, making it gleam with such a smile, kindle with such bright, sparkling laughter?</t>
  </si>
  <si>
    <t>NIKOLAY V. GOGOL</t>
  </si>
  <si>
    <t>THE CLOAK</t>
  </si>
  <si>
    <t>Akaky Akakiyevich was born, if my memory fails me not, in the evening on the 23rd of March. His mother, the wife of a Government official, and a very fine woman, made all due arrangements for having the child baptised. She was lying on the bed opposite the door; on her right stood the godfather, Ivan Ivanovich Eroshkin, a most estimable man, who served as the head clerk of the senate; and the godmother, Arina Semyonovna Bielobrinshkova, the wife of an officer of the quarter, and a woman of rare virtues. They offered the mother her choice of three names, Mokiya, Sossiya, or that the child should be called after the martyr Khozdazat. "No," said the good woman, "all those names are poor." In order to please her, they opened the calendar at another place; three more names appeared, Triphily, Dula, and Varakhasy. "This is awful," said the old woman. "What names! I truly never heard the like. I might have put up with Varadat or Varukh, but not Triphily and Varakhasy!" They turned to another page and found Pavsikakhy and Vakhtisy.</t>
  </si>
  <si>
    <t>THE MURDERS IN THE RUE MORGUE</t>
  </si>
  <si>
    <t>Residing in Paris during the spring and part of the summer of 18—, I there became acquainted with a Monsieur C. Auguste Dupin. This young gentleman was of an excellent—indeed of an illustrious family, but, by a variety of untoward events, had been reduced to such poverty that the energy of his character succumbed beneath it, and he ceased to bestir himself in the world, or to care for the retrieval of his fortunes. By courtesy of his creditors, there still remained in his possession a small remnant of his patrimony; and, upon the income arising from this, he managed, by means of a rigorous economy, to procure the necessaries of life, without troubling himself about its superfluities. Books, indeed, were his sole luxuries, and in Paris these are easily obtained.
Our first meeting was at an obscure library in the Rue Montmartre, where the accident of our both being in search of the same very rare and very remarkable volume, brought us into closer communion. We saw each other again and again.</t>
  </si>
  <si>
    <t>Thomas Carlyle</t>
  </si>
  <si>
    <t>On Heroes, Hero-Worship, and the Heroic in History</t>
  </si>
  <si>
    <t>http://www.gutenberg.org/files/1091/1091-h/1091-h.htm</t>
  </si>
  <si>
    <t>One comfort is, that Great Men, taken up in any way, are profitable company. We cannot look, however imperfectly, upon a great man, without gaining something by him. He is the living light-fountain, which it is good and pleasant to be near. The light which enlightens, which has enlightened the darkness of the world; and this not as a kindled lamp only, but rather as a natural luminary shining by the gift of Heaven; a flowing light-fountain, as I say, of native original insight, of manhood and heroic nobleness;—in whose radiance all souls feel that it is well with them. On any terms whatsoever, you will not grudge to wander in such neighborhood for a while. These Six classes of Heroes, chosen out of widely distant countries and epochs, and in mere external figure differing altogether, ought, if we look faithfully at them, to illustrate several things for us. Could we see them well, we should get some glimpses into the very marrow of the world's history.</t>
  </si>
  <si>
    <t>The Fall of the House of Usher</t>
  </si>
  <si>
    <t>http://www.gutenberg.org/files/932/932-h/932-h.htm</t>
  </si>
  <si>
    <t>The disease of the lady Madeline had long baffled the skill of her physicians. A settled apathy, a gradual wasting away of the person, and frequent although transient affections of a partially cataleptical character were the unusual diagnosis. Hitherto she had steadily borne up against the pressure of her malady, and had not betaken herself finally to bed; but on the closing in of the evening of my arrival at the house, she succumbed (as her brother told me at night with inexpressible agitation) to the prostrating power of the destroyer; and I learned that the glimpse I had obtained of her person would thus probably be the last I should obtain—that the lady, at least while living, would be seen by me no more.
For several days ensuing, her name was unmentioned by either Usher or myself; and during this period I was busied in earnest endeavors to alleviate the melancholy of my friend. We painted and read together, or I listened, as if in a dream, to the wild improvisations of his speaking guitar.</t>
  </si>
  <si>
    <t>GEORGE POPE MORRIS</t>
  </si>
  <si>
    <t>THE LITTLE FRENCHMAN AND HIS WATER LOTS</t>
  </si>
  <si>
    <t>Monsieur Poopoo pricked up his ears at this, and was lost in astonishment. This was a much easier way certainly of accumulating riches than selling toys in Chatham Street, and he determined to buy and mend his fortune without delay.
The auctioneer proceeded in his sale. Other parcels were offered and disposed of, and all the purchasers were promised immense advantages for their enterprise. At last came a more valuable parcel than all the rest. The company pressed around the stand, and Monsieur Poopoo did the same.
"I now offer you, gentlemen, these magnificent lots, delightfully situated on Long Island, with valuable water privileges. Property in fee—title indisputable—terms of sale, cash—deeds ready for delivery immediately after the sale. How much for them? Give them a start at something. How much?" The auctioneer looked around; there were no bidders. At last he caught the eye of Monsieur Poopoo. "Did you say one hundred, sir? Beautiful lots—valuable water privileges—shall I say one hundred for you?"
"Oui, monsieur; I will give you von hundred dollar apiece, for de lot vid de valuarble vatare privalege; c'est ça."
"Only one hundred apiece for these sixty valuable lots—only one hundred—going—going—going—gone!"</t>
  </si>
  <si>
    <t>The French Revolution: A History</t>
  </si>
  <si>
    <t>http://www.gutenberg.org/files/1301/1301-h/1301-h.htm</t>
  </si>
  <si>
    <t>So marches the world, in this its Paper Age, or Era of Hope. Not without obstructions, war-explosions; which, however, heard from such distance, are little other than a cheerful marching-music. If indeed that dark living chaos of Ignorance and Hunger, five-and-twenty million strong, under your feet,—were to begin playing!
For the present, however, consider Longchamp; now when Lent is ending, and the glory of Paris and France has gone forth, as in annual wont. Not to assist at Tenebris Masses, but to sun itself and show itself, and salute the Young Spring. Manifold, bright-tinted, glittering with gold; all through the Bois de Boulogne, in longdrawn variegated rows;—like longdrawn living flower-borders, tulips, dahlias, lilies of the valley; all in their moving flower-pots (of new-gilt carriages): pleasure of the eye, and pride of life! So rolls and dances the Procession: steady, of firm assurance, as if it rolled on adamant and the foundations of the world; not on mere heraldic parchment,—under which smoulders a lake of fire. Dance on, ye foolish ones; ye sought not wisdom, neither have ye found it. Ye and your fathers have sown the wind, ye shall reap the whirlwind.</t>
  </si>
  <si>
    <t>THE NOSE</t>
  </si>
  <si>
    <t>I put on my old cloak, and took my umbrella, as a light rain was falling. No one was to be seen on the streets except some women, who had flung their skirts over their heads. Here and there one saw a cabman or a shopman with his umbrella up. Of the higher classes one only saw an official here and there. One I saw at the street-crossing, and thought to myself, "Ah! my friend, you are not going to the office, but after that young lady who walks in front of you. You are just like the officers who run after every petticoat they see."
As I was thus following the train of my thoughts, I saw a carriage stop before a shop just as I was passing it. I recognised it at once; it was our director's carriage. "He has nothing to do in the shop," I said to myself; "it must be his daughter."
I pressed myself close against the wall. A lackey opened the carriage door, and, as I had expected, she fluttered like a bird out of it.</t>
  </si>
  <si>
    <t>Nature</t>
  </si>
  <si>
    <t>http://www.gutenberg.org/files/29433/29433-h/29433-h.htm</t>
  </si>
  <si>
    <t>The stars awaken a certain reverence, because though always present, they are inaccessible; but all natural objects make a kindred impression, when the mind is open to their influence. Nature never wears a mean appearance. Neither does the wisest man extort her secret, and lose his curiosity by finding out all her perfection. Nature never became a toy to a wise spirit. The flowers, the animals, the mountains, reflected the wisdom of his best hour, as much as they had delighted the simplicity of his childhood.
When we speak of nature in this manner, we have a distinct but most poetical sense in the mind. We mean the integrity of impression made by manifold natural objects. It is this which distinguishes the stick of timber of the wood-cutter, from the tree of the poet. The charming landscape which I saw this morning, is indubitably made up of some twenty or thirty farms. Miller owns this field, Locke that, and Manning the woodland beyond. But none of them owns the landscape. There is a property in the horizon which no man has but he whose eye can integrate all the parts, that is, the poet.</t>
  </si>
  <si>
    <t>MEMOIRS OF A MADMAN</t>
  </si>
  <si>
    <t>January in the same year, following after February.—I can never understand what kind of a country this Spain really is. The popular customs and rules of court etiquette are quite extraordinary. I do not understand them at all, at all. Today my head was shorn, although I exclaimed as loudly as I could, that I did not want to be a monk. What happened afterwards, when they began to let cold water trickle on my head, I do not know. I have never experienced such hellish torments. I nearly went mad, and they had difficulty in holding me. The significance of this strange custom is entirely hidden from me. It is a very foolish and unreasonable one.
Nor can I understand the stupidity of the kings who have not done away with it before now. Judging by all the circumstances, it seems to me as though I had fallen into the hands of the Inquisition, and as though the man whom I took to be the Chancellor was the Grand Inquisitor. But yet I cannot understand how the king could fall into the hands of the Inquisition.</t>
  </si>
  <si>
    <t>THE VIY</t>
  </si>
  <si>
    <t>Arrived at the seminary, the whole crowd of students dispersed into the low, large class-rooms with small windows, broad doors, and blackened benches. Suddenly they were filled with a many-toned murmur. The teachers heard the pupils' lessons repeated, some in shrill and others in deep voices which sounded like a distant booming. While the lessons were being said, the teachers kept a sharp eye open to see whether pieces of cake or other dainties were protruding from their pupils' pockets; if so, they were promptly confiscated.
When this learned crowd arrived somewhat earlier than usual, or when it was known that the teachers would come somewhat late, a battle would ensue, as though planned by general agreement. In this battle all had to take part, even the monitors who were appointed to look after the order and morality of the whole school. Two theologians generally arranged the conditions of the battle: whether each class should split into two sides, or whether all the pupils should divide themselves into two halves.</t>
  </si>
  <si>
    <t>ALEXSANDR S. PUSHKIN</t>
  </si>
  <si>
    <t>THE QUEEN OF SPADES</t>
  </si>
  <si>
    <t>The old Countess A—— was seated in her dressing-room in front of her looking-glass. Three waiting maids stood around her. One held a small pot of rouge, another a box of hair-pins, and the third a tall can with bright red ribbons. The Countess had no longer the slightest pretensions to beauty, but she still preserved the habits of her youth, dressed in strict accordance with the fashion of seventy years before, and made as long and as careful a toilette as she would have done sixty years previously. Near the window, at an embroidery frame, sat a young lady, her ward.
"Good morning, grandmamma," said a young officer, entering the room. "Bonjour, Mademoiselle Lise. Grandmamma, I want to ask you something."
"What is it, Paul?"
"I want you to let me introduce one of my friends to you, and to allow me to bring him to the ball on Friday."
"Bring him direct to the ball and introduce him to me there. Were you at B——‘s yesterday?"
"Yes; everything went off very pleasantly, and dancing was kept up until five o'clock. How charming Yeletzkaya was!"</t>
  </si>
  <si>
    <t>George Hewes</t>
  </si>
  <si>
    <t>A Participant’s First-Hand Account of the Boston Tea Party</t>
  </si>
  <si>
    <t>https://www.commonlit.org/texts/a-participant-s-first-hand-account-of-the-boston-tea-party</t>
  </si>
  <si>
    <t>When we arrived at the wharf, there were three of our number who assumed an authority to direct our operations, to which we readily submitted. They divided us into three parties, for the purpose of boarding the three ships which contained the tea at the same time. The name of him who commanded the division to which I was assigned was Leonard Pitt. The names of the other commanders I never knew.
We were immediately ordered by the respective commanders to board all the ships at the same time, which we promptly obeyed. The commander of the division to which I belonged, as soon as we were on board the ship appointed me boatswain, and ordered me to go to the captain and demand of him the keys to the hatches and a dozen candles. I made the demand accordingly, and the captain promptly replied, and delivered the articles; but requested me at the same time to do no damage to the ship or rigging.</t>
  </si>
  <si>
    <t>Carl von Clausewitz</t>
  </si>
  <si>
    <t>On War</t>
  </si>
  <si>
    <t>http://www.gutenberg.org/files/1946/1946-h/1946-h.htm</t>
  </si>
  <si>
    <t>If our opponent is to be made to comply with our will, we must place him in a situation which is more oppressive to him than the sacrifice which we demand; but the disadvantages of this position must naturally not be of a transitory nature, at least in appearance, otherwise the enemy, instead of yielding, will hold out, in the prospect of a change for the better. Every change in this position which is produced by a continuation of the War should therefore be a change for the worse. The worst condition in which a belligerent can be placed is that of being completely disarmed. If, therefore, the enemy is to be reduced to submission by an act of War, he must either be positively disarmed or placed in such a position that he is threatened with it. From this it follows that the disarming or overthrow of the enemy, whichever we call it, must always be the aim of Warfare.</t>
  </si>
  <si>
    <t>James Fenimore Cooper</t>
  </si>
  <si>
    <t>The Last of the Mohicans; A narrative of 1757</t>
  </si>
  <si>
    <t>http://www.gutenberg.org/files/940/940-h/940-h.htm</t>
  </si>
  <si>
    <t>The horses had been secured to some scattering shrubs that grew in the fissures of the rocks, where, standing in the water, they were left to pass the night. The scout directed Heyward and his disconsolate fellow travelers to seat themselves in the forward end of the canoe, and took possession of the other himself, as erect and steady as if he floated in a vessel of much firmer materials. The Indigenous Americans warily retraced their steps toward the place they had left, when the scout, placing his pole against a rock, by a powerful shove, sent his frail bark directly into the turbulent stream. For many minutes the struggle between the light bubble in which they floated and the swift current was severe and doubtful. Forbidden to stir even a hand, and almost afraid to breath, lest they should expose the frail fabric to the fury of the stream, the passengers watched the glancing waters in feverish suspense. Twenty times they thought the whirling eddies were sweeping them to destruction, when the master-hand of their pilot would bring the bows of the canoe to stem the rapid.</t>
  </si>
  <si>
    <t>Mary Wollstonecraft Shelley</t>
  </si>
  <si>
    <t>The Last Man</t>
  </si>
  <si>
    <t>http://www.gutenberg.org/cache/epub/18247/pg18247-images.html</t>
  </si>
  <si>
    <t>The ex-queen, a princess of the house of Austria, had long impelled her husband to withstand the necessity of the times. She was haughty and fearless; she cherished a love of power, and a bitter contempt for him who had despoiled himself of a kingdom. For her children's sake alone she consented to remain, shorn of regality, a member of the English republic. When she became a widow, she turned all her thoughts to the educating her son Adrian, second Earl of Windsor, so as to accomplish her ambitious ends; and with his mother's milk he imbibed, and was intended to grow up in the steady purpose of re-acquiring his lost crown. Adrian was now fifteen years of age. He was addicted to study, and imbued beyond his years with learning and talent: report said that he had already begun to thwart his mother's views, and to entertain republican principles.</t>
  </si>
  <si>
    <t>Thomas De Quincey</t>
  </si>
  <si>
    <t>Confessions of an English Opium-Eater</t>
  </si>
  <si>
    <t>http://www.gutenberg.org/files/2040/2040-h/2040-h.htm</t>
  </si>
  <si>
    <t>Soon after this I contrived, by means which I must omit for want of room, to transfer myself to London. And now began the latter and fiercer stage of my long sufferings; without using a disproportionate expression I might say, of my agony. For I now suffered, for upwards of sixteen weeks, the physical anguish of hunger in. I various degrees of intensity, but as bitter perhaps as ever any human being can have suffered who has survived it would not needlessly harass my reader's feelings by a detail of all that I endured; for extremities such as these, under any circumstances of heaviest misconduct or guilt, cannot be contemplated, even in description, without a rueful pity that is painful to the natural goodness of the human heart. Let it suffice, at least on this occasion, to say that a few fragments of bread from the breakfast-table of one individual (who supposed me to be ill, but did not know of my being in utter want), and these at uncertain intervals, constituted my whole support.</t>
  </si>
  <si>
    <t>The Legend of Sleepy Hollow</t>
  </si>
  <si>
    <t>https://www.commonlit.org/texts/the-legend-of-sleepy-hollow</t>
  </si>
  <si>
    <t>In addition to his other vocations, he was the singing-master of the neighborhood, and picked up many bright shillings by instructing the young folks in psalmody. It was a matter of no little vanity to him on Sundays, to take his station in front of the church gallery, with a band of chosen singers; where, in his own mind, he completely carried away the palm from the parson. Certain it is, his voice resounded far above all the rest of the congregation; and there are peculiar quavers still to be heard in that church, and which may even be heard half a mile off, quite to the opposite side of the millpond, on a still Sunday morning, which are said to be legitimately descended from the nose of Ichabod Crane. Thus, by divers little makeshifts, in that ingenious way which is commonly denominated "by hook and by crook," the worthy pedagogue got on tolerably enough, and was thought, by all who understood nothing of the labor of headwork, to have a wonderfully easy life of it.</t>
  </si>
  <si>
    <t>Walter Scott</t>
  </si>
  <si>
    <t>Ivanhoe: A Romance</t>
  </si>
  <si>
    <t>http://www.gutenberg.org/files/82/82-h/82-h.htm</t>
  </si>
  <si>
    <t>His dress was a tunic of forest green, furred at the throat and cuffs with what was called minever; a kind of fur inferior in quality to ermine, and formed, it is believed, of the skin of the grey squirrel. This doublet hung unbuttoned over a close dress of scarlet which sat tight to his body; he had breeches of the same, but they did not reach below the lower part of the thigh, leaving the knee exposed. His feet had sandals of the same fashion with the peasants, but of finer materials, and secured in the front with golden clasps. He had bracelets of gold upon his arms, and a broad collar of the same precious metal around his neck. About his waist he wore a richly-studded belt, in which was stuck a short straight two-edged sword, with a sharp point, so disposed as to hang almost perpendicularly by his side. Behind his seat was hung a scarlet cloth cloak lined with fur, and a cap of the same materials richly embroidered, which completed the dress of the opulent landholder when he chose to go forth.</t>
  </si>
  <si>
    <t>Rip Van Winkle</t>
  </si>
  <si>
    <t>The great error in Rip's composition was a strong dislike of all kinds of profitable labor. It could not be from the want of perseverance; for he would sit on a wet rock, with a rod as long and heavy as a lance, and fish all day without a murmur, even though he should not be encouraged by a single nibble. He would carry a fowling piece on his shoulder for hours together, trudging through woods and swamps, and up hill and down dale, to shoot a few squirrels or wild pigeons. He would never refuse to assist a neighbor even in the roughest toil, and was a foremost man at all country frolics for husking Indian corn, or building stone fences; the women of the village, too, used to employ him to run their errands, and to do such little odd jobs as their less obliging husbands would not do for them. In a word, Rip was ready to attend to anybody's business but his own; but as to doing family duty, and keeping his farm in order, he found it impossible.</t>
  </si>
  <si>
    <t>Persuasion</t>
  </si>
  <si>
    <t>http://www.gutenberg.org/files/105/105-h/105-h.htm</t>
  </si>
  <si>
    <t>The last office of the four carriage-horses was to draw Sir Walter, Miss Elliot, and Mrs. Clay to Bath. The party drove off in very good spirits; Sir Walter prepared with condescending bows for all the afflicted tenantry and cottagers who might have had a hint to show themselves, and Anne walked up at the same time, in a sort of desolate tranquillity, to the Lodge, where she was to spend the first week.
Her friend was not in better spirits than herself. Lady Russell felt this break-up of the family exceedingly. Their respectability was as dear to her as her own, and a daily intercourse had become precious by habit. It was painful to look upon their deserted grounds, and still worse to anticipate the new hands they were to fall into; and to escape the solitariness and the melancholy of so altered a village, and be out of the way when Admiral and Mrs. Croft first arrived, she had determined to make her own absence from home begin when she must give up Anne. Accordingly their removal was made together, and Anne was set down at Uppercross Cottage, in the first stage of Lady Russell's journey.</t>
  </si>
  <si>
    <t xml:space="preserve">Frankenstein; Or, The Modern Prometheus </t>
  </si>
  <si>
    <t>http://www.gutenberg.org/files/84/84-h/84-h.htm</t>
  </si>
  <si>
    <t>It was on a dreary night of November that I beheld the accomplishment of my toils. With an anxiety that almost amounted to agony, I collected the instruments of life around me, that I might infuse a spark of being into the lifeless thing that lay at my feet. It was already one in the morning; the rain pattered dismally against the panes, and my candle was nearly burnt out, when, by the glimmer of the half-extinguished light, I saw the dull yellow eye of the creature open; it breathed hard, and a convulsive motion agitated its limbs.
How can I describe my emotions at this catastrophe, or how delineate the wretch whom with such infinite pains and care I had endeavoured to form? His limbs were in proportion, and I had selected his features as beautiful. Beautiful! Great God!</t>
  </si>
  <si>
    <t>Northanger Abbey</t>
  </si>
  <si>
    <t>http://www.gutenberg.org/files/121/121-h/121-h.htm</t>
  </si>
  <si>
    <t>When the hour of departure drew near, the maternal anxiety of Mrs. Morland will be naturally supposed to be most severe. A thousand alarming presentiments of evil to her beloved Catherine from this terrific separation must oppress her heart with sadness, and drown her in tears for the last day or two of their being together; and advice of the most important and applicable nature must of course flow from her wise lips in their parting conference in her closet. Cautions against the violence of such noblemen and baronets as delight in forcing young ladies away to some remote farm-house, must, at such a moment, relieve the fulness of her heart. Who would not think so? But Mrs. Morland knew so little of lords and baronets, that she entertained no notion of their general mischievousness, and was wholly unsuspicious of danger to her daughter from their machinations. Her cautions were confined to the following points. "I beg, Catherine, you will always wrap yourself up very warm about the throat, when you come from the rooms at night; and I wish you would try to keep some account of the money you spend; I will give you this little book on purpose."</t>
  </si>
  <si>
    <t>Emma</t>
  </si>
  <si>
    <t>http://www.gutenberg.org/files/158/158-h/158-h.htm</t>
  </si>
  <si>
    <t>Miss Churchill, however, being of age, and with the full command of her fortune—though her fortune bore no proportion to the family-estate—was not to be dissuaded from the marriage, and it took place, to the infinite mortification of Mr. and Mrs. Churchill, who threw her off with due decorum. It was an unsuitable connection, and did not produce much happiness. Mrs. Weston ought to have found more in it, for she had a husband whose warm heart and sweet temper made him think every thing due to her in return for the great goodness of being in love with him; but though she had one sort of spirit, she had not the best. She had resolution enough to pursue her own will in spite of her brother, but not enough to refrain from unreasonable regrets at that brother's unreasonable anger, nor from missing the luxuries of her former home. They lived beyond their income, but still it was nothing in comparison of Enscombe: she did not cease to love her husband, but she wanted at once to be the wife of Captain Weston, and Miss Churchill of Enscombe.</t>
  </si>
  <si>
    <t>Mansfield Park</t>
  </si>
  <si>
    <t>http://www.gutenberg.org/files/141/141-h/141-h.htm</t>
  </si>
  <si>
    <t>Her brother was not handsome: no, when they first saw him he was absolutely plain, black and plain; but still he was the gentleman, with a pleasing address. The second meeting proved him not so very plain: he was plain, to be sure, but then he had so much countenance, and his teeth were so good, and he was so well made, that one soon forgot he was plain; and after a third interview, after dining in company with him at the Parsonage, he was no longer allowed to be called so by anybody. He was, in fact, the most agreeable young man the sisters had ever known, and they were equally delighted with him. Miss Bertram's engagement made him in equity the property of Julia, of which Julia was fully aware; and before he had been at Mansfield a week, she was quite ready to be fallen in love with.</t>
  </si>
  <si>
    <t>Pride and Prejudice</t>
  </si>
  <si>
    <t>http://www.gutenberg.org/files/1342/1342-h/1342-h.htm</t>
  </si>
  <si>
    <t>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promised to introduce him."
"I do not believe Mrs. Long will do any such thing. She has two nieces of her own. She is a selfish, hypocritical woman, and I have no opinion of her."
"No more have I," said Mr. Bennet; "and I am glad to find that you do not depend on her serving you."</t>
  </si>
  <si>
    <t>John Adams</t>
  </si>
  <si>
    <t>A Letter to Thomas Jefferson</t>
  </si>
  <si>
    <t>https://www.commonlit.org/texts/a-letter-to-thomas-jefferson</t>
  </si>
  <si>
    <t>The first time, that you and I differed in Opinion on any material Question; was after your Arrival from Europe; and that point was the French Revolution.
You was well persuaded in your own mind that the Nation would succeed in establishing a free Republican Government: I was as well persuaded, in mine, that a project of such a Government, over five and twenty millions people, when four and twenty millions and five hundred thousands of them could neither write nor read: was as unnatural irrational and impracticable; as it would be over the Elephants Lions Tigers Panthers Wolves and Bears in the Royal Menagerie, at Versailles. Napoleon has lately invented a Word, which perfectly expresses my Opinion at that time and ever since. He calls the Project Ideology. And John Randolph, though he was 14 years ago, as wild an Enthusiast for Equality and Fraternity, as any of them; appears to be now a regenerated Proselite to Napoleons Opinion and mine, that it was all madness.</t>
  </si>
  <si>
    <t>Johann David Wyss</t>
  </si>
  <si>
    <t>Swiss Family Robinson</t>
  </si>
  <si>
    <t>http://www.gutenberg.org/cache/epub/3836/pg3836-images.html</t>
  </si>
  <si>
    <t>I was much pleased with my son's coolness and presence of mind, for it showed me that I might thoroughly rely upon him on any future occasion when real danger might occur. This time, however, no savage beast rushed out, but our trusty dog Turk, whom, in our anxiety at parting, we had forgotten, and who had been sent after us doubtless by my thoughtful wife. I did not fail to commend both the bravery and the discretion of my son, in not yielding to even a rational alarm, and for waiting until he was sure of the object before he resolved to fire.
From this little incident, however, we saw how dangerous was our position, and how difficult escape would be should any fierce beast steal upon us unawares: we therefore hastened to make our way to the open seashore. Here the scene which presented itself was indeed delightful. A background of hills, the green waving grass, the pleasant groups of trees stretching here and there to the very water's edge, formed a lovely prospect.
On the smooth sand we searched carefully for any trace of our hapless companions, but not the mark of a footstep could we find.</t>
  </si>
  <si>
    <t>Sense and Sensibility, Chapters 1 and 2</t>
  </si>
  <si>
    <t>https://www.commonlit.org/texts/sense-and-sensibility-chapters-1-and-2</t>
  </si>
  <si>
    <t>Elinor, this eldest daughter, whose advice was so effectual, possessed a strength of understanding, and coolness of judgment, which qualified her, though only nineteen, to be the counsellor of her mother, and enabled her frequently to counteract, to the advantage of them all, that eagerness of mind in Mrs. Dashwood which must generally have led to imprudence. She had an excellent heart; — her disposition was affectionate, and her feelings were strong; but she knew how to govern them: it was a knowledge which her mother had yet to learn; and which one of her sisters had resolved never to be taught.
Marianne's abilities were, in many respects, quite equal to Elinor's. She was sensible and clever; but eager in everything: her sorrows, her joys, could have no moderation. She was generous, amiable, interesting: she was everything but prudent. The resemblance between her and her mother was strikingly great.</t>
  </si>
  <si>
    <t>Mary Wollstonecraft</t>
  </si>
  <si>
    <t>A Vindication of the Rights of Woman</t>
  </si>
  <si>
    <t>http://www.gutenberg.org/cache/epub/3420/pg3420-images.html</t>
  </si>
  <si>
    <t>What nonsense! When will a great man arise with sufficient strength of mind to puff away the fumes which pride and sensuality have thus spread over the subject! If women are by nature inferior to men, their virtues must be the same in quality, if not in degree, or virtue is a relative idea; consequently, their conduct should be founded on the same principles, and have the same aim.
Connected with man as daughters, wives, and mothers, their moral character may be estimated by their manner of fulfilling those simple duties; but the end, the grand end of their exertions should be to unfold their own faculties, and acquire the dignity of conscious virtue. They may try to render their road pleasant; but ought never to forget, in common with man, that life yields not the felicity which can satisfy an immortal soul.</t>
  </si>
  <si>
    <t>The Autobiography of Benjamin Franklin</t>
  </si>
  <si>
    <t>http://www.gutenberg.org/files/148/148-h/148-h.htm</t>
  </si>
  <si>
    <t>I disliked the trade, and had a strong inclination for the sea, but my father declared against it; however, living near the water, I was much in and about it, learnt early to swim well, and to manage boats; and when in a boat or canoe with other boys, I was commonly allowed to govern, especially in any case of difficulty; and upon other occasions I was generally a leader among the boys, and sometimes led them into scrapes, of which I will mention one instance, as it shows an early projecting public spirit, tho' not then justly conducted.
There was a salt-marsh that bounded part of the mill-pond, on the edge of which, at high water, we used to stand to fish for minnows. By much trampling, we had made it a mere quagmire. My proposal was to build a wharff there fit for us to stand upon, and I showed my comrades a large heap of stones, which were intended for a new house near the marsh, and which would very well suit our purpose.</t>
  </si>
  <si>
    <t>James Boswell</t>
  </si>
  <si>
    <t>Boswell's Life of Johnson</t>
  </si>
  <si>
    <t>http://www.gutenberg.org/files/1564/1564-h/1564-h.htm</t>
  </si>
  <si>
    <t>Industry and love of truth alone will not make the artist. With only these Boswell might have been merely a tireless transcriber. But he had besides a keen sense of artistic values. This appears partly in the unity of his vast work. Though it was years in the making, though the details that demanded his attention were countless, yet they all centre consistently in one figure, and are so focused upon it, that one can hardly open the book at random to a line which has not its direct bearing upon the one subject of the work. Nor is the unity of the book that of an undeviating narrative in chronological order of one man's life; it grows rather out of a single dominating personality exhibited in all the vicissitudes of a manifold career. Boswell often speaks of his work as a painting, a portrait, and of single incidents as pictures or scenes in a drama. His eye is keen for contrasts, for picturesque moments, for dramatic action.</t>
  </si>
  <si>
    <t>James Madison</t>
  </si>
  <si>
    <t>The Bill of Rights</t>
  </si>
  <si>
    <t>https://www.commonlit.org/texts/the-bill-of-rights</t>
  </si>
  <si>
    <t>Congress of the United States begun and held at the City of New-York on Wednesday the fourth of March, one thousand seven hundred and eighty nine.
The Conventions of a number of the States, having at the time of their adopting the Constitution, expressed a desire, in order to prevent misconstruction or abuse of its powers, that further declaratory and restrictive clauses should be added: And as extending the ground of public confidence in the Government, will best ensure the beneficent ends of its institution.
Resolved by the Senate and House of Representatives of the United States of America, in Congress assembled, two thirds of both Houses concurring, that the following Articles be proposed to the Legislatures of the several States, as amendments to the Constitution of the United States, all, or any of which Articles, when ratified by three fourths of the said Legislatures, to be valid to all intents and purposes, as part of the said Constitution; viz.</t>
  </si>
  <si>
    <t>Olaudah Equiano</t>
  </si>
  <si>
    <t>The Interesting Narrative of the Life of Olaudah Equiano, Or Gustavus Vassa, The African
       Written By Himself</t>
  </si>
  <si>
    <t>http://www.gutenberg.org/files/15399/15399-h/15399-h.htm</t>
  </si>
  <si>
    <t>Our tillage is exercised in a large plain or common, some hours walk from our dwellings, and all the neighbours resort thither in a body. They use no beasts of husbandry; and their only instruments are hoes, axes, shovels, and beaks, or pointed iron to dig with. Sometimes we are visited by locusts, which come in large clouds, so as to darken the air, and destroy our harvest. This however happens rarely, but when it does, a famine is produced by it. I remember an instance or two wherein this happened. This common is often the theatre of war; and therefore when our people go out to till their land, they not only go in a body, but generally take their arms with them for fear of a surprise; and when they apprehend an invasion they guard the avenues to their dwellings, by driving sticks into the ground, which are so sharp at one end as to pierce the foot, and are generally dipt in poison.</t>
  </si>
  <si>
    <t>Immanuel Kant</t>
  </si>
  <si>
    <t>The Critique of Pure Reason</t>
  </si>
  <si>
    <t>http://www.gutenberg.org/files/4280/4280-h/4280-h.htm</t>
  </si>
  <si>
    <t>The question now is as to a criterion, by which we may securely distinguish a pure from an empirical cognition. Experience no doubt teaches us that this or that object is constituted in such and such a manner, but not that it could not possibly exist otherwise. Now, in the first place, if we have a proposition which contains the idea of necessity in its very conception, it is priori. If, moreover, it is not derived from any other proposition, unless from one equally involving the idea of necessity, it is absolutely priori. Secondly, an empirical judgement never exhibits strict and absolute, but only assumed and comparative universality (by induction); therefore, the most we can say is—so far as we have hitherto observed, there is no exception to this or that rule. If, on the other hand, a judgement carries with it strict and absolute universality, that is, admits of no possible exception, it is not derived from experience, but is valid absolutely à priori.</t>
  </si>
  <si>
    <t>Giovanni Boccaccio, translated by Mark Musa and Peter Bondanella</t>
  </si>
  <si>
    <t>Federigo's Falcon</t>
  </si>
  <si>
    <t>https://www.commonlit.org/texts/federigo-s-falcon</t>
  </si>
  <si>
    <t>Finally the love she bore her son persuaded her that she should make him happy, and no matter what the consequences might be, she would not send for the bird, but rather go herself for it and bring it back to him; so she answered her son:
"My son, take comfort and think only of getting well, for I promise you that the first thing I shall do tomorrow morning is to go for it and bring it back to you."
The child was so happy that he showed some improvement that very day. The following morning, the lady, accompanied by another woman, as if going for a stroll, went to Federigo's modest house and asked for him. Since it was not the season for it, Federigo had not been hawking for some days and was in his orchard, attending to certain tasks. When he heard that Monna Giovanna was asking for him at the door, he was very surprised and happy to run there.</t>
  </si>
  <si>
    <t>A. W. MASON</t>
  </si>
  <si>
    <t>Hatteras</t>
  </si>
  <si>
    <t>Hatteras and Walker had been schoolfellows, though never classmates. Hatteras indeed was the head of the school and prophecy vaguely sketched out for him a brilliant career in some service of importance. The definite law, however, that the sins of the fathers shall be visited upon the children overbore this prophecy. Hatteras, the father, disorganized his son's future by dropping unexpectedly through one of the trapways of speculation into the Bankruptcy Court beneath, just two months before Hatteras, the son, was to have gone up to Oxford. The lad was therefore compelled to start life in a stony world with a stock-in-trade which consisted of a schoolboy's command of the classics, a real inborn gift of tongues and the friendship of James Walker. 
The last item proved of the most immediate value. For Walker, whose father was the junior partner in a firm of West African merchants, obtained for Hatteras an employment as the bookkeeper at a branch factory in the Bight of Benin.
Thus the friends parted. Hatteras went out to West Africa alone, and met with a strange welcome on the day when he landed.</t>
  </si>
  <si>
    <t>Feathers</t>
  </si>
  <si>
    <t>https://www.commonlit.org/texts/feathers</t>
  </si>
  <si>
    <t>A sharp-tongued woman was accused of starting a rumor. When she was brought before the village rabbi, she said, "I was only joking. My words were spread by others, and so I am not to blame."
But the victim demanded justice, saying, "Your words soiled my good name!"
"I'll take back what I said," replied the sharp-tongued woman, "and that will take away my guilt." When the rabbi heard this, he knew that this woman truly did not understand her crime.
And so he said to the woman, "Your words will not be excused until you have done the following. Bring my feather pillow to the market square. Cut it and let the feathers fly through the air. Then collect every one of the feathers from the pillow and bring them all back to me. When you have done this, you will be absolved of your crime."
The woman agreed, but thought to herself, The old rabbi has finally gone mad!
She did as he asked, and cut the pillow. Feathers blew far and wide over the square and beyond. The wind carried them here and there, up into trees and under merchants' carts.</t>
  </si>
  <si>
    <t>THE HUSBAND</t>
  </si>
  <si>
    <t>Coming out of the club, the husband and wife walked all the way home in silence. The tax-collector walked behind his wife, and watching her downcast, sorrowful, humiliated little figure, he recalled the look of beatitude which had so irritated him at the club, and the consciousness that the beatitude was gone filled his soul with triumph. He was pleased and satisfied, and at the same time he felt the lack of something; he would have liked to go back to the club and make every one feel dreary and miserable, so that all might know how stale and worthless life is when you walk along the streets in the dark and hear the slush of the mud under your feet, and when you know that you will wake up next morning with nothing to look forward to but vodka and cards. Oh, how awful it is!
And Anna Pavlovna could scarcely walk.... She was still under the influence of the dancing, the music, the talk, the lights, and the noise; she asked herself as she walked along why God had thus afflicted her.</t>
  </si>
  <si>
    <t>Arthur Lynch</t>
  </si>
  <si>
    <t>The Sentimental Mortgage</t>
  </si>
  <si>
    <t>After seven years Blantyre was back amongst us, but by that time he had risen to be Colonel, and his reputation was unique. He was then about thirty-five, still, you see, a young man, and quite naturally London went mad over him. He became the lion that particular season.
But India had left her marks on him. He had returned minus his right arm, and the once blue-black hair was grey. However, he was still as handsome as ever and had the air of a man who has seen and dealt with matters of importance. In other words he was distingué. Also he was still in love with Miss Trafford.
Nor had time and experience and that unique reputation of his failed of their effect on her. As often happens to a woman of her type she had failed to bring off a match commensurate with her ambitions, and at twenty-seven was still unmarried.
The news of their engagement set everybody gossipping. His infatuation was recalled, and it was said she had refused a great alliance in order to wait for him. The story even got into the newspapers.</t>
  </si>
  <si>
    <t>Baron Etienne Leon Lamothe-Langon</t>
  </si>
  <si>
    <t>MEMOIRS OF THE COMTESSE DU BARRY</t>
  </si>
  <si>
    <t>http://www.gutenberg.org/files/2082/2082-h/2082-h.htm</t>
  </si>
  <si>
    <t>For my part I began to support the looks of Lebel with more assurance. He was a man of no particular "mark or likelihood," but had made his way. Living at Versailles had given him a certain air of easy impertinence, but you could not discover anything distinguished in his manners, nothing which concealed his humble extraction. The direction of the Parc aux Cerfs gave him much influence with the king, who found the convenience of such a man, who was willing to take upon himself all the disagreeable part of his clandestine amours. His duties placed him in contact with the ministers, the lieutenant of police, and the comptroller-general. The highest nobility sought his friendship with avidity. They all had a wife, a sister, a daughter, whom they wished to make the favorite sultana; and for this it was necessary to get the ear of Lebel. Thus, under a libertine prince, the destinies of France were at the mercy of a valet de chambre.</t>
  </si>
  <si>
    <t>Biographical Notes on the Pseudonymous Bells</t>
  </si>
  <si>
    <t>http://www.gutenberg.org/ebooks/771</t>
  </si>
  <si>
    <t>Indeed, I feel myself that it is time the obscurity attending those two names—Ellis and Acton—was done away. The little mystery, which formerly yielded some harmless pleasure, has lost its interest; circumstances are changed. It becomes, then, my duty to explain briefly the origin and authorship of the books written by Currer, Ellis, and Acton Bell.
About five years ago, my two sisters and myself, after a somewhat prolonged period of separation, found ourselves reunited, and at home. Resident in a remote district, where education had made little progress, and where, consequently, there was no inducement to seek social intercourse beyond our own domestic circle, we were wholly dependent on ourselves and each other, on books and study, for the enjoyments and occupations of life. The highest stimulus, as well as the liveliest pleasure we had known from childhood upwards, lay in attempts at literary composition; formerly we used to show each other what we wrote, but of late years this habit of communication and consultation had been discontinued; hence it ensued, that we were mutually ignorant of the progress we might respectively have made.</t>
  </si>
  <si>
    <t>Herland</t>
  </si>
  <si>
    <t>http://www.gutenberg.org/files/32/32-h/32-h.htm</t>
  </si>
  <si>
    <t>It began this way. There were three of us, classmates and friends—Terry O. Nicholson (we used to call him the Old Nick, with good reason), Jeff Margrave, and I, Vandyck Jennings.
We had known each other years and years, and in spite of our differences we had a good deal in common. All of us were interested in science.
Terry was rich enough to do as he pleased. His great aim was exploration. He used to make all kinds of a row because there was nothing left to explore now, only patchwork and filling in, he said. He filled in well enough—he had a lot of talents—great on mechanics and electricity. Had all kinds of boats and motorcars, and was one of the best of our airmen.
We never could have done the thing at all without Terry.
Jeff Margrave was born to be a poet, a botanist—or both—but his folks persuaded him to be a doctor instead. He was a good one, for his age, but his real interest was in what he loved to call "the wonders of science."</t>
  </si>
  <si>
    <t>E. Gordon Browne</t>
  </si>
  <si>
    <t>http://www.gutenberg.org/files/16965/16965-h/16965-h.htm</t>
  </si>
  <si>
    <t>In the old legend of Rip Van Winkle with which the American writer Washington Irving has made us so familiar, the ne'er-do-weel Rip wanders off into the Kaatskill Mountains with his dog and gun in order to escape from his wife's scolding tongue. Here he meets the spectre crew of Captain Hudson, and, after partaking of their hospitality, falls into a deep sleep which lasts for twenty years. The latter part of the story describes the changes which he finds on his return to his native village: nearly all the old, familiar faces are gone; manners, dress, and speech are all changed. He feels like a stranger in a strange land.
Now, it is a good thing sometimes to take a look back, to try to count over the changes for good or for evil which have taken place in this country of ours; to try to understand clearly why the reign of a great Queen should have left its mark upon our history in such a way that men speak of the Victorian Age as one of the greatest ages that have ever been.</t>
  </si>
  <si>
    <t>THE BLACK CAT</t>
  </si>
  <si>
    <t>THE WORKS OF EDGAR ALLAN POE
VOLUME II</t>
  </si>
  <si>
    <t>http://www.gutenberg.org/files/2148/2148-h/2148-h.htm</t>
  </si>
  <si>
    <t>I married early, and was happy to find in my wife a disposition not uncongenial with my own. Observing my partiality for domestic pets, she lost no opportunity of procuring those of the most agreeable kind. We had birds, gold-fish, a fine dog, rabbits, a small monkey, and a cat.
This latter was a remarkably large and beautiful animal, entirely black, and sagacious to an astonishing degree. In speaking of his intelligence, my wife, who at heart was not a little tinctured with superstition, made frequent allusion to the ancient popular notion, which regarded all black cats as witches in disguise. Not that she was ever serious upon this point—and I mention the matter at all for no better reason than that it happens, just now, to be remembered.
Pluto—this was the cat's name—was my favorite pet and playmate. I alone fed him, and he attended me wherever I went about the house. It was even with difficulty that I could prevent him from following me through the streets.</t>
  </si>
  <si>
    <t>THE ISLAND OF THE FAY</t>
  </si>
  <si>
    <t>Our telescopes and our mathematical investigations assure us on every hand—notwithstanding the cant of the more ignorant of the priesthood—that space, and therefore that bulk, is an important consideration in the eyes of the Almighty. The cycles in which the stars move are those best adapted for the evolution, without collision, of the greatest possible number of bodies. The forms of those bodies are accurately such as, within a given surface, to include the greatest possible amount of matter;—while the surfaces themselves are so disposed as to accommodate a denser population than could be accommodated on the same surfaces otherwise arranged. Nor is it any argument against bulk being an object with God, that space itself is infinite; for there may be an infinity of matter to fill it. And since we see clearly that the endowment of matter with vitality is a principle—indeed, as far as our judgments extend, the leading principle in the operations of Deity,—it is scarcely logical to imagine it confined to the regions of the minute, where we daily trace it, and not extending to those of the august.</t>
  </si>
  <si>
    <t>THE PIT AND THE PENDULUM</t>
  </si>
  <si>
    <t>So far, I had not opened my eyes. I felt that I lay upon my back, unbound. I reached out my hand, and it fell heavily upon something damp and hard. There I suffered it to remain for many minutes, while I strove to imagine where and what I could be. I longed, yet dared not to employ my vision. I dreaded the first glance at objects around me. It was not that I feared to look upon things horrible, but that I grew aghast lest there should be nothing to see. At length, with a wild desperation at heart, I quickly unclosed my eyes. My worst thoughts, then, were confirmed. The blackness of eternal night encompassed me. I struggled for breath. The intensity of the darkness seemed to oppress and stifle me. The atmosphere was intolerably close. I still lay quietly, and made effort to exercise my reason. I brought to mind the inquisitorial proceedings, and attempted from that point to deduce my real condition. The sentence had passed; and it appeared to me that a very long interval of time had since elapsed. Yet not for a moment did I suppose myself actually dead.</t>
  </si>
  <si>
    <t>ELEONORA</t>
  </si>
  <si>
    <t>Thus it was that we lived all alone, knowing nothing of the world without the valley—I, and my cousin, and her mother.
From the dim regions beyond the mountains at the upper end of our encircled domain, there crept out a narrow and deep river, brighter than all save the eyes of Eleonora; and, winding stealthily about in mazy courses, it passed away, at length, through a shadowy gorge, among hills still dimmer than those whence it had issued. We called it the "River of Silence"; for there seemed to be a hushing influence in its flow. No murmur arose from its bed, and so gently it wandered along, that the pearly pebbles upon which we loved to gaze, far down within its bosom, stirred not at all, but lay in a motionless content, each in its own old station, shining on gloriously forever.</t>
  </si>
  <si>
    <t>John Jacob Astor</t>
  </si>
  <si>
    <t>http://www.gutenberg.org/cache/epub/412/pg412-images.html</t>
  </si>
  <si>
    <t>Suddenly a messenger came with news that the ship was in the bay. We can imagine the interest of Mr. and Mrs. Astor as they locked their store and ran to the Battery. Sure enough, it was their ship, riding gently on the tide, snug, strong and safe as when she had left.
The profit on this one voyage was seventy thousand dollars. By Eighteen Hundred and Ten, John Jacob Astor was worth two million dollars. He began to invest all his surplus money in New York real estate. He bought acreage property in the vicinity of Canal Street. Next he bought Richmond Hill, the estate of Aaron Burr. It consisted of one hundred and sixty acres just above Twenty-third Street. He paid for the land a thousand dollars an acre. People said Astor was crazy. In ten years he began to sell lots from the Richmond Hill property at the rate of five thousand dollars an acre. Fortunately for his estate he did not sell much of the land at this price, for it is this particular dirt that makes up that vast property known as "The Astor Estate."</t>
  </si>
  <si>
    <t>ELINOR MORDAUNT</t>
  </si>
  <si>
    <t>HODGE</t>
  </si>
  <si>
    <t>For months on end the place swam in vapours. There were wonderful effects of sunrise and sunset, veils of crimson and gold, of every shade of blue and purple. At times the grey sea-lavender was like silver, the wet, black mud gleaming like dark opals; while at high summer there was purple willow-strife spilled thick along the ditches, giving the strange place a transitory air of warm-blooded life; but for the most part it was all as aloof and detached as a sleep-walker.
The birds fitted the place as a verger fits his quiet and dusky church: herons and waders of all kinds; wild-crying curlew; and here and there a hawk, hanging motionless high overhead.
There were scarcely fifty houses in Hemerton, and these were all alike, flat and brown and grey; where there had been plaster it was flaked and ashen. The very church stooped, as though shamed to a sort of poor-relation pose by the immense indifference of the mist-veiled sky—the drooping lids on a scornful face—for even at midday, in mid-summer, the heavens were never quite clear, quite blue, but still veiled and apart.</t>
  </si>
  <si>
    <t>A CHRISTMAS TREE AND A WEDDING</t>
  </si>
  <si>
    <t>The children were all incredibly sweet, and resolutely refused to model themselves on the "grown-ups," regardless of all the admonitions of their governesses and mammas. They stripped the Christmas tree to the last sweetmeat in the twinkling of an eye, and had succeeded in breaking half the playthings before they knew what was destined for which. Particularly charming was a black-eyed, curly-headed boy, who kept trying to shoot me with his wooden gun. But my attention was still more attracted by his sister, a girl of eleven, quiet, dreamy, pale, with big, prominent, dreamy eyes, exquisite as a little Cupid. The children hurt her feelings in some way, and so she came away from them to the same empty parlour in which I was sitting, and played with her doll in the corner. The visitors respectfully pointed out her father, a wealthy contractor, and some one whispered that three hundred thousand roubles were already set aside for her dowry.</t>
  </si>
  <si>
    <t>George Iles</t>
  </si>
  <si>
    <t>Little Masterpieces of Autobiography: Actors</t>
  </si>
  <si>
    <t>http://www.gutenberg.org/cache/epub/1702/pg1702-images.html</t>
  </si>
  <si>
    <t>The hope of entering the race for dramatic fame as an individual and single attraction never came into my head until, in 1858, I acted Asa Trenchard in "Our American Cousin"; but as the curtain descended the first night on that remarkably successful play, visions of large type, foreign countries, and increased remuneration floated before me, and I resolved to be a star if I could. A resolution to this effect is easily made; its accomplishment is quite another matter.
Art has always been my sweetheart, and I have loved her for herself alone. I had fancied that our affection was mutual, so that when I failed as a star, which I certainly did, I thought she had jilted me. Not so. I wronged her. She only reminded me that I had taken too great a liberty, and that if I expected to win her I must press my suit with more patience. Checked, but undaunted in the resolve, my mind dwelt upon my vision, and I still indulged in day-dreams of the future.</t>
  </si>
  <si>
    <t>MADAME BAPTISTE</t>
  </si>
  <si>
    <t>The first thing I did was to look at the clock as I entered the waiting-room of the station at Loubain, and I found that I had to wait two hours and ten minutes for the Paris express.
I had walked twenty miles and felt suddenly tired. Not seeing anything on the station walls to amuse me, I went outside and stood there racking my brains to think of something to do. The street was a kind of boulevard, planted with acacias, and on either side a row of houses of varying shape and different styles of architecture, houses such as one only sees in a small town, and ascended a slight hill, at the extreme end of which there were some trees, as though it ended in a park.
From time to time a cat crossed the street and jumped over the gutters carefully. A cur sniffed at every tree and hunted for scraps from the kitchens, but I did not see a single human being, and I felt listless and disheartened.</t>
  </si>
  <si>
    <t>THE ADOPTED SON</t>
  </si>
  <si>
    <t>The two mothers could hardly distinguish their own offspring among the lot, and as for the fathers, they were altogether at sea. The eight names danced in their heads; they were always getting them mixed up; and when they wished to call one child, the men often called three names before getting the right one.
The first of the two cottages, as you came up from the bathing beach, Rolleport, was occupied by the Tuvaches, who had three girls and one boy; the other house sheltered the Vallins, who had one girl and three boys.
They all subsisted frugally on soup, potatoes and fresh air. At seven o'clock in the morning, then at noon, then at six o'clock in the evening, the housewives got their broods together to give them their food, as the gooseherds collect their charges. The children were seated, according to age, before the wooden table, varnished by fifty years of use; the mouths of the youngest hardly reaching the level of the table.</t>
  </si>
  <si>
    <t>THE DOWRY</t>
  </si>
  <si>
    <t>She had no time to answer. The conductor, who had seized her by the arm to help her up the step, pushed her inside, and she fell into a seat, bewildered, looking through the back window at the feet of her husband as he climbed up to the top of the vehicle.
And she sat there motionless, between a fat man who smelled of cheap tobacco and an old woman who smelled of garlic.
All the other passengers were lined up in silence—a grocer's boy, a young girl, a soldier, a gentleman with gold-rimmed spectacles and a big silk hat, two ladies with a self-satisfied and crabbed look, which seemed to say: "We are riding in this thing, but we don't have to," two sisters of charity and an undertaker. They looked like a collection of caricatures.
The jolting of the wagon made them wag their heads and the shaking of the wheels seemed to stupefy them—they all looked as though they were asleep.
The young woman remained motionless.</t>
  </si>
  <si>
    <t>H. Barber</t>
  </si>
  <si>
    <t>The Aeroplane Speaks. Fifth Edition</t>
  </si>
  <si>
    <t>http://www.gutenberg.org/files/21791/21791-h/21791-h.htm</t>
  </si>
  <si>
    <t>The Aeroplane had been designed and built, and tested in the air, and now it stood on the Aerodrome ready for its first 'cross-country flight.
It had run the gauntlet of pseudo-designers, crank inventors, press "experts," and politicians; of manufacturers keen on cheap work and large profits; of poor pilots who had funked it, and good pilots who had expected too much of it. Thousands of pounds had been wasted on it, many had gone bankrupt over it, and others it had provided with safe fat jobs.
Somehow, and despite every conceivable obstacle, it had managed to muddle through, and now it was ready for its work. It was not perfect, for there were fifty different ways in which it might be improved, some of them shamefully obvious. But it was fairly sound mechanically, had a little inherent stability, was easily controlled, could climb a thousand feet a minute, and its speed was a hundred miles an hour. In short, quite a creditable machine, though of course the right man had not got the credit.</t>
  </si>
  <si>
    <t>H. Berkeley Score</t>
  </si>
  <si>
    <t>The Elephant and the Crocodile</t>
  </si>
  <si>
    <t>https://www.commonlit.org/texts/the-elephant-and-the-crocodile</t>
  </si>
  <si>
    <t>An Elephant and a Crocodile were once standing beside a river. They were disputing as to which was the better animal.
"Look at my strength," said the Elephant. "I can tear up a tree, roots and all, with my trunk."
"Ah! But quantity is not quality, and your skin is not nearly so tough as mine," replied the Crocodile, "for neither spear, arrow, nor sword can pierce it."
Just as they were coming to blows, a Lion happened to pass. 
"Heyday, sirs!" said His Majesty, going up to them, "let me know the cause of your quarrel."
"Will you kindly tell us which is the better animal?" cried both at once.
"Certainly," said the Lion. "Do you see that soldier's steel helmet on yonder wall?" pointing at the same time across the river.
"Yes!" replied the beasts.
"Well, then," continued the Lion, "go and fetch it, and bring it to me, and I shall be able then to decide between you."
Upon hearing this, off they started. The Crocodile, being used to the water, reached the opposite bank of the river first, and was not long in standing beside the wall. Here he waited till the Elephant came up.</t>
  </si>
  <si>
    <t>THE LEAP-FROG</t>
  </si>
  <si>
    <t>It was thus that the Flea and the Grasshopper gave an account of themselves, and thought they were quite good enough to marry a Princess.
The Leap-frog said nothing; but people gave it as their opinion, that he therefore thought the more; and when the housedog snuffed at him with his nose, he confessed the Leap-frog was of good family. The old councillor, who had had three orders given him to make him hold his tongue, asserted that the Leap-frog was a prophet; for that one could see on his back, if there would be a severe or mild winter, and that was what one could not see even on the back of the man who writes the almanac.
"I say nothing, it is true," exclaimed the King; "but I have my own opinion, notwithstanding."
Now the trial was to take place. The Flea jumped so high that nobody could see where he went to; so they all asserted he had not jumped at all; and that was dishonorable.
The Grasshopper jumped only half as high; but he leaped into the King's face, who said that was ill-mannered.</t>
  </si>
  <si>
    <t>John Masefield</t>
  </si>
  <si>
    <t>Davy Jones’s Gift</t>
  </si>
  <si>
    <t>"Once upon a time," said the sailor, "the Devil and Davy Jones came to Cardiff, to the place called Tiger Bay. They put up at Tony Adam's, not far from Pier Head, at the corner of Sunday Lane. And all the time they stayed there, they used to be going to the rum-shop, where they sat at a table, smoking their cigars, and dicing each other for different persons' souls. Now you must know that the Devil gets landsmen, and Davy Jones gets sailor-folk; and they get tired of having always the same, so then they dice each other for some of another sort.
"One time they were in a place in Mary Street, having some burnt brandy, and playing red and black for the people passing. And while they were looking out on the street and turning the cards, they saw all the people on the sidewalk breaking their necks to get into the gutter. And they saw all the shop-people running out and kowtowing, and all the carts pulling up, and all the police saluting.</t>
  </si>
  <si>
    <t>John Morley</t>
  </si>
  <si>
    <t>Critical Miscellanies (Vol. 1 of 3), Essay 1: Robespierre</t>
  </si>
  <si>
    <t>http://www.gutenberg.org/files/20733/20733-h/20733-h.htm</t>
  </si>
  <si>
    <t>A French writer has recently published a careful and interesting volume on the famous events which ended in the overthrow of Robespierre and the close of the Reign of Terror. These events are known in the historic calendar as the Revolution of Thermidor in the Year II. After the fall of the monarchy, the Convention decided that the year should begin with the autumnal equinox, and that the enumeration should date from the birth of the Republic. The Year I opens on September 22, 1792; the Year II opens on the same day of 1793. The month of Thermidor begins on July 19. The memorable Ninth Thermidor therefore corresponds to July 27, 1794. This has commonly been taken as the date of the commencement of a counter-revolution, and in one sense it was so. Comte, however, and others have preferred to fix the reaction at the execution of Danton (April 5, 1794), or Robespierre's official proclamation of Deism in the Festival of the Supreme Being (May 7, 1794).</t>
  </si>
  <si>
    <t>A Familiar Preface</t>
  </si>
  <si>
    <t>He was an absent-minded person with a mathematical imagination. Mathematics commands all my respect, but I have no use for engines. Give me the right word and the right accent and I will move the world.
What a dream for a writer! Because written words have their accent, too. Yes! Let me only find the right word! Surely it must be lying somewhere among the wreckage of all the plaints and all the exultations poured out aloud since the first day when hope, the undying, came down on earth. It may be there, close by, disregarded, invisible, quite at hand. But it's no good. I believe there are men who can lay hold of a needle in a pottle of hay at the first try. For myself, I have never had such luck.
And then there is that accent. Another difficulty. For who is going to tell whether the accent is right or wrong till the word is shouted, and fails to be heard, perhaps, and goes down-wind, leaving the world unmoved? Once upon a time there lived an emperor who was a sage and something of a literary man.</t>
  </si>
  <si>
    <t>Knowles and Malory</t>
  </si>
  <si>
    <t>The Legends of King Arthur and His Knights</t>
  </si>
  <si>
    <t>http://www.gutenberg.org/files/12753/12753-h/12753-h.htm</t>
  </si>
  <si>
    <t>So the land stood long in great peril, for every lord and baron sought but his own advantage; and the Saxons, growing ever more adventurous, wasted and overran the towns and villages in every part.
Then Merlin went to Brice, the Archbishop of Canterbury, and advised him to require all the earls and barons of the realm and all knights and gentlemen-at-arms to come to him at London, before Christmas, under pain of cursing, that they might learn the will of Heaven who should be king. This, therefore, the archbishop did, and upon Christmas Eve were met together in London all the greatest princes, lords, and barons; and long before day they prayed in St. Paul's Church, and the archbishop besought Heaven for a sign who should be lawful king of all the realm.
And as they prayed, there was seen in the churchyard, set straight before the doorways of the church, a huge square stone having a naked sword stuck in the midst of it. And on the sword was written in letters of gold, "Whoso pulleth out the sword from this stone is born the rightful King of Britain."</t>
  </si>
  <si>
    <t>L. DE BRA</t>
  </si>
  <si>
    <t>A Life- A Bowl of Rice</t>
  </si>
  <si>
    <t>The sugar-cane vendor eyed the other shrewdly. What was the gossip he had heard concerning Fa'ng, the famous old hatchetman? Was it not that the old man was always hungry? Yes, that was it! Fa'ng, whose long knife and swift arm had been the most feared thing in all Chinatown, was starving—too proud to beg, too honest to steal.
"You have eaten well, venerable Fa'ng?" The inquiry was in a casual tone, respectful.
"Aih, I have eaten well," replied the old hatchetman, averting his face.
"How unfortunate for me! I have not yet eaten my rice; for when one must dine alone, one goes slowly to table. Is it not written that a bowl of rice shared is doubly enjoyed? Would you not at least have a cup of tea while I eat my mean fare?" 
"I shall be honoured to sip tea with you, estimable Bow Sam," replied the hatchetman with poorly disguised eagerness.</t>
  </si>
  <si>
    <t>What Is a Spacewalk?</t>
  </si>
  <si>
    <t>https://www.commonlit.org/texts/what-is-a-spacewalk</t>
  </si>
  <si>
    <t>When astronauts go on spacewalks, they wear spacesuits to keep themselves safe. Inside spacesuits, astronauts have the oxygen they need to breathe. They have the water they need to drink.
Astronauts put on their spacesuits several hours before a spacewalk. The suits are pressurized. This means that the suits are filled with oxygen.
Once in their suits, astronauts breathe pure oxygen for a few hours. Breathing only oxygen gets rid of all the nitrogen in an astronaut's body. If they didn't get rid of the nitrogen, the astronauts might get gas bubbles in their body when they walked in space. These gas bubbles can cause astronauts to feel pain in their shoulders, elbows, wrists and knees. This pain is called getting "the bends" because it affects the places where the body bends, Scuba divers can also get "the bends."
Astronauts are now ready to get out of their spacecraft. They leave the spacecraft through a special door called an airlock. The airlock has two doors.</t>
  </si>
  <si>
    <t>What is a Robonaut?</t>
  </si>
  <si>
    <t>https://www.commonlit.org/texts/what-is-a-robonaut</t>
  </si>
  <si>
    <t>A Robonaut is a dexterous humanoid robot built and designed at NASA Johnson Space Center in Houston, Texas. Our challenge is to build machines that can help humans work and explore in space. Working side by side with humans, or going where the risks are too great for people, Robonauts will expand our ability for constructions and discovery. Central to that effort is a capability we call dexterous manipulation, embodied by an ability to use one's hand to do work, and our challenge has been to build machines with dexterity that exceeds that of a suited astronaut.
There are currently four Robonauts, with others in development. This allows us to study various types of mobility, control methods, and task applications. The value of a humanoid over other designs is this ability to use the same workspace and tools — not only does this improve efficiency in the types of tools, but also removes the need for specialized robotic connectors. Robonauts are essential to NASA's future as we go beyond low earth orbit and continue to explore the vast wonder that is space.</t>
  </si>
  <si>
    <t>From “The Wild Horses of Assateague Island”</t>
  </si>
  <si>
    <t>https://www.commonlit.org/texts/from-the-wild-horses-of-assateague-island</t>
  </si>
  <si>
    <t>Local folklore describes the Assateague horses as survivors of a shipwreck off the Virginia coast. While this dramatic tale of struggle and survival is popular, there are no records yet that confirm it.
During the 17th century free-roaming horses, cows, sheep and pigs caused expensive crop damage to local farms. Farmers were required to pay taxes on all mainland livestock and fence them in.
Like people in the 21st century, these resourceful coastal residents looked for ways to avoid paying this tax. They turned to nearby Assateague Island with its abundance of food, shelter and a natural "corral" made of water to solve their problem.
It is likely that modern Assateague horses are descendants of those hardy animals turned loose on the island to graze tax-free.
Assateague's horses are uniquely adapted to survive on a barrier island. How do they do it?
The horses spend most of their time grazing on abundant but nutrient-poor saltmarsh cordgrass, saltmeadow hay and beach grass. The horses' short stature is a result of hundreds of years of adaptation to this low quality diet. Genetically they are considered horses, even though they are now pony size.</t>
  </si>
  <si>
    <t>Essays on Life, Art and Science</t>
  </si>
  <si>
    <t>http://www.online-literature.com/samuel-butler/essays/2/</t>
  </si>
  <si>
    <t>The doctrine of metempsychosis, or transmigration of souls--a doctrine to which the foregoing considerations are for the most part easy corollaries--crops up no matter in what direction we allow our thoughts to wander. And we meet instances of transmigration of body as well as of soul. I do not mean that both body and soul have transmigrated together, far from it; but that, as we can often recognise a transmigrated mind in an alien body, so we not less often see a body that is clearly only a transmigration, linked on to some one else's new and alien soul. We meet people every day whose bodies are evidently those of men and women long dead, but whose appearance we know through their portraits. We see them going about in omnibuses, railway carriages, and in all public places. The cards have been shuffled, and they have drawn fresh lots in life and nationalities, but any one fairly well up in mediaeval and last century portraiture knows them at a glance.</t>
  </si>
  <si>
    <t>Sir Walter Alexander Raleigh</t>
  </si>
  <si>
    <t>http://www.gutenberg.org/ebooks/21677</t>
  </si>
  <si>
    <t>In one of his Latin letters written from Cambridge, Milton himself speaks of the ignorance of those designed for the profession of divinity, how they knew little or nothing of literature and philosophy. The high prelacy and ritualism of Laud on the one hand, the Puritan movement on the other, each in some measure a protest against this state of things, were at fierce variance with each other, and Milton's ear, from his youth upward, was "pealed with noises loud and ruinous." The age of Shakespeare was irrecoverably past, and it was impossible for any but a few imperturbable Cyrenaics, like Herrick, to "fleet the time carelessly, as they did in the golden world." The large indifference of Shakespeare to current politics was impossible for Milton. "I had as lief be a Brownist as a politician," said the folly of Sir Andrew Aguecheek and the wisdom of Shakespeare. But now the Brownists and the politicians had it their own way; and Milton was something of both.</t>
  </si>
  <si>
    <t>Njal's Saga</t>
  </si>
  <si>
    <t>http://www.gutenberg.org/cache/epub/597/pg597-images.html</t>
  </si>
  <si>
    <t>At that time Harold Grayfell reigned in Norway; he was the son of Eric Bloodaxe, who was the son of Harold Fair-hair; his mother's name was Gunnhillda, a daughter of Auzur Toti, and they had their abode east, at the King's Crag. Now the news was spread, how a ship had come thither east into the Bay, and as soon as Gunnhillda heard of it, she asked what men from Iceland were abroad, and they told her Hrut was the man's name, Auzur's brother's son. Then Gunnhillda said, "I see plainly that he means to claim his heritage, but there is a man named Soti, who has laid his hands on it."
After that she called her waiting-man, whose name was Augmund, and said, "I am going to send thee to the Bay to find out Auzur and Hrut, and tell them that I ask them both to spend this winter with me. Say, too, that I will be their friend, and if Hrut will carry out my counsel, I will see after his suit, and anything else he takes in hand, and I will speak a good word, too, for him to the king."</t>
  </si>
  <si>
    <t>Dinah Maria Mulock Craik</t>
  </si>
  <si>
    <t>THE WOLF
AND
The Seven Young Goslings.</t>
  </si>
  <si>
    <t>THE FAIRY BOOK.</t>
  </si>
  <si>
    <t>http://www.gutenberg.org/files/19734/19734-h/19734-h.htm</t>
  </si>
  <si>
    <t>There was once an old goose who had seven young goslings, and loved them as only a mother can love her children. One day she was going into the wood to seek for provender, and before setting off she called all seven to her and said, "Dear children, I am obliged to go into the wood, so be on your guard against the wolf; for if he gets in here he will eat you up, feathers, skin, and all. The villain often disguises himself, but you can easily recognise him by his rough voice and black paws."
The children answered, "Dear mother, we will take great care; you may go without any anxiety." So the old lady was comforted, and set off cheerfully for the wood.
Before long, some one knocked at the door, and cried, "Open, open, my dear children; your mother is here, and has brought something for each of you."
But the goslings soon perceived, by the rough voice, that it was the wolf. "We will not open," said they; "you are not our mother, for she has a sweet and lovely voice; but your voice is rough—you are the wolf."</t>
  </si>
  <si>
    <t>THE JUNIPER-TREE.</t>
  </si>
  <si>
    <t>While she spoke, she became quite happy; it seemed to her as if her wish would surely come to pass. Then she went into the house; and a month passed, and the snow melted; and two months, and the ground was green; and three months, and the flowers came up out of the earth; and four months, and all the trees in the wood burst forth, and the green twigs all grew thickly together; the little birds sang so that the whole wood rang, and the blossoms fell from the trees. The fifth month passed, and she stood under the Juniper-tree, and it smelt so beautiful, and her heart leaped with joy. She fell upon her knees, but could not speak. When the sixth month was gone, the fruit was large and ripe, and she was very quiet; the seventh month, she took the juniper berries, ate them eagerly, and was sick and sorrowful; and the eighth month went by, and she called to her husband, and cried and said, "If I die, bury me under the Juniper-tree."</t>
  </si>
  <si>
    <t>PRINCE CHERRY</t>
  </si>
  <si>
    <t>Long ago there lived a monarch, who was such a very honest man that his subjects entitled him the Good King. One day, when he was out hunting, a little white rabbit, which had been half killed by his hounds, leaped right into his majesty's arms. Said he, caressing it: "This poor creature has put itself under my protection, and I will allow no one to injure it." So he carried it to his palace, had prepared for it a neat little rabbit-hutch, with abundance of the daintiest food, such as rabbits love, and there he left it.
The same night, when he was alone in his chamber, there appeared to him a beautiful lady. She was dressed neither in gold, nor silver, nor brocade; but her flowing robes were white as snow, and she wore a garland of white roses on her head. The Good King was greatly astonished at the sight; for his door was locked, and he wondered how so dazzling a lady could possibly enter; but she soon removed his doubts.</t>
  </si>
  <si>
    <t>LITTLE RED-RIDING-HOOD.</t>
  </si>
  <si>
    <t>Once there was a little village maiden, the prettiest ever seen. Her mother was foolishly fond of her, and her grandmother likewise. The old woman made for her a little hood, which became the damsel so well, that ever after she went by the name of Little Red-Riding-Hood. One day, when her mother was making cakes, she said, "My child, you shall go and see your grandmother, for I hear she is not well; and you shall take her some of these cakes, and a pot of butter."
Little Red-Riding-Hood was delighted to go, though it was a long walk; but she was a good child, and fond of her kind grandmother. Passing through a wood, she met a great wolf, who was most eager to eat her up, but dared not, because of a woodcutter who was busy hard by. So he only came and asked her politely where she was going. The poor child, who did not know how dangerous it is to stop and speak to wolves, replied, "I am going to see my grandmother, and to take her a cake and a pot of butter, which my mother has sent her."</t>
  </si>
  <si>
    <t>THE FAIR ONE WITH GOLDEN LOCKS.</t>
  </si>
  <si>
    <t>So he departed with his only friends—his horse and his faithful dog Cabriole; while all who met him looked at him compassionately, pitying so pretty a youth bound on such a hopeless errand. But, however kindly they addressed him, Avenant rode on and answered nothing, for he was too sad at heart.
He reached a mountain-side, where he sat down to rest, leaving his horse to graze, and Cabriole to run after the flies. He knew that the Grotto of Darkness was not far off, yet he looked about him like one who sees nothing. At last he perceived a rock, as black as ink, whence came a thick smoke; and in a moment appeared one of the two dragons, breathing out flames. It had a yellow and green body, claws, and a long tail. When Cabriole saw the monster, the poor little dog hid himself in terrible fright. But Avenant resolved to die bravely; so, taking a phial which the princess had given him, he prepared to descend into the cave.</t>
  </si>
  <si>
    <t>DOLORES BACON</t>
  </si>
  <si>
    <t>JOHN SINGER SARGENT</t>
  </si>
  <si>
    <t>PICTURES EVERY CHILD SHOULD KNOW</t>
  </si>
  <si>
    <t>http://www.gutenberg.org/files/6932/6932-h/6932-h.htm</t>
  </si>
  <si>
    <t>Above all, Sargent's portraits are masterly. He was famous in that branch of art before he was twenty-eight years old. Among his finest portraits is that of "Carmencita," a Spanish dancer, who for a time set the world wild with pleasure. The list of his famous portraits is very long.
Sargent's father was a Philadelphia physician; who originally came from New England, but the artist himself was born in Florence. He was given a good education and grew up with the beauties of Florence all about him, in a refined and charming home. He was the delight of his master, Carolus Durand for he was modest and refined, yet full of enthusiasm and energy. In his twenty-third year he painted a fine picture of his master. Sargent was a musician as well as a painter; a man of great versatility, as if the gods and all the muses had presided at his birth.</t>
  </si>
  <si>
    <t>JEAN BAPTISTE CAMILLE COROT</t>
  </si>
  <si>
    <t>Best of all, Corot loved to paint clouds and dewy nights, pale moons and early day, and of all amusements in the world, he preferred the theatre. There he would sit; gay or sad as the play might make him, weeping or laughing and as interested as a little child.
After he had anything to give away, Corot was the most madly generous of men. It was he who gave a pension to the widow of his brother artist, Millet, on which she lived all the rest of her days. He gave money to his brother painters and to all who went to him for aid; and he always gave gaily, freely, as if giving were the greatest joy, outside of the theatre, a man could have. Everyone who knew him loved him, and there was no note of sadness in his daily life, though there seems to be one in his poetical pictures. Because of his generous ways he was known as "Pere Corot." He sang as he worked, and loved his fellowmen all the time; but most of all, he loved his sister.</t>
  </si>
  <si>
    <t>MARIANO FORTUNY</t>
  </si>
  <si>
    <t>Fortuny won his own opportunities. He took a prize, while still very young, which made it possible for him to go to Rome where he wished to study art. He did not spend his time studying and copying the old masters as did most artists who went there, but, instead, he studied the life of the Roman streets.
He had already been at the Academy of Barcelona, but he did not follow his first master; instead, he struck out a line of art for himself. After a year in Rome the artist went to war; but he did not go to fight men, he was still fighting fate, and his weapon was his sketch book. He went with General Prim, and he filled his book with warlike scenes and the brilliant skies of Morocco. From that time his work was inspired by his Moorish experiences.</t>
  </si>
  <si>
    <t>REMBRANDT (VAN RIJN)</t>
  </si>
  <si>
    <t>Here are a few of the titles that have been given to the greatest Dutch painter that ever lived: The Shakespeare of Painting; the Prince of Etchers; the King of Shadows; the Painter of Painters. Muther calls him a "hero from cloudland," and not only does he alone wear these titles of greatness, but he alone in his family had the name of Rembrandt.
One writer has said that the great painter was born "in a windmill," but this is not true. He was born in Leyden for certain, though not a great deal is known about his youth; and his father was a miller, his mother a baker's daughter.
When the Pilgrim Fathers, who had sought safety in Leyden, were starting for America, where they were going to oppress others as they had been oppressed, Rembrandt was just beginning his apprenticeship in art.</t>
  </si>
  <si>
    <t>ANDREA DEL SARTO</t>
  </si>
  <si>
    <t>Italian painters received their names in peculiar ways. This man's father was a tailor; and the artist was named after his father's profession. He was in fact "the Tailor's Andrea," and his father's name was Angelo.
One story of this brilliant painter which reads from first to last like a romance has been told by the poet, Browning, who dresses up fact so as to smother it a little, but there is truth at the bottom.
Andrea married a wife whom he loved tenderly. She had a beautiful face that seemed full of spirituality and feeling, and Andrea painted it over and over again. The artist loved his work and dreamed always of the great things that he should do; but he was so much in love with his wife that he was dependent on her smile for all that he did which was well done, and her frown plunged him into despair.</t>
  </si>
  <si>
    <t>Jessica McBirney</t>
  </si>
  <si>
    <t>Alexander Hamilton</t>
  </si>
  <si>
    <t>https://www.commonlit.org/texts/alexander-hamilton</t>
  </si>
  <si>
    <t>After all the States agreed to live under the Constitution, General George Washington became President and appointed Hamilton to be Secretary of the Treasury Department. As the very first person in this role, Hamilton was able to design much of the structure and function of the Treasury. He redesigned large parts of the national financial system, established a Mint to make coins, and made regular financial reports to Congress.
Hamilton's tenure as Secretary of the Treasury led to the earliest U.S. political parties. Parts of his plans to overhaul the national financial system required Congressional approval, but some members of Congress disliked Hamilton and disagreed with his belief in strong government. James Madison and Thomas Jefferson started a Congressional faction against Hamilton's plans; they became known as the Democratic-Republicans, while Hamilton assembled the opposing Federalists.
Hamilton retired as Treasury Secretary in 1794 but remained an influential voice in politics. His headstrong personality came to a climax during the presidential election of 1800. His own party, the Federalists, supported John Adams to run for re-election. Thomas Jefferson and Aaron Burr both ran as Democratic-Republicans. Even though they shared a political party, Hamilton hated Adams and publicly ridiculed him.</t>
  </si>
  <si>
    <t>Louis Armstrong</t>
  </si>
  <si>
    <t>https://www.commonlit.org/texts/louis-armstrong</t>
  </si>
  <si>
    <t>Armstrong was born on August 4, 1901 in New Orleans, Louisiana. His father left the family shortly after he was born, and his mother often left him in the care of his grandmother while she went to work. Armstrong himself had to leave school in 5th grade to work and earn money for the family. The neighborhood he lived in was so poverty-stricken and run-down people called it "the battlefield."
Armstrong first fell in love with music in 1913. He developed his skills at the New Orleans Colored Waif's Home for Boys, a facility he was sent a number of times, most notably for firing an empty round from his stepfather's pistol into the air at a New Year's Eve party. During his stay, he took cornet lessons and discovered his love for music. After he was released from the home he continued to play, sometimes in public, and gained recognition around New Orleans. Soon he was discovered by the best cornet player in the city, Joe "King" Oliver, who mentored him and let him play in some of his shows.</t>
  </si>
  <si>
    <t>Financial Literacy</t>
  </si>
  <si>
    <t>https://www.commonlit.org/texts/financial-literacy</t>
  </si>
  <si>
    <t>Credit and credit cards are special types of loans. When you use a credit card to buy things, instead of paying for them immediately, each purchase goes onto a big list. At the end of the month, the credit card company adds everything on the list together and sends you a one bill for the total amount of money you spent that month.
The special feature of credit cards is that you do not have to pay back the entire bill right then. Imagine you spent $5,000 last month. When you get the bill, you might only have to use your $1,000 to pay the bill, but you still have all $5,000 worth of stuff you bought.
This functions as a loan because the credit card company has, in a round-about way, loaned you that leftover $4,000. As with a loan, you will still have to pay that $4,000 back eventually, and the credit card company will charge you interest on it. So, in the end, you might owe $4,500 (plus the $1,000 you used to pay the minimum part of the original bill).</t>
  </si>
  <si>
    <t>How Earthquakes Take Place</t>
  </si>
  <si>
    <t>https://www.commonlit.org/texts/how-earthquakes-take-place</t>
  </si>
  <si>
    <t>Earthquakes, especially powerful ones, can cause serious damage to people, land, and property. The shaking ground weakens structures, sometimes so much that they collapse completely. When this happens, building materials such as metal, concrete, bricks, and glass can fall on people below if they have not taken cover. The sudden trauma to the ground can also cause landslides and floods.
One of the most well-known effects of earthquakes are tsunamis. Tsunamis are huge, powerful waves in the ocean that result from earthquakes. They can be thousands of miles long, and they travel vast distances across the ocean at extreme speeds. Some are as high as 100 feet tall, although they are more commonly between 10 and 30 feet tall. Because they are so fast and powerful, they sweep away people, cars, houses, and even whole towns.
The deadliest tsunami on record happened in 2004 after a 9.3 earthquake in Indonesia. The giant wave hit 5 or more countries, including Indonesia, Thailand, and India, and it killed more than 215,000 people.</t>
  </si>
  <si>
    <t>Lin-Manuel Miranda</t>
  </si>
  <si>
    <t>https://www.commonlit.org/texts/lin-manuel-miranda</t>
  </si>
  <si>
    <t>Lin-Manuel Miranda often cites his childhood years as a source of inspiration for his work. He was born on January 16, 1980, in Washington Heights, a majority-Latino neighborhood in Upper Manhattan, New York. His parents were of mostly Puerto Rican descent; his mother worked as a clinical psychologist, and his father was a Democratic Party consultant who advised New York City's mayor in political situations. Growing up in Washington Heights gave Miranda a love for music, especially hip-hop. For one month each summer, Miranda also went to stay with his grandparents in Puerto Rico. As a teenager, he wrote jingles for advertisements.
Miranda started attending Wesleyan University in 1998, where he co-founded a hip-hop comedy group called Freestyle Love Supreme. In his second year, he wrote his first full-length musical and titled it In the Heights; the story was set in his own home neighborhood of Washington Heights. Wesleyan's student theater group accepted it and performed the musical over one weekend in April of 1999. During the rest of his time at the school, Miranda wrote and directed other plays and musicals with the student theater program.</t>
  </si>
  <si>
    <t>Mother Teresa</t>
  </si>
  <si>
    <t>https://www.commonlit.org/texts/mother-teresa</t>
  </si>
  <si>
    <t>Teresa was born in 1910 in a town called Skopje, then part of the Ottoman Empire, today the capital city of Macedonia. She always loved to hear stories about missionaries working to help people in different countries around the world. She was active in the Catholic church for her whole life, and when she was 18 years old she moved to an Abbey in Ireland to learn English and train to be a missionary.
Mother Teresa's given name was Anjezë Gonxhe Bojaxhiu; she picked the name Teresa for herself after she moved to India in 1929. She completed her training as a nun while teaching at St. Teresa's school, which was near her convent. When she took her religious vows in 1931, she chose to be named after Therese de Lisieux, the patron saint of missionaries.
She later moved to Calcutta, India, to teach at the Loreto Convent school. She enjoyed the job but was often disturbed by the suffering and violence she saw in the streets of Calcutta. She wondered what she could do to help.</t>
  </si>
  <si>
    <t>Workers’ Rights and the History of Labor Unions</t>
  </si>
  <si>
    <t>https://www.commonlit.org/texts/workers-rights-and-the-history-of-labor-unions</t>
  </si>
  <si>
    <t>Workers decided they could not keep living such hard lives. They knew they had to work together to negotiate with the rich and powerful factory owners, so they grouped together to form labor unions. Labor unions used 3 different strategies to protect workers:
The first strategy was called "collective bargaining." Workers chose a few leaders to represent them in a meeting with the factory or mine owner. In this meeting, everyone would agree to a new contract that gave workers shorter hours, higher pay, and safer working conditions. If the factory owner did not agree to the contract, all the workers would strike, or stop working until they got what they wanted. Many strikes occurred during the Industrial Revolution, and workers still go on strike today.
The second strategy was giving benefits to union members. If any worker got hurt on the job, the union would pay for the doctor's visit, medicine, and sometimes food.
The third strategy was working with the government to pass more laws. Union leaders could make deals with politicians to pass laws that helped workers. For example, child labor became illegal and the government began to send inspectors to make sure factories were safe.</t>
  </si>
  <si>
    <t>Duke Ellington</t>
  </si>
  <si>
    <t>https://www.commonlit.org/texts/duke-ellington</t>
  </si>
  <si>
    <t>Ellington started taking piano lessons at age seven. He did not take the lessons very seriously or practice well for the first few years. He often skipped his lessons in favor of playing baseball because he did not think he was a good pianist. But by the time he was fourteen, he started sneaking into music clubs and listening to the professional pianists there. He developed a new passion for music. Soon he wrote his first song, "Soda Fountain Rag," inspired by his experiences working at a soda shop.
During high school, Ellington continued to take music lessons, and he imitated his favorite ragtime pianists. Whenever he traveled with his family, he sought out local famous musicians to get advice for his own music. After he graduated he took a job as a sign-painter, which he also used to build his music career; anytime someone requested a sign for a party, he also asked them if they needed a musician for entertainment. He became quite successful playing for both black and white audiences, which was a unique accomplishment at the time.</t>
  </si>
  <si>
    <t>The Founding of American Democracy</t>
  </si>
  <si>
    <t>https://www.commonlit.org/texts/the-founding-of-american-democracy</t>
  </si>
  <si>
    <t>People started coming to North America in the 1600s. Those people were called colonists. They were from all over Europe, but the most people came from England. Soon the British were the strongest influence in America. Because of this, all of the colonies became part of Great Britain. For a while people liked being part of a very large kingdom. It meant that they would be protected by a strong government. Then, In the middle of the 1700s, that changed. People started getting uncomfortable with how much power the king had.
The biggest problem people had was how much money they were paying in taxes. They sent the British a lot of money, but they didn't get to be part of the government. That meant they could not choose how their taxes were spent. Colonists started saying "taxation without representation" to talk about the problem. The phrase caught on, and was part of what started the American Revolution. In 1776, the colonists wrote the Declaration of Independence. The letter told the king that the colonies didn't want to be part of England anymore.</t>
  </si>
  <si>
    <t>An Overview of the Great Depression</t>
  </si>
  <si>
    <t>https://www.commonlit.org/texts/an-overview-of-the-great-depression</t>
  </si>
  <si>
    <t>Maybe you have heard your parents or news commentators talk about the stock market. Essentially, it is where people can buy stocks, or very small pieces, of big companies like Walmart or Facebook. If the company makes money, the stock-holder gets also gets a small profit. Investing in a stock is like taking a gamble, because the company could earn a lot of money, or it could lose money.
In the years before 1929 the stock market was an extremely popular way for everyday people to earn some extra money. Because of this, the prices of stocks kept getting higher and higher. By 1929, many prices were much higher than the actual values of companies.
Some people started getting skeptical. Prices could not keep going up forever. So they started selling their stocks while they were still at high prices. More and more people started catching on, until everyone was scrambling to sell their stocks at once. There was no one left to buy all these available stocks, so the prices dropped steeply.</t>
  </si>
  <si>
    <t>The Dust Bowl</t>
  </si>
  <si>
    <t>https://www.commonlit.org/texts/the-dust-bowl</t>
  </si>
  <si>
    <t>Several factors caused the Dust Bowl. In the 1920s, the central U.S. had more rain than usual, and agriculture boomed. New immigrants moved to the Great Plains states seeking to start their own successful farms. However, they did not practice environmentally-friendly farming techniques. They made two big mistakes. First, in order to plant as much wheat as possible, they plowed over all of the natural prairie grasses that kept the topsoil in place. Second, they planted crops too often, instead of giving the soil a break every now and then. As long as the rain kept falling, neither of these mistakes caused problems.
But in 1930, the rain stopped coming. The soil became dry, loose, and unable to support crops. This drought would have been bad enough for farmers, but then strong winds picked up across the Great Plains. Those winds picked up all of the dry soil and sent it flying. People called these strong dust storms "black blizzards," which could sometimes last for one or two days straight.</t>
  </si>
  <si>
    <t>The Center of Our Solar System</t>
  </si>
  <si>
    <t>https://www.commonlit.org/texts/the-center-of-our-solar-system</t>
  </si>
  <si>
    <t>The sun is a star, just like the other millions of stars you see when you look at the night sky. In fact, the sun is a relatively normal star. Like all stars, it is a large ball of gas that produces huge amounts of energy. Stars form when particles floating in space are drawn closer together by gravity, until the cloud of space dust is round and dense. Inside that dense center, hydrogen atoms are under so much pressure that they fuse together into helium atoms. This process is called nuclear fusion, and it releases a lot of extra energy in the forms of heat and light. Nuclear fusion is what keeps stars burning.
4.5 billion years ago, when the sun formed, it was not the only clump of gas and dust swirling around space. As the sun's particles pulled together, other particles and clouds farther away began circling around it, too. Those clouds started condensing into planets. The process was dramatic. Clumps of space dust slammed into each other, breaking apart and reforming, over millions of years.</t>
  </si>
  <si>
    <t>Mark Twain</t>
  </si>
  <si>
    <t>The Million Pound Bank Note</t>
  </si>
  <si>
    <t>https://www.commonlit.org/texts/the-million-pound-bank-note</t>
  </si>
  <si>
    <t>About ten o'clock on the following morning, seedy and hungry, I was dragging myself along Portland Place, when a child that was passing, towed by a nurse-maid, tossed a luscious big pear — minus one bite — into the gutter. I stopped, of course, and fastened my desiring eye on that muddy treasure. My mouth watered for it, my stomach craved it, my whole being begged for it. But every time I made a move to get it some passing eye detected my purpose, and of course I straightened up then, and looked indifferent, and pretended that I hadn't been thinking about the pear at all. This same thing kept happening and happening, and I couldn't get the pear. I was just getting desperate enough to brave all the shame, and to seize it, when a window behind me was raised, and a gentleman spoke out of it, saying:
"Step in here, please."
I was admitted by a gorgeous flunkey, and shown into a sumptuous room where a couple of elderly gentlemen were sitting. They sent away the servant, and made me sit down.</t>
  </si>
  <si>
    <t>HUNTING THE DECEITFUL TURKEY</t>
  </si>
  <si>
    <t xml:space="preserve">The Mysterious Stranger and Other Stories
</t>
  </si>
  <si>
    <t>http://www.gutenberg.org/files/3186/3186-h/3186-h.htm</t>
  </si>
  <si>
    <t>I was ashamed, and also lost; and it was while wandering the woods hunting for myself that I found a deserted log cabin and had one of the best meals there that in my life-days I have eaten. The weed-grown garden was full of ripe tomatoes, and I ate them ravenously, though I had never liked them before. Not more than two or three times since have I tasted anything that was so delicious as those tomatoes. I surfeited myself with them, and did not taste another one until I was in middle life. I can eat them now, but I do not like the look of them. I suppose we have all experienced a surfeit at one time or another. Once, in stress of circumstances, I ate part of a barrel of sardines, there being nothing else at hand, but since then I have always been able to get along without sardines.</t>
  </si>
  <si>
    <t>Adventures of Huckleberry Finn</t>
  </si>
  <si>
    <t>http://www.gutenberg.org/files/76/76-h/76-h.htm</t>
  </si>
  <si>
    <t>The widow she cried over me, and called me a poor lost lamb, and she called me a lot of other names, too, but she never meant no harm by it. She put me in them new clothes again, and I couldn't do nothing but sweat and sweat, and feel all cramped up. Well, then, the old thing commenced again. The widow rung a bell for supper, and you had to come to time. When you got to the table you couldn't go right to eating, but you had to wait for the widow to tuck down her head and grumble a little over the victuals, though there warn't really anything the matter with them,—that is, nothing only everything was cooked by itself. In a barrel of odds and ends it is different; things get mixed up, and the juice kind of swaps around, and the things go better.</t>
  </si>
  <si>
    <t>Following the Equator: A Journey Around the World</t>
  </si>
  <si>
    <t>http://www.gutenberg.org/files/2895/2895-h/2895-h.htm</t>
  </si>
  <si>
    <t>We moved westward about mid-afternoon over a rippled and sparkling summer sea; an enticing sea, a clean and cool sea, and apparently a welcome sea to all on board; it certainly was to me, after the distressful dustings and smokings and swelterings of the past weeks. The voyage would furnish a three-weeks holiday, with hardly a break in it. We had the whole Pacific Ocean in front of us, with nothing to do but do nothing and be comfortable. The city of Victoria was twinkling dim in the deep heart of her smoke-cloud, and getting ready to vanish and now we closed the field-glasses and sat down on our steamer chairs contented and at peace. But they went to wreck and ruin under us and brought us to shame before all the passengers. They had been furnished by the largest furniture-dealing house in Victoria, and were worth a couple of farthings a dozen, though they had cost us the price of honest chairs. In the Pacific and Indian Oceans one must still bring his own deck-chair on board or go without, just as in the old forgotten Atlantic times—those Dark Ages of sea travel.</t>
  </si>
  <si>
    <t>Luck</t>
  </si>
  <si>
    <t>https://www.commonlit.org/texts/luck</t>
  </si>
  <si>
    <t>About forty years ago I was an instructor in the military academy at Woolwich. I was present in one of the sections when young Scoresby underwent his preliminary examination. I was touched to the quick with pity; for the rest of the class answered up brightly and handsomely, while he—why, dear me, he didn't know anything, so to speak. He was evidently good, and sweet, and lovable, and guileless; and so it was exceedingly painful to see him stand there, as serene as a graven image, and deliver himself of answers which were veritably miraculous for stupidity and ignorance. All the compassion in me was aroused in his behalf. I said to myself, when he comes to be examined again, he will be flung over, of course; so it will be simple a harmless act of charity to ease his fall as much as I can.</t>
  </si>
  <si>
    <t>Eve's Diary</t>
  </si>
  <si>
    <t>https://www.commonlit.org/texts/eve-s-diary</t>
  </si>
  <si>
    <t>Everything looks better today than it did yesterday. In the rush of finishing up yesterday, the mountains were left in a ragged condition, and some of the plains were so cluttered with rubbish and remnants that the aspects were quite distressing. Noble and beautiful works of art should not be subjected to haste; and this majestic new world is indeed a most noble and beautiful work. And certainly marvelously near to being perfect, notwithstanding the shortness of the time. There are too many stars in some places and not enough in others, but that can be remedied presently, no doubt. The moon got loose last night, and slid down and fell out of the scheme – a very great loss; it breaks my heart to think of it. There isn't another thing among the ornaments and decorations that is comparable to it for beauty and finish. It should have been fastened better. If we can only get it back again –</t>
  </si>
  <si>
    <t>THE McWILLIAMSES AND THE BURGLAR ALARM</t>
  </si>
  <si>
    <t>I do not go one single cent on burglar alarms, Mr. Twain—not a single cent—and I will tell you why. When we were finishing our house, we found we had a little cash left over, on account of the plumber not knowing it. I was for enlightening the heathen with it, for I was always unaccountably down on the heathen somehow; but Mrs. McWilliams said no, let's have a burglar alarm. I agreed to this compromise. I will explain that whenever I want a thing, and Mrs. McWilliams wants another thing, and we decide upon the thing that Mrs. McWilliams wants—as we always do—she calls that a compromise. Very well: the man came up from New York and put in the alarm, and charged three hundred and twenty-five dollars for it, and said we could sleep without uneasiness now. So we did for awhile—say a month. Then one night we smelled smoke, and I was advised to get up and see what the matter was.</t>
  </si>
  <si>
    <t>Life on the Mississippi</t>
  </si>
  <si>
    <t>http://www.gutenberg.org/files/245/245-h/245-h.htm</t>
  </si>
  <si>
    <t>It is a remarkable river in this: that instead of widening toward its mouth, it grows narrower; grows narrower and deeper. From the junction of the Ohio to a point half way down to the sea, the width averages a mile in high water: thence to the sea the width steadily diminishes, until, at the 'Passes,' above the mouth, it is but little over half a mile. At the junction of the Ohio the Mississippi's depth is eighty-seven feet; the depth increases gradually, reaching one hundred and twenty-nine just above the mouth.
The difference in rise and fall is also remarkable—not in the upper, but in the lower river. The rise is tolerably uniform down to Natchez (three hundred and sixty miles above the mouth)—about fifty feet. But at Bayou La Fourche the river rises only twenty-four feet; at New Orleans only fifteen, and just above the mouth only two and one half.</t>
  </si>
  <si>
    <t>A FABLE</t>
  </si>
  <si>
    <t>Once upon a time an artist who had painted a small and very beautiful picture placed it so that he could see it in the mirror. He said, "This doubles the distance and softens it, and it is twice as lovely as it was before."
The animals out in the woods heard of this through the housecat, who was greatly admired by them because he was so learned, and so refined and civilized, and so polite and high-bred, and could tell them so much which they didn't know before, and were not certain about afterward. They were much excited about this new piece of gossip, and they asked questions, so as to get at a full understanding of it. They asked what a picture was, and the cat explained.
"It is a flat thing," he said; "wonderfully flat, marvelously flat, enchantingly flat and elegant. And, oh, so beautiful!"
That excited them almost to a frenzy, and they said they would give the world to see it. Then the bear asked:
"What is it that makes it so beautiful?"
"It is the looks of it," said the cat.</t>
  </si>
  <si>
    <t>New England Weather</t>
  </si>
  <si>
    <t>There is a sumptuous variety about the New England weather that compels the stranger's admiration—and regret. The weather is always doing something there; always attending strictly to business; always getting up new designs and trying them on the people to see how they will go. But it gets through more business in spring than in any other season. In the spring I have counted one hundred and thirty-six different kinds of weather within four and twenty hours. It was I who made the fame and fortune of the man who had that marvelous collection of weather on exhibition at the Centennial, which so astounded the foreigners. He was going to travel around the world and get specimens from all climes. I said, "Don't do it; just come to New England on a favorable spring day." I told him what we could do in the way of style, variety, and quantity. Well, he came, and he made his collection in four days.</t>
  </si>
  <si>
    <t>Excerpt from The Adventures of Huckleberry Finn</t>
  </si>
  <si>
    <t>https://www.commonlit.org/texts/excerpt-from-the-adventures-of-huckleberry-finn</t>
  </si>
  <si>
    <t>We went to a clump of bushes, and Tom made everybody swear to keep the secret, and then showed them a hole in the hill, right in the thickest part of the bushes. Then we lit the candles, and crawled in on our hands and knees. We went about two hundred yards, and then the cave opened up. Tom poked about amongst the passages, and pretty soon ducked under a wall where you wouldn't a noticed that there was a hole. We went along a narrow place and got into a kind of room, all damp and sweaty and cold, and there we stopped. Tom says:
"Now, we'll start this band of robbers and call it Tom Sawyer's Gang. Everybody that wants to join has got to take an oath, and write his name in blood."
Everybody was willing. So Tom got out a sheet of paper that he had wrote the oath on, and read it.</t>
  </si>
  <si>
    <t>Extracts from Adam's Diary</t>
  </si>
  <si>
    <t>https://www.commonlit.org/texts/extracts-from-adam-s-diary</t>
  </si>
  <si>
    <t>Wednesday – Built me a shelter against the rain, but could not have it to myself in peace. The new creature intruded. When I tried to put it out it shed water out of the holes it looks with, and wiped it away with the back of its paws, and made a noise such as some of the other animals make when they are in distress. I wish it would not talk; it is always talking. That sounds like a cheap fling at the poor creature, a slur; but I do not mean it so. I have never heard the human voice before, and any new and strange sound intruding itself here upon the solemn hush of these dreaming solitudes offends my ear and seems a false note. And this new sound is so close to me; it is right at my shoulder, right at my ear, first on one side and then on the other, and I am used only to sounds that are more or less distant from me.</t>
  </si>
  <si>
    <t>John Luther Langworthy</t>
  </si>
  <si>
    <t>The Airplane Boys Among the Clouds</t>
  </si>
  <si>
    <t>http://www.gutenberg.org/cache/epub/22031/pg22031-images.html</t>
  </si>
  <si>
    <t>The two lads had come to a halt on the road about half a mile from the borders of Bloomsbury where they lived. From where they stood, holding their fishing rods, and quite a decent catch of finny prizes, they could look out over the beautiful surface of Lake Sunrise, which was over fifteen miles long, and in places as much as three or four wide.
"Mebbe you can tell me, Larry," the smaller boy presently said, "just why Frank keeps sailing around over the lake that way? Suppose he's taking pictures from his biplane?"
"That might be, Elephant," Larry answered, slowly and thoughtfully. "Seems to me I did hear somebody talking about the State wanting to get a map of the lake, with all its many coves and points. But ain't it more dangerous for aviators hanging over water than the shore?"
"That depends," remarked the other boy, whose real name was Fennimore Cooper Small, and who was rather apt to have an exalted idea of his own importance, as do so many undersized people.</t>
  </si>
  <si>
    <t>Laura Dent Crane</t>
  </si>
  <si>
    <t>The Automobile Girls in the Berkshires</t>
  </si>
  <si>
    <t>http://www.gutenberg.org/files/25811/25811-h/25811-h.htm</t>
  </si>
  <si>
    <t>"Mollie Thurston, we are lost!" cried Barbara dramatically.
The two sisters were in the depth of a New Jersey woods one afternoon in early September.
"Well, what if we are!" laughed Mollie, leaning over to add a cluster of wild asters to her great bunch of golden rod. "We have two hours ahead of us. Surely such clever woodsmen as we are can find our way out of woods which are but a few miles from home. Suppose we should explore a real forest some day. Wouldn't it be too heavenly! Come on, lazy Barbara! We shall reach a clearing in a few moments."
"You lack sympathy, Miss Mollie Thurston; that's your trouble."
Barbara was laughing, yet she anxiously scanned the marshy ground as she picked her way along.
"I wouldn't mind being lost in these woods a bit more than you do, if I were not so horribly afraid of snakes. Oh, my! this place looks full of 'em."</t>
  </si>
  <si>
    <t>George A. Warren</t>
  </si>
  <si>
    <t>The Banner Boy Scouts</t>
  </si>
  <si>
    <t>http://www.gutenberg.org/files/17266/17266-h/17266-h.htm</t>
  </si>
  <si>
    <t>Paul Morrison had long enjoyed the confidence of his comrades in most matters pertaining to outdoor sports. A healthy lad, both in mind and body, he was never so happy as when studying the secrets of Nature in wood and meadow; or in playing any of the various strenuous games to which all boys with red blood in their veins are addicted.
And when he sent out his mysterious request that some of his most intimate friends meet him on this night, as he had a communication of importance to put up to them, the greatest curiosity made itself manifest.
Paul never suggested ordinary things. More than once he had engineered some game that brought honor and glory to the boys of Stanhope; and remembering these satisfactory "stunts" of old, it was no wonder these fellows had come to the place of meeting without a single exception.
With Bluff Shipley close upon the heels of the leader, and Robert Oliver Link, whose name had long since been corrupted into Bobolink, bringing up the rear, the seven lads trailed through the woods, following some path with which they were evidently more or less familiar.</t>
  </si>
  <si>
    <t>The Banner Boy Scouts on a Tour</t>
  </si>
  <si>
    <t>http://www.gutenberg.org/files/20985/20985-h/20985-h.htm</t>
  </si>
  <si>
    <t>"Give the assembly call, Number Three!"
Presently, in answer to Paul's order, the clear, sweet notes of a bugle sounded through the big gymnasium under the church. More than a score of lads of all sizes began to pass in from the outside, where they had been chattering like so many magpies; for it was now Summer, with vacation at hand.
After telling the bugler to sound the call for the meeting, Paul, who often had charge in place of the regular scoutmaster, Mr. Gordon, watched the coming of the boys through the open basement door.
"Everybody on hand tonight, I guess, Paul," observed his chum Jack, as he laid his hand on the shoulder of the leader of the Red Fox patrol.
Thus far there were three patrols in Stanhope troop. As the first to organize had chosen to be known as the Red Fox, it pleased the others simply to call their patrols by the names of Gray and Black Fox.</t>
  </si>
  <si>
    <t>Thornton W. Burgess</t>
  </si>
  <si>
    <t>The Adventures of Buster Bear</t>
  </si>
  <si>
    <t>http://www.gutenberg.org/files/22816/22816-h/22816-h.htm</t>
  </si>
  <si>
    <t>Buster Bear yawned as he lay on his comfortable bed of leaves and watched the first early morning sunbeams creeping through the Green Forest to chase out the Black Shadows. Once more he yawned, and slowly got to his feet and shook himself. Then he walked over to a big pine-tree, stood up on his hind legs, reached as high up on the trunk of the tree as he could, and scratched the bark with his great claws. After that he yawned until it seemed as if his jaws would crack, and then sat down to think what he wanted for breakfast.
While he sat there, trying to make up his mind what would taste best, he was listening to the sounds that told of the waking of all the little people who live in the Green Forest. He heard Sammy Jay way off in the distance screaming, "Thief! Thief!" and grinned. "I wonder," thought Buster, "if some one has stolen Sammy's breakfast, or if he has stolen the breakfast of some one else. Probably he is the thief himself."</t>
  </si>
  <si>
    <t>The Adventures of Danny Meadow Mouse</t>
  </si>
  <si>
    <t>http://www.gutenberg.org/files/25301/25301-h/25301-h.htm</t>
  </si>
  <si>
    <t>Danny Meadow Mouse sat on his door-step with his chin in his hands, and it was very plain to see that Danny had something on his mind. He had only a nod for Jimmy Skunk, and even Peter Rabbit could get no more than a grumpy "good morning." It wasn't that he had been caught napping the day before by Reddy Fox and nearly made an end of. No, it wasn't that. Danny had learned his lesson, and Reddy would never catch him again. It wasn't that he was all alone with no one to play with. Danny was rather glad that he was alone. The fact is, Danny Meadow Mouse was worried.
Now worry is one of the worst things in the world, and it didn't seem as if there was anything that Danny Meadow Mouse need worry about. But you know it is the easiest thing in the world to find something to worry over and make yourself uncomfortable about. And when you make yourself uncomfortable, you are almost sure to make everyone around you equally uncomfortable. It was so with Danny Meadow Mouse.</t>
  </si>
  <si>
    <t>The Adventures of Lightfoot the Deer</t>
  </si>
  <si>
    <t>http://www.gutenberg.org/files/19079/19079-h/19079-h.htm</t>
  </si>
  <si>
    <t>Peter Rabbit was puzzled. He stared at Lightfoot the Deer a wee bit suspiciously. "Have you been tearing somebody's coat?" he asked again. He didn't like to think it of Lightfoot, whom he always had believed quite as gentle, harmless, and timid as himself. But what else could he think?
Lightfoot slowly shook his head. "No," said he, "I haven't torn anybody's coat."
"Then what are those rags hanging on your antlers?" demanded Peter.
Lightfoot chuckled. "They are what is left of the coverings of my new antlers," he explained.
"What's that? What do you mean by new antlers?" Peter was sitting up very straight, with his eyes fixed on Lightfoot's antlers as though he never had seen them before.
"Just what I said," retorted Lightfoot. "What do you think of them? I think they are the finest antlers I've ever had. When I get the rest of those rags off, they will be as handsome a set as ever was grown in the Green Forest."</t>
  </si>
  <si>
    <t>The Adventures of Prickly Porky</t>
  </si>
  <si>
    <t>http://www.gutenberg.org/files/15521/15521-h/15521-h.htm</t>
  </si>
  <si>
    <t>Happy Jack Squirrel had had a wonderful day. He had found some big chestnut-trees that he had never seen before, and which promised to give him all the nuts he would want for all the next winter. Now he was thinking of going home, for it was getting late in the afternoon. He looked out across the open field where Mr. Goshawk had nearly caught him that morning. His home was on the other side.
"It's a long way 'round," said Happy Jack to himself, "but it is best to be safe and sure."
So Happy Jack started on his long journey around the open field. Now, Happy Jack's eyes are bright, and there is very little that Happy Jack does not see. So, as he was jumping from one tree to another, he spied something down on the ground which excited his curiosity.
"I must stop and see what that is," said Happy Jack. So down the tree he ran, and in a few minutes, he had found the odd thing, which had caught his eyes.</t>
  </si>
  <si>
    <t>Horatio Alger, Jr.</t>
  </si>
  <si>
    <t>Adrift in New York, Or Tom and Florence Braving the World</t>
  </si>
  <si>
    <t>http://www.gutenberg.org/cache/epub/18581/pg18581.txt</t>
  </si>
  <si>
    <t>"He has told me so more than once," returned Curtis, smoothly. "You don't know how near to his heart this marriage is. I know what you would say: If the property comes to me I could come to your assistance, but I am expressly prohibited from doing so. I have pleaded with my uncle on your behalf, but in vain."
Florence was too clear-sighted not to penetrate his falsehood.
"If my uncle's heart is hardened against me," she said, "I shall be too wise to turn to you. I am to understand, then, that my choice lies between poverty and a union with you?"
"You have stated it correctly, Florence."
"Then," said Florence, arising, "I will not hesitate. I shrink from poverty, for I have been reared in luxury, but I will sooner live in a hovel--"
"Or a tenement house," interjected Curtis, with a sneer.
"Yes, or a tenement house, than become the wife of one I loathe."</t>
  </si>
  <si>
    <t>Brave and Bold, Or The Fortunes of Robert Rushton</t>
  </si>
  <si>
    <t>http://www.gutenberg.org/cache/epub/9990/pg9990.txt</t>
  </si>
  <si>
    <t>The main schoolroom in the Millville Academy was brilliantly lighted, and the various desks were occupied by boys and girls of different ages from ten to eighteen, all busily writing under the general direction of Professor George W. Granville, Instructor in Plain and Ornamental Penmanship.
Professor Granville, as he styled himself, was a traveling teacher, and generally had two or three evening schools in progress in different places at the same time. He was really a very good penman, and in a course of twelve lessons, for which he charged the very moderate price of a dollar, not, of course, including stationery, he contrived to impart considerable instruction, and such pupils as chose to learn were likely to profit by his instructions. His venture in Millville had been unusually successful. There were a hundred pupils on his list, and there had been no disturbance during the course of lessons.
At nine precisely, Professor Granville struck a small bell, and said, in rather a nasal voice:
"You will now stop writing."</t>
  </si>
  <si>
    <t>Cast Upon the Breakers</t>
  </si>
  <si>
    <t>http://www.gutenberg.org/files/399/399-0.txt</t>
  </si>
  <si>
    <t>"I scarcely know my guardian. Five years ago I spent a week at his home. I don't remember much about it except that he lives in a handsome house, and has plenty of servants. Since then, as you know, I have passed most
of my time here, except that in the summer I was allowed to board at the Catskills or any country place I might select."
"Yes, and I remember one year you took me with you and paid all my expenses. I shall never forget your kindness, and how much I enjoyed that summer."
Rodney Ropes smiled, and his smile made his usually grave face look very attractive.
"My dear David," he said, "it was all selfishness on my part. I knew I should enjoy myself much better with a companion."
"You may call that selfishness, Rodney, but it is a kind of selfishness that makes me your devoted friend. How long do you think you shall remain at school?"</t>
  </si>
  <si>
    <t>Chester Rand, Or The New Path to Fortune</t>
  </si>
  <si>
    <t>http://www.gutenberg.org/cache/epub/23108/pg23108.txt</t>
  </si>
  <si>
    <t>Probably the best known citizen of Wyncombe, a small town nestling among the Pennsylvania mountains, was Silas Tripp. He kept the village store, occasionally entertained travelers, having three spare rooms, was town treasurer, and conspicuous in other local offices.
The store was in the center of the village, nearly opposite the principal church--there were two--and here it was that the townspeople gathered to hear and discuss the news.
Silas Tripp had one assistant, a stout, pleasant-looking boy of fifteen, who looked attractive, despite his well-worn suit. Chester Rand was the son of a widow, who lived in a tiny cottage about fifty rods west of the Presbyterian church, of which, by the way, Silas Tripp was senior deacon, for he was a leader in religious as well as secular affairs.
Chester's father had died of pneumonia about four years before the story commences, leaving his widow the cottage and about two hundred and fifty dollars. This sum little by little had melted, and a month previous the last dollar had been spent for the winter's supply of coal.</t>
  </si>
  <si>
    <t>American Boy's Life of Theodore Roosevelt</t>
  </si>
  <si>
    <t>http://www.gutenberg.org/files/22352/22352-h/22352-h.htm#CHAPTER_II</t>
  </si>
  <si>
    <t>The instincts of the hunter must have been born in Theodore Roosevelt. His first gun was given to him when he was ten years of age, and for the time being his books and his studies were forgotten, and he devoted his whole time and attention to shooting at a target set up in the garden of the country home and in going out with the older folks after such small game as were to be found in that vicinity.
The horses on the place were his pets, and he knew the peculiarities of each as well as did the man who cared for them. Riding and driving came to him as naturally as breathing, and the fact that a steed was mettlesome did not daunt him.
"My father often drove four-in-hand," he has said. "I liked very much to go with him, and I liked to drive, too."
Theodore Roosevelt's schoolboy days were not far out of the ordinary. He studied hard, and if he failed in a lesson he did his best to make it up the next time.</t>
  </si>
  <si>
    <t>Wayne Whipple</t>
  </si>
  <si>
    <t>The Story of Young Abraham Lincoln</t>
  </si>
  <si>
    <t>http://www.gutenberg.org/files/22925/22925-h/22925-h.htm</t>
  </si>
  <si>
    <t>At Knob Creek the boy began to go to an "A B C" school. His first teacher was Zachariah Riney. Of course, there were no regular schools in the backwoods then. When a man who "knew enough" happened to come along, especially if he had nothing else to do, he tried to teach the children of the pioneers in a poor log schoolhouse. It is not likely that little Abe went to school more than a few weeks at this time, for he never had a year's schooling in his life. There was another teacher afterward at Knob Creek—a man named Caleb Hazel. Little is known of either of these teachers except that he taught little Abe Lincoln. If their pupil had not become famous the men and their schools would never have been mentioned in history.
An old man, named Austin Gollaher, used to like to tell of the days when he and little Abe went to school together. He said:
"Abe was an unusually bright boy at school, and made splendid progress in his studies. Indeed, he learned faster than any of his schoolmates. Though so young, he studied very hard."</t>
  </si>
  <si>
    <t>Fifty Famous People</t>
  </si>
  <si>
    <t>http://www.gutenberg.org/cache/epub/6168/pg6168-images.html</t>
  </si>
  <si>
    <t>"Well, then," said the teacher, "you may take your slate and go out behind the schoolhouse for half an hour. Think of something to write about, and write the word on your slate. Then try to tell what it is, what it is like, what it is good for, and what is done with it. That is the way to write a composition."
Henry took his slate and went out. Just behind the schoolhouse was Mr.
Finney's barn. Quite close to the barn was a garden. And in the garden,
Henry saw a turnip.
"Well, I know what that is," he said to himself; and he wrote the word turnip on his slate. Then he tried to tell what it was like, what it was good for, and what was done with it.
Before the half hour was ended he had written a very neat composition on his slate. He then went into the house, and waited while the teacher read it.
The teacher was surprised and pleased. He said, "Henry Longfellow, you have done very well. Today you may stand up before the school and read what you have written about the turnip."</t>
  </si>
  <si>
    <t>Dewey and Other Naval Commanders</t>
  </si>
  <si>
    <t>http://www.gutenberg.org/files/17253/17253-h/17253-h.htm#CHAPTER_VI</t>
  </si>
  <si>
    <t>No one needs to be reminded that the War for the Union was the greatest struggle of modern times. The task of bringing back to their allegiance those who had risen against the authority of the National Government was a gigantic one, and taxed the courage and resources of the country to the utmost. In order to make the war effective, it was necessary to enforce a rigorous blockade over three thousand miles of seacoast, open the Mississippi river, and overcome the large and well-officered armies in the field. The last was committed to the land forces, and it proved an exhausting and wearying struggle.
Among the most important steps was the second—that of opening the Mississippi, which being accomplished, the Southwest, from which the Confederacy drew its immense supplies of cattle, would be cut off and a serious blow struck against the armed rebellion.
The river was sealed from Vicksburg to the Gulf of Mexico. At the former place extensive batteries had been erected and were defended by an army, while the river below bristled with batteries and guns in charge of brave men and skillful officers.</t>
  </si>
  <si>
    <t>Thomas Tapper</t>
  </si>
  <si>
    <t>Johann Sebastian Bach : The story of the boy who sang in the streets</t>
  </si>
  <si>
    <t>http://www.gutenberg.org/files/34568/34568-h/34568-h.htm</t>
  </si>
  <si>
    <t>In the same town in which Sebastian was born there stands on the top of a hill a very famous castle built many hundreds of years ago.
This castle is called the Wartburg.
As a boy little Sebastian used to climb the hill with his friends, and they, no doubt, had a happy time playing about the castle grounds. In one of its great halls the minstrels of Germany held their Song Contests.
When Sebastian was old enough he used to travel afoot, just as the minstrels did; his purpose was to go to hear fine organ players. Once as he sat weary by the roadside someone threw a herring to him so that he might eat as he rested.
Little Sebastian's father was named Johan Ambrosius Bach. He, too, was a musician, as his people had been for many years.
One of these was a miller who played and sang while the corn was grinding. His name was Veit Bach, and his little boy was called Hans, the Player, because he, too, loved to play the violin.</t>
  </si>
  <si>
    <t>Beethoven : The story of a little boy who was forced to practice</t>
  </si>
  <si>
    <t>http://www.gutenberg.org/files/34737/34737-h/34737-h.htm</t>
  </si>
  <si>
    <t>Ludwig was only four years old when he began to study music. Like children of today he shed many a tear over the first lessons. In the beginning his father taught him piano and violin, and forced him to practice. At school he learned, just as we do today, reading, writing, arithmetic, and later on, Latin.
Never again after thirteen, did Ludwig go to school for he had to work and earn his living.
Do you wonder what kind of a boy he was?
We are told that he was shy and quiet. He talked little and took no interest in the games that his boy and girl companions played.
While Ludwig was in school he played at a concert for the first time. He was then eight years old. Two years later he had composed quite a number of pieces. One of these was printed. It was called Variations on Dressler's March.</t>
  </si>
  <si>
    <t>Chopin : The Story of the Boy Who Made Beautiful Melodies</t>
  </si>
  <si>
    <t>http://www.gutenberg.org/files/35013/35013-h/35013-h.htm</t>
  </si>
  <si>
    <t>Chopin was only nine years old when he first played in public. It is said that he created quite a sensation. But like all those who know that talent is something to be worked for, he did not stop studying just because his playing was pleasing to other people. In fact, it was just on that account that he began to work all the harder.
Then there came a great change. He left his home and went to Paris, where he lived for the rest of his life. Even though he was but a youth of twenty-one, he had already composed two concertos for the piano. These he had played in public to the great delight of all who heard him, but especially of his countrymen.
You see, Chopin's going to Paris was a strange journey. The boy was leaving his mother's country and going to the land of his father. Like Joseph Haydn, who went away at the age of six, Chopin never lived at home again.
But he did not reach Paris a stranger. The world of music had heard of him and some of its great ones welcomed his coming.</t>
  </si>
  <si>
    <t>Edvard Grieg : The Story of the Boy Who Made Music in the Land of the Midnight</t>
  </si>
  <si>
    <t>http://www.gutenberg.org/files/35097/35097-h/35097-h.htm</t>
  </si>
  <si>
    <t>A great violinist, Ole Bull by name, visited the Grieg family in the country. He was so kind to the little composer that the boy just loved him.
Ole Bull had traveled the world over playing the violin. He looked over Edvard's compositions and made the boy play them to him. You can see him nodding his head in pleasure as he listens. His fine eyes are lighted up. He tells the boy composer that his music is quite good, but that there is a lot for him to learn yet. So he must study earnestly and make many sacrifices.
Then Ole Bull sits down and talks with Father and Mother Grieg. It is a serious talk, as one can see. Finally, when the talk is finished, Ole Bull takes the wondering boy by the hand and says to him:
"You are going to Leipzig to study and become a fine musician."</t>
  </si>
  <si>
    <t>Handel : The Story of a Little Boy who Practiced in an Attic</t>
  </si>
  <si>
    <t>http://www.gutenberg.org/files/35157/35157-h/35157-h.htm</t>
  </si>
  <si>
    <t>One day when little George was seven years old his father set out by coach to visit another son, who was in the service of the Duke of Saxe-Weissenfels. The little boy begged his father to let him go on the journey. "No," he replied, "you are too young to go so far."
However, when the coach set out George Frederick set out too on foot to follow, and he would not be sent home again.
He kept on trudging along as fast as his little feet would go. Everyone hoped he would get tired and go back, but finally the father had to order the coach to stop and take him in. Thus, did he show that determination which helped him all his life.
Arrived at the castle the boy soon made friends with the chapel musicians. They took him to the organ loft, where he played for them.
All were delighted with his talent. One day the Duke himself heard him play. He, too, was astonished that one so young should show so much skill. Calling the father into his presence, he pointed out how wrong it was to deny the boy the right to study music.</t>
  </si>
  <si>
    <t>Franz Joseph Haydn : The Story of the Choir Boy who became a Great Composer</t>
  </si>
  <si>
    <t>http://www.gutenberg.org/files/34550/34550-h/34550-h.htm</t>
  </si>
  <si>
    <t>Most men do their best work in their younger years, but in Haydn's later years he wrote two of his greatest works: The Creation and The Seasons. The Creation is loved by all people. It is one of a group of favorite oratorios which have found a warm place in the hearts of the people. With it stand The Messiah, Judas Maccabaeus, St. Paul and Elijah. Do you know who composed each of these?
After the English journeys, Haydn lived quietly in Vienna in what is now known as the Haydn house. Should you ever go to Vienna you will be welcomed there by the caretaker, who will show you the rooms in which Haydn lived.
One day toward the end of his life he asked his servant to carry him to the piano. While the members of his household stood near him he played three times, very solemnly, the Emperor's Song.</t>
  </si>
  <si>
    <t>Franz Liszt : The Story of a Boy Who Became a Great Pianist</t>
  </si>
  <si>
    <t>http://www.gutenberg.org/files/35601/35601-h/35601-h.htm</t>
  </si>
  <si>
    <t>Some day the operas of Richard Wagner will give you great pleasure. At first they were not liked by the public. Wagner had few friends and his life was very hard. But Franz Liszt believed in him and in his work. And so he helped him.
At first Wagner did not like Liszt. He once said, "I never repeated my first call on Liszt." By this he meant that he wished the acquaintance to end. When Liszt realized that Wagner did not care to understand him, he tried his best to keep the friendship secure. Liszt never wished to misunderstand another human being. So, it was not long before Wagner's opinion of Liszt changed, for he said, later, "Through the love of this rarest friend I gained a real home for my art."
There is one thing true for us all. We carry our early thoughts along with us all through life. The friends we make from youth and the thoughts we think from youth are always at hand to bless us if we have done wisely.</t>
  </si>
  <si>
    <t>Mozart : The story of a little boy and his sister who gave concerts</t>
  </si>
  <si>
    <t>http://www.gutenberg.org/files/34582/34582-h/34582-h.htm</t>
  </si>
  <si>
    <t>When Wolferl was nearly six his father took him and Nannerl on a concert tour. Everybody wanted to hear them play and they gave many concerts.
Wolferl spent all his boyhood with his music. He went to many places to play, even as far from Salzburg, in Austria (where he was born), as to Paris and London.
Everywhere he went people were happy to see him and his sister and to hear them play. And they, too, were happy to play because they loved the music so much.
When they reached Vienna they played for the Emperor and Empress.
When Wolferl was presented to the Empress he jumped up into her lap and kissed her.
Wolferl was always busy composing music. But he played games and had a good time just like any other boy. When he was busy with his music, however, he never let his thoughts go to anything else.</t>
  </si>
  <si>
    <t>Franz Schubert : The Story of the Boy Who Wrote Beautiful Songs</t>
  </si>
  <si>
    <t>http://www.gutenberg.org/files/35070/35070-h/35070-h.htm</t>
  </si>
  <si>
    <t>Franz's father was a schoolmaster, and so was Franz himself for three years.
He taught the little children of Vienna their A-B-C's, and how to do sums. Of course, he helped them to learn to read.
Sometimes we find it quite hard to take one piano lesson or violin lesson a week.
But from the time when Franz Schubert was a very little boy he had lessons every week for violin, voice, and piano.
A little later he began to study harmony with a very famous man who knew Mozart. His name was Antonia Salieri
With so many lessons and with school work just as we have it, Franz must have been a very busy boy.
He was quite poor and often very hungry; but in spite of that he was always good natured and full of fun.
At eleven years of age he became a singer in the chapel of the Emperor. It was here that Salieri was director.</t>
  </si>
  <si>
    <t>Robt. Schumann : The Story of the Boy Who Made Pictures in Music</t>
  </si>
  <si>
    <t>http://www.gutenberg.org/files/35596/35596-h/35596-h.htm</t>
  </si>
  <si>
    <t>In the sixteen years that Robert Schumann lived after he and Clara Wieck were married he composed lots of music for the piano, besides songs, symphonies, and other kinds of compositions.
He was a teacher in the Leipzig Conservatory. Among his friends were Mendelssohn, Chopin, Brahms, and many others.
Schumann is best known as a composer of music, although he was also a teacher, a conductor, and a writer upon musical subjects. For many years he was the head of a musical newspaper, which is remembered to this day because of the great work he did in helping people to understand new music and find out new composers. When he was a very young man Schumann wanted to become a pianist, but he unfortunately used a machine that he thought was going to help him play better. It hurt his hand so that he was never able to play well again. Poor Schumann went out of his mind in his last years, and died insane, July 29, 1856.</t>
  </si>
  <si>
    <t>Verdi : The Story of the Little Boy who Loved the Hand Organ</t>
  </si>
  <si>
    <t>http://www.gutenberg.org/files/35158/35158-h/35158-h.htm</t>
  </si>
  <si>
    <t>Whenever the organ man came into the village of Roncole, in Italy (where Verdi was born, October 10, 1813), he could not be kept indoors. But he followed the wonderful organ and the wonderful man who played it, all day long, as happy as he could be.
When Giuseppe was seven years old his father, though only a poor innkeeper, bought him a spinet, a sort of small piano. So faithfully did the little boy practice that the spinet was soon quite worn out and new jacks, or hammers, had to be made for it. This was done by Stephen Cavaletti, who wrote a message on one of the jacks telling that he made them anew and covered them with leather, and fixed the pedal, doing all for nothing, because the little boy, Giuseppe Verdi, showed such willingness to practice and to learn. Thus the good Stephen thought this was pay enough.</t>
  </si>
  <si>
    <t>Wagner : The Story of the Boy Who Wrote Little Plays</t>
  </si>
  <si>
    <t>http://www.gutenberg.org/files/35128/35128-h/35128-h.htm</t>
  </si>
  <si>
    <t>Richard Wagner's day of birth was May 22, 1813. That was more than a century ago! More than twelve hundred months!
Since that time, music has changed very greatly. When Wagner was born, much of the music that was being written had to follow certain patterns or models just as architects follow certain patterns in building a house. Now the composer when he writes music feels a great deal freer as he knows that he can make his own patterns, that he is not held in by any such hard laws as those which held back such composers as Mozart, Bach, Haydn and Handel. It was Wagner who did much to set music free from the old barriers. This does not mean that music today is better than music that was written by Haydn and Beethoven. Indeed it often is not nearly so good, but it is freer, less held down by rule.</t>
  </si>
  <si>
    <t>Struggling Upward, Or Luke Larkin's Luck</t>
  </si>
  <si>
    <t>http://www.gutenberg.org/files/5417/5417-h/5417-h.htm</t>
  </si>
  <si>
    <t>One Saturday afternoon in January a lively and animated group of boys were gathered on the western side of a large pond in the village of Groveton. Prominent among them was a tall, pleasant-looking young man of twenty-two, the teacher of the Center Grammar School, Frederic Hooper, A. B., a recent graduate of Yale College. Evidently there was something of importance on foot. What it was may be learned from the words of the teacher.
"Now, boys," he said, holding in his hand a Waterbury watch, of neat pattern, "I offer this watch as a prize to the boy who will skate across the pond and back in the least time. You will all start together, at a given signal, and make your way to the mark which I have placed at the western end of the lake, skate around it, and return to this point. Do you fully understand?"
"Yes, sir!" exclaimed the boys, unanimously.</t>
  </si>
  <si>
    <t>James Johonnot</t>
  </si>
  <si>
    <t>Ten Great Events in History</t>
  </si>
  <si>
    <t>http://www.gutenberg.org/cache/epub/8507/pg8507-images.html</t>
  </si>
  <si>
    <t>Patriotism, or love of country, is one of the tests of nobility of character. No great man ever lived that was not a patriot in the highest and truest sense. From the earliest times, the sentiment of patriotism has been aroused in the hearts of men by the narrative of heroic deeds inspired by love of country and love of liberty. This truth furnishes the key to the arrangement and method of the present work. The ten epochs treated are those that have been potential in shaping subsequent events; and when men have struck blows for human liberty against odds and regardless of personal consequences. The simple narrative carries its own morals, and the most profitable work for the teacher will be to merely supplement the narrative so that the picture presented shall be all the more vivid. Moral reflections are wearisome and superfluous.</t>
  </si>
  <si>
    <t>Hendrik Willem Van Loon</t>
  </si>
  <si>
    <t>Ancient Man: The Beginning of Civilizations</t>
  </si>
  <si>
    <t>http://www.gutenberg.org/files/9991/9991-h/9991-h.htm</t>
  </si>
  <si>
    <t>Neither will it be a volume of pictures. It will not even be a regular history in the accepted sense of the word.
I shall just take both of you by the hand and together we shall wander forth to explore the intricate wilderness of the bygone ages.
I shall show you mysterious rivers which seem to come from nowhere and which are doomed to reach no ultimate destination.
I shall bring you close to dangerous abysses, hidden carefully beneath a thick overgrowth of pleasant but deceiving romance.
Here and there we shall leave the beaten track to scale a solitary and lonely peak, towering high above the surrounding country.
Unless we are very lucky we shall sometimes lose ourselves in a sudden and dense fog of ignorance.
Wherever we go we must carry our warm cloak of human sympathy and understanding for vast tracts of land will prove to be a sterile desert--swept by icy storms of popular prejudice and personal greed and unless we come well prepared we shall forsake our faith in humanity and that, dear boys, would be the worst thing that could happen to any of us.</t>
  </si>
  <si>
    <t>The Kiltartan History Book</t>
  </si>
  <si>
    <t>http://www.gutenberg.org/files/11260/11260-h/11260-h.htm</t>
  </si>
  <si>
    <t>The Goban was the master of sixteen trades. There was no beating him; he had got the gift. He went one time to Quin Abbey when it was building, looking for a job, and the men were going to their dinner, and he had poor clothes, and they began to jibe at him, and the foreman said 'Make now a cat-and-nine-tails while we are at our dinner, if you are any good.' And he took the chisel and cut it in the rough in the stone, a cat with nine tails coming from it, and there it was complete when they came out from their dinner. There was no beating him. He learned no trade, but he was master of sixteen. That is the way, a man that has the gift will get more out of his own brain than another will get through learning. There is many a man without learning will get the better of a college-bred man, and will have better words too. Those that make inventions in these days have the gift, such a man now as Edison, with all he has got out of electricity.</t>
  </si>
  <si>
    <t>Samuel G. Goodrich</t>
  </si>
  <si>
    <t>Peter Parley's Tales About America and Australia</t>
  </si>
  <si>
    <t>http://www.gutenberg.org/files/16891/16891-h/16891-h.htm</t>
  </si>
  <si>
    <t>They have kangaroo rats, and dogs of the jackal kind, all exactly alike; and a little animal of the bear tribe, named the wombat, but the largest quadruped at present discovered is the kangaroo.
These pretty nearly complete the catalogue of four-footed animals yet known on this vast island.
There is, however, an animal which resembles nothing in the creation but itself, and which neither belongs to beast, bird or fish.
This animal is called the Duck-billed Platypus.
Of all the quadrupeds yet known, this seems the most extraordinary in its conformation; exhibiting the perfect semblance of the beak of a duck on the head of a quadruped.
The head is flattish, and rather small than large; the mouth or snout so exactly resembles that of some broad-billed species of duck, that it might be mistaken for one.
The birds and fish are no less singular than the beasts. There is a singular fish, which when left uncovered by the ebbing of the tide, leaps about like the grasshopper, by means of strong fins.</t>
  </si>
  <si>
    <t>Arthur Gilman and George Rawlinson</t>
  </si>
  <si>
    <t>Ancient Egypt</t>
  </si>
  <si>
    <t>http://www.gutenberg.org/files/15663/15663-h/15663-h.htm</t>
  </si>
  <si>
    <t>The geology of Egypt is simple. The entire flat country is alluvial. The hills on either side are, in the north, limestone, in the central region sandstone, and in the south granite and syenite. The granitic formation begins between the twenty-fourth and twenty-fifth parallels, but occasional masses of primitive rock are intruded into the secondary regions, and these extend northward as far as lat. 27°10'. Above the rocks are, in many places, deposits of gravel and sand, the former hard, the latter loose and shifting. A portion of the eastern desert is metalliferous. Gold is found even at the present day in small quantities, and seems anciently to have been more abundant. Copper, iron, and lead have been also met with in modern times, and one iron mine shows signs of having been anciently worked. Emeralds abound in the region about Mount Zabara, and the eastern desert further yields jaspers, carnelians, breccia verde, agates, chalcedonies, and rock-crystal.</t>
  </si>
  <si>
    <t xml:space="preserve">Gaston Camille and Charles Maspero
</t>
  </si>
  <si>
    <t>Manual of Egyptian Archaeology and Guide to the Study of Antiquities in Egypt</t>
  </si>
  <si>
    <t>http://www.gutenberg.org/files/14400/14400-h/14400-h.htm</t>
  </si>
  <si>
    <t>Most of the towns, and even most of the larger villages, of ancient Egypt were walled. 
This was an almost necessary consequence of the geographical characteristics and the political constitution of the country. The mouths of the defiles which led into the desert needed to be closed against the Bedawîn; while the great feudal nobles fortified their houses, their towns, and the villages upon their domains which commanded either the mountain passes or the narrow parts of the river, against their king or their neighbours.
The oldest fortresses are those of Abydos, El Kab, and Semneh. Abydos contained a sanctuary dedicated to Osiris, and was situate at the entrance to one of the roads leading to the Oasis. As the renown of the temple attracted pilgrims, so the position of the city caused it to be frequented by merchants; hence the prosperity which it derived from the influx of both classes of strangers exposed the city to incursions of the Libyan tribes.</t>
  </si>
  <si>
    <t>Jennie Hall</t>
  </si>
  <si>
    <t xml:space="preserve">Buried Cities: Pompeii, Olympia, Mycenae </t>
  </si>
  <si>
    <t>http://www.gutenberg.org/files/9628/9628-h/9628-h.htm</t>
  </si>
  <si>
    <t>Vesuvius is a dangerous thing, but very beautiful. It stands tall and pointed and graceful against a lovely sky. Its little cloud waves from it like a plume. At night the mountain is swallowed by the dark. But the red rivers down its slopes glare in the sky. It is beautiful and terrible like a tiger. Thousands of people have loved it. They have climbed it and looked down its crater. It is like looking into the heart of the earth. One of these travelers wrote of his visit in 1793. He said:
"For many days Vesuvius has been in action. I have watched it from Naples. It is wonderfully beautiful and always changing. On one day huge clouds poured out of the top. They hung in the sky far above, white as snow. Suddenly a cloud of smoke rushed out of another mouth. It was as black as ink. The black column rose tall and curling beside the snowy clouds. That was a picture in black and white. But at another time I saw one in bright colors.</t>
  </si>
  <si>
    <t>H. A. Guerber</t>
  </si>
  <si>
    <t>The Story of the Greeks</t>
  </si>
  <si>
    <t>http://www.gutenberg.org/files/23495/23495-h/23495-h.htm</t>
  </si>
  <si>
    <t>Although Greece (or Hel´las) is only half as large as the State of New York, it holds a very important place in the history of the world. It is situated in the southern part of Europe, cut off from the rest of the continent by a chain of high mountains which form a great wall on the north. It is surrounded on nearly all sides by the blue waters of the Mediterranean Sea, which stretch so far inland that it is said no part of the country is forty miles from the sea, or ten miles from the hills. Thus shut in by sea and mountains, it forms a little territory by itself, and it was the home of a noted people.
The history of Greece goes back to the time when people did not know how to write, and kept no record of what was happening around them. For a long while the stories told by parents to their children were the only information which could be had about the country and its former inhabitants; and these stories, slightly changed by every new teller, grew more and more extraordinary as time passed.</t>
  </si>
  <si>
    <t>Edward Harper Parker</t>
  </si>
  <si>
    <t>Ancient China Simplified</t>
  </si>
  <si>
    <t>http://www.gutenberg.org/cache/epub/6624/pg6624-images.html</t>
  </si>
  <si>
    <t>Allusion has already been made to the eclipses mentioned in Confucius' history as a means by which the probability of his general truth as a historian may in a certain measure be gauged. A few words upon the Chinese calendar, as it is and was, may therefore not be amiss. The Chinese month has from first to last been uncompromisingly lunar; that is to say, the first day of each month, or "moon" as it may strictly and properly be called, always falls within the day (beginning at midnight) during which the new moon occurs. Of course, Peking is the administrative center now, and therefore the observations are taken there with reference to the Peking meridian. As Confucius took his facts and records mainly from the Lu archives, and (we must suppose) noted celestial movements from what was seen by the Lu astronomers, it has always been presumed that the eclipses mentioned by him were observed from Lu too; that is, from a station over four degrees of longitude and one of latitude removed from the imperial capital as it then was (modern Ho-nan Fu).</t>
  </si>
  <si>
    <t>Roy Chapman Andrews and Yvette Borup Andrews</t>
  </si>
  <si>
    <t>Camps and Trails in China</t>
  </si>
  <si>
    <t>http://www.gutenberg.org/files/12296/12296-h/12296-h.htm</t>
  </si>
  <si>
    <t>It was a glorious day with the sun shining brilliantly from a cloudless sky and just a touch of autumn snap in the air. We crossed the sloping rock-strewn plain to the base of the mountain, and discovered a trail which led up a forested shoulder to the right of the main peaks. An hour of steady climbing brought us to the summit of the ridge where we struck into the woods toward a snow-field on the opposite slope. The trail led us along the brink of a steep escarpment from which we could look over the valley and away into the blue distance toward Li-chiang. Three thousand feet below us the roof of our temple gleamed from among the sheltering pine trees, and the herds of sheep and cattle massed themselves into moving patches on the smooth brown plain.
We pushed our way through the spruce forest with the glistening snow bed as a beacon and suddenly emerged into a flat open meadow overshadowed by the ragged peaks. "What a perfectly wonderful place to camp," we both exclaimed. "If we can only find water, let's come tomorrow."</t>
  </si>
  <si>
    <t>Hutton Webster</t>
  </si>
  <si>
    <t>Early European History</t>
  </si>
  <si>
    <t>http://www.gutenberg.org/cache/epub/7960/pg7960-images.html</t>
  </si>
  <si>
    <t>Such fruitful, well-watered valleys as those of the Nile and the Euphrates encouraged agricultural life. Farming was the chief occupation. Working people, whether slaves or freemen, were generally cultivators of the soil. All the methods of agriculture are pictured for us on the monuments. We mark the peasant as he breaks up the earth with a hoe or plows a shallow furrow with a sharp-pointed stick. We see the sheep being driven across sown fields to trample the seed into the moist soil. We watch the patient laborers as with hand sickles they gather in the harvest and then with heavy flails separate the chaff from the grain. Although their methods were very clumsy, ancient farmers raised immense crops of wheat and barley. The soil of Egypt and Babylonia not only supported a dense population, but also supplied food for neighboring peoples. These two lands were the granaries of the East.</t>
  </si>
  <si>
    <t>Young Folks' History of England</t>
  </si>
  <si>
    <t>http://www.gutenberg.org/files/4769/4769-h/4769-h.htm</t>
  </si>
  <si>
    <t>The Princess Victoria, daughter of the Duke of Kent, was but eighteen years old when she was Queen of England.
She went with her mother, the Duchess of Kent, to live, sometimes at Buckingham Palace and sometimes at Windsor Castle, and the next year she was crowned in state at Westminster Abbey. Everyone saw then how kind she was, for when one of the lords, who was very old, stumbled on the steps as he came to pay her homage, she sprang up from her throne to help him.
Three years later she was married to Prince Albert of Saxe-Coburg, a most excellent men, who made it his whole business to help her in all her duties as sovereign of the great country, without putting himself forward. Nothing ever has been more beautiful than the way those two behaved to one another; she never forgetting that he was her husband and she only his wife, and he always remembering that she was really the queen, and that he had no power at all.</t>
  </si>
  <si>
    <t>D. H. Montgomery</t>
  </si>
  <si>
    <t>The Leading Facts of English History</t>
  </si>
  <si>
    <t>http://www.gutenberg.org/cache/epub/17386/pg17386-images.html</t>
  </si>
  <si>
    <t>In the course of the next three generations, the political and social elements of Roman civilization in Britain seem to have disappeared. A few words, such as "port" and "street," which may or may not have been derived from the Latin, have come down to us. But there was nothing left, of which we can speak with absolute certainty, save the material shell, the walls, roads, forts, villas, arches, gateways, altars, and tombs, whose ruins are still seen scattered throughout the land.
The soil, also, is full of relics of the same kind. Twenty feet below the surface of the London of today lie the remains of the London of the Romans. In digging in the "City," the laborer's shovel every now and then brings to light pieces of carved stone with Latin inscriptions, bits of rusted armor, broken swords, fragments of statuary, and gold and silver ornaments.</t>
  </si>
  <si>
    <t>Charles W. Whistler</t>
  </si>
  <si>
    <t>King Alfred's Viking: A Story of the First English Fleet</t>
  </si>
  <si>
    <t>http://www.gutenberg.org/files/14034/14034-h/14034-h.htm</t>
  </si>
  <si>
    <t>Men call me "King Alfred's Viking," and I think that I may be proud of that name; for surely to be trusted by such a king is honor enough for any man, whether freeman or thrall, noble or churl. Maybe I had rather be called by that name than by that which was mine when I came to England, though it was a good title enough that men gave me if it meant less than it seemed. For being the son of Vemund, king of Southmereland in Norway, I was hailed as king when first I took command of a ship of my own. Sea king, therefore, was I, Ranald Vemundsson, but my kingdom was but over ship and men, the circle of the wide sea round me was naught that I could rule over if I might seem to conquer the waves by the kingship of good seaman's craft.</t>
  </si>
  <si>
    <t>William Henry Giles Kingston</t>
  </si>
  <si>
    <t>How Britannia Came to Rule the Waves</t>
  </si>
  <si>
    <t>http://www.gutenberg.org/files/23496/23496-h/23496-h.htm</t>
  </si>
  <si>
    <t>The original compass consisted of a cup full of water, on which floated a thin circular board, with the needle resting on it; this was placed in a small shrine or temple in front of the helmsman, with a lantern probably fixed inside to throw light on the mysterious instrument during the night. The most fearful oaths were administered to the initiated not to divulge the secret. Every means, also, which craft could devise or superstition enforce was employed by the Phoenicians to prevent other people from gaining a knowledge of it, or of the mode by which their commerce beyond the Straits of Hercules was carried on, or of the currents, the winds, the tides, the seas, the shores, the people, or the harbors. A story is told of a Phoenician vessel running herself on the rocks to prevent the Romans from finding the passage. This secrecy was enforced by the most sanguinary code—death was the penalty of indiscretion; thus the secret of the compass was preserved from generation to generation among a few families of seamen unknown to the rest of the civilized world.</t>
  </si>
  <si>
    <t>Edward J. Lowell</t>
  </si>
  <si>
    <t>The Eve of the French Revolution</t>
  </si>
  <si>
    <t>http://www.gutenberg.org/cache/epub/6301/pg6301-images.html</t>
  </si>
  <si>
    <t>The public buildings and gardens were worthy of the first city in Europe. With some of the travelers of today are familiar. The larger number of the remarkable churches now standing were in existence before the Revolution. Of the palaces then in the city, the three most famous have met with varied fates. The Luxembourg, which was the residence of the king's eldest brother, is the least changed. To the building itself but small additions have been made. Its garden was and is a quiet, orderly place where respectable family groups sit about in the shade. The Louvre has been much enlarged. Under Louis XVI. it consisted of the buildings surrounding the eastern court, of a wing extending toward the river (the gallery of Apollo), and of a long gallery, since rebuilt, running near the riverbank and connecting this older palace with the Tuileries. About one-half of the space now enclosed between the two sides of the enormous edifice, and known as the Place du Carrousel, was then covered with houses and streets. The land immediately to the east of the Tuileries palace was not built upon, but part of it was enclosed by a tall iron railing.</t>
  </si>
  <si>
    <t>Ruth Royce</t>
  </si>
  <si>
    <t>The Children of France</t>
  </si>
  <si>
    <t>http://www.gutenberg.org/files/16437/16437-h/16437-h.htm</t>
  </si>
  <si>
    <t>Daylight came; the men halted for breakfast, and the boy, secreting himself by the roadside, munched his bread and cheese and waited for the soldiers to resume the march. All day long he followed them as closely as he dared, but early in the second evening he made bold to draw up to the rear rank and plodded along behind it until they halted for rest. Suddenly the lad felt a firm hand on his shoulder. He found his uncle frowning down upon him.
"'What are you doing here?' demanded the uncle severely. 'Home with you as fast as you can go!'
"'But, uncle, I wish to be a soldier. I am little but I am strong. See, I have marched a day and a night and you, my uncle, are weary, while Remi is still fresh as the morning flowers.'</t>
  </si>
  <si>
    <t>History of France</t>
  </si>
  <si>
    <t>http://www.gutenberg.org/files/17287/17287-h/17287-h.htm</t>
  </si>
  <si>
    <t>The old laws and customs, varying in different provinces, had been swept away, so that the field was clear; and the system of government which Napoleon devised has remained practically unchanged from that time to this. Everything was made to depend upon the central government. The Ministers of Religion, of Justice, of Police, of Education, etc., have the regulation of all interior affairs, and appoint all who work under them, so that nobody learns how to act alone; and as the Government has been in fact ever since dependent on the will of the people of Paris, the whole country is helplessly in their hands. The army, as in almost all foreign nations, is raised by conscription—that is, by drawing lots among the young men liable to serve, and who can only escape by paying a substitute to serve in their stead; and this is generally the first object of the savings of a family.</t>
  </si>
  <si>
    <t>Nevill Forbes, Arnold J. Toynbee, D. Mitrany, D.G. Hogarth</t>
  </si>
  <si>
    <t>The Balkans A History Of Bulgaria—Serbia—Greece—Rumania—Turkey</t>
  </si>
  <si>
    <t>http://www.gutenberg.org/cache/epub/11716/pg11716.html</t>
  </si>
  <si>
    <t>During his rule of Serbia, which lasted virtually from 1817 till 1839, Prince Milo did a very great deal for the welfare of his country. He emancipated the Serbian Church from the trammels of the Greek Patriarchate of Constantinople in 1831, from which date onwards it was ruled by a Metropolitan of Serb nationality, resident at Belgrade. He encouraged the trade of the country, a great deal of which he held in his own hands; he was in fact a sort of prototype of those modern Balkan business-kings of whom King George of Greece and King Carol of Rumania were the most notable examples. He raised an army and put it on a permanent footing, and organized the construction of roads, schools, and churches. He was, however, an autocratic ruler of the old school, and he had no inclination to share the power for the attainment of which he had labored so many years and gone through so much.</t>
  </si>
  <si>
    <t>George Edmundson</t>
  </si>
  <si>
    <t>History of Holland</t>
  </si>
  <si>
    <t>http://www.gutenberg.org/files/14971/14971-h/14971-h.htm</t>
  </si>
  <si>
    <t>In the time of Charles the trade and industries of the Netherlands were in a highly prosperous state. The Burgundian provinces under the wise administrations of Margaret and Mary, and protected by the strong arm of the emperor from foreign attack, were at this period by far the richest state in Europe and the financial mainstay of the Habsburg power. Bruges, however, had now ceased to be the central market and exchange of Europe, owing to the silting up of the river Zwijn. It was no longer a port, and its place had been taken by Antwerp. At the close of the reign of Charles, Antwerp, with its magnificent harbour on the Scheldt, had become the "counting-house" of the nations, the greatest port and the wealthiest and most luxurious city in the world. Agents of the principal bankers and merchants of every country had their offices within its walls.</t>
  </si>
  <si>
    <t>Mahatma Gandhi</t>
  </si>
  <si>
    <t>Freedom's Battle</t>
  </si>
  <si>
    <t>http://www.gutenberg.org/files/10366/10366-h/10366-h.htm</t>
  </si>
  <si>
    <t>Mr. Gandhi in moving his resolution on the creed before the Congress, said, "The resolution which I have the honor to move is as follows: The object of the Indian National Congress is the attainment of Swarajya by the people of India by all legitimate and peaceful means."
There are only two kinds of objections, so far as I understand, that will be advanced from this platform. One is that we may not today think of dissolving the British connection. What I say is that it is derogatory to national dignity to think of permanence of British connection at any cost. We are laboring under a grievous wrong, which it is the personal duty of every Indian to get redressed. This British Government not only refused to redress the wrong, but it refuses to acknowledge its mistake and so long as it retains its attitude, it is not possible for us to say all that we want to be or all that we want to get, retaining British connection.</t>
  </si>
  <si>
    <t>Charles Foster Kent and Jeremiah Whipple Jenks</t>
  </si>
  <si>
    <t>Twelve Studies on the Making of a Nation: The Beginnings of Israel's History</t>
  </si>
  <si>
    <t>On the basis of the preceding comparisons some writers attempt to trace tentatively the history of the flood tradition current among the peoples of southwestern Asia. A fragment of the Babylonian flood story, coming from at least as early as 2000 B.C., has recently been discovered. The probability is that the tradition goes back to the earliest beginnings of Babylonian history. The setting of the Biblical accounts of the flood is also the Tigris-Euphrates valley rather than Palestine. The description of the construction of the ark in Genesis 6:14-16 is not only closely parallel to that found in the Babylonian account, but the method—the smearing of the ark within and without with bitumen—is peculiar to the Tigris-Euphrates valley. Many scholars believe, therefore, that Babylonia was the original home of the Biblical flood story.
Its exact origin, however, is not so certain. Many of its details were doubtless suggested by the annual floods and fogs which inundate that famous valley and recall the primeval chaos so vividly pictured in the corresponding Babylonian story of the creation. It may have been based on the remembrances of a great local inundation, possibly due to the subsidence of great areas of land.</t>
  </si>
  <si>
    <t>R. A. Van Middeldyk</t>
  </si>
  <si>
    <t>The History of Puerto Rico</t>
  </si>
  <si>
    <t>http://www.gutenberg.org/cache/epub/12272/pg12272-images.html</t>
  </si>
  <si>
    <t>Few islands of the extent of Puerto Rico are watered by so many streams. Seventeen rivers, taking their rise in the mountains, cross the valleys of the north coast and fall into the sea. Some of these are navigable for two or three leagues from their mouths for small craft. Those of Manati, Loisa, Trabajo, and Arecibo are very deep and broad, and it is difficult to imagine how such large bodies of water can be collected in so short a course. Owing to the heavy surf which continually breaks on the north coast, these rivers have bars across their embouchures which do not allow large vessels to enter. The rivers of Bayamón and Rio Piedras flow into the harbor of the capital, and are also navigable for boats. At Arecibo, at high water, small brigs may enter with perfect safety, notwithstanding the bar. The south, west, and east coasts are also well supplied with water.</t>
  </si>
  <si>
    <t>Marian Minnie George</t>
  </si>
  <si>
    <t>Little Journey to Puerto Rico</t>
  </si>
  <si>
    <t>http://www.gutenberg.org/cache/epub/9995/pg9995-images.html</t>
  </si>
  <si>
    <t>Since Puerto Rico and these other islands have come to be parts of the
United States, everyone is anxious to learn something more of them.
The best way to learn the geography of a country and the customs of the people is to visit the country and see with your own eyes.
That would be a difficult thing for most of us. The next best way is to make the journey in imagination, and that all of us can do.
The island nearest us is Puerto Rico, the most eastern island of the Greater Antilles. Let us visit that first and the other islands later on.
We must find out something of the climate, however, before we start on this journey. This may not be the right season of the year to go. We must know, too, what kind of clothing to take with us.
In order to plan our route wisely, we must know something of the geography of the island. We should also know the past history of Puerto Rico, in order to understand the customs of the people and the conditions that exist there.</t>
  </si>
  <si>
    <t>Andrew Lang</t>
  </si>
  <si>
    <t>A Short History of Scotland</t>
  </si>
  <si>
    <t>http://www.gutenberg.org/files/15955/15955-h/15955-h.htm</t>
  </si>
  <si>
    <t>If we could see in a magic mirror the country now called Scotland as it was when the Romans under Agricola (81 A.D.) crossed the Border, we should recognize little but the familiar hills and mountains. The rivers, in the plains, overflowed their present banks; dense forests of oak and pine, haunted by great red deer, elks, and boars, covered land that has long been arable. There were lakes and lagoons where for centuries there have been fields of corn. On the oldest sites of our towns were groups of huts made of clay and wattle, and dominated, perhaps, by the large stockaded house of the tribal prince. In the lochs, natural islands, or artificial islets made of piles (crannogs), afforded standing-ground and protection to villages, if indeed these lake-dwellings are earlier in Scotland than the age of war that followed the withdrawal of the Romans.</t>
  </si>
  <si>
    <t>Sir Owen Morgan Edwards</t>
  </si>
  <si>
    <t>A Short History of Wales</t>
  </si>
  <si>
    <t>http://www.gutenberg.org/files/3260/3260-h/3260-h.htm</t>
  </si>
  <si>
    <t>The rocks of Wales are older and harder than the rocks of the plains; and as you travel from the south to the north, the older and harder they become. The highest mountains of Wales, and some of its hills, have crests of the very oldest and hardest rock—granite, porphyry, and basalt; and these rocks are given their form by fire. But the greater part of the country is made of rocks formed by water—still the oldest of their kind. In the north-west, center, and west—about two-thirds of the whole country,—the rocks are chiefly slate and shale; in the south-east they are chiefly old red sandstone; in the north-east, but chiefly in the south, they are limestone and coal.
Its rocks give Wales its famous scenery—its rugged peaks, its romantic glens, its rushing rivers. They are also its chief wealth—granite, slate, limestone, coal; and lodes of still more precious metals—iron, lead, silver, and gold—run through them.</t>
  </si>
  <si>
    <t>Oscar D. Skelton</t>
  </si>
  <si>
    <t>The Canadian Dominion: A Chronicle of Our Northern Neighbor</t>
  </si>
  <si>
    <t>http://www.gutenberg.org/files/2835/2835-h/2835-h.htm</t>
  </si>
  <si>
    <t>The history of British North America in the quarter of a century that followed the War of 1812 is in the main the homely tale of pioneer life. Slowly little clearings in the vast forest were widened and won to order and abundance; slowly community was linked to community; and out of the growing intercourse there developed the complex of ways and habits and interests that make up the everyday life of a people.
All the provinces called for settlers, and they did not call in vain. For a time northern New England continued to overflow into the Eastern Townships of Lower Canada, the rolling lands south of the St. Lawrence which had been left untouched by riverbound seigneur and habitant. Into Upper Canada, as well, many individual immigrants came from the south, some of the best the Republic had to give, merchants and manufacturers with little capital but much shrewd enterprise, but also some it could best spare, fugitives from justice and keepers of the taverns that adorned every four corners. Yet slowly this inflow slackened.</t>
  </si>
  <si>
    <t>William R. Shepherd</t>
  </si>
  <si>
    <t>The Hispanic Nations of the New World: A Chronicle of Our Southern Neighbors</t>
  </si>
  <si>
    <t>http://www.gutenberg.org/files/3042/3042-h/3042-h.htm</t>
  </si>
  <si>
    <t>Even so huge and conservative a country as Brazil could not start out upon the pathway of republican freedom without some unrest; but the political experience gained under a regime of limited monarchy had a steadying effect. Besides, the Revolution of 1889 had been effected by a combination of army officers and civilian enthusiasts who knew that the provinces were ready for a radical change in the form of government, but who were wise enough to make haste slowly. If a motto could mean anything, the adoption of the positivist device, "Order and Progress," displayed on the national flag seemed a happy augury.
The constitution promulgated in 1891 set up a federal union broadly similar to that of the United States, except that the powers of the general Government were somewhat more restricted. Qualifications for the suffrage were directly fixed in the fundamental law itself, but the educational tests imposed excluded the great bulk of the population from the right to vote. In the constitution, also, Church and State were declared absolutely separate, and civil marriage was prescribed.</t>
  </si>
  <si>
    <t>George Cary Eggleston</t>
  </si>
  <si>
    <t>Strange Stories from History for Young People by George Cary Eggleston</t>
  </si>
  <si>
    <t>http://www.gutenberg.org/files/23887/23887-h/23887-h.htm</t>
  </si>
  <si>
    <t>At last they managed to leap from the logs, not to the bank, but to a small island in the river. There they were very little better off than on the raft. They were on land, it is true, but there was still no way of getting to shore; and as there was nothing on the island to make a fire with, Washington was forced, drenched as he was with ice-water, to pass the long winter night in the open air, without so much as a tiny blaze or a handful of coals by which to warm himself.
Unfortunately the night proved to be a very cold one, and poor Gist's feet and hands were frozen before morning. Washington got no frost-bites, but his sufferings must have been great.
During the night that part of the stream which lay between the island and the shore that Washington wished to reach froze over, and in the morning the travellers were able to renew their journey. Once across that, the worst of their troubles were over.</t>
  </si>
  <si>
    <t>Henry Man</t>
  </si>
  <si>
    <t>The Land We Live In</t>
  </si>
  <si>
    <t>http://www.gutenberg.org/files/20105/20105-h/20105-h.htm</t>
  </si>
  <si>
    <t>In the little wooden chapel, two or three weeks after the event, the colonists assembled one bright day to attend the baptism and christening of the little stranger. The font was the family's silver wash ewer, and the sponsor was Governor White himself, the baby's grandfather. Thereafter she was known as Virginia Dare, a sweet and appropriate name for this pretty little wild flower that bloomed all alone on that desolate coast. About the time that Virginia was cutting her first teeth there came very distressing times to the colony. There was great need of supplies, and it was determined to send to England for them. Governor White went himself, and never saw his little granddaughter again.
It was three years before the Governor returned to Roanoke Island. He was kept in England by the Spanish invasion, and after the winds and the waves had shattered the dreaded Armada, it was some time before Raleigh could get together the men and supplies that were needed by the far-off colony.</t>
  </si>
  <si>
    <t>Wilbur F. Gordy</t>
  </si>
  <si>
    <t>Stories of Later American History</t>
  </si>
  <si>
    <t>http://www.gutenberg.org/files/18618/18618-h/18618-h.htm</t>
  </si>
  <si>
    <t>Another law said that the colonists should buy the goods they needed from no other country than England, and that these goods should be brought over in English vessels. So in buying as well as in selling they were at the mercy of the English merchants and the English ship owners, who could set their own prices.
But even more unjust seemed the law forbidding the manufacture in America of anything which was manufactured in England. For instance, iron from American mines had to be sent to England to be made into useful articles, and then brought back over the sea in English vessels and sold to the colonists by English merchants at their own price.
Do you wonder that the colonists felt that England was taking an unfair advantage? You need not be told that these laws were strongly opposed. In fact, the colonists, thinking them unjust, did not hesitate to break them.</t>
  </si>
  <si>
    <t>Bourne and Olson</t>
  </si>
  <si>
    <t>The Northmen, Columbus and Cabot, 985-1503</t>
  </si>
  <si>
    <t>http://www.gutenberg.org/files/18571/18571-h/18571-h.htm</t>
  </si>
  <si>
    <t>At this time there began to be much talk about a voyage of exploration to that country which Leif had discovered. The leader of this expedition was Thorstein Ericsson, who was a good man and an intelligent, and blessed with many friends. Eric was likewise invited to join them, for the men believed that his luck and foresight would be of great furtherance. He was slow in deciding, but did not say nay, when his friends besought him to go. They thereupon equipped that ship in which Thorbiorn had come out, and twenty men were selected for the expedition. They took little cargo with them, naught else save their weapons and provisions. On that morning when Eric set out from his home, he took with him a little chest containing gold and silver; he hid this treasure, and then went his way.</t>
  </si>
  <si>
    <t>Annie Russell Marble</t>
  </si>
  <si>
    <t>The Women Who Came in the Mayflower</t>
  </si>
  <si>
    <t>http://www.gutenberg.org/files/7252/7252-h/7252-h.htm</t>
  </si>
  <si>
    <t>Squanto showed the men how to plant alewives or herring as fertilizer for the Indian corn. He taught the boys and girls how to gather clams and mussels on the shore and to "tread eels" in the water that is still called Eel River. He gathered wild strawberries and sassafras for the women and they prepared a "brew" which almost equaled their ale of old England. The friendly Indians assisted the men, as the seasons opened, in hunting wild turkeys, ducks and an occasional deer, welcome additions to the store of fish, sea-biscuits and cheese. We are told that Squanto brought also a dog from his Indian friends as a gift to the settlement. Already there were, at least, two dogs, probably brought from Holland or England, a mastiff and a spaniel to give comfort and companionship to the women and children, and to go with the men into the woods for timber and game.</t>
  </si>
  <si>
    <t>True Stories of History and Biography</t>
  </si>
  <si>
    <t>http://www.gutenberg.org/files/15697/15697-h/15697-h.html</t>
  </si>
  <si>
    <t>Now, the chair in which Grandfather sat was made of oak, which had grown dark with age, but had been rubbed and polished till it shone as bright as mahogany. It was very large and heavy and had a back that rose high above Grandfather's white head. This back was curiously carved in open work, so as to represent flowers and foliage and other devices, which the children had often gazed at, but could never understand what they meant. On the very tiptop of the chair, over the head of Grandfather himself, was a likeness of a lion's head, which had such a savage grin that you would almost expect to hear it growl and snarl.
The children had seen Grandfather sitting in this chair ever since they could remember anything. Perhaps the younger of them supposed that he and the chair had come into the world together, and that both had always been as old as they were now. At this time, however, it happened to be the fashion for ladies to adorn their drawing-rooms with the oldest and oddest chairs that could be found.</t>
  </si>
  <si>
    <t>Edward Eggleston</t>
  </si>
  <si>
    <t>Stories of Great Americans for Little Americans</t>
  </si>
  <si>
    <t>http://www.gutenberg.org/cache/epub/10070/pg10070-images.html</t>
  </si>
  <si>
    <t>After they got the seal, Doctor Kane and his men traveled on. Sometimes they were on the ice. Sometimes they were in the boats. The men were so weak, that they could hardly row the boats. They were so hungry, that they could not sleep well at night.
One day they were rowing, when they heard a sound. It came to them across the water. It did not sound like the cry of sea birds. It sounded like people's voices.
"Listen!" Doctor Kane said to Petersen.
Petersen spoke the same language as the people of Greenland. He listened. The sound came again. Petersen was so glad, that he could hardly speak. He told Kane in a half whisper, that it was the voice of some one speaking his own language. It was some Greenland men in a boat.
The next day they got to a Greenland town. Then they got into a little ship going to England. They knew that they could get home from England. But the ship stopped at another Greenland town.</t>
  </si>
  <si>
    <t>The Beginner's American History</t>
  </si>
  <si>
    <t>http://www.gutenberg.org/files/18127/18127-h/18127-h.htm</t>
  </si>
  <si>
    <t>The very next day such certain signs of land were seen that the most faint-hearted took courage. The men had already noticed great flocks of land-birds flying toward the west, as if to guide them. Now some of the men on one vessel saw a branch of a thorn-bush float by. It was plain that it had not long been broken off from the bush, and it was full of red berries.
But one of the crew on the other vessel found something better even than the thorn-branch; for he drew out of the water a carved walking-stick. Everyone saw that such a stick must have been cut and carved by human hands. These two signs could not be doubted. The men now felt sure that they were approaching the shore, and what was more, that there were people living in that strange country.</t>
  </si>
  <si>
    <t>Burton Egbert Stevenson</t>
  </si>
  <si>
    <t>American Men of Action</t>
  </si>
  <si>
    <t>http://www.gutenberg.org/files/16508/16508-h/16508-h.htm</t>
  </si>
  <si>
    <t>George Washington was only sixteen years of age when he started out on this errand into what was then the wilderness. It was a tremendous task which he had undertaken, for the estate comprised nearly a fifth of the present state, but he did it so well that, on Lord Fairfax's recommendation, he was at once appointed a public surveyor, and may fairly be said to have commenced his public career. His brother soon afterwards secured for him the appointment as adjutant-general for the district in which he lived, so that it became his duty to attend to the organization and equipment of the district militia. This was the beginning of his military service and of his study of military science. He was at that time eighteen years of age.
That was the end of his boyhood. You will notice that I have said nothing about his being a marvel of goodness or of wisdom—nothing, for instance, about a cherry tree.</t>
  </si>
  <si>
    <t>Prescott Holmes</t>
  </si>
  <si>
    <t>Young Peoples' History of the War with Spain</t>
  </si>
  <si>
    <t>http://www.gutenberg.org/files/17993/17993-h/17993-h.htm</t>
  </si>
  <si>
    <t>The island is called Cuba. It belongs to a large group of islands known as the West Indies; a changed form of the old name, West Indias, given by Christopher Columbus, who thought that by sailing westward he had reached islands off the shore of India. If you look on a map of the Western Hemisphere, you will find the West Indies between the Caribbean Sea and the Atlantic Ocean.
Most of these islands are high and rocky, seeming like a chain of mountains in the ocean, with their tops above the waves. They are in the tropical regions, and the climate is very hot in the lowlands and on the coasts, but is delightful in the high parts all the year round. There are only two seasons—wet and dry. The rainy season begins in the spring or early summer, and lasts about six months.
What grows in these islands? Delicious fruits: mangoes, oranges, cocoanuts, limes, pineapples, and bananas; many other valuable crops: coffee, tobacco, maize, rice, sugar-cane, and cotton; immense forests of mahogany and other valuable trees. This beautiful vegetation makes these lands fair to look upon. Then, too, there are many birds with gorgeous plumage.</t>
  </si>
  <si>
    <t>H. E. Marshall</t>
  </si>
  <si>
    <t>This Country of Ours</t>
  </si>
  <si>
    <t>http://www.gutenberg.org/cache/epub/3761/pg3761-images.html</t>
  </si>
  <si>
    <t>In days long long ago there dwelt in Greenland a King named Eric the
Red. He was a man mighty in war, and men held him in high honor.
Now one day to the court of Eric there came Bjarni the son of Heriulf. This Bjarni was a far traveler. He had sailed many times upon the seas, and when he came home he had ever some fresh tale of marvel and adventure to tell. But this time he had a tale to tell more marvelous than any before. For he told how far away across the sea of Greenland, where no man had sailed before, he had found a new, strange land.
But when the people asked news of this unknown land Bjarni could tell them little, for he had not set foot upon those far shores. Therefore, the people scorned him.
"Truly you have little hardihood," they said, "else you had gone ashore, and seen for yourself, and had given us good account of this land."</t>
  </si>
  <si>
    <t>Henry Cabot Lodge and Theodore Roosevelt</t>
  </si>
  <si>
    <t>Hero Tales from American History</t>
  </si>
  <si>
    <t>http://www.gutenberg.org/files/1864/1864-h/1864-h.htm</t>
  </si>
  <si>
    <t>Lincoln died a martyr to the cause to which he had given his life, and both life and death were heroic. The qualities which enabled him to do his great work are very clear now to all men. His courage and his wisdom, his keen perception and his almost prophetic foresight, enabled him to deal with all the problems of that distracted time as they arose around him. But he had some qualities, apart from those of the intellect, which were of equal importance to his people and to the work he had to do. His character, at once strong and gentle, gave confidence to everyone, and dignity to his cause. He had an infinite patience, and a humor that enabled him to turn aside many difficulties which could have been met in no other way. But most important of all was the fact that he personified a great sentiment, which ennobled and uplifted his people, and made them capable of the patriotism which fought the war and saved the Union.</t>
  </si>
  <si>
    <t>Mrs. Webb-Peploe</t>
  </si>
  <si>
    <t>The Pilgrims of New England</t>
  </si>
  <si>
    <t>http://www.gutenberg.org/cache/epub/10222/pg10222-images.html</t>
  </si>
  <si>
    <t>The brow of the hill was gained: and so grand and extensive was the view to the south and west, that Oriana stood for some time contemplating it with a refined pleasure, and forgot every feeling that could interrupt the pure and lofty enjoyment. Beneath the precipitous hill on which she stood, a plain, or wide savanna, stretched away for many miles, covered with the tall prairie-grass, now dry and yellow, and waving gracefully in the morning breeze. Its flat monotony was only broken by a few clumps of trees and shrubs, that almost looked like distant vessels crossing the wide trackless sea. But to the west this plain was bounded by a range of hills, on which the rising sun shed a brilliant glow, marking their clear outline against the deep blue sky behind. And nearer to the hill from which she looked, the character of the view was different, but not less interesting. It seemed as if some mighty convulsion of nature had torn away the side of the hill, and strewed the fragments in huge end broken masses in the valley beneath.</t>
  </si>
  <si>
    <t>Carl Holliday</t>
  </si>
  <si>
    <t>Woman's Life in Colonial Days</t>
  </si>
  <si>
    <t>http://www.gutenberg.org/files/15488/15488-h/15488-h.htm</t>
  </si>
  <si>
    <t>Unlike the other first ladies of the day, Martha Washington made little effort toward ostentation, and her plain manner of dress was sometimes the occasion of astonishment and comment on the part of wives of foreign representatives. Says Miss Chambers concerning this contrast between European women and Mrs. Washington, as shown at a birthday ball tendered the President in 1795: "She was dressed in a rich silk, but entirely without ornament, except the animation her amiable heart gives to her countenance. Next her were seated the wives of the foreign ambassadors, glittering from the floor to the summit of their head-dress. One of the ladies wore three large ostrich feathers, her brow encircled by a sparkling fillet of diamonds; her neck and arms were almost covered with jewels, and two watches were suspended from her girdle, and all reflecting the light from a hundred directions."</t>
  </si>
  <si>
    <t>Henry C. Watson</t>
  </si>
  <si>
    <t>The Old Bell Of Independence; Or, Philadelphia In 1776</t>
  </si>
  <si>
    <t>http://www.gutenberg.org/cache/epub/11506/pg11506-images.html</t>
  </si>
  <si>
    <t>It was a season of unparalleled enthusiasm and rejoicing, when General Lafayette, the friend and supporter of American Independence, responded to the wishes of the people of the United States, and came to see their prosperity, and to hear their expressions of gratitude. The national heartbeat joyfully in anticipation; and one long, loud, and free shout of welcome was heard throughout the land.
Arriving at New York in August 1824, General Lafayette journeyed through the Eastern States, receiving such tokens of affection as the people had extended to no other man except Washington, and then returned southward. On the 28th of September, he entered Philadelphia, the birthplace of the Declaration of Independence, the greater part of the population coming out to receive and welcome him. A large procession was formed, and thirteen triumphal arches erected in the principal streets through which the procession passed.
After General Lafayette himself, the most remarkable objects in the procession were four large open cars, resembling tents, each containing forty veterans of the struggle for independence.</t>
  </si>
  <si>
    <t xml:space="preserve">Beyond the mountains pioneers had already ventured, harbingers of an invasion that was about to break in upon Kentucky and Tennessee. As early as 1769 that mighty Nimrod, Daniel Boone, curious to hunt buffaloes, of which he had heard weird reports, passed through the Cumberland Gap and brought back news of a wonderful country awaiting the plow. A hint was sufficient. Singly, in pairs, and in groups, settlers followed the trail he had blazed. A great land corporation, the Transylvania Company, emulating the merchant adventurers of earlier times, secured a huge grant of territory and sought profits in quit rents from lands sold to farmers. By the outbreak of the Revolution there were several hundred people in the Kentucky region. Like the older colonists, they did not relish quit rents, and their opposition wrecked the Transylvania Company. They even carried their protests into the Continental Congress in 1776, for by that time they were our "embryo fourteenth colony."
</t>
  </si>
  <si>
    <t>Edward Channing</t>
  </si>
  <si>
    <t>A Short History of the United States for School Use</t>
  </si>
  <si>
    <t>http://www.gutenberg.org/files/12423/12423-h/12423-h.htm</t>
  </si>
  <si>
    <t>The colonists, however, with one voice, declared that Parliament had no power to tax them. Taxes, they said, could be voted only by themselves or their representatives. They were represented in their own colonial assemblies, and nowhere else. Patrick Henry was now a member of the Virginia assembly. He had just been elected for the first time. But as none of the older members of the assembly proposed any action, Henry tore a leaf from an old law-book and wrote on it a set of resolutions. These he presented in a burning speech, upholding the rights of the Virginians. He said that to tax them by act of Parliament was tyranny. "Caesar and Tarquin had each his Brutus, Charles I his Cromwell, and George III"--"Treason, treason," shouted the speaker. "May profit by their example," slowly Henry went on. "If that be treason, make the most of it." The resolutions were voted. In them the Virginians declared that they were not subject to Acts of Parliament laying taxes or interfering in the internal affairs of Virginia.</t>
  </si>
  <si>
    <t>William Still</t>
  </si>
  <si>
    <t>The Underground Railroad</t>
  </si>
  <si>
    <t>http://www.gutenberg.org/files/15263/15263-h/15263-h.htm</t>
  </si>
  <si>
    <t>After crossing the river, his wet clothing freezing to him, he rode all night, a distance of about forty miles. In the morning he left his faithful horse tied to a fence, quite broken down. He then commenced his dreary journey on foot—cold and hungry—in a strange place, where it was quite unsafe to make known his condition and wants. Thus for a day or two, without food or shelter, he traveled until his feet were literally worn out, and in this condition he arrived at Harrisburg, where he found friends. Passing over many of the interesting incidents on the road, suffice it to say, he arrived safely in this city, on New Year's night, 1857, about two hours before day break (the telegraph having announced his coming from Harrisburg), having been a week on the way. The night he arrived was very cold; besides, the Underground train, that morning, was about three hours behind time; in waiting for it, entirely out in the cold, a member of the Vigilance Committee thought he was frosted. But when he came to listen to the story of the Fugitive's sufferings, his mind changed.</t>
  </si>
  <si>
    <t>Ulysses S. Grant</t>
  </si>
  <si>
    <t>Personal Memoirs of U. S. Grant</t>
  </si>
  <si>
    <t>http://www.gutenberg.org/files/4367/4367-h/4367-h.htm</t>
  </si>
  <si>
    <t>A military life had no charms for me, and I had not the faintest idea of staying in the army even if I should be graduated, which I did not expect. The encampment which preceded the commencement of academic studies was very wearisome and uninteresting. When the 28th of August came—the date for breaking up camp and going into barracks—I felt as though I had been at West Point always, and that if I staid to graduation, I would have to remain always. I did not take hold of my studies with avidity, in fact I rarely ever read over a lesson the second time during my entire cadetship. I could not sit in my room doing nothing. There is a fine library connected with the Academy from which cadets can get books to read in their quarters. I devoted more time to these, than to books relating to the course of studies. Much of the time, I am sorry to say, was devoted to novels, but not those of a trashy sort.</t>
  </si>
  <si>
    <t>Glenn D. Bradley</t>
  </si>
  <si>
    <t>The Story of the Pony Express</t>
  </si>
  <si>
    <t>http://www.gutenberg.org/files/4671/4671-h/4671-h.htm</t>
  </si>
  <si>
    <t>The Pony Express was the first rapid transit and the first fast mail line across the continent from the Missouri River to the Pacific Coast. It was a system by means of which messages were carried swiftly on horseback across the plains and deserts, and over the mountains of the far West. It brought the Atlantic coast and the Pacific slope ten days nearer to each other.
It had a brief existence of only sixteen months and was supplanted by the transcontinental telegraph. Yet it was of the greatest importance in binding the East and West together at a time when overland travel was slow and cumbersome, and when a great national crisis made the rapid communication of news between these sections an imperative necessity.
The Pony Express marked the highest development in overland travel prior to the coming of the Pacific railroad, which it preceded nine years. It, in fact, proved the feasibility of a transcontinental road and demonstrated that such a line could be built and operated continuously the year around--a feat that had always been regarded as impossible.</t>
  </si>
  <si>
    <t>Agnes C. Laut</t>
  </si>
  <si>
    <t>Pathfinders of the West</t>
  </si>
  <si>
    <t>http://www.gutenberg.org/files/18216/18216-h/18216-h.htm</t>
  </si>
  <si>
    <t>The forests were now painted in all the glories of autumn. All the creatures of the woodlands shook off the drowsy laziness of summer and came down from the uplands seeking haunts for winter retreat. Moose and deer were on the move. Beaver came splashing down-stream to plaster up their wattled homes before frost. Bear and lynx and marten, all were restless as the autumn winds instinct with coming storm. This is the season when the Indian sets out to hunt and fight. Furnished with clothing, food, and firearms, Radisson left the Mohawk Valley with three hunters. By the middle of August, the rind of the birch is in perfect condition for peeling. The first thing the hunters did was to slit off the bark of a thick-girthed birch and with cedar linings make themselves a skiff. Then they prepared to lay up a store of meat for the winter's war-raids. Before ice forms a skim across the still pools, nibbled chips betray where a beaver colony is at work; so the hunters began setting beaver traps.</t>
  </si>
  <si>
    <t>Noah Brooks</t>
  </si>
  <si>
    <t>First Across the Continent</t>
  </si>
  <si>
    <t>http://www.gutenberg.org/files/1236/1236-h/1236-h.htm</t>
  </si>
  <si>
    <t>All over the small area of the United States then existed a deep interest in the proposed explorations of the course and sources of the Missouri River. The explorers were about to plunge into vast solitudes of which white people knew less than we know now about the North Polar country. Wild and extravagant stories of what was to be seen in those trackless regions were circulated in the States. For example, it was said that Lewis and Clark expected to find the mammoth of prehistoric times still living and wandering in the Upper Missouri region; and it was commonly reported that somewhere, a thousand miles or so up the river, was a solid mountain of rock salt, eighty miles long and forty-five miles wide, destitute of vegetation and glittering in the sun! These, and other tales like these, were said to be believed and doted upon by the great Jefferson himself. The Federalists, or "Feds," as they were called, who hated Jefferson, pretended to believe that he had invented some of these foolish yarns, hoping thereby to make his Louisiana purchase more popular in the Republic.</t>
  </si>
  <si>
    <t>James Cox</t>
  </si>
  <si>
    <t>My Native Land</t>
  </si>
  <si>
    <t>http://www.gutenberg.org/files/10857/10857-h/10857-h.htm</t>
  </si>
  <si>
    <t>Among the wonders of San Francisco must be mentioned the Palace Hotel, a structure of immense magnitude and probably two or three times as large as the average Eastern man imagines. The site of the hotel covers a space of more than an acre and a half, and several million dollars were spent on this structure. Everything is magnificent, expansive, huge and massive. The building itself is seven stories high, and in its center, forming what may be described as the grandest enclosed court in the world, is a circular space 144 feet across and roofed in with glass at a great height. Carriages are driven into this enclosure, and, in the nearest approach to severe weather known in San Francisco, guests can alight practically indoors.
There are nearly 800 bed-rooms, all of them large and lofty, and the general style of architecture is more than massive. The foundation walls are 12 feet thick, and 31,000,000 brick were used above them. The skeleton of wrought iron bands, upon which the brick and stone work is constructed, weighs more than 3,000 tons.</t>
  </si>
  <si>
    <t>Ephraim Douglass Adams</t>
  </si>
  <si>
    <t>Great Britain and the American Civil War</t>
  </si>
  <si>
    <t>http://www.gutenberg.org/files/13789/13789-h/13789-h.htm</t>
  </si>
  <si>
    <t>The North was not really ready for determined war, indeed, until later in the year. Meanwhile many were the moralizations in the British press upon Bull Run's revelation of Northern military weakness.
Probably the most influential newspaper utterances of the moment were the letters of W.H. Russell to the Times. This famous war-correspondent had been sent to America in the spring of 1861 by Delane, editor of the Times, his first letter, written on March 29, appearing in the issue of April 16. He travelled through the South, was met everywhere with eager courtesy as became a man of his reputation and one representing the most important organ of British public opinion, returned to the North in late June, and at Washington was given intimate interviews by Seward and other leaders. For a time, his utterances were watched for, in both England and America, with the greatest interest and expectancy, as the opinions of an unusually able and thoroughly honest, dispassionate observer.</t>
  </si>
  <si>
    <t>Logan Marshall</t>
  </si>
  <si>
    <t>Sinking of the Titanic and Great Sea Disasters</t>
  </si>
  <si>
    <t>http://www.gutenberg.org/files/781/781-h/781-h.htm</t>
  </si>
  <si>
    <t>Not only was the Titanic the largest steamship afloat but it was the most luxurious. Elaborately furnished cabins opened onto her eleven decks, and some of these decks were reserved as private promenades that were engaged with the best suites. One of these suites was sold for $4350 for the boat's maiden and only voyage. Suites similar, but which were without the private promenade decks, sold for $2300.
The Titanic differed in some respects from her sister ship. The Olympic has a lower promenade deck, but in the Titanic's case the staterooms were brought out flush with the outside of the superstructure, and the rooms themselves made much larger. The sitting rooms of some of the suites on this deck were 15 x 15 feet.
The restaurant was much larger than that of the Olympic and it had a novelty in the shape of a private promenade deck on the starboard side, to be used exclusively by its patrons. Adjoining it was a reception room, where hosts and hostesses could meet their guests.</t>
  </si>
  <si>
    <t>Lawrence Beesley</t>
  </si>
  <si>
    <t>The Loss of the S. S. Titanic: Its Story and Its Lessons</t>
  </si>
  <si>
    <t>http://www.gutenberg.org/files/6675/6675-h/6675-h.htm</t>
  </si>
  <si>
    <t>After dinner, Mr. Carter invited all who wished to the saloon, and with the assistance at the piano of a gentleman who sat at the purser's table opposite me (a young Scotch engineer going out to join his brother fruit-farming at the foot of the Rockies), he started some hundred passengers singing hymns. They were asked to choose whichever hymn they wished, and with so many to choose, it was impossible for him to do more than have the greatest favorites sung. As he announced each hymn, it was evident that he was thoroughly versed in their history: no hymn was sung but that he gave a short sketch of its author and in some cases a description of the circumstances in which it was composed. I think all were impressed with his knowledge of hymns and with his eagerness to tell us all he knew of them. It was curious to see how many chose hymns dealing with dangers at sea. I noticed the hushed tone with which all sang the hymn, "For those in peril on the Sea."</t>
  </si>
  <si>
    <t>Edward E. Hale</t>
  </si>
  <si>
    <t>They saw a Great Light</t>
  </si>
  <si>
    <t>Christmas Eve and Christmas Day</t>
  </si>
  <si>
    <t>http://www.gutenberg.org/files/32455/32455-h/32455-h.htm</t>
  </si>
  <si>
    <t>For this was a lottery in which there were no blanks. The old Commonwealth of Massachusetts, having terrible war debts to pay after the Revolution, had nothing but lands in Maine to pay them with. Now lands in Maine were not very salable, and, if the simple and ordinary process of sale had been followed, the lands might not have been sold till this day. So they were distributed by these lotteries, which in that time seemed gigantic. Every ticketholder had some piece of land awarded to him, I think,—but to the most, I fear, the lands were hardly worth the hunting up, to settle upon. But, to induce as many to buy as might, there were prizes. No. 1, I think, even had a "stately mansion" on the land,—according to the advertisement. No. 2 had some special water-power facilities. No. 5, which Mr. Cutts's ticket had drawn, was two thousand acres on Tripp's Cove,—described in the program as that "well-known Harbor of Refuge, where Fifty Line of Battleship could lie in safety." To this cove the two thousand acres so adjoined that the program represented them as the site of the great "Mercantile Metropolis of the Future."</t>
  </si>
  <si>
    <t>CHRISTMAS WAITS IN BOSTON</t>
  </si>
  <si>
    <t>Lycidas and I tumbled in on the back seat, each with a child in his lap to keep us warm; I was flanked by Sam Perry, and he by John Rich, both of the mercurial age, and therefore good to do errands. Harry was in front somewhere flanked in likewise, and the twelve other children lay in miscellaneously between, like sardines when you have first opened the box. I had invited Lycidas, because, besides being my best friend, he is the best fellow in the world, and so deserves the best Christmas eve can give him. Under the full moon, on the snow still white, with sixteen children at the happiest, and with the blessed memories of the best the world has ever had, there can be nothing better than two or three such hours.
"First, driver, out on Commonwealth Avenue. That will tone down the horses. Stop on the left after you have passed Fairfield Street." So we dashed up to the front of Haliburton's palace, where he was keeping his first Christmas tide. And the children, whom Harry had hushed down for a square or two, broke forth with good full voice under his strong lead in</t>
  </si>
  <si>
    <t>ALICE'S CHRISTMAS-TREE.</t>
  </si>
  <si>
    <t>Alice MacNeil had made the plan of this Christmas-tree, all by herself and for herself. She had a due estimate of those manufactured trees which hard-worked "Sabbath Schools" get up for rewards of merit for the children who have been regular, and at the last moment have saved attendance-tickets enough. Nor did Alice MacNeil sit in judgment on these. She had a due estimate of them. But for her Christmas-tree she had two plans not included in those more meritorious buddings and bourgeonings of the winter. First, she meant to get it up without any help from anybody. And, secondly, she meant that the boys and girls who had anything from it should be regular laners and by-way farers,—they were to have no tickets of respectability,—they were not in any way to buy their way in; but, for this once, those were to come into a Christmas-tree who happened to be ragged and in the streets when the Christmas-tree was ready.</t>
  </si>
  <si>
    <t>DAILY BREAD.</t>
  </si>
  <si>
    <t>Poor Mary, how often she thought of that speech, before Christmas day went by! But she did not think of it all through St. Victoria's day. Her husband did not come home to dinner. She did not expect him. The children came from school at two, rejoicing in the long morning session and the half-holiday of the afternoon which had been earned by it. They had some story of their frolic in the snow, and after dinner went quietly away to their little playroom in the attic. And Mary sat with her baby all the afternoon,—nor wanted other company. She could count his breathing now, and knew how to time it by the watch, and she knew that it was steadier and slower than it was the day before. And really he almost showed an appetite for the hourly dole. Her husband was not late. He had taken care of that and had left the shop an hour early. And as he came in and looked at the child from the other side of the crib, and smiled so cheerfully on her, Mary felt that she could not enough thank God for his mercy.</t>
  </si>
  <si>
    <t>THE TWO PRINCES.</t>
  </si>
  <si>
    <t>THERE was a King of Hungary whose name was Adelbert.
When he lived at home, which was not often, it was in a castle of many towers and many halls and many stairways, in the city of Buda, by the side of the river Donau.
He had four daughters, and only one son, who was to be the King after him, whose name was Ladislaus. But it was the custom of those times, as boys and girls grew up, to send them for their training to some distance from their home, even for many months at a time, to try a little experiment on them, and see how they fared; and so, at the time I tell you of, there was staying in the castle of Buda the Prince Bela, who was the son of the King of Bohemia; and he and the boy Ladislaus studied their lessons together, and flew their kites, and hunted for otters, and rode with the falconers together.</t>
  </si>
  <si>
    <t>THE STORY OF OELLO.</t>
  </si>
  <si>
    <t>She grew up like other girls in her country. She did not know how to read. None of them knew how to read. But she knew how to braid straw, and to make fishnets and to catch fish. She did not know how to spell. Indeed, in that country they had no letters. But she knew how to split open the fish she had caught, how to clean them, how to broil them on the coals, and how to eat them neatly. She had never studied the "analysis of her language." But she knew how to use it like a lady; that is, prettily, simply, without pretense, and always truly. She could sing her baby brother to sleep. She could tell stories to her sisters all day long. And she and they were not afraid when evening came, or when they were in any trouble, to say a prayer aloud to the good God. So they got along, although they could not analyze their language. She knew no geography. She could count her fingers, and the stars in the Southern Cross. She had never seen Orion, or the stars in the Great Bear, or the Pole-Star.</t>
  </si>
  <si>
    <t>LOVE IS THE WHOLE.</t>
  </si>
  <si>
    <t>Then, as a few years passed by, after another long council, in which another pine-knot was sacrificed on the hearth, and in which Walter assisted with George and Fanny, it was agreed that Walter should "hire out." He had "a chance," as they said, to go over to the Stacy Brothers, in the next county. Now the Stacy Brothers had the greatest stock farm in all that part of Illinois. They had to hire a great deal of help, and it was a great question to George and Fanny whether poor Walter might not get more harm than good there. But they told Walter perfectly frankly their doubts and their hopes. And he said boldly, "Never you fear me. Do you think I am such a fool as to forget? Do I not know that 'Love is the whole'? Shall I ever forget who taught us so?" And so it was determined that he should go.</t>
  </si>
  <si>
    <t>CHRISTMAS AND ROME.</t>
  </si>
  <si>
    <t>I always liked to think that some day when Augustus Ceasar was on a state visit to the Temple of Fortune some attentive clerk handed him down the roll which had just come in and said, "From Syria, your Highness!" that he might have a chance to say something to the Emperor; that the Emperor thanked him, and, in his courtly way, opened the roll so as to seem interested; that his eye caught the words "Bethlehem—village near Jerusalem," and the figures which showed the number of the people and of the children and of all the infants there. Perhaps. No matter if not. Sixty years after, Augustus' successor, Nero, set fire to Rome in a drunken fit. The Temple of Fortune caught the flames, and our roll, with Bethlehem and the count of Joseph's possessions twisted and crackled like any common rag, turned to smoke and ashes, and was gone. That is what such statistics come to!</t>
  </si>
  <si>
    <t>Berthold Auerbach</t>
  </si>
  <si>
    <t>CHRISTIAN GELLERT'S LAST CHRISTMAS</t>
  </si>
  <si>
    <t>German Tales</t>
  </si>
  <si>
    <t>http://www.gutenberg.org/files/22665/22665-h/22665-h.htm</t>
  </si>
  <si>
    <t>Above all, however, it was the amiable and pure personal character of Gellert which vividly and edifyingly impressed young hearts. Gellert was himself the best example of pure moral teaching; and the best which a teacher can give his pupils is faith in the victorious might, and the stability of the eternal moral laws. His lessons were for the Life, for his life in itself was a lesson. Many a victory over the troubles of life, over temptations of every kind, ay, many an elevation to nobility of thought, and to purity of action, had its origin in that lecture-hall, at the feet of Gellert.
It was as though Gellert felt that it was the last time he would deliver these lectures; that those words so often and so impressively uttered would be heard no more from his mouth; and there was a peculiar sadness, yet a peculiar strength, in all he said that day.
He had this day earnestly recommended modesty and humility; and it appeared almost offensive to him, that people as he went should tempt him in regard to these very virtues; for continually he heard men whisper, "That is Gellert!"</t>
  </si>
  <si>
    <t>MRS. PERKINS'S BALL.</t>
  </si>
  <si>
    <t>THE CHRISTMAS BOOKS of MR. M. A. TITMARSH</t>
  </si>
  <si>
    <t>http://www.gutenberg.org/files/2731/2731-h/2731-h.htm#link2H_4_0001</t>
  </si>
  <si>
    <t>I don't know even the Mulligan's town residence. One night, as he bade us adieu in Oxford Street,—"I live THERE," says he, pointing down towards Oxbridge, with the big stick he carries—so his abode is in that direction at any rate. He has his letters addressed to several of his friends' houses, and his parcels, &amp;c. are left for him at various taverns which he frequents. That pair of checked trousers, in which you see him attired, he did me the favor of ordering from my own tailor, who is quite as anxious as anybody to know the address of the wearer. In like manner my hatter asked me, "Oo was the Hirish gent as 'ad ordered four 'ats and a sable boar to be sent to my lodgings?" As I did not know (however I might guess) the articles have never been sent, and the Mulligan has withdrawn his custom from the "infernal four-and-nine-penny scoundthrel," as he calls him. The hatter has not shut up shop in consequence.</t>
  </si>
  <si>
    <t>DOCTOR BIRCH AND HIS YOUNG FRIENDS</t>
  </si>
  <si>
    <t>By the way, I have forgotten to mention the Doctor himself. And what shall I say of him? Well, he has a very crisp gown and bands, a solemn aspect, a tremendous loud voice, and a grand air with the boys' parents; whom he receives in a study covered round with the best-bound books, which imposes upon many—upon the women especially—and makes them fancy that this is a Doctor indeed. But law bless you! He never reads the books, or opens one of them; except that in which he keeps his bands—a Dugdale's "Monasticon," which looks like a book, but is in reality a cupboard, where he has his port, almond-cakes, and decanter of wine. He gets up his classics with translations, or what the boys call cribs; they pass wicked tricks upon him when he hears the forms. The elder wags go to his study and ask him to help them in hard bits of Herodotus or Thucydides: he says he will look over the passage, and flies for refuge to Mr. Prince, or to the crib.</t>
  </si>
  <si>
    <t>THE KICKLEBURYS ON THE RHINE.</t>
  </si>
  <si>
    <t>The Times' gentleman (a very difficult gent to please) is the loudest and noisiest of all, and has made more hideous faces over the refreshment offered to him than any other critic. There is no use shirking this statement! when a man has been abused in the Times, he can't hide it, any more than he could hide the knowledge of his having been committed to prison by Mr. Henry, or publicly caned in Pall Mall. You see it in your friends' eyes when they meet you. They know it. They have chuckled over it to a man. They whisper about it at the club, and look over the paper at you. My next-door neighbor came to see me this morning, and I saw by his face that he had the whole story pat. "Hem!" says he, "well, I HAVE heard of it; and the fact is, they were talking about you at dinner last night, and mentioning that the Times had—ahem!—'walked into you.'"</t>
  </si>
  <si>
    <t>THE ROSE AND THE RING</t>
  </si>
  <si>
    <t>This royal pair had one only child, the Princess Angelica, who, you may be sure, was a paragon in the courtiers' eyes, in her parents', and in her own. It was said she had the longest hair, the largest eyes, the slimmest waist, the smallest foot, and the most lovely complexion of any young lady in the Paflagonian dominions. Her accomplishments were announced to be even superior to her beauty; and governesses used to shame their idle pupils by telling them what Princess Angelica could do. She could play the most difficult pieces of music at sight. She could answer any one of "Mangnall's Questions." She knew every date in the history of Paflagonia, and every other country. She knew French, English, Italian, German, Spanish, Hebrew, Greek, Latin, Cappadocian, Samothracian, Aegean, and Crim Tartar. In a word, she was a most accomplished young creature; and her governess and lady-in-waiting was the severe Countess Gruffanuff.</t>
  </si>
  <si>
    <t>Phebe A. Curtiss</t>
  </si>
  <si>
    <t>THE LEGEND OF THE "WHITE GIFTS"</t>
  </si>
  <si>
    <t>CHRISTMAS STORIES AND LEGENDS</t>
  </si>
  <si>
    <t>http://www.gutenberg.org/files/17770/17770-h/17770-h.htm#Page_9</t>
  </si>
  <si>
    <t>Men admired him because he was strong and just. In all of his dealings they knew they could depend upon him. Every matter that came to his consideration was carefully weighed in his mind and his decisions were always wise. Women trusted him because he was pure and true, with lofty thoughts and high ambitions, and the children loved him because of his gentleness and tenderness toward them. He was never so burdened with affairs of state that he could not stop to speak a pleasant word of greeting to the tiniest child, and the very poorest of his subjects knew they could count upon his interest in them.
This deep-seated love and reverence for their king made the people of this country wish very much for a way in which to give expression to it so that he would understand it. Many consultations were held and one after another the plans suggested were rejected, but at last a most happy solution was found. It was rapidly circulated here and there and it met with the most hearty approval everywhere.</t>
  </si>
  <si>
    <t>Nellie C. King</t>
  </si>
  <si>
    <t>HER BIRTHDAY DREAM</t>
  </si>
  <si>
    <t>http://www.gutenberg.org/files/17770/17770-h/17770-h.htm#Page_13</t>
  </si>
  <si>
    <t>Marcia Brownlow came out of the church, and walked rapidly down the street. She seemed perturbed; her gray eyes flashed, and on her cheeks glowed two red spots. She was glad she was not going home, so she wouldn't have to take a car, but could walk the short distance to Aunt Sophy's, where she had been invited to dine and visit with her special chum, Cousin Jack—who was home from college for the short Thanksgiving vacation. She slowed up as she reached her destination, and waited a little before going in—she wanted to get calmed down a bit, for she didn't want her friend to see her when she felt so "riled up." Back of it was a secret reluctance to meet Jack—he was so different since the Gipsy Smith revival; of course, he was perfectly lovely, and unchanged toward her, but—somehow, she felt uncomfortable in his presence—and she didn't enjoy having her self-satisfaction disturbed.</t>
  </si>
  <si>
    <t>J. H. Stickney</t>
  </si>
  <si>
    <t>THE FIR TREE</t>
  </si>
  <si>
    <t>A short time before Christmas the discontented fir tree was the first to fall. As the axe cut sharply through the stem, and divided the pith, the tree fell with a groan to the earth, conscious of pain and faintness, and forgetting all its dreams of happiness, in sorrow at leaving its home in the forest. It knew that it should never again see its dear old companions, the trees, nor the little bushes and many-colored flowers that had grown by its side; perhaps not even the birds. Nor was the journey at all pleasant.
The tree first recovered itself while being unpacked in the courtyard of a house, with several other trees; and it heard a man say, "We only want one, and this is the prettiest. This is beautiful!"
Then came two servants in grand livery, and carried the fir tree into a large and beautiful apartment. Pictures hung on the walls, and near the great stove stood great china vases, with lions on the lids. There were rocking chairs, silken sofas, large tables covered with pictures, books, and playthings that had cost a hundred times a hundred dollars; at least so said the children.</t>
  </si>
  <si>
    <t>Frederick E. Dewhurst</t>
  </si>
  <si>
    <t>THE MAGI IN THE WEST AND THEIR SEARCH FOR THE CHRIST</t>
  </si>
  <si>
    <t>Now, it happened a long time ago, in the year ——, but the exact year does not matter, because you will not find this story written in the history of any of the nations of the world. But in one of the countries of Europe bordering on the Mediterranean Sea was a lofty mountain, which, to the dwellers in the plains below, seemed to reach to the very sky. At times its summit was covered with clouds, so that it could not be seen; at other times it stood out fair and clear, as though silently asking the people to look up and not down. The lower slopes of the mountain were covered with olive trees, with groves of oranges and lemons, and with vineyards, and they were dotted here and there with the little white cottages of the peasants who made their living from these groves and vineyards, the fruit of which they sold in the city not far away.</t>
  </si>
  <si>
    <t>LITTLE GRETCHEN AND THE WOODEN SHOE</t>
  </si>
  <si>
    <t>"Oh, Granny, Granny!" she exclaimed; "you did not believe the Christmas angels would think about us, but see, they have, they have! Here is a dear little bird nestled down in the toe of your shoe! Oh, isn't he beautiful?"
Granny came forward and looked at what the child was holding lovingly in her hand. There she saw a tiny chick-a-dee, whose wing was evidently broken by the rough and boisterous winds of the night before, and who had taken shelter in the safe, dry toe of the old wooden shoe. She gently took the little bird out of Gretchen's hands, and skillfully bound his broken wing to his side, so that he need not hurt himself trying to fly with it. Then she showed Gretchen how to make a nice warm nest for the little stranger, close beside the fire and when their breakfast was ready, she let Gretchen feed the little bird with a few moist crumbs.</t>
  </si>
  <si>
    <t>Maud Lindsay</t>
  </si>
  <si>
    <t>THE LITTLE SHEPHERD</t>
  </si>
  <si>
    <t>The other shepherds were already there with their flocks, so Jean was not lonely. He watered his sheep at the dancing brook that ran through the flowers, and led them along its shady banks to feed in the sunny fields beyond, and not one lambkin strayed from his care to the forest paths.
The forest lay dim and shadowy on one side of the pasture lands. The deer lived there, and the boars that fed upon acorns, and many other creatures that loved the wild woods. There had been wolves in the forest, but the king's knights had driven them away and the shepherds feared them no longer. Only the old men like Jean's grandfather, and the little boys like Jean, talked of them still.
Jean was not afraid. Oh, no. There was not a lamb in the flock so merry and fearless as he. He sang with the birds and ran with the brook, and laughed till the echoes laughed with him as he watched the sheep from early morn to noon, when the shadows fell straight across the grass and it was time for him to eat his dinner.</t>
  </si>
  <si>
    <t>Mary Griggs Van Voorhis</t>
  </si>
  <si>
    <t>THE BOY WITH THE BOX</t>
  </si>
  <si>
    <t>And it seemed to Tom Reynolds that all his Christmas joy went skimming away behind him. The sun still shone, the ice still gleamed, the skaters laughed and sang, but Tom moved slowly on, with listless, heavy strokes. The "Jolly Ramblers" still twinkled beneath his feet, but he looked down at them no more. What was the use of "Jolly Ramblers" when Ralph Evans had a pair of "Club House" skates that cost a dollar more, had a graceful curve, and a faultless clamp, and were guaranteed for a year?
It was only four o'clock when Tom slipped his new skates carelessly over his shoulder and started up the bank for home. He was slouching down the main street, head down, hands thrust deep into his pockets, when, on turning a corner, he ran plump into—a full moon! Now I know it is rather unusual for full moons to be walking about the streets by daylight; but that is the only adequate description of the round, freckled face that beamed at Tom from behind a great box, held by two sturdy arms.</t>
  </si>
  <si>
    <t>Anna Robinson</t>
  </si>
  <si>
    <t>PAULINA'S CHRISTMAS</t>
  </si>
  <si>
    <t>Early in the morning, the two started out through the forest again. They must hurry, if they were to reach the next village before darkness fell. The storm had passed over, and the day was cold and clear. A beautiful winter's day. The little girl and the stranger reached the village on the other side of the forest early in the afternoon, and there before them they saw a beautiful sleigh drawn by four horses. There were four servants standing near.
"What a lovely sleigh!" exclaimed Paulina.
"Yes, I wonder where they are going. I will ask them," the stranger said. He went nearer the men and spoke to them.
"We are driving for our master to Igorhof," they said.
"Why, that is where my daughter is. If I might only ride with you, I could spend Christmas with her. Tomorrow is Christmas day, you know. And, little one, you could spend Christmas with us, too."</t>
  </si>
  <si>
    <t>UNTO US A CHILD IS BORN</t>
  </si>
  <si>
    <t>Just as the shadows were closing down around the hill, an interesting little group found its way up the winding path through the orchards, touched as they were by the sunset coloring, and into the gate of the city. The man, seemingly about fifty years of age, walked with slow and measured tread. He had a black beard, lightly sprinkled with gray, and he carried in his hand a staff, which served him in walking and also in persuading the donkey he was leading to move a little more rapidly.
It was plain to see that the errand he had come on was an important one, both from the care with which he was dressed and from the anxious look which now and then spread over his face.
Upon the donkey's back sat a woman, and your attention would have been directed to her at once if you could have been there. She was marvelously beautiful. She was very young—just at that interesting period between girlhood and womanhood, when the charm is so great.</t>
  </si>
  <si>
    <t>Florence M. Kingsley</t>
  </si>
  <si>
    <t>All about this yard were little rooms and each traveler who came to the hotel rented one. The inn stood near the great stone wall of the city, so that as Ruth stood, one night, looking out of the tower window, she looked directly into the courtyard. It was truly a strange sight that met her eyes. So many people were coming to the inn, for the King had made a law that every man should come back to the city where his father used to live to be counted and to pay his taxes. Some of the people came on the backs of camels, with great rolls of bedding and their dishes for cooking upon the back of the beast. Some of them came on little donkeys, and on their backs too were the bedding and the dishes. Some of the people came walking—slowly; they were so tired.</t>
  </si>
  <si>
    <t>Joe's Luck (or Always Wide Awake)</t>
  </si>
  <si>
    <t>Link</t>
  </si>
  <si>
    <t>Joe, who was a general favorite on account of his good looks and gentlemanly manners, and in spite of his shabby attire, was walking home with Annie Raymond, the daughter of the village physician, when Oscar came up.
He was himself secretly an admirer of the young lady, but had never received the least encouragement from her. It made him angry to see his father's drudge walking on equal terms with his own favorite, and his coarse nature prompted him to insult his enemy.
"Miss Raymond," he said, lifting his hat mockingly, "I congratulate you on the beau you have picked up."
Annie Raymond fully appreciated his meanness, and answered calmly:
"I accept your congratulations, Mr. Norton."
This answer made Oscar angry and led him to go further than he otherwise would.
"You must be hard up for an escort, when you accept such a ragamuffin as Joe Mason."
Joe flushed with anger.
"Oscar Norton, do you mean to insult Miss Raymond or me," he demanded.</t>
  </si>
  <si>
    <t>Joe the Hotel Boy (or Winning out of Pluck)</t>
  </si>
  <si>
    <t>The lake was once located in the central part of the State of Pennsylvania. It was perhaps a mile wide and more than that long and surrounded by mountains and long ranges of hills. At the lower end of the lake was a small settlement of scant importance and at the upper end, where there was a stream of no mean size, was the town of Riverside. At Riverside were situated several summer hotels and boarding houses, and also the elegant mansion in which Ned Talmadge resided, with his parents and his four sisters.
Joe Bodley was as poor as Ned Talmadge was rich, yet the two lads were quite friendly. Joe knew a good deal about hunting and fishing, and also knew all about handling boats. They frequently went out together, and Ned insisted upon paying the poorer boy for all extra services.
Joe's home was located on the side of the mountain which was just now wrapped in such dark and ominous looking clouds. He lived with Hiram Bodley, an old man who was a hermit. The home consisted of a cabin of two rooms, scantily furnished.</t>
  </si>
  <si>
    <t>Making His Way (Or, Frank Courtney's Struggle Upward)</t>
  </si>
  <si>
    <t>During the preparations for the funeral Frank was left pretty much to himself.
Mr. Manning's manner was so soft, and to him had been so deferential, that he did not understand the man. It didn't occur to him that it was assumed for a purpose.
That manner was not yet laid aside. His stepfather offered to comfort him, but Frank listened in silence. Nothing that Mr. Manning could say had the power to lighten his load of grief. So far as words could console him, the sympathy of Deborah and the coachman, both old servants, whom his mother trusted, had more effect, for he knew that it was sincere, and that they were really attached to his mother.
Of Mr. Manning he felt a profound distrust, which no words of his could remove.
Meanwhile, Mr. Manning was looking from an upper window down the fine avenue, and his eye ranged from left to right over the ample estate with a glance of self-complacent triumph.
"All mine at last!" he said to himself, exultingly.</t>
  </si>
  <si>
    <t>Only an Irish Boy (Or, Andy Burke's Fortunes)</t>
  </si>
  <si>
    <t>Andy didn't go to the Parker House, however. His expenses were to be paid by the Misses Grant, and he felt that it wouldn't be right to be extravagant at their expense.
"I shall come across an eatin' house presently," he said to himself.
Not far off he found one with the bill of fare exposed outside, with the prices. Andy examined it, and found that it was not an expensive place. He really felt hungry after his morning's ride, and determined, before he attended to his business, to get dinner. He accordingly entered, and seated himself at one of the tables. A waiter came up and awaited his commands.
"What'll you have?" he asked.
"Bring me a plate of roast beef, and a cup of coffee," said Andy, "and be quick about it, for I haven't eaten anything for three weeks."
"Then I don't think one plate will be enough for you," said the waiter, laughing.</t>
  </si>
  <si>
    <t>John Bach McMaster</t>
  </si>
  <si>
    <t xml:space="preserve">Title: A Brief History of the United States
</t>
  </si>
  <si>
    <t>http://www.gutenberg.org/cache/epub/6896/pg6896-images.html</t>
  </si>
  <si>
    <t>On the farms utensils and furniture were generally made in the household. Almost everything was made of wood, as spoons, tankards, pails, firkins, hinges for cupboard and closet doors, latches, plows, and harrows. Every boy learned to use his jack-knife, and could make brooms from birch trees, bowls and dippers and bottles from gourds, and butter paddles from red cherry. The women made soap and candles, carded wool, spun, wove, bleached or dyed the linen and woolen cloth, and made the garments for the family. They knit mittens and stockings, made straw hats and baskets, and plucked the feathers from live geese for beds and pillows.
On the farms the houses of the early settlers were of logs, or were framed structures covered with shingles or clapboards. The tables, chairs, stools, and bedsteads were of the plainest sort, and were often made of puncheons, that is, of small tree trunks split in half. Sometimes the table would be a long board laid across two X supports. This was "the board," around which the family sat at meals. In the better houses in the towns the furniture was of course very much finer.</t>
  </si>
  <si>
    <t>JUSTIN WINSOR</t>
  </si>
  <si>
    <t>HOW THE NORWEGIANS CAME TO VINLAND</t>
  </si>
  <si>
    <t>Great Epochs in American History, Volume I. Voyages Of Discovery And Early Explorations: 1000 A.D.-1682</t>
  </si>
  <si>
    <t>http://www.gutenberg.org/files/16037/16037-h/16037-h.htm#norwegians</t>
  </si>
  <si>
    <t>Lief invited his father, Eric, to become the leader of the expedition, but Eric declined, saying that he was then stricken in years, and adding that he was less able to endure the exposure of sea life than he had been. Lief replied that he would, nevertheless, be the one who would be most apt to bring good luck, and Eric yielded to Lief's solicitation, and rode from home when they were ready to sail.
They put the ship in order; and, when they were ready, they sailed out to sea, and found first that land which Bjarni and his shipmates found last. They sailed up to the land and cast anchor, and launched a boat and went ashore, and saw no grass there. Great ice mountains lay inland back from the sea, and it was as a [table-land of] flat rock all the way from the sea to the ice mountains; and the country seemed to them to be entirely devoid of good qualities.</t>
  </si>
  <si>
    <t>THE DISCOVERY BY COLUMBUS</t>
  </si>
  <si>
    <t>Great Epochs in American History, Volume I. Voyages Of Discovery And Early Explorations: 1000 A.D.-1683</t>
  </si>
  <si>
    <t>http://www.gutenberg.org/files/16037/16037-h/16037-h.htm#irving</t>
  </si>
  <si>
    <t>On the 13th of September, in the evening, Columbus, for the first time, noticed the variation of the needle, a phenomenon which had never before been remarked. He at first made no mention of it, lest his people should be alarmed; but it soon attracted the attention of the pilots and filled them with consternation. It seemed as if the very laws of nature were changing as they advanced, and that they were entering another world, subject to unknown influences. They apprehended that the compass was about to lose its mysterious virtues, and, without this guide, what was to become of them in a vast and trackless ocean? Columbus tasked his science and ingenuity for reasons with which to allay their terrors. He told them that the direction of the needle was not to the polar star, but to some fixed and invisible point. The variation, therefore, was not caused by any fallacy in the compass, but by the movement of the north star itself, which, like the other heavenly bodies, had its changes and revolutions, and every day described a circle round the pole. The high opinion they entertained of Columbus as a profound astronomer gave weight to his theory, and their alarm subsided.</t>
  </si>
  <si>
    <t>JOHN A. DOYLE</t>
  </si>
  <si>
    <t>THE DISCOVERY OF THE MAINLAND BY THE CABOTS</t>
  </si>
  <si>
    <t>Great Epochs in American History, Volume I. Voyages Of Discovery And Early Explorations: 1000 A.D.-1684</t>
  </si>
  <si>
    <t>http://www.gutenberg.org/files/16037/16037-h/16037-h.htm#doyle</t>
  </si>
  <si>
    <t>In 1496 a patent was granted to John Cabot and his sons, Lewis, Sebastian, and Sancius. This patent is interesting as the earliest surviving document which connects England with the New World. It gave the patentees full authority to sail with five ships under the royal ensign, and to set up the royal banner on any newly found land, as the vassals and lieutenants of the king. They were bound on their return to sail to Bristol and to pay a royalty of one-fifth upon all clear gain. The direction of the voyage, the cargo and size of the ships, and the mode of dealing with the natives, are all left to the discretion of the commander.
Of the details of the voyage itself, so full of interest for every Englishman, we have but the scantiest knowledge. In this respect the fame of Sebastian Cabot has fared far worse than that of the great discoverer with whom alone he may be compared.</t>
  </si>
  <si>
    <t>SIR WALTER RALEIGH'S VIRGINIA COLONIES</t>
  </si>
  <si>
    <t>Great Epochs in American History, Vol. II The Planting Of The First Colonies: 1562--1733</t>
  </si>
  <si>
    <t>http://www.gutenberg.org/files/16038/16038-h/16038-h.htm#john</t>
  </si>
  <si>
    <t>The site of the settlement was at the northeast corner of the island of Roanoke, whence the settlers could command the strait. There, even now, choked by vines and underwood, and here and there broken by the crumbling remains of an earthen bastion, may be traced the outlines of the ditch which enclosed the camp, some forty yards square, the home of the first English settlers in the New World....
If the failure of his colony was likely to deter Raleigh from further efforts, this was more than outweighed by the good report of the country given both by Lane and Heriot. Accordingly, in the very next year, Raleigh put out another and a larger expedition under the leadership of John White. The constitution of White's expedition would seem to show that it was designed to be more a colony, properly speaking, than Lane's settlement at Roanoke. A government was formed by Raleigh, consisting of White and twelve others, incorporated as the governor and assistants of the city of Raleigh.</t>
  </si>
  <si>
    <t>Elinore Pruitt Stewart</t>
  </si>
  <si>
    <t>Letters of a Woman Homesteader</t>
  </si>
  <si>
    <t>http://www.gutenberg.org/files/16623/16623-h/16623-h.htm#XIV</t>
  </si>
  <si>
    <t>Every log in my house is as straight as a pine can grow. Each room has a window and a door on the east side, and the south room has two windows on the south with space between for my heater, which is one of those with a grate front so I can see the fire burn. It is almost as good as a fireplace. The logs are unhewed outside because I like the rough finish, but inside the walls are perfectly square and smooth. The cracks in the walls are snugly filled with "daubing" and then the walls are covered with heavy gray building-paper, which makes the room very warm, and I really like the appearance. I had two rolls of wallpaper with a bold rose pattern. By being very careful I was able to cut out enough of the roses, which are divided in their choice of color as to whether they should be red, yellow, or pink, to make a border about eighteen inches from the ceiling. They brighten up the wall and the gray paper is fine to hang pictures upon. Those you have sent us make our room very attractive.</t>
  </si>
  <si>
    <t>Albert E. McKinley, Charles A. Coulomb, and Armand J. Gerson</t>
  </si>
  <si>
    <t>A School History of the Great War</t>
  </si>
  <si>
    <t>http://www.gutenberg.org/files/17211/17211-h/17211-h.htm#CHAPTER_IV</t>
  </si>
  <si>
    <t>The body of rules which nations recognize in their dealings with each other is usually spoken of as international law. As to certain rules of international conduct the civilized nations of the world have been in general agreement for many centuries. Among such rules are those for the carrying out of treaty obligations, the punishment of piracy, the protection of each other's ambassadors, the rights of citizens of one country to the protection of the laws of the country they are visiting, the protection of women and children in time of war.
As in community law so also in international law rules have frequently grown up as matters of custom. In the second place agreements have sometimes been reached through negotiation and written out in the form of treaties between the two nations concerned. In the latter half of the nineteenth century several attempts were made to strengthen international law by means of general conferences of the nations. One of the most famous of these was the Conference of Geneva in 1864, which reached a number of valuable agreements on the care of wounded soldiers and gave official international recognition to the Red Cross.</t>
  </si>
  <si>
    <t>Charles Morris</t>
  </si>
  <si>
    <t>The San Francisco Calamity</t>
  </si>
  <si>
    <t>http://www.gutenberg.org/files/1560/1560-h/1560-h.htm#link2HCH0001</t>
  </si>
  <si>
    <t>Sitting, like Rome of old, on its seven hills, San Francisco has long been noted for its beautiful site, clasped in, as it is, between the Pacific Ocean and its own splendid bay, on a peninsula of some five miles in width. Where this juts into the bay at its northernmost point rises a great promontory known as Telegraph Hill, from whose height homeless thousands have recently gazed on the smoke rising from their ruined homes. In the early days of golden promise, a watchman was stationed on this hill to look out for coming ships entering the Golden Gate from their long voyage around the Horn and signal the welcome news to the town below. From this came its name.
Cliffs rise on either side of the Golden Gate, and on one is perched the Cliff House, long a famous hostelry. This stands so low that in storms the surf is flung over its lower porticos, though its force is broken by the Seal Rocks. A chief attraction to this house was to see the seals play on these rocks, their favorite place of resort.</t>
  </si>
  <si>
    <t>L. Lamprey</t>
  </si>
  <si>
    <t>Days of the Discoverers</t>
  </si>
  <si>
    <t>http://www.gutenberg.org/files/18038/18038-h/18038-h.htm#THE_GARDENS_OF_HELENE</t>
  </si>
  <si>
    <t>But the common herbs were far from being all that this garden held. Besides the dozen or more herbs and as many vegetables which all cooks used, there were artichokes, cucumbers, peppers of several kinds, marigolds, rhubarb, and even two plants of that curious Peruvian vegetable with the golden-centered creamy white flowers, called po-té-to. Jacqueline's husband, who had been a sea-captain, had brought those roots from Brazil, and she,—Helêne,—who was very little then, had disgraced herself by gathering the flowers for a nosegay. It was after that that Jacqueline had begun to teach her what each plant was good for, and how it must be fed and tended. Helêne had grown to feel that every plant, shrub or seedling was alive and had thoughts. In the delightful fairy tales that Monsieur Marc Lescarbot told her they were alive, and talked of her when they left their places at night and held moonlight dances.</t>
  </si>
  <si>
    <t>Ellsworth Huntington</t>
  </si>
  <si>
    <t>The Red Man's Continent
A Chronicle of Aboriginal America, Volume 1 In The Chronicles Of America Series</t>
  </si>
  <si>
    <t>http://www.gutenberg.org/files/3066/3066-h/3066-h.htm#link2HCH0001</t>
  </si>
  <si>
    <t>History in its broadest aspect is a record of man's migrations from one environment to another. America is the last great goal of these migrations. He who would understand its history must know its mountains and plains, its climate, its products, and its relation to the sea and to other parts of the world. He must know more than this, however, for he must appreciate how various environments alter man's energy and capacity and give his character a slant in one direction or another. He must also know the paths by which the inhabitants have reached their present homes, for the influence of former environments upon them may be more important than their immediate surroundings. In fact, the history of North America has been perhaps more profoundly influenced by man's inheritance from his past homes than by the physical features of his present home. It is indeed of vast importance that trade can move freely through such natural channels as New York Harbor, the Mohawk Valley, and the Great Lakes.</t>
  </si>
  <si>
    <t>William Wood</t>
  </si>
  <si>
    <t>Elizabethan Sea Dogs</t>
  </si>
  <si>
    <t>http://www.gutenberg.org/files/12855/12855-h/12855-h.htm#link2HCH0003</t>
  </si>
  <si>
    <t>Hawkins and Hore, and others like them, were the heroes of travelers' tales. But what was the ordinary life of the sailor who went down to the sea in the ships of the Tudor age? There are very few quite authentic descriptions of life afloat before the end of the sixteenth century; and even then, we rarely see the ship and crew about their ordinary work. Everybody was all agog for marvelous discoveries. Nobody, least of all a seaman, bothered his head about describing the daily routine on board. We know, however, that it was a lot of almost incredible hardship. Only the fittest could survive. Elizabethan landsmen may have been quite as prone to mistake comfort for civilization as most of the world is said to be now. Elizabethan sailors, when afloat, most certainly were not; and for the simple reason that there was no such thing as real comfort in a ship.</t>
  </si>
  <si>
    <t>William Bennett Munro</t>
  </si>
  <si>
    <t>Crusaders of New France A Chronicle of the Fleur-de-Lis in the Wilderness Chronicles of America, Volume 4</t>
  </si>
  <si>
    <t>http://www.gutenberg.org/cache/epub/12523/pg12523-images.html</t>
  </si>
  <si>
    <t>In the seventeenth century, moreover, France owed much of her national power to a highly-centralized and closely-knit scheme of government. Under Richelieu the strength of the monarchy had been enhanced and the power of the nobility broken. When he began his personal rule, Louis XIV continued his work of consolidation and in the years of his long reign managed to centralize in the throne every vestige of political power. The famous saying attributed to him, "The State! I am the State!" embodied no idle boast. Nowhere was there a trace of representative government, nowhere a constitutional check on the royal power. There were councils of different sorts and with varied jurisdictions, but men sat in them at the King's behest and were removable at his will. There were parlements, too, but to mention them without explanation would be only to let the term mislead, for they were not representative bodies or parliaments in the ordinary sense: their powers were chiefly judicial and they were no barrier in the way of the steady march to absolutism.</t>
  </si>
  <si>
    <t>George M. Wrong</t>
  </si>
  <si>
    <t>The Conquest of New France
A Chronicle of the Colonial Wars,
Volume 10 In The Chronicles Of America Series</t>
  </si>
  <si>
    <t>http://www.gutenberg.org/files/3092/3092-h/3092-h.htm#link2HCH0002</t>
  </si>
  <si>
    <t>In zeal for education Quebec was therefore not behind Boston. But the spirit was different. Quebec believed that safety lay in control by the Church, and this control it still maintains. Massachusetts came in time to believe that safety lay in freeing education from any spiritual authority. Today, Laval University at Quebec and Harvard University at Cambridge represent the outcome of these differing modes of thought. Other forces were working to produce essentially different types. The printing-press Quebec did not know; and, down to the final overthrow of the French power in 1763, no newspaper or book was issued in Canada. Massachusetts, on the other hand, had a printing-press as early as in 1638 and soon books were being printed in the colony. Of course, in the spirit of the time, there was a strict censorship. But, by 1722, this had come to an end, and after that the newspaper, unknown in Canada, was busy and free in its task of helping to mold the thought of the English colonies in America.</t>
  </si>
  <si>
    <t>Carl Lotus Becker</t>
  </si>
  <si>
    <t>The Eve of the Revolution</t>
  </si>
  <si>
    <t>http://www.gutenberg.org/files/3093/3093-h/3093-8.htm#Page_12</t>
  </si>
  <si>
    <t>There were plenty of men in England before 1763 who found that an excellent arrangement which permitted them to hold office in the colonies while continuing to reside in London. They were thereby enabled to make debts, and sometimes even to pay them, without troubling much about their duties; and one may easily think of them, over their claret, as Mr. Trevelyan says, lamenting the cruelty of a secretary of state who hinted that, for form's sake at least, they had best show themselves once in a while in America. They might have replied with Junius: "It was not Virginia that wanted a governor, but a court favorite that wanted a salary." Certainly Virginia could do with a minimum of royal officials; but most court favorites wanted salaries, for without salaries unendowed gentlemen could not conveniently live in London.</t>
  </si>
  <si>
    <t>George Wrong</t>
  </si>
  <si>
    <t>Washington and his Comrades in Arms
       A Chronicle of the War of Independence</t>
  </si>
  <si>
    <t>http://www.gutenberg.org/files/2704/2704-h/2704-h.htm#link2HCH0001</t>
  </si>
  <si>
    <t>In early life, Washington had had very little of formal education. He knew no language but English. When he became world famous and his friend LaFayette urged him to visit France he refused because he would seem uncouth if unable to speak the French tongue. Like another great soldier, the Duke of Wellington, he was always careful about his dress. There was in him a silent pride which would brook nothing derogatory to his dignity. No one could be more methodical. He kept his accounts rigorously, entering even the cost of repairing a hairpin for a ward. He was a keen farmer, and it is amusing to find him recording in his careful journal that there are 844,800 seeds of New River Grass to the pound Troy and so determining how many should be sown to the acre. Not many youths would write out as did Washington, apparently from French sources, and read and reread elaborate Rules of Civility and Decent Behaviour in Company and Conversation.</t>
  </si>
  <si>
    <t>Max Farrand</t>
  </si>
  <si>
    <t>The Fathers of the Constitution
Volume 13 in The Chronicles Of America Series</t>
  </si>
  <si>
    <t>http://www.gutenberg.org/files/3032/3032-h/3032-h.htm#link2HCH0002</t>
  </si>
  <si>
    <t>A fundamental fact is to be observed in the economy of the young nation: the people were raising far more tobacco and grain and were extracting far more of other products than they could possibly use themselves; for the surplus they must find markets. They had, as well, to rely upon the outside world for a great part of their manufactured goods, especially for those of the higher grade. In other words, from the economic point of view, the United States remained in the former colonial stage of industrial dependence, which was aggravated rather than alleviated by the separation from Great Britain. During the colonial period, Americans had carried on a large amount of this external trade by means of their own vessels. The British Navigation Acts required the transportation of goods in British vessels, manned by crews of British sailors, and specified certain commodities which could be shipped to Great Britain only.</t>
  </si>
  <si>
    <t>Henry Jones Ford</t>
  </si>
  <si>
    <t>Washington and His Colleagues</t>
  </si>
  <si>
    <t>http://www.gutenberg.org/cache/epub/11702/pg11702-images.html</t>
  </si>
  <si>
    <t>The first house occupied by Washington was at the corner of Pearl and Cherry streets, then a fashionable locality. What the New York end of the Brooklyn Bridge has left of it is now known as Franklin Square. The house was so small that three of his secretaries had to lodge in one room; and Custis in his Recollections tells how one of them, who fancied he could write poetry, would sometimes disturb the others by walking the floor in his nightgown trying the rhythm of his lines by rehearsing them with loud emphasis. About a year later, Washington removed to a larger house on the west side of Broadway near Bowling Green. Both buildings went down at an early date before the continual march of improvement in New York. In Washington's time Wall Street was superseding Pearl Street as the principal haunt of fashion. Here lived Alexander Hamilton and other New Yorkers prominent in their day; here were fashionable boarding-houses at which lived the leading members of Congress.</t>
  </si>
  <si>
    <t>Edward S. Corwin</t>
  </si>
  <si>
    <t>John Marshall and the Constitution</t>
  </si>
  <si>
    <t>http://www.gutenberg.org/files/3291/3291-h/3291-h.htm#Chapter01</t>
  </si>
  <si>
    <t>In the Federal Convention of 1787, the idea of state coercion required little discussion; for the members were soon convinced that it involved an impracticable, illogical, and unjust principle. The prevailing view was voiced by Oliver Ellsworth before the Connecticut ratifying convention: "We see how necessary for Union is a coercive principle. No man pretends to the contrary.… The only question is, shall it be a coercion of law or a coercion of arms? There is no other possible alternative. Where will those who oppose a coercion of law come out? … A necessary consequence of their principles is a war of the States one against the other. I am for coercion by law, that coercion which acts only upon delinquent individuals." If anything, these words somewhat exaggerate the immunity of the States from direct control by the National Government, for, as James Madison pointed out in the Federalist, "in several cases … they [the States] must be viewed and proceeded against in their collective capacities." Yet Ellsworth stated correctly the controlling principle of the new government: it was to operate upon individuals through laws interpreted and enforced by its own courts.</t>
  </si>
  <si>
    <t>Constance Lindsay Skinner</t>
  </si>
  <si>
    <t>Pioneers of the Old Southwest
A Chronicle of Trail, Road, and Waterway,
Volume 18 of The Chronicles of America Series</t>
  </si>
  <si>
    <t>http://www.gutenberg.org/files/3073/3073-h/3073-h.htm#Chapter02</t>
  </si>
  <si>
    <t>The usual dimensions of a cabin were sixteen by twenty feet. The timber for the building, having been already cut, lay at hand—logs of hickory, oak, young pine, walnut, or persimmon. To make the foundations, the men seized four of the thickest logs, laid them in place, and notched and grooved and hammered them into as close a clinch as if they had grown so. The wood must grip by its own substance alone to hold up the pioneer's dwelling, for there was not an iron nail to be had in the whole of the Back Country. Logs laid upon the foundation logs and notched into each other at the four corners formed the walls; and, when these stood at seven feet, the builders laid parallel timbers and puncheons to make both flooring and ceiling. The ridgepole of the roof was supported by two crotched trees and the roofing was made of logs and wooden slabs. The crevices of the walls were packed close with red clay and moss. Lastly, spaces for a door and windows were cut out.</t>
  </si>
  <si>
    <t>Frederic Austin Ogg</t>
  </si>
  <si>
    <t>The Old Northwest
A Chronicle of the Ohio Valley and Beyond,
Volume 19 In The Chronicles Of America Series</t>
  </si>
  <si>
    <t>http://www.gutenberg.org/files/3014/3014-h/3014-h.htm#Chapter02</t>
  </si>
  <si>
    <t>Benjamin Franklin, who was in London in 1760 as agent of the Pennsylvania Assembly, gave the British ministers some wholesome advice on the terms of the peace that should be made with France. The St. Lawrence and the Great Lakes regions, he said, must be retained by England at all costs. Moreover, the Mississippi Valley must be taken, in order to provide for the growing populations of the seaboard colonies suitable lands in the interior, and so keep them engaged in agriculture. Otherwise these populations would turn to manufacturing, and the industries of the mother country would suffer.
The treaty of peace, three years later, brought the settlement which Franklin suggested. The vast American back country, with its inviting rivers and lakes, its shaded hills, and its sunny prairies, became English territory. The English people had, however, only the vaguest notion of the extent, appearance, and resources of their new possession. Even the officials who drew the treaty were as ignorant of the country as of middle Africa.</t>
  </si>
  <si>
    <t>STEWART EDWARD WHITE</t>
  </si>
  <si>
    <t>The Forty-Niners A Chronicle of the California Trail and El Dorado</t>
  </si>
  <si>
    <t>http://www.gutenberg.org/cache/epub/12764/pg12764-images.html</t>
  </si>
  <si>
    <t>The overland migration attracted the more hardy and experienced pioneers, and also those whose assets lay in cattle and farm equipment rather than in money. The majority came from the more western parts of the then United States, and therefore comprised men who had already some experience in pioneering. As far as the Mississippi or even Kansas these parties generally traveled separately or in small groups from a single locality. Before starting over the great plains, however, it became necessary to combine into larger bands for mutual aid and protection. Such recognized meeting-points were therefore generally in a state of congestion. Thousands of people with their equipment and animals were crowded together in some river-bottom awaiting the propitious moment for setting forth.
The journey ordinarily required about five months, provided nothing untoward happened in the way of delay. A start in the spring therefore allowed the traveler to surmount the Sierra Nevada mountains before the first heavy snowfalls. One of the inevitable anxieties was whether or not this crossing could be safely accomplished.</t>
  </si>
  <si>
    <t>Jesse Macy</t>
  </si>
  <si>
    <t>The Anti-Slavery Crusade
       Volume 28 In The Chronicles Of America Series</t>
  </si>
  <si>
    <t>http://www.gutenberg.org/files/3034/3034-h/3034-h.htm#link2HCH0008</t>
  </si>
  <si>
    <t>The Underground Railroad filled an insignificant place in the general plan for emancipation, even in the minds of the directors. It was a lesser task preparatory to the great work. As to the numbers of slaves who gained their freedom by means of it, there is a wide range of opinion. Statements in Congress by Southern members that a hundred thousand had escaped must be regarded as gross exaggerations. In any event the loss was confined chiefly to the border States. Besides, it has been stated with some show of reason that the danger of servile insurrection was diminished by the escape of potential leaders.
From the standpoint of the great body of anti-slavery men who expected to settle the slavery question by peaceable means, it was a calamity of the first magnitude that, just at the time when conditions were most favorable for transferring the active crusade from the general Government to the separate States, public attention should be directed to the one point at which the conflict was most acute and irrepressible.</t>
  </si>
  <si>
    <t>Nathaniel W. Stephenson</t>
  </si>
  <si>
    <t>Abraham Lincoln and the Union
       A Chronicle of the Embattled North, Volume 29 In The
              Chronicles Of America Series</t>
  </si>
  <si>
    <t>http://www.gutenberg.org/files/2836/2836-h/2836-h.htm#link2HCH0007</t>
  </si>
  <si>
    <t>There is historic significance in his very appearance. His huge, loose-knit figure, six feet four inches high, lean, muscular, ungainly, the evidence of his great physical strength, was a fit symbol of those hard workers, the children of the soil, from whom he sprang. His face was rugged like his figure, the complexion swarthy, cheek bones high, and bushy black hair crowning a great forehead beneath which the eyes were deep-set, gray, and dreaming. A sort of shambling powerfulness formed the main suggestion of face and figure, softened strangely by the mysterious expression of the eyes, and by the singular delicacy of the skin. The motions of this awkward giant lacked grace; the top hat and black frock coat, sometimes rusty, which had served him on the western circuit continued to serve him when he was virtually the dictator of his country. It was in such dress that he visited the army, where he towered above his generals.</t>
  </si>
  <si>
    <t>The Day of the Confederacy,
A Chronicle of the Embattled South,
Volume 30 in The Chronicles Of America Series</t>
  </si>
  <si>
    <t>http://www.gutenberg.org/files/3035/3035-h/3035-h.htm#chap02</t>
  </si>
  <si>
    <t>It has never been explained why Jefferson Davis was chosen President of the Confederacy. He did not seek the office and did not wish it. He dreamed of high military command. As a study in the irony of fate, Davis's career is made to the hand of the dramatist. An instinctive soldier, he was driven by circumstances three times to renounce the profession of arms for a less congenial civilian life. His final renunciation, which proved to be of the nature of tragedy, was his acceptance of the office of President. Indeed, why the office was given to him seems a mystery. Rhett was a more logical candidate. And when Rhett, early in the lobbying at Montgomery, was set aside as too much of a radical, Toombs seemed for a time the certain choice of the majority. The change to Davis came suddenly at the last moment. It was puzzling at the time; it is puzzling still.</t>
  </si>
  <si>
    <t>Captains of the Civil War
       A Chronicle of the Blue and the Gray, Volume 31, The
              Chronicles Of America Series</t>
  </si>
  <si>
    <t>http://www.gutenberg.org/files/2649/2649-h/2649-h.htm#page_56</t>
  </si>
  <si>
    <t>No map can show the exact dividing line between the actual combatants of North and South. Eleven States seceded: Virginia, the Carolinas, Georgia, Florida, Alabama, Mississippi, Tennessee, Louisiana, Texas, and Arkansas. But the mountain folk of western Virginia and eastern Tennessee were strong Unionists; and West Virginia became a State while the war was being fought. On the other hand, the four border States, though officially Federal under stress of circumstances, were divided against themselves. In Maryland, Kentucky, Missouri, and Kansas, many citizens took the Southern side. Maryland would have gone with the South if it had not been for the presence of overwhelming Northern sea-power and the absence of any good land frontier of her own. Kentucky remained neutral for several months. Missouri was saved for the Union by those two resourceful and determined men, Lyon and Blair. Kansas, though preponderantly Unionist, had many Confederates along its southern boundary.</t>
  </si>
  <si>
    <t>Walter Lynwood Fleming</t>
  </si>
  <si>
    <t>The Sequel of Appomattox
A Chronicle of the Reunion of the States</t>
  </si>
  <si>
    <t>http://www.gutenberg.org/files/2897/2897-h/2897-h.htm#Chapter07</t>
  </si>
  <si>
    <t>President Grant was anxious to complete the reconstruction and recommended to Congress that the constitutions of Virginia and Mississippi be re-submitted to the people with a separate vote on the disfranchising sections. Congress, now in harmony with the Executive, responded by placing the reconstruction of the three States in the hands of the President, but with the proviso that each State must ratify the Fifteenth Amendment. Grant thereupon fixed a time for voting in each State and directed that in Virginia and Mississippi the disfranchising clauses be submitted separately. As a result, the constitutions were ratified but proscription was voted down. The radicals secured control of Mississippi and Texas, but a conservative combination carried Virginia and thus came near keeping the State out of the Union. Finally, during the early months of 1870 the three States were readmitted.
With respect to Georgia a peculiar condition of affairs existed. In June, 1868, Georgia had been readmitted with the first of the reconstructed States.</t>
  </si>
  <si>
    <t>Bliss Perry</t>
  </si>
  <si>
    <t>The American Spirit in Literature, A Chronicle of Great Interpreters, Volume 34 in The Chronicles Of America Series</t>
  </si>
  <si>
    <t>http://www.gutenberg.org/files/3410/3410-h/3410-h.htm#Contents</t>
  </si>
  <si>
    <t>The traits of the pioneer have thus been the characteristic traits of the American in action. The memories of successive generations have tended to stress these qualities to the neglect of others. Everyone who has enjoyed the free life of the woods will confess that his own judgment upon his casual summer associates turns, quite naturally and almost exclusively, upon their characteristics as woodsmen. Out of the woods, these gentlemen may be more or less admirable divines, pedants, men of affairs; but the verdict of their companions in the forest is based chiefly upon the single question of their adaptability to the environment of the camp. Are they quick of eye and foot, skillful with rod and gun, cheerful on rainy days, ready to do a little more than their share of drudgery? If so, memory holds them.
Some such unconscious selection as this has been at work in the classification of our representative men. The building of the nation and the literary expression of its purpose and ideals are tasks which have called forth the strength of a great variety of individuals.</t>
  </si>
  <si>
    <t>John Moody</t>
  </si>
  <si>
    <t>The Railroad Builders
       A Chronicle of the Welding of the States, Volume 38 in The
              Chronicles of America Series</t>
  </si>
  <si>
    <t>http://www.gutenberg.org/files/3036/3036-h/3036-h.htm#link2HCH0003</t>
  </si>
  <si>
    <t>In the early forties the commercial importance of Philadelphia was menaced from two directions. A steadily increasing volume of trade was passing through the Erie Canal from the Central West to the northern seaboard, while traffic over the new Baltimore and Ohio Railroad promised a great commercial future to the rival city of Baltimore. With commendable enterprise the Baltimore and Ohio Company was even then reaching out for connections with Pittsburgh in the hope of diverting western trade from eastern Pennsylvania. Moreover the financial prestige of Philadelphia had suffered from recent events. The panic of 1837, the contest of the United States Bank with President Jackson, its defeat, and its subsequent failure as a state bank, the consequent distress in local financial circles—all conspired to shift the monetary center of the country to New York.
It was at this time that Philadelphia capitalists began to bestir themselves in an attempt to recover their lost opportunities. Philadelphia must share in this trade with the Central West. The designs of the Baltimore and Ohio Company must be defeated by bringing Pittsburgh into contact with its natural Eastern market.</t>
  </si>
  <si>
    <t>Burton J. Hendrick</t>
  </si>
  <si>
    <t>The Age of Big Business
       Volume 39 in The Chronicles of America Series</t>
  </si>
  <si>
    <t>http://www.gutenberg.org/files/3037/3037-h/3037-h.htm#link2HCH0003</t>
  </si>
  <si>
    <t>It was the boast of a Roman Emperor that he had found the Eternal City brick and left it marble. Similarly the present generation of Americans inherited a country which was wood and have transformed it into steel. That which chiefly distinguishes the physical America of today from that of forty years ago is the extensive use of this metal. Our fathers used steel very little in railway transportation; rails and locomotives were usually made of iron, and wood was the prevailing material for railroad bridges. Steel cars, both for passengers and for freight, are now everywhere taking the place of the more flimsy substance. We travel today in steel subways, transact our business in steel buildings, and live in apartments and private houses which are made largely of steel. The steel automobile has long since supplanted the wooden carriage; the steel ship has displaced the iron and wooden vessel. The American farmer now encloses his lands with steel wire, the Southern planter binds his cotton with steel ties, and modern America could never gather her abundant harvests without her mighty agricultural implements, all of which are made of steel.</t>
  </si>
  <si>
    <t>Samuel P. Orth</t>
  </si>
  <si>
    <t>he Armies of Labor
       Volume 40 in The Chronicles Of America Series</t>
  </si>
  <si>
    <t>http://www.gutenberg.org/files/3038/3038-h/3038-h.htm#link2HCH0002</t>
  </si>
  <si>
    <t>The old class distinctions brought from the home country, however, had survived for many years in the primeval forests of Virginia and Maryland and even among the hills of New England. Indeed, until the Revolution and for some time thereafter, a man's clothes were the badge of his calling. The gentleman wore powdered queue and ruffled shirt; the workman, coarse buckskin breeches, ponderous shoes with brass buckles, and usually a leather apron, well greased to keep it pliable. Just before the Revolution the lot of the common laborer was not an enviable one. His house was rude and barren of comforts; his fare was coarse and without variety. His wage was two shillings a day, and prison—usually an indescribably filthy hole—awaited him the moment he ran into debt. The artisan fared somewhat better. He had spent, as a rule, seven years learning his trade, and his skill and energy demanded and generally received a reasonable return. The account books that have come down to us from colonial days show that his handiwork earned him a fair living.</t>
  </si>
  <si>
    <t>The Boss and the Machine</t>
  </si>
  <si>
    <t>http://www.gutenberg.org/files/3040/3040-h/3040-h.htm#link2HCH0002</t>
  </si>
  <si>
    <t>Ideas or principles alone, however eloquently and insistently proclaimed, will not make a party. There must be organization. Thus we have two distinct practical phases of American party politics: one regards the party as an agency of the electorate, a necessary organ of democracy; the other, the party as an organization, an army determined to achieve certain conquests. Every party has, therefore, two aspects, each attracting a different kind of person: one kind allured by the principles espoused; the other, by the opportunities of place and personal gain in the organization. The one kind typifies the body of voters; the other the dominant minority of the party.
When one speaks, then, of a party in America, he embraces in that term: first, the tenets or platform for which the party assumes to stand (i.e., principles that may have been wrought out of experience, may have been created by public opinion, or were perhaps merely made out of hand by manipulators); secondly, the voters who profess attachment to these principles; and thirdly, the political expert, the politician with his organization or machine.</t>
  </si>
  <si>
    <t>Solon J. Buck</t>
  </si>
  <si>
    <t>The Agrarian Crusade</t>
  </si>
  <si>
    <t>http://www.gutenberg.org/files/2899/2899-h/2899-h.htm#Chapter07</t>
  </si>
  <si>
    <t>Whether or not the American farmer realized that the nineteenth century had seen a total change in the economic relations of the world, he did perceive clearly that something was wrong in his own case. The first and most impressive evidence of this was to be found in the prices he received for what he had to sell. From 1883 to 1889 inclusive the average price of wheat was seventy-three cents a bushel, of corn thirty-six cents, of oats twenty-eight cents. In 1890 crops were poor in most of the grain areas, while prosperous times continued to keep the consuming public of the manufacturing regions able to buy; consequently corn and oats nearly doubled in price, and wheat advanced 20 percent. Nevertheless, such was the shortage, except in the case of corn, that the total return was smaller than it had been for a year or two before. In 1891 bumper crops of wheat, corn, oats, rye, and barley drove the price down on all except wheat and rye, but not to the level of 1889.</t>
  </si>
  <si>
    <t>The Canadian Dominion
       A Chronicle of our Northern Neighbor</t>
  </si>
  <si>
    <t>http://www.gutenberg.org/files/2835/2835-h/2835-h.htm#link2HCH0003</t>
  </si>
  <si>
    <t>In June, 1841, the first Parliament of united Canada met at Kingston, which as the most central point had been chosen as the new capital. Under Sydenham's shrewd and energetic leadership a business programme of long-delayed reforms was put through. A large loan, guaranteed by the British Government, made possible extensive provision for building roads, bridges, and canals around the rapids in the St. Lawrence. Municipal institutions were set up, and reforms were effected in the provincial administration.
Lord John Russell in England and Sydenham in Canada were anxious to keep the question of responsible government in the background. For the first busy months they succeeded, but the new Parliament contained men quite as strong willed as either and of quite other views. Before the first session had begun, Baldwin and the new French-Canadian leader, La Fontaine, had raised the issue and begun a new struggle in which their single-minded devotion and unflinching courage were to attain a complete success.</t>
  </si>
  <si>
    <t>The Hispanic Nations of the New World
       Volume 50 in The Chronicles Of America Series</t>
  </si>
  <si>
    <t>http://www.gutenberg.org/files/3042/3042-h/3042-h.htm#link2HCH0002</t>
  </si>
  <si>
    <t>By gaining its independence, the United States had set a practical example of what might be done elsewhere in America. Translated into French, the Declaration of Independence was read and commented upon by enthusiasts who dreamed of the possibility of applying its principles in their own lands. More powerful still were the ideas liberated by the French Revolution and Napoleon. Borne across the ocean, the doctrines of "Liberty, Fraternity, Equality" stirred the ardent-minded to thoughts of action, though the Spanish and Portuguese Americans who schemed and plotted were the merest handful. The seed they planted was slow to germinate among peoples who had been taught to regard things foreign as outlandish and heretical. Many years therefore elapsed before the ideas of the few became the convictions of the masses, for the conservatism and loyalty of the common people were unbelieveably steadfast.</t>
  </si>
  <si>
    <t>Count Léon Tolstoi</t>
  </si>
  <si>
    <t>A Russian Christmas Party</t>
  </si>
  <si>
    <t>In the Yule-Log Glow, Book 1: Christmas Tales from 'Round the World</t>
  </si>
  <si>
    <t>http://www.gutenberg.org/files/18720/18720-h/18720-h.htm#Page_63</t>
  </si>
  <si>
    <t>Nicolas and Natacha, his son and daughter, often found their father and mother in anxious consultation, talking in low tones of the sale of their Moscow house or of their property in the neighborhood. Having thus retired into private life, the count now gave neither fêtes nor entertainments. Life at Otradnoë was much less gay than in past years; still, the house and domain were as full of servants as ever, and twenty persons or more sat down to dinner daily. These were dependants, friends, and intimates, who were regarded almost as part of the family, or at any rate seemed unable to tear themselves away from it: among them a musician named Dimmler and his wife, Ioghel the dancing-master and his family, and old Mlle. Bélow, former governess of Natacha and Sonia, the count's niece and adopted child, and now the tutor of Pétia, his younger son; besides others who found it simpler to live at the count's expense than at their own. Thus, though there were no more festivities, life was carried on almost as expensively as of old, and neither the master nor the mistress ever imagined any change possible.</t>
  </si>
  <si>
    <t>Björnson</t>
  </si>
  <si>
    <t>Thrond</t>
  </si>
  <si>
    <t>http://www.gutenberg.org/files/18720/18720-h/18720-h.htm#Page_193</t>
  </si>
  <si>
    <t>"We have had many a happy hour together," said he, then paused. Presently he said, "The strings must be severed, for they are worthless." And he took out a knife and cut. "Oh!" cried the E string, in a short, pained tone. The boy cut. "Oh!" wailed the next, but the boy cut. "Oh!" said the third, mournfully; and he paused at the fourth. A sharp pain seized him; that fourth string, to which he never dared give a name, he did not cut. Now a feeling came over him that it was not the fault of the strings that he was unable to play, and just then he saw his mother walking slowly up the slope toward where he was lying, that she might take him home with her. A greater fright than ever overcame him; he held the fiddle by the severed strings, sprang to his feet, and shouted down to her,
"No, mother! I will not go home again until I can play what I have seen today."</t>
  </si>
  <si>
    <t>Angelo J. Lewis</t>
  </si>
  <si>
    <t>Christmas with the Baron</t>
  </si>
  <si>
    <t>In the Yule-Log Glow, Book 2: Christmas Tales from 'Round the World</t>
  </si>
  <si>
    <t>http://www.gutenberg.org/files/19084/19084-h/19084-h.htm#Page_7</t>
  </si>
  <si>
    <t>Once upon a time—fairy tales always begin with once upon a time—once upon a time there lived in a fine old castle on the Rhine a certain Baron von Schrochslofsleschshoffinger. You will not find it an easy name to pronounce; in fact, the baron never tried it himself but once, and then he was laid up for two days afterwards; so in future we will merely call him "the baron," for shortness, particularly as he was rather a dumpy man.
After having heard his name, you will not be surprised when I tell you that he was an exceedingly bad character. For a baron, he was considered enormously rich; a hundred and fifty pounds a year would not be thought much in this country; but still it will buy a good deal of sausage, which, with wine grown on the estate, formed the chief sustenance of the baron and his family.</t>
  </si>
  <si>
    <t>Harrison S. Morris</t>
  </si>
  <si>
    <t>A Christmas Miracle</t>
  </si>
  <si>
    <t>http://www.gutenberg.org/files/19084/19084-h/19084-h.htm#Page_45</t>
  </si>
  <si>
    <t>You have never heard of Alcala? Well, it is a little village nestling between the Spanish hills, a league from great Madrid. There is a ring of stone houses, each with its white-walled patio and grated windows; each with its balcony, whence now and then a laughing face looks down upon the traveller. There is an ancient inn by the roadside, a time-worn church, and above, on the hill-top, against the still blue sky, the castle, dusky with age, but still keeping a feudal dignity, though half its yellow walls have crumbled away.
This is the Alcala into which I jogged one winter evening in search of rest and entertainment after a long day's journey on mule-back.
The inn was in a doze when my footsteps broke the silence of its stone court-yard; but presently a woman came through an inner door to answer my summons, and I was speedily cast under the quiet spell of the place by finding myself behind a screen of leaves, with a straw-covered bottle at my elbow and a cold fowl within comfortable reach.</t>
  </si>
  <si>
    <t>Salvette and Bernadou</t>
  </si>
  <si>
    <t>http://www.gutenberg.org/files/19084/19084-h/19084-h.htm#Page_63</t>
  </si>
  <si>
    <t>It is the eve of Christmas in a large village of Bavaria. Along the snow-whitened streets, amid the confusion of the fog and noise of carriages and bells, the crowd presses joyously about cook-shops, wine-booths, and busy stores. Rustling with a light sweep of sound against the flower-twined and be-ribboned stalls, branches of green holly, or whole saplings, graced with pendants and shading the heads below like boughs of the Thuringian forest, go by in happy arms: a remembrance of nature in the torpid life of winter.
Day dies out. Far away, behind the gardens of the Résidence, lingers a glimmer of the departing sun, red in the fog; and in the town is such gaiety, such hurry of preparation for the holiday, that each jet of light which springs up in the many windows seems to hang from some vast Christmas-tree.
This is, in truth, no ordinary Christmas. It is the year of grace eighteen hundred and seventy, and the holy day is only a pretext the more to drink to the illustrious Von der Than and celebrate the triumph of the Bavarian troops.</t>
  </si>
  <si>
    <t>The Wolf Tower</t>
  </si>
  <si>
    <t>http://www.gutenberg.org/files/19084/19084-h/19084-h.htm#Page_73</t>
  </si>
  <si>
    <t>When Sylvestre Ker was alone, he listened to the noise of the waves dashing upon the beach and the sighing of the wind among the great oaks,—two mournful sounds. And he looked with conflicting feelings at the empty seats of Matheline and of his dear mother Josserande. Little by little had he seen the black hair of the widow become gray, then white, around her sunken temples. That night memory carried him back even to his cradle, over which had bent the sweet, noble face of her who had always spoken to him of God.
But whence came those golden ringlets that mingled with Josserande's black hair, and which shone in the sunlight above his mother's snowy locks? And that laugh, oh! that silvery laugh of youth, which prevented Sylvestre Ker from hearing, in his pious recollections, the calm, grave voice of his mother. Whence did it come?</t>
  </si>
  <si>
    <t>Agnes Repplier</t>
  </si>
  <si>
    <t>A Story of Nuremberg</t>
  </si>
  <si>
    <t>http://www.gutenberg.org/files/19084/19084-h/19084-h.htm#Page_167</t>
  </si>
  <si>
    <t>Startled, and not a little alarmed, he checked his rapid walk and listened. There was no mistaking the sound: it was neither imp nor fairy, but a real child, from whose little lungs came forth that wail at once pitiful and querulous. As he heard it, Peter Burkgmäier's kindly heart flew with one rapid bound to the cradle at home where slumbered his own infant daughter, and, hastily lowering his lantern, he searched under the dark archway whence the cry had come. There, sheltered by the wall and wrapped in a ragged cloak, was a baby boy, perhaps between two and three years old, but so tiny and emaciated as to seem hardly half that age. When the lantern flickered in his face he gave a frightened sob, and then lay quiet and exhausted in the strong arms that held him.</t>
  </si>
  <si>
    <t>Vernon Lee.</t>
  </si>
  <si>
    <t>A Picture of the Nativity By Fra Filippo Lippi</t>
  </si>
  <si>
    <t>http://www.gutenberg.org/files/19084/19084-h/19084-h.htm#Page_195</t>
  </si>
  <si>
    <t>But at length, one night, as Hilarion heard those songs as usual, he opened his eyes. And, behold! the place was light, and a great staircase of light, like golden cobwebs, stretched up to heaven, and there were angels going about in numbers, coming and going, with locks like honeycomb, and dresses pink, and green, and sky-blue, and white, thickly embroidered with purest pearls, and wings as of butterflies and peacock's tails, with glories of solid gold about their head. And they went to and fro, carrying garlands and strewing flowers, so that, although mid-winter, it was like a garden in June, so sweet of roses, and lilies, and gillyflowers. And the angels sang; and when they had finished their work, they said, "It is well," and departed, holding hands and flying into the sky above the fir-trees.
And Hilarion wondered greatly, and said five Paters and six Aves. And the next day, as he was cutting a fir-tree in the wood, there met him, among the rocks, a man old, venerable, with a long gray beard and a solemn air. And he was clad in crimson, and under his arm he carried written books and a scourge.</t>
  </si>
  <si>
    <t>Melchior's Dream</t>
  </si>
  <si>
    <t>http://www.gutenberg.org/files/19084/19084-h/19084-h.htm#Page_205</t>
  </si>
  <si>
    <t>Now I know that the idea of dullness or discomfort at Christmas is a very improper one, particularly in a story. We all know how every little boy in a story-book spends the Christmas holidays. First, there is the large hamper of good things sent by grandpapa, which is as inexhaustible as Fortunatus's purse, and contains everything, from a Norfolk turkey to grapes from the grandpaternal vinery. There is the friend who gives a guinea to each member of the family, and sees who will spend it best. There are the godpapas and godmammas, who might almost be fairy sponsors from the number of expensive gifts that they bring upon the scene. The uncles and aunts are also liberal.
One night is devoted to a magic-lantern (which has a perfect focus), another to the pantomime, a third to a celebrated conjurer, a fourth to a Christmas tree and juvenile ball.</t>
  </si>
  <si>
    <t>Jacob A. Riis</t>
  </si>
  <si>
    <t>Is There a Santa Claus?</t>
  </si>
  <si>
    <t>http://www.gutenberg.org/files/31996/31996-h/31996-h.htm</t>
  </si>
  <si>
    <t>No Santa Claus! If you had asked that car full of people I would have liked to hear the answers they would have given you. No Santa Claus! Why, there was scarce a man in the lot who didn't carry a bundle that looked as if it had just tumbled out of his sleigh. I felt of one slyly, and it was a boy's sled—a "flexible flyer," I know, because he left one at our house the Christmas before; and I distinctly heard the rattling of a pair of skates in that box in the next seat. They were all good-natured, every one, though the train was behind time—that is a sure sign of Christmas. The brakeman wore a piece of mistletoe in his cap and a broad grin on his face, and he said "Merry Christmas" in a way to make a man feel good all the rest of the day. No Santa Claus, is there? You just ask him!</t>
  </si>
  <si>
    <t>Henry Van Dyke</t>
  </si>
  <si>
    <t>The Lost Word: A Christmas Legend of Long Ago</t>
  </si>
  <si>
    <t>http://www.gutenberg.org/files/4384/4384-h/4384-h.htm</t>
  </si>
  <si>
    <t>"Come down, Hermas, come down! The night is past. It is time to be stirring. Christ is born today. Peace be with you in His name. Make haste and come down!"
A little group of young men were standing in a street of Antioch, in the dusk of early morning, fifteen hundred years ago. It was a class of candidates who had nearly finished their two years of training for the Christian church. They had come to call their fellow-student Hermas from his lodging.
Their voices rang out cheerily through the cool air. They were full of that glad sense of life which the young feel when they awake and come to rouse one who is still sleeping. There was a note of friendly triumph in their call, as if they were exulting unconsciously in having begun the adventure of the new day before their comrade.
But Hermas was not asleep. He had been waking for hours, and the dark walls of his narrow lodging had been a prison to his restless heart. A nameless sorrow and discontent had fallen upon him, and he could find no escape from the heaviness of his own thoughts.</t>
  </si>
  <si>
    <t>Nibsy's Christmas</t>
  </si>
  <si>
    <t>http://www.gutenberg.org/files/19014/19014-h/19014-h.htm</t>
  </si>
  <si>
    <t>It was Christmas-eve over on the East Side. Darkness was closing in on a cold, hard day. The light that struggled through the frozen windows of the delicatessen store, and the saloon on the corner, fell upon men with empty dinner-pails who were hurrying homeward, their coats buttoned tightly, and heads bent against the steady blast from the river, as if they were butting their way down the street.
The wind had forced the door of the saloon ajar, and was whistling through the crack; but in there it seemed to make no one afraid. Between roars of laughter, the clink of glasses and the rattle of dice on the hard-wood counter were heard out in the street. More than one of the passers-by who came within range was taken with an extra shiver in which the vision of wife and little ones waiting at home for his coming was snuffed out, as he dropped in to brace up. The lights were long out when the silent streets re-echoed his unsteady steps toward home, where the Christmas welcome had turned to dread.</t>
  </si>
  <si>
    <t>Sarah Parsons Doughty</t>
  </si>
  <si>
    <t>Playing Santa Claus</t>
  </si>
  <si>
    <t>Playing Santa Claus and Other Christmas Tales</t>
  </si>
  <si>
    <t>http://www.gutenberg.org/files/54803/54803-h/54803-h.htm#playing</t>
  </si>
  <si>
    <t>Caroline and Emma were willing to do as their mother thought best; but they begged her to buy a few books and toys, because they thought it would make the little girls so happy. They felt very happy to find that six dollars would buy so many things. There was not only a pretty dress for each little girl, and some warm stockings and shoes, but also a dress for Mrs. Drayton; and there was still money enough left for two pretty books, two dolls, and some other toys. To these, Mrs. Meredith proposed that Caroline and Emma should add some of their own books and playthings, which they could well spare; and she said that she had several articles, which would be useful to Mrs. Drayton, which she would put with those they had bought.
The little girls could hardly contain their delight when they saw all these nice presents packed in one large basket, and another one filled with tea, sugar, pies, cakes, a roasted chicken, and some other articles of food, that Mrs. Drayton and her children might have a good Christmas-dinner.</t>
  </si>
  <si>
    <t>Willie’s Gold Dollar</t>
  </si>
  <si>
    <t>http://www.gutenberg.org/files/54803/54803-h/54803-h.htm#willie</t>
  </si>
  <si>
    <t>His hope was not disappointed: for the stocking was found most bountifully filled; and Willie eagerly hastened to examine its contents. It was fortunate that he had borrowed his grandfather's long stocking for the occasion; for his own little sock could never have contained the beautiful, large humming-top, and the pretty Noah's ark, which now met his eyes. And then the large, soft ball, just right for playing in the house in stormy weather; and the nice transparent slate, with which Willie could amuse himself when the older folks wished him to be quiet. All these things, and many more, were safely packed away in grandpa's great stocking. Papers of candy, stores of nuts and almonds, and pretty little lady-apples, came to light as Willie continued his search; and last of all, in a tiny wooden box, was found a bright gold dollar.</t>
  </si>
  <si>
    <t>A Christmas Story</t>
  </si>
  <si>
    <t>http://www.gutenberg.org/files/54803/54803-h/54803-h.htm#christmas</t>
  </si>
  <si>
    <t>This may be a useful lesson to you, dear Isabel," she said. "It will teach you that no real happiness is ever derived from a selfish act. Your motive in presenting a more expensive gift to your teacher than the rest of your companions were prepared to do, was selfish. You expected to receive praise and admiration. In this you were disappointed, and therefore you are unhappy. Another time I trust you will do better. In expending your money for Christmas gifts, you will remember those who need it most, and will gladly give, hoping for nothing again."
Isabel still wept, but less violently than before, and when Mary entered with a beaming countenance, and told her mother of the gratitude and joy of the poor people whom they had visited, Isabel put her arm around her neck and asked her forgiveness for her ill humor, and promised that when another Christmas came, she too would remember those who need it most.</t>
  </si>
  <si>
    <t>The Christmas Tree</t>
  </si>
  <si>
    <t>http://www.gutenberg.org/files/54803/54803-h/54803-h.htm#tree</t>
  </si>
  <si>
    <t>It was a pleasant sight to look at little Susy, as her brother eagerly displayed his treasures to her admiring gaze; and it was even more gratifying to witness the gratitude of the mother, as Betty emptied the contents of her basket.
After assisting in planting the branch of evergreen in a broken flower-pot which the children produced for the purpose, Mary and Horace took leave, and joyfully returned to their home.
Their Christmas-tree was indeed radiant with light. It seemed to the happy children that it had never been so brilliant before; for their hearts were filled with the delight of doing good to others, and this made all seem bright around them.
Morning found the tree well loaded with fruit,—pretty and useful gifts, which the children were delighted to receive. It was indeed a happy Christmas. They felt that they were surrounded with blessings; and, above all, they rejoiced in the happiness of sharing these blessings with others.</t>
  </si>
  <si>
    <t>A Dream</t>
  </si>
  <si>
    <t>http://www.gutenberg.org/files/54803/54803-h/54803-h.htm#dream</t>
  </si>
  <si>
    <t>I uttered a joyful exclamation and awoke, but the remembrance of my dream was vividly present; and as the rays of the morning sun beamed brightly in at our windows, I felt a pleasing confidence that the day would bring happiness to the poor as well as to the rich. All reflections upon the visions of the night were soon banished, however, by the shouts of "Merry Christmas" from numerous happy little voices at our door, and we hastened to join in their pleasure.
A week passed by, and the little heroine of Christmas Eve again stood at our door. It was wonderful what a change a few happy days had wrought in her appearance; and her whole face was radiant with joy, as she told me that they were all so happy now.
"Dear father had promised never to drink again, and he had good work, and they could all live comfortably." And again and again she assured me that their happiness was all owing, through the blessing of God, to the little book which she bought for father with a part of my Christmas gift.</t>
  </si>
  <si>
    <t>The Little Match Boy</t>
  </si>
  <si>
    <t>http://www.gutenberg.org/files/54803/54803-h/54803-h.htm#little</t>
  </si>
  <si>
    <t>Pleasant visions of tea and bread, and even of a pound of butter, passed before Ernest's eyes; but then an unexpected difficulty arose. Where was the sum necessary for the outfit to come from? It certainly did not need a very extensive capital; but dollars, or even shillings, were hard to find. Ernest had not answered the question to his satisfaction, when he found himself at the door of the building, where he was to obtain the work for his mother. There was little trouble in making the desired arrangement. Mrs. Lawrence was well known at the establishment as an excellent workwoman; and the work, and the dollar in advance, were readily furnished.
Encouraged by this success, Ernest involuntarily exclaimed,
"Oh, how I wish that some one would lend me a dollar!"
"And what would you do with a dollar, my little man?" inquired a gentleman standing by, attracted by the earnestness of the boy's manner.
Ernest blushed deeply, but answered, in a firm tone,
"I would buy a basket and some matches, and other things, and sell them in the street; and then my poor mother would not have to work so hard."</t>
  </si>
  <si>
    <t>I Forgot</t>
  </si>
  <si>
    <t>http://www.gutenberg.org/files/54803/54803-h/54803-h.htm#forgot</t>
  </si>
  <si>
    <t>Before I tell my young readers about Mr. Gray's return with little Ellen, I must introduce them more particularly to Clara; although, from what I have already said concerning her, they may have formed a good idea of her character, and have justly concluded that she is very much like themselves, sometimes trying to do what is right, and suffering herself to be led by the good spirits around her, and at other times somewhat selfish and thoughtless, allowing evil spirits to lead her in the wrong path.
Clara was nearly eleven years old. She was generally obedient to her parents and teachers, kind to her playmates, diligent in her studies, and orderly and industrious in her habits. Still she had some faults. Although obliging in her disposition, and desirous to be useful to those around her, she frequently entirely disregarded their wishes through mere thoughtlessness and inattention. Like most children, she was fond of play, and sometimes allowed her amusements to make her forget to perform her duties.</t>
  </si>
  <si>
    <t>The Silver Morning and Golden Day</t>
  </si>
  <si>
    <t>http://www.gutenberg.org/files/54803/54803-h/54803-h.htm#silver</t>
  </si>
  <si>
    <t>"O Father! Please to come to the door, and see how pretty everything looks," exclaimed William Mason, running eagerly into the room where his father was sitting.
Mr. Mason was always glad to give his son pleasure, and he laid aside the newspaper which he was reading, and followed him to the door.
There had been quite a heavy snow-storm a few days before, which was succeeded by rain, and then by severe cold. Everything was now entirely cased in ice.
"Is it not beautiful, father?" said William. "I have been all around the yard and garden, and everything has put on its winter coat. Every little branch and twig, every blade of grass, and even the little stones are covered with ice."
"This is what we used to call a silver morning, when I was a boy," said Mr. Mason.</t>
  </si>
  <si>
    <t>Charles J. Woodbury</t>
  </si>
  <si>
    <t>The Potato Child</t>
  </si>
  <si>
    <t>The Potato Child and Others</t>
  </si>
  <si>
    <t>http://www.gutenberg.org/files/5662/5662-h/5662-h.htm#link2H_4_0001</t>
  </si>
  <si>
    <t>Miss Amanda had been blessed with no little-girl time. When she was young, she always had been forced to work hard, and she thought it was no worse for Elsie than it had been for herself. I don't suppose it was; but one looking in on these two could not but feel for both of them.
Elsie would try to talk to herself a little at night, but it was cheerless. Then she would lift up her knee, and draw the sheet about it for a hood, and call it a little girl. She named it Nancy Pullam, and would try to love that; but it almost broke her back when she tried to hug Nancy. "Oh, if I had something to be good to"! she said.
So she began greeting the ladies, when she opened the door, with a cheerful little "Good morning" or "Good afternoon."
"I wouldn't do that," said Miss Amanda, "it looks forward and pert. It is their place to say 'Good morning,' not yours. You have no occasion to speak to your betters, and, anyway, children should be seen and not heard."</t>
  </si>
  <si>
    <t>A Story that Never Ends</t>
  </si>
  <si>
    <t>http://www.gutenberg.org/files/5662/5662-h/5662-h.htm#link2H_4_0002</t>
  </si>
  <si>
    <t>He opened his eyes again. The room was growing darker. He almost forgot his pain for a few moments, noticing how the sunlight was straightened to a narrow lane which reached from the extreme southern end of the window to the floor in front of his mother's chair. He watched the last rays as they slowly left the floor and stole up her dress to her lap and her breast, leaving all behind and below in shadow. Now they had reached her face. It was bent over her work. Well he knew that was some Christmas gift, may be for him, some Christmas gift, and tomorrow was Christmas! He looked again to see if he could discover what she was making, but the light had left her now, and had risen to the picture.
Strange picture that it was! What funny clothes those men wore! Those long gabardines, mother had called them, reaching almost to the ground; shoes that showed the toes, and hoods for hats. One of them had none. How closely they looked at him! They didn't even see which way they were going, and what a long way it was, stretching out there, dusty and hot.</t>
  </si>
  <si>
    <t>Peter Christen Asbjörnsen</t>
  </si>
  <si>
    <t>Round the yule-log: Christmas in Norway</t>
  </si>
  <si>
    <t>http://www.gutenberg.org/files/31993/31993-h/31993-h.htm</t>
  </si>
  <si>
    <t>The wind was whistling through the old lime and maple trees opposite my windows, the snow was sweeping down the street, and the sky was black as a December sky can possibly be here in Christiania. I was in just as black a mood. It was Christmas Eve,—the first I was to spend away from the cosey fireside of my home. I had lately received my officer's commission, and had hoped that I should have gladdened my aged parents with my presence during the holidays, and had also hoped that I should be able to show myself in all my glory and splendour to the ladies of our parish. But a fever had brought me to the hospital, which I had left only a week before, and now I found myself in the much-extolled state of convalescence. I had written home for a horse and sledge and my father's fur coat, but my letter could scarcely reach our valley before the day after Christmas, and the horse could not be in town before New Year's Eve.</t>
  </si>
  <si>
    <t>A. T. Quiller-Couch</t>
  </si>
  <si>
    <t>Shakespeare's Christmas</t>
  </si>
  <si>
    <t>Shakespeare's Christmas and other stories</t>
  </si>
  <si>
    <t>http://www.gutenberg.org/files/54274/54274-h/54274-h.htm#Page_1</t>
  </si>
  <si>
    <t>At the theatre in Shoreditch, on Christmas Eve, 1598, the Lord Chamberlain's servants presented a new comedy. Never had the Burbages played to such a house. It cheered every speech—good, bad, or indifferent. To be sure, some of the dramatis personæ—Prince Hal and Falstaff, Bardolph and Mistress Quickly—were old friends; but this alone would not account for such a welcome. A cutpurse in the twopenny gallery who had been paid to lead the applause gave up toiling in the wake of it, and leaned back with a puzzled grin.
"Bravo, master!" said he to his left-hand neighbour a burly, red-faced countryman well past middle age, whose laughter kept the bench rocking. "But have a care, lest they mistake you for the author!"
"The author? Ho-ho!"——but here he broke off to leap to his feet and lead another round of applause. "The author?" he repeated, dropping back and glancing an eye sidelong from under his handkerchief while he mopped his brow. "You shoot better than you know, my friend: the bolt grazes. But a miss, they say, is as good as a mile."</t>
  </si>
  <si>
    <t>Ye Sexes, Give Ear!</t>
  </si>
  <si>
    <t>http://www.gutenberg.org/files/54274/54274-h/54274-h.htm#Page_65</t>
  </si>
  <si>
    <t>The way the fun started was this. In June month of the year 'five (that's the date my mother always gave) the Wesleyans up at the London Foundry sent a man down to preach a revival through Cornwall, starting with Saltash. He had never crossed the Tamar before, but had lived the most of his life near Wolverhampton—a bustious little man, with a round belly and a bald head and high sense of his own importance. He arrived on a Saturday night, and attended service next morning, but not to take part in it: he "wished to look round," he said. So the morning was spent in impressing everyone with his shiny black suit of West-of-England broad cloth and his beautiful neckcloth and bunch of seals. But in the evening he climbed the pulpit, and there Old Nick himself, that lies in wait for preachers, must have tempted the poor fellow to preach on Womanly Perfection, taking his text from St. Paul.</t>
  </si>
  <si>
    <t>Frenchman's Creek</t>
  </si>
  <si>
    <t>http://www.gutenberg.org/files/54274/54274-h/54274-h.htm#Page_157</t>
  </si>
  <si>
    <t>First of all you'll let me say that a bad temper is an affliction, whoever owns it, and shortening to life. I don't know what your opinion may be: but my grandfather was parish constable in these parts for forty-seven years, and you'll find it on his headstone in Manaccan churchyard that he never had a cross word for man, woman, or child. He took no credit for it: it ran in the family, and to this day we're all terribly mild to handle.
Well, if ever a man was born bad in his temper, 'twas Captain Bligh, that came from St. Tudy parish, and got himself known to all the world over that dismal business aboard the Bounty. Yes, Sir, that's the man—"Breadfruit Bligh," as they called him. They made an Admiral of him in the end, but they never cured his cussedness: and my grandfather, that followed his history (and good reason for why) from the day he first set foot in this parish, used to rub his hands over every fresh item of news. "Darn it!" he'd say, "here's that old Turk broke loose again. Lord, if he ain't a warrior!"</t>
  </si>
  <si>
    <t>The Man Behind the Curtain</t>
  </si>
  <si>
    <t>http://www.gutenberg.org/files/54274/54274-h/54274-h.htm#Page_207</t>
  </si>
  <si>
    <t>I had stepped ashore, after a voyage from Hull (undertaken from expedience and not for health), upon the Market Strand at Falmouth, with one shilling and fourpence in my pocket. I have been in lower water, but never with such a job before me; and I started to tramp it back to London with little more than a dog's determination to get there somehow. The third afternoon found me in Tregarrick, wet through, sullen, and moderately hungry. The time of year was October: all day it had been raining and blowing chilly from the north-west; and traffic had deserted the unlovely Fore Street when, as the town-clock chimed a quarter to five, I passed the windows and open archway of the Red Hart Hotel. A gust from the archway brought me up staggering and clutching my hat: I faced round to it, and, in so doing, caught a momentary glimpse, above the wire blind in a lower window, of a bald-headed man within standing with his back to the street; and at the same instant heard a coin drop on the pavement behind me.</t>
  </si>
  <si>
    <t>The Lamp and the Guitar</t>
  </si>
  <si>
    <t>http://www.gutenberg.org/files/54274/54274-h/54274-h.htm#Page_291</t>
  </si>
  <si>
    <t>In Portugal just then Lord Wellington was fencing, so to speak, with the points of three French armies at once. On the south he had Soult, on the north Dorsenne, and between them Marmont's troops were scattered along the valley of the Tagus, with Madrid as their far base. Being solidly concentrated, by short and rapid movements he could keep these three armies impotent for offence; but en revanche, he could make no overmastering attack upon any one of them. If he advanced far against Soult or against Dorsenne he must bring Marmont down on his flank, left or right; while, if he reached out and struck for the Tagus Valley, Marmont could borrow from right and left without absolutely crippling his colleagues, and roll up seventy thousand men to bar the road on Madrid. In short, the opposing armies stood at a deadlock, and there were rumours that Napoleon, who was pouring troops into Spain from the north, meant to follow and take the war into his own hands.</t>
  </si>
  <si>
    <t>What Christmas is as we Grow Older</t>
  </si>
  <si>
    <t>Some Christmas Stories</t>
  </si>
  <si>
    <t>http://www.gutenberg.org/files/1467/1467-h/1467-h.htm#page23</t>
  </si>
  <si>
    <t>The winter sun goes down over town and village; on the sea it makes a rosy path, as if the Sacred tread were fresh upon the water. A few more moments, and it sinks, and night comes on, and lights begin to sparkle in the prospect. On the hillside beyond the shapelessly-diffused town, and in the quiet keeping of the trees that gird the village-steeple, remembrances are cut in stone, planted in common flowers, growing in grass, entwined with lowly brambles around many a mound of earth. In town and village, there are doors and windows closed against the weather, there are flaming logs heaped high, there are joyful faces, there is healthy music of voices. Be all ungentleness and harm excluded from the temples of the Household Gods, but be those remembrances admitted with tender encouragement! They are of the time and all its comforting and peaceful reassurances; and of the history that reunited even upon earth the living and the dead; and of the broad beneficence and goodness that too many men have tried to tear to narrow shreds.</t>
  </si>
  <si>
    <t>The Child’s Story</t>
  </si>
  <si>
    <t>http://www.gutenberg.org/files/1467/1467-h/1467-h.htm#page47</t>
  </si>
  <si>
    <t>Once upon a time, a good many years ago, there was a traveller, and he set out upon a journey. It was a magic journey, and was to seem very long when he began it, and very short when he got half way through.
He travelled along a rather dark path for some little time, without meeting anything, until at last he came to a beautiful child. So he said to the child, "What do you do here?" And the child said, "I am always at play. Come and play with me!"
So, he played with that child, the whole day long, and they were very merry. The sky was so blue, the sun was so bright, the water was so sparkling, the leaves were so green, the flowers were so lovely, and they heard such singing-birds and saw so many butterflies, that everything was beautiful. This was in fine weather. When it rained, they loved to watch the falling drops, and to smell the fresh scents.</t>
  </si>
  <si>
    <t>The Schoolboy’s Story</t>
  </si>
  <si>
    <t>http://www.gutenberg.org/files/1467/1467-h/1467-h.htm#page55</t>
  </si>
  <si>
    <t>In the Midsummer holidays, some of our fellows who lived within walking distance, used to come back and climb the trees outside the playground wall, on purpose to look at Old Cheeseman reading there by himself. He was always as mild as the tea—and that's pretty mild, I should hope!—so when they whistled to him, he looked up and nodded; and when they said, "Halloa, Old Cheeseman, what have you had for dinner?" he said, "Boiled mutton;" and when they said, "An't it solitary, Old Cheeseman?" he said, "It is a little dull sometimes:" and then they said, "Well good-bye, Old Cheeseman!" and climbed down again. Of course it was imposing on Old Cheeseman to give him nothing but boiled mutton through a whole vacation, but that was just like the system. When they didn't give him boiled mutton, they gave him rice pudding, pretending it was a treat. And saved the butcher.</t>
  </si>
  <si>
    <t>Nobody’s Story</t>
  </si>
  <si>
    <t>http://www.gutenberg.org/files/1467/1467-h/1467-h.htm#page69</t>
  </si>
  <si>
    <t>If you were ever in the Belgian villages near the field of Waterloo, you will have seen, in some quiet little church, a monument erected by faithful companions in arms to the memory of Colonel A, Major B, Captains C, D and E, Lieutenants F and G, Ensigns H, I and J, seven non-commissioned officers, and one hundred and thirty rank and file, who fell in the discharge of their duty on the memorable day. The story of Nobody is the story of the rank and file of the earth. They bear their share of the battle; they have their part in the victory; they fall; they leave no name but in the mass. The march of the proudest of us, leads to the dusty way by which they go. O! Let us think of them this year at the Christmas fire, and not forget them when it is burnt out.</t>
  </si>
  <si>
    <t>Theodore Parker</t>
  </si>
  <si>
    <t>Two Christmas Celebrations</t>
  </si>
  <si>
    <t>http://www.gutenberg.org/cache/epub/17006/pg17006-images.html</t>
  </si>
  <si>
    <t>Well, one rainy Sunday evening, in 1855, just twelve days before Christmas, in the little town of Soitgoes, in Worcester County, Mass., Aunt Kindly and Uncle Nathan were sitting in their comfortable parlor before a bright wood-fire. It was about eight o'clock, a stormy night; now it snowed a little, then it rained, then snowed again, seeming as if the weather was determined on some kind of storm, but had not yet made up its mind for snow, rain, or hail. Now the wind roared in the chimney, and started out of her sleep a great tortoise-shell cat, that lay on the rug which Aunt Kindly had made for her. Tabby opened her yellow eyes suddenly, and erected her smellers, but finding it was only the wind and not a mouse that made the noise, she stretched out a great paw and yawned, and then cuddled her head down so as to show her white throat, and went to sleep again.</t>
  </si>
  <si>
    <t>Susan Coolidge</t>
  </si>
  <si>
    <t>WHO ATE THE PINK SWEETMEAT?</t>
  </si>
  <si>
    <t>Who ate the pink sweetmeat? And Other Christmas Stories</t>
  </si>
  <si>
    <t>http://www.gutenberg.org/files/48747/48747-h/48747-h.htm#WHO_ATE_THE_PINK_SWEETMEAT</t>
  </si>
  <si>
    <t>Jan had now become deeply interested in what was going on. He stood on tiptoe, and stretched his neck; but all he could see was the man's back and one of his feet, and now and then the movement of a stick with which the man seemed to be trying to hit something. At last there was a great plunge and a rustling of branches, and people began to hurrah. Jan hurrahed too, though he still saw nothing very clearly; but it is easier to shout when other boys shout, if you happen to be a boy, than it is to keep still.
Slowly the man in the tree began to come down. He had only one hand to help himself with now, for the other held the heavy rook. We in America do not know what rooks are like, but in England they are common enough. They are large black birds, something like our crows, but they look wiser, and are a good deal bigger.</t>
  </si>
  <si>
    <t>Mary Hartwell Catherwood</t>
  </si>
  <si>
    <t>THE WHIZZER</t>
  </si>
  <si>
    <t>http://www.gutenberg.org/files/48747/48747-h/48747-h.htm#THE_WHIZZER</t>
  </si>
  <si>
    <t>The man turned round after he passed us, and came rearing back, away up on that wheel, and I stood as close before the sled as I could. He sat high up in the air, and wiggled his feet on each side of the wheel, and I never saw a camel or elephant, or any kind of wild thing at a show that made me feel so funny. But just when I thought he's going to cut through us, he turned short, and stopped. He had on an overcoat to his ears, and a fur cap down to his nose, and hairy gloves on, and a little satchel strapped over his shoulder, and I saw there was a real small wheel behind the big one that balanced him up. He wasn't sitting on the tire neither, but on a saddle place, and the big wheel had lots of silver spokes crossing back and forward.</t>
  </si>
  <si>
    <t>Kate Upson Clark</t>
  </si>
  <si>
    <t>CHERRY PIE</t>
  </si>
  <si>
    <t>http://www.gutenberg.org/files/48747/48747-h/48747-h.htm#CHERRY_PIE</t>
  </si>
  <si>
    <t>Just then some of the blue, pinched, half-dressed little children, who lived below, came running up the walk. There were two boys whom the children knew to be a certain Sammie and Luke, and two girls whose names were Lizy and Sally. They were shouting and racing, but they stopped to listen to the conversation. The word "Christmas" loosened their tongues at once. "I'm going to our Sunday-school to a Christmas-tree," said Sammie.
"I can't go to Sunday-school," said Lizy, ready to cry, "I hain't got no clo'es."
Elsie's heart reproached her anew for her covetous, ungrateful thoughts of a few moments before. Her self-reproaches grew stronger still when Millie remarked to the little crowd of listeners, as though proud of the acquaintance of so distinguished an individual, that Elsie Perch was going to have cherry-pie for her Christmas dinner.
"Oh, my!" "Is she?" "Ain't that fine!" cried one and all, with enthusiasm.
"Yes," rejoined Elsie, her heart swelling with pride, "my grandma always has a cherry-pie for Christmas."</t>
  </si>
  <si>
    <t>E. E. Hale</t>
  </si>
  <si>
    <t>ASAPH SHEAFE’S CHRISTMAS</t>
  </si>
  <si>
    <t>http://www.gutenberg.org/files/48747/48747-h/48747-h.htm#ASAPH_SHEAFES_CHRISTMAS</t>
  </si>
  <si>
    <t>Poor Asaph saw it as soon as she. And the great big tears would come to his manly eyes. He bent his head down on his mother's shoulder, and the hot drops fell on her cheek. She kissed the poor boy, and told him she should never mind. It would pour quite as well, and she should use it every morning. She knew how many months of his allowance had gone for this coffee-pot. She remembered how much she had been pleased with Mrs. Henry's; and she praised Asaph for remembering that so well.
"This is the joy of the present," she said, "that my boy watches his mother's wishes, and that he thinks of her. A chip more or less off the nose of the coffee-pot is nothing."
And Asaph would not cheat the others out of their "good time." And he pretended to be soothed. But, all the same, there was a great lump in his throat almost all that day.</t>
  </si>
  <si>
    <t>Horatio Alger</t>
  </si>
  <si>
    <t>Adrift in New York</t>
  </si>
  <si>
    <t>http://www.gutenberg.org/files/18581/18581-h/18581-h.htm</t>
  </si>
  <si>
    <t>So it happened that he used to take down his morning papers to the piers on the North River, and take his chance of selling them to passengers from Boston and others ports arriving by the Fall River boats, and others from different points.
The advantage of this was that he often got a chance to serve as guide to strangers visiting the city for the first time, or as porter, to carry their valise or other luggage.
Being a bright, wideawake boy, with a pleasant face and manner, he found his services considerably in demand; and on counting up his money at the end of the week, he found, much to his encouragement, that he had received on an average about a dollar and twenty-five cents per day.
"That's better than sellin' papers alone," thought he. "Besides, Tim isn't likely to come across me here. I wonder I didn't think of settin' up for myself before!"
In the evening he spent an hour, and sometimes more, pursuing his studies, under the direction of Florence.</t>
  </si>
  <si>
    <t>BRAVE AND BOLD
Or
THE FORTUNES OF ROBERT RUSHTON</t>
  </si>
  <si>
    <t>http://www.gutenberg.org/files/9990/9990-h/9990-h.htm</t>
  </si>
  <si>
    <t>The main schoolroom in the Millville Academy was brilliantly lighted, and the various desks were occupied by boys and girls of different ages from ten to eighteen, all busily writing under the general direction of Professor George W. Granville, Instructor in Plain and Ornamental Penmanship.
Professor Granville, as he styled himself, was a traveling teacher, and generally had two or three evening schools in progress in different places at the same time. He was really a very good penman, and in a course of twelve lessons, for which he charged the very moderate price of a dollar, not, of course, including stationery, he contrived to impart considerable instruction, and such pupils as chose to learn were likely to profit by his instructions. His venture in Millville had been unusually successful. There were a hundred pupils on his list, and there had been no disturbance during the course of lessons.
At nine precisely, Professor Granville struck a small bell, and said, in rather a nasal voice:
"You will now stop writing."
There was a little confusion as the books were closed and the pens were wiped.</t>
  </si>
  <si>
    <t>FRANK AND FEARLESS
OR
THE FORTUNES OF JASPER KENT</t>
  </si>
  <si>
    <t>http://www.gutenberg.org/files/19592/19592-h/19592-h.htm#I</t>
  </si>
  <si>
    <t>Thorne was now thoroughly exasperated. His authority was openly defied. He rushed at Jasper, intending to overwhelm him by the suddenness and momentum of his attack. But Jasper was prepared for him. He turned swiftly aside and planted a blow on Thorne's right ear which sent him staggering to the earth.
The bully was astonished, but rallied. Almost foaming at the mouth with rage, he sprang to his feet and renewed the attack. He attempted to throw his arms round the waist of Jasper and throw him. Had his tactics been successful, probably Jasper would have been borne to the earth by the superior weight of his opponent. But here, again, he was prepared. He stepped back and received Thorne with a blow on his breast, so firmly planted that he staggered again.
By this time he had lost all control of himself and was thoroughly under the dominion of passion. He "pitched into" Jasper, trying to get in a blow wherever he could, and in so doing exposed himself to the skilful blows of his slighter foe, who had some knowledge of boxing, while Thorne had none whatever.</t>
  </si>
  <si>
    <t>R.M. Ballantyne</t>
  </si>
  <si>
    <t>"Hunted and Harried"</t>
  </si>
  <si>
    <t>http://www.gutenberg.org/files/21738/21738-h/21738-h.htm</t>
  </si>
  <si>
    <t>Mrs. Black was a woman of sedate character and considerable knowledge for her station in life—especially in regard to Scripture. Like her son she was naturally grave and thoughtful, with a strong tendency to analyze, and to inquire into the nature and causes of things. Unlike Andrew, however, all her principles and her creed were fixed and well defined—at least in her own mind, for she held it to be the bounden duty of every Christian to be ready at all times to give a "reason" for the hope that is in him, as well as for every opinion that he holds. Her natural kindness was somewhat concealed by slight austerity of manner.
She was seated, one evening, plying her ever active needle, at the same small window which overlooked the churchyard. The declining sun was throwing dark shadows across the graves. A ray of it gleamed on a corner of the particular tombstone which, being built against her house, slightly encroached upon her window.</t>
  </si>
  <si>
    <t>"In the Track of the Troops"</t>
  </si>
  <si>
    <t>http://www.gutenberg.org/files/21705/21705-h/21705-h.htm</t>
  </si>
  <si>
    <t>Time, however, while it did not abate my thirst for knowledge, developed my constructive powers. I became a mechanician and an inventor. Perpetual motion was my first hobby. Six times during the course of boyhood did I burst into my mother's presence with the astounding news that I had "discovered it at last!" The mild and trustful being believed me. Six times also was I compelled to acknowledge to her that I had been mistaken, and again she believed me, more thoroughly, perhaps, than at first. No one, I think, can form the least idea of the delight with which I pursued this mechanical will-o'-the-wisp.
Growing older, I took to chemistry, and here my love for research and analysis found ample scope, while the sufferings of my father's household were intensified. I am not naturally cruel—far from it. They little knew how much pain their sufferings caused me; how earnestly I endeavoured to lessen or neutralise the nuisances which the pursuit of science entailed. But I could not consume my own smoke, or prevent explosions, or convert bad and suffocating odours into sweet smells.</t>
  </si>
  <si>
    <t>"The Island Queen"</t>
  </si>
  <si>
    <t>http://www.gutenberg.org/files/21741/21741-h/21741-h.htm</t>
  </si>
  <si>
    <t>Evidently the albatross regarded the boat with curiosity not unmixed with suspicion, for it sailed in wide circles round it, with outstretched neck, head turned on one side, and an eye bent inquiringly downward. By slow degrees the circles diminished, until the giant bird floated almost directly over the boat. Then, apparently, it saw more than enough to satisfy its curiosity, for, uttering a hoarse cry, it swooped aside, and, with a flap of its mighty wings, made off towards the horizon, where it finally disappeared.
The flap and the cry seemed, however, to have put life into the little boat, for a human head rose slowly above the gunwale. It was that of a youth, of about twenty years of age, apparently in the last stage of exhaustion. He looked round slowly, with a dazed expression, like one who only half awakes from sleep.</t>
  </si>
  <si>
    <t>"The Lively Poll; a Tale of the North Sea"</t>
  </si>
  <si>
    <t>http://www.gutenberg.org/files/23377/23377-h/23377-h.htm</t>
  </si>
  <si>
    <t>Thirty years before Granny Martin had stood at the same attic window, an elderly woman even then, looking out upon the raging sea, and muttering anxiously the same words, "He'll come soon now." But her husband never came. He was lost at sea. As years flew by, and time as well as grief weakened her mind, the old woman seemed to forget the flight of time, and spent the greater part of every day in the attic window, evidently on the look-out for someone who was to come "soon." When at last she was unable to walk alone, and had to be half carried to her seat in the attic window by her strong and loving daughter, the sadness seemed to pass away, and her cheery spirit revived under the impression, apparently, that the coming could not be delayed much longer. To every one Granny was condescendingly kind, especially to her grandchild Fred, of whom she was very fond.</t>
  </si>
  <si>
    <t>"The Middy and the Moors"</t>
  </si>
  <si>
    <t>http://www.gutenberg.org/files/21751/21751-h/21751-h.htm</t>
  </si>
  <si>
    <t>Much to his surprise, the youth found that he was not called on to join his comrades in misfortune, but was left behind in solitude. While casting about in his mind as to what this could mean, he observed in a corner the two rolls of black bread which he had received the previous night, and which, not being hungry at the time, he had neglected. As a healthy appetite was by that time obtruding itself on his attention, he took hold of one and began to eat. It was not attractive, but, not being particular, he consumed it. He even took up the other and ate that also, after which he sighed and wished for more! As there was no more to be had, he went to the fountain in the court and washed his breakfast down with water.</t>
  </si>
  <si>
    <t>"My Doggie and I"</t>
  </si>
  <si>
    <t>http://www.gutenberg.org/files/21752/21752-h/21752-h.htm</t>
  </si>
  <si>
    <t>When I first met Dumps he was scurrying towards me along a sequestered country lane. It was in the Dog Days. Dust lay thick on the road; the creature's legs were remarkably short though active, and his hair being long he swept up the dust in clouds as he ran. He was yelping, and I observed that one or two stones appeared to be racing with, or after, him. The voice of an angry man also seemed to chase him, but the owner of the voice was at the moment concealed by a turn in the lane, which was bordered by high stone-walls.
Hydrophobia, of course, flashed into my mind. I grasped my stick and drew close to the wall. The hairy whirlwind, if I may so call it, came wildly on, but instead of passing me, or snapping at my legs as I had expected, it stopped and crawled towards me in a piteous; supplicating manner that at once disarmed me. If the creature had lain still, I should have been unable to distinguish its head from its tail; but as one end of him whined, and the other wagged, I had no difficulty.</t>
  </si>
  <si>
    <t>Joseph A. Altsheler</t>
  </si>
  <si>
    <t>The Guns of Bull Run: A Story of the Civil War's Eve</t>
  </si>
  <si>
    <t>http://www.gutenberg.org/files/3653/3653-h/3653-h.htm</t>
  </si>
  <si>
    <t>It would soon be Christmas and Harry Kenton, at his desk in the Pendleton Academy, saw the snow falling heavily outside. The school stood on the skirt of the town, and the forest came down to the edge of the playing field. The great trees, oak and ash and elm, were clothed in white, and they stood out a vast and glittering tracery against the somber sky.
The desk was of the old kind, intended for two, and Harry's comrade in it was his cousin, Dick Mason, of his own years and size. They would graduate in June, and both were large and powerful for their age. There was a strong family resemblance and yet a difference. Harry's face was the more sensitive and at times the blood leaped like quicksilver in his veins. Dick's features indicated a quieter and more stubborn temper. They were equal favorites with teachers and pupils.</t>
  </si>
  <si>
    <t>The Guns of Shiloh: A Story of the Great Western Campaign</t>
  </si>
  <si>
    <t>http://www.gutenberg.org/files/5207/5207-h/5207-h.htm</t>
  </si>
  <si>
    <t>When Dick left the balloon it was nearly night. Hundreds of campfires lighted up the hills about him, but beyond their circle the darkness enclosed everything. He still felt the sensations of one who had been at a great height and who had seen afar. That rim of Southern campfires was yet in his mind, and he wondered why the Northern commander allowed them to remain week after week so near the capital. He was fully aware, because it was common talk, that the army of the Union had now reached great numbers, with a magnificent equipment, and, with four to one, should be able to drive the Southern force away. Yet McClellan delayed.
Dick obtained a short leave of absence, and walked to a campfire, where he knew he would find his friend, George Warner. Sergeant Whitley was there, too, showing some young recruits how to cook without waste, and the two gave the boy a welcome that was both inquisitive and hearty.</t>
  </si>
  <si>
    <t>The Hosts of the Air</t>
  </si>
  <si>
    <t>http://www.gutenberg.org/files/15285/15285-h/15285-h.htm</t>
  </si>
  <si>
    <t>The morning was clear and cold, the streets slippery, but vivid with life, mostly military. He carried his knapsack full of food, and his blankets in a pack on his back, which his passport showed to be his right as a peasant trading in horses, and returning from the front to his home for a fresh supply. But there was little danger to him at present, as there were many other peasants and farmer folk in Metz on one errand or another.
He walked about the hotel, and presently noticed signs of bustle. Several automobiles, one of much magnificence, drove up to the entrance and halted there, obviously awaiting a company of importance. John had no doubt from the first that it was the equipage of the Prince of Auersperg. No one else would travel in such state, and he would stay to see him go with his prisoners. Others drawn by curiosity joined him and they and the young peasant stood very near.</t>
  </si>
  <si>
    <t>The Hunters of the Hills</t>
  </si>
  <si>
    <t>http://www.gutenberg.org/cache/epub/14890/pg14890-images.html</t>
  </si>
  <si>
    <t>Lennox, Willet and Tayoga fell asleep, one by one, and the Onondaga was the last to close his eyes. Then the three, wrapped in their blankets, lay in complete darkness on the stone shelf, with the canoe beside them. They were no more than the point of a pin in the vast wilderness that stretched unknown thousands of miles from the Hudson to the Pacific, apparently as lost to the world as the sleepers in a cave ages earlier, when the whole earth was dark with forest and desert.
Although the storm could not reach them it beat heavily for long hours while they slept. The sweep of the rain maintained a continuous driving sound. Boughs cracked and broke beneath it. The waters of the river, swollen by the floods of tributary creeks and brooks, rose fast, bearing upon their angry surface the wreckage of trees, but they did not reach the stone shelf upon which the travelers lay.
Tayoga awoke before the morning, while it was yet so dark that his trained eyes could see but dimly the figures of his comrades.</t>
  </si>
  <si>
    <t>The Masters of the Peaks: A Story of the Great North Woods</t>
  </si>
  <si>
    <t>http://www.gutenberg.org/files/11311/11311-h/11311-h.htm</t>
  </si>
  <si>
    <t>Then he made a very comfortable cushion of fallen leaves to sit upon, and remained there a long time, his rifle across his knees.
His eyes were wide open, but no part of his body stirred. He had acquired the gift of infinite patience, and with it the difficult physical art of remaining absolutely motionless for a long time. So thorough was his mastery over himself that the small wild game began to believe by and by that he was not alive. Birds sang freely over his head and the hare hopped through the undergrowth. Yet the hunter saw everything and his very stillness enabled him to listen with all the more acuteness.
The sun which had arisen great and brilliant, remained so, flooding the world with golden lights and making it wonderfully alluring to Willet, whose eyes never grew weary of the forest's varying shades and aspects. They were all peaceful now, but he had no illusions. He knew that the hostile force would send out many hunters. So many men must have much game and presently they would be prowling through the woods, seeking deer and bear. The chief danger came from them.</t>
  </si>
  <si>
    <t>The Rock of Chickamauga: A Story of the Western Crisis</t>
  </si>
  <si>
    <t>http://www.gutenberg.org/files/9745/9745-h/9745-h.htm</t>
  </si>
  <si>
    <t>Dick looked down the long piazza, so long that the men at either end of it were hidden by darkness. The tall trees on the grounds were nodding before the wind, and the lightning flashed incessantly in the southwest. The thunder was not loud, but it kept up a continuous muttering and rumbling. The rain was coming in fitful gusts, but he knew that it would soon drive hard and for a long time.
Everybody within Dick's area of vision was sound asleep, except himself. Colonel Winchester lay with his head on his arm and his slumber was so deep that he was like one dead. Warner had not stirred a particle in the last half-hour. Dick was angry at himself because he could not sleep. Let the storm burst! It might drive on the wide roof of the piazza and the steady beating sound would make his sleep all the sounder and sweeter. He recalled, as millions of American lads have done, the days when he lay in his bed just under the roof and heard hail and sleet drive against it, merely to make him feel all the snugger in the bed with his covers drawn around him.</t>
  </si>
  <si>
    <t>The Scouts of Stonewall: The Story of the Great Valley Campaign</t>
  </si>
  <si>
    <t>http://www.gutenberg.org/files/6094/6094-h/6094-h.htm</t>
  </si>
  <si>
    <t>Harry did not awaken until late the next morning. Jackson, for once, allowed his soldiers a long rest, and they were entitled to it. When he rose from his blankets, he found fires burning, and the pleasant odor of coffee, bacon and other food came to his nostrils. Many wounded were stretched on blankets, but, as usual, they were stoics, and made no complaint.
The army, in truth, was joyous, even more, it was exultant. Everyone had the feeling that he had shared in mighty triumphs, unparalleled exploits, but they gave the chief credit to their leader, and they spoke admiringly and affectionately of Old Jack. The whole day was passed in luxury long unknown to them. They had an abundance of food, mostly captured, and their rations were not limited.
The Acadian band reappeared and played with as much spirit as ever, and once more the dark, strong men of Louisiana, clasped in one another's arms, danced on the grass. Harry sat with St. Clair, Happy Tom and Dalton and watched them.</t>
  </si>
  <si>
    <t>The Scouts of the Valley</t>
  </si>
  <si>
    <t>http://www.gutenberg.org/files/1078/1078-h/1078-h.htm</t>
  </si>
  <si>
    <t>A light canoe of bark, containing a single human figure, moved swiftly up one of the twin streams that form the Ohio. The water, clear and deep, coming through rocky soil, babbled gently at the edges, where it lapped the land, but in the center the full current flowed steadily and without noise.
The thin shadows of early dusk were falling, casting a pallid tint over the world, a tint touched here and there with living fire from the sun, which was gone, though leaving burning embers behind. One glowing shaft, piercing straight through the heavy forest that clothed either bank, fell directly upon the figure in the boat, as a hidden light illuminates a great picture, while the rest is left in shadow. It was no common forest runner who sat in the middle of the red beam. Yet a boy, in nothing but years, he swung the great paddle with an ease and vigor that the strongest man in the West might have envied. His rifle, with the stock carved beautifully, and the long, slender blue barrel of the border, lay by his side.</t>
  </si>
  <si>
    <t>The Sun of Quebec: A Story of a Great Crisis</t>
  </si>
  <si>
    <t>http://www.gutenberg.org/files/18774/18774-h/18774-h.htm</t>
  </si>
  <si>
    <t>Robert paused a few moments in the hall. Sounds of voices came from the dining room, showing that the supper was still in progress. He thought of going back there to listen to the talk, but he reflected that the time for youth at the table had passed. They were in their secrets now, and he strolled toward the large room that contained the chest of drawers.
A dim light from an unshuttered window shone into the apartment and it was in his mind to wait there for Tayoga, but he stopped suddenly at the door and stared in astonishment. A shadow was moving in the room, thin, impalpable and noiseless, but it had all the seeming of a man. Moreover, it had a height and shape that were familiar, and it reminded him of the spy, Garay.
He was too much surprised to move, and so he merely stared. Garay knelt before the chest of drawers and began to work at it with a small sharp tool that he drew from his coat. Robert saw, too, that his attention was centered on the third drawer from the top.</t>
  </si>
  <si>
    <t>The Texan Scouts: A Story of the Alamo and Goliad</t>
  </si>
  <si>
    <t>http://www.gutenberg.org/files/15767/15767-h/15767-h.htm</t>
  </si>
  <si>
    <t>They rode more briskly through the afternoon and at darkness saw the campfires of Urrea glimmering ahead of them. But the night was not favorable to their plans. The sky was the usual cloudless blue of the Mexican plateau, the moon was at the full and all the stars were out. What they wanted was bad weather, hoping meanwhile the execution of the prisoners would not be begun until the Mexicans reached higher authority than Urrea, perhaps Santa Anna himself.
They made their own camp a full two miles from Urrea's, and Obed and the Panther divided the watch.
Urrea started early the next morning, and so did the pursuing three. The dawn was gray, and the breeze was chill. As they rode on, the wind rose and its edge became so sharp that there was a prospect of another Norther. The Panther unrolled from his pack the most gorgeous serape that Ned had ever seen. It was of the finest material, colored a deep scarlet and it had a gold fringe.</t>
  </si>
  <si>
    <t>The Texan Star: The Story of a Great Fight for Liberty</t>
  </si>
  <si>
    <t>http://www.gutenberg.org/files/15852/15852-h/15852-h.htm</t>
  </si>
  <si>
    <t>Texas was then a vague and undetermined name in the minds of many. It might extend to the Rio Grande or it might extend only to the Nueces, but to most the Rio Grande was the boundary between them and Mexico. So felt Ned and all his comrades. They were now on the soil which might own the overlordship of Mexico, but for which they, the Texans, were spending their blood. It was strange what an attachment they had for it, although not one of them was born there. Beyond, in the outer world, there was much arguing about the right or wrong of their case, but they knew that they would have to fight for their lives, and for the homes they had built in the wilderness on the faith of promises that had been broken. That to them was the final answer and to people in such a position there could be no other.
The sight of Texas, green and fertile, with much forest along the streams was very pleasant to Ned, and those rough frontiersmen in buckskin who rode with him were the very men whom he had chosen.</t>
  </si>
  <si>
    <t>The Young Trailers: A Story of Early Kentucky</t>
  </si>
  <si>
    <t>http://www.gutenberg.org/files/19477/19477-h/19477-h.htm</t>
  </si>
  <si>
    <t>It was now summer, but, having been a season of plenteous rains, grass and foliage were of the most vivid and intense green. They were entering one of the richest portions of Kentucky, and the untouched soil was luxuriant with fertility. As a pioneer himself said: "All they had to do was to tickle it with a hoe, and it laughed into a harvest." There was the proof of its strength in the grass and the trees. Never before had the travelers seen oaks and beeches of such girth or elms and hickories of such height. The grass was high and thick and the canebrake was so dense that passage through it seemed impossible. Down the center of the valley, which was but one of many, separated from each other by low easy hills, flowed a little river, cleaving its center like a silver blade.</t>
  </si>
  <si>
    <t>Charlotte M. Higgins</t>
  </si>
  <si>
    <t>The Angel Children</t>
  </si>
  <si>
    <t>http://www.gutenberg.org/files/20043/20043-h/20043-h.htm</t>
  </si>
  <si>
    <t>Cybele was a little girl; she had large gray eyes, and brown hair smoothly parted over her forehead, while there was a pitiful expression round her mouth, that pleaded with you so earnestly, you could scarce help stopping, as you met her, to give her a few pennies.
Her real home was not in this country. Long ago she had come over from the bright land of Italy,—from its warm, sunny skies and beautiful gardens, where the birds sang so joyfully, and merry music sounded on the air,—all which she longed to see and hear again; and as all things there had been so beautiful, and here so dreary, all beauty grew to be the same thing as that dear Italy, so that when she even saw flowers in the window of some lordly house, she would stand, gazing tearfully through them at the far-off home!</t>
  </si>
  <si>
    <t>Hayslope Grange: A Tale of the Civil War</t>
  </si>
  <si>
    <t>http://www.gutenberg.org/files/19136/19136-h/19136-h.htm</t>
  </si>
  <si>
    <t>Gilbert Clayton and Harry Drury kept on their weary tramp to London, and at length reached the little village of Whitechapel, which was outside the city walls. They had run some risks from highwaymen and footpads; but now they thought all danger was over, for they had almost reached their destination. But just as they were about to leave the village, a party of the King's pikemen rode in, and at once seized upon the travelers, to compel them to enter the King's service.
This was a dilemma neither of them had foreseen. To declare they were in favor of the Parliament would be the signal for their arrest as traitors to his Majesty; and to escape on any other pretext, without telling an actual lie, seemed equally impossible. Gilbert was seized first and asked his name and condition. The latter was not easy to comply with, as he had left the army on account of his wounds and was not at all sure that he should be received back again. He, therefore, gave his former occupation—a mercer of the city of London.</t>
  </si>
  <si>
    <t>A. Russell (Alexander Russell) Bond</t>
  </si>
  <si>
    <t>The Scientific American Boy
or, The Camp at Willow Clump Island</t>
  </si>
  <si>
    <t>http://www.gutenberg.org/files/15831/15831-h/15831-h.htm</t>
  </si>
  <si>
    <t>When at last spring arrived and we returned to Lamington on our Easter vacation, quite a sum of money had been collected, nearly $15.00, if I remember rightly; at any rate plenty to buy the materials for a good-sized tent and leave a large surplus for provisions, etc. Bill figured out on paper just how much canvas we would need for a tent 7 feet wide by 9-1/2 feet long, which he estimated would be about large enough to hold us. It took 34 yards, 30 inches wide. Then we visited the village store to make our purchase. Canvas we found a little too expensive for us, but a material called drill seemed about right. It cost ten cents a yard, but since we wanted such a quantity of it the price was reduced to a total of $3.00. We repaired to the attic to lay out the material.</t>
  </si>
  <si>
    <t>Alexander Chodsko</t>
  </si>
  <si>
    <t>THE LOST CHILD</t>
  </si>
  <si>
    <t>Fairy Tales of the Slav Peasants and Herdsmen</t>
  </si>
  <si>
    <t>http://www.gutenberg.org/files/25555/25555-h/25555-h.htm#page60</t>
  </si>
  <si>
    <t>A fresh warm breath of spring filled the air, while at the same moment a deep precipice opened in the middle of the floor. He descended lightly, and she, anxious to see what would happen, followed him, holding on to his mantle. Thus they both reached the bottom of the precipice. Down there a new world opened itself before her eyes. To the right flowed a river of liquid gold, to the left rose high mountains of solid gold, in the center lay a large meadow covered with millions of flowers. The stranger went on, the girl followed unnoticed. And as he went he saluted the field flowers as old friends, caressing them and leaving them with regret. Then they came to a forest where the trees were of gold. Many birds of different kinds began to sing and flying round the young stranger perched familiarly on his head and shoulders. He spoke to and petted each one. While thus engaged, the girl broke off a branch from one of the golden trees and hid it in remembrance of this strange land.</t>
  </si>
  <si>
    <t>Alice B. Emerson</t>
  </si>
  <si>
    <t>Ruth Fielding at Snow Camp</t>
  </si>
  <si>
    <t>http://www.gutenberg.org/cache/epub/6851/pg6851-images.html</t>
  </si>
  <si>
    <t>Helen was sobbing and crying as she ran. Tom kept a few feet behind the girls, although what he could have done to defend them, had the big bull overtaken him, it would be hard to say. And for several moments it looked very much as though Hiram Bassett's herd-leader was going to reach his prey.
The thunder of his hoofs was in their ears. They did not speak again as they came to the steep bank down to the open creek. There, just before them, was an old hollow stump, perhaps ten feet high, with the opening on the creek side. All three of them knew it well.
As Helen went over the bank and disappeared on one side of the stump, Tom darted around the other side. Ruth, with the red cap in her hand, stumbled over a root and fell to her knees. She was right beside the hollow stump, and Helen's cap caught in a twig and was snatched from her hand.</t>
  </si>
  <si>
    <t>Ruth Fielding of the Red Mill</t>
  </si>
  <si>
    <t>http://www.gutenberg.org/files/4985/4985-h/4985-h.htm</t>
  </si>
  <si>
    <t>Three or four of the male passengers followed him out of the car. Ruth saw that quite a number had disembarked from the cars ahead, that a goodly company was moving forward, and that there were ladies among the curious crowd. If it was perfectly safe for them to satisfy their curiosity, why not she? She arose and hurried out of the car, following the swinging lamp of the brakeman as he strode on.
Ruth ran a little, seeing well enough to pick her way over the ends of the ties, and arrived to find at least half a hundred people grouped on the track ahead of the locomotive pilot. The great, unblinking, white eye of the huge machine revealed the group clearly—and the object around which the curious passengers, as well as the train crew, had gathered.
It was a dog—a great, handsome, fawn-colored mastiff, sleek of coat and well fed, but muddied now along his flanks, evidently having waded through the mire of the wet meadow beside the tracks. He had come under, or through, a barbed wire fence, too, for there was a long scratch upon his shoulder and another raw cut upon his muzzle.</t>
  </si>
  <si>
    <t>Ruth Fielding on Cliff Island
       The Old Hunter's Treasure Box</t>
  </si>
  <si>
    <t>http://www.gutenberg.org/files/14630/14630-h/14630-h.htm</t>
  </si>
  <si>
    <t>Although the crossroad, when they struck into it at the Forks, was not so smooth and well-built as the river highway, Tom did not reduce speed. Mile after mile rolled away behind them. From a low ridge they caught a glimpse of the cut where the two trains had come together.
It was the old story of a freight being dilatory in getting out of a block that had been opened for the passage of an express. The express had run her nose into the caboose of the freight, and more harm was done to the freight than to the passenger cars. A great crowd, however, had gathered about.
Tom ran the car into an open lot beside the tracks, where part of the railroad fence had been torn away. Two passenger cars were on their sides, and one or two of the box cars had burst open.</t>
  </si>
  <si>
    <t>Ruth Fielding in Moving Pictures
       Or Helping The Dormitory Fund</t>
  </si>
  <si>
    <t>http://www.gutenberg.org/files/14635/14635-h/14635-h.htm</t>
  </si>
  <si>
    <t>Ruth was excited. In the first place, as to most girls of her age, a "real live actress" was as much of a wonder as a Great Auk would have been; only, of course, Hazel Gray was much more charming than the garfowl!
Ruth Fielding was interested in moving pictures—and for a particular reason. Long before she had gained the reward for the return of the pearl necklace to Nettie Parsons' aunt, Ruth had thought of writing a scenario. This was not a very original thought, for many, many thousand other people have thought the same thing.
Occasionally, when she had been to a film show, Ruth had wondered why she could not write a playlet quite as good as many she saw, and get money for it. But it had been only a thought; she knew nothing about the technique of the scenario, or how to go about getting an opinion upon her work if she should write one.</t>
  </si>
  <si>
    <t>Ruth Fielding Down East</t>
  </si>
  <si>
    <t>http://www.gutenberg.org/files/23116/23116-h/23116-h.htm</t>
  </si>
  <si>
    <t>She stepped out and looked on both sides. It was then she saw how threatening the aspect of the clouds on the other side of the river were. The sight drove from her thoughts for the moment the strange sound she had heard. She did not take pains to look beneath the summerhouse on the waterside. Instead, another sound assailed her ears. This time one that she could not mistake for anything but just what it was—the musical horn of Tom Cameron's automobile. Ruth turned swiftly to look up the road. A dark maroon car, long and low-hung like a racer, was coming along the road, leaving a funnel of dust behind it. There were two people in the car. The girl beside the driver—black-haired and petite—fluttered her handkerchief in greeting when she saw Ruth standing by the summerhouse. At once the latter ran across the yard, over the gentle rise, and down to the front gate of the Potter farmhouse. She ran splendidly with a free stride of untrammeled limbs, but she held one shoulder rather stiffly.</t>
  </si>
  <si>
    <t>Ruth Fielding in the Great Northwest
       Or, The Indian Girl Star of the Movies</t>
  </si>
  <si>
    <t>http://www.gutenberg.org/files/15720/15720-h/15720-h.htm</t>
  </si>
  <si>
    <t>She certainly was the life of the party. Helen and Ruth had too recently bidden Tom Cameron good-bye to feel like joining with Jennie in repartee. Though it might have been that even the girl's repartee was more a matter of repertoire. She was expected to be funny, and so forced herself to make good her reputation.
This trip by automobile in fact was a forced attempt to cheer each other up on the part of the chums. At the Outlook, the Cameron's handsome country home, matters had become quite too awful to contemplate with calm, now that Tom had gone back to France. At least, so Helen stated. At the Red Mill Ruth had been (she admitted it) ready to "fly to pieces." For naturally poor Aunt Alvirah and Jabez Potter, the miller, were pot cheerful companions. And the two chums had Jennie Stone as their guest, for she had returned from New York with them, where they had all gone to bid Tom and Henri Marchand farewell.</t>
  </si>
  <si>
    <t>Ruth Fielding on the St. Lawrence
       The Queer Old Man of the Thousand Islands</t>
  </si>
  <si>
    <t>http://www.gutenberg.org/files/25802/25802-h/25802-h.htm</t>
  </si>
  <si>
    <t>Jennie Stone was a popular girl and had friends galore. Many of those girlfriends had come from a distance to see their beloved "Heavy Stone" (as she had been nicknamed in the old Briarwood Hall days) married to the man she had met in France while she was engaged in those useful and helpful occupations into which so many American girls entered during the war.
Besides, Jennie was the first of the old Briarwood Hall set to be married, and this was bound to be a gala occasion. This was no "weepy" wedding, but a time of joy. And the bridal party coming down the aisle made as brilliant a picture as had ever been seen in the old church.
The maid of honor in pink was as refreshing to look upon as a bouquet of arbutus. She had always been a pretty, winsome girl. Now she was developing into a handsome young woman, as all Ruth Fielding's friends declared. In her present filmy costume with its flowery picture hat, the girl of the Red Mill had never looked better.</t>
  </si>
  <si>
    <t>ALICE HALE BURNETT</t>
  </si>
  <si>
    <t>THE MERRYVALE BOYS
HALLOWE'EN
AT MERRYVALE</t>
  </si>
  <si>
    <t>http://www.gutenberg.org/files/17145/17145-h/17145-h.htm</t>
  </si>
  <si>
    <t>"Come in," invited Father and the boys, standing in a group watching the knob of the door turn slowly. As it opened silently they saw standing on the threshold a little, old woman, all bent over, a long black cape and hood covering her from head to foot. She carried a cane with a crook in it and leaned very heavily upon it as she walked.
Muttering to herself she crossed the room and took a seat by the fire. Her coarse, gray hair fell in straggly locks about her face almost hiding it from view.
Suddenly the lights went out, leaving the room in darkness, save for the firelight.
"Place the pot before me," she ordered, in a high, broken voice, shaking her stick at Fat.
"Yes, Ma'am," said Fat, hurrying to obey.
"She's got Fat scared to death," giggled Toad to Reddy.
From under her cape she now took a small paper bag and poured the contents into the pot before her, then standing up she hobbled around it three times, waving her arms and humming a queer little tune. Soon a dull red light glowed from within the pot, getting brighter and brighter.</t>
  </si>
  <si>
    <t xml:space="preserve">Allen Chapman
</t>
  </si>
  <si>
    <t xml:space="preserve">The Radio Boys' First Wireless; Or, Winning the Ferberton Prize </t>
  </si>
  <si>
    <t>http://www.gutenberg.org/cache/epub/7899/pg7899-images.html</t>
  </si>
  <si>
    <t>One of them, who was apparently the leader of the trio, was a big, unwieldy boy of sixteen, a year older and considerably larger than Bob and Joe. His eyes were close together, and he had a look of coarseness and arrogance that denoted the bully. Buck Looker, as he was called—his first name was Buckley—was generally unpopular among the boys, but as he was the son of one of the richest men of the town he usually had one or two cronies who hung about him for what they could get. One of these, Carl Lutz, an unwholesome looking boy, somewhat younger than Buck, was walking beside him, and on the side nearer the curb was Terry Mooney, the youngest of the three, a boy whose, furtive eyes carried in them a suggestion of treachery and sneakiness.
"What's the joke, Buck?" asked Bob coldly, as he looked from one to the other of the sniggering faces.
"You're the joke," answered Buck insolently; "that is, if you believe all that stuff I heard you pulling off just now. You must be easy if you fall for that."</t>
  </si>
  <si>
    <t>The Radio Boys Trailing a Voice; Or, Solving a Wireless Mystery</t>
  </si>
  <si>
    <t>http://www.gutenberg.org/files/25858/25858-h/25858-h.htm</t>
  </si>
  <si>
    <t>Some days later Bob and Herb and Joe were on their way to Bob's house to do a little experimenting on the latter's set when they were surprised at the alacrity with which Jimmy turned a corner and came puffing up to them.
"Say, fellows!" he yelled, as he came within earshot, "I've got some mighty interesting news for you."
"Let's have it," said Bob.
"It's about the snowball Buck fired through the window," panted Jimmy, falling into step beside them. "I met a man who's staying up at the Sterling House. He says Buck's the boy who did it, all right."
"How does he know?" all of the others asked with interest.
"Saw Buck pick up a stone and pack the snow hard around it," said Jimmy importantly. "He saw it himself, so we've got one witness for our side, all right."
"That's good," said Bob, adding, with a glint in his eye: "Say, wouldn't I like to get my hands on Buck, just for about five minutes!"</t>
  </si>
  <si>
    <t>Amanda Minnie Douglas</t>
  </si>
  <si>
    <t>A Little Girl in Old Detroit</t>
  </si>
  <si>
    <t>http://www.gutenberg.org/files/20721/20721-h/20721-h.htm</t>
  </si>
  <si>
    <t>The spring came in with a quickening glory. A fortnight ago the snow was everywhere, the skaters were still out on the streams, the young fellows having rough snowballing matches, then suddenly one morning the white blanket turned a faint, sickly, soft gray, and withered. The pallid skies grew blue, the brown earth showed in patches, there were cheerful sounds from the long-housed animals, rivulets were all afloat running in haste to swell the streams, and from thence to the river and the lakes.
The tiny rings of fir and juniper brightened, the pine branches swelled with great furry buds, bursting open into pale green tassels that moved with every breath of wind. The hemlocks shot out feathery fronds, the spruce spikes of bluish green, the maples shook around red blossoms and then uncurled tiny leaves. The hickories budded in a strange, pale yellow, but the oaks stood sturdy with some of the winter's brown leaves clinging to them.</t>
  </si>
  <si>
    <t>Amy Brooks</t>
  </si>
  <si>
    <t>Dorothy Dainty's Gay Times</t>
  </si>
  <si>
    <t>http://www.gutenberg.org/files/13753/13753-h/13753-h.htm</t>
  </si>
  <si>
    <t>The great gateway stood wide open, and through it one could see the fine stone house with its vine-covered balconies, its rare flowers and stately trees.
A light breeze swayed the roses, sending out their perfume in little gusts of sweetness, while across the path the merry sunbeams flickered, like little dancing elves.
Down the path came a lovely little girl, swinging a skipping-rope, and dancing over and under it in perfect time with the song which she was singing.
The sunlight touched her bright curls, making her look like a fairy, and now she skipped backward, and forward, around the circular garden, and back again, only pausing to rest when another little girl ran across the lawn to meet her.
She was Dorothy Dainty, the lovely little daughter of the house, and the sprightly, dark-eyed child who now joined her was Nancy Ferris, her dearest playmate.
"I was just wishing you'd come out, for I've something to tell you," Dorothy said. "You know Aunt Charlotte has all her plans ready for opening her private school next week, and you heard her tell mamma that the class was very full."</t>
  </si>
  <si>
    <t>Princess Polly's Gay Winter</t>
  </si>
  <si>
    <t>http://www.gutenberg.org/cache/epub/6584/pg6584-images.html</t>
  </si>
  <si>
    <t>She had enjoyed the planning of her modest little wardrobe, she had talked of the delight of having Rose and Princess Polly for her playmates all Winter.
She had promised to be a faithful little pupil at school, and she had dreamed all night and talked all day of the delightful Winter that she was to enjoy.
Now, seated in the car, ready to take her first journey from home, she looked about her with frightened eyes. Captain Seaford stood beside her. He had bought a box of candy, and a book, trusting that they might help to cheer her.
He looked down at the little daughter who was so dear to him.
"I'd make the trip with ye, Sprite, but yer ma, I'm thinking, will need me, 'bout the time she knows yer train has started," he said.
"Oh, she will. You must go back to her," cried Sprite.
The conductor entered and stated that all who were intending to leave the car must leave at once or remain on board. Captain Seaford stooped to kiss the little upturned face.</t>
  </si>
  <si>
    <t>Princess Polly At Play</t>
  </si>
  <si>
    <t>http://www.gutenberg.org/files/25456/25456-h/25456-h.htm</t>
  </si>
  <si>
    <t>The sound of footsteps running made them turn, just as Gwen Harcourt came racing toward them.
She was a little neighbor, so bold, so regardless of the feelings of others, so apt to tell outrageous stories, that Polly and Rose were not fond of her. She never stopped to question if she were welcome, but entered any house where the door stood open, and at once made herself quite at home, always remaining until she chose to go.
She was evidently quite excited. Her short, curling hair blew about her face, and her cheeks were red.
"What do you think?" she cried. "I've just come from that big house over there, where the people have just moved in. I couldn't tell if I'd like to know them unless I went when I could see them, so this morning I went right up to the door, and as it wasn't locked, I opened it and went in."</t>
  </si>
  <si>
    <t>Dorothy Dainty at Glenmore</t>
  </si>
  <si>
    <t>http://www.gutenberg.org/files/7479/7479-h/7479-h.htm</t>
  </si>
  <si>
    <t>At eight o'clock nearly all the pupils had assembled in the big reception-room, and the hum of voices told that each was doing her best to outdo her neighbor. Near the center of the room, a group of girls stood talking. It was evident that the theme of their conversation was not engrossing, for twice their leader, Betty Chase, had replied at random while her eyes roved toward the door, and Valerie Dare remarked that her chum had been reading such a romantic story, that she was eagerly looking for a knight in full armor to appear.
"Be still!" cried Betty. "You know very well what I'm looking for."
"I do indeed," Valerie admitted. "Say, girls! You all know the two that are always together, the one with goggles that we've dubbed the 'medicine chest,' and her chum who wears all the rainbow colors whenever and wherever she appears?"</t>
  </si>
  <si>
    <t>Amy E. Blanchard</t>
  </si>
  <si>
    <t>A Sweet Little Maid</t>
  </si>
  <si>
    <t>http://www.gutenberg.org/files/19025/19025-h/19025-h.htm</t>
  </si>
  <si>
    <t>Leila and Eugene Clark were properly impressed with the new house; yet, with the others, were quite ready to stop their play that they might do justice to the big cake with its nine candles, and its wreath of flowers; while the amount of ice cream eaten showed plainly that the refreshments were quite to the taste of the guests. Leila brought Dimple a box of candy, and Eugene presented her with a bunch of beautiful roses. Rock, too, although he hardly could spare the time to rush home and get his gift for her, had something to donate; an exquisite little fan with carved ivory sticks, that he said was made in China, and which his mother had bought in California. Mrs. Hardy added to the gift a dainty pink sash, and Florence had struggled in secret to make Rubina a new frock and had succeeded very well. So Dimple felt herself bountifully remembered.</t>
  </si>
  <si>
    <t xml:space="preserve">Little Maid Marian
</t>
  </si>
  <si>
    <t>http://www.gutenberg.org/files/19988/19988-h/19988-h.htm</t>
  </si>
  <si>
    <t>The sun was setting behind the hills, and touching the tops of the trees along their base; further away the mountains were very dark against a yellow line of sky. Marian continued her way thoughtfully toward the garden, turned off before she reached the gate and climbed a ladder which leaned against the side of the old brick wall. From the ladder one could reach a long limb of a scraggy apple tree upon which hung early apples nearly ripe. Marian went up the ladder very carefully, taking care not to catch her frock upon a nail or a projecting twig as she crept along the stout limb to settle herself in a crotch of the tree. From this spot she could see the distant sea, pinky purple, and shimmering silver.
Marian did not gaze at this, however, but turned her face toward the mountains.</t>
  </si>
  <si>
    <t>The White Cat</t>
  </si>
  <si>
    <t>The Blue Fairy Book</t>
  </si>
  <si>
    <t>http://www.gutenberg.org/files/503/503-h/503-h.htm#link2H_4_0016</t>
  </si>
  <si>
    <t>Hardly a day passed without his buying several dogs—big and little, greyhounds, mastiffs, spaniels, and lapdogs. As soon as he had bought a pretty one he was sure to see a still prettier, and then he had to get rid of all the others and buy that one, as, being alone, he found it impossible to take thirty or forty thousand dogs about with him. He journeyed from day to day, not knowing where he was going, until at last, just at nightfall, he reached a great, gloomy forest. He did not know his way, and, to make matters worse, it began to thunder, and the rain poured down. He took the first path he could find, and after walking for a long time he fancied he saw a faint light and began to hope that he was coming to some cottage where he might find shelter for the night. At length, guided by the light, he reached the door of the most splendid castle he could have imagined. This door was of gold covered with carbuncles, and it was the pure red light that shone from them that had shown him the way through the forest.</t>
  </si>
  <si>
    <t>THE ENCHANTED WATCH</t>
  </si>
  <si>
    <t>The Green Fairy Book</t>
  </si>
  <si>
    <t>http://www.gutenberg.org/files/7277/7277-h/7277-h.htm#link2H_4_0004</t>
  </si>
  <si>
    <t>Now Jenik was not a very clever man, and at the end of a very short time he began to bore his wife. She inquired how he managed to build palaces and to get so many precious things. He told her all about the watch, and she never rested till she had stolen the precious talisman. One night she took the watch, rubbed it, and wished for a carriage drawn by four horses; and in this carriage she at once set out for her father's palace. There she called to her own attendants, bade them follow her into the carriage, and drove straight to the sea-side. Then she rubbed her watch, and wished that the sea might be crossed by a bridge, and that a magnificent palace might arise in the middle of the sea. No sooner said than done. The Princess entered the house, rubbed her watch, and in an instant the bridge was gone.</t>
  </si>
  <si>
    <t>Prince Ricardo of Pantouflia
       being the adventures of Prince Prigio's son</t>
  </si>
  <si>
    <t>http://www.gutenberg.org/files/21994/21994-h/21994-h.htm</t>
  </si>
  <si>
    <t>The magic spell was in Latin, of course; but the princess knew Latin very well, and soon she had the magic song by heart. Then she closed the book and put it back on the shelf. Then she threw open the window and drew back the curtains and put out all the lights except two scented candles that burned with a white fire under a round mirror with a silver frame, opposite the window. And into that mirror the moon shone white and full, filling all the space of it so that the room was steeped in a strange silver light. Now the whole room seemed to sway gently, waving and trembling; and as it trembled it sounded and rang with a low silver music, as if it were filled with the waves of the sea.
Then the princess took a great silver basin, covered with strange black signs and figures raised in the silver. She poured water into the basin, and as she poured it she sang the magic spell from the Latin book.</t>
  </si>
  <si>
    <t>THE SIX SWANS</t>
  </si>
  <si>
    <t>The Yellow Fairy Book</t>
  </si>
  <si>
    <t>http://www.gutenberg.org/files/640/640-h/640-h.htm#link2H_4_0004</t>
  </si>
  <si>
    <t>The King had already been married once and had by his first wife seven children, six boys, and one girl, whom he loved more than anything in the world. And now, because he was afraid that their stepmother might not treat them well and might do them harm, he put them in a lonely castle that stood in the middle of a wood. It lay so hidden, and the way to it was so hard to find, that he himself could not have found it out had not a wise-woman given him a reel of thread which possessed a marvelous property: when he threw it before him it unwound itself and showed him the way. But the King went so often to his dear children that the Queen was offended at his absence. She grew curious and wanted to know what he had to do quite alone in the wood. She gave his servants a great deal of money, and they betrayed the secret to her and also told her of the reel which alone could point out the way.</t>
  </si>
  <si>
    <t>Fortunatus and His Purse</t>
  </si>
  <si>
    <t>The Grey Fairy Book</t>
  </si>
  <si>
    <t>http://www.gutenberg.org/files/6746/6746-h/6746-h.htm#link2H_4_0008</t>
  </si>
  <si>
    <t>He went to a great many big towns and lived well, and as he was generous and not wiser than most youths of his age, he very soon found himself penniless. Like his father, he then began to think of work and tramped half over Brittany in search of it. Nobody seemed to want him, and he wandered about from one place to another, till he found himself in a dense wood, without any paths, and not much light. Here he spent two whole days, with nothing to eat and very little water to drink, going first in one direction and then in another, but never being able to find his way out. During the first night, he slept soundly and was too tired to fear either man or beast, but when darkness came on for the second time, and growls were heard in the distance, he grew frightened and looked about for a high tree out of reach of his enemies. Hardly had he settled himself comfortably in one of the forked branches when a lion walked up to a spring that burst from a rock close to the tree and crouching down drank greedily.</t>
  </si>
  <si>
    <t>A TALE OF THE TONTLAWALD</t>
  </si>
  <si>
    <t>The Violet Fairy Book</t>
  </si>
  <si>
    <t>http://www.gutenberg.org/files/641/641-h/641-h.htm#link2H_4_0002</t>
  </si>
  <si>
    <t>When Elsa awoke the next morning in her silken bed, with its soft white pillows, she saw a beautiful dress lying over the back of a chair, ready for her to put on. A maid came in to comb out her long hair, and brought the finest linen for her use; but nothing gave Elsa so much joy as the little pair of embroidered shoes that she held in her hand, for the girl had hitherto been forced to run about barefoot by her cruel stepmother. In her excitement, she never gave a thought to the rough clothes she had worn the day before, which had disappeared as if by magic during the night. Who could have taken them? Well, she was to know that by-and-by. But we can guess that the doll had been dressed in them, which was to go back to the village in her stead. By the time the sun rose, the doll had attained her full size, and no one could have told one girl from the other. Elsa started back when she met herself as she looked only yesterday.</t>
  </si>
  <si>
    <t>The Language of Beasts</t>
  </si>
  <si>
    <t>The Crimson Fairy Book</t>
  </si>
  <si>
    <t>http://www.gutenberg.org/files/2435/2435-h/2435-h.htm#link2H_4_0007</t>
  </si>
  <si>
    <t>So the shepherd set out for home, and on his way through the wood, he heard and understood all that was said by the birds, and by every living creature. When he got back to his sheep, he found the flock grazing peacefully, and as he was very tired, he laid himself down by them to rest a little. Hardly had he done so when two ravens flew down and perched on a tree nearby, and began to talk to each other in their own language: ‘If that shepherd only knew that there is a vault full of gold and silver beneath where that lamb is lying, what would he not do?' When the shepherd heard these words, he went straight to his master and told him, and the master at once took a wagon and broke open the door of the vault, and they carried off the treasure.</t>
  </si>
  <si>
    <t>What the Rose did to the Cypress</t>
  </si>
  <si>
    <t>The Brown Fairy Book</t>
  </si>
  <si>
    <t>http://www.gutenberg.org/files/3282/3282-h/3282-h.htm#link2H_4_0002</t>
  </si>
  <si>
    <t>At the place where the prince intended to hunt he saw a most beautiful deer. He ordered that it should not be killed, but trapped or captured with a noose. The deer looked about for a place where he might escape from the ring of the beaters, and spied one unwatched close to the prince himself. It bounded high and leaped right over his head, got out of the ring, and tore like the eastern wind into the waste. The prince put spurs to his horse and pursued it; and was soon lost to the sight of his followers. Until the world-lighting sun stood above his head in the zenith he did not take his eyes off the deer; suddenly it disappeared behind some rising ground, and with all his search he could not find any further trace of it. He was now drenched in sweat, and he breathed with pain; and his horse's tongue hung from its mouth with thirst. He dismounted and toiled on, with bridle on arm, praying and casting himself on the mercy of heaven.</t>
  </si>
  <si>
    <t>Story of the King Who Would See Paradise</t>
  </si>
  <si>
    <t>The Orange Fairy Book</t>
  </si>
  <si>
    <t>http://www.gutenberg.org/files/3027/3027-h/3027-h.htm#link2H_4_0005</t>
  </si>
  <si>
    <t>The king asked him what he was reading; and he said he was reading about Paradise, and praying that he might be worthy to enter there. Then they began to talk, and, by-and-bye, the king asked the fakeer if he could show him a glimpse of Paradise, for he found it very difficult to believe in what he could not see. The fakeer replied that he was asking a very difficult, and perhaps a very dangerous, thing; but that he would pray for him, and perhaps he might be able to do it; only he warned the king both against the dangers of his unbelief and against the curiosity which prompted him to ask this thing. However, the king was not to be turned from his purpose, and he promised the fakeer always to provided him with food, if he, in return, would pray for him. To this, the fakeer agreed, and so they parted.</t>
  </si>
  <si>
    <t>The Shifty Lad</t>
  </si>
  <si>
    <t>The Lilac Fairy Book</t>
  </si>
  <si>
    <t>http://www.gutenberg.org/files/3454/3454-h/3454-h.htm#link2H_4_0002</t>
  </si>
  <si>
    <t>There was no moon, and it was the night of Halloween, and everyone was burning nuts and catching apples in a tub of water with their hands tied, and playing all sorts of other games, till the Shifty Lad grew quite tired of waiting for them to get to bed. The Black Gallows Bird, who was more accustomed to the business, tucked himself up on the hay and went to sleep, telling the boy to wake him when the merry-makers had departed. But the Shifty Lad, who could keep still no longer, crept down to the cowshed and loosened the heads of the cattle which were tied, and they began to kick each other and bellow, and made such a noise that the company in the farmhouse ran out to tie them up again. Then the Shifty Lad entered the room and picked up a big handful of nuts, and returned to the loft, where the Black Rogue was still sleeping.</t>
  </si>
  <si>
    <t>The first day of a new term always seems intolerably long, and with such an interesting event as a ballot before them most of the girls felt the hour and a half to drag, and turned many surreptitious glances towards wrist watches. Merle in especial, who hated French translation, groaned as she looked up words in the dictionary, and made several stupid mistakes, because her thoughts were focussed on the election instead of on the matter in hand. Once she yawned openly, and drew down a reproof from Mademoiselle, whereupon she heaved a submissive sigh, controlled her boredom, and went on wearily transferring the flowery sentiments of Fénelon into the English tongue. At precisely five minutes to four the big bell clanged out a warning, dictionaries were shut, exercise-books handed in, pencil-boxes replaced in desks, and the class filed downstairs to the big schoolroom. Miss Pollard was not there: she was busy in the hostel; and Miss Fanny, looking rather flustered and nervous, had evidently given over the conduct of the meeting to Miss Mitchell, and was present merely as a spectator.</t>
  </si>
  <si>
    <t>For the Sake of the School</t>
  </si>
  <si>
    <t>http://www.gutenberg.org/files/20730/20730-h/20730-h.htm</t>
  </si>
  <si>
    <t>They now hurried on to the boat as if anticipating a pleasure-jaunt. The capacities of the flat were designed to accommodate a flock of sheep or a farm wagon and horses, so there was room and to spare even for thirty-seven girls and their hand luggage. Evan Davis, the crusty old ferryman, greeted them with his usual inarticulate grunt, a kind of "Oh, here you are again, are you!" form of welcome which was more forceful than gracious. He linked the protecting chains carefully across the end of the boat, called out a remark in Welsh to his son, Griffith, and, seizing the handle, began to work the windlass. Very slowly and leisurely the flat swung out into the river. The tide was at the full and the wide expanse of water seemed like a lake. The clanking chains brought up bunches of seaweed and river grass which fell with an oozy thud upon the deck.</t>
  </si>
  <si>
    <t>Annie Fellows Johnston</t>
  </si>
  <si>
    <t>The Gate of the Giant Scissors</t>
  </si>
  <si>
    <t>http://www.gutenberg.org/files/12176/12176-h/12176-h.htm</t>
  </si>
  <si>
    <t>Joyce was crying, up in old Monsieur Gréville's tallest pear-tree. She had gone down to the farthest corner of the garden, out of sight of the house, for she did not want anyone to know that she was miserable enough to cry.
She was tired of the garden with the high stone wall around it, that made her feel like a prisoner; she was tired of French verbs and foreign faces; she was tired of France, and so homesick for her mother and Jack and Holland and the baby, that she couldn't help crying. No wonder, for she was only twelve years old, and she had never been out of the little Western village where she was born, until the day she started abroad with her Cousin Kate.
Now she sat perched upon a limb in a dismal bunch, her chin in her hands and her elbows on her knees. It was a gray afternoon in November; the air was frosty, although the laurel-bushes in the garden were all in bloom.</t>
  </si>
  <si>
    <t>The Little Colonel's Hero</t>
  </si>
  <si>
    <t>http://www.gutenberg.org/files/15122/15122-h/15122-h.htm</t>
  </si>
  <si>
    <t>When the Little Colonel reached the hotel, the omnibus was leaving the door to go to the railroad station, a few blocks away. Thinking that Betty and Eugenia might be on the coming train, she went into the parlor to wait for the return of the omnibus. She had bought a box of chocolate creams at the cake shop on the corner to divide with Hero.
Fidelia had wandered down to the parlor in her absence, and now seated at the old piano was banging on its yellow keys with all her might. She played unusually well for a girl of her age, but Lloyd had a feeling that a public parlor was not a place to show off one's accomplishments, and her nose went up a trifle scornfully as she entered.
Then she caught sight of herself in the mirror over the mantel, and her expression changed instantly.</t>
  </si>
  <si>
    <t>The Little Colonel: Maid of Honor</t>
  </si>
  <si>
    <t>http://www.gutenberg.org/files/21248/21248-h/21248-h.htm</t>
  </si>
  <si>
    <t>It was mid-afternoon by the old sun-dial that marked the hours in Warwick Hall garden; a sunny afternoon in May. The usual busy routine of school work was going on inside the great Hall, but no whisper of it disturbed the quiet of the sleepy old garden. At intervals, the faint clang of the call-bell, signaling a change of classes, floated through the open windows, but no buzz of recitations reached the hedge-hidden path where Betty Lewis sat writing.
The whole picturesque place seemed as still as the palace of the Sleeping Beauty. Even the peacocks on the terraced river-front stood motionless, their resplendent tails spread out in the sun; and although the air was filled with the odor of wild plum blossoms, the breeze that bore it through the arbor where Betty sat, absorbed in her work, was so gentle that it scarcely stirred the vines around her.</t>
  </si>
  <si>
    <t>The Little Colonel's House Party</t>
  </si>
  <si>
    <t>http://www.gutenberg.org/files/15741/15741-h/15741-h.htm</t>
  </si>
  <si>
    <t>There had fallen a pause in the round of merry-makings. After a week of picnics and fishing-parties, lawn fêtes and tennis tournaments, there came a day for which no special entertainment had been planned. It was a hot morning, and the girls were out under the trees: Betty in the swing, with a book in her lap, as usual, Joyce on a camp-stool near by, making a sketch of her, and Eugenia swinging idly in a hammock.
The Little Colonel had been swinging with her, but something had called her to the house, and a deep silence fell on the little group after her departure. Betty, lost in her book, and Joyce, intent on her sketch, did not seem to notice it, but presently Eugenia sat up in the hammock and gave her pillow an impatient thump.
"Whew! how deadly stupid it is here!" she exclaimed. "I'm glad that I don't have to live in the country the year round! Nothing to do—nothing to see—I'd turn to a vegetable in a little while and strike root. I wish something exciting would happen, for I'm bored stiff."</t>
  </si>
  <si>
    <t>The Little Colonel's Chum: Mary Ware</t>
  </si>
  <si>
    <t>http://www.gutenberg.org/files/15867/15867-h/15867-h.htm</t>
  </si>
  <si>
    <t>Madam Chartley had welcomed many types of girls to her school and was familiar with every shade of embarrassment, but she had never been greeted with quite such an outburst as this. Desperate to make herself understood, Mary began in the middle of her carefully planned speech and breathlessly explained backward, as to why she had arrived at this inopportune time. The explanation was so characteristic of her, so heart-felt and utterly honest, that it revealed far more than she intended and opened a wide door into Madam's sympathies. As she stood looking down at the girl with grave kind eyes, Mary suddenly became aware of a strangely comforting thing. This was not an awesome personage, but a dear adorable being who could understand. The discovery made the second part of her explanation easier. She plunged into it headlong as soon as they were seated.</t>
  </si>
  <si>
    <t>Mary Ware's Promised Land</t>
  </si>
  <si>
    <t>http://www.gutenberg.org/files/24235/24235-h/24235-h.htm</t>
  </si>
  <si>
    <t>Snow lay deep over Lone-Rock, muffling every sound. It was so still in the cozy room where Jack sat reading by the lamp, that several times he found himself listening to the intense silence, as if it had been a noise. No one moved in the house. He and Mary were alone together, and she on the other side of the table was apparently as interested in a pile of letters which she was re-reading as he was in his story. But presently, when he finished it and tossed the magazine aside, he saw that his usually jolly little sister was sitting in a disconsolate bunch by the fire, her face buried in her hands.
She had pushed the letters from her lap, and the open pages lay scattered around her on the floor. There were five of them, from different employment agencies. Jack had read them all before supper, just as he had been reading similar ones at intervals for the last two months and a half. The answers had always been disappointing, but until today they had come singly and far apart.</t>
  </si>
  <si>
    <t>Archibald Lee Fletcher</t>
  </si>
  <si>
    <t>Boy Scouts in Northern Wilds</t>
  </si>
  <si>
    <t>http://www.gutenberg.org/cache/epub/12526/pg12526-images.html</t>
  </si>
  <si>
    <t>Four Boy Scouts, of the Beaver Patrol, Chicago, were in camp on Moose river. They were all athletic young fellows, not far from seventeen years of age, and were dressed in the khaki uniform adopted by the Boy Scouts of America.
If you take a map of the British Northwest Territories and look up Moose river, you will discover that it runs through nearly three hundred miles of wilderness, from Lake Missinale to Moose Bay. The reader will well understand, then, how far "Sandy" Green, Will Smith, George Benton and Tommy Gregory had traveled from civilization.
The camp of the Boy Scouts was situated some fifty miles up the river from Moose Factory, a trading point famous in old Indian days for its adventurous spirits and its profits to the factors. Those who have read the preceding books of this series will doubtless remember the four Boy Scouts named above. Together they had visited the Pictured Rocks of Old Superior, the Everglades of Florida, and the great Continental Divide.</t>
  </si>
  <si>
    <t>Arthur M. Winfield</t>
  </si>
  <si>
    <t>The Rover Boys at School</t>
  </si>
  <si>
    <t>http://www.gutenberg.org/cache/epub/5780/pg5780-images.html</t>
  </si>
  <si>
    <t>Of the three Rover boys, Richard, commonly called Dick, was the eldest. He was sixteen, tall, slender, and had dark eyes and dark hair. He was a rather quiet boy, one who loved to read and study, although he was not above having a good time now and then, when he felt like "breaking loose," as Tom expressed it.
Next to Richard came Tom, a year younger, as merry a lad as there was ever to be found, full of life and "go," not above playing all sorts of tricks on people, but with a heart of gold, as even his uncle and aunt felt bound to admit.
Sam was the youngest. He was but fourteen, but of the same height and general appearance as Tom, and the pair might readily have been taken for twins. He was not as full of pranks as Tom, but excelled his brothers in many outdoor sports.</t>
  </si>
  <si>
    <t>The Rover Boys on the Ocean or, A Chase for a Fortune</t>
  </si>
  <si>
    <t>http://www.gutenberg.org/cache/epub/5875/pg5875-images.html</t>
  </si>
  <si>
    <t>He went aboard and the others followed. Dan Haskett was paid off, the mainsail was hoisted, and once more they stood up the river in the direction of the State capital. It was their intention to spend two days in Albany and then return to New York with the yacht. This would wind up their vacation, for Putnam Hall was to open on the following Monday.
The day proved an ideal one, but the wind was light and the yacht scarcely moved even with the mainsail and jib set to their fullest. This being so, the boys got out their fishing lines and spent an hour in trolling, and succeeded in catching several fair-sized fish.
"We'll have to cook our own dinner," remarked Dick. "Tom, since you did us out of our meal at the hotel I reckon you are the one to fall in for this work."
At this Tom cut a wry face, but still, seeing the justice of his elder brother's remark, he went at the dinner-getting with a will. The yacht boasted a kerosene stove, and over this he set fish to frying and a pot of potatoes to boiling.</t>
  </si>
  <si>
    <t>The Rover Boys out West or, The Search for a Lost Mine</t>
  </si>
  <si>
    <t>http://www.gutenberg.org/cache/epub/6071/pg6071-images.html</t>
  </si>
  <si>
    <t>There was nothing to keep Dick in Cedarville any longer, and he prepared to return to the Stanhope cottage with the mare. But before going he entered the leading drug store, and here purchased a box of choice chocolates for Dora, for he, fortunately, had his spending money with him, or at least the balance left over from the football celebration.
When Dick reached the cottage, he found both the washwoman and the carpenter at work, one in the wash-house and the other finishing up the new barn. The money taken from the bank had been turned over to Mr. Gradley, so Mrs. Stanhope no longer had this to worry her.
Feeling that he could do little at school for the balance of that day, Dick resolved to hunt through the woods for some trace of Josiah Crabtree, and went off shortly after giving Dora the chocolates, over which the girl was greatly pleased. He followed the road in the direction of the lake at first and was about to plunge into the brushwood when a distant voice hailed him.</t>
  </si>
  <si>
    <t>The Rover Boys on the Great Lakes or, The Secret of the Island Cave</t>
  </si>
  <si>
    <t>http://www.gutenberg.org/cache/epub/6451/pg6451-images.html</t>
  </si>
  <si>
    <t>The boys had laid out a grand trip, and one which certainly promised a good deal of pleasure. The first stop was to be at Cleveland, and from that city they were to go to Sandusky, and then up the lake and through the Detroit River to Detroit. Here a short stay was to be made, and then the journey was to be resumed through Lake St. Clair and the St. Clair River to Lake Huron. Once on Lake Huron they expected to skirt the eastern coast of Michigan, stopping whenever they pleased, and thus gradually make their way to Whitefish Bay and Lake Superior. What they would do when Lake Superior was reached would depend upon how much time was left for the outing.
The Swallow was a well-built, sturdy craft, fifty feet long and correspondingly broad of beam. She had been constructed for a pleasure boat and had all of the latest improvements. She belonged to a rich man of Buffalo, who had known the Rovers for years. The rich man was now traveling in Europe, and had been only too glad to charter the yacht for a period of six weeks.</t>
  </si>
  <si>
    <t>The Rover Boys In The Mountains</t>
  </si>
  <si>
    <t>http://www.gutenberg.org/files/13455/13455-h/13455-h.htm</t>
  </si>
  <si>
    <t>Despite the stirring events which had just passed the Rovers managed to pass a pleasant evening at the Stanhope cottage. This was in a large measure due to Dora, who did all she could to entertain them and make them forget their troubles. All played games, and Dora played the piano and sang for them, while Dick and Tom also took a hand at the singing. Sam could not sing, and declared that he was certainly getting a cold, whether from being in the storeroom or not.
At ten o'clock the boys retired, to a large bed chamber containing a double bed and a good-sized cot. They were soon undressed, and after saying their prayers dropped asleep and slept soundly until seven in the morning.
When they arose a surprise awaited them. On the ground outside the snow lay to the depth of a foot or more, and it was still showing as heavily as ever.</t>
  </si>
  <si>
    <t>The Rover Boys on Land and Sea The Crusoes of Seven Islands</t>
  </si>
  <si>
    <t>http://www.gutenberg.org/cache/epub/16476/pg16476-images.html</t>
  </si>
  <si>
    <t>The idea of a trip on Bob's yacht suited everybody, and it was decided that the whole party should go out early Monday morning, taking old Jerry Tolman with them. They were to load down well with provisions and visit not only several points along the coast, but also one or two of the islands lying twenty-five to thirty miles south of Santa Barbara.
The Rover boys had already inspected the Old Glory and found her to be a first-class yacht in every respect. The craft was about sixty feet in length and correspondingly broad of beam. She carried a tall mast, but the lead in her keel was amply sufficient to keep her from going over unless under full sail in a very heavy wind. The cabin was fairly large and richly furnished, for the Sutters were a family of means, and desired everything of the best.</t>
  </si>
  <si>
    <t>The Rover Boys in Camp or, The Rivals of Pine Island</t>
  </si>
  <si>
    <t>One after the other the boys entered the opening beyond. At first they could see but little, but gradually their eyes became accustomed to the gloom and they made out a rocky chamber about twelve feet wide and running back in irregular shape for a hundred feet or more. At some points the ceiling was so low they had to stoop, while elsewhere it was far above their reach. The flooring was fairly level, with rock in some places and hard dirt in others.
The opening was rudely furnished with a heavy table and a bench, and close to one wall was a box bed, still filled with pine boughs. On a big wooden hook hung a man's coat, so decayed that it began to fall apart when they touched it. The table contained several tin cups and plates, all rust eaten.</t>
  </si>
  <si>
    <t>The Rover Boys on Treasure Isle The Strange Cruise of the Steam Yacht</t>
  </si>
  <si>
    <t>http://www.gutenberg.org/cache/epub/15723/pg15723-images.html</t>
  </si>
  <si>
    <t>Scarcely daring to breathe, now that they knew the strange men were so close, the three Rover boys walked to the open doorway of the old mill and went inside. Dick led the way and crossed to where an enclosed stairs ran to the floor below. On tiptoes he went down, not trusting a step until he was sure of his footing. It was well he did this, for two of the steps were entirely rotted away, and he had to warn his brothers, otherwise one or another might have had a fall.
Standing in the wheel room of the old mill the boys saw another streak of light, coming from the room which Dick had suggested. The door to this was closed, a bolt on the inner side holding it in place. There was another bolt on the outside, which Dick remembered having seen on a previous visit.</t>
  </si>
  <si>
    <t>The Rover Boys in New York
       or, Saving Their Father's Honor</t>
  </si>
  <si>
    <t>http://www.gutenberg.org/files/5003/5003-h/5003-h.htm</t>
  </si>
  <si>
    <t xml:space="preserve">During the past year, a room had been added to the house and this was used as a library and sort of office combined, being provided with a substantial safe and two roller-top desks. One of the desks was used exclusively by Anderson Rover for his private letters and papers. When sick the man had given Dick the extra key to the desk, telling him to keep it. The father trusted his three sons implicitly, only keeping to himself such business affairs as he thought would not interest them.
The boys sat down and, led by Dick, began a careful inspection of the many letters and documents which the roller-top desk contained. A large number of the papers and letters they knew had no bearing on the affair now in hand. But presently Dick took up some letters of recent date and scanned them with interest.
</t>
  </si>
  <si>
    <t>The Rover Boys in Business
       or, The Search for the Missing Bonds</t>
  </si>
  <si>
    <t>http://www.gutenberg.org/files/5002/5002-h/5002-h.htm</t>
  </si>
  <si>
    <t>This particular year, baseball matters had not gone as well as had been expected. In the first place, several of the best players on the nine had graduated the year before and left the college. Then had come a long wet spell, during which time only some indoor practice in the gymnasium could be attempted. Thus, at the opening of the season, the nine possessed four players who had hitherto played only on the scrub, and the whole team lacked the practice that was essential to success. The most serious loss was in the battery, both the pitcher and catcher of the year previous having left the college. Bob Grimes, who played at shortstop, was the captain, and after a good many tryouts, he had put Spud Jackson in as catcher. For pitcher, there were three candidates: a lad named Bill Harney, who was a tall junior; a much smaller chap who had come from Yale, named Dare Phelps; and Tom, who had been pushed forward by a number of his friends.</t>
  </si>
  <si>
    <t>The Rover Boys on Snowshoe Island
or, The Old Lumberman's Treasure Box</t>
  </si>
  <si>
    <t>http://www.gutenberg.org/files/22996/22996-h/22996-h.htm</t>
  </si>
  <si>
    <t>In the meantime, Ruth Stevenson and May Powell, accompanied by Alice Strobell, Annie Larkins, and some of their chums from Clearwater Hall, had arrived in the town and gone to several of the stores on various errands. Then, a few minutes before the time appointed for meeting the cadets, they hurried over in the direction of the moving picture theater.
Several of the girls went into a drugstore close to the theater, leaving Ruth and May standing on the sidewalk, looking at the various gaudy billboards which were displayed there. The girls were discussing the picture of a well-known moving-picture actress, when suddenly Ruth felt some one touch her arm. Turning, she found herself confronted by a tall, heavy-set youth, rather loudly dressed, and accompanied by another boy, wearing a fur cap and fur-lined overcoat.
"Excuse me, but this is Miss Ruth Stevenson, I believe?" said the big youth, with a broad smile on his coarse face.</t>
  </si>
  <si>
    <t>Arthur Scott Bailey</t>
  </si>
  <si>
    <t>The Tale of Cuffy Bear</t>
  </si>
  <si>
    <t>http://www.gutenberg.org/files/15528/15528-h/15528-h.htm</t>
  </si>
  <si>
    <t>Cuffy Bear found many good things in Farmer Green's lunch basket. He bolted all the bread-and-butter and the doughnuts, and he found the custard pie to be about as enjoyable as any dainty he had ever tasted. And then, with his little black face all smeared with streaks of yellow custard, Cuffy began to poke a small iron pot which stood in one corner of the big basket. Presently the pot tipped over, its cover fell off, and soon Cuffy was devouring the daintiest dish of all! Baked beans! Of course, he didn't know the name of those delicious, brown, mealy kernels. But that made no difference at all to Cuffy. So long as he liked what he was eating the name of it never troubled him. The only thing that annoyed Cuffy now was that the pot was not bigger. There were still a few beans which clung to the bottom; and try as he would, Cuffy could not reach them, even with his tongue.</t>
  </si>
  <si>
    <t>The Tale of Jimmy Rabbit
       Sleepy-TimeTales</t>
  </si>
  <si>
    <t>http://www.gutenberg.org/files/24628/24628-h/24628-h.htm</t>
  </si>
  <si>
    <t>On the morning of his great race with Mr. Turtle, Jimmy Rabbit was at the creek bright and early. He brought his two brothers with him, to see the fun. And he found that there were others, too, who had heard of the sport and had come to enjoy it. Frisky Squirrel was there, and Billy Woodchuck, and Fatty Coon. Then there was old Mr. Crow, who was always on hand whenever a crowd gathered. And perhaps the pleasantest and most interested of all was Tommy Fox.
"I hope you'll let me have a ride on your new sled when the first snow comes," he said to Jimmy Rabbit. "For, of course, you'll win the race. And Mr. Turtle will have to give you the sled, as he promised."
"I'll see," said Jimmy. And that was all the answer he would give.
But Tommy Fox seemed satisfied.
"I'm going to run along beside you," he told Jimmy, "to keep you company. And I'll wait at Broad Brook with you, to see the fun when Mr. Turtle gets there. For everyone knows that you're going to win the race."</t>
  </si>
  <si>
    <t>The Tale of Dickie Deer Mouse</t>
  </si>
  <si>
    <t>http://www.gutenberg.org/files/18953/18953-h/18953-h.htm</t>
  </si>
  <si>
    <t>Simon Screecher lived in the apple orchard, in a hollow tree, where he could sleep during the day safe from attack by mobs of small birds, who had the best of reasons for disliking him.
By night Simon wandered about the fields and the woods, hunting for mice and insects. And since night was the time when Dickie Deer Mouse was awake, and up and doing, it would have been a wonder if the two had never met.
One thing is certain: Dickie Deer Mouse was not eager to make Simon Screecher's acquaintance. Whenever he heard Simon's call he stopped and listened. If it sounded nearer the next time it reached his ears, Dickie Deer Mouse promptly hid himself in any good place that was handy.
So matters went along for some time. And Dickie actually began to think that perhaps he didn't need to be so careful, and that maybe Simon Screecher was not so bad as people said.
However, he jumped almost out of his skin one night, when he heard a wailing whistle in a tree right over his head. And when he came down upon all-fours again he couldn't see a single place to hide.</t>
  </si>
  <si>
    <t>The Tale of Ferdinand Frog</t>
  </si>
  <si>
    <t>http://www.gutenberg.org/files/24590/24590-h/24590-h.htm</t>
  </si>
  <si>
    <t>Mr. Frog's scheme of measuring the Beaver family for new suits had just one drawback; the Beaver family liked it too well. So pleased were they over the prospect of having "unfashionable" clothes like Mr. Frog's at last that all of them wanted to be measured not once but several times. And each and every one, as soon as Mr. Frog had taken his measurements, went out through the back door and slipped around the little building, to wait again at the foot of the line.
Now, Mr. Frog was a spry worker. He passed his tape around his customers and jotted down figures on flat, black stones as fast as he could make his fingers fly. And if it hadn't been for just one thing Ferdinand Frog would have been quite happy. But beginning with his first customer, he was somewhat troubled; for in the whole company he found not one who had brought his pocket-book with him.</t>
  </si>
  <si>
    <t xml:space="preserve">THE TALE OF
DADDY LONGLEGS
 </t>
  </si>
  <si>
    <t>http://www.gutenberg.org/files/21426/21426-h/21426-h.htm</t>
  </si>
  <si>
    <t>There was great excitement in the neighborhood of Farmer Green's house. Rusty Wren had found some strange tracks. And nobody knew whose they were.
Now, when they were puzzled like that the field- and forest-folk usually went straight to Mr. Crow for advice. But this time it happened that the old gentleman had gone on an excursion to the further side of Blue Mountain, where Brownie Beaver lived. And there seemed to be no one else at hand who was likely to be able to explain the mystery.
Being quite old, Mr. Crow was very wise. And people often sought his opinion, though later they fell into the habit of consulting Daddy Longlegs upon matters they did not understand. But this was before Daddy was known in Pleasant Valley.
Upon hearing Rusty Wren's news a good many of his neighbors hurried to the place where Rusty had noticed the strange tracks.</t>
  </si>
  <si>
    <t>The Tale of Timothy Turtle</t>
  </si>
  <si>
    <t>http://www.gutenberg.org/files/20716/20716-h/20716-h.htm</t>
  </si>
  <si>
    <t>Of all the creatures that walked or swam or flew, Timothy Turtle liked boys the least of all. He said that if they ever did anything except throw stones he had never caught them at it.
"It's a wonder"—he often remarked—"it's a wonder that there's a stone left anywhere along this creek. I've lived here a good many years; and no boy ever spied me sunning myself on a rock in the water without trying to hit me."
Once in a great while some youngster was skillful enough to bounce a stone off Mr. Turtle's back. And when the old scamp flopped into the water he always heard a great whooping from the bank.
At such times as likely as not Timothy had been awakened from a sound sleep. But when that jeering noise greeted his ears he knew at once what had struck him.</t>
  </si>
  <si>
    <t>The Tale of Grandfather Mole</t>
  </si>
  <si>
    <t>http://www.gutenberg.org/files/21203/21203-h/21203-h.htm</t>
  </si>
  <si>
    <t>The next time she saw Mr. Meadow Mouse Mrs. Robin gave him Grandfather Mole's message. "He says," said she, "he'd like to have a talk with you."
"Does he?" Mr. Meadow Mouse exclaimed. "Now I wonder what he has to say! I returned his umbrella to him, after the rain. So it can't be about that."
"If I wanted to know, I'd go and find Grandfather Mole," Mrs. Robin suggested tartly.
Being a mild sort of person, Mr. Meadow Mouse thanked Mrs. Robin politely, both for the message and for the advice. And then, scampering to a certain spot that he knew, near the fence, he disappeared through an opening into the ground. It was one of Grandfather Mole's doorways. Mr. Meadow Mouse did not hesitate to use it, being one of those fortunate folk that are quite at home anywhere. It made little difference to him whether he was above the ground or in it. And aside from Grandfather Mole and his own family there was no one that knew his way about Grandfather Mole's galleries as well as Mr. Meadow Mouse.</t>
  </si>
  <si>
    <t>The Tale of Master Meadow Mouse</t>
  </si>
  <si>
    <t>http://www.gutenberg.org/files/24872/24872-h/24872-h.htm</t>
  </si>
  <si>
    <t>A board was floating along on the swollen waters of Black Creek. On it sat Master Meadow Mouse. He was very happy. He was having his first ride, of any sort.
"This raft—" he said to himself proudly—"this raft belongs to me. I'll be a traveler. I'll see the world—at least as far as the big willow at the lower end of the meadow!"
He scarcely cared to go beyond the big willow. Beyond it lay another farm. And Master Meadow Mouse had never been off Farmer Green's place in his whole life. He feared that he might not be able to find his way back, if he ventured too far from home.
Soon he spied a friend on the bank of the creek. Master Meadow Mouse cried, "Goodbye!" and waved a paw at him.
The person on the bank was one of his many cousins. And when he caught sight of Master Meadow Mouse he stared hard for a few moments. Then he shouted, "Don't jump! I'll rescue you." He was already running to the water's edge when Master Meadow Mouse stopped him.</t>
  </si>
  <si>
    <t>The Tale of Henrietta Hen</t>
  </si>
  <si>
    <t>http://www.gutenberg.org/files/18652/18652-h/18652-h.htm</t>
  </si>
  <si>
    <t>There was a terrible hubbub in the henhouse. The Rooster squalled so loudly that he waked up every hen in the place. And when they heard him crying that a skunk had knocked him off his roost they were as frightened as he was, and set up a wild cackle. All but Henrietta Hen! She knew there was no skunk there.
"Don't be a goose—er—don't be a gander!" she hissed to the Rooster. "I'm the one that bumped into you."
The Rooster quickly came to his senses.
"Don't be alarmed, ladies!" he called to the flock. "There's no danger. There's been a slight mistake." He pretended that he hadn't been scared. But he had been. And now he was somewhat uneasy about Henrietta Hen. He feared he was in for a scolding from her.
"If you had answered me when I spoke to you I wouldn't have left my perch in the dark," she told the Rooster severely. "When I moved to your perch to see what was the matter I blundered into you. And then you thought I was a skunk! You owe me an apology, sir!"</t>
  </si>
  <si>
    <t>The Tale of the The Muley Cow
       Slumber-Town Tales</t>
  </si>
  <si>
    <t>http://www.gutenberg.org/files/24545/24545-h/24545-h.htm</t>
  </si>
  <si>
    <t>When the bear rose out of the bushes and looked at him—and said "Woof!" too—Johnnie Green did not bellow as the Muley Cow had. But he turned and ran. Once he tripped on a root and fell headlong. But he was on his feet again in a jiffy and running faster than ever. And though he had only half as many legs as the Muley Cow, he reached the pasture fence not far behind her.
It was the first time Johnnie Green had known the Muley Cow to jump the fence back into the pasture, after jumping out of it. Before, she had always made him let down the bars for her, quite as if she had never done such a giddy thing as to leap over a fence. Now, however, she was in too great a hurry to bother with bars. So she topped the fence like a deer, while Johnnie slipped through it like a pig a few seconds later, and old Spot wriggled under it like a weasel soon afterward.</t>
  </si>
  <si>
    <t>THE TALE OF OLD MR. CROW</t>
  </si>
  <si>
    <t>http://www.gutenberg.org/cache/epub/14402/pg14402-images.html</t>
  </si>
  <si>
    <t>A good many of the forest-people claimed that old Mr. Crow was an outlaw. They said he was always roving about, robbing Farmer Green of his corn and his chickens, and digging up the potatoes when they shot their sprouts above the surface of the potato-patch. And everybody was aware that the old gentleman stole eggs from the nests of his smaller neighbors. It was even whispered that Mr. Crow had been known to devour baby robins.
But perhaps some of the things said of him were not true. Though if he really was an outlaw, he seemed to enjoy being one. He usually laughed whenever Johnnie Green or his father tried to catch him, or when they attempted to frighten him. And on the whole, he was quite the boldest, noisiest, and most impertinent of all the creatures that lived in Pleasant Valley.
His house stood in a tall elm, not too far from the cornfield. And those that dwelt near him never could complain that the neighborhood was quiet…. It was never quiet where old Mr. Crow was.</t>
  </si>
  <si>
    <t>The Tale of Snowball Lamb</t>
  </si>
  <si>
    <t>http://www.gutenberg.org/files/24592/24592-h/24592-h.htm</t>
  </si>
  <si>
    <t>In the same pasture with Snowball was a black lamb. He was the black lamb that Farmer Green once gave to Johnnie for a pet. But he ran away up the lane the very first time Johnnie tried to hold him in his arms.
After that the black lamb had always stayed with the flock. He was a wild, unruly fellow, bigger and older than Snowball. And he was quite outspoken—and not always careful of his language.
This black lamb chanced to be near Snowball when Johnnie Green came into the pasture on a certain fine morning. And when Johnnie began calling to Snowball the black lamb said, "Why don't you run the other way? That's what I always do when boys call me."
Snowball made no answer. He stood and looked at Johnnie Green, who was walking towards him with outstretched hand.
"Come on!" cried the black lamb. "I'll run with you."
"No!" said Snowball. "Johnnie may have something good for me to eat. Some salt, maybe!"</t>
  </si>
  <si>
    <t>Arthur Shearly Cripps</t>
  </si>
  <si>
    <t>THE SCENTED TOWN (A TRIPPER'S TALE)</t>
  </si>
  <si>
    <t>Cinderella in the South Twenty-Five South African Tales</t>
  </si>
  <si>
    <t>http://www.gutenberg.org/cache/epub/22886/pg22886-images.html</t>
  </si>
  <si>
    <t>From a rocky hill above me the baboons were barking. Just below us was a fair stream with a rich grove of native trees on the further bank. Some native gardens showed on the slope above. The white path wound through them, then away among boulders, some of them very big ones. While I watched the stream I saw a white body of mist mounting up. Just at that moment the sun showed. As I looked on the sacred sight I saw somebody coming down the path. It was the man whose mission station I had been looking for. He was coming through the long grass in a hurry. Soon he splashed through the drift. After that he caught sight of me, and rushed up to our camp, glowing. It was Leonard Reeve. He looked much the same as he did that day in London three years before—dark, pale, slight, earnest. I had been to his sendoff and gone down to Victoria Docks with him. I had written to tell him; I was most likely coming his way after Easter. He seemed ever so glad to see me.</t>
  </si>
  <si>
    <t>Burt L. Standish</t>
  </si>
  <si>
    <t>Frank Merriwell's Cruise</t>
  </si>
  <si>
    <t>http://www.gutenberg.org/files/22265/22265-h/22265-h.htm</t>
  </si>
  <si>
    <t>Just as the front of the car approached, Frank Merriwell received a push from behind that sent him flat upon the track directly in front of the car wheels!
That particular car did not have a fender, and it seemed that Frank must be mangled beneath the wheels. The motorman saw the lad go down and put on the brake hard, but he could not stop the car in time.
Frank realized that he had been pushed upon the track by someone whose deliberate purpose it was to maim or murder him, but he could not save himself. He struck the paving, and the iron wheels seemed right upon him.
But Jack Diamond moved with marvelous quickness. He made a grasp at Frank as the latter fell, almost caught him, then stooped, grasped his coat and yanked Merry from the track.</t>
  </si>
  <si>
    <t>Frank Merriwell's Nobility
       The Tragedy of the Ocean Tramp</t>
  </si>
  <si>
    <t>http://www.gutenberg.org/files/10904/10904-h/10904-h.htm</t>
  </si>
  <si>
    <t>Frank's success as an actor had been phenomenal. Of course, to begin with, he had natural ability, but that was not the only thing that won success for him. He had courage, push, determination, stick-to-it-iveness. When he started to do a thing he kept at it till he did it.
Frank united observation and study. He learned everything he could about the stage and about acting by talking with the members of the company and by watching to see how things were done.
He had a good head and plenty of sense. He knew better than to copy after the ordinary actors in the road company to which he belonged. He had seen good acting enough to be able to distinguish between the good and bad. Thus it came about that the bad models about him did not exert a pernicious influence upon him.</t>
  </si>
  <si>
    <t>Frank Merriwell's Reward</t>
  </si>
  <si>
    <t>http://www.gutenberg.org/files/19402/19402-h/19402-h.htm</t>
  </si>
  <si>
    <t>An electric hansom, which had sailed up the street in an eminently respectable manner, had suddenly and without apparent reason begun to act in an altogether disreputable way. It had veered round, rushed over the crossing, and made a bee-line for the sidewalk, almost running down a party of Frank Merriwell's friends, who were out for an afternoon stroll on the street in the pleasant spring sunshine.
The motorman, who occupied a grand-stand seat in the rear, seemed to have lost control of the automobile. He was excitedly fumbling with his levers, but without being able to bring the carriage to a stop.
The street was crowded with people at the time, and when the electric carriage began to cut its eccentric capers there was a rush for places of safety, while the air was filled with excited cries and exclamations.
Merriwell could see the head of a passenger, a man, through the window of the automobile.</t>
  </si>
  <si>
    <t>Frank Merriwell at Yale</t>
  </si>
  <si>
    <t>http://www.gutenberg.org/files/11115/11115-h/11115-h.htm</t>
  </si>
  <si>
    <t>Ditson had fawned around Browning a great deal since entering college, with the result that the king of the sophomores came to entertain a feeling of absolute disgust for the fellow. The very sight of Ditson made the "king" feel as if he would enjoy giving him a good "polishing off."
But Bruce was no bully, although he was a leader of the sophomores. He had proved his ability to fight when it was necessary, but no one could say that he ever showed any inclination to do bodily harm to one who was weak and peaceable.
During his freshman year Browning had originated any number of wild projects for sport, and he had always succeeded in carrying them through successfully. Thus it came about that he was called the "king," and his companions continued to call him that when he became a sophomore.
But now there was a man in college who had fairly outwitted Browning on several occasions, and so it came about that the king was aroused against Frank Merriwell.</t>
  </si>
  <si>
    <t>Frank Merriwell Down South</t>
  </si>
  <si>
    <t>http://www.gutenberg.org/files/22424/22424-h/22424-h.htm</t>
  </si>
  <si>
    <t>Their horses had been tethered near at hand, and they were soon mounted and riding away toward Mendoza.
The sun beat down hotly on the plain of white sand, and the sky was of a bright blue, such as Frank had never seen elsewhere.
Outside Mendoza was a narrow canal, but a few feet in width, and half filled with water, from which rose little whiffs of hot steam.
Along the side of the canal was a staggering rude stone wall, fringed with bushes in strips and clumps.
Beyond the canal, which fixed the boundary of the plain of sand, through vistas of tree trunks, could be seen glimpses of brown fields, fading away into pale pink, violet, and green.
The dome and towers of a church rose against the dim blue; low down, and on every side were spots of cream-white, red, and yellow, with patches of dark green intervening, revealing bits of the town, with orange groves all about.</t>
  </si>
  <si>
    <t>Frank Merriwell's Races</t>
  </si>
  <si>
    <t>http://www.gutenberg.org/files/21958/21958-h/21958-h.htm</t>
  </si>
  <si>
    <t>It was the day of the spring races at Mystic Park, and Bethany was filled with strangers. Horsemen, sporting men, sightseers, touts, race-track gamblers, women in gay attire, and all the different kinds of persons usually seen at a country horse race in the State of Connecticut were on hand.
A number of Yale lads had come up to Bethany to attend the races. The most of them were friends of Frank Merriwell. Some of his enemies were there, also.
Frank had brought Nemo up himself, and he scarcely slept the night before the races. He felt that there was danger in the air.
Nemo had been entered in the "free for all," and his name was on the bills. Frank had been informed that he would be given odds that his horse did not take a purse. He had received an anonymous letter ridiculing him for thinking of entering such a horse. He had been taunted and told that he dared not stake money on Nemo.</t>
  </si>
  <si>
    <t>Frank Merriwell's Pursuit
       How to Win</t>
  </si>
  <si>
    <t>http://www.gutenberg.org/files/22874/22874-h/22874-h.htm</t>
  </si>
  <si>
    <t>The colony on the south shore of Lake Placid was about to break up. Cold weather was setting in. Already many of those who had spent much of the summer there were gone. Others were going. Soon that region would be left entirely to the hunters and the fishermen.
Before returning to the city the cottagers had planned a last grand time in the form of a masquerade dance. They did not call it a "ball." There was to be nothing formal about it.
Thus it happened that the party at Warren Hatch's cottage received an invitation.
Mrs. Medford was tired; she would not attend the dance; but she offered to assist the girls in getting up their costumes.
"Costumes!" cried Inza. "Where will we find them? We'll have to go without special preparation in that line. Frank and Bart are the lucky ones."</t>
  </si>
  <si>
    <t>Frank Merriwell, Junior's, Golden Trail
       or, The Fugitive Professor</t>
  </si>
  <si>
    <t>http://www.gutenberg.org/files/19867/19867-h/19867-h.htm</t>
  </si>
  <si>
    <t>Three separate and distinct times, there in the grand stand, Billy Ballard had tried to tell his chums, young Frank Merriwell and Owen Clancy, of a dream he had the night before. It seemed to have occurred to suddenly, for the forenoon and part of the afternoon had slipped away without any attempt on Ballard's part to rehearse the fancies that had afflicted him in his sleep. But now he was feverishly eager, and the rebuffs he took from the annoyed Clancy only exasperated him.
It was hardly an opportune moment, however, to talk dreams and omens. Merry was wrapped up in a practice game of football, and was alternately scrutinizing players and hastily jotting down notes with a pencil. Clancy was not making any memoranda, but snappy work on the gridiron was claiming his full attention. With a sigh of resignation, Ballard bottled up his remarks and sat back on the hard boards.
Only Merry and his two chums were in the grand stand. The practice game was between the regular Ophir Athletic Club eleven and a scrub team. It had been put on for Frank's exclusive benefit.</t>
  </si>
  <si>
    <t>Captain Marryat</t>
  </si>
  <si>
    <t>The Children of the New Forest</t>
  </si>
  <si>
    <t>http://www.gutenberg.org/cache/epub/6471/pg6471-images.html</t>
  </si>
  <si>
    <t>As we have before said, the orphans were four in number; the two eldest were boys, and the youngest were girls. Edward, the eldest boy, was between thirteen and fourteen years old; Humphrey, the second, was twelve; Alice, eleven; and Edith, eight. As it is the history of these young persons which we are about to narrate, we shall say little about them at present, except that for many months they had been under little or no restraint, and less attended to. Their companions were Benjamin, the man who remained in the house, and old Jacob Armitage, who passed all the time he could spare with them. Benjamin was rather weak in intellect, and was a source of amusement rather than otherwise. As for the female servants, one was wholly occupied with her attendance on Miss Judith, who was very exacting, and had a high notion of her own consequence.</t>
  </si>
  <si>
    <t>Captain Mayne Reid</t>
  </si>
  <si>
    <t xml:space="preserve">The Rifle Rangers
</t>
  </si>
  <si>
    <t>http://www.gutenberg.org/files/21241/21241-h/21241-h.htm</t>
  </si>
  <si>
    <t>I direct my eyes northward. I behold a belt of white sand skirting the blue water. I turn towards the south, and in this direction perceive a similar belt. To both points it extends beyond the reach of vision—hundreds of miles beyond—forming, like a ribbon of silver, the selvage of the Mexican Sea. It separates the turquoise blue of the water from the emerald green of the forest, contrasting with each by its dazzling whiteness. Its surface is far from being level, as is usual with the ocean-strand. On the contrary, its millions of sparkling atoms, rendered light by the burning sun of the tropic, have been lifted on the wings of the wind, and thrown into hills and ridges hundreds of feet in height, and trending in every direction like the wreaths of a great snow-drift. I advance with difficulty over these naked ridges, where no vegetation finds nourishment in the inorganic heap. I drag myself wearily along, sinking deeply at every step.</t>
  </si>
  <si>
    <t>The Boy Hunters</t>
  </si>
  <si>
    <t>http://www.gutenberg.org/files/21236/21236-h/21236-h.htm</t>
  </si>
  <si>
    <t>Our subject is an odd-looking house that, many years ago, stood upon the western bank of the river, about a mile below the village. I say it stood there many years ago; but it is very likely that it is still standing, as it was a firm, well-built house, of hewn logs, carefully chinked, and plastered between the chinks with run-lime. It was roofed with cedar shingles that projected at the eaves, so as to cast off the rain, and keep the walls dry. It was what in that country is called a "double house,"—that is, a large passage ran across the middle of it, through which you might have driven a wagon loaded with hay. This passage was roofed and ceiled, like the rest of the house, and floored with strong planks. The flooring, elevated a foot above the surface of the ground, projected several feet in front of the passage, where carved uprights of cedar-wood supported a light roof, forming a porch or verandah. Around these uprights, and upon the railing that shut in the verandah, clung vines, rose-bushes, and convolvulus plants, that at certain seasons of the year were clustered over with beautiful flowers.</t>
  </si>
  <si>
    <t>The Young Voyageurs
       Boy Hunters in the North</t>
  </si>
  <si>
    <t>http://www.gutenberg.org/files/23129/23129-h/23129-h.htm</t>
  </si>
  <si>
    <t>Yet these "Barren Grounds" have their denizens. Nature has formed animals that delight to dwell there, and that are never found in more fertile regions. Two ruminating creatures find sustenance upon the mosses and lichens that cover their cold rocks: they are the caribou (reindeer) and the musk-ox. These, in their turn, become the food and subsistence of preying creatures. The wolf, in all its varieties of grey, black, white, pied, and dusky, follows upon their trail. The "brown bear,"—a large species, nearly resembling the "grizzly,"—is found only in the Barren Grounds; and the great "Polar bear" comes within their borders, but the latter is a dweller upon their shores alone, and finds his food among the finny tribes of the seas that surround them. In marshy ponds, existing here and there, the musk-rat (Fibre zibethieus) builds his house, like that of his larger cousin, the beaver. Upon the water sedge he finds subsistence; but his natural enemy, the wolverene (Gulo luscus), skulks in the same neighbourhood.</t>
  </si>
  <si>
    <t>The Bush Boys
       History and Adventures of a Cape Farmer and his Family</t>
  </si>
  <si>
    <t>http://www.gutenberg.org/files/21237/21237-h/21237-h.htm</t>
  </si>
  <si>
    <t>Notwithstanding the many losses and crosses of his past life, there was contentment in his eye. He was gratified by the prosperous appearance of his crops. The maize was now "in the milk," and the ears, folded within the papyrus-like husks, looked full and large. It was delightful to hear the rustling of the long green blades, and see the bright golden tassels waving in the breeze. The heart of the farmer was glad as his eye glanced over his promising crop of "mealies." But there was another promising crop that still more gladdened his heart—his fine children. There they are—all around him.
Hans—the oldest—steady, sober Hans, at work in the well-stocked garden; while the diminutive but sprightly imp Jan, the youngest, is looking on, and occasionally helping his brother. Hendrik—the dashing Hendrik, with bright face and light curling hair—is busy among the horses, in the "horse-kraal;" and Trüey—the beautiful, cherry-cheeked, flaxen-haired Trüey—is engaged with her pet—a fawn of the springbok gazelle—whose bright eyes rival her own in their expression of innocence and loveliness.</t>
  </si>
  <si>
    <t>The Cliff Climbers
       A Sequel to "The Plant Hunters"</t>
  </si>
  <si>
    <t>http://www.gutenberg.org/files/21239/21239-h/21239-h.htm</t>
  </si>
  <si>
    <t>It is true that, to a traveller approaching the Himalayas from any part of the great plain of India, these mountains present the appearance of a single range, stretching continuously along the horizon from east to west. This, however, is a mere optical illusion; and, instead of one range, the Himalayas may be regarded as a congeries of mountain ridges, covering a superficies of 200,000 square miles, and running in as many different directions as there are points in the compass.
Within the circumference of this vast mountain tract there is great variety of climate, soil, and productions. Among the lower hills—those contiguous to the plains of India—as well as in some of the more profound valleys of the interior—the flora is of a tropical or subtropical character. The palm, the tree fern, and bamboo here flourish in free luxuriance. Higher up appears the vegetation of the temperate zone, represented by forests of gigantic oaks of various species, by sycamores, pines, walnut, and chestnut trees. Still higher are the rhododendrons, the birches, and heaths; succeeded by a region of herbaceous vegetation—by slopes, and even table-plains, covered with rich grasses.</t>
  </si>
  <si>
    <t xml:space="preserve">The Castaways
</t>
  </si>
  <si>
    <t>http://www.gutenberg.org/files/21238/21238-h/21238-h.htm</t>
  </si>
  <si>
    <t>On drawing near these reefs, Captain Redwood, with the eye of an experienced seaman, saw that while the wind kept up there was no chance for the pinnace to pass them; and to run head on to them would be simply to dash upon destruction. Sail was at once taken in, by letting go the sheet, and dropping the tarpaulin back into the bottom of the boat. The oar that had been set up as a mast was left standing, for there were five others lying idle in the pinnace; and with four of these, Saloo and Murtagh each taking a pair, the boat was manned, the captain himself keeping charge of the tiller. His object was not to approach the land, but to prevent being carried among the breakers, which, surging up snow-white, presented a perilous barrier to their advance.
To keep the boat from driving on the dangerous reef, was just as much as the oarsmen could accomplish.</t>
  </si>
  <si>
    <t>The Lone Ranche</t>
  </si>
  <si>
    <t>http://www.gutenberg.org/files/21240/21240-h/21240-h.htm</t>
  </si>
  <si>
    <t>There is, or was then, an American hotel in Chihuahua, or at least one conducted in the American fashion, though only a mere posada. Among its guests was a gentleman, stranger to the town, as the country. His dress and general appearance bespoke him from the States, and by the same tokens it could be told that he belonged to their southern section. He was in truth a Kentuckian; but so far from representing the type, tall, rough, and stalwart, usually ascribed to the people "Kaintuck," he was a man of medium size, with a build comparable to that of the Belvidere Apollo. He had a figure tersely set, with limbs well knitted; a handsome face and features of amiable cast, at the same time expressing confidence and courage. A costly Guayaquil hat upon his head, and coat to correspond, bespoke him respectable; his tout ensemble proclaimed him a man of leisure; while his air and bearing were unmistakably such as could only belong to a born gentleman.</t>
  </si>
  <si>
    <t>Patty's Summer Days</t>
  </si>
  <si>
    <t>http://www.gutenberg.org/files/25865/25865-h/25865-h.htm</t>
  </si>
  <si>
    <t>Patty well remembered her visit at their summer home which they called the Hurly-Burly, and she could not see that their city residence was any less deserving of the name. Her Aunt Grace and Uncle Ted were jolly, good-natured people, who cared little about system or method in their home. The result was that things often went wrong, but nobody cared especially if they did.
"I meant to have a nicer luncheon for you, Patty," said her aunt, as they sat down at the table, "but the cook forgot to order lobsters, and when I telephoned for fresh peas the grocer said I was too late, for they were all sold. I'm so sorry, for I do love hothouse peas, don't you?"
"I don't care what I have to eat, Aunt Grace. I just came to visit you people, you know, and the luncheon doesn't matter a bit."</t>
  </si>
  <si>
    <t>Marjorie at Seacote</t>
  </si>
  <si>
    <t>http://www.gutenberg.org/files/18035/18035-h/18035-h.htm</t>
  </si>
  <si>
    <t>It was fortunate that the Bryants were there to take the initiative, for Mr. and Mrs. Maynard seemed incapable of action. Usually alert and energetic, they were so stunned at the thought of real disaster to Marjorie that they sat around helplessly inactive.
"Come with me, King," said Cousin Jack, going to the telephone in the library.
Then he called up every house in Seacote where Marjorie could possibly have gone, and King helped by suggesting the names of acquaintances.
But no one could give any news of the little girl; no one whom they asked had seen or heard of her that afternoon.
Cousin Jack's face grew very white, and his features were drawn, as he said: "You stay here, Ed, with Helen and Ethel; King and I will go out for a bit. Come, King."
Kingdon said nothing; he snatched up his cap and went along silently by Mr. Bryant's side, trying to keep up with his companion's long, swift strides.</t>
  </si>
  <si>
    <t>Patty's Butterfly Days</t>
  </si>
  <si>
    <t>http://www.gutenberg.org/cache/epub/5264/pg5264-images.html</t>
  </si>
  <si>
    <t>So Patty, with her unfailing good nature, had agreed to go to the White Mountains with the others. She admitted, herself, that she'd probably have a good time, as she always did everywhere, but still her heart clung to "The Pebbles," as they called their seashore home, and she silently rebelled when she thought of "Camilla," her swift little electric runabout.
Patty drove her own car, and she never tired of spinning along the shore roads, or inland through the pine groves and laurel jungles. She had become acquainted with many young people, both cottagers and hotel guests, and the outlook for a pleasant summer and fall at Spring Beach was all that could be desired from her point of view. But before they left the city in the spring, Patty had known that Nan preferred mountain localities and had agreed to the seashore house for her sake; so, now, it was Patty's turn to give up her preference for Nan's. And she was going to do it,—oh, yes,—she was going to do it cheerfully and even gaily.</t>
  </si>
  <si>
    <t>Patty's Social Season</t>
  </si>
  <si>
    <t>http://www.gutenberg.org/files/25857/25857-h/25857-h.htm</t>
  </si>
  <si>
    <t>At eight o'clock that same evening, Patty came down to her own dinner party. An hour's rest had freshened her up wonderfully, and she had changed her little white frock for a dinner gown of pale green chiffon, sparkling with silver embroidery. It trailed behind her in a most grown-up fashion, and she entered the drawing-room with an exaggerated air of dignity.
"Huh," cried Roger; "look at grown-up Patty! Isn't she the haughty lady? Patty, if you put on such airs, you'll be old before your time!"
"Airs, nothing!" retorted Patty, and with a skipping little dance step, she crossed the room, picked up a sofa pillow, and aimed it deftly at Roger, who caught it on the wing.
"That's better," he said. "We can't have any of these grande dame airs. Now, who is the lucky man who is to take you out to dinner? Me?"</t>
  </si>
  <si>
    <t>GRAHAM B. FORBES</t>
  </si>
  <si>
    <t>THE BOYS OF COLUMBIA HIGH
ON THE GRIDIRON
OR
The Struggle for the Silver Cup</t>
  </si>
  <si>
    <t>http://www.gutenberg.org/files/6898/6898-h/6898-h.htm</t>
  </si>
  <si>
    <t>Frank knew instantly that he was discovered. He had stood perfectly still, in the hope that he might escape observation; but when he saw the other take to his heels, he realized that it was now destined to be a stern chase. So he, too, started to run at top speed, which meant a hot pace, since Frank was something of a sprinter on the cinder path.
At least, that turn on the part of the other had told him one thing—it was no Columbia fellow who had played this miserable trick upon the football squad; so undoubtedly he must belong in Clifford.
Despite the efforts of the school authorities, there was always more or less laying of wagers on these games. Driven away from the racetracks by recent strict State legislation, it seemed that those who made books were seeking all manner of sports, in order to carry on their games of chance.
So Frank consoled himself in the belief that this might be some agent of these gamesters, rather than a Clifford schoolboy intending to take a mean advantage of the rival team.</t>
  </si>
  <si>
    <t>Dave Darrin's First Year at Annapolis</t>
  </si>
  <si>
    <t>http://www.gutenberg.org/cache/epub/12774/pg12774-images.html</t>
  </si>
  <si>
    <t>A few minutes before nine o'clock, the next morning, Dave and Dan were strolling through the lane, not far from the administration building at the United States Naval Academy.
Their instructions bade them report at 9:15. Dan was for going in at once and "calling on" the aide to the superintendent. But this Dave vetoed, holding that the best thing for them to do was to stick to the very letter of their orders.
So, as they waited, the young men got a glimpse of the imposing piles of buildings that compose the newer Naval Academy. Especially did handsome, big, white Bancroft Hall enchain their admiration. This structure is one of the noblest in the country. In it are the midshipmen's mess, the midshipmen's barracks for a thousand young men, numerous offices and a huge recreation hall.
"That's a swell hotel where they're going to put us up for four years, isn't it?" demanded Dan.
"I fancy that we'll find it something more—or less—than a hotel, before we're through it," was Dave's prophetic reply.</t>
  </si>
  <si>
    <t>Dave Darrin's Third Year at Annapolis Leaders of the Second Class Midshipmen</t>
  </si>
  <si>
    <t>http://www.gutenberg.org/cache/epub/10319/pg10319-images.html</t>
  </si>
  <si>
    <t>In the same instant, without a word to each other, Dave, Darrin, and Dalzell had done the same thing. That is, they started to run and at the same time doffed coats and vests, leaving these garments to flutter behind them.
As they reached the sailboat both midshipmen cast off their shoes. Dave leaped into the boat while Dalzell threw off the bowline, then boarded.
Like a flash both youngsters went at the lashings of the mainsail.
"There isn't a reef in," Dan discovered. "Going to take time for a close reef, Dave?"
"There isn't time," Darrin muttered, with drops of cold perspiration on his forehead as he toiled. "We'll have to go out under a full sail, Dan."
"Great Scott!" muttered Dalzell.
"We may be too late to save any one as it is. There! Jump to the halyard.
I've got the sheet."
Dan and Dalzell began to hoist with a will. In an incredibly short time he had the sail hoisted all the way up, while Darrin, stern and whitefaced, crouched and braced himself by the tiller, gripping the sheet with his left hand.</t>
  </si>
  <si>
    <t>Dave Darrin's Fourth Year at Annapolis</t>
  </si>
  <si>
    <t>http://www.gutenberg.org/cache/epub/12775/pg12775-images.html</t>
  </si>
  <si>
    <t>Bump! The ball, hit squarely by the toe of Wolgast's football shoe, soared upward from the twenty-five-yard line. It described an arc, flying neatly over and between the goal-posts at one end of the athletic field.
"That's the third one for you, Wolly," murmured Jetson. "You're going to be a star kicker!"
"Shall I try out the rest of the squad, sir?" asked Wolgast, turning to Lieutenant-Commander Parker, this year's new coach.
"Try out a dozen or so of the men," nodded coach, which meant, in effect: "Try out men who are most likely to remain on the Navy team."
"Jetson!" called Wolgast.
Jet tried, but it took his third effort to make a successful kick.
"You see, Wolly, who is not to be trusted to make the kick in a game," remarked Jetson with a rueful smile.
"It shows me who may need practice more than some of the others—-that's all," answered Wolgast kindly.
With that the ball went to Dave. The first kick he missed.
"I can do better than that, if you'll give me the chance," observed Darrin quietly.</t>
  </si>
  <si>
    <t>The Grammar School Boys in Summer Athletics</t>
  </si>
  <si>
    <t>http://www.gutenberg.org/cache/epub/12735/pg12735-images.html</t>
  </si>
  <si>
    <t>Poising himself on tip-toe, Dave awaited the coming of the ball. Wells, with a wicked grin, signaled for a ball that he felt sure would catch Dave napping. Earlier in the game it might have done so, but Ted's right "wing" was now drooping. Hi did his best, but Dave reached and clubbed the leather. In raced Greg, while Dick had a loafing time on his way to third. Dave reached first in plenty of time.
Two men went out, leaving the nines tied. Dick fumed now at third.
"I wish some one else than Henderson were going to bat," groaned Prescott inwardly.
However, Spoff had the honor of his school desperately at heart. He did his best, watching with cool judgment and backed by an iron determination to make his mark. The third strike he hit. It was enough to bring Prescott in. Dick seemed to travel with the speed of a racing car, reaching the home plate just ahead of the ball.</t>
  </si>
  <si>
    <t>The Young Engineers in Arizona        Laying Tracks on the Man-killer Quicksand</t>
  </si>
  <si>
    <t>http://www.gutenberg.org/files/8153/8153-h/8153-h.htm</t>
  </si>
  <si>
    <t>The introductions concluded, Hawkins followed the young engineers to their room while the drummers went to their own more costly quarters and hastily packed their belongings.
Fifteen minutes later the party stood in the office and porters were bringing down trunks. Tom and Harry, keeping most of their belongings at camp, had only suit cases to carry.
"Gentlemen, I think you are making a mistake," began Mr. Ashby, as he met the salesmen in the lobby near the clerk's desk.
"We made a mistake in coming here," retorted the leader of the salesmen, pleasantly as to tone, "but we're rectifying it now. Are our bills ready?"
The proprietor went behind the desk to make change, while the clerk receipted seven bills. Ashby's hands shook as he manipulated the money.
"Dobson," he said, in a low tone to one of the drummers, "I had intended ordering a ton of hams from you. Now, of course, I can't—"
"Quite right," nodded Mr. Dobson cheerfully. "You couldn't get them from our house at four times the market price. We wouldn't want our brand served here."
The last bill was paid. Proprietor Ashby stiffened, his backbone, trying to look game.</t>
  </si>
  <si>
    <t xml:space="preserve">The Young Engineers in Colorado; Or, At Railroad Building in Earnest </t>
  </si>
  <si>
    <t>http://www.gutenberg.org/cache/epub/12734/pg12734-images.html</t>
  </si>
  <si>
    <t>At the farther end of the camp stood a small wooden building, with three tents near try. At a greater distance were several other tents. Three wagons stood at one side of the camp, though horses or mules for the same were not visible. Outside, near the door of one tent, stood a transit partially concealed by the enveloping rubber cover. Near another tent stood a plane table, used in field platting (drawing). Signs of life about the camp there were none, save for the presence of the newcomers.
"I wonder if there's anyone at home keeping house," mused Tom Reade, as he jumped down from the wagon.
"There's only one wooden house in this town. That must be where the boss lives," declared Harry.
"Yes; that's where the boss lives," replied the Colorado youth, with a wry smile.
"Let's go over and see whether he has time to talk to us," suggested
Reade.
"Just one minute, gentlemen," interposed the driver. "Where do you want your kit boxes placed? Are you going to pay me now?"
"Drop the kit boxes on the ground anywhere," Tom answered. "We're strong enough to carry 'em when we find where they belong."</t>
  </si>
  <si>
    <t xml:space="preserve">The Young Engineers in Mexico; Or, Fighting the Mine Swindlers </t>
  </si>
  <si>
    <t>http://www.gutenberg.org/cache/epub/12778/pg12778-images.html</t>
  </si>
  <si>
    <t>After some work Tom succeeded in reducing the chocolate to a consistency that admitted of pouring, though very slowly.
"It took you almost three minutes to pour two cups," said Harry, returning his watch to his pocket. "Come on, now! We've got to make up for lost time. What will Don Luis think of us? And yet it is his household arrangements that are keeping us away from our work."
Chocolate and rolls were soon disposed of. Then the two engineers sat back, wondering whether Nicolas had deserted them. Finally, both rose and walked to stretch their legs.
"No restaurant in New York has anything on this place for slow-march service!" growled Hazelton.
As all things must come at last, so did Nicolas. He carried a tray and was followed by a second servant, bringing another.
The tortillas proved to be, as Harry put it, "a cross between a biscuit and flapjack." The frijoles were just plain boiled beans, which had evidently been cooked on some other day, and were now mushy. But it was a very solid meal that now lay before them, and the young engineers ate heartily.</t>
  </si>
  <si>
    <t>Dave Darrin at Vera Cruz</t>
  </si>
  <si>
    <t>http://www.gutenberg.org/cache/epub/12776/pg12776-images.html</t>
  </si>
  <si>
    <t>Darrin had dressed for breakfast the morning after, but there were yet some minutes to spare before the call would come to the ward-room mess.
"My compliments to the captain, and I will report immediately,"
Ensign Dave replied.
Turning, he put on his sword and drew on his white gloves. Then, with a glance over himself, he left his quarters, walking briskly toward the commanding officer's quarters.
Captain Gales, at his desk, received the young ensign's salute.
On the desk lay the papers in the matter of the night before.
"Ensign, I have gone over the papers in last night's affair," began the "Old Man," as a naval vessel's commander is called, when not present.
"Yes, sir?"
The captain's face was inexpressive; it was impossible to tell what was going on in his mind.
"I have given careful attention to your report, and also to that of Lieutenant Cantor. I have talked with Mr. Carmody, and have asked Coxswain Riley and Corporal Ross some questions. And so I have come to the decision——-"
Here the captain paused for an instant.</t>
  </si>
  <si>
    <t>Dave Darrin on Mediterranean Service; or, With Dan Dalzell on European Duty</t>
  </si>
  <si>
    <t>http://www.gutenberg.org/files/22431/22431-h/22431-h.htm</t>
  </si>
  <si>
    <t>As the two young officers entered the admiral's quarters the curtains were closed behind them by the marine orderly.
Admiral Timworth was seated at his desk. Beside him was Captain Allen, commanding officer of the battleship "Hudson," flagship of the Mediterranean Squadron.
Lieutenant Totten and Cushing were also present.
"Good evening, gentlemen," was Admiral Timworth's greeting, after salutes had been exchanged. "Accidentally, you became spectators this evening, at a little drama connected with both the diplomatic and the secret service of your country."
The admiral paused, but both young officers remained respectfully at attention, making no response, as none was needed.
"You are aware," continued the admiral, "that Mr. Cushing was knocked down and robbed of an important government paper. Now, it happens that this paper was the key to a code employed by the State and Navy Departments in communicating with naval commanders abroad."
This time Dave actually started. The loss of such a code would be vitally important. The State and Navy Departments almost invariably communicate with naval commanders by means of a secret code, which can be read only by commanders possessing the key.</t>
  </si>
  <si>
    <t>The Young Engineers on the Gulf</t>
  </si>
  <si>
    <t>http://www.gutenberg.org/cache/epub/14369/pg14369-images.html</t>
  </si>
  <si>
    <t>The camp was a half mile back from the water's edge, on a low hillside. Here the men of the outfit were settled. There had been mutinous mutterings among some of the men, but so far there had been no open revolt.
Tom, however, who had had considerable experience in such matters, looked for some form of trouble before the smouldering excitement quieted. So did Harry.
On this dark night Tom had proposed that he and his chum take a stroll down to the shore front to see whether all were well there. Soon after leaving camp behind, the young engineers had started on a jog-trot. Just before they reached the water's edge the wind had borne to their ears the faint report of what must have been an explosion out over the waters of the gulf.
"Trouble!" Tom whispered in his chum's ear. "Most likely some of the rascals that we drove out of camp have been trying to set back our work with dynamite. If they have done so we'll teach 'em a lesson if we can catch them!"</t>
  </si>
  <si>
    <t>Uncle Sam's Boys with Pershing's Troops Dick Prescott at Grips with the Boche</t>
  </si>
  <si>
    <t>http://www.gutenberg.org/cache/epub/12810/pg12810-images.html</t>
  </si>
  <si>
    <t>Up the corridor there sounded a knock at a door. Something was said in a low voice. Then the knock was repeated on Prescott's door.
"Come in!" called Dick.
An orderly entered saluting.
"Orders from the adjutant, sir," said the soldier, handing Prescott a folded paper. He handed one like it to Greg, then saluted and left the room, knocking at the next door.
"Company drill from one to two-thirty," summarized Prescott, glancing through the typewritten words on the unfolded sheet. "Practice march by battalions from two-forty-five to three-forty-five. Squad drill from four o'clock until retreat. That looks brisk, Greg."
"Doesn't it?" asked Holmes, without too plain signs of enthusiasm. "Company drill and the hike call for our presence, preferably, and yet I've paper work enough to keep me busy until evening mess."
"Paper work," so-called, is the bane of life for the company commander. It consists of keeping, making and signing records, of the keeping and inspection of accounts; it deals with requisitions for supplies and an endless number of reports.</t>
  </si>
  <si>
    <t>Harriet Myrtle</t>
  </si>
  <si>
    <t>The Goat and Her Kid</t>
  </si>
  <si>
    <t>http://www.gutenberg.org/files/21275/21275-h/21275-h.htm</t>
  </si>
  <si>
    <t>This unlucky nestling had not long sat in this way before some boys, who had brought the haymakers their dinners, and were returning home, saw him in the hedge, and immediately began to try to catch him. But though he could not fly, he could flutter, and if he was not able to run, at least he could hop; so every time one of the boys got near to him, the nestling scrambled on to the next bough, and thus from bough to bough all along the hedge. If the boys had only known how dreadfully frightened the poor little bird was, they never could have been so cruel as to hunt him in this way. They did not know this, however, and only thought of catching him. At last he had got to the end of the hedge, and then went fluttering down upon the field with the boys after him. They soon were so close to him, as he hopped and fluttered along the short grass, that the poor little fellow felt their hands would presently be upon him, and as a last chance of escape, he crept and hid himself under a wisp of hay.</t>
  </si>
  <si>
    <t>Harry Castlemon</t>
  </si>
  <si>
    <t>Don Gordon's Shooting-Box</t>
  </si>
  <si>
    <t>http://www.gutenberg.org/files/53479/53479-h/53479-h.htm</t>
  </si>
  <si>
    <t>Tom and his crowd looked down the path and saw two other new-comers approaching. In appearance they were very unlike the shivering, half-frozen boy who had just gone along the path. They were warmly clad, wore sealskin caps and gloves, and there was something in their air and bearing that proclaimed them to be boys who respected themselves, and who intended that others should respect them. One of them was tall and broad-shouldered, and carried himself as though he had never been in the habit of submitting to any nonsense, and the other was small, slender, and apparently delicate.
"Why, they are the Planter and his brother," said one of the students, all of whom had had opportunity to learn more or less of the history of the boys who composed the fourth class. "They're from Mississippi. Their father is worth no end of money, and they say he gives his boys a very liberal allowance."</t>
  </si>
  <si>
    <t>Harry Moore</t>
  </si>
  <si>
    <t>The Liberty Boys Running the Blockade
       or, Getting Out of New York</t>
  </si>
  <si>
    <t>http://www.gutenberg.org/files/22902/22902-h/22902-h.htm</t>
  </si>
  <si>
    <t>Dick Slater and Bob Estabrook set off down Broadway and had nearly reached Bowling Green when Dick saw the man in the steeple-crowned hat approaching. He evidently took Dick for his friend at first, for he came forward quickly, and then suddenly stopped, looked at both boys, flushed, and, turning upon his heel, darted across Broadway and into Pearl street, where he disappeared. Dick was after him at once, but by the time he reached Pearl street, nothing was to be seen of the spy.
The boys walked down to Whitehall wharf, where they could see over to Staten Island, where the British ships seemed to be getting ready to change their positions. The day was wearing on rapidly, and as they could not get any additional information at the wharf, they turned their faces toward the city and made their way at a good jog toward the Commons, where the camp was located. As they neared Thames street, above the church, Dick said in a low tone:
"There is that spy going down the street. He has changed his disguise and I would not be surprised if he had taken off his beard.</t>
  </si>
  <si>
    <t>Henry Beston</t>
  </si>
  <si>
    <t>THE QUEEN OF LANTERN LAND</t>
  </si>
  <si>
    <t>The Firelight Fairy Book</t>
  </si>
  <si>
    <t>http://www.gutenberg.org/files/19207/19207-h/19207-h.htm</t>
  </si>
  <si>
    <t>Once upon a time the youngest son of a king became filled with the desire to go abroad and see the world. He got his father's permission to depart, kissed his parents good-bye, mounted his black horse, and galloped away down the high road. Soon the gray towers of the old castle in which he was born hid themselves behind him.
The Prince journeyed on, spending the days in traveling, and the nights in little wayside inns, till one day he found himself in the heart of the Adamant Mountains. The great, red granite crags of the surrounding peaks rose out of the gleaming snow like ugly fingers, and the slopes of giant glaciers sparkled in the sun like torrents of diamonds. The Prince sat down by some stunted trees whose tops had long before been broken off by an avalanche, and began to eat the bit of bread and cheese which he had stored in his pocket. His black horse, meanwhile, ate the grass which grew here and there along the mountain path. And as the Prince sat there in the bright sun and the silence of the mountains, he became aware of a low, continuous roaring.</t>
  </si>
  <si>
    <t>THE TREASURE CASTLE</t>
  </si>
  <si>
    <t>Entering the castle, the hunter soon discovered the round room. A table laden with wonderful treasures stood in the centre of the chamber, directly under a shower of sunlight pouring through a half-ruined window in the mildewed wall. How the diamonds and precious stones sparkled and gleamed!
Now, while the hunter was filling his pockets, the flash of a jewel lying on the floor happened to catch his eye, and looking down, he saw that a kind of trail of jewels lay along the floor leading out of the room. Following the scattered gems,--which had the appearance of having been spilled from some treasure-casket heaped too high,--the hunter came to a low door, and opening this door, he discovered a flight of stone steps leading to the turret. The steps were strewn carelessly with the finest emeralds, topazes, beryls, moonstones, rubies, and crystal diamonds.</t>
  </si>
  <si>
    <t>PRINCE SNEEZE</t>
  </si>
  <si>
    <t>Once upon a time a king and a queen gave a magnificent party in honor of the christening of their new-born son, Prince Rolandor. To this party the royal parents took good care to invite every single fairy in Fairyland, for they knew very well the unhappy consequences of forgetting to invite fairies to christenings. When all the invitations had been sent out, the Queen went down to the kitchen to superintend the cooking of the master-dainty of the feast, a huge strawberry-tart.
The morning on which the grand ceremony was to take place arrived. At half-past ten the Court Astrologer, who was master of ceremonies, gave the order to form in line; and at ten minutes to eleven the splendid procession started for the church. The road was lined with the King's vassals shouting, "Hurrah, hurrah!" Countless little elves with gauzy wings watched from the branches of the trees; and the great cathedral bells went clang, bang, clang, as merrily as could be.</t>
  </si>
  <si>
    <t>THE MASTER MARINER</t>
  </si>
  <si>
    <t>The fisherman thanked the King of the Caves, and took the silver fish. It was about the length of your little finger, and had pale moon-stones for eyes. The fisherman hung the talisman on a chain and wore it round his neck.
From that morning on, everything prospered with the youth. His boat never leaked, he was never caught in a storm, and the fish came to his lines and nets the instant he threw them overboard. Within a year or two he had grown so rich that he was able to buy the finest merchant ship in the world, and became a master mariner. Surely no more splendid fellow than this gallant, young captain was ever found on the Seven Seas. He sailed to cold and foggy Flannel Land, where the inhabitants all have incurable head colds, and have no other cloth but red flannel; he traded in the ports of gorgeous Velvet Land, whose inhabitants dress in velvet, and cover their walls with velvet hangings and their floors with velvet rugs.</t>
  </si>
  <si>
    <t>THE MARVELOUS DOG AND THE WONDERFUL CAT</t>
  </si>
  <si>
    <t>Seeing the front door wide open, the enchanter walked in. It was very quiet. Only the far away klingle-klangle of a cow-bell could be heard.
"Here shall I live," said the enchanter. And he brought his possessions to the house.
Now, one autumnal morning, when a blue haze hung over the lonely fields from which the reapers had departed, and the golden leaves were wet underfoot, the old enchanter went for a walk down the lane, and finding the day agreeable, kept on until he found himself in the woods. Arriving at the crest of a little hill in the woodland, he saw below him, almost at the foot of the slope, a countryman with a white puppy and a black kitten following at his heels. The little dog barked merrily out of pure high spirits, whilst the kitten leaped and struck with its tiny paws at the passing white butterflies.</t>
  </si>
  <si>
    <t>THE SHEPHERD OF CLOUDS</t>
  </si>
  <si>
    <t>Once upon a time a young husband and wife named Giles and Phyllida lived in a cottage in the heart of a great plain. League upon league, the rich land fell away to the west, there to end at a wall of high mountains into whose fastnesses no one had ever ventured. Yet the mountains were very beautiful. In the cold of a clear winter's day, the snowy summits and rust-colored pinnacles shone bright and near at hand; in the spring, fogs hid them, and lay like gray mantles upon the lower slopes. Midway in the mountain wall, a wide chasm marked the entrance to a deep, gloomy valley, out of which a roaring mountain torrent hurried, to lose itself in the plain below. And because somewhere in the heart of this dark valley storms were brewed, whose dark clouds, laden with lightning and hail, poured from between the crags of the valley out over the land, this valley was known as the Valley of Thunder. According to an old legend, out of this valley a king should one day come to rule over the people of the plain.</t>
  </si>
  <si>
    <t>THE CITY UNDER THE SEA</t>
  </si>
  <si>
    <t>Once upon a time, in a country of mountains which bordered upon the sea, dwelt a rich merchant who had three sons. The eldest and the second-born were his joy, for they were merchants too, and remained at his side; but the youngest often caused him much anxiety. Not that this youngest son was a wild or a bad lad; but love of the sea and desire for adventure ran like fire in his veins, and he could not bring himself to sit beside his father and his brothers in the counting-house.
Weary at length of the constant reproaches of his kinsmen, he turned away one night from his father's house and joined a ship as a common sailor. Clad in sailor blue, wearing a little cap, a blouse open at the throat, and trousers cut wide at the bottoms, the runaway lad sailed over the sea to foreign lands and isles. And as the years passed, one by one, and brought no tidings of him, his father and his brothers gave him up for lost.</t>
  </si>
  <si>
    <t>Herbert Carter</t>
  </si>
  <si>
    <t>The Boy Scouts on Sturgeon Island or Marooned Among the Game-fish Poachers</t>
  </si>
  <si>
    <t>http://www.gutenberg.org/cache/epub/8067/pg8067-images.html</t>
  </si>
  <si>
    <t>"He says a panther is up there!" echoed Giraffe, stretching that long neck of his at a fearful rate, in the endeavor to locate the animal in question.
All of them became immediately intensely interested in the further doings of Davy Jones. The boy chanced to be in a position where he could not apparently pass down the trunk of the tree, for fear lest he come in contact with the sharp claws of the dreaded beast which he claimed was hiding up there somewhere; but then that was a small matter to one so active as the Jones boy.
He immediately started to fearlessly slide down the outside of the tree, making use of the branches as he came along, to stay his program when it threatened to become too rapid.
The sight of Davy spinning down from that height with such perfect abandon, was one none of those fellows would ever forget.</t>
  </si>
  <si>
    <t>THE CAMP FIRE GIRLS AT SCHOOL
or, The Wohelo Weavers</t>
  </si>
  <si>
    <t>Now there was one girl who had been invited to the party who said very little about it. This was Emily Meeks, who sat beside Gladys in the session room. Emily had also entered the class this fall, but, unlike Gladys, her path had not been marked by triumphs. She was timid and retiring, and after being three months in the class was little better known than she had been at first. The truth was that Emily was an orphan, working her way through High School by taking care of the children of one of the professors after school hours, and had neither money nor time to spend in the company of her classmates. Gladys was sorry for her because she always looked so sad and lonely, and, thinking to give her one good time at least to treasure up in the memory of her school days, invited her to the party. Emily accepted the invitation gratefully.</t>
  </si>
  <si>
    <t>THE CAMP FIRE GIRLS IN THE MAINE WOODS
or, The Winnebagos Go Camping</t>
  </si>
  <si>
    <t>http://www.gutenberg.org/cache/epub/18606/pg18606-images.html</t>
  </si>
  <si>
    <t>Meanwhile, the four racers, at Nyoda's suggestion, had towed their canoes out some distance from the dock and were trying to right them and climb in. This was easier said than done, for as fast as they splashed the water out on one side it ran in at the other. Nyoda and Medmangi were trying to get all the water out of theirs before getting in themselves, while Nakwisi and Chapa had theirs half empty and had managed to get in and were splashing the water out from both sides at once. Sahwah and Migwan stopped ducking each other to watch the righting process. Nakwisi and Chapa had just triumphantly paddled up to the canoe dock, and Nyoda and Medmangi were just about ready to start, when Hinpoha shouted that the Bluebird was coming. The girls looked up to find the little steamer hardly a hundred yards from the dock. "Sahwah," cried Nyoda, hastily coming up on the dock, "where is the sheet you were going to wave from the tower when the Bluebird came in sight?"</t>
  </si>
  <si>
    <t xml:space="preserve">The Camp Fire Girls Go Motoring
OR
Along the Road that Leads the Way
</t>
  </si>
  <si>
    <t>http://www.gutenberg.org/files/6895/6895-h/6895-h.htm</t>
  </si>
  <si>
    <t>From Toledo to Ft. Wayne, our next stop, there were two routes, the northern one through Bryan and the southern one through Napoleon and Defiance. As there didn't seem to be much difference between them we played "John Kempo" and the northern route won, two out of three. As we were threading our way through the streets of the town, an old woman tried to cross the street just in front of the Glow-worm. Nyoda sounded the horn warningly but the noise seemed to confuse her. She got across the middle of the street in safety and Nyoda quickened up a bit, when the woman lost her head and started back for the side she had come from. She darted right in front of the Glow-worm, and although Nyoda turned aside sharply, the one fender just grazed her and she fell down in the street. Of course, a crowd collected and we had to stop and get out and help her to the sidewalk where we made sure she was not hurt. Nyoda finally took her in tow and piloted her across the street to the place where she wanted to go.</t>
  </si>
  <si>
    <t>THE CAMP FIRE GIRLS DO THEIR BIT
OR, OVER THE TOP WITH THE WINNEBAGOS</t>
  </si>
  <si>
    <t>http://www.gutenberg.org/files/11664/11664-h/11664-h.htm</t>
  </si>
  <si>
    <t>A porter brushed by her as she stood there with a glass of milk in his hand. Sahwah watched the progress of the milk idly, and the porter stopped beside the Lieutenant of Aviation with it. The lieutenant seemed to be asleep, for the porter had to shake him before he became aware of his existence. Just then Hinpoha caught Sahwah's eye and motioned her to come back to her seat, and Sahwah went tripping down the aisle to join her friends. She glanced casually at the young lieutenant as she passed him; he was staring fixedly at her and she dropped her eyes quickly. A little electric shock tingled through her as she met his eyes; he seemed to be about to speak to her. "Probably mistook me for someone else and thought he knew me," Sahwah thought to herself, and dismissed him from her mind.</t>
  </si>
  <si>
    <t>The Camp Fire Girls At Camp Keewaydin
Or, Down Paddles</t>
  </si>
  <si>
    <t>http://www.gutenberg.org/cache/epub/10688/pg10688-images.html</t>
  </si>
  <si>
    <t>Agony's eyes traveled over to the group surrounding Pom-pom and rested upon the girl who, next to Pom-pom herself, was the center of the group. She was very much like Agony herself, with intensely black hair, snow white forehead and richly red lips, though a little slighter in build and somewhat taller. A frank friendliness beamed from her clear dark eyes and her smile was warm and sincere. Agony felt drawn to her and jealous of her at the same time. The most popular girl in camp. That was the title Agony coveted with all her soul. To be prominent; to be popular, was Agony's chief aim in life; and to be pointed out in a crowd as the most popular girl seemed the one thing in the world most desirable to her. She, too, would be prominent and popular, she resolved; she, too, would be pointed out in the crowd.</t>
  </si>
  <si>
    <t>Howard Payson</t>
  </si>
  <si>
    <t>The Boy Scouts of the Eagle Patrol</t>
  </si>
  <si>
    <t>http://www.gutenberg.org/files/12112/12112-h/12112-h.htm</t>
  </si>
  <si>
    <t>The dark growth of scrub oak and pine parted suddenly and the lithe figure of a boy of about seventeen emerged suddenly into the little clearing. The lad who had so abruptly materialized from the close-growing vegetation peculiar to the region about the little town of Hampton, on the south shore of Long Island, wore a well-fitting uniform of brown khaki, canvas leggings of the same hue and a soft hat of the campaign variety, turned up at one side. To the front of his headpiece was fastened a metal badge, resembling the three-pointed arrow head utilized on old maps to indicate the north. On a metal scroll beneath it were embossed the words: "Be Prepared."
The manner of the badge's attachment would have indicated at once, to any one familiar with the organization, that the lad wearing it was the patrol leader of the local band of Boy Scouts.</t>
  </si>
  <si>
    <t>HOWARD R. GARIS</t>
  </si>
  <si>
    <t xml:space="preserve">THE CURLYTOPS
ON
STAR ISLAND
OR
Camping out with Grandpa
</t>
  </si>
  <si>
    <t>http://www.gutenberg.org/files/25477/25477-h/25477-h.htm</t>
  </si>
  <si>
    <t>You have already met Theodore, or Teddy or Ted Martin, and his sister Janet, or Jan. With their mother, they were spending the long summer vacation on Cherry Farm, the country home of Grandpa Martin outside the town of Elmburg, near Clover Lake. Mr. Richard Martin, or Dick, as Grandpa Martin called him, owned a store in Cresco, where he lived with his family. Besides Ted and Jan there was Baby William, aged about three years. He was called Trouble, for the reason I have told you, though Mother Martin called him "Dear Trouble" to make up for the fun Ted and Jan sometimes poked at him.
Then there was Nora Jones, the maid who helped Mrs. Martin with the cooking and housework. And I must not forget Skyrocket, a dog, nor Turnover, a cat. These did not help with the housework—though I suppose you might say they did, too, in a way, for they ate the scraps from the table and this helped to save work.</t>
  </si>
  <si>
    <t>THE CURLYTOPS
AND
THEIR PETS
OR
Uncle Toby's Strange Collection</t>
  </si>
  <si>
    <t>http://www.gutenberg.org/files/21049/21049-h/21049-h.htm</t>
  </si>
  <si>
    <t>A little later the Curlytops were having a fine meal, and when I say the Curlytops I mean also Daddy and Mother Martin, and Trouble. The hair of Mr. and Mrs. Martin did not curl, though it must have done so when they were younger; or else how would Ted and Janet have had such beautiful ringlets? Nor did Trouble's hair curl, though when he was smaller his mother used to wind little ringlets around her finger, hoping he would have locks as pretty as those of Janet and Ted. But, really, the older boy and girl were the only ones who could, truly, be called Curlytops, though I sometimes speak of the "Curlytop family."
So you know, when I say that the "Curlytops" were eating lunch, that all five of them were enjoying their meal. There were several things that Janet, Teddy and Trouble liked to eat, and toward the end of the meal there was a piece of pie for each of them. And it was toward the end of the meal that something happened, and Trouble, as usual, was the cause of it.</t>
  </si>
  <si>
    <t>Howard Roger Garis</t>
  </si>
  <si>
    <t>Uncle Wiggily in the Woods</t>
  </si>
  <si>
    <t>http://www.gutenberg.org/files/17807/17807-h/17807-h.htm</t>
  </si>
  <si>
    <t>Now in these woods lived, among many other creatures good and bad, two skillery-scalery alligators who were not exactly friends of the bunny uncle. But don't let that worry you, for though the alligators, and other unpleasant animals, may, once in a while, make trouble for Uncle Wiggily, I'll never really let them hurt him. I'll fix that part all right!
So, one day, the skillery-scalery alligator with the humps on his tail, and his brother, another skillery-scalery chap, whose tail was double jointed, were taking a walk through the woods together just as Uncle Wiggily was doing.
"Brother," began the hump-tailed 'gator (which I call him for short), "brother, wouldn't you like a nice rabbit?"
"Indeed I would," answered the double-jointed tail 'gator, who could wobble his flippers both ways. "And I know of no nicer rabbit than Uncle Wiggily Longears."
"The very same one about whom I was thinking!" exclaimed the other alligator. "Let's catch him!"
"That's what we'll do!" said the double-jointed chap. "We'll hide in the woods until he comes along, as he does every day, and the we'll jump out and grab him. Oh, you yum-yum!"
"Fine!" grunted his brother. "Come on!"</t>
  </si>
  <si>
    <t>Uncle Wiggily's Adventures</t>
  </si>
  <si>
    <t>http://www.gutenberg.org/files/15281/15281-h/15281-h.htm</t>
  </si>
  <si>
    <t>At first, after he found himself shut up in the bear's dark closet, where we left him in the story before this, poor Uncle Wiggily didn't know what to think. He just sat there, on the edge of a chair, and he tried to look around, and see something, but it was too black, so he couldn't.
"Perhaps this is only a joke," thought the old gentleman rabbit, "though I never knew a black bear to joke before. But perhaps it is. I'll ask him."
So Uncle Wiggily called out:
"Is this a joke, Mr. Bear?"
"Not a bit of it!" was the growling answer. "You'll soon see what's going to happen to you! I'm getting the fire ready now."
"Getting the fire ready for what; the adventure, or for my fortune?" asked the rabbit, for he still hoped the bear was only joking with him.
"Ready to cook you!" was the reply. "That's what the fire is for!" and the bear gnashed his teeth together something terrible, and, with his sharp claws, he clawed big splinters off the stump, and with them he started the fire in the stove, with the splinters, I mean, not his claws.</t>
  </si>
  <si>
    <t>Uncle Wiggily's Travels</t>
  </si>
  <si>
    <t>http://www.gutenberg.org/files/15282/15282-h/15282-h.htm</t>
  </si>
  <si>
    <t>So he hopped softly over, and peered around the edge of the stone, and what do you think he saw?
Why, there was a nice, little, red squirrel-girl, and she had a comb and a brush, and little looking-glass. And the glass was stuck up on a stump where the moon-beam that Uncle Wiggily was following shone on it and reflected back again. And by the light of the moon-beam the red squirrel was combing and brushing out her tail as hard as she could comb and brush it.
"What are you doing?" asked Uncle Wiggily in surprise.
"Oh, my! How you startled me!" exclaimed the red squirrel. "But I'm glad it's you, Uncle Wiggily. I'm going to a surprise party soon, and I was just trying to make my tail as big as Johnnie or Billie Bushytail's, but I can't do it," she said sadly.
"No, and you never can," said the rabbit. "Their tails are a different kind than yours, for they are gray squirrels and you are a red one. But yours is very nice. Be content to have yours as it is."</t>
  </si>
  <si>
    <t>Daddy Takes Us to the Garden</t>
  </si>
  <si>
    <t>http://www.gutenberg.org/files/14859/14859-h/14859-h.htmm</t>
  </si>
  <si>
    <t>Daddy Blake had to go away early the next morning, to be gone three days, so he did not have time to tell Hal and Mab why it was that seeds grew when planted in the ground. But before going to school on Monday the brother and sister saw to it that the glass covered box in which the tomato plants were soon to grow, was put in a sunny window.
On the way to school they looked in the big yard of Mr. Porter who lived next door. He was raking up some dried leaves and grass and a small, red-haired boy was watching him.
"Hello, little ones!" called Mr. Porter. "Have you got your garden started yet?"
"Not yet," answered Hal.
"But we got tomato seeds planted in the house," said Mab.
"Yes, and I must do that too. We'll see who'll have the finest garden," went on Mr. Porter. "How's your poodle dog?"
"Oh, we got him shut up so he can't hurt your garden," Hal said.
"Don't worry about that yet," went on the neighbor. "I haven't planted any seeds yet, and shall not until it gets warmer. So you may let your dog run loose."</t>
  </si>
  <si>
    <t>Uncle Wiggily and Old Mother Hubbard</t>
  </si>
  <si>
    <t>http://www.gutenberg.org/files/23213/23213-h/23213-h.htm</t>
  </si>
  <si>
    <t>Uncle Wiggily Longears, the nice old gentleman rabbit, came out of the underground burrow house of the Littletail family, where he was visiting a while with the bunny children, Sammie and Susie, because his own hollow-stump bungalow had burned down.
"Where are you going, Uncle Wiggily?" asked Sammie Littletail, the rabbit boy, as he strapped his cabbage leaf books together, ready to go to school.
"Oh, I am just going for a little walk," answered Uncle Wiggily. "Nurse Jane Fuzzy Wuzzy, the muskrat lady housekeeper, asked me to get her some court plaster from the five and six cent store, and on my way there I may have an adventure. Who knows?"
"We are going to school," said Susie. "Will you walk part of the way with us, Uncle Wiggily?"
"To be sure I will!" crowed the old gentleman rabbit, making believe he was Mr. Cock A. Doodle, the rooster.
So Uncle Wiggily, with Sammie and Susie, started off across the snow-covered fields and through the woods. Pretty soon they came to the path the rabbit children must take to go to the hollow-stump school, where the lady mouse teacher would hear their carrot and turnip gnawing lessons.</t>
  </si>
  <si>
    <t>I. T. THURSTON</t>
  </si>
  <si>
    <t>THE
TORCH BEARER
A Camp Fire Girls’ Story</t>
  </si>
  <si>
    <t>http://www.gutenberg.org/files/23987/23987-h/23987-h.htm</t>
  </si>
  <si>
    <t>Each girl at the camp was expected to make her own bed and keep her belongings in order. Each one also served her turn in setting tables, washing dishes, etc. Beyond this there were no obligatory tasks, but all the girls were working for honours, and most of them were trying to meet the requirements for higher rank. Some were making their official dresses. Girls who were skilful with the needle could secure beautiful and effective results with silks and beads, and of course every girl wanted a headband of beadwork and a necklace—all except Olga Priest. Olga was working on a basket of raffia, making it from a design of her own, when Ellen Grandis, her Guardian, came to her just after Anne Wentworth and Laura had left the camp.
"I've come to ask your help, Olga," Miss Grandis began.
The girl dropped the basket in her lap, and waited.</t>
  </si>
  <si>
    <t>Inez Haynes Irwin</t>
  </si>
  <si>
    <t>Maida's Little Shop</t>
  </si>
  <si>
    <t>http://www.gutenberg.org/files/17530/17530-h/17530-h.htm</t>
  </si>
  <si>
    <t>At one o'clock the umbrellas began to file out of the school door. The street looked as if it had grown a monster crop of shiny black toad-stools. But it was the only sign of life that the neighborhood showed for the rest of the day. The storm was too violent for even the big boys and girls to brave. A very long afternoon went by. Not a customer came into the shop. Maida felt very lonely. She wandered from shop to living-room and from living-room to chamber. She tried to read. She sewed a little. She even popped corn for a lonesome fifteen minutes. But it seemed as if the long dark day would never go.
As they were sitting down to dinner that night, Billy bounced in—his face pink and wet, his eyes sparkling like diamonds from his conflict with the winds.
"Oh, Billy, how glad I am to see you," Maida said. "It's been the lonesomest day."</t>
  </si>
  <si>
    <t>IRENE ELLIOTT BENSON</t>
  </si>
  <si>
    <t>HOW ETHEL HOLLISTER BECAME A CAMP FIRE GIRL</t>
  </si>
  <si>
    <t>http://www.gutenberg.org/cache/epub/20106/pg20106-images.html</t>
  </si>
  <si>
    <t>A young girl entered. She was lovely with the beauty of a newly opened rose. Her features were exquisite. Her rippling brown hair matched her eyes in color. Her complexion was creamy white with a faint touch of pink in either cheek. Although her figure was girlish it was perfectly formed and she carried herself well; still she looked delicate.
The mother and daughter were alike save where Mrs. Hollister's face was hard and worldly, Ethel's was soft and innocent.
"Well, dearie," said her mother, "here's an invitation for you from the Kips. Dorothy will celebrate her fifteenth birthday on Saturday with a luncheon and matinee party."
"Oh, how perfectly lovely," exclaimed the girl, showing her pretty teeth as she laughed. "Dorothy is such a dear. Why, she hardly knows me. She's only been at Madame's half a term."
"Never under-rate yourself, Ethel," spoke up Mrs. Hollister. "Remember that you belong to one of New York's oldest families. Although you have but little money, people are sure to seek you not only for your family name but because you are an acquisition to any society."</t>
  </si>
  <si>
    <t>Ethel Hollister's Second Summer as a Campfire Girl</t>
  </si>
  <si>
    <t>http://www.gutenberg.org/cache/epub/14169/pg14169-images.html</t>
  </si>
  <si>
    <t>The next morning Ethel Hollister walked up to Barnard and put in her application for admittance. The following week upon her first examination she failed, but she entered the class with conditions. The girl studied hard and soon made good.
She liked the girls of her class. They were intelligent, athletic, and agreeable.
Her former friends and companions from La Rue's declared that of late—in fact, since she had become a Camp Fire Girl—Ethel Hollister had developed fads. This Barnard was one. But as Ethel kept on steadily progressing in college, and she was so very young—not yet seventeen—people began to consider her a girl of great ability and intelligence. Mrs. Hollister grew to be proud of hearing her praised on every side and Archibald seemed less worried over money matters. She was rather glad that things had changed. Perhaps it was all for the best, and people would respect them no less.</t>
  </si>
  <si>
    <t>J. W. Duffield</t>
  </si>
  <si>
    <t>The Radio Boys in the Thousand Islands</t>
  </si>
  <si>
    <t>http://www.gutenberg.org/cache/epub/12878/pg12878-images.html</t>
  </si>
  <si>
    <t>This dominant youth was tall and lanky. He was only 17 years old, but as big as a man, so far as altitude and the size of his feet were concerned. He lacked one inch of being six feet tall, and he wore size 8 shoes. The hope for his proportion was expansion, and judging from the hereditary history of his paternal ancestry, there was good prospect for him in this regard. His father was a large man and well built.
To complete the description of Cub, he was a youth of very wise countenance. He liked to read "highbrow stuff" and reflect and inflict it on such victims as were unable to counter his domination.
Bud was a short, quick, snappy, bold fellow, "built on the ground". It is possible that he might have upset Cub in a surprise wrestle, but nobody ever dared to "mix" with Cub in such manner; the lanky fellow seemed to be able to out-countenance any suggestion of physical hostility. The glower of his face seemed to spell subjection for all the boy world about him.</t>
  </si>
  <si>
    <t>Rollo at Work</t>
  </si>
  <si>
    <t>http://www.gutenberg.org/files/25274/25274-h/25274-h.html</t>
  </si>
  <si>
    <t>Rollo sat down on the chips, and began picking them up, all around him, and throwing them into his basket. He soon filled it up, and then lugged it in, emptied it into the chip-bin, and then returned, and began to fill it again.
He had not got his basket more than half full the second time, before he came upon some very large chips, which were so square and flat, that he thought they would be good to build houses with. He thought he would just try them a little, and began to stand them up in such a manner as to make the four walls of a house. He found, however, an unexpected difficulty; for although the chips were large and square, yet the edges were so sharp that they would not stand up very well.
Some time was spent in trying experiments with them in various ways; but he could not succeed very well; so he began again industriously to put them into his basket.</t>
  </si>
  <si>
    <t>Rollo in London</t>
  </si>
  <si>
    <t>http://www.gutenberg.org/files/24182/24182-h/24182-h.htm</t>
  </si>
  <si>
    <t>The city—which was the original London—is the most ancient. It was founded long before the days of the Romans; so long, in fact, that its origin is wholly unknown. Nor is any thing known in respect to the derivation or meaning of the name. In regard to Westminster, the name is known to come from the word minster, which means cathedral—a cathedral church having been built there at a very early period, and which, lying west of London as it did, was called the West Minster. This church passed through a great variety of mutations during the lapse of successive centuries, having grown old, and been rebuilt, and enlarged, and pulled down, and rebuilt again, and altered, times and ways without number. It is represented in the present age by the venerable monumental pile—the burial-place of the ancient kings, and of the most distinguished nobles, generals, and statesmen of the English monarchy—known through all the world as Westminster Abbey.</t>
  </si>
  <si>
    <t>Rollo on the Atlantic</t>
  </si>
  <si>
    <t>http://www.gutenberg.org/files/22252/22252-h/22252-h.htm</t>
  </si>
  <si>
    <t>The important tidings of the determination which had been made, that Rollo and Jane should actually cross the Atlantic, were first announced to the children one evening near the end of May. They were eating their supper at the time, seated on a stone seat at the bottom of the garden, where there was a brook. Their supper, as it consisted of a bowl of bread and milk for each, was very portable; and they had accordingly gone down to their stone seat to eat it, as they often did on pleasant summer evenings. The stone seat was in such a position that the setting sun shone very cheerily upon it. On this occasion, Rollo had finished his milk, and was just going down to the brook by a little path which led that way, in order to see if there were any fishes in the water; while Jane was giving the last spoonful of her milk to their kitten. On the stone near where Jane was sitting was a small birdcage. This cage was one which Jane used to put her kitten in.</t>
  </si>
  <si>
    <t>Rollo in Paris</t>
  </si>
  <si>
    <t>http://www.gutenberg.org/files/22956/22956-h/22956-h.htm</t>
  </si>
  <si>
    <t>By looking at any map of Europe, it will be seen that England is separated from France by the English Channel, a passage which, though it looks quite narrow on the map, is really very wide, especially toward the west. The narrowest place is between Dover and Calais, where the distance across is only about twenty-two miles. This narrow passage is called the Straits of Dover. It would have been very convenient for travellers that have to pass between London and Paris if this strait had happened to lie in the line, or nearly in the line, between these two cities; but it does not. It lies considerably to the eastward of it; so that, to cross the channel at the narrowest part, requires that the traveller should take quite a circuit round. To go by the shortest distance, it is necessary to cross the channel at a place where Dieppe is the harbor, on the French side, and New Haven on the English.</t>
  </si>
  <si>
    <t>Rollo in the Woods</t>
  </si>
  <si>
    <t>http://www.gutenberg.org/files/19195/19195-h/19195-h.htm</t>
  </si>
  <si>
    <t>Rollo thought he should like to build a wigwam very much. Jonas told him the first thing to be done was to find a good place, where the ground was level. Rollo looked at a good many places, but at last chose a smooth spot under a great oak tree, which Jonas said he was not going to cut down. It was near a beautiful turn in the brook, where the water was very deep.
Jonas told him that the first thing was to make a little stake, and drive it down in the middle of his wigwam-ground. Then Rollo recollected that he had left his hatchet over on the other side of the brook, together with the parcel his mother gave him; and he was going over to get them, when Jonas told him he would trim up the bridge a little, and then he could go over more easily.</t>
  </si>
  <si>
    <t>Rollo in Naples</t>
  </si>
  <si>
    <t>http://www.gutenberg.org/files/24488/24488-h/24488-h.htm</t>
  </si>
  <si>
    <t>The reason why there are so many paintings and sculptures in Italy is this: in the middle ages, it was the fashion, in all the central parts of Europe, for the people to spend almost all their surplus money in building and decorating churches. Indeed, there was then very little else that they could do. At the present time, people invest their funds, as fast as they accumulate them, in building ships and railroads, docks for the storage of merchandise, houses and stores in cities, to let for the sake of the rent, and country seats, or pretty private residences of various kinds, for themselves. But in the middle ages very little could be done in the way of investments like these. There were no railroads, and there was very little use for ships. There was no profit to be gained by building houses and stores, for there were so many wars and commotions among the people of the different towns and kingdoms, that nothing was stable or safe.</t>
  </si>
  <si>
    <t>Rollo in Rome</t>
  </si>
  <si>
    <t>http://www.gutenberg.org/files/23430/23430-h/23430-h.htm</t>
  </si>
  <si>
    <t>The diligences in France are very large, and are divided into different compartments, with a different price for each. There are usually three compartments below and one above. In the Italian diligences, however, or at least in the one in which Mr. George and Rollo travelled to Rome, there were only three. First there was the interior, or the body of the coach proper. Directly before this was a compartment, with a glass front, containing one seat only, which looked forward; there were, of course, places for three persons on this seat. This front compartment is called the coupé. It is considered the best in the diligence.
There is also a seat up above the coupé, in a sort of second story, as it were; and this was the seat which Mr. George and Rollo usually preferred, because it was up high, where they could see better. But for the present journey Mr. George thought the high seat, which is called the banquette, would not be quite safe; for though it was covered above with a sort of chaise top, still it was open in front, and thus more exposed to the night air.</t>
  </si>
  <si>
    <t>Rollo in Geneva</t>
  </si>
  <si>
    <t>http://www.gutenberg.org/files/25355/25355-h/25355-h.htm</t>
  </si>
  <si>
    <t>Geneva is situated upon the confines of France, Switzerland, and Sardinia, at the outlet of the Lake of Geneva, which is perhaps the most beautiful, and certainly the most celebrated, lake in Switzerland. It is shaped like a crescent,—that is, like the new moon, or rather like the moon after it is about four or five days old. The lower end of the lake—that is, the end where Geneva is situated—lies in a comparatively open country, though vast ranges of lofty mountains, some of them covered with perpetual snow, are to be seen in the distance all around. All the country near, however, at this end of the lake, is gently undulating, and it is extremely fertile and beautiful. There are a great many elegant country seats along the shore of the lake, and on the banks of the River Rhone, which flows out of it. The waters of the lake at this end, and of the river which issues from it, are very clear, and of a deep and beautiful blue color.</t>
  </si>
  <si>
    <t>Rollo in Switzerland</t>
  </si>
  <si>
    <t>http://www.gutenberg.org/files/22377/22377-h/22377-h.htm</t>
  </si>
  <si>
    <t>In thus watching, Rollo observed that from time to time a name was called by one of the clerks behind the desk, and then some of the persons waiting on the seats would rise and go to the place. After stopping there a few minutes, he would take his passport and carry it into an inner room to another desk, where something was done to it. Then he would bring it out to another place, where it was stamped once or twice by a man who seemed to have nothing else to do but to stamp every body's passport when they came out. By watching this process in the case of the others, Rollo knew exactly what to do when his name was called; so that, in about half an hour from the time that he went into the office, he had the satisfaction of coming out and getting into his carriage with the passports all in order for the journey to Switzerland.</t>
  </si>
  <si>
    <t>James Carson</t>
  </si>
  <si>
    <t>The Saddle Boys in the Grand Canyon
or The Hermit of the Cave</t>
  </si>
  <si>
    <t>http://www.gutenberg.org/files/21841/21841-h/21841-h.htm</t>
  </si>
  <si>
    <t>"Well, here it's the fourth day we've been out, and nothing doing yet, Frank!"
Bob spoke gloomily, as though the unsuccessful search was beginning to pall upon him a little. Boys' natures differ so much; and while the young Kentuckian had many fine qualities that his chum admired, still he was not so persistent as Frank.
Nothing could ever daunt the boy from Circle Ranch. Difficulties, he believed, were only thrown in his way to bring out the better parts of his nature. The more a fellow found himself "up against it," as Frank called meeting trouble half-way, the stronger became his character.
"Oh! well, now, Bob, I wouldn't say that," he answered the complaint of his chum. "Just think what tremendous progress we've been making right along. And if the very worst comes, didn't Charley Moi say that it was only a week now before he must get another stock of things to eat, and won't he have to wait at the place of meeting, for the 'learned sahib' to appear, and take them from him, as he has done so often? Why, we can be in hiding nearby, and meet the professor, even against his will."</t>
  </si>
  <si>
    <t>The Saddle Boys of the Rockies
       Lost on Thunder Mountain</t>
  </si>
  <si>
    <t>http://www.gutenberg.org/files/19120/19120-h/19120-h.htm</t>
  </si>
  <si>
    <t>At a word from his master the well trained Buckskin doubled up, and lay down on the ground. Most cowboy ponies are taught to do this trick by their masters, and it is in common use; so that the punchers believe it is a poor animal that has not learned to roll over and play dead on occasion.
Bob, too, managed to induce his mount to do the same thing; but to make it absolutely certain that no unwise flounder on the part of Domino might betray them, he sat upon the horse's head, soothing him by little pats on his glossy hide.
"I hear 'em coming," announced Frank, presently.
The sounds reached him against the wind, so that it was quite natural to believe the approaching horses must by now be very close. There was a confused pounding that could only spring from a large body of animals. The trained ear of Frank caught a significance in the clash of hoofs that told him much more than Bob was able to make out.</t>
  </si>
  <si>
    <t>James Hosmer Penniman</t>
  </si>
  <si>
    <t>Children and Their Books</t>
  </si>
  <si>
    <t>http://www.gutenberg.org/files/22604/22604-h/22604-h.htm</t>
  </si>
  <si>
    <t>To impart the desire for knowledge and the power of getting it is next to character-building the most important work of the school. Encourage self-activity to the fullest extent. When the child asks a question be careful not to put him off or discourage him, but if it is possible to show him how to find the answer for himself do so, even at the expense of considerable time and trouble. Aid that quenches curiosity retards mental growth. Many children ask questions merely for the sake of talking, and forget the question before they have heard the answer. As the child gradually becomes able to use them show him how to employ books as tools. Keep reference books on low shelves or tables in convenient places, where it is easy to get at them. Show the child that the dictionary, the atlas, and the encyclopedia contain stores of knowledge accumulated by the work of many scholars for many years and laboriously classified and arranged for the benefit of seekers after information.</t>
  </si>
  <si>
    <t>Peter Pan and Wendy</t>
  </si>
  <si>
    <t>Mrs. Darling loved to have everything just so, and Mr. Darling had a passion for being exactly like his neighbors; so, of course, they had a nurse. As they were poor, owing to the amount of milk the children drank, this nurse was a prim Newfoundland dog, called Nana, who had belonged to no one in particular until the Darlings engaged her. She had always thought children important, however, and the Darlings had become acquainted with her in Kensington Gardens, where she spent most of her spare time peeping into perambulators, and was much hated by careless nursemaids, whom she followed to their homes and complained of to their mistresses. She proved to be quite a treasure of a nurse. How thorough she was at bath-time, and up at any moment of the night if one of her charges made the slightest cry. Of course her kennel was in the nursery. She had a genius for knowing when a cough is a thing to have no patience with and when it needs stocking around your throat.</t>
  </si>
  <si>
    <t>James R. Driscoll</t>
  </si>
  <si>
    <t>The Brighton Boys in the Radio Service</t>
  </si>
  <si>
    <t>http://www.gutenberg.org/files/22079/22079-h/22079-h.htm</t>
  </si>
  <si>
    <t>A brilliant October morning was just breaking when a final bump of the train ended the none too musical snoring of Slim Goodwin and he came to a sitting posture, his first yawn almost instantly to give way to an exclamation of surprise.
It was strange scenery he was gazing upon, and for the moment he had forgotten where he was. The grinning faces of Joe and Jerry, whom he had awakened half an hour before with his sawmill sleeping serenade, brought him to a realization of his surroundings.
"Where are we?" he asked, now fully awake.
"I imagine it's Philadelphia," answered Joe, "although I've never been there."
"Well, let's climb out and see," was a suggestion from Jerry which found ready response in the other two; and a moment later, while half the passengers were still asleep, they were investigating the mysteries of Washington Avenue, near Broad Street, in the Quaker City.</t>
  </si>
  <si>
    <t>James Stephens</t>
  </si>
  <si>
    <t>THE BOYHOOD OF FIONN</t>
  </si>
  <si>
    <t>Irish Fairy Tales</t>
  </si>
  <si>
    <t>http://www.gutenberg.org/files/2892/2892-h/2892-h.htm#linklink2H_4_0013</t>
  </si>
  <si>
    <t>Perhaps he did not see the lark for a long time, but he would have heard him, far out of sight in the endless sky, thrilling and thrilling until the world seemed to have no other sound but that clear sweetness; and what a world it was to make that sound! Whistles and chirps, coos and caws and croaks, would have grown familiar to him. And he could at last have told which brother of the great brotherhood was making the noise he heard at any moment. The wind too: he would have listened to its thousand voices as it moved in all seasons and in all moods. Perhaps a horse would stray into the thick screen about his home, and would look as solemnly on Fionn as Fionn did on it. Or, coming suddenly on him, the horse might stare, all a-cock with eyes and ears and nose, one long-drawn facial extension, ere he turned and bounded away with manes all over him and hoofs all under him and tails all round him.</t>
  </si>
  <si>
    <t>JANE L. STEWART</t>
  </si>
  <si>
    <t>The Camp Fire Girls
On the March
or
Bessie King’s Test of Friendship</t>
  </si>
  <si>
    <t>http://www.gutenberg.org/files/20822/20822-h/20822-h.htm</t>
  </si>
  <si>
    <t>Probably none of the Camp Fire Girls had ever been so surprised in their lives as when they heard the object of this utterly unexpected visit. Marcia's eyes were rather blurred while she was speaking, and anyone could see that it was a hard task she had assumed.
It is never easy to confess that one has been in the wrong, and it was particularly hard for these girls, whose whole campaign against the Camp Fire party had been based on pride and a false sense of their own superiority, which, of course, had existed only in their imaginations.
For a moment no one seemed to know what to do or say. Strangely enough, it was Dolly, who had resented the previous attitude of the rich girls more than any of her companions, who found by instinct the true solution.
She didn't say a word; she simply ran forward impulsively and threw her arms about Marcia's neck. Then, and not till then, as she kissed the friend with whom she had quarreled, did she find words.</t>
  </si>
  <si>
    <t>A Campfire Girl’s
Test of Friendship</t>
  </si>
  <si>
    <t>http://www.gutenberg.org/files/22652/22652-h/22652-h.htm</t>
  </si>
  <si>
    <t>At Cranford began the road which the Camp Fire Girls were to follow through Indian Notch, the gap between the two big mountains, Mount Grant and Mount Sherman. Then they were to travel easily toward the seashore, since the Manasquan Camp Fire, ever since it had been organized, had spent a certain length of time each summer by the sea.
The Village of Cranford had been saved from the fire only by a shift of the wind. The woods to the west and the north had been burning briskly for several days, and every able-bodied man in the village had been out, day and night, with little food and less rest, trying to turn off the fire. In spite of all their efforts, however, they would have failed in their task if the change in the weather had not come to their aid. As a consequence, everyone in the village, naturally enough, was still talking about the fire.</t>
  </si>
  <si>
    <t>The Camp Fire Girls
On the Farm
or
Bessie King's New Chum</t>
  </si>
  <si>
    <t>http://www.gutenberg.org/files/15726/15726-h/15726-h.htm</t>
  </si>
  <si>
    <t>"I never dreamed of such a lovely room, Zara, did you?"
Bessie King, her eyes open with admiration and wonder, asked her chum the question in a room in the home of Eleanor Mercer, Guardian of the Manasquan Camp Fire, of the Camp Fire Girls. Both the girls were new members of the organization, and Bessie, who had lived all her life in the country, and had known nothing of the luxuries and comforts that girls in the city, or the luckier ones of them, at least, take almost as a matter of course, had found something new to astonish her in almost every hour since they had come to the city.
"I've dreamed of it—yes," said Zara. "You see I've been in the city before, Bessie; and I've seen houses like this, and I've guessed that the rooms inside must be something like this, though I never lived in one. It's beautiful."
"I almost wish we were going to stay here, Zara. But I suppose it will be nice when we go to the farm."</t>
  </si>
  <si>
    <t>Janet Aldridge</t>
  </si>
  <si>
    <t>The Meadow-Brook Girls Afloat</t>
  </si>
  <si>
    <t>http://www.gutenberg.org/files/13577/13577-h/13577-h.htm</t>
  </si>
  <si>
    <t>The Meadow-Brook girl did not dare to go on and enter the secret channel for fear of exposing the hiding place of the houseboat. She was watching for some other nook into which to drive her boat. In case her pursuers discovered her, she determined to jump out and make her escape as best she could, leaving the boat on the beach. Then a sudden idea occurred to her.
Harriet picked up a tin dipper that lay in the boat and that had been used for bailing. This she hurled as far out in the lake as she could throw it. The dipper fell with a splash that was plainly heard both by herself and those in the pursuing boat.
"Out there he is!" cried a voice in the other boat. She heard the pursuers head out. Harriet took advantage of the opportunity to move her rowboat ahead a few rods. She then turned it sharply to the shore. The girl was fortunate in being able to find cover in the overhanging foliage, behind which she took refuge.</t>
  </si>
  <si>
    <t>The Meadow-Brook Girls Under Canvas</t>
  </si>
  <si>
    <t>http://www.gutenberg.org/files/14889/14889-h/14889-h.htm</t>
  </si>
  <si>
    <t>That night after the lights had been extinguished, Harriet lay for a long, long time, thinking over the events of the evening, beginning with the Council Fire and ending with the little scene that had taken place in their tent. What should she do? What was the honest course to pursue? The girl was unable to decide. She did make up her mind, however, to consult with Miss Elting on the following morning.
After breakfast at the first opportunity she went in search of Miss Elting, but learned that the guardian in company with another of the camp officials had started out with Jasper to go to "The Pines," a summer watering place in the woods, some ten miles from Camp Wau-Wau. This summer resort was reached by a state road entering the woods from another direction, but the two young women had taken the log road as being the most direct.</t>
  </si>
  <si>
    <t>The Meadow-Brook Girls by the Sea
       Or The Loss of The Lonesome Bar</t>
  </si>
  <si>
    <t>http://www.gutenberg.org/files/17099/17099-h/17099-h.htm</t>
  </si>
  <si>
    <t>It was really marvelous that the girls were able to work such a transformation in themselves in so short a time. In the few moments that had been left to them they had rearranged their hair, brushed the dirt of the plowed field from their clothing and washed their faces and hands. It was really a jolly dinner, too, for the good-natured guest kept them all laughing with his humorous stories and odd remarks. He was so much like his daughter Jane that they had no need to be reminded of the relationship.
"This has been a day of excitement, hasn't it?" remarked one of the guardians to Miss Elting. "Buried treasure, automobile wrecks, visitors, mysterious strangers. Gracious me! What are the Camp Girls coming to?"
"I don't know. Did Mr. McCarthy say what the surprise is that he has in store for the girls? I thought perhaps he might have said something about it during our absence on that automobile ride."</t>
  </si>
  <si>
    <t>The Meadow-Brook Girls in the Hills
The Missing Pilot of the White Mountains</t>
  </si>
  <si>
    <t>http://www.gutenberg.org/files/17865/17865-h/17865-h.htm</t>
  </si>
  <si>
    <t>The couloir proved to be something of a hard proposition right at the beginning. Jagged rocks, sudden narrow miniature gullies, bushes with sharp thorns, slippery, treacherous shale, made the descent a trying one. Once Margery lost her footing on one of these shale shelfs. She fell flat on her back and slid screaming a full twenty yards, shooting out on a grassy slope little the worse for her slide, except that she had been badly frightened.
Tommy was delighted.
"Wouldn't Buthter make a fine toboggan?" she laughed.
Reaching the bottom of the gully, a long, narrow crevasse in the mountain, they began the real ascent. Up and up they went, now and then lying against a rock, to which they clung, out of breath from their exertions, their faces flushed and warm. Far above them Janus pointed out a little projection of rock that seemed no larger than a human hand.</t>
  </si>
  <si>
    <t>Foes'-fear</t>
  </si>
  <si>
    <t>Viking Tales</t>
  </si>
  <si>
    <t>http://www.gutenberg.org/files/24811/24811-h/24811-h.htm#Page_47</t>
  </si>
  <si>
    <t>But Harald did something besides listen to stories. Every morning he was up at sunrise and went with a thrall to feed the hunting dogs. Thorstein taught him to swim in the rough waters of the fiord. Often he went with the men a-hunting in the woods and learned to ride a horse and pull a bow and throw a lance. Ivar taught him to play the harp and to make up songs. He went much to the smithy, where the warriors mended their helmets and made their spears and swords of iron and bronze. At first he only watched the men or worked the bellows, but soon he could handle the tongs and hold the red-hot iron, and after a long time he learned to use the hammer and to shape metal. One day he made himself a spear-head. It was two feet long and sharp on both edges. While the iron was hot he beat into it some runes. When the men in the smithy saw the runes they opened their eyes wide and looked at the boy, for few Norsemen could read.</t>
  </si>
  <si>
    <t>Grace Harlowe's Junior Year at High School
       Or, Fast Friends in the Sororities</t>
  </si>
  <si>
    <t>http://www.gutenberg.org/files/17811/17811-h/17811-h.htm</t>
  </si>
  <si>
    <t>The Monday after the walking expedition, Grace Harlowe set out for school full of an idea that had been revolving in her busy brain for weeks. The time had come for herself and for her three chums to bind themselves together as a sorority. As charter members, they would initiate four other girls, as soon as proper rites could be thought of. It should be a Greek letter society. Grace thought "Phi Sigma Tau" would sound well. Aside from the social part, their chief object would be to keep a watchful eye open for girls in school who needed assistance of any sort.
Mrs. Gray's anxiety over Eleanor Savell had set the bee in Grace's bonnet buzzing, and now her plans were practically perfected. All that remained to be done was to tell her three friends, and consult them as to what other four girls would be eligible to membership.</t>
  </si>
  <si>
    <t>Grace Harlowe's First Year at Overton College</t>
  </si>
  <si>
    <t>http://www.gutenberg.org/files/17988/17988-h/17988-h.htm</t>
  </si>
  <si>
    <t>The first two weeks at Overton glided by with amazing swiftness. There was so much to be done in the way of arranging one's recitations, buying or renting one's books and accustoming one's self to the routine of college life that Grace and her friends could scarcely spare the time to write their home letters. There were twenty-four girls at Wayne Hall. With the exception of four sophomores the house was given up to freshmen. Grace thought them all delightful, and in her whole-souled, generous fashion made capital of their virtues and remained blind to their shortcomings. There had been a number of jolly gatherings in Mrs. Elwood's living room, at which quantities of fudge and penuchi were made and eaten and mere acquaintances became fast friends.
The week following their arrival a dance had been given in the gymnasium in honor of the freshmen. The whole college had turned out at this strictly informal affair, and the upperclass girls had taken particular pains to see that the freshmen were provided with partners and had a good time generally.</t>
  </si>
  <si>
    <t>Grace Harlowe's Return to Overton Campus</t>
  </si>
  <si>
    <t>http://www.gutenberg.org/files/9901/9901-h/9901-h.htm</t>
  </si>
  <si>
    <t>The summer sun, streaming intimately in at the window of her room, and touching her hair with warm, awakening fingers, caused Grace to open her eyes before six o'clock the next morning. She lay looking about her, unable for the moment to remember where she was. Then she laughed and reaching for her kimono, which hung folded across the footboard of the bed, slipped it on, and, thrusting her feet into her bedroom slippers, went to the window.
"Dear old Overton Hall," she murmured, her eyes fixed lovingly on the stately gray tower of the building that she had come to regard as a close friend. Again she found herself overwhelmed by a tide of reminiscences. How many times she and Anne had stood at the self-same window, arm in arm, gazing out at the self-same sights. She could see the very seat at the foot of the big tree where she had sat the day Emma Dean had poked her head about the big syringa bush and mournfully handed her the letter from Ruth Denton's father which had been buried in the pocket of Emma's coat for so many weeks.</t>
  </si>
  <si>
    <t>Grace Harlowe's Golden Summer</t>
  </si>
  <si>
    <t>http://www.gutenberg.org/files/20471/20471-h/20471-h.htm</t>
  </si>
  <si>
    <t>Sometimes she marveled that, after so long and persistently keeping love out of her busy life, she should have at length come into its purest realization. Once the very thought of it had irked and distressed her. Now she experienced a sense of deep surprise that she had been so blind. Her Golden Summer had indeed descended upon her in all its radiant glory. She rejoiced in the long peaceful mornings spent with her mother on the vine-clad veranda, or in the clematis-wreathed summer house at the end of the garden. They were busy mornings, too, filled with the joy of preparing the countless dainty odds and ends, so necessary to her trousseau. Their hands never idle, they talked long and earnestly of the things which lay nearest their hearts, and a strange peace, which Grace's naturally restless temperament had never before known, enveloped her like a mantle.</t>
  </si>
  <si>
    <t>Grace Harlowe's Overland Riders Among the Kentucky Mountaineers</t>
  </si>
  <si>
    <t>http://www.gutenberg.org/files/20405/20405-h/20405-h.htm</t>
  </si>
  <si>
    <t>Hippy tried to recall what had happened to him. He remembered riding along the trail; remembered the good-natured teasing of the Overland girls, then all at once consciousness was blotted out. He had a faint recollection of being jolted, which probably was when he was being carried away on a horse, but that was the extent of his recollections. He did know that his head hurt him terribly and that it felt twice its natural size. His throat was parched from thirst, but Lieutenant Wingate declared to himself that he would die rather than ask a favor of the ruffian there who was guarding him.
Shortly after dark Hippy heard voices outside the cave; then two men came in, jerked him to his feet and, dragging him out, threw him over the back of a pony just ahead of the saddle, as if he were a bag of meal. When the rider mounted, Hippy was placed right side up on the saddle, his companion sitting behind him on the horse's back.</t>
  </si>
  <si>
    <t>Grace Harlowe's Overland Riders in the Great North Woods</t>
  </si>
  <si>
    <t>http://www.gutenberg.org/files/20341/20341-h/20341-h.htm</t>
  </si>
  <si>
    <t>While this was being done, Tom selected the camp site; then cut and set four poles, the rear pair lower than the front, and across these he laid ridge poles. When the spruce boughs were brought in they were placed on top of the framework thus erected, and in a few moments the roof was on. The ends of the lean-to were closed by hanging spruce boughs over them. The roof boughs were all laid in the same direction, butts towards the front, tops towards the rear.
This accomplished, a little green house had appeared like magic, but it was not yet complete. Spruce boughs were brought and spread over the ground under the lean-tos to the depth of about a foot, all laid one way, smooth and springy and so sweetly odorous that the air in the little house seemed intoxicating.
Emma Dean dove in headfirst.
"Stop that! This house is not intended to be a rough-house," protested Hippy, coming up at this juncture with an armful of boughs.</t>
  </si>
  <si>
    <t>The three girls ran lightly out of the basement of the fine old building that was the pride of Oakdale. It was large and imposing, built of smooth, gray stone, with four huge columns supporting the front portico. A hundred yards away stood the companion building, the Boys' High School, exactly like the first in every respect except that a wing had been added for a gymnasium which the girls had the privilege of using on certain days. A wide campus surrounded the two buildings, shaded by elm and oak trees. Certainly no other town in the state could boast of twin high schools as fine as these; and especially did the situation appeal to the people of Oakdale, for the ten level acres surrounding the two buildings gave ample space for the various athletic fields, and the doings of the high schools formed the very life of the place.</t>
  </si>
  <si>
    <t>Grace Harlowe's Senior Year at High School
       or The Parting of the Ways</t>
  </si>
  <si>
    <t>http://www.gutenberg.org/files/4940/4940-h/4940-h.htm</t>
  </si>
  <si>
    <t>The girl chums had been entertained at "Hawk's Nest" by Mrs. Gibson, and were in consequence the most important persons in the Girls' High School. They had found Mrs. Gibson charming, and had been invited to repeat their visit at an early date. Mabel's story had circulated throughout Oakdale, and she and her friends were the topic of the hour.
The one cloud on their horizon had been the fact of the inevitable separation. They had begged and entreated Mrs. Allison to take up her residence in Oakdale for the balance of Mabel's junior year, but on account of home matters she had been unable to comply with their wishes. So Mabel had departed for Denver with her mother, while the chums had kissed her and cried over her and had extracted a laughing promise from Mrs. Allison to bring her to Oakdale during commencement week to witness the graduation of the Phi Sigma Tau.</t>
  </si>
  <si>
    <t>The juniors themselves hardly felt the weight of their punishment more than did Grace Harlowe. Her heart was set on winning every basketball game of the series. But she wished to win fairly and honestly. Now, that the juniors had been forbidden the use of the gymnasium, the sophomores might practice there to their heart's content. But was that fair? To be sure the juniors had deserved their punishment, but what kind of basketball could they play after having had no practice for two weeks? Besides, Julia Crosby blamed her for telling what had occurred in the gymnasium. She had gone to Julia, earnestly avowing innocence, but Julia had only laughed at her and refused to listen.
All this passed rapidly through Grace's mind as she walked toward the High School several mornings later. Something must be done, but what she hardly knew. The game could be postponed, but Grace felt that the other girls would not care to postpone it. They were heartily glad that the junior team had come to grief, and showed no sympathy for them.</t>
  </si>
  <si>
    <t>JOEL CHANDLER HARRIS</t>
  </si>
  <si>
    <t>LITTLE MR. THIMBLEFINGER AND
HIS QUEER COUNTRY.</t>
  </si>
  <si>
    <t>http://www.gutenberg.org/files/23869/23869-h/23869-h.htm</t>
  </si>
  <si>
    <t>Sweetest Susan had black hair and dark eyes like her father, while Buster John had golden hair and brown eyes like his mother. As for Drusilla, she was as black as the old black cat, and always in a good humor, except when she pretended to be angry. Sweetest Susan had wonderful dark eyes that made her face very serious except when she laughed, but she was as full of fun as Buster John, who was always in some sort of mischief that did nobody any harm.
These children were not afraid of anything. They scorned to run from horses, or cows, or dogs. They were born on the big plantation, and they spent the greater part of the day out of doors, save when the weather was very cold or very wet. They had no desire to stay in the house, except when they were compelled to go to bed, and a great many times they fretted a little because they thought bedtime came too soon.</t>
  </si>
  <si>
    <t>A LITTLE UNION SCOUT</t>
  </si>
  <si>
    <t>http://www.gutenberg.org/files/23871/23871-h/23871-h.htm</t>
  </si>
  <si>
    <t>A young lady, just returned from college, was making a still-hunt in the house for old things—old furniture, old china, and old books. She had a craze for the antique, and the older things were the more precious they were in her eyes. Among other things she found an old scrap-book that her mother and I thought was safe under lock and key. She sat in a sunny place and read it page by page, and, when she had finished, her curiosity was aroused. The clippings in the old scrap-book were all about the adventures of a Union scout whose name was said to be Captain Frank Leroy. The newspaper clippings that had been preserved were queerly inconsistent. The Northern and Western papers praised the scout very highly, and some of them said that if there were more such men in the army the cause of the Union would progress more rapidly; whereas the Southern papers, though paying a high tribute to the dash and courage of the scout, were highly abusive. He was "one of Lincoln's hirelings" and as villanous as he was bold.</t>
  </si>
  <si>
    <t>Gritli's Children</t>
  </si>
  <si>
    <t>http://www.gutenberg.org/files/15727/15727-h/15727-h.htm#CHAPTER_IA</t>
  </si>
  <si>
    <t>Mrs. Stanhope occupied her paternal home on the banks of the Rhine. She had married an English-man when very young, and had lived in England until his death, when she returned to the home of her childhood, unoccupied since the death of her parents, bringing with her two little children, the brown-eyed Philo, and his delicate, fair-haired sister, Nora. The faithful Clarissa, who had taken care of Mrs. Stanhope in her childhood and who had accompanied her to her foreign home, loved these children as if they were her own. The little family had now lived several years in this beautiful house on the Rhine; a very peaceful and regular life it was, one day like another; for the children were delicate and could bear no exciting pleasures. Two years ago a heavy sorrow dropped its dark shadow over the household. Little Philo closed his dark eyes forever, and was laid to rest under the old linden-tree in the garden, where the roses bloomed all summer long. Nora, who was only a year younger than her brother, was now in her eleventh year.</t>
  </si>
  <si>
    <t>Rico and Wiseli</t>
  </si>
  <si>
    <t>http://www.gutenberg.org/files/9075/9075-h/9075-h.htm#chap0102</t>
  </si>
  <si>
    <t>Rico was almost nine years old, and had been to school for two winters. Up there in the mountains there was no school in the summer-time; for then the teacher had his field to cultivate, and his hay and wood to cut, like everybody else, and nobody had time to think of going to school. This was not a great sorrow for Rico,—he knew how to amuse himself. When he had once taken his place in the morning on the threshold, he would stand there for hours without moving, gazing into the far distance with dreamy eyes, if the door of the house over the way did not open, and a little girl make her appearance and look over at him laughingly. Then Rico ran over to her in a trice, and the children were busy enough in telling each other what had happened since the evening before, and talked incessantly, until Stineli was called into the house. The girl's name was Stineli, and she and Rico were of exactly the same age.</t>
  </si>
  <si>
    <t>Uncle Titus and His Visit to the Country</t>
  </si>
  <si>
    <t>http://www.gutenberg.org/files/14710/14710-h/14710-h.htm#CHAPTER_II</t>
  </si>
  <si>
    <t>It happened that one of Aunt Ninette's friends was the teacher of a private school for girls, so that it was soon settled that Dora was to go to her every morning to learn what she could. Also a seamstress was engaged to teach her the art of shirt-making in the afternoon, for it was a theory of Aunt Ninette's that the construction of shirts of all kinds was a most useful branch of knowledge, and she proposed that Dora should learn this art, with a view of being able to support herself with her needle. She argued that since the shirt is the first garment to be put on in dressing, it should be the first that one should learn to make, and with this as a foundation, Dora could go on through the whole art of sewing, till in time she might even arrive at the mighty feat of making dresses! With which achievement Aunt Ninette would feel more than satisfied, but this great end would never be reached, unless the first steps were taken in the right direction.</t>
  </si>
  <si>
    <t>Veronica And Other Friends</t>
  </si>
  <si>
    <t>http://www.gutenberg.org/files/14627/14627-h/14627-h.htm#CHAPTER_II</t>
  </si>
  <si>
    <t>Steffan, the saddler, had been universally respected. He had begun life modestly; there had been no large industries in Tannenegg in his early days. He married the quiet and orderly Gertrude, who worked with him at his trade, and helped support the frugal household. Soon the flood of prosperity invaded Fohrensee, and naturally the only saddler in the vicinity had his hands full of work.
Now Gertrude's help was needed in earnest, and she did not fail. They were soon in possession of a nice little house of their own, with a garden about it, and no matter how much work she might have to do in the shop, everything in her own province of housekeeping was as well and carefully ordered as if Gertrude had no other business to occupy her time and thoughts. And Steffan, Gertrude and their little Dieterli lived simple, useful and contented lives and were a good example to all the neighborhood.</t>
  </si>
  <si>
    <t>Cornelli</t>
  </si>
  <si>
    <t>http://www.gutenberg.org/cache/epub/6380/pg6380-images.html</t>
  </si>
  <si>
    <t>Martha knew well enough that she had to remind her little friend about returning, for often time had been forgotten and Cornelli had had to be sent for. But now the little girl began to run swiftly down the incline beside the rushing stream. Soon she came to the large buildings from which the sound of hissing fires, loud thumping and hammering could be heard all day. The noise was so great that only the roaring of the stream could drown it. Here were the works of the great iron foundry, well known far and wide, since most of those who lived in the neighborhood found employment there.
Glancing at the large doors and seeing that they were closed, Cornelli flew by them with great bounds. In an isolated house, well raised above the stream, lived the proprietor of the foundry. Beautiful flower gardens were on three sides.
Cornelli approached the open space in front and was soon inside. Flinging her hat into a corner, she entered the room where her father was already sitting at table.</t>
  </si>
  <si>
    <t>Moni the Goat-Boy</t>
  </si>
  <si>
    <t>http://www.gutenberg.org/files/9383/9383-h/9383-h.htm#ch002</t>
  </si>
  <si>
    <t>The sky had now become a deep blue; above were the high mountains with peaks towering to the sky and great ice-fields appearing, and far away down below the green valley shone in the morning light. Moni lay there, looking about, singing and whistling. The mountain wind cooled his warm face, and as soon as he stopped whistling, the birds piped all the more lustily and flew up into the blue sky. Moni was indescribably happy. From time to time Mäggerli came to Moni and rubbed her head around on his shoulder, as she always did out of sheer affection. Then she bleated quite fondly, went to Moni's other side and rubbed her head on the other shoulder. The other goats also, first one and then another, came to look at their keeper and each had her own way of paying the visit.</t>
  </si>
  <si>
    <t>What Sami Sings with the Birds</t>
  </si>
  <si>
    <t>http://www.gutenberg.org/files/9482/9482-h/9482-h.htm#linkc2</t>
  </si>
  <si>
    <t>In spite of all the grandmother's trouble and work, the years passed so quickly to her, that one day when she began to reckon she discovered that Sami must be fully seven years old. Then she thought it was really time that he learned something. But suddenly to send the boy to a French school when he didn't understand a word of French seemed dreadful to her, for he would be as helpless as a chicken in water. She would rather try, as well as she possibly could, to teach him herself to read. She thought it would be very hard but it went quite easily. In a short time, the youngster knew all his letters, and could even put words together quite well. That something could be made out of this which he could understand and which he did not know before was very amusing to him, and he sat over his reading-book with great eagerness.</t>
  </si>
  <si>
    <t>Heidi</t>
  </si>
  <si>
    <t>http://www.gutenberg.org/files/20781/20781-h/20781-h.htm#I</t>
  </si>
  <si>
    <t>One bright sunny morning in June, a tall, vigorous maiden of the mountain region climbed up the narrow path, leading a little girl by the hand. The youngster's cheeks were in such a glow that it showed even through her sun-browned skin. Small wonder though! for in spite of the heat, the little one, who was scarcely five years old, was bundled up as if she had to brave a bitter frost. Her shape was difficult to distinguish, for she wore two dresses, if not three, and around her shoulders a large red cotton shawl. With her feet encased in heavy hob-nailed boots, this hot and shapeless little person toiled up the mountain.
The pair had been climbing for about an hour when they reached a hamlet half-way up the great mountain named the Alm. This hamlet was called "Im Dörfli" or "The Little Village." It was the elder girl's home town, and therefore she was greeted from nearly every house; people called to her from windows and doors, and very often from the road.</t>
  </si>
  <si>
    <t>Toni, the Little Woodcarver</t>
  </si>
  <si>
    <t>http://www.gutenberg.org/files/14128/14128-h/14128-h.htm#UP_IN_THE_MOUNTAINS</t>
  </si>
  <si>
    <t>Many days had passed like this, one exactly the same as the other. The sun had always shone in a cloudless sky; always at evening the friendly little star had gleamed above the dark mountain. But one afternoon, thick, gray clouds began to chase one another across the sky; now and then blinding lightning flashed, and suddenly frightful thunder-bolts sounded, which echoed roaring from the mountains, as if there were twice as many and then a terrible storm broke. It was as dark as night; the rain beat against the hut, and meanwhile the thunder rolled with fearful reverberations through the mountains; quivering lightning lighted up the black, frightful giant-forms, which seemed quite specter-like to come nearer and look down menacingly. The cattle ran together in alarm and bellowed loudly, and great birds of prey flapped around with piercing shrieks.</t>
  </si>
  <si>
    <t>Erick and Sally</t>
  </si>
  <si>
    <t>http://www.gutenberg.org/files/10436/10436-h/10436-h.htm</t>
  </si>
  <si>
    <t>Sally ran with a joyous heart, first through the garden, then away over the meadow and down the hill as far as the fir wood, where the dry road lay for a long stretch in the shade. Here Sally slackened her pace a little. It was so beautiful to walk along in shade of the trees, where above in their tops the wind rustled so delightfully and all the birds sang in confusion. She also had to consider how she would arrange her calls, whether she would go first to Kaetheli or to Marianne; but this time old Marianne had a stronger attraction than Kaetheli and Sally felt that she must go there first and give her message. Now her thoughts fell on the strange people and she had to imagine how they looked and what she was going to say, and what they would say when she knocked and asked for Marianne. Thus she thought everything well out, for Sally had a great power of imagining things.</t>
  </si>
  <si>
    <t>Maezli
       A Story of the Swiss Valleys</t>
  </si>
  <si>
    <t>http://www.gutenberg.org/files/10142/10142-h/10142-h.htm#2HCH2</t>
  </si>
  <si>
    <t>Kurt now ran away, too, but in the opposite direction, where he had discovered his mother. She was standing before a rose bush from which she was cutting faded blossoms and twigs. Kurt was glad to find his mother busy with work which did not occupy her thoughts, as he often longed for such an opportunity without success. Whenever he was eager to discuss his special problems thoroughly and without being interrupted, his young brother and sister were sure to intrude with their questions, or the two elder children needed her advice at the same moment. So Kurt rushed into the garden to take advantage of this unusual opportunity. But today again he was not destined to have his object fulfilled. Before he reached his mother, a woman approached her from the other side, and both entered immediately into a lively conversation. If it had been somebody else than his special old friend Mrs. Apollonie, Kurt would have felt very angry indeed. But this woman had gained great distinction in Kurt's eyes by being well acquainted with the old caretaker of the castle; so he always had a hope of hearing from her many things that were happening there.</t>
  </si>
  <si>
    <t>John Blaine</t>
  </si>
  <si>
    <t>The Boy Scouts In Russia</t>
  </si>
  <si>
    <t>http://www.gutenberg.org/files/16544/16544-h/16544-h.htm</t>
  </si>
  <si>
    <t>Fred was not at all afraid, as a matter of fact, as he set out. Before he had stepped across the mark that stood for the border he had been hugely depressed. He had been friendless and alone. He had been worse than friendless, indeed, since the only man for many miles about who knew him was his bitter enemy. Now he had found that he could still inspire a man like Ernst with belief in his truthfulness and honesty, and the knowledge did him a lot of good. And then, of course, he had another excellent reason for not being afraid. He was entirely ignorant of the particular dangers that were ahead of him. He had no conception at all of what lay before him, and it does not require bravery not to fear a danger the very existence of which one is entirely without knowledge.</t>
  </si>
  <si>
    <t>John Brown</t>
  </si>
  <si>
    <t>Rab and His Friends</t>
  </si>
  <si>
    <t>http://www.gutenberg.org/files/5420/5420-h/5420-h.htm</t>
  </si>
  <si>
    <t>Six years have passed,—a long time for a boy and a dog: Bob Ainslie is off to the wars; I am a medical student, and clerk at Minto House Hospital. Rab I saw almost every week, on the Wednesday; and we had much pleasant intimacy. I found the way to his heart by frequent scratching of his huge head, and an occasional bone. When I did not notice him he would plant himself straight before me, and stand wagging that bud of a tail, and looking up, with his head a little to the one side. His master I occasionally saw; he used to call me "Maister John," but was laconic as any Spartan.
One fine October afternoon, I was leaving the hospital, when I saw the large gate open, and in walked Rab, with that great and easy saunter of his. He looked as if taking general possession of the place; like the Duke of Wellington entering a subdued city, satiated with victory and peace.</t>
  </si>
  <si>
    <t>John Henry Goldfrap</t>
  </si>
  <si>
    <t>The Boy Aviators' Polar Dash or, Facing Death in the Antarctic</t>
  </si>
  <si>
    <t>http://www.gutenberg.org/cache/epub/6973/pg6973-images.html</t>
  </si>
  <si>
    <t>Their inspection of the Southern Cross completed, the delighted boys accompanied Captain Hazzard back to the main cabin, where he unfolded before them a huge chart of the polar regions.
The chart was traced over in many places with tiny red lines which made zig-zags and curves over the blankness of the region south of the eightieth parallel.
"These lines mark the points reached by different explorers," explained the captain. "See, here is Scott's furthest south, and here the most recent advance into south polar regions, that of Sir Ernest Shackleton. In my opinion Shackleton might have reached his goal if he had used a motor sledge, capable of carrying heavy weights, and not placed his sole dependence on ponies."
The boys nodded; Frank had read the explorer's narrative and realized that what Captain Hazzard said was in all probability correct.</t>
  </si>
  <si>
    <t>THE RED ETTIN</t>
  </si>
  <si>
    <t>http://www.gutenberg.org/files/7439/7439-h/7439-h.htm#link2H_4_0025</t>
  </si>
  <si>
    <t>The lad went away with the can to the well, and filled it with water, and then came away home again; but the can being broken, the most part of the water had run out before he got back. So his cake was very small; yet small as it was, his mother asked him if he was willing to take the half of it with her blessing, telling him that, if he chose rather to take the whole, he would only get it with her curse. The young man, thinking he might have to travel a far way, and not knowing when or how he might get other provisions, said he would like to have the whole cake, come of his mother's malison what like; so she gave him the whole cake, and her malison along with it. Then he took his brother aside, and gave him a knife to keep till he should come back, desiring him to look at it every morning, and as long as it continued to be clear, then he might be sure that the owner of it was well; but if it grew dim and rusty, then for certain some ill had befallen him.</t>
  </si>
  <si>
    <t>GULEESH</t>
  </si>
  <si>
    <t>Celtic Fairy Tales</t>
  </si>
  <si>
    <t>http://www.gutenberg.org/cache/epub/7885/pg7885-images.html</t>
  </si>
  <si>
    <t>They got off their horses there, and a man of them said a word that Guleesh did not understand, and on the moment they were lifted up, and Guleesh found himself and his companions in the palace. There was a great feast going on there, and there was not a nobleman or a gentleman in the kingdom but was gathered there, dressed in silk and satin, and gold and silver, and the night was as bright as the day with all the lamps and candles that were lit, and Guleesh had to shut his two eyes at the brightness. When he opened them again and looked from him, he thought he never saw anything as fine as all he saw there. There were a hundred tables spread out, and their full of meat and drink on each table of them, flesh-meat, and cakes and sweetmeats, and wine and ale, and every drink that ever a man saw.</t>
  </si>
  <si>
    <t>The Charmed Ring</t>
  </si>
  <si>
    <t>Indian Fairy Tales</t>
  </si>
  <si>
    <t>http://www.gutenberg.org/files/7128/7128-h/7128-h.htm#The_Charmed_Ring</t>
  </si>
  <si>
    <t>The merchant's son spoke to the ring, and immediately a beautiful house and a lovely princess with golden hair appeared. He spoke to the pot and spoon, also, and the most delicious dishes of food were provided for them. So he married the princess, and they lived very happily for several years, until one morning the princess, while arranging her toilet, put the loose hairs into a hollow bit of reed and threw them into the river that flowed along under the window. The reed floated on the water for many miles, and was at last picked up by the prince of that country, who curiously opened it and saw the golden hair. On finding it the prince rushed off to the palace, locked himself up in his room, and would not leave it. He had fallen desperately in love with the woman whose hair he had picked up, and refused to eat, or drink, or sleep, or move, till she was brought to him.</t>
  </si>
  <si>
    <t>The Pied Piper</t>
  </si>
  <si>
    <t>More English Fairy Tales</t>
  </si>
  <si>
    <t>http://www.gutenberg.org/files/14241/14241-h/14241-h.htm#The_Pied_Piper</t>
  </si>
  <si>
    <t>Out of the hall stepped the Piper, and as he stepped he laid his pipe to his lips and a shrill keen tune sounded through street and house. And as each note pierced the air you might have seen a strange sight. For out of every hole the rats came tumbling. There were none too old and none too young, none too big and none too little to crowd at the Piper's heels and with eager feet and upturned noses to patter after him as he paced the streets. Nor was the Piper unmindful of the little toddling ones, for every fifty yards he'd stop and give an extra flourish on his pipe just to give them time to keep up with the older and stronger of the band.
Up Silver Street he went, and down Gold Street, and at the end of Gold Street is the harbour and the broad Solent beyond. And as he paced along, slowly and gravely, the townsfolk flocked to door and window, and many a blessing they called down upon his head.</t>
  </si>
  <si>
    <t>Kate Douglas Wiggin</t>
  </si>
  <si>
    <t>The Bird's Christmas Carol</t>
  </si>
  <si>
    <t>http://www.gutenberg.org/files/24286/24286-h/24286-h.htm</t>
  </si>
  <si>
    <t>Donald had made a pretty, polished shelf, and screwed it on the outside of the foot-board, and the boys always kept this full of blooming plants, which they changed from time to time; the head-board, too, had a bracket on either side, where there were pots of maiden-hair ferns.
Love-birds and canaries hung in their golden houses in the windows, and they, poor caged things, could hop as far from their wooden perches as Carol could venture from her little white bed.
On one side of the room was a bookcase filled with hundreds—yes, I mean it—with hundreds and hundreds of books; books with gay-colored pictures, books without; books with black and white outline sketches, books with none at all; books with verses, books with stories; books that made children laugh, and some, only a few, that made them cry; books with words of one syllable for tiny boys and girls, and books with words of fearful length to puzzle wise ones.</t>
  </si>
  <si>
    <t>The Oriole's Nest</t>
  </si>
  <si>
    <t>The Story Hour</t>
  </si>
  <si>
    <t>http://www.gutenberg.org/files/5835/5835-h/5835-h.htm#link2H_4_0003</t>
  </si>
  <si>
    <t>Then how busily they began their work! They had already chosen the place for their nest, springing up and down in the boughs till they found a branch far out of sight of snakes and hawks and cruel tabby cats, high out of reach of naughty small boys with their sling-shots, and now everything was ready for these small carpenters to begin their building. No hammer and nails were needed, claw and bill were all the tools they used, and yet what beautiful carpenter work was theirs!
Do you see how strongly the nest is tied on to those three slender twigs, and how carefully and closely it is woven, so that you can scarcely pull it apart? Those wiry black hairs holding all the rest together were dropped from Prince Charming's tail (Prince Charming is the pretty saddle-horse who crops his grass, under the willow-tree). Those sleek brown hairs belonged to Dame Margery, the gentle mooly cow, who lives with her little calf Pet in the stable with Prince Charming; and there is a shining yellow spot on one side.</t>
  </si>
  <si>
    <t>Children's Plays</t>
  </si>
  <si>
    <t>Children's Rights and Others</t>
  </si>
  <si>
    <t>http://www.gutenberg.org/cache/epub/10335/pg10335-images.html</t>
  </si>
  <si>
    <t>How well I remember, years ago, the first time I ever joined in a kindergarten game. I was beckoned to the charming circle, and not only one, but a dozen openings were made for me, and immediately, though I was a stranger, a little hand on either side was put into mine, with such friendly, trusting pressure that I felt quite at home. Then we began to sing of the spring-time, and I found myself a green tree waving its branches in the wind. I was frightened and self-conscious, but I did it, and nobody seemed to notice me; then I was a flower opening its petals in the sunshine, and presently, a swallow gathering straws for nest-building; then, carried away by the spirit of the kindergartner and her children, I fluttered my clumsy apologies for wings, and forgetting self, flew about with all the others, as happy as a bird. Soon I found that I, the stranger, had been chosen for the "mother swallow." It was to me, the girl of eighteen, like mounting a throne and being crowned.</t>
  </si>
  <si>
    <t>Timothy's Quest</t>
  </si>
  <si>
    <t>http://www.gutenberg.org/files/18531/18531-h/18531-h.htm#Page_39</t>
  </si>
  <si>
    <t>At this moment a large, comfortable white house, that had been heretofore hidden by great trees, came into view. Timothy drew nearer to the spotless picket fence, and gazed upon the beauties of the side yard and the front garden,—gazed and gazed, and fell desperately in love at first sight.
The whole thing had been made as if to order; that is all there is to say about it. There was an orchard, and, oh, ecstasy! what hosts of green apples! There was an interesting grindstone under one tree, and a bright blue chair and stool under another; a thicket of currant and gooseberry bushes; and a flock of young turkeys ambling awkwardly through the barn. Timothy stepped gently along in the thick grass, past a pump and a mossy trough, till a side porch came into view, with a woman sitting there sewing bright-colored rags. A row of shining tin pans caught the sun's rays, and threw them back in a thousand glittering prisms of light; the grasshoppers and crickets chirped sleepily in the warm grass, and a score of tiny yellow butterflies hovered over a group of odorous hollyhocks.</t>
  </si>
  <si>
    <t>Penelope's English Experiences</t>
  </si>
  <si>
    <t>http://www.gutenberg.org/files/1278/1278-h/1278-h.htm#link2HCH0008</t>
  </si>
  <si>
    <t>It is a market night, and the streets will be a moving mass of men and women buying at the hucksters' stalls. Everything that can be sold at a stall is there: fruit, vegetables, meat, fish, crockery, tin-ware, children's clothing, cheap toys, boots, shoes, and sun-bonnets, all in reckless confusion. The vendors cry their wares in stentorian tones, vying with one another to produce excitement and induce patronage, while gas-jets are streaming into the air from the roofs and flaring from the sides of the stalls; children crying, children dancing to the strains of an accordion, children quarrelling, children scrambling for the refuse fruit. In the midst of this spectacle, this din and uproar, the women are chaffering and bargaining quite calmly, watching the scales to see that they get their full pennyworth or sixpennyworth of this or that. To the student of faces, of manners, of voices, of gestures; to the person who sees unwritten and unwritable stories in all these groups of men, women, and children, the scene reveals many things: some comedies, many tragedies, a few plain narratives (thank God!) and now and then—only now and then—a romance.</t>
  </si>
  <si>
    <t>Penelope's Irish Experiences</t>
  </si>
  <si>
    <t>http://www.gutenberg.org/files/1391/1391-h/1391-h.htm#link2HCH0007</t>
  </si>
  <si>
    <t>Everything looked beautiful in the uncertain glory of the April day. The thistle-down clouds opened now and then to shake out a delicate, brilliant little shower that ceased in a trice, and the sun smiled through the light veil of rain, turning every falling drop to a jewel. It was as if the fairies were busy at aerial watering-pots, without any more serious purpose than to amuse themselves and make the earth beautiful; and we realized that Irish rain is as warm as an Irish welcome, and soft as an Irish smile.
Everything was bursting into new life, everything but the primroses, and their glory was departing. The yellow carpet seemed as bright as ever on the sunny hedgerow banks and on the fringe of the woods, but when we plucked some at a wayside station we saw that they were just past their golden prime. There was a grey-green hint of verdure in the sallows that stood against a dark background of firs, and the branches of the fruit-trees were tipped with pink, rosy-hued promises of May just threatening to break through their silvery April sheaths.</t>
  </si>
  <si>
    <t>Rose O' the River</t>
  </si>
  <si>
    <t>http://www.gutenberg.org/files/1033/1033-h/1033-h.htm#THE_PINE_AND_THE_ROSE</t>
  </si>
  <si>
    <t>And the river rolled on toward the sea, singing its morning song, creating and nourishing beauty at every step of its onward path. Cradled in the heart of a great mountain-range, it pursued its gleaming way, here lying silent in glassy lakes, there rushing into tinkling little falls, foaming great falls, and thundering cataracts. Scores of bridges spanned its width, but no steamers flurried its crystal depths. Here and there a rough little rowboat, tethered to a willow, rocked to and fro in some quiet bend of the shore. Here the silver gleam of a rising perch, chub, or trout caught the eye; there a pickerel lay rigid in the clear water, a fish carved in stone: here eels coiled in the muddy bottom of some pool; and there, under the deep shadows of the rocks, lay fat, sleepy bass, old, and incredibly wise, quite untempted by, and wholly superior to, the rural fisherman's worm.</t>
  </si>
  <si>
    <t>Homespun Tales</t>
  </si>
  <si>
    <t>http://www.gutenberg.org/files/3492/3492-h/3492-h.htm#link2H_4_0009</t>
  </si>
  <si>
    <t>At the Thanksgiving sociable some one had observed her turquoise engagement ring,—some one who said that such a hand was worthy of a diamond, that turquoises were a pretty color, but that there was only one stone for an engagement ring, and that was a diamond. At the Christmas dance the same some one had said that her waltzing would make her "all the rage" in Boston. She wondered if it were true, and wondered whether, if she had not promised to marry Stephen, some splendid being from a city would have descended from his heights, bearing diamonds in his hand. Not that she would have accepted them; she only wondered. These disloyal thoughts came seldom, and she put them resolutely away, devoting herself with all the greater assiduity to her muslin curtains and ruffled pillow-shams. Stephen, too, had his momentary pangs. There were times when he could calm his doubts only by working on the little house. The mere sight of the beloved floors and walls and ceilings comforted his heart, and brought him good cheer.</t>
  </si>
  <si>
    <t>The Grateful Crane</t>
  </si>
  <si>
    <t>http://www.gutenberg.org/files/19461/19461-h/19461-h.htm#The_Grateful_Crane</t>
  </si>
  <si>
    <t>Gently Musai plucked out the arrow and helped the bird to rise, pushing back the undergrowth so that its broad white pinions could have free play. After a few feeble attempts to fly it spread its wings, rose up from the earth, and after circling several times round its benefactor as though to thank him, it flew off to the mountain.
Musai went back to his work, hoping that in season his labor would yield a good crop. He had his widowed mother to support and must needs toil every day. His one delight was to come home, weary after the long hours of labour in the muddy rice field, and have a hot bath. This his mother always had ready for him. Then, clean and with a fresh kimono, and a little rest before supper-time, he was ready for a quiet evening with the neighbours.</t>
  </si>
  <si>
    <t>Mother Carey's Chickens</t>
  </si>
  <si>
    <t>http://www.gutenberg.org/cache/epub/10540/pg10540-images.html</t>
  </si>
  <si>
    <t>The new station had just been built in Boston, and it seemed a great enterprise to Gilbert to be threading his way through the enormous spaces, getting his information by his own wits and not asking questions like a stupid schoolboy. Like all children of naval officers, the Careys had travelled ever since their birth; still, this was Gilbert's first journey alone, and nobody was ever more conscious of the situation, nor more anxious to carry it off effectively.
He entered the car, opened his bag, took out his travelling cap and his copy of "Ben Hur," then threw the bag in a lordly way into the brass rack above the seat. He opened his book, but immediately became interested in a young couple just in front of him. They were carefully dressed, even to details of hats and gloves, and they had an unmistakable air of wedding journey about them that interested the curious boy.</t>
  </si>
  <si>
    <t>Penelope's Experiences in Scotland</t>
  </si>
  <si>
    <t>http://www.gutenberg.org/files/1217/1217-h/1217-h.htm#link2HCH0003</t>
  </si>
  <si>
    <t>To think that not so much more than a hundred years ago Princes Street was nought but a straight country road, the ‘Lang Dykes' and the ‘Lang Gait,' as it was called.
We looked down over the grassy chasm that separates the New from the Old Town; looked our first on Arthur's Seat, that crouching lion of a mountain; saw the Corstorphine Hill, and Calton heights, and Salisbury Crags, and finally that stupendous bluff of rock that culminates so majestically in Edinburgh Castle. There is something else which, like Susanna Crum's name, is absolutely and ideally right! Stevenson calls it one of the most satisfactory crags in nature—a Bass rock upon dry land, rooted in a garden, shaken by passing trains, carrying a crown of battlements and turrets, and describing its warlike shadow over the liveliest and brightest thoroughfare of the new town. It dominates the whole countryside from water and land.</t>
  </si>
  <si>
    <t>The Tortoise and the Hare</t>
  </si>
  <si>
    <t>The Talking Beasts</t>
  </si>
  <si>
    <t>http://www.gutenberg.org/cache/epub/13815/pg13815-images.html</t>
  </si>
  <si>
    <t>The Hare, one day, laughing at the Tortoise for his slowness and
general unwieldiness, was challenged by the latter to run a race. The Hare, looking on the whole affair as a great joke, consented, and the Fox was selected to act as umpire and hold the stakes.
The rivals started, and the Hare, of course, soon left the Tortoise far behind. Having come midway to the goal, she began to play about, nibble the young herbage, and amuse herself in many ways. The day being warm, she even thought she would take a little nap in a shady spot, as, if the Tortoise should pass her while she slept, she could easily overtake him again before he reached the end.
The Tortoise meanwhile plodded on, unwavering and unresting, straight toward the goal.
The Hare, having overslept herself, started up from her nap, and was surprised to find that the Tortoise was nowhere in sight. Off she went at full speed, but on reaching the winning-post found that the Tortoise was already there, waiting for her arrival!</t>
  </si>
  <si>
    <t xml:space="preserve">Katherine Keene Galt
</t>
  </si>
  <si>
    <t>The Girl Scout Pioneers or Winning the First B. C.</t>
  </si>
  <si>
    <t>http://www.gutenberg.org/cache/epub/5263/pg5263-images.html</t>
  </si>
  <si>
    <t>Then again came that look of determination, and when Dagmar slipped down the stairs she carried the telescope and her crochetted hand bag. Her velvet tarn sat jauntily on those wonderful yellow curls, and her modern cape flew gracefully out, just showing the least fold of her best chiffon blouse. Dagmar wore strickly American clothes, selected in rather good taste, and they attracted much attention in the streets of Flosston.
Once clear of the long brown building, through which spots of light now struck the night, out of those desperate rows and rows of machine-made windows, Dagmar made her way straight to the corner, then turned straight again to another long narrow street, her very steps corresponding to that painful directness of line and plan, common to towns made by mill-owners for their employees. Even the stars, now pricking their way through the blue, seemed to throw down straight lines of light on Flosston; nothing varied the mechanical exactness, and monotonous squares and angles of streets, buildings, and high board fences.</t>
  </si>
  <si>
    <t>The Girl Scouts at Bellaire Or Maid Mary's Awakening</t>
  </si>
  <si>
    <t>http://www.gutenberg.org/cache/epub/25626/pg25626-images.html</t>
  </si>
  <si>
    <t>Presently Mrs. Dunbar appeared at the door to suggest bed time, and when she gave no message to Mary from her telephone call Cleo surmised the news was not what they had hoped for. Passing by her aunt in the hall, Mrs. Dunbar whispered, "Sleeping," and Cleo knew Mary might take alarm at that report, for the dread fever she so often mentioned was always termed the "sleeping fever." But it was bed time and in the delicious process of undressing and donning gowns or pajamas the girls enjoyed the usual pranks that are ever unusual, and seem different every time they are indulged in. There were pillow fights, parades, sponge splashes, ghost dances, and other stunts "too numerous to mention," but it must be recorded that it required the combined persuasion of Jennie, with her two funny pig tails hanging over her voluminous night dress, and Mrs. Dunbar in the most fragile of negligees to induce the girls to turn out lights, and finally get settled for the night.</t>
  </si>
  <si>
    <t xml:space="preserve">The Girl Scouts at Home
or Rosanna's Beautiful Day
</t>
  </si>
  <si>
    <t>http://www.gutenberg.org/files/20736/20736-h/20736-h.htm</t>
  </si>
  <si>
    <t>She lived in one of the most beautiful homes in Louisville, a city full of beautiful homes. And Rosanna's was one of the loveliest. It was a great, rambling house of red brick with wide porches in the front and on either side. On the right of the house was a wonderful garden. It covered half a square, and was surrounded by a high stone wall. No one could look in to see what she was doing. That was rather nice, but of course no one could look out either to see what they were doing on the brick sidewalk, and that does not seem so nice.
At the back of the garden, facing on a clean bricked alley, was the garage, big enough to hold four automobiles. The garage was covered with vines. Otherwise, it would have been a strange looking building, with its one door opening into the garden, and on that side not another door or window either upstairs or down.</t>
  </si>
  <si>
    <t>The Girl Scouts in Beechwood Forest</t>
  </si>
  <si>
    <t>http://www.gutenberg.org/files/25801/25801-h/25801-h.htm</t>
  </si>
  <si>
    <t>They were seated along the edge of the lake, six girls and their two visitors. The water was a still, dim blue reflection of the sky with one deep shadow from the hill of pines. Away from the hill and the lake stood the forest of beechwood trees.
In an open space on a little rise of ground half within, half without the forest, lay the summer camp of the Girl Scouts of the Eagle's Wing.
A little brown house built of logs was almost entirely covered with vines, a tangle of woodbine and honeysuckle and wisteria. Only from the windows and the door had the vines been cut away. The house looked extremely ancient, older than the slender beeches that formed a semicircle to the rear and left. Beyond the door, thick with deep green shade on this midsummer morning, towered a single giant beech which appeared to have moved out a few yards from its forest shelter to act as a sentinel for the log cabin.</t>
  </si>
  <si>
    <t>The Girl Scouts' Good Turn</t>
  </si>
  <si>
    <t>http://www.gutenberg.org/files/24248/24248-h/24248-h.htm</t>
  </si>
  <si>
    <t>It was the first Saturday of the regular fall term at Miss Allen's Boarding School. The girls were back again in their old places—all except the seniors of the previous year, who had graduated—and now the sophomores were preparing for the first social event of the year, their reception to the freshmen. Marjorie Wilkinson was chairman.
The clock struck seven, and she stood perfectly still in the center of the floor, viewing the result of their work. The bare, ugly gymnasium had disappeared; in its place was a little winter scene from fairyland. Cedar branches, decked with flakes of artificial snow, and great white snowbanks, completely hid the walls from view. Spread over the floor, except for a space in the middle reserved for dancing, were pine needles and more patches of snow; and everywhere frosty tinsel glimmered in the soft, blue light of the covered electric bulbs.
The girls walked lightly and spoke softly, as if they feared that by some rude noise they might break the magic spell of the scene.</t>
  </si>
  <si>
    <t>KATHERINE STOKES</t>
  </si>
  <si>
    <t>THE MOTOR MAIDS
AT SUNRISE CAMP</t>
  </si>
  <si>
    <t>http://www.gutenberg.org/files/23645/23645-h/23645-h.htm</t>
  </si>
  <si>
    <t>Two weeks had passed since graduation and our Motor Maids were just beginning to feel the results of their hard winter's work. It had been a tough pull to catch up with their classes after the return from Japan. There had been no gayeties for them during the Christmas holidays, only continuous hard study, and for weeks afterwards Billie and Nancy and Elinor were tutored every afternoon. Mary Price, the best student of the three, had outstripped them, and in the end had carried off first honors and a scholarship besides. But after the excitement of finals, the four friends had collapsed like pricked balloons. Billie, mortified at what she considered a weakness in her character, had not been able to throw off a deep cold contracted in the spring. Mary Price was limp and white; Elinor had grown mortally thin, and even Nancy had lost her roundness, and her usually plump face was peaked and pale.
"My child needs mountain air!" said Mr. Campbell on one of his flying trips to West Haven. "She must not be in a hotel, and she must have her friends with her."</t>
  </si>
  <si>
    <t>THE WIND IN THE WILLOWS</t>
  </si>
  <si>
    <t>He thought his happiness was complete when, as he meandered aimlessly along, suddenly he stood by the edge of a full-fed river. Never in his life had he seen a river before—this sleek, sinuous, full-bodied animal, chasing and chuckling, gripping things with a gurgle and leaving them with a laugh, to fling itself on fresh playmates that shook themselves free, and were caught and held again. All was a-shake and a-shiver—glints and gleams and sparkles, rustle and swirl, chatter and bubble. The Mole was bewitched, entranced, fascinated. By the side of the river he trotted as one trots, when very small, by the side of a man who holds one spell-bound by exciting stories; and when tired at last, he sat on the bank, while the river still chattered on to him, a babbling procession of the best stories in the world, sent from the heart of the earth to be told at last to the insatiable sea.</t>
  </si>
  <si>
    <t>L. T. Meade</t>
  </si>
  <si>
    <t>The Children's Pilgrimage</t>
  </si>
  <si>
    <t>http://www.gutenberg.org/files/6899/6899-h/6899-h.htm</t>
  </si>
  <si>
    <t>Cecile, securing a loaf of bread and a jug of milk, ran downstairs, and she, Maurice, and Toby had their breakfast in truly picnic fashion. Afterward the children and dog stayed out in the court for the rest of the day. The little court faced south, and the sun stayed on it for many hours, so that Maurice was not cold, and every hour or so Cecile crept upstairs and listened outside the sitting-room door. There was always that hard breathing within, but otherwise no sound. At last the sun went off the court, and Maurice got cold and cried, and then Cecile, as softly as she had brought him out, took him back to their little bedroom. Having had no sleep the night before, she was very weary now, and she lay down on the bed, and before she had time to think about it was fast asleep.
From this sleep she was awakened by a hand touching her, a light being flashed in her eyes, and Aunt Lydia's strong, deep voice bidding her get up and come with her at once.
Cecile followed her without a word into the next room.</t>
  </si>
  <si>
    <t>The Palace Beautiful: A Story for Girls</t>
  </si>
  <si>
    <t>http://www.gutenberg.org/files/15149/15149-h/15149-h.htm</t>
  </si>
  <si>
    <t>The next afternoon, to the surprise of both Primrose and Daisy, Noel arrived. Daisy greeted her Prince with rapture, but refused to hear any particulars of Dove's trial.
"I want to forget him," she said. "You say he is in the dungeon now. I don't want to think of it. If I think of it long I shall begin to be so sorry for him."
"We will talk of something better and pleasanter," said Noel. "How soon are you coming back to your Palace Beautiful, little Princess?"
Daisy looked anxiously across the room at Primrose. Primrose was bending over some needlework, and a ray of sunlight was shining on her fair head. She did not raise her eyes or respond in any way to the little sister's glance.
"We did think of coming back to Miss Egerton's in the autumn," said Daisy, "but last night Primrose—May I tell, Primrose?"
Primrose put down her work suddenly and came up to where Noel and Daisy were sitting.</t>
  </si>
  <si>
    <t>Polly: A New-Fashioned Girl</t>
  </si>
  <si>
    <t>http://www.gutenberg.org/files/18666/18666-h/18666-h.htm</t>
  </si>
  <si>
    <t>It was an intensely hot July day—not a cloud appeared in the high blue vault of the sky; the trees, the flowers, the grasses, were all motionless, for not even the gentlest zephyr of a breeze was abroad; the whole world seemed lapped in a sort of drowsy, hot, languorous slumber. Even the flowers bowed their heads a little weariedly, and the birds after a time ceased singing, and got into the coolest and most shady parts of the great forest trees. There they sat and talked to one another of the glorious weather, for they liked the heat, although it made them too lazy to sing.
It was an open plain of country, and although there were clumps of trees here and there, great clumps with cool shade under them, there were also acres and acres of common land on which the sun beat remorselessly. This land was covered with heather, not yet in flower, and with bracken, which was already putting on its autumn glory of yellow and red.</t>
  </si>
  <si>
    <t>Dickory Dock</t>
  </si>
  <si>
    <t>http://www.gutenberg.org/files/21942/21942-h/21942-h.htm</t>
  </si>
  <si>
    <t>Mrs Franklin earned the family bread by taking in lodgers. She was far more active than her husband, who had a very small clerkship in the city; without her aid the children, Peter and Flossy, could scarcely have lived, but by dint of toiling from morning to night, of saving every penny, of turning and returning worn-out clothes, and scrubbing and cooking and brushing and cleaning, Mrs Franklin contrived to make two ends meet. Her lodgers said that the rooms they occupied were clean and neat, that their food was well cooked, and above all things that the house was quiet. Therefore they stayed on; year after year the same people lived in the parlours, and occupied the genteel drawing-room floor; and hard as her lot was, Mrs Franklin considered herself a lucky woman, and her neighbours often envied her.</t>
  </si>
  <si>
    <t>A Little Mother to the Others</t>
  </si>
  <si>
    <t>http://www.gutenberg.org/files/17506/17506-h/17506-h.htm</t>
  </si>
  <si>
    <t>About a week after the events related in the last chapter, on a certain lovely day in June, a hired fly might have been seen ascending the steep avenue to Delaney Manor. The fly had only one occupant—a round, roly-poly sort of little woman. She was dressed in deep mourning, and the windows of the fly being wide open, she constantly poked her head out, now to the right and now to the left, to look anxiously and excitedly around her.
After gazing at the magnificent view, had anyone been there to look, they might have observed her shaking her head with great solemnity. She had round black eyes, and a rather dark-complexioned face, with a good deal of color in her cheeks. She was stoutly built, but the expression on her countenance was undoubtedly cheerful. Nothing signified gloom about her except her heavy mourning. Her eyes, although shrewd and full of common sense, were also kindly; her lips were very firm; there was a matter-of-fact expression about her whole appearance.</t>
  </si>
  <si>
    <t>A Sweet Girl Graduate</t>
  </si>
  <si>
    <t>http://www.gutenberg.org/files/4989/4989-h/4989-h.htm</t>
  </si>
  <si>
    <t>Priscilla was tall and slight. Her figure was younger than her years, which were nearly nineteen, but her face was older. It was an almost careworn face, thoughtful, grave, with anxious lines already deepening the seriousness of the too serious mouth.
Priscilla cut some bread and butter and poured out some tea for her aunt and for herself.
Miss Rachel Peel was not the least like her niece. She was short and rather dumpy. She had a sensible, downright sort of face, and she took life with a gravity which would have oppressed a less earnest spirit than Priscilla's.
"Well, I'm tired," she said, when the meal was over. "I suppose I've done a great deal more than I thought I had all day. I think I'll go to bed early. We have said all our last words, haven't we, Priscilla?"
"Pretty nearly, Aunt Raby."
"Oh, yes, that reminds me— there's one thing more. Your fees will be all right, of course, and your traveling, and I have arranged about your washing money."
"Yes, Aunt Raby, oh, yes; everything is all right."
Priscilla fidgeted, moved her position a little and looked longingly out of the window.</t>
  </si>
  <si>
    <t>A Girl in Ten Thousand</t>
  </si>
  <si>
    <t>http://www.gutenberg.org/files/19761/19761-h/19761-h.htm</t>
  </si>
  <si>
    <t>"You are the comfort of my life, Effie. If you make up your mind to go away, what is to become of me?"
The speaker was a middle-aged woman. She was lying on a sofa in a shabby little parlor. The sofa was covered with horse-hair, the room had a faded paper, and faded chintz covered the shabby furniture. The woman's pleading words were emphasized by her tired eyes and worn face. She looked full at the young girl to whom she spoke.
"What shall I do without you, and what will your father say?"
"I have made up my mind," said Effie. "I don't want to be unkind to you, mother,—I love you more than words can say,—but I must go out into the world. I must live my life like other girls."
"You had none of these ideas until you met Dorothy Fraser."</t>
  </si>
  <si>
    <t>Wild Kitty</t>
  </si>
  <si>
    <t>http://www.gutenberg.org/cache/epub/9986/pg9986-images.html</t>
  </si>
  <si>
    <t>Mr. Denvers was a lawyer, and made a fairly good income; but his large family and the education of his boys had strained his resources to such an extent that he was very glad to accept the liberal sum which Kitty's father was paying for her. Alice knew all about this, and at first was more than willing to help her family in every way in her power. She did not murmur at all when she was asked to give up half of her room to the Irish girl. She was quite willing to take her under her patronage, to show her round, to try to get friends for her among her own schoolfellows—in short, to make her happy. But then Alice had never pictured any one in the least like Kitty Malone. She had imagined a somewhat plain, shy, awkward girl, who would lean upon her, who would give her unbounded affection, and follow her lead in everything.</t>
  </si>
  <si>
    <t>Light O' the Morning: The Story of an Irish Girl</t>
  </si>
  <si>
    <t>http://www.gutenberg.org/files/7231/7231-h/7231-h.htm</t>
  </si>
  <si>
    <t>Squire O'Shanaghgan was a tall, powerfully built man, with deep-set eyes and rugged, overhanging brows; his hair was of a grizzled gray, very thick and abundant; he had a shaggy beard, too, and a long overhanging mustache. He entered the north parlor still more noisily than Nora had done. The dogs yelped with delight, and flung themselves upon him.
"Down, Creena! down, Cushla!" he said. "Ah, then, Nora, they are as bewitching as yourself, little woman. What beauties they are growing, to be sure!"
"I reared them," said Nora. "I am proud of them both. At one time I thought Creena could not live; but look at her now—her coat as black as jet, and so silky."
"Shut the door, won't you, Patrick?" said his wife.
"Bless me! I forgot," said the Squire. He crossed the room, and, with an effort after quietness, closed the door with one foot; then he seated himself by his wife's side.
"Better, Eileen?" he said, looking at her anxiously.</t>
  </si>
  <si>
    <t>A Modern Tomboy: A Story for Girls</t>
  </si>
  <si>
    <t>http://www.gutenberg.org/files/22164/22164-h/22164-h.htm</t>
  </si>
  <si>
    <t>Mrs. Merriman and Lucy were standing at the white gates of Sunnyside, waiting for the arrival of the girls. Mrs. Merriman had soft brown hair, soft brown eyes to match, and a kindly, gentle face. Lucy was somewhat prim, very neat in her person, with thick fair hair which she wore in two long plaits far below her waist, a face full of intensity and determination, and a slightly set and formal way of speaking.
"Aren't you at all excited about their arrival?" said Mrs. Merriman, turning to her daughter as she spoke. "It will make a great change in the house, will it not?"
"How many of them are there, mother?" was Lucy's response.
"Oh, my dear child, how often I have explained all to you! There's Laura Everett, my dear friend Lady Everett's only daughter; then there is Annie Millar, whom I do not know anything about—but she is a friend of Laura's, and that alone is recommendation enough."
"Laura Everett, Annie Millar," quoted Lucy in a low tone. "Have you seen either of them, mother?"</t>
  </si>
  <si>
    <t>Red Rose and Tiger Lily; Or, In a Wider World</t>
  </si>
  <si>
    <t>http://www.gutenberg.org/files/23022/23022-h/23022-h.htm</t>
  </si>
  <si>
    <t>She gazed on a lovely scene, composed of woodland, river, and gently sloping meadows and lawns. Exactly opposite her eyes was a paddock, and in the paddock the two colts which had just been sold were contentedly grazing. As Mrs. Lorrimer stood and looked out, a girl was seen to enter the paddock and go swiftly up to the colts, calling their names as she did so. They both came to her immediately. She threw an arm round the neck of one, while she fed them in turn with carrots and apples which she had in her apron. She was a slightly-made girl, with dark hair and a sallow face. Her hair hung heavily about her shoulders. She might have been ten years old, but looked younger.
"There's Nell," said the mother. "I am sorry the colts are going, she has always made such pets of them. I never saw her take to any creatures before as she has done to those two, and they'll follow her anywhere like lambs. I'm sorry you've got to sell them, Guy."</t>
  </si>
  <si>
    <t>Laura E. Richards</t>
  </si>
  <si>
    <t>Queen Hildegarde</t>
  </si>
  <si>
    <t>http://www.gutenberg.org/files/16473/16473-h/16473-h.htm</t>
  </si>
  <si>
    <t>Mr. Graham always spoke of his wife's dressing-room as "the citadel." It was absolutely impregnable, he said. In the open field of the drawing-room or the broken country of the dining-room it might be possible—he had never known such a thing to occur, but still it might be possible—for the commander-in-chief to sustain a defeat; but once intrenched behind the walls of the citadel, horse, foot, and dragoons might storm and charge upon her, but they could not gain an inch. Not an inch, sir! True it was that Mrs. Graham always felt strongest in this particular room. She laughed about it, but acknowledged the fact. Here, on the wall, hung a certain picture which was always an inspiration to her. Here, on the shelf above her desk, were the books of her heart, the few tried friends to whom she turned for help and counsel when things puzzled her.</t>
  </si>
  <si>
    <t>Hildegarde's Holiday
       a story for girls</t>
  </si>
  <si>
    <t>http://www.gutenberg.org/files/24826/24826-h/24826-h.htm</t>
  </si>
  <si>
    <t>Miss Wealthy Bond was a very pretty old lady, and was very well aware of the fact, having been told so during seventy years. "The Lord made me pleasant to look at," she was wont to say, "and it is a great privilege, my dear; but it is also a responsibility." She had lovely, rippling silver hair, and soft blue eyes, and a complexion like a girl's. She had put on today, for the first time, her summer costume,—a skirt and jacket of striped white dimity, open a little at the neck, with a kerchief of soft white net inside. This kerchief was fastened with quite the prettiest brooch that ever was,—a pansy, made of five deep, clear amethysts, set in a narrow rim of chased gold. Miss Wealthy always wore this brooch; for in winter it harmonized as well with her gown of lilac cashmere as it did in summer with the white dimity.</t>
  </si>
  <si>
    <t>Hildegarde's Neighbors</t>
  </si>
  <si>
    <t>http://www.gutenberg.org/cache/epub/5259/pg5259-images.html</t>
  </si>
  <si>
    <t>The house was yellow, the columns white, and the cheerful colours were set off by the dark trees, elms and locusts, that bent over it and almost hid it from the road. A smooth stretch of lawn lay between the house and the hedge, through which Hildegarde and the Colonel had made their observations: a good lawn for tennis, Hildegarde thought. How good it would be to play tennis again! She had been longing for the time when Hugh would be big enough to learn, or when Jack Ferrers, her cousin, would come back from Germany. How surprised Jack would be when she wrote him that the yellow house was inhabited. What friends he might make of those two nice-looking boys, unless he took one of his shy fits, and would have nothing to do with them. Jack was a trying boy, though very dear.</t>
  </si>
  <si>
    <t>Through the Looking-Glass</t>
  </si>
  <si>
    <t>http://www.gutenberg.org/files/12/12-h/12-h.htm</t>
  </si>
  <si>
    <t>She caught the shawl as she spoke, and looked about for the owner: in another moment the White Queen came running wildly through the wood, with both arms stretched out wide, as if she were flying, and Alice very civilly went to meet her with the shawl.
‘I'm very glad I happened to be in the way,' Alice said, as she helped her to put on her shawl again.
The White Queen only looked at her in a helpless frightened sort of way, and kept repeating something in a whisper to herself that sounded like ‘bread-and-butter, bread-and-butter,' and Alice felt that if there was to be any conversation at all, she must manage it herself. So she began rather timidly: ‘Am I addressing the White Queen?'
‘Well, yes, if you call that a-dressing,' The Queen said. ‘It isn't my notion of the thing, at all.'
Alice thought it would never do to have an argument at the very beginning of their conversation, so she smiled and said, ‘If your Majesty will only tell me the right way to begin, I'll do it as well as I can.'</t>
  </si>
  <si>
    <t>Lillian Elizabeth Roy</t>
  </si>
  <si>
    <t>Polly and Eleanor</t>
  </si>
  <si>
    <t>http://www.gutenberg.org/files/25419/25419-h/25419-h.htm</t>
  </si>
  <si>
    <t>After losing the trail many times only to stumble into it again and again, and then slipping, sliding, or jolting down the steep side of the mountain where the timber-line ended near the cliff, Eleanor finally recognized the ravine where the cave was located.
"Oh, thank heavens! We're almost there," she cried, trying to find the easiest way down to the ledge.
Polly and Anne were sitting before the entrance to the cave, when they heard shouts and saw three weary riders coming along the rocky ledge that led to their refuge.
"Why—it's Nolla and Bob and a man!" exclaimed Polly, jumping up to run and meet the girls.
"What's wrong—any one hurt?" cried Anne, the moment she saw the faces of the girls.
Eleanor then told about the forest-fire, and where the men were. The more recent excitement had quite driven the story of Hank and his claim-jumpers from her mind. But Polly anxiously asked for her mother.</t>
  </si>
  <si>
    <t>Polly of Pebbly Pit</t>
  </si>
  <si>
    <t>http://www.gutenberg.org/cache/epub/6001/pg6001-images.html</t>
  </si>
  <si>
    <t>Polly was a genuine child of Nature. Her life of little more than fourteen years had been spent in the mountains surrounding her ranch-home, Pebbly Pit. The farm was oddly located in the crater of an extinct volcano, known on the maps as "The Devil's Grave." Like many other peaks scattered about in this region of Colorado, the volcanic fires had been dead for centuries.
The outer rim of the crater formed a natural wall about the bowl, and protected the rich and fertile soil of the farm from the desert winds that covered other ranches with its fine alkali dust. The snows in winter, lodging in the crevices of the cliffs, slowly melted during the progress of summer, thus furnishing sufficient moisture for the vegetation growing in the "bowl"; and this provided splendid pasturage for the herds of cattle owned by the rancher.
When Sam Brewster staked his claim in this crater, his companions jeered at the choice and called the place "Pebbly Pit." But the young man had studied agriculture thoroughly and knew what he was doing; then the test made by the government convinced him of this.</t>
  </si>
  <si>
    <t>Polly's Business Venture</t>
  </si>
  <si>
    <t>http://www.gutenberg.org/files/25778/25778-h/25778-h.htm</t>
  </si>
  <si>
    <t>Immediately following the Captain's shouts, a great hulk loomed up right beside the yacht, and a fearful blow to the rear end of the pleasure craft sent her flying diagonally out of her path, across the water. The collision made her nose dip down dangerously while the stern rose up clear of the waves.
The group seated forwards slid together, and some were thrown from their chairs, but managed to catch hold of the ropes and rail to prevent being thrown overboard.
Polly and Tom, standing, unaware, so near the open gap in the rail, still arm in arm as they had been walking, were thrown violently side-ways and there being nothing at hand to hold to, or to prevent their going over the side, they fell into the dark sea.
Feeling as if the earth had dropped from under her, Polly screamed in terror before her voice was choked with water. Tom instinctively held on to her arm, as he had been doing when the impact of a larger vessel came upon the yacht, and he maintained this grip as they both sank.</t>
  </si>
  <si>
    <t>Louey Chisholm</t>
  </si>
  <si>
    <t>THE FOUR WHITE SWANS</t>
  </si>
  <si>
    <t>Celtic Tales
       Told to the Children</t>
  </si>
  <si>
    <t>http://www.gutenberg.org/files/7488/7488-h/7488-h.htm#chap2</t>
  </si>
  <si>
    <t>Onward they drove, out of the gloomy pass into the bright sunlight of the white road. Daisies with wide-open eyes looked up into the blue sky overhead. Golden glistened the buttercups among the shamrock. From the ditches peeped forget-me-not. Honeysuckle scented the hedgerows. Around, above, and afar, carolled the linnet, the lark, and the thrush. All was colour and sunshine, scent and song, as the children of Lir drove onward to their doom.
Not until they reached a still lake were the horses unyoked for rest. There Eva bade the children undress and go bathe in the waters. And when the children of Lir reached the water's edge, Eva was there behind them, holding in her hand a fairy wand. And with the wand she touched the shoulder of each. And, lo! as she touched Finola, the maiden was changed into a snow-white swan, and behold! as she touched Aed, Fiacra, and Conn, the three brothers were as the maid. Four snow-white swans floated on the blue lake, and to them the wicked Eva chanted a song of doom.</t>
  </si>
  <si>
    <t>Louis Arundel</t>
  </si>
  <si>
    <t>Motor Boat Boys Mississippi Cruise</t>
  </si>
  <si>
    <t>http://www.gutenberg.org/files/21980/21980-h/21980-h.htm</t>
  </si>
  <si>
    <t>The two young cruisers in the motor boat could not say a single word when these astounding words reached their ears.
Meanwhile the other craft had drawn quickly nearer, and Jack could even make out the fact that the men crowded in her seemed to be in some sort of uniform, for he certainly discovered brass buttons.
Then it was not a joke, nor yet some sort of trick being played by cunning river vagrants in order to catch the boys off their guard.
Jimmie was rubbing his eyes, and muttering to himself, as though he began to believe he might be dreaming.
"Don't think of offering any resistance, you rascals!" continued the gruff voice in the nearby boat; "because we're ready to give you a volley. Take hold there, Grogan. Now aboard with you!"
A couple of burly men came sliding into the natty little motor boat. Then lights flashed in the faces of the two astonished occupants.
"Say, they're a couple of boys, Cap!" exclaimed the man who had grasped hold of Jack, as the glow of his lantern illuminated the face of the skipper of the Tramp.</t>
  </si>
  <si>
    <t>Louisa de la Ramé (AKA Ouida)</t>
  </si>
  <si>
    <t>A Dog of Flanders</t>
  </si>
  <si>
    <t>http://www.gutenberg.org/files/7766/7766-h/7766-h.htm</t>
  </si>
  <si>
    <t>A dog of Flanders—yellow of hide, large of head and limb, with wolf-like ears that stood erect, and legs bowed and feet widened in the muscular development wrought in his breed by many generations of hard service. Patrasche came of a race which had toiled hard and cruelly from sire to son in Flanders many a century—slaves of slaves, dogs of the people, beasts of the shafts and the harness, creatures that lived straining their sinews in the gall of the cart, and died breaking their hearts on the flints of the streets.
Patrasche had been born of parents who had labored hard all their days over the sharp-set stones of the various cities and the long, shadowless, weary roads of the two Flanders and of Brabant. He had been born to no other heritage than those of pain and of toil. He had been fed on curses and baptized with blows. Why not? It was a Christian country, and Patrasche was but a dog. Before he was fully grown he had known the bitter gall of the cart and the collar.</t>
  </si>
  <si>
    <t>Bimbi</t>
  </si>
  <si>
    <t>http://www.gutenberg.org/cache/epub/5834/pg5834-images.html</t>
  </si>
  <si>
    <t>For August, a salt baker's son and a little cow-keeper when he was anything, was a dreamer of dreams, and when he was upon the high alps with his cattle, with the stillness and the sky around him, was quite certain that he would live for greater things than driving the herds up when the springtide came among the blue sea of gentians, or toiling down in the town with wood and with timber as his father and grandfather did every day of their lives. He was a strong and healthy little fellow, fed on the free mountain air, and he was very happy, and loved his family devotedly, and was as active as a squirrel and as playful as a hare; but he kept his thoughts to himself, and some of them went a very long way for a little boy who was only one among many, and to whom nobody had ever paid any attention except to teach him his letters and tell him to fear God.</t>
  </si>
  <si>
    <t>Bebee</t>
  </si>
  <si>
    <t>http://www.gutenberg.org/cache/epub/13912/pg13912-images.html</t>
  </si>
  <si>
    <t>It was a pretty little hut, pink all over like a sea-shell, in the fashion that the Netherlanders love; and its two little square lattices were dark with creeping plants and big rose-bushes, and its roof, so low that you could touch it, was golden and green with all the lichens and stoneworts that are known on earth.
Here Bébée grew from year to year; and soon learned to be big enough and hardy enough to tie up bunches of stocks and pinks for the market, and then to carry a basket for herself, trotting by Antoine's side along the green roadway and into the white, wide streets; and in the market the buyers—most often of all when they were young mothers—would seek out the little golden head and the beautiful frank blue eyes, and buy Bébée's lilies and carnations whether they wanted them or not. So that old Mäes used to cross himself and say that, thanks to Our Lady, trade was thrice as stirring since the little one had stretched out her rosy fingers with the flowers.</t>
  </si>
  <si>
    <t>Kitty's Class Day and Other Stories</t>
  </si>
  <si>
    <t>http://www.gutenberg.org/cache/epub/10360/pg10360-images.html</t>
  </si>
  <si>
    <t>If a clock with great want of tact hadn't insisted on telling them that it was getting late, Kitty never would have got home, for both the young people felt inclined to loiter about arm in arm through the sweet summer night forever.
Jack had meant to say something before she went, and was immensely surprised to find the chance lost for the present. He wanted to go home with her and free his mind; but a neighborly old gentleman having been engaged as escort, there would have been very little satisfaction in a travelling trio; so he gave it up. He was very silent as they walked to the station with Dr. Dodd trudging behind them. Kitty thought he was tired, perhaps glad to be rid of her, and meekly accepted her fate. But as the train approached, she gave his hand an impulsive squeeze, and said very gratefully,—
"Jack, I can't thank you enough for your kindness to your silly little cousin; but I never shall forget it, and if I ever can return it in any way, I will with all my heart."</t>
  </si>
  <si>
    <t>Jo's Boys</t>
  </si>
  <si>
    <t>http://www.gutenberg.org/files/3499/3499-h/3499-h.htm</t>
  </si>
  <si>
    <t>Nan was a handsome girl, with a fresh colour, clear eye, quick smile, and the self-poised look young women with a purpose always have. She was simply and sensibly dressed, walked easily, and seemed full of vigour, with her broad shoulders well back, arms swinging freely, and the elasticity of youth and health in every motion. The few people she met turned to look at her, as if it was a pleasant sight to see a hearty, happy girl walking countryward that lovely day; and the red-faced young man steaming along behind, hat off and every tight curl wagging with impatience, evidently agreed with them.
Presently a mild 'Hallo!' was borne upon the breeze, and pausing, with an effort to look surprised that was an utter failure, Nan said affably:
'Oh, is that you, Tom?'
'Looks like it. Thought you might be walking out today'; and Tom's jovial face beamed with pleasure.
'You knew it. How is your throat?' asked Nan in her professional tone, which was always a quencher to undue raptures.
'Throat? Oh, ah! yes, I remember. It is well. The effect of that prescription was wonderful. I'll never call homoeopathy a humbug again.'</t>
  </si>
  <si>
    <t>A Garland for Girls</t>
  </si>
  <si>
    <t>http://www.gutenberg.org/files/5830/5830-h/5830-h.htm</t>
  </si>
  <si>
    <t>As soon as Jessie could get her breath and recover from this first delightful shock, she opened the dainty parcel carefully tied up with pink ribbons. It proved to be a crystal slipper, apparently full of rosebuds; but under the flowers lay five-and-twenty shining gold dollars. A little card with these words was tucked in one corner, as if, with all their devices to make the offering as delicate and pretty as possible, the givers feared to offend:—
"We return to our dear Princess the glass slipper which she lost at the ball, full of thanks and good wishes."
If the kind young persons who sent the fanciful gift could have seen how it was received, their doubts would soon have been set at rest; for Jessie laughed and cried as she told the story, counted the precious coins, and filled the pretty shoe with water that the buds might keep fresh for Laura. Then, while the needles flew and the garments were fitted, the happy voices talked and the sisters rejoiced together over this unexpected pleasure as only loving girls could do.</t>
  </si>
  <si>
    <t>Marjorie's Three Gifts</t>
  </si>
  <si>
    <t>http://www.gutenberg.org/files/5352/5352-h/5352-h.htm</t>
  </si>
  <si>
    <t>Marjorie was rather afraid of the fat pony, who tossed his head, whisked his tail, and stamped his feet as if he was of a peppery temper. But she liked to be useful, and just then felt as if there were few things she could NOT do if she tried, because it was her birthday. So she proudly let down the rein, and when Jack went splashing into the brook, she stood on the bridge, waiting to check him up again after he had drunk his fill of the clear, cool water.
The old gentleman sat in his place, looking up at the little girl, who was smiling to herself as she watched the blue dragon-flies dance among the ferns, a blackbird tilt on the alderboughs, and listened to the babble of the brook.
"How old are you, child?" asked the old man, as if he rather envied this rosy creature her youth and health.
"Twelve today, sir;" and Marjorie stood up straight and tall, as if mindful of her years.</t>
  </si>
  <si>
    <t>The Louisa Alcott Reader: a Supplementary Reader for the Fourth Year of School</t>
  </si>
  <si>
    <t>http://www.gutenberg.org/files/7425/7425-h/7425-h.htm</t>
  </si>
  <si>
    <t>A child's voice sang, a child's hand carried the little candle; and in the circle of soft light it shed, Effie saw a pretty child coming to her through the night and snow. A rosy, smiling creature, wrapped in white fur, with a wreath of green and scarlet holly on its shining hair, the magic candle in one hand, and the other outstretched as if to shower gifts and warmly press all other hands.
Effie forgot to speak as this bright vision came nearer, leaving no trace of footsteps in the snow, only lighting the way with its little candle, and filling the air with the music of its song.
"Dear child, you are lost, and I have come to find you," said the stranger, taking Effie's cold hands in his, with a smile like sunshine, while every holly berry glowed like a little fire.</t>
  </si>
  <si>
    <t>Lucy Fitch Perkins</t>
  </si>
  <si>
    <t>The Dutch Twins</t>
  </si>
  <si>
    <t>http://www.gutenberg.org/files/4012/4012-h/4012-h.htm</t>
  </si>
  <si>
    <t>"Yesterday was a very long day," said Vrouw Vedder on the morning after Market Day. "You were gone such a long time."
Kat gave her mother a great hug.
"We'll stay with you all day today, Mother," she said. "Won't we, Kit?"
"Yes," said Kit; and he hugged her too.
"And we'll help you just as much as we helped Father yesterday. Won't we, Kit?"
"More," said Kit.
"I shouldn't wonder!" said Father.
"I shall be glad of help," said Vrouw Vedder, "because Grandma is coming, and I want everything to be very clean and tidy when she comes. I'm going first to the pasture to milk the cow. You can go with me and keep the flies away. That will be a great help."
Vrouw Vedder put a yoke across her shoulders, with hooks hanging from each end of it. Then she hung a large pail on one of the hooks, and a brass milk can on the other. She gave Kat a little pail to carry, and Kit took some switches from the willow tree in the yard, with which to drive away the flies. Then they all three started down the road to the pasture.</t>
  </si>
  <si>
    <t>The Belgian Twins</t>
  </si>
  <si>
    <t>http://www.gutenberg.org/files/3642/3642-h/3642-h.htm</t>
  </si>
  <si>
    <t>When Mother Van Hove returned from the pasture, fifteen minutes later, her orders had all been carried out. Pier was in the pasture, the hens were shut up for the night, and the pig, which had been squealing with hunger, was now grunting with satisfaction over her evening meal; Fidel was gnawing a bone, and Father Van Hove was already washing his hands at the pump, beside the kitchen door.
"You are all good children," said the mother as she set down her brimming pail and took her turn at the wash-basin and the soap. "Jan and Marie, have you washed your hands?"
"I have," called Marie from the kitchen, "and supper is ready and the table set."
"I washed my hands in the canal this morning," pleaded Jan. "Won't that do?"
"You ate your lunch this noon, too," answered his mother promptly. "Won't that do? Why do you need to eat again when you have already eaten twice today?"
"Because I am hungry again," answered Jan.</t>
  </si>
  <si>
    <t>The French Twins</t>
  </si>
  <si>
    <t>http://www.gutenberg.org/files/4091/4091-h/4091-h.htm</t>
  </si>
  <si>
    <t>Mademoiselle laughed. "Vive la France," she answered, and then, turning to the truck, she cried, "Come and see what we have in our little shop on wheels. But first let me introduce to you Dr. Miller. She is an American doctor who has come to take care of any who may be sick."
The Doctor had already climbed down from her high seat and was opening the back of the truck. She smiled and shook hands with the people. "Is there not something here you wish to buy?" she asked. "The prices are plainly marked."
Everybody now crowded about the truck, and in it,—oh, wonderful,—piled on the floor and hanging from the top and sides, were the very things for which they had been longing so eagerly! There were hoes, and shovels, and rakes, and garden seeds of all kinds. There were bolts of cloth and woolen garments and wooden shoes, and yarn for knitting. There were even knitting-needles! And, best of all, there was food, food such as they had not seen in many weary months. Ah, it was indeed marvelous what that truck contained!</t>
  </si>
  <si>
    <t>The Scotch Twins</t>
  </si>
  <si>
    <t>http://www.gutenberg.org/files/4086/4086-h/4086-h.htm</t>
  </si>
  <si>
    <t>There was only porridge and milk for breakfast, so it took but a short time to eat it, and then the real work of the day began. The Shepherd put on his Kilmarnock bonnet and called Tam, who had had his breakfast on the hearth, and the two went away to the hills after the sheep. Jock led the cow to a patch of green turf near the bottom of the hill, where she could find fresh pasture, and Jean was left alone in the kitchen of the little gray house. Ah, you should have seen her then! She washed the dishes and put them away in the cupboard, she skimmed the milk and put the cream into the churn, she swept the hearth and shook the blankets out of doors in the fresh morning air. Then she made the beds, and when the kitchen was all in order, she "went ben"—that was the way they spoke of the best room—and dusted that too.</t>
  </si>
  <si>
    <t>The Spartan Twins</t>
  </si>
  <si>
    <t>http://www.gutenberg.org/cache/epub/9966/pg9966-images.html</t>
  </si>
  <si>
    <t>The children followed the cart-path westward for some distance, and then left it to drive the flock up the southern slope of a rocky high hill, where the grass was already quite green in places and there was good pasture for the sheep. It was still so early in the morning that the sun threw long, long shadows before them, when they reached the hill pasture, though they were then two miles from home. The pasture was a lonely place. Even from the hill-tops there were no houses or villages to be seen. Far, far away toward the east they could see the olive and fig trees around their own house. On the western horizon there was a glimpse of blue sea. In a field nearer they could barely make out two brown specks moving slowly back and forth. They were oxen, and Dromas was ploughing with them. It was so still that the children could plainly hear the breathing of the sheep as they cropped the grass, and the ripple of the little stream which spread out into a shallow river and watered the valley below.</t>
  </si>
  <si>
    <t>The Puritan Twins</t>
  </si>
  <si>
    <t>http://www.gutenberg.org/files/16644/16644-h/16644-h.htm</t>
  </si>
  <si>
    <t>When the coals had been raked out and the oven filled, she washed clothes for Daniel and his father, while Nancy hurried to finish a pair of stockings she was knitting for her brother. Daniel himself, meanwhile, had gone down to the bay to see if he could find the shovel and the basket. He came home in triumph about noon with both, and with quite a number of clams beside, which the Goodwife cooked for their dinner. When they were seated at the table, and the Goodman had asked the blessing, he leaned back in his chair and surveyed the ceiling of the cabin. From the rafters there hung long festoons of dried pumpkin and golden ears of corn. There were also sausages, hams, and sides of bacon.
"I doubt not you will fare well while we are gone," he said. "There is plenty of well-cured meat, and meal enough ground to last for some time. The planting is done and the corn well hoed; there is wood cut, and Gran'ther Wattles will call upon you if he knows I am away. I am leaving the fowling-piece for thee, wife. The musket I shall take with me."</t>
  </si>
  <si>
    <t>The Swiss Twins</t>
  </si>
  <si>
    <t>http://www.gutenberg.org/cache/epub/3497/pg3497-images.html</t>
  </si>
  <si>
    <t>There stood the table against the kitchen wall, with a little gray mouse on it nibbling a crumb of cheese. A long finger of sunlight streamed through the western window and touched the great stone stove, as if trying to waken the fire within. A beam fell upon a pan of water standing on the floor and sent gay sparkles of light dancing over the shining tins in the cupboard. The cuckoo saw it all at a glance. "This will never do," he ticked indignantly. There was a queer rumbling sound in his insides as if his feelings were getting quite too much for him, and then suddenly he sent a loud "cuckoo" ringing through the silent room. Instantly the little gray mouse leaped down from the table and scampered away to his hole in the wall, the golden sunbeam flickered and was gone, and shadows began to creep into the corners. "Cuckoo, cuckoo," he shouted at the top of his voice, "cuckoo, cuckoo, cuckoo,"—six times in all,—and then, his duty done, he popped back again into his little dark house, and the door clicked behind him.</t>
  </si>
  <si>
    <t>Lucy Maud Montgomery</t>
  </si>
  <si>
    <t>Anne Of Avonlea</t>
  </si>
  <si>
    <t>http://www.gutenberg.org/files/47/47-h/47-h.htm#link2H_4_0012</t>
  </si>
  <si>
    <t>For a few moments the terrified occupants of Avonlea school did not know whether it was an earthquake or a volcanic explosion that had occurred. The innocent looking parcel which Anne had rashly supposed to contain Mrs. Hiram's nut cakes really held an assortment of firecrackers and pinwheels for which Warren Sloane had sent to town by St. Clair Donnell's father the day before, intending to have a birthday celebration that evening. The crackers went off in a thunderclap of noise and the pinwheels bursting out of the door spun madly around the room, hissing and spluttering. Anne dropped into her chair white with dismay and all the girls climbed shrieking upon their desks. Joe Sloane stood as one transfixed in the midst of the commotion and St. Clair, helpless with laughter, rocked to and fro in the aisle. Prillie Rogerson fainted and Annetta Bell went into hysterics.</t>
  </si>
  <si>
    <t>Kilmeny of the Orchard</t>
  </si>
  <si>
    <t>http://www.gutenberg.org/files/5341/5341-h/5341-h.htm#link2HCH0001</t>
  </si>
  <si>
    <t>Physically the two men bore no resemblance to one another, although they were second cousins. Eric Marshall, tall, broad-shouldered, sinewy, walking with a free, easy stride, which was somehow suggestive of reserve strength and power, was one of those men regarding whom less-favoured mortals are tempted seriously to wonder why all the gifts of fortune should be showered on one individual. He was not only clever and good to look upon, but he possessed that indefinable charm of personality which is quite independent of physical beauty or mental ability. He had steady, grayish-blue eyes, dark chestnut hair with a glint of gold in its waves when the sunlight struck it, and a chin that gave the world assurance of a chin. He was a rich man's son, with a clean young manhood behind him and splendid prospects before him. He was considered a practical sort of fellow, utterly guiltless of romantic dreams and visions of any sort.</t>
  </si>
  <si>
    <t>The Story Girl</t>
  </si>
  <si>
    <t>http://www.gutenberg.org/files/5342/5342-h/5342-h.htm#link2HCH0001</t>
  </si>
  <si>
    <t>We were quite willing to go to bed; and presently we found ourselves tucked away upstairs in the very room, looking out eastward into the spruce grove, which father had once occupied. Dan shared it with us, sleeping in a bed of his own in the opposite corner. The sheets and pillow-slips were fragrant with lavender, and one of Grandmother King's noted patchwork quilts was over us. The window was open and we heard the frogs singing down in the swamp of the brook meadow. We had heard frogs sing in Ontario, of course; but certainly Prince Edward Island frogs were more tuneful and mellow. Or was it simply the glamour of old family traditions and tales which was over us, lending its magic to all sights and sounds around us? This was home—father's home—OUR home! We had never lived long enough in any one house to develop a feeling of affection for it; but here, under the roof-tree built by Great-Grandfather King ninety years ago, that feeling swept into our boyish hearts and souls like a flood of living sweetness and tenderness.</t>
  </si>
  <si>
    <t>Chronicles of Avonlea</t>
  </si>
  <si>
    <t>http://www.gutenberg.org/files/1354/1354-h/1354-h.htm#link2H_4_0003</t>
  </si>
  <si>
    <t>The Old Lady lived "away back at the old Lloyd place," as it was always called. It was a quaint, low-eaved house, with big chimneys and square windows and with spruces growing thickly all around it. The Old Lady lived there all alone and there were weeks at a time when she never saw a human being except Crooked Jack. What the Old Lady did with herself and how she put in her time was a puzzle the Spencervale people could not solve. The children believed she amused herself counting the gold in the big black box under her bed. Spencervale children held the Old Lady in mortal terror; some of them—the "Spencer Road" fry—believed she was a witch; all of them would run if, when wandering about the woods in search of berries or spruce gum, they saw at a distance the spare, upright form of the Old Lady, gathering sticks for her fire. Mary Moore was the only one who was quite sure she was not a witch.</t>
  </si>
  <si>
    <t>The Golden Road</t>
  </si>
  <si>
    <t>http://www.gutenberg.org/files/316/316-h/316-h.htm#link2HCH0003</t>
  </si>
  <si>
    <t>We had an exciting time opening our presents. Some of us had more than others, but we all received enough to make us feel comfortably that we were not unduly neglected in the matter. The contents of the box which the Story Girl's father had sent her from Paris made our eyes stick out. It was full of beautiful things, among them another red silk dress—not the bright, flame-hued tint of her old one, but a rich, dark crimson, with the most distracting flounces and bows and ruffles; and with it were little red satin slippers with gold buckles, and heels that made Aunt Janet hold up her hands in horror. Felicity remarked scornfully that she would have thought the Story Girl would get tired wearing red so much, and even Cecily commented apart to me that she thought when you got so many things all at once you didn't appreciate them as much as when you only got a few.</t>
  </si>
  <si>
    <t>http://www.gutenberg.org/files/5343/5343-h/5343-h.htm#link2HCH0003</t>
  </si>
  <si>
    <t>Outside of Rainbow Valley the wind might be rollicking and boisterous. Here it always went gently. Little, winding, fairy paths ran here and there over spruce roots cushioned with moss. Wild cherry trees, that in blossom time would be misty white, were scattered all over the valley, mingling with the dark spruces. A little brook with amber waters ran through it from the Glen village. The houses of the village were comfortably far away; only at the upper end of the valley was a little tumble-down, deserted cottage, referred to as "the old Bailey house." It had not been occupied for many years, but a grass-grown dyke surrounded it and inside was an ancient garden where the Ingleside children could find violets and daisies and June lilies still blooming in season. For the rest, the garden was overgrown with caraway that swayed and foamed in the moonshine of summer eves like seas of silver.
To the sought lay the pond and beyond it the ripened distance lost itself in purple woods, save where, on a high hill, a solitary old gray homestead looked down on glen and harbour.</t>
  </si>
  <si>
    <t>Further Chronicles of Avonlea</t>
  </si>
  <si>
    <t>http://www.gutenberg.org/files/5340/5340-h/5340-h.htm#link2H_4_0003</t>
  </si>
  <si>
    <t>Fatima arrived the next day. Max brought her out in a covered basket, lined with padded crimson satin. Max likes cats and Aunt Cynthia. He explained how we were to treat Fatima and when Ismay had gone out of the room—Ismay always went out of the room when she knew I particularly wanted her to remain—he proposed to me again. Of course I said no, as usual, but I was rather pleased. Max had been proposing to me about every two months for two years. Sometimes, as in this case, he went three months, and then I always wondered why. I concluded that he could not be really interested in Anne Shirley, and I was relieved. I didn't want to marry Max but it was pleasant and convenient to have him around, and we would miss him dreadfully if any other girl snapped him up. He was so useful and always willing to do anything for us—nail a shingle on the roof, drive us to town, put down carpets—in short, a very present help in all our troubles.</t>
  </si>
  <si>
    <t>http://www.gutenberg.org/files/3796/3796-h/3796-h.htm#chap02</t>
  </si>
  <si>
    <t>Rilla was the "baby" of the Blythe family and was in a chronic state of secret indignation because nobody believed she was grown up. She was so nearly fifteen that she called herself that, and she was quite as tall as Di and Nan; also, she was nearly as pretty as Susan believed her to be. She had great, dreamy, hazel eyes, a milky skin dappled with little golden freckles, and delicately arched eyebrows, giving her a demure, questioning look which made people, especially lads in their teens, want to answer it. Her hair was ripely, ruddily brown and a little dent in her upper lip looked as if some good fairy had pressed it in with her finger at Rilla's christening. Rilla, whose best friends could not deny her share of vanity, thought her face would do very well, but worried over her figure, and wished her mother could be prevailed upon to let her wear longer dresses. She, who had been so plump and roly-poly in the old Rainbow Valley days, was incredibly slim now, in the arms-and-legs period.</t>
  </si>
  <si>
    <t>Four Little Blossoms on Apple Tree Island</t>
  </si>
  <si>
    <t>http://www.gutenberg.org/cache/epub/5254/pg5254-images.html</t>
  </si>
  <si>
    <t>The car with Mother and Father Blossom and the four little Blossoms and their suitcases and rugs and shawls and long and short coats, had whirled past Marion Green so rapidly that she had not guessed who the people were until they were almost around the corner, though she waved to them in answer to their call.
For the time at last had come to start for Apple Tree Island, and this morning the Blossoms were actually on their way. Norah's sister had come to stay with her and Annabel Lee, so Mother Blossom had been spared the work and trouble of closing the house. Meg and Bobby had been promised that they could go into a higher grade in the fall, because of their good records for the term. Dot's new dresses were all finished; and Twaddles had wheedled his father into allowing him to take along an empty bird-cage which took up a great deal of room and was utterly useless.</t>
  </si>
  <si>
    <t>Down the Rhine; Or, Young America in Germany</t>
  </si>
  <si>
    <t>http://www.gutenberg.org/files/24124/24124-h/24124-h.htm</t>
  </si>
  <si>
    <t>It was the beginning of a new term in the school. New officers had succeeded the old ones, or the position of the latter had been materially changed. The members of the order of the Knights of the Golden Fleece found themselves scattered by the new arrangement. Not less than a dozen of them had been transferred to the consort, while Tom Perth, the leading spirit of the runaways, had attained to the dignity of second master of the ship, more by his natural abilities than by any efforts he had made to win a high place. As yet he had found no opportunity to arrange a plan for further operations with his confederates, for Mr. Fluxion, the vice-principal, was in the charge of the schooner, and his eyes and ears were always open. The return of the tourists from their excursion restored the routine on board of the vessels.</t>
  </si>
  <si>
    <t>Outward Bound
       Or, Young America Afloat</t>
  </si>
  <si>
    <t>http://www.gutenberg.org/files/15920/15920-h/15920-h.htm</t>
  </si>
  <si>
    <t>This peach tree was a choice variety, in whose cultivation the owner had been making an elaborate experiment. Mr. Lowington had watched it and nursed it with the most assiduous care, and now it bore about a dozen remarkably large and beautiful peaches. They were not quite ripe enough to be gathered, but Shuffles was confident that they would "mellow" in his trunk as well as on the tree. The experiment of the cultivator had been a success, and he had already prepared, with much care and labor, a paper explanatory of the process, which he intended to read before the Pomological Society, exhibiting the fruit as the evidence of the practicability of his method. To Mr. Lowington, therefore, the peaches had a value far beyond their intrinsic worth.
Shuffles gathered a couple of the peaches, and urged his companion to use all possible haste in stripping the tree of its rich burden.</t>
  </si>
  <si>
    <t>The Yacht Club
       or The Young Boat-Builder</t>
  </si>
  <si>
    <t>http://www.gutenberg.org/files/23351/23351-h/23351-h.htm</t>
  </si>
  <si>
    <t>It was an intensely warm day near the close of June, and the young lady had chosen the coolest and shadiest place she could find on the piazza of her father's elegant mansion in Belfast. She was as pretty as she was bright and vivacious, and was a general favorite among the pupils of the High School, which she attended. She was deeply absorbed in the reading of a story in one of the July magazines, which had just come from the post-office, when she heard a step near her. The sound startled her, it was so near; and, looking up, she discovered the young man whom she had spoken to close beside her. He was not Don John of Austria, but Donald John Ramsay of Belfast, who had been addressed by his companions simply as Don, a natural abbreviation of his first name, until he of Austria happened to be mentioned in the history recitation in school, when the whole class looked at Don, and smiled; some of the girls even giggled, and got a check for it; but the republican young gentleman became a titular Spanish hidalgo from that moment.</t>
  </si>
  <si>
    <t>Taken by the Enemy</t>
  </si>
  <si>
    <t>http://www.gutenberg.org/files/18579/18579-h/18579-h.htm</t>
  </si>
  <si>
    <t>Paul Vapoor was a genius, and that accounted for his position as chief engineer at the age of twenty-two. He was born a machinist, and his taste in that direction had made him a very hard student. His days and a large portion of his nights, while in his teens, had been spent in studying physics, chemistry, and, in fact, all the sciences which had any bearing upon the life-work which nature rather than choice had given him to do.
His father had been in easy circumstances formerly, so that there had been nothing to interfere with his studies before he was of age. Up to this period, he had spent much of his time in a large machine-shop, working for nothing as though his daily bread depended upon his exertions; and he was better qualified to run an engine than most men who had served for years at the business, for he was a natural scientist.</t>
  </si>
  <si>
    <t>On The Blockade
       SERIES: The Blue and the Gray Afloat</t>
  </si>
  <si>
    <t>http://www.gutenberg.org/files/18617/18617-h/18617-h.htm</t>
  </si>
  <si>
    <t>The captain's cabin was in the stern of the vessel, according to the orthodox rule in naval vessels. Of course it was small, though it seemed large to Christy who had spent so much of his leisure time in the cabin of the Florence, his sailboat on the Hudson. It was substantially fitted up, with little superfluous ornamentation; but it was a complete parlor, as a landsman would regard it. From it, on the port side opened the captain's state room, which was quite ample for a vessel no larger than the Bronx. Between it and the pantry on the starboard side, was a gangway leading from the foot of the companion way, by which the captain's cabin and the ward room were accessible from the quarter deck.
Crossing the gangway at the foot of the steps, Christy led the way into the ward room, where the principal officers were accommodated. It contained four berths, with portières in front of them, which could be drawn out so as to inclose each one in a temporary state room.</t>
  </si>
  <si>
    <t>Within The Enemy's Lines
       SERIES: The Blue and the Gray--Afloat</t>
  </si>
  <si>
    <t>http://www.gutenberg.org/files/18264/18264-h/18264-h.htm</t>
  </si>
  <si>
    <t>When the cook of the Florence, usually the skipper of the craft, was engaged in the practice of the culinary art, he seated himself on what looked like a box in front of the stove. But the interior of this box was really a part of the cabin, for it contained the feet of any one occupying the berth on the starboard side. The cookroom had no end of bins, lockers and drawers to contain the variety of provisions and stores necessary to get up a dinner for the skipper and his guests, when he had any. And even all these places could not contain everything that was needed on board. Under the two berths were large, though not very deep, lockers, one of which contained the jib-topsail of the craft, and other spare sails, while the opposite one was the fuel locker of the sloop.
As the boat had not been used for a long time in cruising, the fuel receptacle was empty, though a spare gaff-topsail had been thrown into it. This locker was big enough to admit the body-corporate of the skipper.</t>
  </si>
  <si>
    <t>Down the River; Or, Buck Bradford and His Tyrants</t>
  </si>
  <si>
    <t>http://www.gutenberg.org/files/24283/24283-h/24283-h.htm</t>
  </si>
  <si>
    <t>I think we floated half a mile down the river, and I heard persons shouting far above us, in boats. We were approaching a bend in the stream, where I hoped the current would set us near enough to the shore to enable me to effect a landing. Just then the steamer came puffing along; but her course took her some distance from us. She passed us, and in the swell caused by her wheels we were tossed up and down, and I was afraid the squire would be shaken from his hold. I grasped him by the collar with one hand, and kept him in position till the commotion of the water had partially subsided.
But the swell did us a good turn, for it drove the log towards the shore, at the bend of the stream, and I found that I could touch bottom. With a hold for my feet, I pushed the timber towards the bank till one end of it grounded. I then helped the squire to walk up the shoaling beach, out of the river.</t>
  </si>
  <si>
    <t>Four Young Explorers; Or, Sight-Seeing in the Tropics</t>
  </si>
  <si>
    <t>http://www.gutenberg.org/files/24252/24252-h/24252-h.htm</t>
  </si>
  <si>
    <t>Achang had given them a hint on board of the ship that mosquitoes were abundant in some localities in Borneo. The Guardian-Mother was provided with the material, and the ladies had made a dozen mosquito bars for the explorers. They were canopies, terminating in a point at the top, where they were suspended to the cross rods on which the canvas roof was supported. The netting was tucked in under the cushions of the divan, and the sleepers were perfectly protected.
Captain Scott had carried out his plan in regard to the watches. The cook was exempted from all duty in working the little steamer; but each of the other seamen was required to keep a half-watch of two hours during the first night on board. Clinch was on watch at four in the morning. He called the engineer at this hour, and Felipe proceeded at once to get up steam. It was still dark, for the sun rises and sets at six o'clock on the equator.</t>
  </si>
  <si>
    <t>Work and Win
       or, Noddy Newman on a Cruise</t>
  </si>
  <si>
    <t>http://www.gutenberg.org/files/23758/23758-h/23758-h.htm</t>
  </si>
  <si>
    <t>When the performance was over, Noddy, with the assistance of one of his companions, dressed himself in "trunk and tights," and appeared in the ring to take his first lesson in graceful movements. He could turn the somersets, and go through with the other evolutions; but there was a certain polish needed—so the ring-master said—to make them pass off well. He was to assume a graceful position at the beginning and end of each act; he must recover himself without clumsiness; he must bow, and make a flourish with his hands, when he had done a brilliant thing.
Noddy had not much taste for this branch of the profession. He did not like the bowing and the flourishing. If the feat itself did not please the people, he could not win them by smirking. He was much pleased with his costume, and this kept him good-natured, under the severe training of the ring-master, for a time. Mr. Whippleby was coarse and rough in his manners.</t>
  </si>
  <si>
    <t>P. H. Emerson</t>
  </si>
  <si>
    <t>THE OLD MAN AND THE FAIRIES.</t>
  </si>
  <si>
    <t>Welsh Fairy-Tales And Other Stories</t>
  </si>
  <si>
    <t>http://www.gutenberg.org/files/8675/8675-h/8675-h.htm#link2H_4_0006</t>
  </si>
  <si>
    <t>There was an old man living in those days who used to frequent the fairs that were held across the mountains. One day he was crossing the mountains to a fair, and when he got to a lonely valley he sat down, for he was tired, and he dropped off to sleep, and his bag fell down by his side. When he was sound asleep the fairies came and carried him off, bag and all, and took him under the earth, and when he awoke he found himself in a great palace of gold, full of fairies dancing and singing. And they took him and showed him everything, the splendid gold room and gardens, and they kept dancing round him until he fell asleep.
When he was asleep they carried him back to the same spot where they had found him, and when he awoke he thought he had been dreaming, so he looked for his bag, and got hold of it, but he could hardly lift it. When he opened it he found it was nearly filled with gold.</t>
  </si>
  <si>
    <t>Padraic Colum</t>
  </si>
  <si>
    <t>THE BUILDING OF THE WALL</t>
  </si>
  <si>
    <t>The Children of Odin
       The Book of Northern Myths</t>
  </si>
  <si>
    <t>http://www.gutenberg.org/files/24737/24737-h/24737-h.htm#Page_6</t>
  </si>
  <si>
    <t>Now the truth is that Svadilfare was tired of working day and night. When he saw the little mare go galloping off he became suddenly discontented. He left the stone he was hauling on the ground. He looked round and he saw the little mare looking back at him. He galloped after her.
He did not catch up on the little mare. She went on swiftly before him. On she went over the moonlit meadow, turning and looking back now and again at the great Svadilfare, who came heavily after her. Down the mountainside the mare went, and Svadilfare, who now rejoiced in his liberty and in the freshness of the wind and in the smell of the flowers, still followed her. With the morning's light they came near a cave and the little mare went into it. They went through the cave. Then Svadilfare caught up on the little mare and the two went wandering together, the little mare telling Svadilfare stories of the Dwarfs and the Elves.</t>
  </si>
  <si>
    <t>Parker Fillmore</t>
  </si>
  <si>
    <t>THE PIGEON'S BRIDE</t>
  </si>
  <si>
    <t>The Laughing Prince
       Jugoslav Folk and Fairy Tales</t>
  </si>
  <si>
    <t>http://www.gutenberg.org/files/19713/19713-h/19713-h.htm#Page_51</t>
  </si>
  <si>
    <t>The Princess was interested in her embroidery—there's no doubt about that. She spent every moment she could in the tower-room, working and singing. The tower was high up among the treetops. It was reached by winding stairs so narrow and so many that no one any older than the Princess would care to climb them. The Princess flew up them like a bird, scarcely pausing for breath. At the top of the stairs was a trap-door which was the only means of entrance into the tower-room. Once in the tower-room with the bolt of the trap-door securely fastened, the Princess was safe from interruption and could work away at her embroidery to her heart's content. The tower had windows on all sides, so the Princess as she sat at her embroidery frame could look out north, east, south, and west.</t>
  </si>
  <si>
    <t>Pauline Lester</t>
  </si>
  <si>
    <t>Marjorie Dean High School Freshman</t>
  </si>
  <si>
    <t>http://www.gutenberg.org/files/23644/23644-h/23644-h.htm</t>
  </si>
  <si>
    <t>Marjorie laughed. Those who knew her best would have understood that her laughter meant defiance. "I don't choose my friends because they are rich or because others like them. I choose them because I want them myself," she declared with a proud lift of her head. "I knew that someone had been horrid to you the first day I ever saw you. I heard several girls talking of you afterward. At least, I think they were talking of you. I said to myself then that they had misjudged you. So I went home and wrote my letter to Mary. I told mother all about you, too, and that I was going to be your friend, if you would let me. I want you to come and see me and meet mother and father. As for the girls in the freshman class, I'd like to be friends with them, too, but I couldn't do anything so contemptible and unfair as to dislike a girl just because they thought they did. Now, you know what I think about it. Are we going to share our locker and our troubles and our pleasures?"</t>
  </si>
  <si>
    <t>Marjorie Dean, College Sophomore</t>
  </si>
  <si>
    <t>http://www.gutenberg.org/files/22071/22071-h/22071-h.htm</t>
  </si>
  <si>
    <t>The senior try-out did not take place on Friday. No aspirants appeared at the gymnasium. The seniors were not ambitious to shine as basketball stars. The freshmen went to work at once to perfect their playing under the willing guidance of Professor Leonard. The soph team was not quite so zealous, but put in at least two afternoons a week at practice. This team was the pride of the active director's heart. He assured them more than once that they could meet a team of professional men players and acquit themselves with credit. If he wondered why the junior five did not take advantage of his offer, he made no comment. While he took a deep interest in basketball, he left all the arrangements of the games to the senior sports committee, preferring to allow them to do the managing.</t>
  </si>
  <si>
    <t>Percy B. Green</t>
  </si>
  <si>
    <t>A History of Nursery Rhymes</t>
  </si>
  <si>
    <t>http://www.gutenberg.org/files/24065/24065-h/24065-h.htm</t>
  </si>
  <si>
    <t>The Irish fisherman's belief in the Souls' Cages and the Merrow, or Man of the Sea, was once held in general esteem by the men who earned a livelihood on the shores of the Atlantic. This Merrow, or Spirit of the Waters, sometimes took upon himself a half-human form, and many a sailor on the rocky coast of Western Ireland has told the tale of how he saw the Merrow basking in the sun, watching a storm-driven ship. His form is described as that of half man, half fish, a thing with green hair, long green teeth, legs with scales on them, short arms like fins, a fish's tail, and a huge red nose. He wore no clothes, and had a cocked hat like a sugar-loaf, which was carried under the arm—never to be put on the head unless for the purpose of diving into the sea. At such times he caught all the souls of those drowned at sea and put them in cages made like lobster pots.</t>
  </si>
  <si>
    <t>PERCY KEESE FITZHUGH</t>
  </si>
  <si>
    <t>TOM SLADE
AT TEMPLE CAMP</t>
  </si>
  <si>
    <t>http://www.gutenberg.org/files/19522/19522-h/19522-h.htm</t>
  </si>
  <si>
    <t>Rejected by a large majority—I mean, elected by a large majority."
Roy Blakeley gathered up the ballots in his two hands, dropped them into the shoe box and pushed the box across the table to Mr. Ellsworth as if the matter were finally settled.
"Honorable Roy Blakeley," he added, "didn't even carry his own patrol."
This humiliating confession, offered in Roy's gayest manner, was true. The Silver Foxes had turned from their leader and, to a scout, voted for Tom Slade. It was hinted that Roy himself was responsible for this, but he was a good politician and would not talk. There was also a dark rumor that a certain young lady was mixed up in the matter and it is a fact that only the night before Roy and Mary Temple had been seen in earnest converse on the wide veranda at Grantley Square by Pee-wee Harris, who believed that a scout should be observant.</t>
  </si>
  <si>
    <t>TOM SLADE
MOTORCYCLE DISPATCH-
BEARER</t>
  </si>
  <si>
    <t>http://www.gutenberg.org/files/19495/19495-h/19495-h.htm</t>
  </si>
  <si>
    <t>Tommy Atkins' rifle was by no means the first inanimate thing to prove human and to deserve human treatment. Animals of all sorts have been given this quality. Jack London's dog, in The Call of the Wild, has human interest. So has the immortal Black Beauty.
But we are not concerned with animals now. Kipling's ocean liner has human interest—a soul. I need not tell you that a boat is human. Its every erratic quality of crankiness, its veritable heroism under stress, its temperament (if you like that word) makes it very human indeed. That is why a man will often let his boat rot rather than sell it.
This is not true of all inanimate things. It depends. I have never heard of a steam roller or a poison gas bomb being beloved by anybody. I should not care to associate with a hand grenade. It is a matter of taste; I dare say I could learn to love a British tank, but I could never make a friend and confidante of a balloon. An aeroplane might prove a good pal—we shall have to see.</t>
  </si>
  <si>
    <t>TOM SLADE
WITH THE COLORS</t>
  </si>
  <si>
    <t>http://www.gutenberg.org/files/20986/20986-h/20986-h.htm</t>
  </si>
  <si>
    <t>The Red Cross bandages which he had rolled had had to be rolled over again. The seeds which he had planted had not come up, because he had buried them instead of planting them. Roy's onion plants were peeping coyly forth in the troop's patriotic garden; Doc Carson's lettuce was showing the proper spirit; a little regiment of humble radishes was mobilizing under the loving care of Connie Bennett, and Pee-wee's tomatoes were bold with flaunting blossoms. A bashful cucumber which basked unobtrusively in the wetness of the ice-box outlet under the shed at Artie Van Arlen's home was growing apace. But not a sign was there of Tom's beans or peas or beets—nothing in his little allotted patch but a lonely plantain which he had carefully nursed until Pee-wee had told him the bitter truth—that this child of his heart was nothing but a vulgar weed.
It is true that Roy Blakeley had tried to comfort Tom by telling him that if his seeds did not come up in Bridgeboro they might come up in China, for they were as near to one place as the other! Tom had not been comforted.</t>
  </si>
  <si>
    <t>Percy Keese Fitzhugh</t>
  </si>
  <si>
    <t>Roy Blakeley</t>
  </si>
  <si>
    <t>http://www.gutenberg.org/files/10552/10552-h/10552-h.htm</t>
  </si>
  <si>
    <t>As long as there's any sign of a trail you can't get me rattled, but cracky, I don't like marshes. You can get lost in a marsh easier than in any other place. Pretty soon I was plodding around deeper than my knees and it gave me a strain every time I dragged my leg out of the swamp. Maybe you'll wonder why I didn't go back, but if you do, that's because you don't know much about marshes. All of a sudden I was right in the middle of it, as you might say, and there were no landmarks at all.
Pretty soon I was in waist deep and then I was scared, you can bet. If there's one thing that gets me scared it's quicksand. As long as I could get my legs out I was all right, but when I began sinking as low as my waist and had to drag myself out by squirming and catching hold of bushes and things, then I lost my nerve—I have to admit it.</t>
  </si>
  <si>
    <t>Roy Blakeley's Adventures in Camp</t>
  </si>
  <si>
    <t>http://www.gutenberg.org/cache/epub/10316/pg10316-images.html</t>
  </si>
  <si>
    <t>As soon as I had finished clearing up after supper, I got out the troop book and began writing it up. I was behind about two weeks with it and so I had about ten pages to do. Oh, but it was dandy sitting there on the deck with my feet up on the railing, writing. I mean I was writing with my hand. Pretty soon it began getting dark and I could see the lights coming out on all the different boats just like stars. It's kind of fun being alone sometimes. I could see all the lights in the town, too, but what did I care? I said I'd rather be alone where I was. Pretty soon it was too dark to write and so I just sat there thinking. Maybe you think it's no fun just thinking. But I was thinking how pretty soon we'd be hiking up from Catskill Landing to Black Lake, and how I'd see Jeb Rushmore, and how I'd take a hike and find out if the robin's nest was just where it was last year. That robin is a member of our patrol—he's an honorary member.</t>
  </si>
  <si>
    <t>Roy Blakeley, Pathfinder</t>
  </si>
  <si>
    <t>http://www.gutenberg.org/files/19815/19815-h/19815-h.htm</t>
  </si>
  <si>
    <t>But remember, I told you that the hike didn't really begin till we got to Catskill. The reason I don't count the hike from Temple Camp to Catskill is because we were all the time hiking down there. It wasn't a hike, it was a habit. I wouldn't be particular about three or four miles. Besides, I wouldn't ask you to take them, because they've been used before. I wouldn't give you any second hand miles.
When we got to Catskill we bought some egg powder and bacon (gee, I love bacon) and coffee and sugar and camera films and mosquito dope and beans and flour and chocolate. You can make a dandy sandwich putting a slice of bacon between two slabs of chocolate. Mm-um! We had a pretty good bivouac outfit, because the Warner twins have a balloon silk shelter that rolls up so small you can almost put it in a fountain pen—that's what Harry Donnelle said. Dorry Benton had his aluminum cooking set along, saucepans, cups, dishes, coffee pot—everything fits inside of everything else.</t>
  </si>
  <si>
    <t>TOM SLADE AT BLACK LAKE</t>
  </si>
  <si>
    <t>http://www.gutenberg.org/files/18943/18943-h/18943-h.htm</t>
  </si>
  <si>
    <t>Tom Slade, bending over the office table, scrutinized the big map of Temple Camp. It was the first time he had really looked at it since his return from France, and it made him homesick to see, even in its cold outlines, the familiar things and scenes which he had so loved as a scout. The hill trail was nothing but a dotted line, but Tom knew it for more than that, for it was along its winding way into the dark recesses of the mountains that he had qualified for the pathfinder's badge. Black Lake was just an irregular circle, but in his mind's eye he saw there the moonlight glinting up the water, and canoes gliding silently, and heard the merry voices of scouts diving from the springboard at its edge.
He liked this map better than maps of billets and trenches, and to him the hill trail was more suggestive of adventure than the Hindenburg Line. He had been very close to the Hindenburg Line and it had meant no more to him than the equator. He had found the war to be like a three-ringed circus—it was too big. Temple Camp was about the right size.</t>
  </si>
  <si>
    <t xml:space="preserve">
TOM SLADE
ON MYSTERY TRAIL</t>
  </si>
  <si>
    <t>http://www.gutenberg.org/files/18180/18180-h/18180-h.htm</t>
  </si>
  <si>
    <t>It was characteristic of Tom Slade that he liked to go off alone occasionally for a ramble in the woods. It was not that he liked the scouts less, but rather that he liked the woods more. It was his wont to stroll off when his camp duties for the day were over and poke around in the adjacent woods.
The scouts knew and respected his peculiarities and preferences, particularly those who were regular summer visitors at the big camp, and few ever followed him into his chosen haunts. Occasionally some new scout, tempted by the pervading reputation and unique negligee of Uncle Jeb's young assistant, ventured to follow him and avail himself of the tips and woods lore with which the more experienced scout's conversation abounded when he was in a talking mood. But Tom was a sort of creature apart and the boys of camp, good scouts that they were, did not intrude upon his lonely rambles.</t>
  </si>
  <si>
    <t xml:space="preserve">
TOM SLADE'S
DOUBLE DARE</t>
  </si>
  <si>
    <t>http://www.gutenberg.org/files/19590/19590-h/19590-h.htm</t>
  </si>
  <si>
    <t>This sort of talk was a sample of life at Temple Camp for seven days past. Those who were not given to jollying and banter had fallen back on checkers and dominos and other wild sports. A few of the more adventurous and reckless made birchbark ornaments, while those who were in utter despair for something to do wrote letters home.
Several dauntless spirits had braved the rain to catch some fish, but the fish, themselves disgusted, stayed down at the bottom of the lake, out of the wet, as Roy said. It was so wet that even the turtles wouldn't come out without umbrellas.
Rain, rain, rain. It flowed off the pavilion roof like a waterfall. It shrunk tent canvas which pulled on the ropes and lifted the pegs out of the soggy ground. It buried the roads in mud. Hour in and hour out the scouts sat along the back of the deep veranda, beguiling their enforced leisure with banter and riddles and camp gossip.</t>
  </si>
  <si>
    <t>Pee-wee Harris</t>
  </si>
  <si>
    <t>http://www.gutenberg.org/files/9833/9833-h/9833-h.htmm</t>
  </si>
  <si>
    <t>Pee-wee and Pepsy were not agreed about allowing this third person to buy into their enterprise. Pepsy was suspicious because she could not understand it. But Pee-wee, quick to forget dislikes and trifling injuries, was strong for the new partner.
"He's all right," he told her, "and scouts are supposed to be kind and help people and maybe he wants to reform and we ought to help him get into business."
"He's a smarty and I hate him and three is bad luck," was all that Pepsy could say. Then she broke down crying, "Miss Bellison hates him, too," she sobbed, "and—and if people sit three in a seat in a wagon one of them dies inside of a year. Now you go and spoil it all by having three."
"You get three jawbreakers for a cent," Pee-wee said. "Lots of times I bought them three for a cent, and I bought peanut bars three for a cent too, and I never died inside of a year, you can ask anybody."</t>
  </si>
  <si>
    <t>Pee-wee Harris Adrift</t>
  </si>
  <si>
    <t>http://www.gutenberg.org/files/17767/17767-h/17767-h.htm</t>
  </si>
  <si>
    <t>On Saturday morning the Silver Foxes went into the city to buy some camping things and to see a movie show in the afternoon. The Ravens went off for a hike. A Saturday spent alone was more than the soul of Pee-wee could endure, so he conquered his foolish pride and went up to Connie Bennett's house to find out what the Elks were going to do. He would not join in with the Elks, he told himself, but he would pal with any single Elk, or even with two or three. That would be all right as long as he did not foist himself upon a whole patrol. "Eight's a company, nine's a crowd, gee whiz, I have to admit that," he said to himself. "It's all right for me to go with one feller even if he's a scout but a patrol's different."
It was a wistful and rather pathetic little figure that Mrs. Bennett discovered upon the porch.
"Connie? Oh gracious, he's been gone an hour, dear," she said. "They all went away with Mr. Collins in his auto. I told him he must be back for supper. How is it you're not with them, Walter?"</t>
  </si>
  <si>
    <t>Pee-wee Harris on the Trail</t>
  </si>
  <si>
    <t>http://www.gutenberg.org/files/15750/15750-h/15750-h.htm</t>
  </si>
  <si>
    <t>The night was bleak and cold. All through the melancholy, cheerless day, the first chill of autumn had been in the air. Toward evening the clouds had parted, showing a steel-colored sky in which the sun went down a great red ball, tinting the foliage across the river with a glow of crimson. A sun full of rich light but no heat.
The air was heavy with the pungent fragrance of burning leaves. The gutters along Main Street were full of these fluttering, red memorials of the good old summer-time.
But there were other signs that the melancholy days had come. Down at the Bridgeboro station was a congestion of trunks and other luggage bespeaking the end of the merry play season. And saddest of all, the windows of the stationery stores were filled with pencil-boxes and blank books and other horrible reminders of the opening of school.</t>
  </si>
  <si>
    <t>QUINCY ALLEN</t>
  </si>
  <si>
    <t>THE OUTDOOR CHUMS
Or
The First Tour of the Rod, Gun and Camera Club</t>
  </si>
  <si>
    <t>http://www.gutenberg.org/cache/epub/10267/pg10267-images.html</t>
  </si>
  <si>
    <t>"Wake up! wake up!"
Both Frank and Jerry shouted at the top of their strong voices. The others came tumbling into view, and loud were their expressions of dismay at the terrible sight that met their eyes.
"Get busy here, every one! Water wanted, and never mind your clothes!"
Even while he was speaking Frank jumped into action. The night air struck home, and made him shiver, for he had just tumbled out from between the snug folds of his blanket; but this was a time when delay might mean the complete wiping out of the camp.
Will gave a whoop and immediately vanished again inside the tent. He had not gone to rescue any of his clothes, nor did he even think of getting into them; but when he reappeared it was with his camera hugged tightly in his arms.</t>
  </si>
  <si>
    <t>THE OUTDOOR CHUMS AT
CABIN POINT</t>
  </si>
  <si>
    <t>http://www.gutenberg.org/files/19743/19743-h/19743-h.htm</t>
  </si>
  <si>
    <t>When Jerry Wallington gave expression to his gratitude after this fashion, two of his companions waved their hats as though he voiced their sentiments. One of these boys was Will Milton, and while he did not seem to be quite as vigorous as his chums, still his active life during the last two years had done much to build up his strength. As for Bluff Masters, any one could see from his looks that he had a constitution of iron, while his face told of determination bordering on obstinacy. The fourth member of the little party tramping along this road leading over the ridge was Frank Langdon. He was a boy of many parts, able to take the lead in most matters, and looked up to by his comrades.
All of them lived in the town of Centerville, where, on account of their love for the open and for camp life, they had become known as the "Outdoor Chums." Fortune had indeed been kind to these four boys, and allowed them to enjoy opportunities for real sport that come the way of few lads.</t>
  </si>
  <si>
    <t>THE OUTDOOR CHUMS ON THE GULF</t>
  </si>
  <si>
    <t>http://www.gutenberg.org/cache/epub/14130/pg14130-images.html</t>
  </si>
  <si>
    <t>Jerry had perched himself on the forward rail, where he could survey the scenery. Will had his camera in his hand, and seemed ready to snap off any remarkable picture that presented itself to his vision. He was keen on taking some views that would embrace the weird, hanging Spanish moss, though Frank told him to have patience, and any number of these would come in time.
There was not the least warning when the shock came. The boat suddenly brought up with a bang on some hidden snag, and as Frank involuntarily shut off the power he had a rapid view of poor Jerry taking a header over the rail. Immediately after, a tremendous splash announced that he had struck the water all right; indeed, as he sprawled with hands and legs outstretched, one would half suspect it was a gigantic frog that leaped from the boat into the deep river.</t>
  </si>
  <si>
    <t>Robert L. Drake</t>
  </si>
  <si>
    <t>The Boy Allies at Jutland</t>
  </si>
  <si>
    <t>http://www.gutenberg.org/cache/epub/10081/pg10081-images.html</t>
  </si>
  <si>
    <t>A great, long, gray shape moved swiftly through the waters of the Thames. Smoke, pouring from three different points in the middle of this great shape, ascended, straight in the air some distance, then, caught by the wind, drifted westward.
It was growing dark. Several hours before, this ocean greyhound—one of Great Britain's monster sea-fighters—had up-anchored and left her dock—where she had been undergoing slight repairs—heading eastward down the river.
Men lined the rails of the monster ship. These were her crew—or some of her crew, to be exact—for the others were engaged in duties that prevented them from waving to the crowds that thronged the shore—as did the men on deck.
Sharp orders carried across the water to the ears of those on shore. The officers were issuing commands. Men left the rail and disappeared from the view of the spectators as they hurried to perform their duties. Came several sharp blasts of the vessel's siren; a moment later her speed increased and as she slid easily through the waters of the river, a cheer went up from both shores.</t>
  </si>
  <si>
    <t>The Boy Allies with the Victorious Fleets
       The Fall of the German Navy</t>
  </si>
  <si>
    <t>http://www.gutenberg.org/files/14626/14626-h/14626-h.htm</t>
  </si>
  <si>
    <t>The U.S.S. Plymouth was Jack Templeton's first command. He had been elevated to the rank of captain only a few weeks before. Naturally he was not a little proud of his vessel. When Jack was given his ship, it was only natural, too, that Frank Chadwick, who had been his associate and chum through all the days of the great war, should become Jack's first officer.
In spite of the fact that Jack's rating as captain was in the British navy, he was at this moment in command of an American vessel. This came about through a queer combination of circumstances.
The American commander of the Plymouth had been taken suddenly ill. At almost the same time the Plymouth had been ordered to proceed from Dover to Liverpool to join other American vessels. Almost on the eve of departure, the first officer also was taken ill. It was to him the command naturally would have fallen in the captain's absence. The second officer was on leave of absence. Thus, without a skipper, the Plymouth could not have sailed.</t>
  </si>
  <si>
    <t>Treasure Island</t>
  </si>
  <si>
    <t>http://www.gutenberg.org/files/120/120-h/120-h.htm#link2H_4_0007</t>
  </si>
  <si>
    <t>It was already candle-light when we reached the hamlet, and I shall never forget how much I was cheered to see the yellow shine in doors and windows; but that, as it proved, was the best of the help we were likely to get in that quarter. For—you would have thought men would have been ashamed of themselves—no soul would consent to return with us to the Admiral Benbow. The more we told of our troubles, the more—man, woman, and child—they clung to the shelter of their houses. The name of Captain Flint, though it was strange to me, was well enough known to some there and carried a great weight of terror. Some of the men who had been to field-work on the far side of the Admiral Benbow remembered, besides, to have seen several strangers on the road, and taking them to be smugglers, to have bolted away; and one at least had seen a little lugger in what we called Kitt's Hole. For that matter, anyone who was a comrade of the captain's was enough to frighten them to death.</t>
  </si>
  <si>
    <t>The Black Arrow
       a Tale of Two Roses</t>
  </si>
  <si>
    <t>http://www.gutenberg.org/files/848/848-h/848-h.htm</t>
  </si>
  <si>
    <t>It was near six in the May morning when Dick began to ride down into the fen upon his homeward way. The sky was all blue; the jolly wind blew loud and steady; the windmill-sails were spinning; and the willows over all the fen rippling and whitening like a field of corn. He had been all night in the saddle, but his heart was good and his body sound, and he rode right merrily.
The path went down and down into the marsh, till he lost sight of all the neighbouring landmarks but Kettley windmill on the knoll behind him, and the extreme top of Tunstall Forest far before. On either hand there were great fields of blowing reeds and willows, pools of water shaking in the wind, and treacherous bogs, as green as emerald, to tempt and to betray the traveller. The path lay almost straight through the morass. It was already very ancient; its foundation had been laid by Roman soldiery; in the lapse of ages much of it had sunk, and every here and there, for a few hundred yards, it lay submerged below the stagnant waters of the fen.</t>
  </si>
  <si>
    <t>Robert Shaler</t>
  </si>
  <si>
    <t>The Boy Scouts of the Geological Survey</t>
  </si>
  <si>
    <t>http://www.gutenberg.org/cache/epub/12945/pg12945-images.html</t>
  </si>
  <si>
    <t>Lying on his back in the narrow trail, with his eyes continually roving over the jagged side of the cliff, Ralph became drowsy, in spite of his desire to catch sight of the eagles when they rose to stretch their wings in the first flight of the day. Along the eastern rim of the hills the sky was paling into a yellow glow without a cloud to mar its perfect clarity.
How long the young hunter dozed he could not tell, but he roused with a start, and sat bolt upright, glancing around him impatiently. Directly over his head, soaring high over the trees, was one of the great birds, evidently in search of prey: perhaps an unwary rabbit, squirrel, or fat woodchuck, for breakfast.
Catching sight of the bird as it hung poised in mid air, Ralph muttered:
"If that's the male, hunting alone, the female must be on the nest—-which will make matters twice as difficult for me."</t>
  </si>
  <si>
    <t>Roger Thompson Finlay</t>
  </si>
  <si>
    <t>The Wonder Island Boys: Exploring the Island</t>
  </si>
  <si>
    <t>http://www.gutenberg.org/files/20588/20588-h/20588-h.htm</t>
  </si>
  <si>
    <t>The usual rate of travel did not average two and a half miles an hour, and while the first and second days were vigorous ones, they were not so much disposed to hurry up now, and were taking the trip more leisurely, thus giving more time to the examination of trees and plants and flowers, and to investigating the geological formation of the country. The new river was not, in all probability, more than seventy miles from the Cataract home.
Beyond, fully a day's march, was the mountain chain—not a high range, but an elevation which showed a broken skyline. The mountains below the South River did not now seem so formidable; and directly to the south they could see no ranges or hill elevations. To the north the sea might be ten or fifty miles away. The river flowed past them at the rate of about two miles an hour.
That evening, while sitting on the bank, Harry had an idea. "We made a mistake in calling our home river the West River. Let us call this the West, and rename our stream the Cataract River."</t>
  </si>
  <si>
    <t>The Wonder Island Boys: The Mysteries of the Caverns</t>
  </si>
  <si>
    <t>http://www.gutenberg.org/files/20614/20614-h/20614-h.htm</t>
  </si>
  <si>
    <t>It was now nearing night, and they were fully ten miles from home. Ten miles is not a long tramp, but to travelers like ours, already weary with their trudging and with the excitements of the day, it was concluded to camp in the wagon for the night, and then proceed home early in the morning. To take the wagon would be an impossibility.
They really learned to love the patient yaks. For fully five months they had been daily companions, and were now so well trained that some discouragement was felt at being compelled again to break in others. They had an ample supply of good material in the herd to pick from, but it took time and patience to develop such a team as had been lost.
During the entire night one of the trio kept watch, not so much from a feeling of fear as in the hope the yaks would return during the night; but they were doomed to disappointment. Morning came, but the yaks did not, and after gathering together the most useful belongings, and putting them into convenient bundles for carrying purposes, set out for home.</t>
  </si>
  <si>
    <t>The Wonder Island Boys: The Tribesmen</t>
  </si>
  <si>
    <t>http://www.gutenberg.org/files/20753/20753-h/20753-h.htm</t>
  </si>
  <si>
    <t>Among the first adventures in the field of making the useful necessities was the construction of a water wheel; the building of a sawmill, from which lumber was turned out to make their dwelling; a loom was put up which enabled them to weave clothing; and, finally, a wagon, which arose from the desire to utilize a herd of yaks, which they succeeded in capturing.
Before the present adventure a number of useful articles and tools had been made, among which might be mentioned a lathe, a foundry, in which they turned out articles in iron and brass, and this gave them an opportunity to make first a few pistols, and lastly, several guns, with which the present expedition was equipped.
All these things interested the boys, and they took delight in every part of it, and it gave them satisfaction to see the results of their work on every hand. But that which attracted them more intensely were the series of exploits which brought to light the hidden mysteries of the island, and which caused them to name it "Wonder Island."</t>
  </si>
  <si>
    <t>The Wonder Island Boys: Adventures on Strange Islands</t>
  </si>
  <si>
    <t>http://www.gutenberg.org/files/21760/21760-h/21760-h.htm</t>
  </si>
  <si>
    <t>Their voyage was accompanied by favoring winds and perfect weather. Valparaiso, Chile, was the first port at which they landed, and as a trip around the Horn, or even through the Straits of Magellan, and up along the Atlantic coast, would mean several months, with their own vessel, they shipped in one of the line steamers, and within seven weeks they saw Sandy Hook lightship, and then the forts which lined the opposite shore at the Narrows.
Telegrams to their parents created paroxysms of joy in many homes which had been robbed when the Investigator went down. There were no happier homes than the ones Harry and George were welcomed to.
The papers told the stories of the boys in pages and pages of descriptions, and they showed the photos, and told what the boys had done in their temporary home. The hero of all this wonderful homecoming was Angel.
The people, the houses, the wonderful automobiles which he saw on every hand, at first alarmed him, but when he saw that George did not seem a bit afraid, he reconciled himself to the situation.</t>
  </si>
  <si>
    <t>Samuel Rutherford Crockett</t>
  </si>
  <si>
    <t>THE FIRST TALE FROM "WAVERLEY"</t>
  </si>
  <si>
    <t>Red Cap Tales
       Stolen from the Treasure Chest of the Wizard of the North</t>
  </si>
  <si>
    <t>http://www.gutenberg.org/files/22656/22656-h/22656-h.htm#Page_11</t>
  </si>
  <si>
    <t>His Aunt Rachel had another reason for wishing him to leave Waverley-Honour. She had actually observed her Edward look too often across at the Squire's pew in church! Now Aunt Rachel held it no wrong to look at Squire Stubbs's pew if only that pew had been empty. But it was (oh, wickedness!) just when it contained the dear old-fashioned sprigged gown and the fresh pretty face of Miss Cecilia Stubbs, that Aunt Rachel's nephew looked most often in that direction. In addition to which the old lady was sure she had observed "that little Celie Stubbs" glance over at her handsome Edward in a way that—well, when she was young! And here the old lady bridled and tossed her head, and the words which her lips formed themselves to utter (though she was too ladylike to speak them) were obviously "The Minx!" Hence it was clear to the most simple and unprejudiced that a greater distance had better be put between the Waverley loft and the Squire's pew—and that as soon as possible.</t>
  </si>
  <si>
    <t>Sara Ware Bassett</t>
  </si>
  <si>
    <t>Steve and the Steam Engine</t>
  </si>
  <si>
    <t>http://www.gutenberg.org/files/22245/22245-h/22245-h.htm</t>
  </si>
  <si>
    <t>The day of the excursion to Northampton was one of those clear mornings when a light frost turned the maples to vermilion and in a single night transformed the ripening summer foliage to the splendor of autumn. The Tolman family were in the highest spirits; it was not often that Mr. Tolman could be persuaded to leave his business and steal away for a week-end and when he did it was always a cause for great rejoicing. Doris, elated at the prospect of rejoining her college friends, was also in the happiest frame of mind and tripped up and down stairs, collecting her forgotten possessions and jamming them into her already bulging suitcase.
As for Steve, the prickings of conscience that had at first tormented him and made him shrink from being left alone with his father had quite vanished. He had argued himself into a state of mental tranquility where further punishment for his misdemeanor seemed superfluous.</t>
  </si>
  <si>
    <t>Ted and the Telephone</t>
  </si>
  <si>
    <t>http://www.gutenberg.org/files/23292/23292-h/23292-h.htm</t>
  </si>
  <si>
    <t>Mr. Wharton was about the last person on earth one would have connected with boxes of strings and wires hidden away beneath beds. He was a graduate of a Massachusetts agricultural college; a keen-eyed, quick, impatient creature toward whom people in general stood somewhat in awe. He had the reputation of being a top-notch farmer and those who knew him declared with zest that there was nothing he did not know about soils, fertilizers, and crops. There was no nonsense when Mr. Wharton appeared on the scene. The men who worked for him soon found that out. You didn't lean on your hoe, light your pipe, and hazard the guess that there would be rain to-morrow; you just hoed as hard as you could and did not stop to guess anything.
Now it happened that it was haying time both at Aldercliffe and Pine Lea and the rumor got abroad that the crop was an unusually heavy one; that Mr. Wharton was short of help and ready to hire at a good wage extra men from the adjoining village. Mr. Turner brought the tidings home from the mill one June night when he returned from work.</t>
  </si>
  <si>
    <t>Sarah Tytler</t>
  </si>
  <si>
    <t xml:space="preserve">Girlhood and Womanhood
       The Story of some Fortunes and Misfortunes
</t>
  </si>
  <si>
    <t>http://www.gutenberg.org/files/19140/19140-h/19140-h.htm</t>
  </si>
  <si>
    <t>The Crawfurds had a cousin visiting them—an English cousin, Polly Musgrave—from the luxury and comparative gaiety of her rich, childless aunt's house in York. Polly was a well-endowed orphan, had no near family ties, and had been educated in the worldly wisdom and epicurean philosophy of a fashionable girls' school. She had come to spend a few weeks, and get acquainted with her Scotch country cousins. Polly had not found her heart, but it was to the credit of her sense and good-nature that she made the very best of a sojourn that had threatened to be a bore to her. She dazzled the girls, she romped with the boys, she entered with the greatest glee into rural occupations, rode on the roughest pony, saw sunset and sunrise from Barnbougle, and threatened to learn to milk cows and cut corn. She brought inconceivable motion and sparkle into the rather stagnant country house, and she was the greatest possible contrast to Joanna Crawfurd. Joanna was a natural curiosity to Polly, and the study amused her, just as she made use of every other variety and novelty, down to the poultry-yard and kitchen-garden at the Ewes.</t>
  </si>
  <si>
    <t>A Houseful of Girls</t>
  </si>
  <si>
    <t>http://www.gutenberg.org/files/20081/20081-h/20081-h.htm</t>
  </si>
  <si>
    <t>The Millars were still in the old quaintly spacious house with its great bowery garden, for the plausible reason that Dr. Millar could not, on the spur of the moment, find a purchaser or an available tenant. He took some credit to himself for having more breadth of view and controlling common sense than poor Mrs. Carey, otherwise he might have rushed off and crammed his family into a small inconvenient house, for which, at the same time, he would have had to pay rent, that was not called for, unless in the form of rates and taxes, where his old house was concerned. There might be something to say on the other side of the question, but as yet that had not occurred to Dr. and Mrs. Millar. However, the Doctor's brougham, like the Rector's phaeton, was a thing of the past. He trudged manfully on foot to his patients. There are few evils which do not offer some compensations.</t>
  </si>
  <si>
    <t>Dotty Dimple at Play</t>
  </si>
  <si>
    <t>http://www.gutenberg.org/cache/epub/10320/pg10320-images.html</t>
  </si>
  <si>
    <t>Now this ship was an old wagon-body, and had never been in water deeper than a mud puddle. A dozen little girls climbed in with great bustle and confusion, pretending they were walking a plank and climbing up some steps. After they were fairly on board they waved their handkerchiefs for a good by to their friends on shore. Then Octavia fired peas out of a little popgun twice, and this was meant as a long farewell to the land. Now they were fairly out on the ocean, and began to rock back and forth, as if tossed by a heavy sea.
"See how the waves rise!" said Emily, and threw up her hands with an undulating motion. "I can see them," she cried, an intent look coming into her closed eyes; "they are green, with white bubbles like soap suds. And the sun shines on them so! O, 'tis as beautiful as flowers!"
"Booful as flowers!" echoed Flyaway, who was one of the passengers;</t>
  </si>
  <si>
    <t>Little Prudy's Dotty Dimple</t>
  </si>
  <si>
    <t>http://www.gutenberg.org/files/16390/16390-h/16390-h.htm</t>
  </si>
  <si>
    <t>Alice was the youngest of the Parlin family. When Grandma Read called the children into the kitchen, and told them about their new little sister, Susy danced for joy; and Prudy, in her delight, opened the cellar door, and fell down the whole length of the stairs. However, she rolled as softly as a pincushion, and was not seriously hurt.
"But you can't go into mother's room," said Susy, "you're crying so hard."
"Poh!" replied three-years-old Prudy, twinkling off the tears; "yes, I can neither. I won't go crying in! I didn't hurt me velly bad. I'm weller now!"
So she had the first peep at the wee dot of a baby in the nurse's arms.
"O, dear, dear," said she, "what shall I do? I are so glad! I wish I could jump clear up to the sky of this room! How do you do, little sister?"
The baby made no reply.
"Why! don't you love me? This is me: my name's Prudy. I've got a red pocket dress;—Santa Claw bringed it."
Still the little stranger paid no heed,—only winked her small, bright eyes, and at last closed them entirely.</t>
  </si>
  <si>
    <t>Little Prudy</t>
  </si>
  <si>
    <t>http://www.gutenberg.org/files/24711/24711-h/24711-h.htm</t>
  </si>
  <si>
    <t>After a great, great while, it was afternoon, and the children went up to the Pines, carrying a small market basket half full of nice things.
I don't know which felt most at home in those woods, the birds or the children. It wasn't at all like having a party in a parlor, where there are chairs and rugs in the way; and where you can't run and jump without being afraid of hurting something. No, there wasn't any danger of scratching the varnish off the trees, nor any danger of soiling the soft carpet of the earth.
And if there hadn't been a party, it was enough to make any body happy only to breathe the sweet air, and look away down at the white village, and away off at the blue hills.
Dr. Gray's daughter Ruth, a girl of fourteen, was to have the care of Prudy; and at first she followed the child about like her shadow.</t>
  </si>
  <si>
    <t>Dotty Dimple At Home</t>
  </si>
  <si>
    <t>http://www.gutenberg.org/files/25396/25396-h/25396-h.htm</t>
  </si>
  <si>
    <t>Dotty saw her father through the window. She had not supposed it was dinner-time. Her head, which she had just been tossing so proudly, was suddenly lowered, and she entered the house with "faint-footed fear," and stole noiselessly upstairs, leaving wet tracks on the elegant carpet. She did not wish to meet her father while she was in such a plight.
"O, Prudy!" she called out, "something has happened!"
But Prudy was not within hearing. Angeline had given her permission to peel the potatoes for dinner, and she was now in the kitchen, quite unconscious of her little sister's forlorn situation. Hatless Johnny had crept around by the back door, and put himself under the care of Jane, the chambermaid. Janey was very kind-hearted, and withal a little weak-minded. She had often helped Johnny out of his predicaments, receiving in return plenty of kisses and sugar-plums.</t>
  </si>
  <si>
    <t>Dotty Dimple Out West</t>
  </si>
  <si>
    <t>http://www.gutenberg.org/files/16383/16383-h/16383-h.htm</t>
  </si>
  <si>
    <t>One beautiful morning in October the sun came up rejoicing. Dotty Dimple watched it from the window with feelings of peculiar pleasure.
"I should think that old sun would wear out and grow rough round the edges. Why not? Last week it was ever so dull; now it is bright. I shouldn't wonder if the angels up there have to scour it once in a while."
You perceive that Dotty's ideas of astronomy were anything but correct. She supposed the solar orb was composed of a very peculiar kind of gold, which could be rubbed as easily as Norah's tin pans, though so intensely hot that one's fingers would, most likely, be scorched in the operation.
On this particular morning she felt an unusual interest in the state of the weather. It had been decided that she should go West with her father, and this was the day set for departure. "I am happy up to my throat:" so she said to Prudy. And now all this happiness was to be buttoned up in a cunning little casaque, with new gaiters at the feet, and a hat and rosette at the top.</t>
  </si>
  <si>
    <t>The Twin Cousins</t>
  </si>
  <si>
    <t>http://www.gutenberg.org/files/23540/23540-h/23540-h.htm</t>
  </si>
  <si>
    <t>It was a beautiful place to play. There were trees for hide-and-seek, flat spots for croquet, and little hills and hollows for everything else. The village children used this for a sort of park, and the river seemed to look on and laugh to see them so gay. It was a very sober, steady river above and below, but right here it went leaping and tumbling over some rocks, making a merry cascade,—just for fun, you would think. The children liked to skip stones and see them spin up and down in the foam; but they had been warned not to go too near the bank. Nobody had ever fallen in yet, but it wasn't a safe place for very little folks, certainly not for roly-poly babies like Bubby Proudfit. He was very clumsy, falling down, rolling over, and picking himself up again every five minutes. Patty meant to watch him, but he was not very interesting, and the little girls quite bewitched her with their kind smiles and pretty ways.</t>
  </si>
  <si>
    <t>STELLA M. FRANCIS</t>
  </si>
  <si>
    <t>"Camp Fire Girls in the Allegheny Mountains"
OR
"A Christmas Success Against Odds"</t>
  </si>
  <si>
    <t>http://www.gutenberg.org/files/15133/15133-h/15133-h.htm</t>
  </si>
  <si>
    <t>Two hundred and thirty-nine girl voices chanted the Wo-he-lo Cheer with weird impressiveness. The scene alone would have been impressive enough, but Camp Fire Girls are not satisfied with that kind of "enough." Once their imagination is stimulated with the almost limitless possibilities of the craft, they are not easily pleased with anything but a finished product.
The occasion was the last Grand Council Fire of Hiawatha Institute for Camp Fire Girls located in the Allegheny city of Westmoreland. The classroom work had been rushed a day ahead, examinations were made almost perfunctory, and for them also the clock had been turned twenty-four hours forward. The curriculum was finished, and the day just closed had been devoted to preparation for a Grand Council wind-up for the fifteen Fires of the Institute, which would "break ranks" on the following day and scatter in all directions for home and the Christmas holidays.</t>
  </si>
  <si>
    <t>CAMP FIRE GIRLS AT TWIN LAKES
OR
The Quest of a Summer Vacation</t>
  </si>
  <si>
    <t>http://www.gutenberg.org/files/20832/20832-h/20832-h.htm</t>
  </si>
  <si>
    <t>"Girls, I have some great news for you. I'm sure you'll be interested, and I hope you'll be as delighted as I am. Come on, all of you. Gather around in a circle just as if we were going to have a Council Fire and I'll tell you something that will—that will—Teddy Bear your teeth."
A chorus of laughter, just a little derisive, greeted Katherine Crane's enigmatical figure of speech. The merriment came from eleven members of Flamingo Camp Fire, who proceeded to form an arc of a circle in front of the speaker on the hillside grass plot near the white canvas tents of the girls' camp.
"What does it mean to Teddy Bear your teeth?" inquired Julietta Hyde with mock impatience. "Come, Katherine, you are as much of a problem with your ideas as Harriet Newcomb is with her big words. Do you know the nicknames some of us are thinking of giving to her?"
"No, what is it?" Katherine asked.
"Polly."</t>
  </si>
  <si>
    <t>What Katy Did</t>
  </si>
  <si>
    <t>http://www.gutenberg.org/files/8994/8994-h/8994-h.htm</t>
  </si>
  <si>
    <t>A little knot of the school-girls were walking home together one afternoon in July. As they neared Dr. Carr's gate, Maria Fiske exclaimed, at the sight of a pretty bunch of flowers lying in the middle of the sidewalk:
"Oh my!" she cried, "see what somebody's dropped! I'm going to have it." She stooped to pick it up. But, just as her fingers touched the stems, the nosegay, as if bewitched, began to move. Maria made a bewildered clutch. The nosegay moved faster, and at last vanished under the gate, while a giggle sounded from the other side of the hedge.
"Did you see that?" shrieked Maria; "those flowers ran away of themselves."
"Nonsense," said Katy, "it's those absurd children." Then, opening the gate, she called: "John! Dorry! come out and show yourselves." But nobody replied, and no one could be seen. The nosegay lay on the path, however, and picking it up, Katy exhibited to the girls a long end of black thread, tied to the stems.</t>
  </si>
  <si>
    <t>What Katy Did Next</t>
  </si>
  <si>
    <t>http://www.gutenberg.org/files/8995/8995-h/8995-h.htm</t>
  </si>
  <si>
    <t>The ulster and the felt hat soon came off again, for a head wind lay waiting in the offing, and the "Spartacus" began to pitch and toss in a manner which made all her unseasoned passengers glad to betake themselves to their berths. Mrs. Ashe and Amy were among the earliest victims of sea-sickness; and Katy, after helping them to settle in their staterooms, found herself too dizzy and ill to sit up a moment longer, and thankfully resorted to her own.
As the night came on, the wind grew stronger and the motion worse. The "Spartacus" had the reputation of being a dreadful "roller," and seemed bound to justify it on this particular voyage. Down, down, down the great hull would slide till Katy would hold her breath with fear lest it might never right itself again; then slowly, slowly the turn would be made, and up, up, up it would go, till the cant on the other side was equally alarming. On the whole, Katy preferred to have her own side of the ship, the downward one; for it was less difficult to keep herself in the berth, from which she was in continual danger of being thrown.</t>
  </si>
  <si>
    <t>What Katy Did At School</t>
  </si>
  <si>
    <t>http://www.gutenberg.org/cache/epub/5141/pg5141-images.html</t>
  </si>
  <si>
    <t>The journey from Burnet to Hillsover was a very long one. It took the greater part of three days, and as Dr. Carr was in a hurry to get back to his patients, they travelled without stopping; spending the first night on the boat, and the second on a railroad train. Papa found this tiresome; but the girls, to whom everything was new, thought it delightful. They enjoyed their state-room, with its narrow shelves of beds, as much as if it had been a baby house, and they two children playing in it. To tuck themselves away for the night in a car-section seemed the greatest fun in the world. When older people fretted, they laughed. Everything was interesting, from the telegraph poles by the wayside to the faces of their fellow-passengers. It amused them to watch people, and make up stories about them, where they were going, and what relation they could be to each other. The strange people, in their turn, cast curious glances toward the bright, happy-faced sisters; but Katy and Clover did not mind that, or, in fact, notice it.</t>
  </si>
  <si>
    <t>Clover</t>
  </si>
  <si>
    <t>http://www.gutenberg.org/files/15798/15798-h/15798-h.htm</t>
  </si>
  <si>
    <t>Narrower and narrower grew the road, more and more sharp the turns. They were at the entrance of a deep defile, up which the road wound and wound, following the links of the river, which they crossed and recrossed repeatedly. Such a wonderful and perfect little river, with water clear as air and cold as ice, flowing over a bed of smooth granite, here slipping noiselessly down long slopes of rock like thin films of glass, there deepening into pools of translucent blue-green like aqua-marine or beryl, again plunging down in mimic waterfalls, a sheet of iridescent foam. The sound of its rush and its ripple was like a laugh. Never was such happy water, Clover thought, as it curved and bent and swayed this way and that on its downward course as if moved by some merry, capricious instinct, like a child dancing as it goes.</t>
  </si>
  <si>
    <t>Valery Carrick</t>
  </si>
  <si>
    <t>THE GOAT AND THE RAM</t>
  </si>
  <si>
    <t>More Russian Picture Tales</t>
  </si>
  <si>
    <t>http://www.gutenberg.org/files/23462/23462-h/23462-h.htm#Page_11</t>
  </si>
  <si>
    <t>Meanwhile the wolves had all three met, and they said: "Look here, why were we three frightened of the goat and the ram? They're no stronger than we, after all! Let's go and do them in!"
But when they came back to the fire, there was not so much as a trace of them left. Then the wolves set off in pursuit, and at last they saw them, where they had climbed up a tree, the goat on an upper and the ram on a lower branch. So the eldest wolf lay down under the tree, and began to show his teeth, looking up at them, and waiting for them to climb down. And the ram, who was trembling all over from fright, suddenly fell down right on top of the wolf, and at the same minute the goat shouted out from up above: "There, that's the one! get me the largest of all!" And the wolf was terrified, because he thought the ram had jumped down after him, and you should just have seen him run! And the other two followed after.</t>
  </si>
  <si>
    <t>Victor G. Durham</t>
  </si>
  <si>
    <t>The Submarine Boys and the Middies</t>
  </si>
  <si>
    <t>http://www.gutenberg.org/files/17756/17756-h/17756-h.html</t>
  </si>
  <si>
    <t>It was a tailor-made, clean, crisp and new-looking young submarine commander who stepped into the naval cutter alongside.
Jack Benson looked as natty as a young man could look, and his uniform was that of a naval officer, save for the absence of the insignia of rank.
Up the side gangway of the gunboat Jack mounted, carrying himself in the best naval style. On deck stood a sentry, an orderly waiting beside him.
"Lieutenant Commander Mayhew will see you in his cabin, sir," announced the orderly. "I will show you the way, sir."
Mr. Mayhew was seated before a desk in his cabin when the orderly piloted the submarine boy in. The naval officer did not rise, nor did he ask the boy to take a seat. Jack Benson was very well aware that he stood in Mr. Mayhew's presence in the light of a culprit.</t>
  </si>
  <si>
    <t>The Submarine Boys on Duty Life of a Diving Torpedo Boat</t>
  </si>
  <si>
    <t>http://www.gutenberg.org/cache/epub/17054/pg17054-images.html</t>
  </si>
  <si>
    <t>David Pollard was now thirty years of age, tall, lean and of pallid countenance. He was a graduate of a technical school. Though not a practical mechanic, he had a rather good lot of theory stored away in his mind. He had inherited some money, soon after leaving school, but this money had vanished in inventions that he had not succeeded in marketing. Now, all his hopes in life were centered in the submarine torpedo boat that was nearly completed. Pollard had had no money of his own to put into the craft. Jacob Farnum was his friend and financial backer.
No one could grasp how much success with his submarine boat meant to this wearied yet hopeful inventor. For years all his schemes had been laughed at by "practical" men. It was success, more than mere fortune, for which David Pollard hungered. The officials of the Navy Department, at Washington, had promised to inspect and try the boat, when finished, but that was all the encouragement that had come from the national capital.</t>
  </si>
  <si>
    <t>The Submarine Boys' Lightning Cruise The Young Kings of the Deep</t>
  </si>
  <si>
    <t>http://www.gutenberg.org/cache/epub/17058/pg17058-images.html</t>
  </si>
  <si>
    <t>Groton Bay, as every student of geography knows, is a nearly landlocked, well sheltered body of water, some seven miles long and three wide. At the mouth of the Groton river stands Colfax, a city of more than thirty thousand inhabitants.
This was about all that the submarine boys knew of their destination, until they arrived in the bay on the afternoon of the day after they left, Dunhaven.
Their run down had been a continuous one. Jack had had Biffens to relieve him at the wheel, while Mr. Farnum had helped Hal in the engine room. Besides, Besides, Lieutenant Danvers had stood a few tricks at the wheel.
While Jack came in the "Benson," which carried the two remaining loaded torpedoes, Eph had handled the "Hastings," with Ewald as relief. Williamson had handled the engines of the latter boat. David Pollard standing relief engine room watch.
The work had been hard and confining. It was a relief to all hands when they found themselves heading into Groton Bay.</t>
  </si>
  <si>
    <t>W. R. S. Ralston</t>
  </si>
  <si>
    <t>The Baba Yaga</t>
  </si>
  <si>
    <t>Russian Fairy Tales
       A Choice Collection of Muscovite Folk-lore</t>
  </si>
  <si>
    <t>http://www.gutenberg.org/files/22373/22373-h/22373-h.htm#Page_148</t>
  </si>
  <si>
    <t>The Baba Yaga, bony of limb, quickly jumped into her mortar, sent it flying along with the pestle, sweeping away the while all traces of its flight with a broom, and set off in pursuit of the girl. Then the girl put her ear to the ground, and when she heard that the Baba Yaga was chasing her, and was now close at hand, she flung down the towel. And it became a wide, such a wide river! Up came the Baba Yaga to the river, and gnashed her teeth with spite; then she went home for her oxen, and drove them to the river. The oxen drank up every drop of the river, and then the Baba Yaga began the pursuit anew. But the girl put her ear to the ground again, and when she heard that the Baba Yaga was near, she flung down the comb, and instantly a forest sprang up, such an awfully thick one! The Baba Yaga began gnawing away at it, but however hard she worked, she couldn't gnaw her way through it, so she had to go back again.</t>
  </si>
  <si>
    <t>Wayne Whipple
    and    S. F. Aaron</t>
  </si>
  <si>
    <t>Radio Boys Cronies; Or, Bill Brown's Radio</t>
  </si>
  <si>
    <t>http://www.gutenberg.org/cache/epub/11861/pg11861-images.html</t>
  </si>
  <si>
    <t>The class had assembled again in Professor Gray's study and all were eager to hear the second talk on Edison. There was a delay of many minutes past the hour stated, but the anticipation was such that the time was hardly noticed. During the interim, Professor Gray came to where Bill and Gus sat.
"I hear that you boys intend to go to work in the mills next week," he said. "Well, now, I have some news and a proposition, so do not be disappointed if the beginning sounds discouraging. In the first place I saw Mr. Deering, superintendent of the mills, again and he told me that while he would make good his promise to take you on, there would hardly be more than a few weeks' work. Orders are scarce and they expect to lay off men in August, though there is likely to be a resumption of business in the early fall when you are getting back into school work. So wouldn't it be better to forego the mill work,—there goes the announcement! I'll talk with you before you leave."</t>
  </si>
  <si>
    <t>Wilbur Lawton AKA John Henry Goldfrap</t>
  </si>
  <si>
    <t>The Boy Aviators in Africa</t>
  </si>
  <si>
    <t>http://www.gutenberg.org/files/6905/6905-h/6905-h.htm</t>
  </si>
  <si>
    <t>Harry, poking about among the ruins of the deserted camp, had discovered several cans of gasoline that the raiders had overlooked. They formed sufficient fuel with the picric cakes that Frank still had a supply of, to drive the big aeroplane for several hundred miles if the wind conditions were favorable.
But leave the river camp the boys dare not, for they realized that if Billy and Lathrop did manage to make their escape, they would, if possible, come back there. True, it was a chance so remote as to appear almost impossible, but under the circumstances even the shadow of a hope seemed to assume substance. And so they waited, and had been waiting, while the stirring events we have related had been happening to their missing chums.
As if to add to their oppression, old Sikaso mooned about the camp, his eyes rooted to the ground in moody absorption and muttering to himself, "five go—three come back," till Frank angrily ordered him to stop. The realization that his gloomy prophecy seemed only too likely to be fulfilled, however, did not tend to relieve the situation.</t>
  </si>
  <si>
    <t>Wilhelm Hauff</t>
  </si>
  <si>
    <t>THE HISTORY OF THE SPECTRE SHIP</t>
  </si>
  <si>
    <t>The Oriental Story Book
       A Collection of Tales</t>
  </si>
  <si>
    <t>http://www.gutenberg.org/files/24593/24593-h/24593-h.htm</t>
  </si>
  <si>
    <t>Thus passed we several days on the vessel; it moved continually towards the East, in which direction, according to my calculation, lay the land; but if by day it made many miles, by night it appeared to go back again, for we always found ourselves in the same spot when the sun went down. We could explain this in no other way, than that the dead men every night sailed back again with a full breeze. In order to prevent this, we took in all the sail before it became night, and employed the same means as at the door in the cabin; we wrote on parchment the name of the Prophet, and also, in addition, the little stanza of the grandfather, and bound them upon the furled sail. Anxiously we awaited the result in our chamber. The ghosts appeared this time not to rage so wickedly; and, mark, the next morning the sails were still rolled up as we had left them. During the day we extended only as much as was necessary to bear the ship gently along, and so in five days we made considerable headway.</t>
  </si>
  <si>
    <t>Willard F. Baker</t>
  </si>
  <si>
    <t>The Boy Ranchers on the Trail or, The Diamond X After Cattle Rustlers</t>
  </si>
  <si>
    <t>http://www.gutenberg.org/cache/epub/6573/pg6573-images.html</t>
  </si>
  <si>
    <t>There was a system of telephones connecting Bud's camp with his father's main ranch and also the two branch ones, and the system was likewise hooked-up with the long distance. But a recent wind, just before the round-up, had blown down some poles in Happy Valley, putting Bud's line out of commission. This was why he and his chums could not be reached by wire from Diamond X.
The poles were set up in the next few days, when some cowboys arrived to again take up their duties with Bud, Nort and Dick; for the cattle not sold were again sent back to the valley range to fatten for the fall, and they needed to be looked after.
Meanwhile, a search of the surrounding country had failed to disclose any trace of the robbers, and their identity remained hidden. They had gotten away with about $500, missing a much larger sum in the safe. The authorities were notified, and a posse scoured the region, but fruitlessly.</t>
  </si>
  <si>
    <t>William Elliot Griffis</t>
  </si>
  <si>
    <t>THE ENTANGLED MERMAID</t>
  </si>
  <si>
    <t>Dutch Fairy Tales for Young Folks</t>
  </si>
  <si>
    <t>http://www.gutenberg.org/files/7871/7871-h/7871-h.htm#i</t>
  </si>
  <si>
    <t>One day daddy and the mother left to visit some relatives near the island of Urk. They were to be gone several days. Meanwhile, their daughter was to have a party, her aunts being the chaperones.
The mermaids usually held their picnics on an island in the midst of the pool. Here they would sit and sun themselves. They talked about the fashions and the prettiest way to dress their hair. Each one had a pocket mirror, but where they kept these, while swimming, no mortal ever found out. They made wreaths of bright colored seaweed, orange and black, blue, gray and red and wore them on their brows like coronets. Or, they twined them, along with sea berries and bubble blossoms, among their tresses. Sometimes they made girdles of the strongest and knotted them around their waists.
Every once in a while they chose a queen of beauty for their ruler. Then each of the others pretended to be a princess. Their games and sports often lasted all day and they were very happy.</t>
  </si>
  <si>
    <t>THE GOLDEN HARP</t>
  </si>
  <si>
    <t>Welsh Fairy Tales</t>
  </si>
  <si>
    <t>http://www.gutenberg.org/files/9368/9368-h/9368-h.htm#chap06</t>
  </si>
  <si>
    <t>He sat down, back of the harp, and made ready to sweep the strings. He hardly knew whether or not he touched the instrument, but there rolled out volumes of lively music, as if the harp itself were mad. The tune was wild and such as would set the feet of young folks agoing, even in church.
As Taffy's fingers seemed every moment to become more skillful, the livelier the music increased, until the very dishes rattled on the cupboard, as if they wanted to join in. Even the chair looked as if about to dance.
Just then, Morgan's wife and some neighbors entered the house. Immediately, the whole party, one and all, began dancing in the jolliest way. For hours, they kept up the mad whirl. Yet all the while, Taffy seemed happier and the women the merrier.
No telegraph ever carried the news faster, all over the region, that Morgan had a wonderful harp.
All the grass in front of the house, was soon worn away by the crowds, that came to hear and dance.</t>
  </si>
  <si>
    <t>William O. Stoddard</t>
  </si>
  <si>
    <t xml:space="preserve">Crowded Out o' Crofield
       or, The Boy who made his Way
</t>
  </si>
  <si>
    <t>http://www.gutenberg.org/files/21846/21846-h/21846-h.htm</t>
  </si>
  <si>
    <t>Perhaps she had been wise in getting behind the nearest tree. It was a young maple, two inches through, lately set out, but it might have stopped a pair of very small horses. Those in the road were large—almost too large to run well. They were well-matched grays, and they came thundering along in a way that was really fine to behold; heads down, necks arched, nostrils wide, reins flying, the wagon behind them banging and swerving—no wonder everybody stood still and, except Mary Ogden, shouted, "Stop 'em!" One young fellow, across the street, stood still only until the runaways were all but close by him. Then he darted out into the street, not ahead of them but behind them. No man on earth could have stopped those horses by standing in front of them. They could have charged through a regiment. Their heavy, furious gallop was fast, too, and the boy who was now following them, must have been as light of foot as a young deer.</t>
  </si>
  <si>
    <t>Wyn Roosevelt</t>
  </si>
  <si>
    <t>Frontier Boys on the Coast
       or in the Pirate's Power</t>
  </si>
  <si>
    <t>http://www.gutenberg.org/files/25473/25473-h/25473-h.htm</t>
  </si>
  <si>
    <t>Then, suddenly, his hand struck a stone wall. Groping his way, he turned a sharp corner and followed along a low narrow passageway that obliged him to stoop. Then came the sound of the moaning just ahead. Jack Cales was a brave man but it was all that he could do, to keep from turning and running in panic for the mouth of the cave. But though his determination had received a severe shock, it did not turn to flight.
He saw a faint light ahead, spreading a glow at the end of the passage as he came nearer. Then he saw something that held him stone still with a clutch of weird fear. He had reached the end of the narrow passage, and dimly made out a domed room in the rock, white with translucent encrustation.
He struck a match. About him, before, to the right and to the left he could see forms all of ghostly white, some crouching, others standing. Hardly had the light flared up than it sizzled out. Some drops of water falling from the roof had extinguished the blaze. Then was repeated that awful sound of distress.</t>
  </si>
  <si>
    <t>Frontier Boys in Frisco</t>
  </si>
  <si>
    <t>http://www.gutenberg.org/files/20259/20259-h/20259-h.htm</t>
  </si>
  <si>
    <t>Already the night had fallen and all was darkness except where the light from the locomotive sent its fierce thrust of illumination into the night, straight along the steel rails with sudden, quick thrusts as the "General Denver" rounded a curve. "My but it is great!" cried Jim with enthusiasm, as on the engine roared into the depths of the mountains. In a short time the moon rose over the crest of the range, shining with a pure brilliance that the work-a-day sun can only dream of.
After several hours of uneventful progress the train ran into a long siding and came to a gentle stop. It was in the center of a wide mountain valley with nothing to indicate human life except a solitary section house, painted a dull red, and, beyond it a short distance, a water tank of the same color.
"I guess that didn't jar any of those sleeping beauties back there, when I stopped her," said Bob quietly, as he stepped down from the cab.</t>
  </si>
  <si>
    <t>Yei Theodora Ozaki</t>
  </si>
  <si>
    <t>MY LORD BAG OF RICE</t>
  </si>
  <si>
    <t>http://www.gutenberg.org/files/4018/4018-h/4018-h.htm#rice</t>
  </si>
  <si>
    <t>Hidesato felt very sorry for the Dragon King on hearing his story, and readily promised to do what he could to help him. The warrior asked where the centipede lived, so that he might attack the creature at once. The Dragon King replied that its home was on the mountain Mikami, but that as it came every night at a certain hour to the palace of the lake, it would be better to wait till then. So Hidesato was conducted to the palace of the Dragon King, under the bridge. Strange to say, as he followed his host downwards the waters parted to let them pass, and his clothes did not even feel damp as he passed through the flood. Never had Hidesato seen anything so beautiful as this palace built of white marble beneath the lake. He had often heard of the Sea King's palace at the bottom of the sea, where all the servants and retainers were salt-water fishes, but here was a magnificent building in the heart of Lake Biwa. The dainty goldfishes, red carp, and silvery trout, waited upon the Dragon King and his guest.</t>
  </si>
  <si>
    <t>THE WONDERFUL PUMP</t>
  </si>
  <si>
    <t>American Fairy Tales</t>
  </si>
  <si>
    <t>http://www.gutenberg.org/files/4357/4357-h/4357-h.htm#pump</t>
  </si>
  <si>
    <t>At the foot of the hill, a quarter of a mile from the house by the winding path, was a small brook, and the woman was obliged to go there for water and to carry it up the hill to the house. This was a tedious task, and with the other hard work that fell to her share had made her gaunt and bent and lean.
Yet she never complained, but meekly and faithfully performed her duties, doing the housework, carrying the water and helping her husband hoe the scanty crop that grew upon the best part of their land.
One day, as she walked down the path to the brook, her big shoes scattering the pebbles right and left, she noticed a large beetle lying upon its back and struggling hard with its little legs to turn over, that its feet might again touch the ground. But this it could not accomplish; so the woman, who had a kind heart, reached down and gently turned the beetle with her finger. At once it scampered from the path and she went on to the brook.</t>
  </si>
  <si>
    <t>The Enchanted Island of Yew</t>
  </si>
  <si>
    <t>http://www.gutenberg.org/files/518/518-h/518-h.htm</t>
  </si>
  <si>
    <t>In the old days, when the world was young, there were no automobiles nor flying-machines to make one wonder; nor were there railway trains, nor telephones, nor mechanical inventions of any sort to keep people keyed up to a high pitch of excitement. Men and women lived simply and quietly. They were Nature's children, and breathed fresh air into their lungs instead of smoke and coal gas; and tramped through green meadows and deep forests instead of riding in street cars; and went to bed when it grew dark and rose with the sun--which is vastly different from the present custom. Having no books to read they told their adventures to one another and to their little ones; and the stories were handed down from generation to generation and reverently believed.
Those who peopled the world in the old days, having nothing but their hands to depend on, were to a certain extent helpless, and so the fairies were sorry for them and ministered to their wants patiently and frankly, often showing themselves to those they befriended.</t>
  </si>
  <si>
    <t>The Marvellous Land of Oz</t>
  </si>
  <si>
    <t>http://www.gutenberg.org/files/54/54-h/54-h.htm</t>
  </si>
  <si>
    <t>Mombi's curious magic often frightened her neighbors, and they treated her shyly, yet respectfully, because of her weird powers. But Tip frankly hated her, and took no pains to hide his feelings. Indeed, he sometimes showed less respect for the old woman than he should have done, considering she was his guardian.
There were pumpkins in Mombi's corn-fields, lying golden red among the rows of green stalks; and these had been planted and carefully tended that the four-horned cow might eat of them in the winter time. But one day, after the corn had all been cut and stacked, and Tip was carrying the pumpkins to the stable, he took a notion to make a "Jack Lantern" and try to give the old woman a fright with it.
So he selected a fine, big pumpkin—one with a lustrous, orange-red color—and began carving it. With the point of his knife he made two round eyes, a three-cornered nose, and a mouth shaped like a new moon.</t>
  </si>
  <si>
    <t>Ozma of Oz</t>
  </si>
  <si>
    <t>http://www.gutenberg.org/files/486/486-h/486-h.htm</t>
  </si>
  <si>
    <t>The Captain of the ship was not afraid, because he had seen storms before, and had sailed his ship through them in safety; but he knew that his passengers would be in danger if they tried to stay on deck, so he put them all into the cabin and told them to stay there until after the storm was over, and to keep brave hearts and not be scared, and all would be well with them.
Now, among these passengers was a little Kansas girl named Dorothy Gale, who was going with her Uncle Henry to Australia, to visit some relatives they had never before seen. Uncle Henry, you must know, was not very well, because he had been working so hard on his Kansas farm that his health had given way and left him weak and nervous. So he left Aunt Em at home to watch after the hired men and to take care of the farm, while he traveled far away to Australia to visit his cousins and have a good rest.</t>
  </si>
  <si>
    <t>The Road to Oz</t>
  </si>
  <si>
    <t>http://www.gutenberg.org/files/485/485-h/485-h.htm</t>
  </si>
  <si>
    <t>The shaggy man waited. He had an oat-straw in his mouth, which he chewed slowly as if it tasted good; but it didn't. There was an apple-tree beside the house, and some apples had fallen to the ground. The shaggy man thought they would taste better than the oat-straw, so he walked over to get some. A little black dog with bright brown eyes dashed out of the farm-house and ran madly toward the shaggy man, who had already picked up three apples and put them in one of the big wide pockets of his shaggy coat. The little dog barked and made a dive for the shaggy man's leg; but he grabbed the dog by the neck and put it in his big pocket along with the apples. He took more apples, afterward, for many were on the ground; and each one that he tossed into his pocket hit the little dog somewhere upon the head or back, and made him growl. The little dog's name was Toto, and he was sorry he had been put in the shaggy man's pocket.</t>
  </si>
  <si>
    <t>The Sea Fairies</t>
  </si>
  <si>
    <t>http://www.gutenberg.org/files/4358/4358-h/4358-h.htm</t>
  </si>
  <si>
    <t>The old sailor's face was brown as a berry. He had a fringe of hair around the back of his head and a fringe of whisker around the edge of his face, running from ear to ear and underneath his chin. His eyes were light blue and kind in expression. His nose was big and broad, and his few teeth were not strong enough to crack nuts with.
Trot liked Cap'n Bill and had a great deal of confidence in his wisdom, and a great admiration for his ability to make tops and whistles and toys with that marvelous jackknife of his. In the village were many boys and girls of her own age, but she never had as much fun playing with them as she had wandering by the sea accompanied by the old sailor and listening to his fascinating stories.</t>
  </si>
  <si>
    <t>The Scarecrow of Oz</t>
  </si>
  <si>
    <t>http://www.gutenberg.org/files/957/957-h/957-h.htm</t>
  </si>
  <si>
    <t>They had divided one of the biscuits and were munching it for breakfast when they were startled by a sudden splash in the pool. Looking toward it, they saw emerging from the water the most curious creature either of them had ever beheld. It wasn't a fish, Trot decided, nor was it a beast. It had wings, though, and queer wings they were: shaped like an inverted chopping-bowl and covered with tough skin instead of feathers. It had four legs—much like the legs of a stork, only double the number—and its head was shaped a good deal like that of a poll parrot, with a beak that curved downward in front and upward at the edges, and was half bill and half mouth. But to call it a bird was out of the question, because it had no feathers whatever except a crest of wavy plumes of a scarlet color on the very top of its head.</t>
  </si>
  <si>
    <t>Mary Louise in the Country</t>
  </si>
  <si>
    <t>http://www.gutenberg.org/files/22225/22225-h/22225-h.htm</t>
  </si>
  <si>
    <t>Colonel Hathaway and his granddaughter stood silently upon the platform of this shed, their luggage beside them, and watched their trunks tumbled out of the baggage car ahead and the train start, gather speed, and go rumbling on its way. Then the girl looked around her to discover that the primitive station was really the only barren spot in the landscape.
For this was no Western prairie country, but one of the oldest settled and most prosperous sections of a great state that had been one of the original thirteen to be represented by a star on our national banner. Chargrove might not be much of a railway station, as it was only eleven miles from a big city, but the country around it was exceedingly beautiful. Great oaks and maples stood here and there, some in groups and some in stately solitude; the land was well fenced and carefully cultivated; roads—smooth or rutty—led in every direction; flocks and herds were abundant; half hidden by hills or splendid groves peeped the roofs of comfortable farmhouses that evidenced the general prosperity of the community.</t>
  </si>
  <si>
    <t>The Lost Princess of Oz</t>
  </si>
  <si>
    <t>http://www.gutenberg.org/files/24459/24459-h/24459-h.htm</t>
  </si>
  <si>
    <t>It was Dorothy who first discovered it. Dorothy was a little Kansas girl who had come to the Land of Oz to live and had been given a delightful suite of rooms in Ozma's royal palace, just because Ozma loved Dorothy and wanted her to live as near her as possible, so the two girls might be much together.
Dorothy was not the only girl from the outside world who had been welcomed to Oz and lived in the royal palace. There was another named Betsy Bobbin, whose adventures had led her to seek refuge with Ozma, and still another named Trot, who had been invited, together with her faithful companion, Cap'n Bill, to make her home in this wonderful fairyland. The three girls all had rooms in the palace and were great chums; but Dorothy was the dearest friend of their gracious Ruler and only she at any hour dared to seek Ozma in her royal apartments. For Dorothy had lived in Oz much longer than the other girls and had been made a Princess of the realm.</t>
  </si>
  <si>
    <t>The Magic of Oz</t>
  </si>
  <si>
    <t>http://www.gutenberg.org/files/419/419-h/419-h.htm</t>
  </si>
  <si>
    <t>In one of the houses lived a wise old Hyup named Bini Aru, who used to be a clever Sorcerer. But Ozma of Oz, who rules everyone in the Land of Oz, had made a decree that no one should practice magic in her dominions except Glinda the Good and the Wizard of Oz, and when Glinda sent this royal command to the Hyups by means of a strong-winged Eagle, old Bini Aru at once stopped performing magical arts. He destroyed many of his magic powders and tools of magic, and afterward honestly obeyed the law. He had never seen Ozma, but he knew she was his Ruler and must be obeyed.
There was only one thing that grieved him. He had discovered a new and secret method of transformations that was unknown to any other Sorcerer. Glinda the Good did not know it, nor did the little Wizard of Oz, nor Dr. Pipt nor old Mombi, nor anyone else who dealt in magic arts.</t>
  </si>
  <si>
    <t>The Paternosters</t>
  </si>
  <si>
    <t>Among Malay Pirates:
And Other Tales Of Adventure And Peril</t>
  </si>
  <si>
    <t>http://www.gutenberg.org/files/7346/7346-h/7346-h.htm#link2H_4_0016</t>
  </si>
  <si>
    <t>The wind was full on the Seabird's beam as she entered the broken water. Here and there the dark heads of the rocks showed above the water. These were easy enough to avoid, the danger lay in those hidden beneath its surface, and whose position was indicated only by the occasional break of a sea as it passed over them. Every time the Seabird sank on a wave those on board involuntarily held their breath, but the water here was comparatively smooth, the sea having spent its first force upon the outer reef. With a wave of his hand Tom directed the helmsman as to his course, and the little yacht was admirably handled through the dangers.
"I begin to think we shall do it," Tom said to Jack Harvey, who was standing close to him. "Another five minutes and we shall be within reach of her."
It could be seen now that there was a group of people clustered in the bow of the wreck. Two or three light lines were coiled in readiness for throwing.</t>
  </si>
  <si>
    <t>A VERY ILL-TEMPERED FAMILY</t>
  </si>
  <si>
    <t>A Great Emergency and Other Tales</t>
  </si>
  <si>
    <t>http://www.gutenberg.org/files/17069/17069-h/17069-h.htm#A_VERY_ILL-TEMPERED_FAMILY</t>
  </si>
  <si>
    <t>I do not wish for a moment to defend ill-temper, but I do think that people who suffer from ill-tempered people often talk as if they were the only ones who do suffer in the matter; and as if the ill-tempered people themselves quite enjoyed being in a rage.
And yet how much misery is endured by those who have never got the victory over their own ill-temper! To feel wretched and exasperated by little annoyances which good-humoured people get over with a shrug or a smile; to have things rankle in my mind like a splinter in the flesh, which glide lightly off yours, and leave no mark; to be unable to bear a joke, knowing that one is doubly laughed at because one can't; to have this deadly sore at heart—"I cannot forgive; I cannot forget," there is no pleasure in these things. The tears of sorrow are not more bitter than the tears of anger, of hurt pride or thwarted will.</t>
  </si>
  <si>
    <t>GOOD LUCK IS BETTER THAN GOLD</t>
  </si>
  <si>
    <t>Old-Fashioned Fairy Tales</t>
  </si>
  <si>
    <t>http://www.gutenberg.org/files/15592/15592-h/15592-h.htm#GOOD_LUCK_IS_BETTER_THAN_GOLD</t>
  </si>
  <si>
    <t>There was once upon a time a child who had Good Luck for his godfather.
"I am not Fortune," said Good Luck to the parents; "I have no gifts to bestow, but whenever he needs help I will be at hand."
"Nothing could be better," said the old couple. They were delighted. But what pleases the father often fails to satisfy the son: moreover, every man thinks that he deserves just a little more than he has got, and does not reckon it to the purpose if his father had less.
Many a one would be thankful to have as good reasons for contentment as he who had Good Luck for his godfather.
If he fell, Good Luck popped something soft in the way to break his fall; if he fought, Good Luck directed his blows, or tripped up his adversary; if he got into a scrape, Good Luck helped him out of it; and if ever Misfortune met him, Good Luck contrived to hustle her on the pathway till his godson got safely by.</t>
  </si>
  <si>
    <t>THE WIDOWS AND THE STRANGERS.</t>
  </si>
  <si>
    <t>http://www.gutenberg.org/files/15592/15592-h/15592-h.htm#THE_WIDOWS_AND_THE_STRANGERS</t>
  </si>
  <si>
    <t>In days of yore, there were once two poor old widows who lived in the same hamlet and under the same roof. But though the cottages joined and one roof covered them, they had each a separate dwelling; and although they were alike in age and circumstances, yet in other respects they were very different. For one dame was covetous, though she had little to save, and the other was liberal, though she had little to give.
Now, on the rising ground opposite to the widows' cottages, stood a monastery where a few pious and charitable brethren spent their time in prayer, labour, and good works. And with the alms of these monks, and the kindness of neighbours, and because their wants were few, the old women dwelt in comfort, and had daily bread, and lay warm at night.
One evening, when the covetous old widow was having supper, there came a knock at her door. Before she opened it she hastily put away the remains of her meal.</t>
  </si>
  <si>
    <t>DADDY DARWIN'S DOVECOT</t>
  </si>
  <si>
    <t>Jackanapes, Daddy Darwin's Dovecot and Other Stories</t>
  </si>
  <si>
    <t>http://www.gutenberg.org/files/7865/7865-h/7865-h.htm</t>
  </si>
  <si>
    <t>A summer's afternoon. Early in the summer, and late in the afternoon; with odors and colors deepening, and shadows lengthening, towards evening.
Two gaffers gossiping, seated side by side upon a Yorkshire wall. A wall of sandstone of many colors, glowing redder and yellower as the sun goes down; well cushioned with moss and lichen, and deep set in rank grass on this side, where the path runs, and in blue hyacinths on that side, where the wood is, and where--on the gray and still naked branches of young oaks--sit divers crows, not less solemn than the gaffers, and also gossiping.
One gaffer in work-day clothes, not unpicturesque of form and hue. Gray, home-knit stockings, and coat and knee-breeches of corduroy, which takes tints from Time and Weather as harmoniously as wooden palings do; so that field laborers (like some insects) seem to absorb or mimic the colors of the vegetation round them and of their native soil. That is, on work-days. Sunday-best is a different matter, and in this the other gaffer was clothed.</t>
  </si>
  <si>
    <t>DANDELION CLOCKS</t>
  </si>
  <si>
    <t>Mary's Meadow
       And Other Tales of Fields and Flowers</t>
  </si>
  <si>
    <t>http://www.gutenberg.org/files/19644/19644-h/19644-h.htm#DANDELION_CLOCKS</t>
  </si>
  <si>
    <t>Peter Paul and his two sisters were playing in the pastures. Rich, green, Dutch pastures, unbroken by hedge or wall, which stretched—like an emerald ocean—to the horizon and met the sky. The cows stood ankle-deep in it and chewed the cud, the clouds sailed slowly over it to the sea, and on a dry hillock sat Mother, in her broad sun-hat, with one eye to the cows and one to the linen she was bleaching, thinking of her farm.
Peter Paul and his sisters had found another little hillock where, among some tufts of meadow-flowers which the cows had not yet eaten, were dandelion clocks. They divided them quite fairly, and began to tell each other the time of day.
Little Anna blew very hard for her size, and as the wind blew too, her clock was finished in a couple of puffs. "One, two. It's only two o'clock," she said, with a sigh.
Her elder sister was more careful, but still the wind was against them. "One, two, three. It's three o'clock by me," she said.</t>
  </si>
  <si>
    <t>THE BLACKBIRD'S NEST</t>
  </si>
  <si>
    <t>Melchior's Dream and Other Tales</t>
  </si>
  <si>
    <t>http://www.gutenberg.org/files/16540/16540-h/16540-h.htm#THE_BLACKBIRDS_NEST</t>
  </si>
  <si>
    <t>I would be very kind to these little blackbirds, I thought; I would take them home out of this cold tree, and make a large nest of cotton wool (which would be much softer and better for them than to be where they were), and feed them, and keep them; and then, when they were full-grown, they would, of course, love me better than any one, and be very tame and grateful; and I should walk about with them on my shoulders, like Goody Twoshoes, and be admired by everybody; for, I am ashamed to say, most of my day dreams ended with this, to be admired by everybody. I was so wrapped up in these thoughts that I did not know, till his hands were laid upon my shoulders, that my friend, the curate of the village, had come up behind me. He lived next door to us, and often climbed over the wall that divided our garden to bring me flowers for my little bed.</t>
  </si>
  <si>
    <t>Laura Lee Hope</t>
  </si>
  <si>
    <t>The Bobbsey Twins in a Great City</t>
  </si>
  <si>
    <t>http://www.gutenberg.org/files/15169/15169-h/15169-h.htm</t>
  </si>
  <si>
    <t>The five started off, Tommy Todd skating beside Flossie to help her if she should need it. Tommy was a sort of chum of both pairs of twins, sometimes going with the older ones, Nan and Bert, and again with Flossie and Freddie. In fact, he played with these latter more often than with Nan and her twin, for Flossie and Freddie had played a large part in helping Tommy at one time, as I'll explain a little later.
It was a fine Winter's day, not too cold, and the sun was shining from a clear sky, but not warmly enough to melt the ice. The steel skates of the five children rang out a merry tune as they clicked over the frozen surface of the lake.
"Hurrah! Here we are!" cried Bert at last, as he skated on ahead and sat down on a bench in front of the "Chocolate Cabin," as they called the place. He began taking off his skates.</t>
  </si>
  <si>
    <t>The Bobbsey Twins on Blueberry Island</t>
  </si>
  <si>
    <t>http://www.gutenberg.org/files/20311/20311-h/20311-h.htm</t>
  </si>
  <si>
    <t>"Oh, I guess Snap just ran away for a change, as Flossie and Freddie sometimes do," said Mr. Bobbsey when he came home that evening and had been told what had happened. "He'll come back all right, I'm sure."
But Nan and Bert were not so sure of this. They knew Snap too well. He had never gone away like this before. Flossie and Freddie, being younger, did not worry so much. Besides, they had Snoop, and the cat was more their pet than was the dog, who was Bert's favorite, though, of course, every one in the Bobbsey family loved him.
Several times that evening Bert went outside to whistle and call for his pet, but there was no answering bark, and when bedtime came Bert was so worried that Mr. Bobbsey agreed to call the police and ask the officers who were on night duty to keep a lookout for the missing animal. This would be done, the chief said, since nearly all the officers in Lakeport knew Snap, who often visited at the police station.</t>
  </si>
  <si>
    <t>Six Little Bunkers at Grandpa Ford's</t>
  </si>
  <si>
    <t>http://www.gutenberg.org/files/17761/17761-h/17761-h.htm</t>
  </si>
  <si>
    <t>"Now you must all eat good breakfasts," said Grandma Ford, as the six little Bunkers came trooping downstairs in answer to their father's call. "Eat plenty of buckwheat cakes and maple syrup, so you will not be cold and hungry when you go out on the ice to skate."
Russ, Laddie and the others needed no second invitation, and soon there was a rattle of knives, forks and spoons that told of hungry children eating heartily.
The house at Great Hedge was warm and cosy, and the smell of the bacon, the buckwheat cakes and the maple syrup would have made almost any one hungry.
"Are we all going out skating?" asked Rose, as she ate her last cake.
"Yes, I'll take you all," said Daddy Bunker. "Dick went over to the pond, and he says the ice is fine. It's smooth and hard."
"Is it strong enough to hold?" asked Mother Bunker. "I don't want any of my six little Bunkers falling through the ice."</t>
  </si>
  <si>
    <t>Six Little Bunkers at Mammy June's</t>
  </si>
  <si>
    <t>http://www.gutenberg.org/files/18461/18461-h/18461-h.htm</t>
  </si>
  <si>
    <t>Mun Bun was not a very disobedient little boy; but as Daddy Bunker said, he had a better "forgetery" than he had memory. Mun Bun quite forgot that Mother Bunker had told him not to leave the bigger stateroom where she was setting things to rights in her usual careful way. For, as they were to be several days on the steamship, she must have a place for things and everything in its place, or she could not comfortably take care of Daddy and six children.
Then, Mun Bun was so quick! Just as Laddie said: one minute he was there, and the next minute he wasn't. He seemed to glide right out of sight. Cowboy Jack had called Mun Bun a blob of quicksilver; and you know you cannot put your finger on a blob of quicksilver, it runs so fast.</t>
  </si>
  <si>
    <t>LAURA LEE HOPE</t>
  </si>
  <si>
    <t>BUNNY BROWN AND HIS SISTER
SUE ON GRANDPA'S FARM</t>
  </si>
  <si>
    <t>http://www.gutenberg.org/files/19555/19555-h/19555-h.htm</t>
  </si>
  <si>
    <t>Bunny turned to show his mother and Uncle Tad where, in the back of his express wagon, he had set the garden sprinkling-can full of water.
Just as Bunny did that Splash, his big dog, started to run. Bunny fell over backward off the seat, out fell the sprinkling-can full of water, splashing all over Uncle Tad's feet. Then Bunny himself fell out of the wagon, but he landed on some soft grass at the edge of the sidewalk, so he was not in the least hurt.
Splash ran on a little way, pulling the empty wagon, but Bunny, jumping to his feet, called out: "Whoa, Splash!" and the dog stopped.
For a few seconds they all stood there, Uncle Tad looking down at his wet feet, Bunny looking rather surprised at having fallen over backward, and Mrs. Brown hardly knowing whether to laugh or scold. As for Splash he just stood still, his long red tongue hanging out of his mouth, while his breath came fast. For it was a hot day, and he had been running with Bunny.
"Oh dear, Bunny!" said Mrs. Brown at last, "see what you've done! You've made Uncle Tad all wet!"</t>
  </si>
  <si>
    <t>BUNNY BROWN
AND HIS SISTER SUE
PLAYING CIRCUS</t>
  </si>
  <si>
    <t>http://www.gutenberg.org/files/16956/16956-h/16956-h.htm</t>
  </si>
  <si>
    <t>Bunny and his sister, with their papa and mamma, were spending the summer on the farm of Grandpa Brown away out in the country. The children liked it on the farm very much, for they had good fun. A few days before they had gone to the circus, and had seen so many wonderful things that they talked about them from morning until night, and, sometimes, even after they got to bed.
But just now, for a little while, they were not talking or thinking about the circus, though up to the time when Grandpa Brown came around the house with the basket on his arm, Bunny had been telling Sue about the man who hung by his heels from a trapeze that was fast to the top of the big tent. A trapeze, you know, is something like a swing, only it has a stick for a seat instead of a board.
"I could hang by a trapeze if I wanted to," Bunny had said to Sue.
"Oh, Bunny Brown! You could not!" Sue had cried.
"I could if I had the trapeze," he had said.</t>
  </si>
  <si>
    <t>The Moving Picture Girls at Oak Farm</t>
  </si>
  <si>
    <t>http://www.gutenberg.org/files/19969/19969-h/19969-h.htm</t>
  </si>
  <si>
    <t>These were only a few of the expressions that came from a motley assemblage of persons as they stood in a train shed in Hoboken, one June morning. Motley indeed was the gathering, and more than one traveler paused to give a second look at the little group. Perhaps a brief list of them may not be out of place.
There were four pretty girls, two of the innocent type that can so easily forget their own good looks; two not so ingenuous, fully aware that they had certain charms, and anxious that they be given full credit for them.
Then there was a man, with rather long black hair, upon which perched, rather than fitted, a tall silk hat that had lost its first sheen. If ever "actor" was written in a man's make-up it was in the case of this personage. Beside him stood, attired much the same, but in garments that fitted him better, another who was obviously of the theater, as were the two girls who were so aware of their own good looks.</t>
  </si>
  <si>
    <t>The Moving Picture Girls at Sea</t>
  </si>
  <si>
    <t>http://www.gutenberg.org/files/18699/18699-h/18699-h.htm</t>
  </si>
  <si>
    <t>They passed Key West, but did not dock, and kept on. Alice wondered if they would come near the "Hole in the Wall," but she did not like to ask, for fear of making trouble for Jack. She did not know how much of his story he wanted known to those aboard the ship.
It was a warm, sunny day, and Mr. Pertell had announced that he would begin some of the more important scenes of the drama in a short time. The Mary Ellen was plowing through the blue waters, bending over under a good wind. Nearly all the members of the company were out on deck, under awnings. Alice saw Jack Jepson at some work on the port rail, and noticed Hen Lacomb and the captain stroll toward him. The two latter seemed to converse for a few minutes, when suddenly there was a heavy lurch and roll to the craft.
"Mind your helm there!" sang out Captain Brisco angrily to the steersman. At the same time there rang out a cry from Hen Lacomb.
"Man overboard! Man overboard!"
Alice, startled, leaped to her feet. Jack Jepson had disappeared!</t>
  </si>
  <si>
    <t>The Outdoor Girls
at
Bluff Point</t>
  </si>
  <si>
    <t>http://www.gutenberg.org/files/20324/20324-h/20324-h.htm</t>
  </si>
  <si>
    <t>As for the other girls, they were slowly turning purple in an effort to maintain the solemnity demanded by the occasion. A strange noise from beneath the car, promptly followed by a choked cough, didn't help them any, and they were relieved when their victim turned his suspicious gaze from them to the shallow ditch at the side of the road which was still muddy from the rain of the night before. The only hope he had of getting around them was to drive through this mud.
Without a word or a glance in their direction, he whipped up his team and started for the ditch. This was something the girls had not foreseen, and they were of no mind to let him get ahead of them again.
Grace and Amy flashed a distress signal to Betty, who stooped over Mollie's feet, the feet being all that could be seen of her, and cried with a peculiar inflection:
"I think you must have found the trouble by this time, Mollie, haven't you?"
Mollie took the hint and scrambled hurriedly to her feet.</t>
  </si>
  <si>
    <t>The Outdoor Girls at Wild Rose Lodge</t>
  </si>
  <si>
    <t>http://www.gutenberg.org/files/8211/8211-h/8211-h.htm</t>
  </si>
  <si>
    <t>The girls were glad that the letters had come from the boys just as they had, for it helped them to bridge over the tediously long wait till the next morning.
They read the missives with the little red triangles in the left hand corner over and over again and--whisper it!--at least two of them slept with the precious letters under their pillows.
And then--the morning was upon them. It was a beautiful morning too, and as the girls dressed hurriedly they were glad that they had arranged to start early. In that way they could take their time and enjoy to the full the glorious ride to Moonlight Falls. It was only fifty-five miles, but by driving slowly they could make it seem like twice that.
It was barely half past nine when Betty, having finished breakfast and put the last finishing touches to her new white hat, ran around to the garage to get the car out.
Ten minutes later she had drawn up in front of Mollie's house, her ears still ringing with the hundred and one instructions of her anxious mother, and was tooting the horn of her little car furiously.</t>
  </si>
  <si>
    <t>The Outdoor Girls
in the Saddle</t>
  </si>
  <si>
    <t>http://www.gutenberg.org/files/19318/19318-h/19318-h.htm</t>
  </si>
  <si>
    <t>Grace promised that she would and moved slowly up the stairs.
Meanwhile Amy Blackford, the last of the trio to whom the dark-haired, pink-cheeked little person who was Betty Nelson had telephoned, had stopped merely to remove the apron from in front of her pink-checked gingham dress and was now flying along the two short blocks that separated her house from the Nelsons'.
As for poor Mollie Billette, she was nearly distracted. Torn with curiosity, as that young person very often was, to know the facts that had prompted Betty's early call, she yet could not satisfy that curiosity. When she had told Betty that she would be around in five minutes she had fully meant to make that promise good. But—she had forgotten the twins!
Upon entering the room where she had locked them while she talked to Betty, she found a sight that fairly took her breath away.</t>
  </si>
  <si>
    <t>The Outdoor Girls
On Pine Island</t>
  </si>
  <si>
    <t>http://www.gutenberg.org/files/19294/19294-h/19294-h.htm</t>
  </si>
  <si>
    <t>The morning dawned clear and bright. Mollie woke first in the large, sunshiny room which the girls had chosen to occupy together during their stay on Pine Island.
It contained two large double beds—each in a little alcove of its own. The spotless grass mats, the flowers that bloomed on the wide-silled, latticed windows gave the room an air of cheerful hominess and comfort that was very pleasant.
All this Mollie took in subconsciously as her sleepy gaze wandered about the room. Then slowly full wakefulness banished the last vestige of sleep from her eyes and she sat up in bed.
"The sun!" she cried joyfully. "And I was sure it was going to be rainy this morning! Oh, now we shall see the island as it really is. Wake up, Amy, do! Oh, goodness, how the child sleeps!" and she shook her slumbering friend with no uncertain hand.</t>
  </si>
  <si>
    <t>THE PARADISE OF CHILDREN</t>
  </si>
  <si>
    <t>A WONDER-BOOK FOR GIRLS AND BOYS</t>
  </si>
  <si>
    <t>http://www.gutenberg.org/files/9256/9256-h/9256-h.htm</t>
  </si>
  <si>
    <t>The golden days of October passed away, as so many other Octobers have, and brown November likewise, and the greater part of chill December, too. At last came merry Christmas, and Eustace Bright along with it, making it all the merrier by his presence. And, the day after his arrival from college, there came a mighty snow-storm. Up to this time, the winter had held back, and had given us a good many mild days, which were like smiles upon its wrinkled visage. The grass had kept itself green, in sheltered places, such as the nooks of southern hill-slopes, and along the lee of the stone fences. It was but a week or two ago, and since the beginning of the month, that the children had found a dandelion in bloom, on the margin of Shadow Brook, where it glides out of the dell.</t>
  </si>
  <si>
    <t>THE MINOTAUR.</t>
  </si>
  <si>
    <t>TANGLEWOOD TALES</t>
  </si>
  <si>
    <t>http://www.gutenberg.org/files/976/976-h/976-h.htm</t>
  </si>
  <si>
    <t>In the old city of Troezene, at the foot of a lofty mountain, there lived, a very long time ago, a little boy named Theseus. His grandfather, King Pittheus, was the sovereign of that country, and was reckoned a very wise man; so that Theseus, being brought up in the royal palace, and being naturally a bright lad, could hardly fail of profiting by the old king's instructions. His mother's name was Aethra. As for his father, the boy had never seen him. But, from his earliest remembrance, Aethra used to go with little Theseus into a wood, and sit down upon a moss-grown rock, which was deeply sunken into the earth. Here she often talked with her son about his father, and said that he was called Aegeus, and that he was a great king, and ruled over Attica, and dwelt at Athens, which was as famous a city as any in the world. Theseus was very fond of hearing about King Aegeus, and often asked his good mother Aethra why he did not come and live with them at Troezene.</t>
  </si>
  <si>
    <t>THE DRAGON'S TEETH.</t>
  </si>
  <si>
    <t>As fast as their princely robes got torn and tattered, they exchanged them for such mean attire as ordinary people wore. By and by, they come to have a wild and homeless aspect; so that you would much sooner have taken them for a gypsy family than a queen and three princes, and a young nobleman, who had once a palace for a home, and a train of servants to do their bidding. The four boys grew up to be tall young men, with sunburnt faces. Each of them girded on a sword, to defend themselves against the perils of the way. When the husbandmen, at whose farmhouses they sought hospitality, needed their assistance in the harvest field, they gave it willingly; and Queen Telephassa (who had done no work in her palace, save to braid silk threads with golden ones) came behind them to bind the sheaves. If payment was offered, they shook their heads, and only asked for tidings of Europa.</t>
  </si>
  <si>
    <t xml:space="preserve">THE THREE GOLDEN APPLES
</t>
  </si>
  <si>
    <t>http://www.gutenberg.org/files/9257/9257-h/9257-h.htm</t>
  </si>
  <si>
    <t>Meanwhile, Hercules travelled constantly onward, over hill and dale, and through the solitary woods. Sometimes he swung his club aloft, and splintered a mighty oak with a downright blow. His mind was so full of the giants and monsters with whom it was the business of his life to fight, that perhaps he mistook the great tree for a giant or a monster. And so eager was Hercules to achieve what he had undertaken, that he almost regretted to have spent so much time with the damsels, wasting idle breath upon the story of his adventures. But thus it always is with persons who are destined to perform great things. What they have already done seems less than nothing. What they have taken in hand to do seems worth toil, danger, and life itself.
Persons who happened to be passing through the forest must have been affrighted to see him smite the trees with his great club. With but a single blow, the trunk was riven as by the stroke of lightning, and the broad boughs came rustling and crashing down.</t>
  </si>
  <si>
    <t>The Rover of the Andes
       A Tale of Adventure on South America</t>
  </si>
  <si>
    <t>http://www.gutenberg.org/files/21699/21699-h/21699-h.htm</t>
  </si>
  <si>
    <t>Although decidedly inelegant and unhandsome, this specimen of the human family was by no means uninteresting. He was so large, and his legs were so long, that the contrast between him and the little mule which he bestrode was ridiculous. He was what is sometimes styled "loosely put together;" nevertheless, the various parts of him were so massive and muscular that, however loosely he might have been built up, most men would have found it rather difficult to take him down. Although wanting in grace, he was by no means repulsive, for his face, which was ornamented with a soft flaxen beard and moustache of juvenile texture, expressed wonderful depths of the milk of human kindness.
He wore boots with the trousers tucked into them, a grey tunic, or hunting coat, belted at the waist, and a broad-brimmed straw hat, or sombrero.</t>
  </si>
  <si>
    <t>Six Months at the Cape</t>
  </si>
  <si>
    <t>http://www.gutenberg.org/files/21704/21704-h/21704-h.htm</t>
  </si>
  <si>
    <t>A glorious sensation of freedom came over me as I felt my horse's springy step,—a sensation which brought powerfully back the memory of those days when I first galloped over the American prairies. Surely there must be a sympathy, a mesmeric influence, between a horse and his rider which sends a thrill through each. Hobson had lent me his own favourite horse, Rob Roy. He was a charming creature; well made, active, willing, and tender in the mouth, but, best of all, he "trippled" splendidly.
Trippling is a favourite gait in South Africa, especially among the Dutch farmers. It is something between pacing and ambling, a motion so easy that one scarce rises at all from the saddle. We trippled off into the vast plain towards the horizon, each horseman diverging a little from his comrades, like a fleet of fishing-boats putting out to sea. Most of the party rode without coats, for the sky was cloudless, and we looked for a broiling day. Brownarms, I observed, had his sleeves rolled up, as usual, to the shoulder. Six-foot Johnny rode a cream-coloured pony, which, like himself, enjoyed itself intensely, and seemed ready for anything.</t>
  </si>
  <si>
    <t>Under the Waves
       Diving in Deep Waters</t>
  </si>
  <si>
    <t>http://www.gutenberg.org/files/23493/23493-h/23493-h.htm</t>
  </si>
  <si>
    <t>A few strokes of the oar soon placed them on the deck of a large clumsy vessel which lay anchored off the entrance to the harbour. This was the diver's barge, which exhibited a ponderous crane with a pendulous hook and chain in the place where its fore-mast should have been. Several men were busied about the deck, one of whom sat clothed in the full dress of a diver, with the exception of the helmet, which was unscrewed and lay on the deck near his heavily-weighted feet. The dress was wet, and the man was enjoying a quiet pipe, from all which Edgar judged that he was resting after a dive. Near to the plank on which the diver was seated there stood the chest containing the air-pumps. It was open, the pumps were in working order, with two men standing by to work them. Coils of india-rubber tubing lay beside it. Elsewhere were strewn about stones for repairing the pier, and various building tools.</t>
  </si>
  <si>
    <t>The Walrus Hunters
       A Romance of the Realms of Ice</t>
  </si>
  <si>
    <t>http://www.gutenberg.org/files/21709/21709-h/21709-h.htm</t>
  </si>
  <si>
    <t>Being both somewhat fatigued by that time they scarcely uttered a word as they encamped, but went about the work as if half asleep. Cheenbuk lifted the canoe out of the water and laid it on the bank, bottom up, in which position it formed a rough and ready tent for his companion, who, meanwhile, carried up the provisions. Seated on the grass beside it they ate a little dried venison, which required no cooking—uttering only a monosyllable now and then with half-closed eyes, and sometimes with an imbecile smile, which terminated occasionally in an irresistible nod. The feebleness of the light, too, as well as the quietness of the hour, contributed not a little to this state of semi-consciousness.
The frugal supper having been washed down with a draught of water, from Nature's own cup—the joined hands—Adolay lay down under the canoe. Cheenbuk retired to a neighbouring spruce-fir and stretched himself under its branches.</t>
  </si>
  <si>
    <t>Wrecked but not Ruined</t>
  </si>
  <si>
    <t>http://www.gutenberg.org/files/23388/23388-h/23388-h.htm</t>
  </si>
  <si>
    <t>The clerk, Bob Smart, was a sturdy youth, who first saw the light among the mountains of Scotland. Doubtless he had been named Robert when baptised, but his intimates would not have understood you had you mentioned him by that name.
Bob had just helped Reginald to the wing of a salt goose, and was about to treat himself to a leg of the same when the cook entered.
This cook was a man. It may also be said with truth that he was more than most men. At the outpost men were few, and of women there were none. It may be imagined, then, that the cook's occupations and duties were numerous. François Le Rue, besides being cook to the establishment, was waiter, chambermaid, firewood-chopper, butcher, baker, drawer-of-water, trader, fur-packer, and interpreter. These offices he held professionally. When "off duty," and luxuriating in tobacco and relaxation, he occupied himself as an amateur shoemaker, tailor, musician, and stick-whittler, to the no small advantage of himself and his fellow-outcasts, of whom there were five or six, besides the principals already mentioned.</t>
  </si>
  <si>
    <t>The Young Trawler</t>
  </si>
  <si>
    <t>http://www.gutenberg.org/files/21713/21713-h/21713-h.htm</t>
  </si>
  <si>
    <t>This was little Billy's first trip to sea in his father's fishing-smack, and he went not as a passenger but as a "hand." It is probable that there never sailed out of Yarmouth a lad who was prouder of his position than little Billy of the Evening Star. He was rigged from top to toe in a brand-new suit of what we may style nautical garments. His thin little body was made to appear of twice its natural bulk by a broad-shouldered pilot-cloth coat, under which was a thick guernsey. He was almost extinguished by a large yellow sou'-wester, and all but swallowed up by a pair of sea-boots that reached to his hips. These boots, indeed, seemed so capacious as to induce the belief that if he did not take care the part of his body that still remained outside of them might fall inside and disappear.</t>
  </si>
  <si>
    <t>THE UNDERTAKERS</t>
  </si>
  <si>
    <t>THE SECOND JUNGLE BOOK</t>
  </si>
  <si>
    <t>http://www.gutenberg.org/files/1937/1937-h/1937-h.htm</t>
  </si>
  <si>
    <t>A boatman turned where he sat on the gunwale, lifted up his hand, said something that was not a blessing, and the boats creaked on through the twilight. The broad Indian river, that looked more like a chain of little lakes than a stream, was as smooth as glass, reflecting the sandy-red sky in mid-channel, but splashed with patches of yellow and dusky purple near and under the low banks. Little creeks ran into the river in the wet season, but now their dry mouths hung clear above water-line. On the left shore, and almost under the railway bridge, stood a mud-and-brick and thatch-and-stick village, whose main street, full of cattle going back to their byres, ran straight to the river, and ended in a sort of rude brick pier-head, where people who wanted to wash could wade in step by step. That was the Ghaut of the village of Mugger-Ghaut.</t>
  </si>
  <si>
    <t>HOW THE RHINOCEROS GOT HIS SKIN</t>
  </si>
  <si>
    <t>JUST SO STORIES</t>
  </si>
  <si>
    <t>http://www.gutenberg.org/files/2781/2781-h/2781-h.htm</t>
  </si>
  <si>
    <t>And the Rhinoceros did. He buttoned it up with the three buttons, and it tickled like cake crumbs in bed. Then he wanted to scratch, but that made it worse; and then he lay down on the sands and rolled and rolled and rolled, and every time he rolled the cake crumbs tickled him worse and worse and worse. Then he ran to the palm-tree and rubbed and rubbed and rubbed himself against it. He rubbed so much and so hard that he rubbed his skin into a great fold over his shoulders, and another fold underneath, where the buttons used to be (but he rubbed the buttons off), and he rubbed some more folds over his legs. And it spoiled his temper, but it didn't make the least difference to the cake-crumbs. They were inside his skin and they tickled. So he went home, very angry indeed and horribly scratchy; and from that day to this every rhinoceros has great folds in his skin and a very bad temper, all on account of the cake-crumbs inside.</t>
  </si>
  <si>
    <t>HOW THE ALPHABET WAS MADE</t>
  </si>
  <si>
    <t>Many of the other pictures were much too beautiful to begin with, especially before lunch, but as they were drawn over and over again on birch-bark, they became plainer and easier, till at last even Tegumai said he could find no fault with them. They turned the hissy-snake the other way round for the Z-sound, to show it was hissing backwards in a soft and gentle way; and they just made a twiddle for E, because it came into the pictures so often; and they drew pictures of the sacred Beaver of the Tegumais for the B-sound; and because it was a nasty, nosy noise, they just drew noses for the N-sound, till they were tired; and they drew a picture of the big lake-pike's mouth for the greedy Ga-sound; and they drew the pike's mouth again with a spear behind it for the scratchy, hurty Ka-sound; and they drew pictures of a little bit of the winding Wagai river for the nice windy-windy Wa-sound; and so on and so forth and so following till they had done and drawn all the sound-pictures that they wanted, and there was the Alphabet, all complete.</t>
  </si>
  <si>
    <t>YOUNG MEN AT THE MANOR</t>
  </si>
  <si>
    <t>PUCK OF POOK'S HILL</t>
  </si>
  <si>
    <t>http://www.gutenberg.org/files/557/557-h/557-h.htm#weland</t>
  </si>
  <si>
    <t>Una nodded—most of her talk was by nods—and they crept from the gloom of the tunnels towards the tiny weir that turns the brook into the mill-stream. Here the banks are low and bare, and the glare of the afternoon sun on the Long Pool below the weir makes your eyes ache.
When they were in the open they nearly fell down with astonishment. A huge grey horse, whose tail-hairs crinkled the glassy water, was drinking in the pool, and the ripples about his muzzle flashed like melted gold. On his back sat an old, white-haired man dressed in a loose glimmery gown of chainmail. He was bare-headed, and a nut-shaped iron helmet hung at his saddle-bow. His reins were of red leather five or six inches deep, scalloped at the edges, and his high padded saddle with its red girths was held fore and aft by a red leather breastband and crupper.
'Look!' said Una, as though Dan were not staring his very eyes out. 'It's like the picture in your room—"Sir Isumbras at the Ford".'</t>
  </si>
  <si>
    <t>THE KNIGHTS OF THE JOYOUS VENTURE</t>
  </si>
  <si>
    <t>It was too hot to run about in the open, so Dan asked their friend, old Hobden, to take their own dinghy from the pond and put her on the brook at the bottom of the garden. Her painted name was the Daisy, but for exploring expeditions she was the Golden Hind or the Long Serpent, or some such suitable name. Dan hiked and howked with a boat-hook (the brook was too narrow for sculls), and Una punted with a piece of hop-pole. When they came to a very shallow place (the Golden Hind drew quite three inches of water) they disembarked and scuffled her over the gravel by her tow-rope, and when they reached the overgrown banks beyond the garden they pulled themselves upstream by the low branches.
That day they intended to discover the North Cape like 'Othere, the old sea-captain', in the book of verses which Una had brought with her; but on account of the heat they changed it to a voyage up the Amazon and the sources of the Nile.</t>
  </si>
  <si>
    <t>A CENTURION OF THE THIRTIETH</t>
  </si>
  <si>
    <t>They were the 'Godlike Kings', and when old Hobden piled some comfortable brushwood between the big wooden knees of Volaterrae, they called him 'Hands of Giants'.
Una slipped through their private gap in the fence, and sat still awhile, scowling as scowlily and lordlily as she knew how; for Volaterrae is an important watch-tower that juts out of Far Wood just as Far Wood juts out of the hillside. Pook's Hill lay below her and all the turns of the brook as it wanders out of the Willingford Woods, between hop-gardens, to old Hobden's cottage at the Forge. The sou'-west wind (there is always a wind by Volaterrae) blew from the bare ridge where Cherry Clack Windmill stands.
Now wind prowling through woods sounds like exciting things going to happen, and that is why on blowy days you stand up in Volaterrae and shout bits of the Lays to suit its noises.</t>
  </si>
  <si>
    <t>DYMCHURCH FLIT'</t>
  </si>
  <si>
    <t>They settled themselves, as usual, on the sack-strewn cot in front of the fires, and, when Hobden drew up the shutter, stared, as usual, at the flameless bed of coals spouting its heat up the dark well of the old-fashioned roundel. Slowly he cracked off a few fresh pieces of coal, packed them, with fingers that never flinched, exactly where they would do most good; slowly he reached behind him till Dan tilted the potatoes into his iron scoop of a hand; carefully he arranged them round the fire, and then stood for a moment, black against the glare. As he closed the shutter, the oast-house seemed dark before the day's end, and he lit the candle in the lanthorn. The children liked all these things because they knew them so well.
The Bee Boy, Hobden's son, who is not quite right in his head, though he can do anything with bees, slipped in like a shadow. They only guessed it when Bess's stump-tail wagged against them.</t>
  </si>
  <si>
    <t>The Adventures of Jimmy Skunk</t>
  </si>
  <si>
    <t>http://www.gutenberg.org/files/21015/21015-h/21015-h.htm</t>
  </si>
  <si>
    <t>Peter tiptoed away very softly. All the time the Imp of Mischief was whispering to him that this was a splendid chance to play a joke on Jimmy. You know it is very easy to play a joke on any one who is asleep. Peter doesn't often have a chance to play a joke on Jimmy Skunk. It isn't a very safe thing to do, not if Jimmy is awake. No one knows that better than Peter. He sat down some distance from the barrel but where he could keep an eye on it. Then he went into a brown study, which is one way of saying that he thought very hard. He wanted to play a joke on Jimmy, but like most jokers he didn't want the joke to come back on himself. In fact, he felt that it would be a great deal better for him if Jimmy shouldn't know that he had anything to do with the joke.</t>
  </si>
  <si>
    <t>It is sad but true. Autumn is often called the sad time of the year, and it is the sad time. But it shouldn't be. Old Mother Nature never intended that it should be. She meant it to be the glad time. It is the time when all the little people of the Green Forest and the Green Meadows have got over the cares and worries of bringing up families and teaching their children how to look out for themselves. It is the season when food is plentiful, and every one is fat and is, or ought to be, care free. It is the season when Old Mother Nature intended all her little people to be happy, to have nothing to worry them for the little time before the coming of cold weather and the hard times which cold weather always brings.</t>
  </si>
  <si>
    <t>The Adventures of Unc' Billy Possum</t>
  </si>
  <si>
    <t>http://www.gutenberg.org/files/14732/14732-h/14732-h.htm</t>
  </si>
  <si>
    <t>Reddy Fox came down the Lone Little Path through the Green Forest on his way to the Green Meadows. He had brushed his red coat until it shone. His white waistcoat was spotless, and he carried his big tail high in the air, that it might not become soiled. Reddy was feeling as fine as he looked. He would have liked to sing, but every time he tried his voice cracked, and he was afraid that some one would hear him and laugh at him. If there is one thing that Reddy Fox dislikes more than another, it is being laughed at.
Reddy chuckled at his thoughts, and what do you think he was thinking about? Why, about how he had seen Farmer Brown's boy carrying off Unc' Billy Possum by the tail the afternoon before. He knew how Farmer Brown's boy had caught Unc' Billy in the hen-house, and with his own eyes he had seen Unc' Billy carried off.</t>
  </si>
  <si>
    <t>Blacky the Crow</t>
  </si>
  <si>
    <t>http://www.gutenberg.org/files/4979/4979-h/4979-h.htm</t>
  </si>
  <si>
    <t>Now when Blacky the Crow discovered that the eggs in the old tumble-down nest of Redtail the Hawk in a lonesome corner of the Green Forest belonged to Hooty the Owl, he straightway made the best of resolutions; he would simply forget all about those eggs. He would forget that he ever had seen them, and he would stay away from that corner of the Green Forest. That was a very wise resolution. Of all the people who live in the Green Forest, none is fiercer or more savage than Hooty the Owl, unless it is Mrs. Hooty. She is bigger than Hooty and certainly quite as much to be feared by the little people.
All this Blacky knows. No one knows it better. And Blacky is not one to poke his head into trouble with his eyes open. So he very wisely resolved to forget all about those eggs.</t>
  </si>
  <si>
    <t>Happy Jack</t>
  </si>
  <si>
    <t>http://www.gutenberg.org/files/13355/13355-h/13355-h.htm</t>
  </si>
  <si>
    <t>Happy Jack hopped up as if he meant to begin the chase again, but he had a pain in his side from running so hard and so long, and so he sat down again. Right down in his heart Happy Jack knew that Chatterer was right, that the tree didn't belong to him any more than to his cousin. But when he thought of all those big, fat nuts with which the tall hickory tree had been loaded, greedy thoughts chased out all thoughts of right and he said to himself again, as he had said when he first saw his cousin, that Chatterer shouldn't have one of them. He stopped scolding long enough to steal a look at them, and then—what do you think Happy Jack did? Why, he gave such a jump of surprise that he nearly lost his balance. Not a nut was to be seen! Happy Jack blinked. Then, he rubbed his eyes and looked again. He couldn't see a nut anywhere!</t>
  </si>
  <si>
    <t>Mrs. Peter Rabbit</t>
  </si>
  <si>
    <t>http://www.gutenberg.org/files/5791/5791-h/5791-h.htm</t>
  </si>
  <si>
    <t>Forgetting leads to more trouble than almost anything under the sun. Peter Rabbit knew this. Of course he knew it. Peter had had many a narrow escape just from forgetting something. He knew just as well as you know that he might just as well not learn a thing as to learn it and then forget it. But Peter is such a happy-go-lucky little fellow that he is very apt to forget, and forgetting leads him into all kinds of difficulties, just as it does most folks.
Now Peter had learned when he was a very little fellow that when he went out at night, he must watch out quite as sharply for Hooty the Owl as for either Granny or Reddy Fox, and usually he did. But the night he started to make a journey to the Old Pasture, his mind was so full of Old Man Coyote and Granny and Reddy Fox that he wholly forgot Hooty the Owl.</t>
  </si>
  <si>
    <t>Old Granny Fox</t>
  </si>
  <si>
    <t>http://www.gutenberg.org/files/4980/4980-h/4980-h.htm</t>
  </si>
  <si>
    <t>Old Granny Fox was dreaming. Yes, Sir, she was dreaming. There she lay, curled up on the sunny little knoll on the edge of the Green Forest, fast asleep and dreaming. It was a very pleasant and very comfortable place indeed. You see, jolly, round, bright Mr. Sun poured his warmest rays right down there from the blue, blue sky. When Old Granny Fox was tired, she often slipped over there for a short nap and sun-bath even in winter. She was quite sure that no one knew anything about it. It was one of her secrets.
This morning Old Granny Fox was very tired, unusually so. In the first place she had been out hunting all night. Then, before she could reach home, Bowser the Hound had found her tracks and started to follow them. Of course, it wouldn't have done to go home then. It wouldn't have done at all.</t>
  </si>
  <si>
    <t>Whitefoot the Wood Mouse</t>
  </si>
  <si>
    <t>http://www.gutenberg.org/files/4698/4698-h/4698-h.htm</t>
  </si>
  <si>
    <t>Whitefoot had spent the winter undisturbed in Farmer Brown's sugar-house. He had almost forgotten the meaning of fear. He had come to look on that sugar-house as belonging to him. It wasn't until Farmer Brown's boy came over to prepare things for sugaring that Whitefoot got a single real fright. The instant Farmer Brown's boy opened the door, Whitefoot scampered down under the pile of wood to his snug little nest, and there he lay, listening to the strange sounds. At last he could stand it no longer and crept to a place where he could peep out and see what was going on. It didn't take him long to discover that this great two-legged creature was not looking for him, and right away he felt better. After a while Farmer Brown's boy went away, and Whitefoot had the little sugar-house to himself again.
But Farmer Brown's boy had carelessly left the door wide open. Whitefoot didn't like that open door. It made him nervous. There was nothing to prevent those who hunt him from walking right in. So the rest of that night Whitefoot felt uncomfortable and anxious.</t>
  </si>
  <si>
    <t>Victor Appleton</t>
  </si>
  <si>
    <t>TOM SWIFT AMONG THE DIAMOND MAKERS</t>
  </si>
  <si>
    <t>http://www.gutenberg.org/files/1282/1282-h/1282-h.htm</t>
  </si>
  <si>
    <t>The Red Cloud was fitted up to accommodate about ten persons, though it was seldom that this number was carried. Two persons could successfully operate the machinery. There were sleeping berths, and in the main cabin a sitting-room, a dining-room, and a kitchen. There was also the motor compartment, and a steering tower, from which the engines could be controlled.
It was in this craft that the seekers after the diamond makers proposed undertaking the trip. Mr. Damon came on from his home in Waterfield about two days before the date set to leave, and Mr. Jenks, had, three days before this, taken up his abode at the Swift home. Mr. Parker, as has been stated, was already there, and he had put in his time making a number of scientific observations, though he had made no more predictions.
Nothing more had been seen of the mysterious man who had warned Tom, and the young inventor and Mr. Jenks began to hope that they had thrown their enemies off the track.</t>
  </si>
  <si>
    <t>TOM SWIFT AMONG THE FIRE FIGHTERS</t>
  </si>
  <si>
    <t>http://www.gutenberg.org/files/1363/1363-h/1363-h.htm</t>
  </si>
  <si>
    <t>Ned, too, in spite of the fact that he had been busy going over figures, adding up long columns, checking statements, and giving the results to Tom, had been aware, in the last five minutes, of an ever-growing tumult in the street. At first it had been no more than the passage along the thoroughfare of an unusual number of pedestrians. Ned had accounted for it at first by the theory that some moving picture theater had finished the first performance and the people were hurrying home.
But after he had finished his financial labors and had handed Tom the first of a series of statements to look over, the young financial expert began to realize that there was no moving picture house near Tom's home. Consequently the passing throngs could not be accounted for in that way.
Yet the tumult of feet grew in the highway outside. Ned had begun to wonder if there had been an attempted burglary, a fight, or something like that, calling for police action, which had gathered an unusual throng that warm, spring evening.</t>
  </si>
  <si>
    <t>TOM SWIFT AND HIS AERIAL WARSHIP</t>
  </si>
  <si>
    <t>http://www.gutenberg.org/files/1281/1281-h/1281-h.htm</t>
  </si>
  <si>
    <t>Tom had begun his inventive work when, some years before this story opens, he had bargained for Mr. Damon's motorcycle, after that machine had shot its owner into a tree. Mr. Damon was, naturally, perhaps, much disgusted, and sold the affair cheap. Tom repaired it, made some improvements, and, in the first volume of this series, entitled "Tom Swift and His Motor-cycle," you may read of his rather thrilling adventures on his speedy road-steed.
From then on Tom had passed a busy life, making many machines and having some thrilling times with them. Just previous to the opening of this story Tom had made a peculiar instrument, described in the volume entitled "Tom Swift and His Photo-Telephone." With that a person talking could not only see the features of the person with whom he was conversing, but, by means of a selenium plate and a sort of camera, a permanent picture could be taken of the person at either end of the wire.</t>
  </si>
  <si>
    <t>TOM SWIFT AND HIS AIR SCOUT</t>
  </si>
  <si>
    <t>http://www.gutenberg.org/files/1284/1284-h/1284-h.htm</t>
  </si>
  <si>
    <t>"Oh Tom, is it really safe?"
A young lady—an exceedingly pretty young lady, she could be called—stood with one small, gloved hand on the outstretched wing of an aeroplane, and looked up at a young man, attired in a leather, fur-lined suit, who sat in the cockpit of the machine just above her.
"Safe, Mary?" repeated the pilot, as he reached in under the hood of the craft to make sure about one of the controls. "Why, you ought to know by this time that I wouldn't go up if it wasn't safe!"
"Oh, yes, I know, Tom. It may be all right for you, but I've never been up in this kind of airship before, and I want to know if it's safe for me."
The young man leaned over the edge of the padded cockpit, and clasped in his rather grimy hand the neatly gloved one of the young lady. And though the glove was new, and fitted the hand perfectly, there was no attempt to withdraw it. Instead, the young lady seemed to be very glad indeed that her hand was in such safe keeping.</t>
  </si>
  <si>
    <t>TOM SWIFT AND HIS ELECTRIC LOCOMOTIVE</t>
  </si>
  <si>
    <t>http://www.gutenberg.org/files/1364/1364-h/1364-h.htm</t>
  </si>
  <si>
    <t>Time was when there had been traitors in the works; but unfaithful hands had been weeded out. There was not a man who drew a pay envelope from the Swift Construction Company who would not have done his best to save Tom and his father trouble. Such a thing as a strike, or labor troubles of any kind, was not thought of there.
So Tom knew that whatever he did, or whatever plans he drew, in his private room, he was safely guarded. Yet he always took a portfolio home with him at night, for after dinner he frequently continued his work of the day. Naturally during this first week he did not get far in any problem connected with the proposed electric locomotive. There were, however, rough drafts and certain schedules that had to do with the matter jotted down.
It was almost twelve at night. Tom had sat up in his own room after his father had retired, and after the household was still.</t>
  </si>
  <si>
    <t>TOM SWIFT AND HIS GIANT CANNON</t>
  </si>
  <si>
    <t>http://www.gutenberg.org/files/1361/1361-h/1361-h.htm</t>
  </si>
  <si>
    <t>Tom Swift acted promptly, for he realized the necessity. The events that had hedged him about since he had begun work on his giant cannon made him suspicious. He did not quite know whom to suspect, nor the reasons for their actions, but he had been on the alert for several days, and was now ready to act.
The instant Ned answered as he did, and warned Tom, the young inventor slid his hand under his pillow and pressed an auxiliary electric switch he had concealed there. In a moment the rooms were flooded with a bright light, and the two lads had a momentary glimpse of an intruder making a dive for the window.
"There he is, Tom!" cried Ned.
"What do you want?" demanded Tom, instinctively. But the intruder did not stay to answer.
Instead, he made a dive for the casement. It was one story above the ground, but this did not cause him any hesitation. It was summer, and the window was open, though a wire mosquito net barred the aperture. This was no hindrance to the man, however.</t>
  </si>
  <si>
    <t>Tom Swift and His Motor-Cycle
or
Fun and Adventures on the Road</t>
  </si>
  <si>
    <t>http://www.gutenberg.org/files/4230/4230-h/4230-h.htm</t>
  </si>
  <si>
    <t>"It's Tom Swift!" cried Sam Snedecker. "Look out, or you'll run him down!"
"Let him keep out of my way," retorted Andy savagely.
The youth on the wheel, with a sudden spurt of speed, tried to cross the highway. He did manage to do it, but by such a narrow margin that in very terror Andy Foger shut off the power, jammed down the brakes and steered to one side. So suddenly was he obliged to swerve over that the ponderous machine skidded and went into the ditch at the side of the road, where it brought up, tilting to one side.
Tom Swift, his face rather pale from his narrow escape, leaped from his bicycle, and stood regarding the automobile. As for the occupants of that machine, from Andy Foger, the owner, to the three cronies who were riding with him, they all looked very much astonished.</t>
  </si>
  <si>
    <t xml:space="preserve">TOM SWIFT AND HIS UNDERSEA SEARCH
or
The Treasure on the Floor of the Atlantic
 </t>
  </si>
  <si>
    <t>http://www.gutenberg.org/files/1362/1362-h/1362-h.htm</t>
  </si>
  <si>
    <t>"Say, hold on there, Ned! Hold on! Where do you get that stuff; as the boys say? Has something gone wrong with one of the adding machines, or is it just on account of the heat? What's the big idea, anyhow? How many millions did you say?" and Tom Swift, the talented young inventor, looked at Ned Newton, his financial manager, with a quizzical smile.
"It's all right, Tom! It's all right!" declared Ned, and it needed but a glance to show that he was more serious than was his companion. "I'm not suffering from the heat, though the thermometer is getting close to ninety-five in the shade. And if you want to know where I get 'that stuff' read this!"
He tossed over to his chum, employer, and friend—for Tom Swift assumed all three relations toward Ned Newton—part of a Sunday newspaper. It was turned to a page containing a big illustration of a diver attired in the usual rubber suit and big helmet, moving about on the floor of the ocean and digging out boxes of what was supposed to be gold from a sunken wreck.</t>
  </si>
  <si>
    <t>TOM SWIFT AND HIS WAR TANK
or
Doing His Bit For Uncle Sam</t>
  </si>
  <si>
    <t>http://www.gutenberg.org/files/954/954-h/954-h.htm</t>
  </si>
  <si>
    <t>Ceasing his restless walk up and down the room, Tom Swift strode to the window and gazed across the field toward the many buildings, where machines were turning out the products evolved from the brains of his father and himself. There was a worried look on the face of the young inventor, and he seemed preoccupied, as though thinking of something far removed from whatever it was his eyes gazed upon.
"Well, I'll do it!" suddenly exclaimed Tom. "I don't want to, but I will. It's in the line of 'doing my bit,' I suppose; but I'd rather it was something else. I wonder—"
"Ha! Up to your old tricks, I see, Tom!" exclaimed a voice, in which energy and friendliness mingled pleasingly. "Up to your old tricks!"
"Oh, hello, Mr. Damon!" cried Tom, turning to shake hands with an elderly gentleman—that is, elderly in appearance but not in action, for he crossed the room with the springing step of a lad, and there was the enthusiasm of youth on his face. "What do you mean—my old tricks?</t>
  </si>
  <si>
    <t>TOM SWIFT AND HIS WIZARD CAMERA
or
Thrilling Adventures While Taking Moving Pictures</t>
  </si>
  <si>
    <t>http://www.gutenberg.org/files/1283/1283-h/1283-h.htm</t>
  </si>
  <si>
    <t>Tom Swift looked somewhat in surprise at his strange visitor. It had all happened so suddenly, the offer had been such a strange one, the man himself—Mr. Period—was so odd, that our hero hardly knew what to think. The moving picture agent continued pacing up and down the room now and then looking at his watch as if to note when the five minutes had passed.
"No," said Tom to himself. "I'm not going to take this offer. There's too much work and risk attached to it. I want to stay at home and work on my noiseless motor for the airship. After that—well—I don't know what I'll do. I'll tell Mr. Period that he needn't wait the five minutes. My mind is made up now!"
But as Tom was about to make this announcement, and dismiss his caller, he looked again at the visitor. There was something attractive about him—about his hasty way of talking, about his manner of interrupting, about the way he proposed matters. Tom was interested in spite of himself.</t>
  </si>
  <si>
    <t>Tom Swift In The City Of Gold
or
Marvelous Adventures Underground</t>
  </si>
  <si>
    <t>http://www.gutenberg.org/files/4711/4711-h/4711-h.htm</t>
  </si>
  <si>
    <t>Tom laughed at Ned's matter-of-fact indifference, but when the young inventor turned in to his berth that night he could not stop thinking of the empty seats--the two mysterious passengers--and the two Fogers. They got all jumbled in his head and made his sleep restless.
Morning saw the Maderia well out to sea, and, as there was quite a swell on, the vessel rolled and pitched to an uncomfortable degree. This did not bother Tom and Ned, who were used to sudden changes of equilibrium from their voyages in the air. Nor did Mr. Damon suffer. In fact he was feeling fine and went about on deck like an old salt, blessing so many new things that he had many of the passengers amused.
Poor Eradicate did suffer though. He was very seasick, and kept to his berth most of the time, while some of his new friends did what they could for him.</t>
  </si>
  <si>
    <t>TOM SWIFT IN THE LAND OF WONDERS
or
The Underground Search for the Idol of Gold</t>
  </si>
  <si>
    <t>http://www.gutenberg.org/files/499/499-h/499-h.htm</t>
  </si>
  <si>
    <t>The next few days were busy ones for Tom, Ned and, in fact, the whole Swift household. Tom and his father had several consultations and conducted several experiments in regard to the new stabilizer, the completion of which was so earnestly desired. Mr. Swift was sure he could carry the invention to a successful conclusion.
Ned was engaged in putting the financial affairs of the Swift Company in shape, so they would practically run themselves during his absence. Then, too, there was the packing of their baggage which must be seen to.
Of course, the main details of the trip were left to Professor Bumper, who knew just what to do. He had told Tom and Ned that all they and Mr. Damon would have to do would be to meet him at the pier in New York, where they would find all arrangements made.
One day, near the end of the week (the beginning of the next being set for the start) Eradicate came shuffling into the room where Tom was sorting out the possessions he desired to take with him, Ned assisting him in the task.</t>
  </si>
  <si>
    <t>LITTLE SNOW-WHITE</t>
  </si>
  <si>
    <t>Favorite Fairy Tales</t>
  </si>
  <si>
    <t>http://www.gutenberg.org/files/20748/20748-h/20748-h.htm#snow</t>
  </si>
  <si>
    <t>Once upon a time in the middle of winter, when the flakes of snow were falling like feathers from the clouds, a Queen sat at her palace window, which had an ebony black frame, stitching her husband's shirts. While she was thus engaged and looking out at the snow she pricked her finger, and three drops of blood fell upon the snow. Now the red looked so well upon the white that she thought to herself, "Oh, that I had a child as white as this snow, as red as this blood, and as black as the wood of this frame!" Soon afterwards a little daughter came to her, who was as white as snow, and with cheeks as red as blood, and with hair as black as ebony, and from this she was named "Snow-White." And at the same time her mother died.</t>
  </si>
  <si>
    <t>http://www.gutenberg.org/files/20748/20748-h/20748-h.htm#ugly</t>
  </si>
  <si>
    <t>One evening, just as the sun was setting with unusual brilliancy, a flock of large, beautiful birds rose from out of the brushwood. The Duckling had never seen anything so beautiful before; their plumage was of a dazzling white, and they had long, slender necks. They were Swans. They uttered a singular cry, spread out their long splendid wings, and flew away from these cold regions to warmer countries, across the open sea. They flew so high, so very high! And the little Ugly Duckling's feelings were so strange. He turned round and round in the water like a mill-wheel, strained his neck to look after them, and sent forth such a loud and strange cry that it almost frightened himself. Ah! he could not forget them, those noble birds, those happy birds! When he could see them no longer he plunged to the bottom of the water, and when he rose again was almost beside himself. The Duckling knew not what the birds were called, knew not whither they were flying; yet he loved them as he had never before loved anything.</t>
  </si>
  <si>
    <t>ALADDIN AND THE WONDERFUL LAMP</t>
  </si>
  <si>
    <t>http://www.gutenberg.org/files/20748/20748-h/20748-h.htm#aladdin</t>
  </si>
  <si>
    <t>Aladdin's Mother burst out laughing at the idea of her son wishing to be the son-in-law of the Sultan, and told him to put such thoughts out of his head at once. But Aladdin was not to be laughed out of his fancy. He knew by this time that the fruits which he had gathered from the magic garden were jewels of great value, and he insisted upon his Mother taking them to the Sultan for a present, and asking the hand of the Princess in marriage for her son.
The poor woman was terribly frightened, fearing lest the Sultan should punish her for her impudence; but Aladdin would hear of no excuses, and at last she set forth in fear and trembling, bearing the jewels on a china dish covered with a napkin.
The Sultan smiled at the idea of the son of a poor old woman asking for the hand of his daughter.
When she came before the Sultan, she told him, with many apologies and pleas for forgiveness, of her son's mad love for the Princess Badroulboudour.</t>
  </si>
  <si>
    <t>PUSS-IN-BOOTS</t>
  </si>
  <si>
    <t>http://www.gutenberg.org/files/20748/20748-h/20748-h.htm#puss</t>
  </si>
  <si>
    <t>The Cat's master was so surprised to hear his Cat talking, that he at once got him what he wanted. The Cat drew on the boots and slung the bag round his neck and set off for a rabbit warren. When he got there he filled his bag with bran and lettuces, and stretching himself out beside it as if dead, waited until some young rabbit should be tempted into the bag. This happened very soon. A fat, thoughtless rabbit went in headlong, and the Cat at once jumped up, pulled the strings and killed him.
Puss was very proud of his success, and, going to the King's palace, he asked to speak to the King. When he was shown into the King's presence he bowed respectfully, and, laying the rabbit down before the throne, he said—
"Sire, here is a rabbit, which my master, the Marquis of Carabas, desires me to present to your Majesty."
"Tell your master," said the King, "that I accept his present, and am very much obliged to him."</t>
  </si>
  <si>
    <t>ADVENTURES OF TOM THUMB</t>
  </si>
  <si>
    <t>http://www.gutenberg.org/files/20748/20748-h/20748-h.htm#tom</t>
  </si>
  <si>
    <t>In the morning the parents called the children, and, after giving them a crust of bread, they all set out for the wood. Tom Thumb did not say a word to his brothers of what he had overheard; but, lingering behind, he dropped the pebbles from his pocket one by one, as they walked, so that he should be able to find his way home. When they reached a very thick part of the forest, the father and mother told the children to wait while they went a little farther to cut wood, but as soon as they were out of sight they turned and went home by another way.
When darkness fell, the children began to realize that they were deserted, and they began to cry loudly. Tom Thumb, however, did not cry.
"Do not weep, my brothers," he said encouragingly. "Only wait until the moon rises, and we shall soon be able to find our way home."
When at length the moon rose, it shone down upon the white pebbles which Tom Thumb had scattered; and, following this path, the children soon reached their father's house.</t>
  </si>
  <si>
    <t>THE THREE BEARS</t>
  </si>
  <si>
    <t>http://www.gutenberg.org/files/20748/20748-h/20748-h.htm#bears</t>
  </si>
  <si>
    <t>There were once three bears who lived together in a little house in the middle of a wood. One of them was a Little, Small, Wee Bear; one was a Middle-Sized Bear; and the other was a Great, Huge Bear.
And they each had a pot to eat their porridge from: a little pot for the Little, Small, Wee Bear; a middle-sized pot for the Middle-Sized Bear; and a great big pot for the Great, Huge Bear.
And they each had a chair to sit on: a little chair for the Little, Small, Wee Bear; a middle-sized chair for the Middle-Sized Bear; and a great big chair for the Great, Huge Bear.
And they each had a bed to sleep in: a little bed for the Little, Small, Wee Bear; a middle-sized bed for the Middle-Sized Bear; and a great big bed for the Great, Huge Bear.</t>
  </si>
  <si>
    <t>JACK THE GIANT KILLER</t>
  </si>
  <si>
    <t>http://www.gutenberg.org/files/20748/20748-h/20748-h.htm#jack</t>
  </si>
  <si>
    <t>On the castle gate he found a golden trumpet hanging, under which were written these words—
"Whoever can this trumpet blow,
Shall cause the giant's overthrow."
Jack seized the golden trumpet and blew a mighty blast, which made the gates fly open and shook the castle to its foundations. The giant and the magician, knowing that their end was now near, stood biting their thumbs and shaking with terror. Jack, with his magic sword, soon killed the giant, and the magician was carried off by a whirlwind. The castle vanished away like smoke, and the duke's daughter and all the knights and lovely ladies who had been turned into birds and beasts returned to their proper shape.
Jack's fame rang through the whole country, and the King gave him a large estate to reward him for all his brave and knightly deeds. And Jack married the duke's daughter, and lived in joy and contentment for the rest of his days.</t>
  </si>
  <si>
    <t>DICK WHITTINGTON AND HIS CAT</t>
  </si>
  <si>
    <t>http://www.gutenberg.org/files/20748/20748-h/20748-h.htm#dick</t>
  </si>
  <si>
    <t>Dick got safely to London, and was in such a hurry to see the fine streets paved with gold, that he ran through many of them, thinking every moment to come to those that were paved with gold; for Dick had seen a guinea three times in his own little village, and remembered what a lot of money it brought in change; so he thought he had nothing to do but to take up some little bits of pavement, and he would then have as much money as he could wish for. Poor Dick ran till he was tired, and had quite forgotten his friend the driver. At last, finding it grow dark, and that every way he turned he saw nothing but dirt instead of gold, he sat down in a dark corner, and cried himself to sleep. Next morning, being very hungry, he got up and walked about, and asked everybody he met to give him a halfpenny to keep him from starving. At last, a good-natured-looking gentleman saw how hungry he looked.
"Why don't you go to work, my lad?" said he.
"I would," answered Dick, "but I do not know how to get any."</t>
  </si>
  <si>
    <t>THE STORY OF BLUE BEARD</t>
  </si>
  <si>
    <t>http://www.gutenberg.org/files/20748/20748-h/20748-h.htm#bluebeard</t>
  </si>
  <si>
    <t>Many years ago there was a rich man who had a singular blue beard, which made him very ugly. Being left a widower, he wished to marry one of the two beautiful daughters of a neighboring lady, and at last the younger of these girls consented to be his wife.
About a month after the marriage, Blue Beard told his bride that he must leave her for a time, as he had some business to attend to at a distance. He gave her his keys, and told her to make free of everything and entertain her friends while he was absent, but ending by drawing one key from the bunch and saying:
"This small key belongs to the room at the end of the long gallery—and that, my dear, is the one room you must not enter, nor even put the key into the lock. Should you disobey, your punishment would be dreadful."</t>
  </si>
  <si>
    <t>SINDBAD THE SAILOR</t>
  </si>
  <si>
    <t>http://www.gutenberg.org/files/20748/20748-h/20748-h.htm#sindbad</t>
  </si>
  <si>
    <t>During the voyage we touched at several islands, where we sold or exchanged our goods. We were one day becalmed near a small island. As its appearance was inviting, we determined to dine upon it. But while we were laughing and preparing for dinner, the island began to move, and at the same moment the people in the ship called out that we were on the back of a monstrous whale. Some jumped into the boat, and others swam to the ship; but before I could get off the animal dived into the sea, and I had only time to catch hold of a piece of wood that had been brought from the ship to serve as a table. Upon this piece of timber I was carried away by the current. The others reached the vessel, but a gale sprang up and the ship sailed without me. I floated during that and the next night, but the following morning was thrown on a small island.</t>
  </si>
  <si>
    <t>Edric  Vredenburg</t>
  </si>
  <si>
    <t>THE GOOSE GIRL</t>
  </si>
  <si>
    <t>My Book of Favorite Fairy Tales</t>
  </si>
  <si>
    <t>http://www.gutenberg.org/files/15145/15145-h/15145-h.htm#page9</t>
  </si>
  <si>
    <t>An old queen, whose husband had been dead some years, had a beautiful daughter. When she grew up, she was betrothed to a prince who lived a great way off; and as the time drew near for her to be married, she got ready to set off on her journey to his country. Then the queen, her mother, packed up a great many costly things—jewels, and gold, and silver; trinkets, fine dresses, and, in short, everything that became a royal bride; for she loved her child very dearly: and she gave her a waiting-maid to ride with her, and give her into the bridegroom's hands; and each had a horse for the journey. Now the princess's horse was called Falada, and could speak.
When the time came for them to set out, the old queen went into her bed-chamber, and took a little knife, and cut off a lock of her hair, and gave it to her daughter, and said, "Take care of it, dear child; for it is a charm that may be of use to you on the road."</t>
  </si>
  <si>
    <t>CINDERELLA</t>
  </si>
  <si>
    <t>http://www.gutenberg.org/files/15145/15145-h/15145-h.htm#page25</t>
  </si>
  <si>
    <t>It happened once that the father was going to the fair, and asked his wife's daughters what he should bring them. "Fine clothes," said the first: "Pearls and diamonds," said the second. "Now, child," said he to his own daughter, "what will you have?" "The first sprig, dear father, that rubs against your hat on your way home," said she. Then he bought for the two first the fine clothes and pearls and diamonds they had asked for: and on his way home as he rode through a green copse, a sprig of hazel brushed against him, and almost pushed off his hat; so he broke it off and brought it away; and when he got home he gave it to his daughter. Then she took it and went to her mother's grave and planted it there, and cried so much that it was watered with her tears; and there it grew and became a fine tree. Three times every day she went to it and wept; and soon a little bird came and built its nest upon the tree, and talked with her and watched over her, and brought her whatever she wished for.</t>
  </si>
  <si>
    <t>PRINCESS GOLDENHAIR</t>
  </si>
  <si>
    <t>http://www.gutenberg.org/files/15145/15145-h/15145-h.htm#page34</t>
  </si>
  <si>
    <t>Now at his Court there was a young man called Avenant. He was as beautiful as the sun, and a more finely made fellow than any in the kingdom; everybody loved him except a few envious people, who were angry because the King favoured and confided in him, and in the presence of these, one day, Avenant incautiously remarked,
"If the King had sent me to fetch the Princess Goldenhair, I am certain she would have come," and these words were repeated to the King in such a manner that they made him very angry, and he ordered Avenant to be shut up in a high tower, to die of hunger.
In this sad plight, Avenant exclaimed one day, "How have I offended his Majesty? He has no more faithful subject than I."
The King who happened to be passing by the tower, heard this; he called for Avenant to be brought forth who, throwing himself on his knees, begged to know in what way he had offended his royal master.</t>
  </si>
  <si>
    <t>THE WHITE FAWN</t>
  </si>
  <si>
    <t>http://www.gutenberg.org/files/15145/15145-h/15145-h.htm#page48</t>
  </si>
  <si>
    <t>Bécafigue was devoted to Prince Guerrier, and he fitted out a most splendid retinue to visit the Princess Desirée's Court. Besides numerous magnificent presents, Bécafigue took with him the Prince's portrait, which had been painted by such a clever artist that it would speak; it could not exactly answer questions, but could make certain remarks. It was truly a speaking likeness of the young Prince. Desirée's father and mother were delighted when they heard that the Prince Guerrier was seeking their daughter's hand in marriage, for they knew him to be a brave and noble young man. But as it still wanted three months to the Princess's eighteenth year, warned by the Fairy Tulip, who had taken Desirée under her special care, they refused to let him see their daughter or to let her yet marry the Prince Guerrier, but they showed her the Prince's portrait, with which she was greatly pleased, and particularly when it said, "Lovely Desirée, you cannot imagine how ardently I am waiting for you; come soon into our Court to make it beautiful by your presence."</t>
  </si>
  <si>
    <t>PRINCE CHÉRI</t>
  </si>
  <si>
    <t>http://www.gutenberg.org/files/15145/15145-h/15145-h.htm#page85</t>
  </si>
  <si>
    <t>For some time Chéri behaved so well that the ring did not prick at all, but one day when he returned from the chase, having caught nothing, he felt so ill-humoured, that when his dog Bibi came fawning upon him, he kicked the poor, faithful creature from him. At that moment the ring pricked like a pin running into his finger.
"What is this?" he exclaimed: "the Fairy must be mocking me, surely I've done no great harm in kicking an animal that annoyed me. What's the use of being ruler of a great empire if I may not treat my dog as I will?"
"I am not mocking you," he heard in reply to his thoughts; "you have been bad tempered, and you have behaved unkindly to a poor animal who did not deserve such treatment. I know you are higher than a dog, but the advantage of being ruler of a great empire is not in doing all the harm one wishes, but in doing all the good one can."</t>
  </si>
  <si>
    <t>THE WHITE CAT</t>
  </si>
  <si>
    <t>http://www.gutenberg.org/files/15145/15145-h/15145-h.htm#page93</t>
  </si>
  <si>
    <t>Very seldom a day passed without his buying dogs, little dogs, big dogs, sporting dogs, spaniels, hounds, dogs of all sorts. When he found a beautiful one and then came across a still better, he let the first one go, for being alone—the Princes had declined to take any attendants—he could not take charge of thirty or forty thousand dogs.
He travelled on, keeping to one road, until on a certain night, during a storm of thunder and rain, he lost his way, and after some wandering arrived at a most superb castle where nobody was to be seen but about a dozen hands all holding torches. Other hands pushed him forwards, and guided him through one apartment after another, all so rich in precious stones and beautiful paintings, that it was like enchantment.
After passing through sixty rooms, the hands stopped him, and here the wet garments of the Prince were taken away, and he was clad in raiment of the most exquisite description. The hands then conducted him into a banqueting hall, where entered a little figure, not two feet high, covered with a long black crepe veil, followed by a great procession of cats.</t>
  </si>
  <si>
    <t>BLUEBEARD</t>
  </si>
  <si>
    <t>http://www.gutenberg.org/files/15145/15145-h/15145-h.htm#page103</t>
  </si>
  <si>
    <t>"This small key," he added, pointing to quite a little one, "is the key of the door at the end of the lower landing, you will not need to use this at all. In fact, should you open that door, or even put this key into the lock, I should be dreadfully angry, indeed I should make you suffer for it in a terrible way."
Then Bluebeard bid his wife good-bye, and departed.
As soon as Mrs. Bluebeard's friends and relations knew that her husband was away, they came flocking to visit her, for they longed to see all her splendid possessions, but had feared to come before.
They could not enough admire the magnificent apartments, and ran from one to another praising everything they beheld.
But the young wife heeded nothing they said or did, all she thought of was that little key which she must not use, wondering more and more why she ought not to open that one particular door.</t>
  </si>
  <si>
    <t>BEAUTY AND THE BEAST</t>
  </si>
  <si>
    <t>http://www.gutenberg.org/files/15145/15145-h/15145-h.htm#page109</t>
  </si>
  <si>
    <t>Once upon a time, a long while ago, there was a Beast.
He was a Great Beast, and lived in a Great Castle that stood in the middle of a Great Park, and everybody in the country held the Beast in great fear. In fact everything about the Beast was great; his roar was great and terrific and could be heard for miles around the park, and when he roared the people trembled.
Nobody ever saw the Beast, which was by no means remarkable, for the Beast never came out of his Park, and no one, I can assure you, ever ventured on to his estate.
But matters were not allowed to remain like this for ever, for something very wonderful happened to the Beast and to somebody else, and if that something had not happened this story would never have been written.</t>
  </si>
  <si>
    <t>TUFTY RIQUET</t>
  </si>
  <si>
    <t>http://www.gutenberg.org/files/15145/15145-h/15145-h.htm#page117</t>
  </si>
  <si>
    <t>There was once upon a time a Queen who had the ugliest little baby imaginable, so ugly, indeed, that it was almost impossible to believe he was a little boy at all.
A fairy, however, assured his mother that the little baby would be very good and clever, saying that she was also giving him a gift which would enable him to make that person whom he loved the best as clever as himself.
This somewhat consoled the Queen, but still she was very unhappy because her son was so ugly, though no sooner had he begun to speak than he could talk about all sorts of things, and he had such pretty ways that people were charmed with him.
I forgot to say, that, when he was quite a baby, he had a funny little tuft of hair on his head, so he was called Tufty Riquet, for Riquet was the family name.</t>
  </si>
  <si>
    <t>THUMBLING</t>
  </si>
  <si>
    <t>http://www.gutenberg.org/files/15145/15145-h/15145-h.htm#page125</t>
  </si>
  <si>
    <t>So the woodman at last agreed to sell Thumbling to the strangers for a large piece of gold. "Where do you like to sit?" said one of them. "Oh! put me on the rim of your hat, that will be a nice gallery for me; I can walk about there, and see the country as we go along." So they did as he wished; and when Thumbling had taken leave of his father, they carried him away with them. They journeyed on till it began to be dusky, and then the little man said, "Let me get down, I'm tired." So the man took off his hat and set him down on a clod of earth in a ploughed field by the side of the road, But Thumbling ran about amongst the furrows, and at last slipped into a mouse-hole. "Good-night, masters," said he, "I'm off! mind and look sharp after me the next time."</t>
  </si>
  <si>
    <t>Jean Lang</t>
  </si>
  <si>
    <t>PYGMALION</t>
  </si>
  <si>
    <t>A Book of Myths</t>
  </si>
  <si>
    <t>http://www.gutenberg.org/files/22693/22693-h/22693-h.htm#Page_11</t>
  </si>
  <si>
    <t>The shadows of evening were falling as he went into the room that he had made sacred to Galatea. On the purple-covered couch she lay, and as he entered it seemed as though she met his eyes with her own; almost it seemed that she smiled at him in welcome. He quickly went up to her and, kneeling by her side, he pressed his lips on those lips of chilly marble. So many times he had done it before, and always it was as though the icy lips that could never live sent their chill right through his heart, but now it surely seemed to him that the lips were cold no longer. He felt one of the little hands, and no more did it remain heavy and cold and stiff in his touch, but lay in his own hand, soft and living and warm. He softly laid his fingers on the marble hair, and lo, it was the soft and wavy burnished golden hair of his desire.</t>
  </si>
  <si>
    <t>PHAETON</t>
  </si>
  <si>
    <t>http://www.gutenberg.org/files/22693/22693-h/22693-h.htm#Page_16</t>
  </si>
  <si>
    <t>Phœbus Apollo, clad in purple that glowed like the radiance of a cloud in the sunset sky, sat upon his golden throne. The Day, the Month, and the Year stood by him, and beside them were the Hours. Spring was there, her head wreathed with flowers; Summer, crowned with ripened grain; Autumn, with his feet empurpled by the juice of the grapes; and Winter, with hair all white and stiff with hoar-frost. And when Phaeton walked up the golden steps that led to his father's throne, it seemed as though incarnate Youth had come to join the court of the god of the Sun, and that Youth was so beautiful a thing that it must surely live forever. Proudly did Apollo know him for his son, and when the boy looked in his eyes with the arrogant fearlessness of boyhood, the god greeted him kindly and asked him to tell him why he came, and what was his petition.</t>
  </si>
  <si>
    <t>ENDYMION</t>
  </si>
  <si>
    <t>http://www.gutenberg.org/files/22693/22693-h/22693-h.htm#Page_26</t>
  </si>
  <si>
    <t>Now one night as she passed Mount Latmos, there chanced to be a shepherd lad lying asleep beside his sleeping flock. Many times had Endymion watched the goddess from afar, half afraid of one so beautiful and yet so ruthless, but never before had Diana realised the youth's wonderful beauty. She checked her hounds when they would have swept on in their chase through the night, and stood beside Endymion. She judged him to be as perfect as her own brother, Apollo—yet more perfect, perhaps, for on his upturned sleeping face was the silver glamour of her own dear moon. Fierce and burning passion could come with the sun's burning rays, but love that came in the moon's pale light was passion mixed with gramarye. She gazed for long, and when, in his sleep, Endymion smiled, she knelt beside him and, stooping, gently kissed his lips. The touch of a moonbeam on a sleeping rose was no more gentle than was Diana's touch, yet it was sufficient to wake Endymion.</t>
  </si>
  <si>
    <t>NIOBE</t>
  </si>
  <si>
    <t>http://www.gutenberg.org/files/22693/22693-h/22693-h.htm#Page_124</t>
  </si>
  <si>
    <t>Each year the people of Thebes were wont to hold a great festival in honour of Latona and her son and daughter, and it was an evil day for Niobe when she came upon the adoring crowd that, laurel-crowned, bore frankincense to lay before the altars of the gods whose glories they had assembled together to celebrate.
"Oh foolish ones!" she said, and her voice was full of scorn, "am I not greater than Latona? I am the daughter of a goddess, my husband, the king, the son of a god. Am I not fair? am I not queenly as Latona herself? And, of a surety, I am richer by far than the goddess who has but one daughter and one son. Look on my seven noble sons! behold the beauty of my seven daughters, and see if they in beauty and all else do not equal the dwellers in Olympus!"</t>
  </si>
  <si>
    <t>KING MIDAS OF THE GOLDEN TOUCH</t>
  </si>
  <si>
    <t>http://www.gutenberg.org/files/22693/22693-h/22693-h.htm#Page_134</t>
  </si>
  <si>
    <t>An olive tree grew near where he stood, and from it he picked a little twig decked with leaves of softest grey, and lo, it grew heavy as he held it, and glittered like a piece of his crown. He stooped to touch the green turf on which some fragrant violets grew, and turf grew into cloth of gold, and violets lost their fragrance and became hard, solid, golden things. He touched an apple whose cheek grew rosy in the sun, and at once it became like the golden fruit in the Garden of the Hesperides. The stone pillars of his palace as he brushed past them on entering, blazed like a sunset sky. The gods had not deceived him. Midas had the Golden Touch. Joyously he strode into the palace and commanded a feast to be prepared—a feast worthy of an occasion so magnificent.</t>
  </si>
  <si>
    <t>CEYX AND HALCYONE</t>
  </si>
  <si>
    <t>http://www.gutenberg.org/files/22693/22693-h/22693-h.htm#Page_144</t>
  </si>
  <si>
    <t>With rhythmic swing they drove the great ship over the grey sea, while Ceyx stood on deck and gazed back at his wife until his eyes could no longer distinguish her from the rocks on the shore, nor could she any longer see the white sails of the ship as it crested the restless waves. Heavier still was her heart when she turned away from the shore, and yet more heavy it grew as the day wore on and dark night descended. For the air was full of the clamorous wailings of the fierce winds whose joy it is to lash the waves into rage and to strew with dead men and broken timber the angry, surf-beaten shore.
"My King," she sighed to herself. "My King! my Own!" And through the weary hours she prayed to the gods to bring him safely back to her, and many times she offered fragrant incense to Juno, protectress of women, that she might have pity on a woman whose husband and true lover was out in the storm, a plaything for ruthless winds and waves.</t>
  </si>
  <si>
    <t>ARISTÆUS THE BEE-KEEPER</t>
  </si>
  <si>
    <t>http://www.gutenberg.org/files/22693/22693-h/22693-h.htm#Page_154</t>
  </si>
  <si>
    <t>Underneath the swift-flowing water of a deep river, the nymph who was the mother of Aristæus sat on her throne. Fishes darted round her white feet, and beside her sat her attendants, spinning the fine strong green cords that twine themselves round the throats of those who perish when their arms can no longer fight against the force of the rushing current. A nymph sang as she worked, an old, old song, that told one of the old, old tales of man's weakness and the power of the creatures of water, but above her song those who listened heard a man's voice, calling loudly and pitifully.
The voice was that of Aristæus, calling aloud for his mother. Then his mother gave command, and the waters of the river rolled asunder and let Aristæus pass down far below to where the fountains of the great rivers lie. A mighty roar of many waters dinned in his ears as the rivers started on the race that was to bring them all at last to their restless haven, the Ocean.</t>
  </si>
  <si>
    <t>PROSERPINE</t>
  </si>
  <si>
    <t>http://www.gutenberg.org/files/22693/22693-h/22693-h.htm#Page_161</t>
  </si>
  <si>
    <t>Over land and sea, from where Dawn, the rosy-fingered, rises in the East, to where Apollo cools the fiery wheels of his chariot in the waters of far western seas, the goddess sought her daughter. With a black robe over her head and carrying a flaming torch in either hand, for nine dreary days she sought her loved one. And yet, for nine more weary days and nine sleepless nights the goddess, racked by human sorrow, sat in hopeless misery. The hot sun beat upon her by day. By night the silver rays from Diana's car smote her more gently, and the dew drenched her hair and her black garments and mingled with the saltness of her bitter tears. At the grey dawning of the tenth day her elder daughter, Hecate, stood beside her. Queen of ghosts and shades was she, and to her all dark places of the earth were known.</t>
  </si>
  <si>
    <t>LATONA AND THE RUSTICS</t>
  </si>
  <si>
    <t>http://www.gutenberg.org/files/22693/22693-h/22693-h.htm#Page_169</t>
  </si>
  <si>
    <t>Through the tropic nights their sonorous, bell-like booming can be heard coming up from the marshes, and when they are unseen, the song of the bull-frogs would suggest creatures full of solemn dignity. The croak of their lesser brethren is less impressive, yet there is no escape from it on those evenings when the dragon-flies' iridescent wings are folded in sleep, and the birds in the branches are still, when the lilies on the pond have closed their golden hearts, and even the late-feeding trout have ceased to plop and to make eddies in the quiet water. "Krroak! krroak! krroak!" they go—"krroak! krroak! krroak!"
It is unceasing, unending. It goes on like the whirr of the wheels of a great clock that can never run down—a melancholy complaint against the hardships of destiny—a raucous protest against things as they are.</t>
  </si>
  <si>
    <t>ICARUS</t>
  </si>
  <si>
    <t>http://www.gutenberg.org/files/22693/22693-h/22693-h.htm#Page_181</t>
  </si>
  <si>
    <t>Dædalus, grandson of a king of Athens, was the greatest artificer of his day. Not only as an architect was he great, but as a sculptor he had the creative power, not only to make men and women and animals that looked alive, but to cause them to move and to be, to all appearances, endowed with life. To him the artificers who followed him owed the invention of the axe, the wedge, the wimble, and the carpenter's level, and his restless mind was ever busy with new inventions. To his nephew, Talus, or Perdrix, he taught all that he himself knew of all the mechanical arts. Soon it seemed that the nephew, though he might not excel his uncle, equaled Dædalus in his inventive power. As he walked by the seashore, the lad picked up the spine of a fish, and, having pondered its possibilities, he took it home, imitated it in iron, and so invented the saw.</t>
  </si>
  <si>
    <t>ROLAND THE PALADIN</t>
  </si>
  <si>
    <t>http://www.gutenberg.org/files/22693/22693-h/22693-h.htm#Page_266</t>
  </si>
  <si>
    <t>No longer would Charlemagne recognise her as sister, and in obscurity and poverty Roland was born. He was still a very tiny lad when his father, in attempting to ford a flooded river, was swept down-stream and drowned, and Bertha had no one left to fend for her and for her child. Soon they had no food left, and the little Roland watched with amazed eyes his famished mother growing so weak that she could not rise from the bed where she lay, nor answer him when he pulled her by the hand and tried to make her come with him to seek his father and to find something to eat. And when he saw that it was hopeless, the child knew that he must take his father's place and get food for the mother who lay so pale, and so very still. Into a great hall where Charlemagne and his lords were banqueting Roland strayed. Here was food in plenty! Savoury smelling, delicious to his little empty stomach were the daintily cooked meats which the Emperor and his court ate from off their silver platters.</t>
  </si>
  <si>
    <t>THE CHILDREN OF LÎR</t>
  </si>
  <si>
    <t>http://www.gutenberg.org/files/22693/22693-h/22693-h.htm#Page_289</t>
  </si>
  <si>
    <t>Only once during those dreary three hundred years did the children of Lîr see any of their friends. When they saw, riding down to the shore at the mouth of the Bann on the north coast of Erin, a company in gallant attire, with glittering arms, and mounted on white horses, the swans hastened to meet them. And glad were their hearts that day, for the company was led by two sons of Bodb the Red, who had searched for the swans along the rocky coast of Erin for many a day, and who brought them loving greetings from the good king of the Dedannans and from their father Lîr.
At length the three hundred years on the Sea of Moyle came to an end, and the swans flew to Ivros Domnann and the Isle of Glora in the western sea.</t>
  </si>
  <si>
    <t>E. Louise Smythe</t>
  </si>
  <si>
    <t>A Primary Reader
       Old-time Stories, Fairy Tales and Myths Retold by Children</t>
  </si>
  <si>
    <t>http://www.gutenberg.org/files/7841/7841-h/7841-h.htm#iii</t>
  </si>
  <si>
    <t>Gretchen had a lot of matches in her old apron. She had a little bunch in her hand. But she could not sell her matches. No one would buy them.
Poor little Gretchen! She was cold and hungry. The snow fell on her curly hair. But she did not think about that.
She saw lights in the houses. She smelled good things cooking. She said to herself, "This is the last night of the year."
Gretchen got colder and colder. She was afraid to go home. She knew her papa would be mad at her, if she did not take some money to him. It was as cold at home as in the street. They were too poor to have a fire. They had to put rags in the windows to keep out the wind. Gretchen did not even have a bed. She had to sleep on a pile of rags. She sat down on a door step.</t>
  </si>
  <si>
    <t>THE APPLES OF IDUN</t>
  </si>
  <si>
    <t>http://www.gutenberg.org/files/7841/7841-h/7841-h.htm#v</t>
  </si>
  <si>
    <t>They made a big fire but the meat would not cook. They made the fire bigger and bigger, but the meat would not cook.
Then the gods were very cross.
Some one said, "Give me my share, and I will make the meat cook." The gods looked to see who was talking. There in an oak tree was a big eagle. The gods were so hungry that they said, "Well, we will."
The supper was ready in a minute.
Then the eagle flew down to get his share. He took the four legs and there was not much left but the ribs. This made Loki cross for he was very hungry. He took a long pole to hit the eagle. But the pole stuck to the eagle's claws. The other end stuck to Loki.
Then the eagle flew away. He did not fly high. He flew just high enough for Loki to hit against the stones.
Loki said, "Please let me go! Oh, please let me go!"
But the eagle said, "No, you tried to kill me. I will not let you go."</t>
  </si>
  <si>
    <t>HOW THOR GOT THE HAMMER</t>
  </si>
  <si>
    <t>http://www.gutenberg.org/files/7841/7841-h/7841-h.htm#vi</t>
  </si>
  <si>
    <t>Sif was Thor's wife.
Sif had long golden hair. Thor was very proud of Sif's golden hair.
Thor was always going on long journeys. One day he went off and left Sif alone. She went out on the porch and fell asleep. Loki came along. He was always playing tricks.
He saw Sif lying asleep. He said, "I am going to cut off her hair."
So Loki went up on the porch and cut off Sif's golden hair.
When Sif woke up and saw that her hair was gone, she cried and cried. Then she ran to hide. She did not want Thor to see her. When Thor came home, he could not find Sif.
"Sif! Sif!" he called, "Where are you?"
But Sif did not answer.
Thor looked all around the house. At last he found her crying. "Oh, Thor, look, all my hair is gone! Somebody has cut it off. It was a man. He ran away with it."</t>
  </si>
  <si>
    <t>THE HAMMER LOST AND FOUND</t>
  </si>
  <si>
    <t>http://www.gutenberg.org/files/7841/7841-h/7841-h.htm#vii</t>
  </si>
  <si>
    <t>Then they went to Freyja's house. They said, "Put on your very best clothes and come with us. You must be Thrym's wife." Freyja said, "Do you think I will be the Frost Giant's wife? I won't be his wife." Thor said, "We can get the hammer back if you will." But Freyja said, "No, I will not be his wife."
Loki said, "You will have to, if we get the hammer back."
Still Freyja said, "I will not go." And she was very angry. She shook so hard that she broke her necklace and it fell to the floor.
Then the gods said, "Thor, you must dress like Freyja. You will have to play you are the bride."
Thor said, "I won't do it. You will all laugh at me. I won't dress up like a girl."
They said, "Well, that is the only way we can get the hammer back."
Thor said, "I do not like to dress like a girl, but I will do it." Then they dressed Thor up like Freyja.
They put on Freyja's dress, necklace and vail, and braided his hair.</t>
  </si>
  <si>
    <t>THE STORY OF THE SHEEP</t>
  </si>
  <si>
    <t>http://www.gutenberg.org/files/7841/7841-h/7841-h.htm#viii</t>
  </si>
  <si>
    <t>Long, long ago there lived a king in Greece. He had two little children, a boy and a girl. They were good children and loved each other very much.
One day they were playing in the garden.
"Oh, Helle, look!" said the boy.
There on the grass was a fine large sheep. This sheep had a fleece of gold and his horns were gold, too. The children wanted to pat the sheep, but they could not catch him. When they went near, he ran away on the clouds.
Every day they played in the garden and every day the sheep came, too. By and by he grew tame and let the children pat his golden fleece.
One day the boy said, "Helle, let us take a ride."
First he helped his sister on the sheep's back.
Then he got on and held to the horns.
"Hold tight to me, Helle," he said.</t>
  </si>
  <si>
    <t>THE GOOD SHIP ARGO</t>
  </si>
  <si>
    <t>http://www.gutenberg.org/files/7841/7841-h/7841-h.htm#ix</t>
  </si>
  <si>
    <t>Jason was a brave young man. He lived a little way from the king's city.
One day the king gave a big party and invited Jason.
It was a very dark night and it rained hard. Jason had to go across a creek, but there was no bridge. The creek was full of water and Jason had to wade. One of his shoe-strings came untied and he lost his shoe in the water.
When he came to the king's house, he had but one shoe.
The king did not like this, for a fairy had said, "The man who shall come to your house with one shoe, will be king." So he knew Jason was to be king. Then he said to Jason, "You may be king when you bring me the golden fleece."
Jason was glad to go, and asked many brave men to go with him.
To get the golden fleece they would have to fight wild men and animals. They made a big ship which they named "Argo." The men who went on the Argo were called Argonauts.</t>
  </si>
  <si>
    <t>JASON AND THE HARPIES</t>
  </si>
  <si>
    <t>http://www.gutenberg.org/files/7841/7841-h/7841-h.htm#x</t>
  </si>
  <si>
    <t>The ship Argo sailed a long way. There were two strong men on the ship. They had wings and could fly.
One day the Argo came to a land where the blind king lived.
This poor king had a hard time. When he sat down to the table to eat, some ugly birds called Harpies, came too. The Harpies had skin like brass and nobody could hurt them. They had claws of iron, and scratched people when they tried to drive them away.
When the king's dinner was ready, the Harpies came and took it away. When Jason and his men came, the king told them all about it. Jason said they would help him.
They all sat down to the table. When the food was put on the table, the Harpies came flying in. Jason and his men took their swords.</t>
  </si>
  <si>
    <t>THE BRASS BULLS</t>
  </si>
  <si>
    <t>http://www.gutenberg.org/files/7841/7841-h/7841-h.htm#xi</t>
  </si>
  <si>
    <t>When Jason came to Colchis, he went to the king and said, "Will you give me the golden fleece?"
The king wanted to keep the fleece.
So he said to Jason, "You may have it, but you must do something for me first. You must plow with the brass bulls, and plant the dragon's teeth."
The brass bulls looked like real bulls, but they were larger and stronger. They blew out fire and smoke from their noses and mouths. The bulls had a stall made of iron and stone. They had to be tied with strong iron chains.
When the dragon's teeth were planted, iron men grew up. They always killed the one who had planted them.
The king wanted the bulls to kill Jason.
He said, "If the bulls do not kill him the iron men will."
The king had a daughter named Medea. She saw Jason was a brave young man and did not want him killed. She knew how to help him. She stepped into her carriage, which was pulled by flying snakes. Then Medea flew through the air. She went to hills and creeks and picked all kinds of flowers.</t>
  </si>
  <si>
    <t>JASON AND THE DRAGON</t>
  </si>
  <si>
    <t>http://www.gutenberg.org/files/7841/7841-h/7841-h.htm#xii</t>
  </si>
  <si>
    <t>The next day Jason went to the king and said, "Now, give me the golden fleece."
The king did not give it to him, but said, "Come again."
Then Medea said, "If you want the golden fleece, you must help yourself. My father will not give it to you. A dragon is by the tree where the golden fleece is, and he never sleeps. He is always hungry and eats people if they go near him. I can not kill him but I can make him sleep. He is very fond of cake. I will make some cake and put in something to make the dragon sleep."
So Medea made the cakes and Jason took them and threw them to the dragon.
The dragon ate them all and went to sleep.
Then Jason climbed over the dragon and took the nail out of the tree.
He put the golden fleece under his coat and ran to the ship Argo.
Medea went with him and became his wife.</t>
  </si>
  <si>
    <t>http://www.gutenberg.org/files/11319/11319-h/11319-h.htm#Fairy</t>
  </si>
  <si>
    <t>"I shall not follow your example," observed Euphrosyne, "I don't at all like that notion of the necessity of envy to make the beauty's joy complete. Besides, I'm not at all sure beauty is not much more charming in idea than in possession. Nobody spends their lives in entering a ball-room, and one gets sadly tired of one's own face. I'm sure I do, beautiful as it is;" and as she spoke the Fairy stooped over a clear tide pool which mirrored her lovely countenance; "and yet look what a nose I have! It is absolutely exquisite! And this hair!" and she held up her long silken curling tresses and looked at them reflected in the water as she spoke. A musical laugh rang through the fairy group. Euphrosyne resumed her seat. "There isn't a mortal damsel in the world who would not go into raptures to resemble me," pursued she, "and yet—but, oh dear, I am getting quite prosy, and it is quite useless, for Ianthe has decided. I, on the contrary, am thinking of something far less romantic and interesting, but I suspect far more necessary to the happiness of mortals than beauty—I mean RICHES."</t>
  </si>
  <si>
    <t>JOACHIM THE MIMIC</t>
  </si>
  <si>
    <t>http://www.gutenberg.org/files/11319/11319-h/11319-h.htm#Joachim</t>
  </si>
  <si>
    <t>Joachim took a pencil, and sat down. Now he thought he should be able to please his Mother; but, alas, he found to his surprise, that the fine faces he tried to recall had not left that vivid impression on his brain which enabled him to represent them. On the contrary, he was tormented and baffled by visions of the odd forms and grotesque countenances he had so often pictured. He seized the Indian-rubber and rubbed out nose after nose to no purpose, for he never could replace them with a better. Drawing was his favourite amusement; and this disappointment, where he expected success, broke down his already depressed heart. He threw the book from him, and burst into a flood of tears.
"Joachim! have you drawn him? What makes you cry?"
"I cannot draw him, Mother," sobbed the distressed boy.
"And why not? Just look here; here is an admirable likeness of squinting Joe, as you have named him. Why cannot you draw the handsome boy?"
"Because his face is so handsome!" answered Joachim, still sobbing.</t>
  </si>
  <si>
    <t>DARKNESS AND LIGHT</t>
  </si>
  <si>
    <t>http://www.gutenberg.org/files/11319/11319-h/11319-h.htm#Darkness</t>
  </si>
  <si>
    <t>Lady Madeline's eldest son, Roderick, always seemed most favoured by the Fairy in the pretty things she sent ashore, and certainly he was a very nice boy, and a very good one on the whole—cheerful and honest as the daylight, and very intelligent; but I cannot tell you, dear readers, that he had no faults, for that was not at all likely, and you would not believe it if I said so, even although he is to be the Hero of my tale.
Now I do not want to make you laugh at him, but the story requires that I should reveal to you one of his weak points. Well then, although he was six years old, he was afraid of being alone in the dark! Sometimes when he was in the large dining room with his Father and Mother at dinner time, she would perhaps ask him to fetch something for her from the drawing room which was close by; but, do you know, if there were no candles in the room, he would look very silly and refuse to go, even though there were a fire sufficient to see by.</t>
  </si>
  <si>
    <t>THE LOVE OF GOD</t>
  </si>
  <si>
    <t>http://www.gutenberg.org/files/11319/11319-h/11319-h.htm#Love</t>
  </si>
  <si>
    <t>For what are Giants but great men and great women? and the world abounds with people who consider themselves as belonging to that class. And a great many of them—Giants of Cleverness, Giants of Riches, Giants of Rank—Giants of I know not how many things besides, who are walking about the world every day, very often feel themselves to be quite raised above the point of attending to trifles; so that you see I may (in an allegorical sense) say strictly of them that they cannot see carraway seeds. Oh my dears, however elevated you may be, or may become; however great or rich or learned, beware, I pray you, of being a Giant who cannot see a carraway seed!
For, as my explanation of the moral sense now goes on to show you; it is so far from being, as these Giants suppose, a proof of their superiority that they cannot see or notice things they consider beneath them—that it is, in fact, an evidence of some imperfection or defect in either their moral or intellectual structure.</t>
  </si>
  <si>
    <t>Edith Howes</t>
  </si>
  <si>
    <t xml:space="preserve">
Wonderwings</t>
  </si>
  <si>
    <t>Wonderwings and other Fairy Stories</t>
  </si>
  <si>
    <t>http://www.gutenberg.org/files/20366/20366-h/20366-h.htm#Page_7</t>
  </si>
  <si>
    <t>Poppypink sat up in bed and yawned. "Why is everybody getting up so early?" she asked. "Is it a holiday?"
The older fairies were dressing themselves and brushing their long fine hair. "Wonderwings is coming to see us," they said. "Jump up, little Poppypink."
"Who is Wonderwings?" she asked.
"You will see when you are dressed. Hurry, or you will miss her."
The older fairies were dressing themselves and combing
"The older fairies were dressing themselves and combing their long fine hair."
"Oh dear! I am so sleepy," said Poppypink, and she yawned again. "I don't care about Wonderwings." She snuggled down into the bedclothes again, and went to sleep.
Presently she was awakened by the sound of the sweetest singing she had ever heard, and a flash of brilliant colour went past her window pane of crystal set in pearl.
"That must be Wonderwings," she said. "Oh, I must see her. I hope I am not too late."</t>
  </si>
  <si>
    <t>Fairy Tenderheart</t>
  </si>
  <si>
    <t>http://www.gutenberg.org/files/20366/20366-h/20366-h.htm#Page_31</t>
  </si>
  <si>
    <t>The Oldest Fairy of All sat thinking among her flowers, and her eyes were filled with peace. She looked at Fairy Tenderheart standing at the gate. "Who enters here can never return to Fairyland," she said, and her voice was sweeter than the songs of birds.
Fairy Tenderheart pushed open the gate and stepped within the Garden. "Who enters here finds joy," said the Oldest Fairy of All, and a crown of happiness sat on her hair.
"You come to work?" she asked.
"I come to learn what I may do to help the suffering earth," said Fairy Tenderheart. "Its cries of agony have beaten on my heart until there was no rest for me in Fairyland. Is there no way to make war cease? I come to you for wisdom."
The Oldest Fairy of All rose up and smiled, and her face was brighter than the moon and stars. "Look closely at my flowers," she said, "and tell me which you think most beautiful."</t>
  </si>
  <si>
    <t>J. K. Barry</t>
  </si>
  <si>
    <t>Baby’s Ten Little Live Playthings</t>
  </si>
  <si>
    <t>Boys and Girls Bookshelf; a Practical Plan of Character Building, Volume I</t>
  </si>
  <si>
    <t>http://www.gutenberg.org/files/25359/25359-h/25359-h.htm#Page_2</t>
  </si>
  <si>
    <t>These ten little live playthings can be held in every baby's hand, five in one and five in the other and be the baby ever so poor yet he always has these ten playthings because, you know, he brings them with him.
But all babies do not know how to play with them. They find out for themselves a good many ways of playing with them but here are some of the ways that a baby I used to know got amusement out of his.
The very first was the play called "Ta-ra-chese" (Ta-rar-cheese). It is a Dutch word and there was a little song about it all in Dutch. This is the way the baby I knew would play it when he was a tiny little fellow.
His Mamma would hold her hand up and move it gently around this way singing "Ta-ra-chese, ta-ra-chese!" Baby would look and watch awhile, and presently his little hand would begin to move and five little playthings would begin the play—dear, sweet little chubby pink fingers—for I think you have guessed these are every baby's playthings.</t>
  </si>
  <si>
    <t>Gertrude Smith</t>
  </si>
  <si>
    <t>The Sleepy-Time Story</t>
  </si>
  <si>
    <t>http://www.gutenberg.org/files/25359/25359-h/25359-h.htm#Page_73</t>
  </si>
  <si>
    <t>Arabella had a little red ball fastened to a long string, and Araminta had a little blue ball fastened to a long string. Arabella would roll her ball, and her little white kitty would run and jump for it. And Araminta would roll her ball, and her little black kitty would run and jump for it.
The kittens were so cunning and funny, and they were having such a splendid time.
Sometimes when Arabella's kitty would run very fast, or jump very high, Arabella would laugh until she tumbled right over on the floor.
And sometimes when Araminta's kitty would run very fast, or jump very high, Araminta would laugh until she would tumble right over on the floor.
Oh, they were having a splendid time.
But all at once their mamma looked up from her sewing, and said, "Good-night, Arabella. Good-night, Araminta. The clock is on the stroke of eight."</t>
  </si>
  <si>
    <t>EUDORA S. BUMSTEAD</t>
  </si>
  <si>
    <t>THE GO-SLEEP STORY</t>
  </si>
  <si>
    <t>http://www.gutenberg.org/files/25359/25359-h/25359-h.htm#GOSLEEP</t>
  </si>
  <si>
    <t>"How can I go to bed," said Penny, the flossy dog, "till I say good-night to Baby Ray? He gives me part of his bread and milk, and pats me with his little, soft hand. It is bedtime now for dogs and babies. I wonder if he is asleep?"
So he trotted along in his silky, white nightgown till he found Baby Ray on the porch in mamma's arms.
And she was telling him the same little story that I am telling you:
The doggie that was given him to keep, keep, keep,
Went to see if Baby Ray was asleep, sleep, sleep.
"How can we go to bed," said Snowdrop and Thistledown, the youngest children of Tabby, the cat, "till we have once more looked at Baby Ray? He lets us play with his blocks and ball, and laughs when we climb on the table.</t>
  </si>
  <si>
    <t>THE WAKE-UP STORY</t>
  </si>
  <si>
    <t>http://www.gutenberg.org/files/25359/25359-h/25359-h.htm#UPSTORY</t>
  </si>
  <si>
    <t>The sun was up and the breeze was blowing, and the five chicks, and four geese, and three rabbits, and two kitties, and one little dog were just as noisy and lively as they knew how to be.
They were all watching for Baby Ray to appear at the window, but he was still fast asleep in his little white bed, while mamma was making ready the things he would need when he would wake up.
First, she went along the orchard path as far as the old wooden pump, and said: "Good pump, will you give me some nice, clear water for the baby's bath?"
And the pump was willing.
The good old pump by the orchard path
Gave nice, clear water for the baby's bath.
Then she went a little further on the path, and stopped at the woodpile, and said: "Good chips, the pump has given me nice, clear water for dear Baby Ray; will you come and warm the water and cook his food?"</t>
  </si>
  <si>
    <t>S. L. ELLIOTT</t>
  </si>
  <si>
    <t>ABOUT SIX LITTLE CHICKENS</t>
  </si>
  <si>
    <t>http://www.gutenberg.org/files/25359/25359-h/25359-h.htm#Page_86</t>
  </si>
  <si>
    <t>After they had eaten all they wanted, they thought they would take a walk and see this strange world they had come to live in.
Pretty soon they came to a brook, and they all stood in a row and looked in. "Let us have a drink," they said, so they put their heads down, when—
"Peep, peep!" said Spottie. "I see a little chicken with a spot on its head."
"No, no," said Brownie; "it has a ring around its neck, and looks like me."
"Peep, peep!" said Daisy. "I think it's like me, for it is yellow and white." And I don't know but they would all have tumbled in to see if they hadn't felt something drop right on the ends of their noses. "What's that?" said Fluffy.
"Cluck, cluck!" said Mother Biddy. "Every chicken of you come in, for it is going to rain, and you'll get your feathers wet."
So they ran as fast as they could, and in a few minutes the six little chickens were all cuddled under Mother Biddy's wing, fast asleep.</t>
  </si>
  <si>
    <t>PHILIP’S HORSE</t>
  </si>
  <si>
    <t>http://www.gutenberg.org/files/25359/25359-h/25359-h.htm#Page_89</t>
  </si>
  <si>
    <t>Little Philip was very fond of horses, and as he was too old to sit on a chair or box or trunk and make believe a rocking-horse was pulling it along his bedroom floor, his father bought him a horse all spotted brown and white, with a beautiful white mane; and Philip loved to get up on his back.
In winter he would go out in his sleigh, even when the snow was deep. It was jolly fun to be in the sleigh all wrapped up cozy and warm in furry robes. He would crack his long whip and make it sound almost as loud as a fire-cracker. He used to carry a make-believe pistol when he dressed up in his "Rough-Rider" suit and went horseback-riding. But all the neighbors thought it was funny that Philip would always leave the saddle on his horse when he went out in his sleigh. But you won't think it is funny when I tell you a secret—maybe you have guessed it already—Philip couldn't get the saddle off, because, don't you see, his horse was only a make-believe, hobby-horse.</t>
  </si>
  <si>
    <t>Stella George Stern</t>
  </si>
  <si>
    <t>The Kitten That Forgot How to Mew</t>
  </si>
  <si>
    <t>http://www.gutenberg.org/files/25359/25359-h/25359-h.htm#Page_90</t>
  </si>
  <si>
    <t>But one day the kitten wanted to mew, and—what do you suppose?—she had forgotten how to do it! She tried and tried, and all she could say was "M-m-m-bow!"—just as much like a dog as a kitten. She was so sad. She ran out into the yard and cried.
The Big White Hen passed by and asked what was the matter.
"Oh, Big White Hen," sobbed the kitten, "I have forgotten how to talk kitten-talk. I try and I try, and all I can say is, M-m-m-bow!"
"Never mind, Kitty Cat," said the Hen; "I will teach you to talk. Listen to this: M-m-m-cut, cut, cut, cut, cut-ca-da-cut!"
"No," said the kitten; "that's not the way to talk kitten-talk." And she cried again.
Then along came the Sheep and asked, "What is the matter?"
"Oh, Sheep," sobbed the kitten, "I have forgotten how to talk kitten-talk. I try and I try, and all I can say is, M-m-m-bow!"</t>
  </si>
  <si>
    <t>ELLEN FOSTER</t>
  </si>
  <si>
    <t>“TIME TO GET UP!”</t>
  </si>
  <si>
    <t>http://www.gutenberg.org/files/25359/25359-h/25359-h.htm#Page_98</t>
  </si>
  <si>
    <t>Elinor's grandmother had two beautiful dogs—"Bruno," a big collie, and "Bounder," a little fox-terrier. And when they saw the little girl jump out of the carriage, they barked and barked because they were so glad to see her. And they said to themselves (I think they said to themselves): "We will let her have a good sleep to-night, for she must be very tired and it is nearly dark. But to-morrow, bright and early, we will ask her to come for a romp with us in the garden, and show her how much nicer it is to live in the country than in the city, where little girls have to walk so quietly along the streets, and dogs have to be led along the sidewalk, and cannot frolic on the soft green grass."
Elinor was very sleepy after her long ride in the train, and so, after she had had her supper, her grandmother told her she might go to bed early and get a good sleep, and that Nurse Norah would call her at seven o'clock in the morning.</t>
  </si>
  <si>
    <t>Sara Josephine Albright</t>
  </si>
  <si>
    <t>Maggie’s Very Own Secret</t>
  </si>
  <si>
    <t>http://www.gutenberg.org/files/25359/25359-h/25359-h.htm#Page_100</t>
  </si>
  <si>
    <t>All at once he heard some one talking, and he hid behind the broom and was as still as he could be.
It was the little boy Johnnie, who lived up-stairs. He had a big hammer and a saw in his hand, and he was talking to his little sister.
"I think that big, empty box down cellar would make a fine dolls' house, Maggie. I can fix a little porch on it, and make an up-stairs and a down-stairs," the little boy said.
"Oh, Johnnie, that will be lovely," his little sister said. "I'll do something for you sometime. Maybe—maybe—I'll draw a whole slate full of el'phants, for you to look at!"
Then they started down the cellar steps.
Mr. Squeaky was so frightened that he almost tumbled down the stairs.
"Oh, my dear," he whispered, "they are going to break up our house with a big hammer and a saw, and make a dolls' house out of it! Let's run as fast as we can!"
Poor little Mrs. Squeaky began to cry.</t>
  </si>
  <si>
    <t>WALDO LOCKLING</t>
  </si>
  <si>
    <t>THE GOOD LITTLE PIGGIE AND HIS FRIENDS</t>
  </si>
  <si>
    <t>http://www.gutenberg.org/files/25359/25359-h/25359-h.htm#Page_102</t>
  </si>
  <si>
    <t>So Piggie took the pail between his teeth, and off he went to do what his mother told him. Now, you must remember that this little piggie was such a dear, good little piggie, that he had a great many friends among the other animals. So he had not gone far when who should spy him but his friend Bossie Calf. "Hello, there!" said the calf. "Where are you off to, Piggie?"
"I'm going to market to bring my mother a pail of milk for Father's supper to-night," squealed Piggie.
"Are you? I believe I'll go, too. I am so fond of milk." And the calf leaped over his master's fence, and away he went scampering after Piggie.
By and by, who should come along but Piggie's friend Billie Goat. "Mercy on us!" baa-ed Billie. "Where are you going in such a hurry, Bossie?"
"Going with Piggie," said the calf.
"Where are you going, Piggie?"
"Going to market to bring my mother a pail of milk for Father's supper to-night," squealed Piggie, in a great hurry.</t>
  </si>
  <si>
    <t>LITTLE BY LITTLE</t>
  </si>
  <si>
    <t>http://www.gutenberg.org/files/25359/25359-h/25359-h.htm#Page_110</t>
  </si>
  <si>
    <t>When Charley awoke one morning, he looked from the window, and saw the ground deeply covered with snow.
On the side of the house nearest the kitchen, the snow was piled higher than Charley's head.
"We must have a path through this snow," said his father. "I would make one if I had time. But I must be at the office early this morning.
"Do you think you could make the path, my son?" he asked little Charley.
"I? Why, the snow is higher than my head! How could I ever cut a path through that snow?"
"How? Why, by doing it little by little. Suppose you try," said the father, as he left for his office.
So Charley got the snowshovel and set to work. He threw up first one shovelful, and then another; but it was slow work.
"I don't think I can do it, mother," he said. "A shovelful is so little, and there is such a heap of snow."
"Little by little, Charley," said his mother. "That snow fell in tiny bits, flake by flake, but you see what a great pile it has made."</t>
  </si>
  <si>
    <t>A. L. SYKES</t>
  </si>
  <si>
    <t>TINY HARE AND THE WIND BALL</t>
  </si>
  <si>
    <t>http://www.gutenberg.org/files/25359/25359-h/25359-h.htm#WINDBALL</t>
  </si>
  <si>
    <t>Just then Tiny Hare saw a Wind Ball roll by. A Wind Ball is the part of one kind of a weed that is left when the weed does not grow any more, and it is dry and like wool, and it can roll like a ball, and fly as fast as a bird.
"I can run as fast as you," said Tiny Hare. "I can do just as I like, and I want to get you."
On went the Wind Ball, roll, roll, roll, and on went Tiny Hare, leap, leap, leap. Just as he was near it, the Wind Ball rose into the air, and flew like a bird, and on went Tiny Hare, jump, jump, jump. Roll and fly, roll and fly went the Wind Ball, and leap and jump, leap and jump went Tiny Hare till he was not able to run any more, and his feet were sore. He lay down to rest, but soon MAN came by, and Tiny Hare ran into a hole in a tree, and now how he did wish that he was at home!</t>
  </si>
  <si>
    <t>HOW TINY HARE MET CAT</t>
  </si>
  <si>
    <t>http://www.gutenberg.org/files/25359/25359-h/25359-h.htm#Page_176</t>
  </si>
  <si>
    <t>Once, just as the long, dark time that is at the end of each day came, Mama Hare said to Tiny Hare, who was at play,
"Come in, now, it is time for bed. You know you must hide from Man, and Dog, and Hawk; but I must tell you that you are to hide from Cat, also."
"Who is Cat?" said Tiny Hare.
"Cat is not so big as Dog. She has soft fur and two big wild eyes."
"She is just like me," said Tiny Hare. "I have soft fur and big eyes; then Cat is just a Hare."
"The very idea!" said Mama Hare. "You have not big wild eyes, and your tail is not long like Cat's. Cat is not good for a Hare to meet. She can run very fast, and she has a claw for each toe," and she gave Tiny Hare a wee bite.</t>
  </si>
  <si>
    <t>THE WEE HARE AND THE RED FIRE</t>
  </si>
  <si>
    <t>http://www.gutenberg.org/files/25359/25359-h/25359-h.htm#Page_179</t>
  </si>
  <si>
    <t>Good Papa Hare took his nap, and Mama Hare took her nap. The Wee Hare shut his eyes, and put his ears down, but he took no nap. By and by he went out of the door, and ran and ran till he came to the wood. Then he ran and ran in the wood, but he did not come to the RED FIRE, and he ran and ran and ran till his feet were sore, but he did not come to the RED FIRE, and he ran and ran and ran and ran till he was not able to run any more, and no RED FIRE did he see. He lay down to rest in a bush, and very soon his eyes were shut, and he did not see or hear, for it was long past the hour for his nap. When he woke SNOW lay on all the open ways of the wood. The Wee Hare gave a leap from his bush, for he knew that SNOW can grow deep and deep, and a wee hare cannot walk in it. How he did wish he was at home!</t>
  </si>
  <si>
    <t>Margaret and Clarence Weed</t>
  </si>
  <si>
    <t>The Good King</t>
  </si>
  <si>
    <t>http://www.gutenberg.org/files/25359/25359-h/25359-h.htm#Page_182</t>
  </si>
  <si>
    <t>One day a Donkey told Little Half Chick about the Good King and his Animal Farm. Little Half Chick at once started hoppity-hop for Mother Hen and said,
"Mother Hen, I am going to Madrid to see the Good King."
"All right," said Mother Hen, "good luck to you."
So Little Half Chick started off, hoppity-hop, hoppity-hop along the road to Madrid to see the Good King.
Soon she met a Two-legged Cat going along hippity-hip, hippity-hip on her leg and crutch. The Cat said,
"Hello, Little Half Chick, where are you going so fast?"
Little Half Chick said, "I am going to Madrid to see the Good King."
"May I go too?" said the Two-legged Cat.
"Yes," said Little Half Chick, "fall in behind."
So the Cat fell in behind. Hoppity-hop, hoppity-hop went Little Half Chick. Hippity-hip, hippity-hip went the Two-legged Cat.</t>
  </si>
  <si>
    <t>Jasmine Stone Van Dresser</t>
  </si>
  <si>
    <t>The Little Pink Pig and the Big Road</t>
  </si>
  <si>
    <t>http://www.gutenberg.org/files/25359/25359-h/25359-h.htm#Page_185</t>
  </si>
  <si>
    <t>The little pig squealed and squealed, and the black and white thing rolled him and rolled him over, and kept saying "Bow wow!" But by and by he turned and went away.
The little pig got up and tried to shake off the dust, but he couldn't shake it all off. He wanted to go home, but he had rolled over and over so much, that he couldn't tell where home was. So he ran into a cornfield to hide, till he was sure the black and white thing was gone.
Pretty soon a man came along and found him in the cornfield and said:
"Hello, pink pig, are you eating my corn?"
"Oh, no!" said the little pig. "I would not eat your corn."
"Then you should keep out of my cornfield," said the man. "I will take you home and shut you in a pen."
And he took the little pink pig home and shut him up in a pen.
"I do not want to be shut up. Please let me out," said the little pink pig.</t>
  </si>
  <si>
    <t>Juggerjook</t>
  </si>
  <si>
    <t>http://www.gutenberg.org/files/25359/25359-h/25359-h.htm#Page_188</t>
  </si>
  <si>
    <t>"We're near it, now," announced the squirrel. "Come this way; and go softly, Fuzzy Wuz, because Juggerjook has sharp ears."
They crept along through the bushes some distance after that, but did not speak except in whispers. Fuzzy knew it was a bold thing to do. They had nothing to carry to the terrible Juggerjook, and it was known that he always punished those who came to his den without making him presents. But the rabbit relied upon Chatter Chuk's promise that the tyrant of the forest would never know they had been near him. Juggerjook was considered a great magician, to be sure, yet Chatter Chuk was not afraid of him. So why should Fuzzy Wuz fear anything?
The red squirrel ran ahead, so cautiously that he made not a sound in the underbrush; and he skilfully picked the way so that the fat white rabbit could follow him. Presently he stopped short and whispered to his companion:
"Put your head through those leaves, and you will see Juggerjook's den."</t>
  </si>
  <si>
    <t>MARY LAWRENCE TURNBULL</t>
  </si>
  <si>
    <t>THE LITTLE GRAY KITTEN</t>
  </si>
  <si>
    <t>http://www.gutenberg.org/files/25359/25359-h/25359-h.htm#LITTLEGRAY</t>
  </si>
  <si>
    <t>Once upon a time there was a little gray kitten, who had wandered far away from home. At first she liked all the strange sights she saw, but by and by she began to feel very homesick, and wished she was once more cuddled up with her brothers and sisters.
Now the only word this little gray kitten knew was "Mew, mew!" So when she was lonely she would say "Mew;" when she was hungry, "Mew;" when she was cold or tired, glad or sad, it was always "Mew." At home they knew what she meant when she said "Mew," but out in the wide, wide world, nobody seemed to know.
Wandering along the street, she came upon a little squirming earthworm. "Mew," said she, meaning, "Where is my home?"
The earthworm, however, did not notice little gray kitten, but crawled away across the street.
Next, the little gray kitten met a butterfly on the top of a dandelion. "Mew," said the little gray kitten, meaning, "Can you tell me where my home is?" But the butterfly did not say anything, and flew away.</t>
  </si>
  <si>
    <t>THE RABBIT, THE TURTLE, AND THE OWL</t>
  </si>
  <si>
    <t>http://www.gutenberg.org/files/25359/25359-h/25359-h.htm#Page_200</t>
  </si>
  <si>
    <t>The little boy ran and brought parsley and cabbage leaves for the Rabbit; and when the Rabbit saw that, he trotted home in a hurry, for fear he might be tempted to eat before it was time.
The little girl brought a fine big mushroom for the Turtle, for she had once seen a turtle nibble all around the edge of a mushroom.
"The Owl will have to bring his own dinner," said the little boy, "but I will get him a piece of bread to eat with it." So he did.
That night the little girl and boy drove home by moonlight from their grandmother's farm. When they were in their own room they looked out of the window toward the corn-field. They saw the corn-shocks, like wigwams, with black shadows. They saw the tree dark against the sky.</t>
  </si>
  <si>
    <t>JESSIE WRIGHT WHITCOMB</t>
  </si>
  <si>
    <t>THE FINE GOOD SHOW</t>
  </si>
  <si>
    <t>http://www.gutenberg.org/files/25359/25359-h/25359-h.htm#Page_204</t>
  </si>
  <si>
    <t>So they let down the bars, and the dog, and the cat, and the rooster, and the duck, and the little white pig with the curly tail, and the little boy, and the little girl, all went in to see the cow.
The little girl climbed on the cow's back, and the little boy climbed on the cow's back, and the dog jumped on the cow's back, and the cat jumped on the cow's neck, and the rooster flew up on the cow's head, and the little white pig with the curly tail, and the duck, walked behind the cow, and they all went down the road together just as happy as they could be.
"‘Good morning, pig, come and take a walk with us.'"
Pretty soon they met a carriage with two women in it.
"Mercy on me!" said the two women. "What's this!"
"This is a fine, good show," answered the little girl.
"Well, I should think it was!" said the two women. "It is a beautiful show."
"Thank you," said the little boy.
"Good-by," said the two women.
"Good-by," said the little girl.</t>
  </si>
  <si>
    <t>http://www.gutenberg.org/files/25359/25359-h/25359-h.htm#Page_220</t>
  </si>
  <si>
    <t>Once upon a time there were three bears who lived in a castle in a great wood. One of them was a great big bear, and one was a middling bear, and one was a little bear. And in the same wood there was a fox who lived all alone; his name was Scrapefoot. Scrapefoot was very much afraid of the bears, but for all that he wanted very much to know all about them. And one day as he went through the wood he found himself near the Bears' Castle, and he wondered whether he could get into the castle. He looked all about him everywhere, and he could not see any one. So he came up very quietly, till at last he came up to the door of the castle, and he tried whether he could open it. Yes! the door was not locked, and he opened it just a little way, and put his nose in and looked, and he could not see any one.</t>
  </si>
  <si>
    <t>C. F. HOLDER</t>
  </si>
  <si>
    <t>THE LITTLE BEAR’S STORY</t>
  </si>
  <si>
    <t>http://www.gutenberg.org/files/25359/25359-h/25359-h.htm#LITTLEBEARS</t>
  </si>
  <si>
    <t>"My master petted me and gave me some sugar, and I began to think that being photographed was possibly not so bad, after all. Presently a man came in. He looked very much astonished, and said, ‘Why, I thought you engaged a sitting for "a descendant of one of the early settlers"?'
"‘So I did,' replied my master; ‘there it is,' pointing to where I stood up, blinking with all my might.
"‘Why, it's a cub bear!' exclaimed the man.
"‘Well, it is a relative of some early settlers, all the same,' my master answered.
"At this the man smiled good-humoredly, then he went into another room, while my master petted me and gave me so much sugar that I had the toothache from it. After a while the man came back and said he was ready, and I was taken into a room where there was a big thing like a gun on three legs, with a cloth over it.</t>
  </si>
  <si>
    <t>THE BROTHERS GRIMM</t>
  </si>
  <si>
    <t>THE HARE AND THE HEDGEHOG</t>
  </si>
  <si>
    <t>http://www.gutenberg.org/files/25359/25359-h/25359-h.htm#Page_224</t>
  </si>
  <si>
    <t>As soon, then, as the Hedgehog's Wife was ready they set out together; and on the way he said, "Now attend to what I say. On the long field yonder we shall decide our bet. The Hare is to run on the one side of the hedge and I on the other, and so all you have to do is to stop at one end of the hedge, and then when the Hare arrives on the other side at the same point, you must call out, ‘I am here already.'"
They soon came to the field, and the Hedgehog stationed himself at one end of the hedge, and his Wife at the other end; and as soon as they had taken their places the Hare arrived. "Are you ready to start?" asked the Hare. "Yes," answered the Hedgehog, and each took his place. "Off once, off twice, three times and off!" cried the Hare, and ran up the field like a whirlwind; while the Hedgehog took three steps and then returned to his place.</t>
  </si>
  <si>
    <t>Robert Burns</t>
  </si>
  <si>
    <t>THE WEE ROBIN’S CHRISTMAS SONG</t>
  </si>
  <si>
    <t>http://www.gutenberg.org/files/25359/25359-h/25359-h.htm#WEEROBIN</t>
  </si>
  <si>
    <t>And the little shepherd says: "Where are you going, wee Robin?"
And wee Robin makes answer: "I'm going away to the King to sing him a song this glad Christmas morning."
And the little shepherd boy says: "Come here, wee Robin, and I'll give you some crumbs from my lunch."
But the wee Robin says: "No, no! little shepherd boy, no, no! You caught the Goldfinch, but you cannot catch me!"
So the wee Robin flew away till he came to the King; and there he sat on a plowshare, and sang the King a cheery song. And the King says to the Queen: "What will we give to the wee Robin for singing us this cheery song?"
And the Queen makes answer to the King: "I think we'll give him the wee Wren to be his wife."
So the wee Robin and the wee Wren were married, and the King and the Queen, and all the court danced at the wedding. Then the wee Robin and the wee Wren flew away home to the wee Robin's own brookside, and hopped on the brier bush.</t>
  </si>
  <si>
    <t>H. G. DURYÉE</t>
  </si>
  <si>
    <t>A PAIR OF GLOVES</t>
  </si>
  <si>
    <t>http://www.gutenberg.org/files/25359/25359-h/25359-h.htm#Page_265</t>
  </si>
  <si>
    <t>At recess, Josephine paired off with Milly Smith, who stood first in geography and wore two curly feathers in her hat. Clarabel shared her cookies with Minnie Cater, because it didn't matter who helped eat them if it wasn't Josephine. Neither spoke to the other, and at noontime they walked home on different sides of the street.
Perhaps that was why in the afternoon Clarabel lost her place in the reader and failed on so many examples in arithmetic that she was told she must stay after school.
Usually there would have been several to keep her company, but on this day there was no one else,—even Angelina Maybelle Remington had got through without disaster,—and Clarabel, wistful-eyed, saw the other girls file out.
At another time Josephine would have stayed; she always did when Clarabel had to, as Clarabel did when she was in like need. But to-night she filed out with the rest, and Clarabel, with a sense of desertion, bent over her problems of men and hay to mow, men and potatoes to dig, men and miles of railroad to build.</t>
  </si>
  <si>
    <t>ALICE E. ALLEN</t>
  </si>
  <si>
    <t>A VERY LITTLE STORY OF A VERY LITTLE GIRL</t>
  </si>
  <si>
    <t>http://www.gutenberg.org/files/25359/25359-h/25359-h.htm#Page_268</t>
  </si>
  <si>
    <t>Molly was such a little girl that she didn't seem big enough to have a party all her own with truly ice-cream in it. But she had asked for one so many times that at last Mother decided to give her one. And the party was to be a surprise to Molly herself.
Early that afternoon Molly wanted to go for a little visit to Miss Eleanor. Miss Eleanor lived up Molly's street, in a white house with apple-green blinds. Molly often went all alone.
Miss Eleanor was always so sunny and full of songs and stories and games that Molly loved her next best to Father and Mother and Baby.
"You may go, dear," said Mother, "if you will come home exactly at three o'clock."
"You always say exactly three o'clock, Mother," said Molly.
"Well, five minutes after three, then," laughed Mother. "And, Molly, so that you won't forget this time, all the way to Miss Eleanor's, say over and over, ‘Five minutes after three.' Then, just as soon as you get there, say the words quickly to Miss Eleanor, ‘Five minutes after three.'"</t>
  </si>
  <si>
    <t>LOIS WALTERS</t>
  </si>
  <si>
    <t>EDITH’S TEA-PARTY</t>
  </si>
  <si>
    <t>http://www.gutenberg.org/files/25359/25359-h/25359-h.htm#Page_269</t>
  </si>
  <si>
    <t>When Tuesday came, Edith's nurse dressed her in a fresh, white frock, and Edith dressed her dolly in her best dress, and went out under the trees where her nurse had set the table for two. And then she sat in a chair at the table and waited. But the big town clock struck four and no Helen came; and then she waited for half an hour longer. Then Edith put her dolly down on the chair and went in the house to find her mother.
"Mama," she said, "I think Helen is very rude, she doesn't come to my party and I invited her!"
"Just wait a little longer, dear," said her mother, "and she will come. Maybe her nurse was busy dressing Helen's little sister and brother and couldn't get her ready in time."
"But I invited her," was all Edith could say; "but I invited her, and she doesn't come."</t>
  </si>
  <si>
    <t>EUNICE WARD</t>
  </si>
  <si>
    <t>DOROTHEA’S SCHOOL GIFTS</t>
  </si>
  <si>
    <t>http://www.gutenberg.org/files/25359/25359-h/25359-h.htm#Page_272</t>
  </si>
  <si>
    <t>On the morning of the first day of school, Dorothea was suddenly awakened by a loud ting-a-ling-a-ling. She sat up in bed and rubbed her eyes. The room was flooded with morning light and the brass knobs on her bed gleamed cheerfully at her and seemed to say: "Get up, get up!" Now Dorothea was a "sleepyhead" and had seldom been known to get up when first awakened. It usually took at least three calls from her mother or the girls, and sometimes Jim stole in and administered a "cold pig," that is, a few drops of chilly water squeezed upon her neck from a sponge, before she was ready to leave her comfortable bed.
"It's an alarm clock," thought Dorothea. "But where is it?" Her eyes traveled sleepily around the room but saw nothing that had not been there the night before. The ting-a-ling-a-ling sounded once more. "It's in this room somewhere!" she exclaimed, bouncing out of bed. She looked on bureau, washstand, bookcase, and window-seat, and then jumped, for the loud ting-a-ling came almost from underneath her feet.</t>
  </si>
  <si>
    <t>Bolton Hall</t>
  </si>
  <si>
    <t>The Lost Money</t>
  </si>
  <si>
    <t>http://www.gutenberg.org/files/25359/25359-h/25359-h.htm#Page_276</t>
  </si>
  <si>
    <t>When Doris got home she opened her paint-box. What do you think? Of course it was only a cheap paint-box and the paints were so hard that they would not paint at all. Doris cut out the dolls, but they were no better than those in any newspaper's colored supplement. Doris's mama said that the candy was too bad to eat at all, and the rubber balloons got wrinkled and soft in the night, because the gas went out of them. Doris cried when she saw them. "Now," she said, "I have nothing left of my beautiful dollar but 15 cents."
"I'm sorry, Dearie," Doris's mama said, "but it's bad enough to have wasted one dollar without crying about it, too. When you and I go out, we'll try to get such good things for the next dollar, that it will make up for our mistake about this one." The next bright day they went to the bank and got another dollar.</t>
  </si>
  <si>
    <t>AMY B. JOHNSON</t>
  </si>
  <si>
    <t>A DUTCH TREAT</t>
  </si>
  <si>
    <t>http://www.gutenberg.org/files/25359/25359-h/25359-h.htm#Page_277</t>
  </si>
  <si>
    <t>It was after dinner that the tragedy happened. The children had all started out for a walk. Before they had gone more than a mile from the house the fog settled all around them—so dense, so thick, blotting out everything, that they could not see more than a step ahead. They were not frightened, however, as all they had to do was to turn round and go straight ahead toward home. The children took one another's hands at Gretel's direction, stretching themselves across the road, Katharine, who held Gretel's hand, being at one end of the line. They walked on slowly along the dike for a short time, talking busily, though not able to see where they were going, when suddenly Katharine felt her feet slipping. In trying to steady herself she let go of Gretel, gave a wild clutch at the air, and then rolled, rolled, right down a steep bank, and, splash! into a pool of water at the bottom.</t>
  </si>
  <si>
    <t>EMMA C. DOWD</t>
  </si>
  <si>
    <t>THE SEVENTH BIRTHDAY OF THE LITTLE
COUSIN FROM CONSTANTINOPLE</t>
  </si>
  <si>
    <t>http://www.gutenberg.org/files/25359/25359-h/25359-h.htm#Page_284</t>
  </si>
  <si>
    <t>A square package appeared in the doorway, and she drew it toward her. Attached to it was a third block. This she untied as before, and removed the paper from her gift. It was a small trunk. She lifted the cover, and there were Dolly's missing garments! A blue dress, a pink dress, a white dress, dainty underwear, sash ribbons, a coat and hat, and even a tiny comb and brush, were found in that wonderful trunk. Of course, Dolly had to come out from her nook in the pillows, and be dressed. It took some time, because Little Cousin must stop to admire every separate garment. At last, however, the third present was pulled in, and it was a chair for Dolly to sit in.
The fourth package was big and rather heavier than the others. The Little Cousin wondered what it could be, and she found out just as soon as she could get it open. It was a dining-table for Dolly, with a real little table-cloth, and napkins, and a set of pretty china dishes.</t>
  </si>
  <si>
    <t>GRIMM</t>
  </si>
  <si>
    <t>LITTLE RED RIDING-HOOD</t>
  </si>
  <si>
    <t>http://www.gutenberg.org/files/25359/25359-h/25359-h.htm#Page_286</t>
  </si>
  <si>
    <t>One day her mother said to her: "Come, Red Riding-Hood, I want you to go and see your grandmother, and take her a piece of cake and a bottle of wine; for she is ill and weak, and this will do her good. Make haste and get ready before the weather gets too hot, and go straight on your road while you are out, and behave prettily and modestly; and do not run, for fear you should fall and break the bottle, and then grandmother would have no wine. And when you pass through the village, do not forget to courtesy and say ‘Good-morning' to every one who knows you."
"I will do everything you tell me, mother," said the child as she wished her good-by and started for her long walk.
It was quite half an hour's walk through the wood from the village to the grandmother's house, and no sooner had Red Riding-Hood entered the wood than she met a wolf.</t>
  </si>
  <si>
    <t>HANS CHRISTIAN ANDERSEN</t>
  </si>
  <si>
    <t>THUMBELINA</t>
  </si>
  <si>
    <t>http://www.gutenberg.org/files/25359/25359-h/25359-h.htm#THUMBELINA</t>
  </si>
  <si>
    <t>In the lake floated a large tulip leaf. This was Thumbelina's little boat. Seated there she sailed from side to side of her little lake, rowing cleverly with two white horse hairs. As she rowed backward and forward she sang softly to herself. The woman listening heard, and thought she had never known so sweet a song.
And now such a sad thing happened.
In through a broken window-pane hopped a big toad—oh, such an ugly big toad! She hopped right on to the table, where Thumbelina lay dreaming in her tiny cradle, under the pale pink rose leaf.
"How beautiful the little maiden is," she croaked. "She will make a lovely bride for my handsome son." And she lifted the little cradle, with Thumbelina in it, and hopped out through the broken window-pane, and down into the little garden.
At the foot of the garden was a broad stream. Here, under the muddy banks, lived the old toad with her son.</t>
  </si>
  <si>
    <t>THE FOX AND THE LITTLE RED HEN</t>
  </si>
  <si>
    <t>http://www.gutenberg.org/files/25359/25359-h/25359-h.htm#Page_294</t>
  </si>
  <si>
    <t>Once upon a time there was a little red hen. She lived in a little white house and she had a little green garden. Every day she worked in the house and garden.
Near her home lived a family of foxes. One day Mamma Fox said to Papa Fox, "I want a fat hen to eat." There was nothing in the pantry for the baby foxes, so Papa Fox started out to find something for them all.
He ran down the road until he came to the woods. "Surely I will find something here," he said, but he found nothing to eat in the woods. As he came near the little green garden he said, "Oh, I smell fresh cake! Oh, I smell a little red hen!"
Sure enough, there was the Little Red Hen eating her cake.
Papa Fox stole up softly behind her and grabbed her and put her into the bag on his back; then he ran quickly off down the hill toward his home.</t>
  </si>
  <si>
    <t>THE SHOEMAKER AND THE LITTLE ELVES</t>
  </si>
  <si>
    <t>http://www.gutenberg.org/files/25359/25359-h/25359-h.htm#ELVES</t>
  </si>
  <si>
    <t>One evening—not long before Christmas—as he had cut out the usual quantity, he said to his wife before going to bed, "What say you to stopping up this night, to see who it is that helps us so kindly?" His wife was satisfied, and fastened up a light; and then they hid themselves in the corner of the room, where hung some clothes which concealed them. As soon as it was midnight in came two little manikins, who squatted down on the board; and, taking up the prepared work, set to with their little fingers, stitching and sewing, and hammering so swiftly and lightly, that the shoemaker could not take his eyes off them for astonishment. They did not cease until all was brought to an end, and the shoes stood ready on the table; and then they sprang quickly away.</t>
  </si>
  <si>
    <t>THE GINGERBREAD BOY</t>
  </si>
  <si>
    <t>http://www.gutenberg.org/files/25359/25359-h/25359-h.htm#BREADBOY</t>
  </si>
  <si>
    <t>There was once a little old man and a little old woman, who lived in a little old house in the edge of a wood. They would have been a very happy old couple but for one thing—they had no little child, and they wished for one very much. One day, when the little old woman was baking gingerbread, she cut a cake in the shape of a little boy, and put it into the oven.
Presently, she went to the oven to see if it was baked. As soon as the oven door was opened, the little gingerbread boy jumped out, and began to run away as fast as he could go.
The little old woman called her husband, and they both ran after him. But they could not catch him. And soon the gingerbread boy came to a barn full of threshers.</t>
  </si>
  <si>
    <t>ROSAMOND UPHAM</t>
  </si>
  <si>
    <t>MISCHIEF</t>
  </si>
  <si>
    <t>http://www.gutenberg.org/files/25359/25359-h/25359-h.htm#Page_297</t>
  </si>
  <si>
    <t>One morning in January, the weather being very severe, Mischief was taken into the kitchen to live, and a happier dog than he could not be imagined, trotting about after the cook and housemaid from morning until night, chasing the cats, stealing towels and brushes—in fact, attending to all the mischief that came in his way.
One day, about two weeks after he came into the house to live, a letter came from Milwaukee saying that he, too, must be sent off. And of course, Mischief knew about it. How could he help it, when the whole household were so sorry to have him go? And accordingly he began to make ready for the long journey he was so soon to take.
As he sat by the range, evidently trying to make up his mind what to take with him, his first thought was of the old coat he had had as a bed; so he crossed the room, took the coat in his mouth, and with his paws scratched it up into a bundle.</t>
  </si>
  <si>
    <t>H. N. POWERS</t>
  </si>
  <si>
    <t>WILLIE AND HIS DOG DIVER</t>
  </si>
  <si>
    <t>http://www.gutenberg.org/files/25359/25359-h/25359-h.htm#Page_299</t>
  </si>
  <si>
    <t>Willie was a very little child and lived near a mill. One day he saw a big cruel boy come along and throw a little puppy into the mill-pond, and then run away. Willie cried out: "O Papa, Papa, do come here!"
"What is the matter?" said his papa.
"Oh, Papa! I want the little doggie! Please get him for me. He will be drowned!"
His papa took a long pole and put it under the puppy's neck and pulled it out of the water and gave it to Willie. He was very happy with his dog, which, by next year, grew to be a big, strong, shaggy fellow, and was named Diver. He used to go with Willie everywhere the boy went, and he loved Willie very much. Everybody said: "What a beautiful dog!" and Willie was proud of him.</t>
  </si>
  <si>
    <t>EVERETT WILSON</t>
  </si>
  <si>
    <t>GORDON’S TOY CASTLE ON THE HILL</t>
  </si>
  <si>
    <t>http://www.gutenberg.org/files/25359/25359-h/25359-h.htm#Page_300</t>
  </si>
  <si>
    <t>Gordon's father came from Scotland, and he had read to Gordon many stories of the old days in Scotland, when the great generals and the noble lords lived in strong castles set high up on the mountains, so that the soldiers could not get near them. Now among Gordon's Christmas presents was a tiny castle just like the ones he had seen in the books his father read the stories from; and with this castle came a lot of soldiers.
So this day Gordon got out his castle and soldiers and began to play with them. First he got a chair and put a big, thick rug over it to make it look like a steep hill; then he set the castle on top of the hill and stood the soldiers on the ground at the bottom of the hill—all in a row. He was making believe that the soldiers were trying to get up to the castle. Then he dropped some beautiful colored glass marbles, that his Uncle George had given him, down on the floor of the castle.</t>
  </si>
  <si>
    <t>M. I. WOOD</t>
  </si>
  <si>
    <t>HANS THE INNOCENT</t>
  </si>
  <si>
    <t>http://www.gutenberg.org/files/25359/25359-h/25359-h.htm#Page_302</t>
  </si>
  <si>
    <t>Hans stopped snoring and awoke at supper-time. He looked for Cowslip, but she had disappeared; he ran about calling for her, but she did not come; and at last he went home to his mother with a very sad face and said: "Oh, mother, Cowslip ran away while I was asleep. I have looked for her and cannot find her anywhere."
"You lazy, careless, naughty, careless, naughty, lazy Boy!" cried Mrs. Stockchen. "You have left my poor cow wandering all alone. She will lose her way in the dark. Just you go and find her this instant. You will get no supper till you bring her back, or my name is not Matilda Maria!"
Mrs. Stockchen had grown quite scarlet with rage and she shook the soup-ladle at her son to make him go faster. It was getting quite dark by the time Hans reached the field again and nowhere did he see any trace of the cow. He did not know in what direction she had gone, so he walked round and round the field, feeling very miserable.</t>
  </si>
  <si>
    <t>CAROLINE S. ALLEN</t>
  </si>
  <si>
    <t>A REAL LITTLE BOY BLUE</t>
  </si>
  <si>
    <t>http://www.gutenberg.org/files/25359/25359-h/25359-h.htm#Page_304</t>
  </si>
  <si>
    <t>One day Little Boy Blue's mother said to him: "Do you want to go and visit Aunt Polly?" "Who is Aunt Polly?" asked Little Boy Blue. "Aunt Polly lives on a farm, on a high hill. She has horses, and cows, and pigs, and hens, and ducks, and geese—" "And elephants?" asked Little Boy Blue. "No, not any elephants. But she has a woolly white lamb." "Oh, then I will go," cried Little Boy Blue. So his mother went up-stairs and found a little blue traveling-bag. And in the little blue bag she packed some of Little Boy Blue's clothes. Then Little Boy Blue and his mother went to visit Aunt Polly, who lived on a farm on a high hill.
Little Boy Blue's mother stayed two days, and Little Boy Blue stayed ten days. When his mother was going home, she said to Aunt Polly: "Little Boy Blue likes to play, but he likes to work, too. So be sure to give him some work to do every day."</t>
  </si>
  <si>
    <t>CECILIA FARWELL</t>
  </si>
  <si>
    <t>TRAVELS OF A FOX</t>
  </si>
  <si>
    <t>http://www.gutenberg.org/files/25359/25359-h/25359-h.htm#Page_306</t>
  </si>
  <si>
    <t>The woman looked at the bag and said to herself: "Now I wonder what it is that that sly old fellow carries so carefully? It will do no harm to see."
So she untied the string and opened the bag and the ox jumped out and ran out into the yard, and the little boy who was playing there chased him off over the hill and into the wood.
When the Fox came back he saw that the string had been untied, and he said to the old woman: "Where is my ox?"
"I opened the bag the least little bit, and the ox jumped out and the little boy chased him over the hill and into the wood," said the old woman.
"Then I must take the little boy," said the Fox.
So he gathered up the little boy and put him into the bag and tied the string and threw the bag over his shoulder and started off down the road.
When he came to the next house he knocked at the door and said: "Good morning, Good Mother. The way is long and I am weary. May I leave my bag while I go to the store?"</t>
  </si>
  <si>
    <t>OEYVIND AND MARIT</t>
  </si>
  <si>
    <t>http://www.gutenberg.org/files/25359/25359-h/25359-h.htm#OEYVIND</t>
  </si>
  <si>
    <t>Oeyvind was his name. A low barren cliff overhung the house in which he was born, fir and birch looked down on the roof, and wild-cherry strewed flowers over it. Upon this roof there walked about a little goat, which belonged to Oeyvind. He was kept there that he might not go astray, and Oeyvind carried leaves and grass up to him. One fine day the goat leaped down, and—away to the cliff; he went straight up, and came where he never had been before. Oeyvind did not see him when he came out after dinner, and thought immediately of the fox. He grew hot all over, looked around about, and called, "Killy-killy-killy-goat."
"Bay-ay-ay," said the goat, from the brow of the hill, as he cocked his head on one side and looked down.
But at the side of the goat there kneeled a little girl.
"Is it yours, this goat?" she asked.
Oeyvind stood with eyes and mouth wide open, thrust both hands into the breeches he had on, and asked, "Who are you?"</t>
  </si>
  <si>
    <t>Alice Ralston</t>
  </si>
  <si>
    <t>What the Cat and Hen Did</t>
  </si>
  <si>
    <t>http://www.gutenberg.org/files/25359/25359-h/25359-h.htm#Page_313</t>
  </si>
  <si>
    <t>The children laughed again, and Mollie said: "Poor Mrs. Tomkins, I would look for a new house if I were you—you do have such meddlesome neighbors! Then she took the hen off, and Mrs. Tomkins picked up one of the kittens. "Mrs. Tomkins gave a sharp ‘m-i-e-o-u,'
as if to say, ‘what do you think of that?'"
The children's mama was sitting in the library reading when the old cat came in, with a kitten in her mouth. She put it softly down, went out, and soon returned with another. She kept on doing this until she had moved all her family of five kittens. Then she settled herself in a cozy corner, and looked at the lady, and purred in this way: "If you only knew how much trouble I have had with that bad old hen, you would let me and my children stay here."
The lady laughed and said: "I will see what I can do for you."
Just then the children came in and begged to have the kittens stay. So a new home was made for them in a box in the woodhouse.</t>
  </si>
  <si>
    <t>DOT’S BIRTHDAY CAKE</t>
  </si>
  <si>
    <t>http://www.gutenberg.org/files/25359/25359-h/25359-h.htm#Page_316</t>
  </si>
  <si>
    <t>Once there was a little girl called Dot. And she was just five years old. And she had a fine birthday cake. It was big and round, and it had five beautiful little pink candles set in pink rosebuds on top.
Dot sat at the big table at dinner that day, and by and by they put a pretty pink paper cap on her head and then brought in the birthday cake. And the little candles were all burning bright. And when she saw it she said, "Oh! oh! how lovely! It is just too pretty to cut!"
But her mama said, "I will cut it for you, dear." So she cut one piece for Dot, and then she asked Dot, "Will Marie have a piece?" Marie was Dot's big doll. And Dot looked at her and said, "Marie says, ‘No, thank you.'" And mama said, "Will Fuzzy have a piece?" Fuzzy was Dot's Teddy Bear. And Dot looked at him and said: "He says, ‘No, thank you.'" And mama said, "Will papa have a piece?" And Dot said, "Oh, yes. Won't you, papa?" And papa said, "Yes, please."</t>
  </si>
  <si>
    <t>NED AND ROVER AND JACK</t>
  </si>
  <si>
    <t>http://www.gutenberg.org/files/25359/25359-h/25359-h.htm#Page_317</t>
  </si>
  <si>
    <t>Ned helped him to harness Rover in it like a horse, and Jack climbed in and took the reins. "Get up!" said Jack, and away they went out into the yard and on into a big field. But just then a little rabbit started up in front of them, and the minute Rover saw it, he began to race after the rabbit. Poor Jack couldn't hold him at all. Round and round they went, and they ran, and they ran, and they ran! Jack called out, "Whoa, Rover! Stop, Rover!" But Rover didn't stop. He wanted to catch the rabbit and he forgot about Jack.
At last the rabbit ran toward a hole under the wall, where Rover could not get him. But Rover dashed after him as fast as he could go. "Bumpity-bump" went the little wagon, and just as Rover missed the rabbit, the wheel struck a big stone and poor Jack tumbled out on the ground. But he didn't cry.</t>
  </si>
  <si>
    <t>HOW POLLY HAD HER PICTURE TAKEN</t>
  </si>
  <si>
    <t>http://www.gutenberg.org/files/25359/25359-h/25359-h.htm#Page_319</t>
  </si>
  <si>
    <t>Polly had often had her picture taken, but it was always with her papa or her mamma, and she had never had her picture taken with her pets. So brother Ned had promised that on her birthday he would take her picture with all of her pets—if they would only keep still. This day was Polly's birthday, and, as the weather was fine, her brother had told her to follow him out to the orchard.
Ned fastened his camera on its three sprawling legs, while Polly tried to gather her pets around her. But by this time Blackie, the cat, was chasing a squirrel (though he did not catch him), and Banty, the hen, was away off scratching for worms; and Gyp, the dog, was barking at a bossy calf down by the brook, for, of course, Polly's pets did not know it was her birthday and that they were to have their pictures taken with her.</t>
  </si>
  <si>
    <t>ISABEL GORDON CURTIS</t>
  </si>
  <si>
    <t>THE HOLE IN THE CANNA-BED</t>
  </si>
  <si>
    <t>http://www.gutenberg.org/files/25359/25359-h/25359-h.htm#CANNABED</t>
  </si>
  <si>
    <t>Papa did not say another word. But he could not help thinking that the hole looked as if the iron spoon had neatly scooped it out.
Next morning he found the hole dug there again, and Chuckie Wuckie was still busy in her corner by the fence. He did not speak of it, however. There were prints of small feet on the edge. He only smoothed down the earth and raked the bed. He did this for three mornings, then he led Chuckie Wuckie again to the canna-bed.
"Papa," she said earnestly, "I did not dig there. Truly, I didn't. The hole is there every morning. I found it today before you came out, but I did not dig it." There were tears in her brown eyes.
"I believe you, Chuckie Wuckie dear," said her father, earnestly.
That night the little girl stood at the gate, watching for her father to jump off the car. She could hardly wait for him to kiss her. She took his hand and led him to the canna-bed.</t>
  </si>
  <si>
    <t>Ella Foster Case</t>
  </si>
  <si>
    <t>The Conceited Mouse</t>
  </si>
  <si>
    <t>http://www.gutenberg.org/files/25359/25359-h/25359-h.htm#Conceited</t>
  </si>
  <si>
    <t>Once upon a time there was a very small mouse with a very, very large opinion of himself. What he didn't know his own grandmother couldn't tell him.
"You'd better keep a bright eye in your head, these days," said she, one chilly afternoon. "Your gran'ther has smelled a trap."
"Scat!" answered the small mouse. If I don't know a trap when I see it!" And that was all the thanks she got for her good advice.
"Go your own way, for you will go no other," the wise old mouse said to herself; and she scratched her nose slowly and sadly as she watched her grandson scamper up the cellar stairs.
"Ah!" sniffed he, poking his whiskers into a crack of the dining-room cupboard, "cheese—as I'm alive!" Scuttle—scuttle. "I'll be squizzled, if it isn't in that cunning little house; I know what that is—a cheese-house, of course. What a very snug hall! That's the way with cheese-houses. I know, 'cause I've heard the dairymaid talk about 'em.</t>
  </si>
  <si>
    <t>A COAT OF PAINT</t>
  </si>
  <si>
    <t>Chatterbox, 1905</t>
  </si>
  <si>
    <t>http://www.gutenberg.org/files/20117/20117-h/20117-h.htm#A_COAT_OF_PAINT</t>
  </si>
  <si>
    <t>Indeed, the fresh paint had such a smart appearance that a little girl passing down to the beach stopped and gazed at it with admiration.
'Look, Daddy,' she called to her father. 'Isn't it a dear little boat? Could we have it to go for a row?'
'It certainly looks broad and safe enough for a small girl who finds it difficult to keep still,' was the answer, and the result was an arrangement to hire the boat at intervals for the rest of the summer season.
And when the Mary Jane was laid up for the winter, Jack and his grandfather counted their earnings, and found that enough had been gained to make up the sum wanted for a new boat.
'That coat of paint was worth something after all,' the old man said. 'And remember, sonny, that "taut and trim" is a good motto to hold by whether your work lies among boats or not.'</t>
  </si>
  <si>
    <t>A FAIR-SIZED FIELD</t>
  </si>
  <si>
    <t>http://www.gutenberg.org/files/20117/20117-h/20117-h.htm#A_FAIR-SIZED_FIELD</t>
  </si>
  <si>
    <t>Hugh Martin had come home from Canada, where his father owned a ranch, on a visit to some English relations.
Willie Pearse was the cousin nearest him in age, and the two boys became great friends.
'It must be a jolly life out there, and money seems to be made much more quickly than in England,' Willie said one day. 'I wish Father would let me go out with you.'
'You would have to make up your mind to work harder than you do here,' Hugh told him, for he had noticed that his cousin was inclined to be lazy.
'Oh, I like that! Why, you were telling me how little there was to do in the winter, with everything frozen up! I thought that when you were not having a ripping time with sleighing parties and tobogganing, you just sat by the fire and read.'
'Compared with the summer, of course, the winter work is nothing. We just have to feed the calves every day, and ride round the field where our stock are wintering, to look up the cattle. But even that is more than you seem to get through, Will.'</t>
  </si>
  <si>
    <t>J. Erskine Clarke? (Editor)</t>
  </si>
  <si>
    <t>A GOOD COMRADE</t>
  </si>
  <si>
    <t>Chatterbox, 1906</t>
  </si>
  <si>
    <t>http://www.gutenberg.org/files/24324/24324-h/24324-h.htm#A_GOOD_COMRADE</t>
  </si>
  <si>
    <t>The owner of a vegetable-garden one day noticed that a basket which had just been filled with new turnips became suddenly emptier. He questioned the gardener, who likewise could not understand the matter, and proposed, as a certain means of discovering the thief, that they should hide themselves behind a hedge which was near. This was done. After some minutes they saw the house-dog go straight to the basket, take a turnip in his mouth, and then make his way to the stable. Dogs do not eat raw turnips; our watchers therefore followed the thief, and discovered that the horse, his stable mate, was also concerned in the affair.
Wagging his tail, the dog gave the horse the turnip, and the horse, of course, did not require much pressing. The gardener angrily seized his knobbed stick in order to chastise the dog, but his master held him back. The turnips went on disappearing in exactly the same way, and the scene repeated itself until the supply was exhausted.</t>
  </si>
  <si>
    <t>FAMOUS ROSES</t>
  </si>
  <si>
    <t>http://www.gutenberg.org/files/24324/24324-h/24324-h.htm#FAMOUS_ROSES</t>
  </si>
  <si>
    <t>The old Romans were very fond of roses, and quantities of them were grown in the times of the Emperors, especially near Capua and Præneste. The Emperor Nero is said to have spent ten thousand pounds on roses for one night's supper. The rich nobles carpeted rooms with roses, and piled their petals round the dishes at table. In more modern times, Blanche of Castile instituted the custom of presenting a basket of roses to the French Parliament on May-day, but this has long ceased.
Both in France and Italy, and also in Britain, many new roses have been raised, some nearly black, others of curious shapes. The first yellow rose was brought to England from Turkey by Nicholas Lets, a London merchant; other varieties have come from farther East. Scotch roses have been famous for centuries; they are usually very fragrant, and well guarded by sharp spines.</t>
  </si>
  <si>
    <t>ROSIE</t>
  </si>
  <si>
    <t>http://www.gutenberg.org/files/24324/24324-h/24324-h.htm#ROSIE</t>
  </si>
  <si>
    <t>Rosie, however, the youngest, was not in any way remarkable: 'Indeed, you would hardly think her one of us—she is so unlike the rest,' Alice would say, with a slighting glance at the little sister who never did anything particular; only worked and helped, and was at everybody's beck and call.
Rosie was used to being made of small account, and did not mind it much. When a rich aunt of the Lees announced her intention of coming to pay them a visit, and then perhaps choosing one of the young people to be her companion during a long stay in London, it did not for a moment occur to the little girl that she could be the favoured one. She listened without jealousy to the chorus of brothers and sisters, planning what they should do in the event of being chosen.</t>
  </si>
  <si>
    <t>Retold by G.H. Boden and W. Barrington d’Almeida</t>
  </si>
  <si>
    <t>Ladronius, The Prince of Thieves</t>
  </si>
  <si>
    <t>The Children's Hour, Volume 3</t>
  </si>
  <si>
    <t>http://www.gutenberg.org/files/14752/14752-h/14752-h.htm#Ladronius</t>
  </si>
  <si>
    <t>Rhampsinitus lost no time in moving his treasures into the new treasure-chamber. The key he kept with him night and day, so that at last he could sleep peacefully, knowing that any one who wished to pass the solid, brass-bound door, must first prevail upon him to unlock it.
For some time all went well. The king went to the treasury every morning, and found everything in its place. Evidently he had been too clever for the thieves.
In the mean time the architect was lying ill in bed, and day by day he grew weaker and weaker; until at length he knew that his end was approaching, and, calling his two sons to his bedside, he told them of the secret way into the treasure-chamber.
"I have little of my own to leave you, my sons," he said, "and I have but little influence at court; but by the aid of this secret, which I devised for your sake, you may become rich men, and hold the office of king's treasurers for life."</t>
  </si>
  <si>
    <t>Arion and the Dolphin</t>
  </si>
  <si>
    <t>http://www.gutenberg.org/files/14752/14752-h/14752-h.htm#Arion</t>
  </si>
  <si>
    <t>The Nausicaa was a strange-looking vessel, with a single sail, and long oars pulled by men who sat on benches along the side. The prow, which was carved to represent the maiden Nausicaa, stood well out of the water, and the bulwarks descended in a graceful curve to rise again at the stern, where the captain stood and shaped his course by means of a broad paddle, which was hung over the side.
The voyage began happily enough, the wind being favorable, and the captain and crew all deference and politeness. But when they were well out to sea, the behavior of the crew changed; they answered Arion's questions with scant politeness, and held many whispered consultations, which, from the black glances cast at him, made him uneasy as to his safety. On the second evening, waking out of a light sleep, he heard them conspiring to throw him overboard and divide his wealth among them. Arion started up and implored them not to carry out their evil purpose, offering to hand over all his wealth, if they would spare his life. His entreaties and promises were all in vain.</t>
  </si>
  <si>
    <t xml:space="preserve">Alfred J. Church
</t>
  </si>
  <si>
    <t>How Horatius Held the Bridge</t>
  </si>
  <si>
    <t>http://www.gutenberg.org/files/14752/14752-h/14752-h.htm#Horatius</t>
  </si>
  <si>
    <t>King Tarquin and his son Lucius (for he only remained to him of the three) fled to Lars Porsenna, king of Clusium, and besought him that he would help them. "Suffer not," they said, "that we, who are Tuscans by birth, should remain any more in poverty and exile. And take heed also to thyself and thine own kingdom if thou permit this new fashion of driving forth kings to go unpunished. For surely there is that in freedom which men greatly desire, and if they that be kings defend not their dignity as stoutly as others seek to overthrow it, then shall the highest be made even as the lowest, and there shall be an end of kingship, than which there is nothing more honorable under heaven." With these words they persuaded King Porsenna, who judging it well for the Etrurians that there should be a king at Rome, and that king an Etrurian by birth, gathered together a great army and came up against Rome.</t>
  </si>
  <si>
    <t>How Cincinnatus Saved Rome</t>
  </si>
  <si>
    <t>http://www.gutenberg.org/files/14752/14752-h/14752-h.htm#Cincinnatus</t>
  </si>
  <si>
    <t>When the ambassadors had returned to Rome the Senate commanded that there should be levied two armies; and that Minucius the Consul should march with the one against the Æquians on Mount Ægidus, and that the other should hinder the enemy from their plundering. This levying the tribunes of the Commons sought to hinder; and perchance had done so, but there also came well-nigh to the walls of the city a great host of the Sabines plundering all the country. Thereupon the people willingly offered themselves, and there were levied forthwith two great armies. Nevertheless when the Consul Minucius had marched to Mount Ægidus, and had pitched his camp not far from the Æquians, he did nought for fear of the enemy, but kept himself within his entrenchments. And when the enemy perceived that he was afraid, growing the bolder for his lack of courage, they drew lines about him, keeping him in on every side. Yet before that he was altogether shut up there escaped from his camp five horsemen, that bare tidings to Rome how that the Consul, together with his army, was besieged.</t>
  </si>
  <si>
    <t>Alfred J. Church</t>
  </si>
  <si>
    <t>The Story of Virginia</t>
  </si>
  <si>
    <t>http://www.gutenberg.org/files/14752/14752-h/14752-h.htm#Virginia</t>
  </si>
  <si>
    <t>The ten tables were therefore set forth, and when these had been sufficiently considered, and such corrections made therein as seemed good, a regular assembly of the people was called, and the laws were duly established. But now there was spread abroad a report that two tables were yet wanting, and that when these should have been added the whole would be complete; and thence there arose a desire that the Ten should be appointed to hold office a second year. This indeed was done; but Appius Claudius so ordered matters that there were elected together with him none of the chief men of the state, but only such as were of an inferior condition and fortune.
After this the Ten began more and more to set aside all law and right. Thus whereas at the first one only on each day was followed by the twelve lictors, each of the Ten came daily into the market-place so attended, and whereas before the lictors carried bundles of rods only, now there was bound up with the rods an axe; whereby was signified the power of life and death.</t>
  </si>
  <si>
    <t>The Golden Touch</t>
  </si>
  <si>
    <t>http://www.gutenberg.org/files/14752/14752-h/14752-h.htm#Touch</t>
  </si>
  <si>
    <t>Midas was enjoying himself in his treasure-room, one day, as usual, when he perceived a shadow fall over the heaps of gold; and, looking suddenly up, what should he behold but the figure of a stranger, standing in the bright and narrow sunbeam! It was a young man, with a cheerful and ruddy face. Whether it was that the imagination of King Midas threw a yellow tinge over everything, or whatever the cause might be, he could not help fancying that the smile with which the stranger regarded him had a kind of golden radiance in it. Certainly, although his figure intercepted the sunshine, there was now a brighter gleam upon all the piled-up treasures than before. Even the remotest corners had their share of it, and were lighted up, when the stranger smiled, as with tips of flame and sparkles of fire.</t>
  </si>
  <si>
    <t>The Pomegranate Seeds</t>
  </si>
  <si>
    <t>http://www.gutenberg.org/files/14752/14752-h/14752-h.htm#Pomegranate</t>
  </si>
  <si>
    <t>The child promised to be as prudent as if she were a grown-up woman, and, by the time the winged dragons had whirled the car out of sight, she was already on the shore, calling to the sea-nymphs to come and play with her. They knew Proserpina's voice, and were not long in showing their glistening faces and sea-green hair above the water, at the bottom of which was their home. They brought along with them a great many beautiful shells; and, sitting down on the moist sand, where the surf wave broke over them, they busied themselves in making a necklace, which they hung round Proserpina's neck. By way of showing her gratitude, the child besought them to go with her a little way into the fields, so that they might gather abundance of flowers, with which she would make each of her kind playmates a wreath.</t>
  </si>
  <si>
    <t>Josephine Preston Peabody</t>
  </si>
  <si>
    <t>Orpheus and Eurydice</t>
  </si>
  <si>
    <t>http://www.gutenberg.org/files/14752/14752-h/14752-h.htm#Orpheus</t>
  </si>
  <si>
    <t>When gods and shepherds piped and the stars sang, that was the day of musicians! But the triumph of Phœbus Apollo himself was not so wonderful as the triumph of a mortal man who lived on earth, though some say that he came of divine lineage. This was Orpheus, that best of harpers, who went with the Grecian heroes of the great ship Argo in search of the Golden Fleece.
After his return from the quest, he won Eurydice for his wife, and they were as happy as people can be who love each other and every one else. The very wild beasts loved them, and the trees clustered about their home as if they were watered with music. But even the gods themselves were not always free from sorrow, and one day misfortune came upon that harper Orpheus whom all men loved to honor.</t>
  </si>
  <si>
    <t>Icarus and Dædalus</t>
  </si>
  <si>
    <t>http://www.gutenberg.org/files/14752/14752-h/14752-h.htm#Icarus</t>
  </si>
  <si>
    <t>At first there was a terror in the joy. The wide vacancy of the air dazed them,—a glance downward made their brains reel. But when a great wind filled their wings, and Icarus felt himself sustained, like a halcyon-bird in the hollow of a wave, like a child uplifted by his mother, he forgot everything in the world but joy. He forgot Crete and the other islands that he had passed over: he saw but vaguely that winged thing in the distance before him that was his father Dædalus. He longed for one draught of flight to quench the thirst of his captivity: he stretched out his arms to the sky and made towards the highest heavens.
Alas for him! Warmer and warmer grew the air. Those arms, that had seemed to uphold him, relaxed. His wings wavered, drooped. He fluttered his young hands vainly,—he was falling,—and in that terror he remembered. The heat of the sun had melted the wax from his wings; the feathers were falling, one by one, like snowflakes; and there was none to help.</t>
  </si>
  <si>
    <t>Phaethon</t>
  </si>
  <si>
    <t>http://www.gutenberg.org/files/14752/14752-h/14752-h.htm#Phaethon</t>
  </si>
  <si>
    <t>As soon as might be, Phaethon set out for the country of sunrise. He journeyed by day and by night far into the east, till he came to the palace of the Sun. It towered high as the clouds, glorious with gold and all manner of gems that looked like frozen fire, if that might be. The mighty walls were wrought with images of earth and sea and sky. Vulcan, the smith of the Gods, had made them in his workshop (for Mount Ætna is one of his forges, and he has the central fires of the earth to help him fashion gold and iron, as men do glass). On the doors blazed the twelve signs of the Zodiac, in silver that shone like snow in the sunlight. Phaethon was dazzled with the sight, but when he entered the palace hall he could hardly bear the radiance.</t>
  </si>
  <si>
    <t>Walter C. Perry</t>
  </si>
  <si>
    <t>The Fight between Paris and Menelaus</t>
  </si>
  <si>
    <t>http://www.gutenberg.org/files/14752/14752-h/14752-h.htm#Menelaus</t>
  </si>
  <si>
    <t>On the tower above the Scæan Gate, she found the Trojan elders. These, on account of their age, had ceased from war, but were still good orators, with voices like the grasshoppers which sit upon a tree, and send forth their lily-like voice; so sat the elders of the Trojans on the Tower. When those ancient sages saw the fair Helen coming to them, they were astounded, and whispered one to another, "No wonder that the Trojans and the Achaians have suffered so many things for such a glorious woman! But, fair as she is, let her sail away, and not stay here to trouble us and our children after us."
But the aged King Priam addressed her kindly. "Dear Daughter! come hither, and see thy former husband and kinsmen! I do not blame thee, but the Gods, and especially Venus, by whom this sad war has been brought upon us. But tell me who is that huge Achaian warrior? Many are taller than he, but I have never seen a man so stately and royal."</t>
  </si>
  <si>
    <t>The Duel between Hector and Ajax</t>
  </si>
  <si>
    <t>http://www.gutenberg.org/files/14752/14752-h/14752-h.htm#Ajax</t>
  </si>
  <si>
    <t>Thus speaking, he laid the child in the fragrant bosom of his dear wife Andromache; and he pitied her, and caressed her with his hand, and called her by her name. "Dear one! be not thus utterly cast down. No man can slay me till my hour of destiny is come. But no man, when once he hath been born, can escape his fate, be he a brave man or a coward. Go thou to thy house, to the distaff and the loom, and make thy maidens ply their labors. But men shall engage in war, and I the first of all in Troy."
So spake Hector of the glancing helmet, and went his way. And his dear wife went to her home, looking back at him as she went, shedding bitter tears. And she found her maidens there, and with them she bewailed her lord, while yet he lived; for they feared that he would never again return from battle.</t>
  </si>
  <si>
    <t xml:space="preserve">Walter C. Perry
</t>
  </si>
  <si>
    <t>Vulcan Makes Armor for Achilles</t>
  </si>
  <si>
    <t>http://www.gutenberg.org/files/14752/14752-h/14752-h.htm#Vulcan</t>
  </si>
  <si>
    <t>First, he made the shield, broad and strong, with many decorations. Around it he placed a triple bright rim, and a silver strap depended from it. The shield itself was formed with five zones, in each of which he fashioned many curious works.
Therein he fashioned the Earth, the Sky, the Sea, the unwearied Sun, the Moon at the full, and all the bright luminaries which crown the azure firmament: the Pleiades, daughters of Atlas, the Hyades, the mighty Orion, and, turning about to watch Orion, the Bear, which alone of all the stars bathes not in the streams of Oceanus.
Also, on the shield, he sculptured two fair cities of articulate-speaking men. In one of these were wedding-festivals; and, with a blaze of torchlight, the brides were conducted from their chambers along the streets; while the hymeneal song was loud, and the youths whirled round and round in the giddy dance, to the music of flute and harp; while the women stood at their doors, watching and admiring.</t>
  </si>
  <si>
    <t>Translated by George Herbert Palmer</t>
  </si>
  <si>
    <t>The Sirens—Scylla and Charybdis</t>
  </si>
  <si>
    <t>http://www.gutenberg.org/files/14752/14752-h/14752-h.htm#Sirens</t>
  </si>
  <si>
    <t>I turned me toward my ship, and called my crew to come on board and loose the cables. Quickly they came, took places at the pins, and sitting in order smote the foaming water with their oars. And for our aid behind our dark-bowed ship came a fair wind to fill our sail, a welcome comrade, sent us by fair-haired Circe, the mighty goddess, human of speech. When we had done our work at the several ropes about the ship, we sat us down, while wind and helmsman kept her steady.
Now to my men, with aching heart, I said, "My friends, it is not right for only one or two to know the oracles which Circe told, that heavenly goddess. Therefore I speak, that, knowing all, we so may die, or fleeing death and doom, we may escape. She warns us first against the marvelous Sirens, and bids us flee their voice and flowery meadow. Only myself she bade to hear their song; but bind me with galling cords, to hold me firm, upright upon the mast-block,—round it let the rope be wound.</t>
  </si>
  <si>
    <t>F.S. Marvin, R.J.C. Mayor, and F.M. Stowell</t>
  </si>
  <si>
    <t>Ulysses Lands on the Shore of Ithaca</t>
  </si>
  <si>
    <t>http://www.gutenberg.org/files/14752/14752-h/14752-h.htm#UlyssesLands</t>
  </si>
  <si>
    <t>The Sea-kings knew this harbor and rowed straight into it and ran their ship half a keel's length ashore. Then they lifted Ulysses out of the stern, wrapt in the rugs and coverlet, and laid him still asleep upon the sand. And the gifts they placed in a heap by the trunk of the olive-tree, a little out of the road, so that no passer-by might rob him as he slept.
Then they sailed away; and after they were gone Ulysses awoke, but he could not recognize the land where he lay, for Athene had cast a mist about him so that everything looked strange, though he was the lord of it all. There were the mountain paths and the sheltering creeks, the high, steep rocks and the trees in bloom; but he could not see it aright, and started up and smote his hands upon his thighs and cried aloud,—
"What land have I come to now? And what can I do with all this treasure?</t>
  </si>
  <si>
    <t>Ulysses at the House of the Swineherd</t>
  </si>
  <si>
    <t>http://www.gutenberg.org/files/14752/14752-h/14752-h.htm#Swineherd</t>
  </si>
  <si>
    <t>So he took Ulysses into the house and made a seat for him with a pile of brushwood boughs and a great thick shaggy goat-skin which he used for his own bed, and all with so kind a welcome that it warmed the king's heart and made him pray the Gods to bless him for his goodness. But Eumæus only said, "How could I neglect a stranger, though he were a worse man than you? All strangers and beggars are sent to us by Zeus. Take my gift and welcome, though it is little enough I have to give, a servant such as I, with new masters to lord it over him. For we have lost the king who would have loved me and given me house and lands and all that a faithful servant ought to have, whose work is blest by the Gods and prospers, as mine does here. Alas! he is dead and gone! he went away with Agamemnon to fight at Troy and never came home again."</t>
  </si>
  <si>
    <t>Charles Henry Hanson</t>
  </si>
  <si>
    <t>Æneas’s Adventure with the Harpies</t>
  </si>
  <si>
    <t>http://www.gutenberg.org/files/14752/14752-h/14752-h.htm#Harpies</t>
  </si>
  <si>
    <t>Irritated at the loss of their feast, Æneas and his companions prepared more food, and determined, if necessary, to defend it with their swords. They accordingly concealed their weapons in the grass, and stationed one of their number on the watch, to give notice with the sound of a trumpet when the Harpies were approaching. This was done accordingly, and the obscene creatures, when they again swooped down to seize on the cooked meats, which they relished more than any other food, were driven off, though not without difficulty. But one of them, perching on a high rock, croaked forth to the astonished mariners this dismal prophecy:
"Woe to you, Trojans! Do you dare to make war upon us after having slain our oxen, and to banish the innocent Harpies from the kingdom which is theirs by right? Fix, then, in your minds these words, which the father of Gods and men revealed to Phœbus Apollo, and Apollo to me.</t>
  </si>
  <si>
    <t>Æneas in the Land of the Cyclops</t>
  </si>
  <si>
    <t>http://www.gutenberg.org/files/14752/14752-h/14752-h.htm#Cyclops2</t>
  </si>
  <si>
    <t>Æneas and Anchises received the stranger kindly, assured him of his safety, and asked him who he was, and how he came to be in that desolate country. He answered that he was an Ithacan, his name Achæmenides, and that he had been one of the companions of Ulysses in his wanderings. He related the adventures of the Ithacan hero in the cave of Polyphemus, and told how he himself, having been by accident left behind when his comrades escaped, had since led a wretched existence in the woods, living on wild berries and roots, and continually in dread lest he should be seen by the Cyclops. He advised Æneas to lose no time in quitting the country, lest the ferocious shepherds should discover and destroy them. Even as Achæmenides spoke, Polyphemus was seen accompanying his flock to their pasture. So tall was he of stature that he carried the trunk of a pine-tree as a staff to guide his footsteps. Reaching the sea he stepped into it, and bent down to bathe the wound inflicted by Ulysses.</t>
  </si>
  <si>
    <t>The Funeral Games of Anchises</t>
  </si>
  <si>
    <t>http://www.gutenberg.org/files/14752/14752-h/14752-h.htm#Anchises</t>
  </si>
  <si>
    <t>The next contest was that with the cestus, the boxing-glove of the ancients, a formidable implement, intended not to soften the blows dealt by the boxers, but to make them more painful, for it was composed of strips of hardened oxhide. To the competitors in this sport—if such it could be called—Æneas offered two prizes,—the first a bullock, decked with gold and fillets, and the second a sword and a shining helmet. A noted Trojan warrior named Dares, a man of immense strength and bulk, who was also celebrated for his skill with the cestus, presented himself to contest this prize. He brandished his huge fists in the air, and paced vaingloriously backward and forward in the arena, challenging any one in the assembly to meet him. But there was no response; his friends were too well acquainted with his skill, and the Sicilians were awed by his formidable appearance. At last, therefore, imagining that nobody would venture to encounter him, he advanced to Æneas and asked that the prize might be given up to him.</t>
  </si>
  <si>
    <t>THE LIGHT PRINCESS</t>
  </si>
  <si>
    <t>http://www.gutenberg.org/files/14916/14916-h/14916-h.htm#CHAPTER_XXIII</t>
  </si>
  <si>
    <t>Every one ran to the queen's room. But the queen could give no orders. They soon found out, however, that the princess was missing, and in a moment the palace was like a beehive in a garden; and in one minute more the queen was brought to herself by a great shout and a clapping of hands. They had found the princess fast asleep under a rose-bush, to which the elfish little wind-puff had carried her, finishing its mischief by shaking a shower of red rose-leaves all over the little white sleeper. Startled by the noise the servants made, she woke, and, furious with glee, scattered the rose-leaves in all directions, like a shower of spray in the sunset.
She was watched more carefully after this, no doubt; yet it would be endless to relate all the odd incidents resulting from this peculiarity of the young princess. But there never was a baby in a house, not to say a palace, that kept the household in such constant good humour, at least below-stairs.</t>
  </si>
  <si>
    <t>Lewis Carrol</t>
  </si>
  <si>
    <t>THE MOCK TURTLE'S STORY</t>
  </si>
  <si>
    <t>Journeys Through Bookland V3.</t>
  </si>
  <si>
    <t>http://www.gutenberg.org/cache/epub/5902/pg5902-images.html</t>
  </si>
  <si>
    <t>"I could tell you my adventures—beginning from this morning," said Alice a little timidly; "but it's no use going back to yesterday, because I was a different person then."
"Explain all that," said the Mock Turtle.
"No, no! the adventures first," said the Gryphon in an impatient tone; "explanations take such a dreadful time."
So Alice began telling them her adventures from the time when she first saw the White Rabbit; she was a little nervous about it just at first, the two creatures got so close to her, one on each side, and opened their eyes and mouths so VERY wide, but she gained courage as she went on. Her listeners were perfectly quiet till she got to the part about her repeating, "You are old, Father William," to the caterpillar, and the words all coming different, and then the Mock Turtle drew a long breath, and said, "That's very curious."</t>
  </si>
  <si>
    <t>QUEEN ALICE</t>
  </si>
  <si>
    <t>"Well, this IS grand!" said Alice. "I never expected I should be a queen so soon—and I'll tell you what it is, your majesty," she went on in a severe tone (she was always rather fond of scolding herself), "it'll never do for you to be lolling about on the grass like that! Queens have to be dignified, you know!"
So she got up and walked about—rather stiffly just at first, as she was afraid that the crown might come off: but she comforted herself with the thought that there was nobody to see her; "and if I really am a queen," she said, as she sat down again, "I shall be able to manage it quite well in time."
Everything was happening so oddly that she didn't feel a bit surprised at finding the Red Queen and the White Queen sitting close to her, one on each side: she would have liked very much to ask them how they came there, but she feared it would not be quite civil. However, there would be no harm, she thought, in asking if the game was over.</t>
  </si>
  <si>
    <t>ROBINSON CRUSOE</t>
  </si>
  <si>
    <t>We then came back to our castle; and there I fell to work for my man Friday; and first of all, I gave him a pair of linen drawers, which I had out of the poor gunner's chest I mentioned, which I found in the wreck, and which, with a little alteration, fitted him very well; then I made him a jerkin of goat's skin, as well as my skill would allow, and I was now grown a tolerably good tailor; and I gave him a cap which I had made of a hare's skin, very convenient, and fashionable enough; and thus he was clothed, for the present, tolerably well; and was mighty well pleased to see himself almost as well clothed as his master. It is true, he went awkwardly in these clothes at first: wearing the drawers was very awkward to him, and the sleeves of the waistcoat galled his shoulders and the inside of his arms; but a little easing them where he complained they hurt him, and using himself to them, at length he took to them very well.</t>
  </si>
  <si>
    <t>Johann Rudolph Wyss</t>
  </si>
  <si>
    <t>THE SWISS FAMILY ROBINSON</t>
  </si>
  <si>
    <t>"Lost!" I exclaimed, and the word went like a dagger to my heart; but seeing my children's terror renewed, I composed myself, calling out cheerfully, "Take courage, my boys! we are all above water yet. There is the land not far off; let us do our best to reach it. You know God helps those that help themselves!" With that, I left them and went on deck. What was my horror when through the foam and spray I beheld the only remaining boat leave the ship, the last of the seamen spring into her and push off, regardless of my cries and entreaties that we might be allowed to share their slender chance of preserving their lives. My voice was drowned in the howling of the blast; and even had the crew wished it, the return of the boat was impossible.</t>
  </si>
  <si>
    <t>From the Arabian Nights</t>
  </si>
  <si>
    <t>THE SECOND VOYAGE OF SINBAD THE SAILOR</t>
  </si>
  <si>
    <t>By this time the sun was about to set, and all of a sudden the sky became as dark as if it had been covered with a thick cloud. I was much astonished at this sudden darkness, but much more when I found it occasioned by a bird of a monstrous size, that came flying toward me. I remembered that I had often heard mariners speak of a miraculous bird called the roc, and conceived that the great dome which I so much admired must be its egg. In short, the bird alighted, and sat over the egg. As I perceived her coming, I crept close to the egg, so that I had before me one of the legs of the bird, which was as big as the trunk of a tree. I tied myself strongly to it with my turban, in hopes that the roc next morning would carry me with her out of this desert island. After having passed the night in this condition, the bird flew away as soon as it was daylight, and carried me so high that I could not discern the earth; she afterward descended with so much rapidity that I lost my senses.</t>
  </si>
  <si>
    <t>BEOWULF AND GRENDEL</t>
  </si>
  <si>
    <t>The next night Grendel came again and levied his second tribute, and again there was mourning and desolation in the land. Thus for twelve years the monster giant came at intervals and carried away many of the noblest in the kingdom. Then were there empty homes everywhere in the land, and sorrow and suffering came where joy and peace had rested. Strange as it may seem, Hrothgar himself was never touched, though he sat the night long watching his nobles as they slept in the mead-hall, hoping himself to deliver them from the awful power that harassed them. But night after night Grendel came, and while Hrothgar remained unharmed he was equally powerless to stay the ravages of the giant. Hrothgar bowed his head in sorrow and prayed to his gods to send help before all his noble vassals perished.</t>
  </si>
  <si>
    <t>CUPID AND PSYCHE</t>
  </si>
  <si>
    <t>Once upon a time, in a far-off country whose exact location no man knows, there lived a king whose chief glory and pride was in his three beautiful daughters. The two elder sisters were sought in marriage by princes, but Psyche, by far the most beautiful of the three, remained at her father's home, unsought. The fact was, she was so lovely that all the people worshiped her as a goddess, while no man felt that he was worthy to ask for her hand.
"Shall a mere mortal," they said, "venture to seek the love of Venus, queen of beauty?"
When Psyche learned of the name they had given her she was frightened, for she knew well the jealous, vengeful nature of the goddess of beauty. And she did well to fear; for Venus, jealous, angry, was even then plotting her destruction.</t>
  </si>
  <si>
    <t>Adapted by Grace E. Sellon</t>
  </si>
  <si>
    <t>FRITHIOF THE BOLD</t>
  </si>
  <si>
    <t>These gifts of good fortune, however, failed to satisfy the new master of Framnas. So greatly did he miss the presence of Ingeborg that he could find content in no occupation and wandered about in restlessness. At length he determined to dispel his loneliness by filling his great house with guests and holding a feast that should cause him to be remembered ever afterwards for boundless hospitality. Just at this time came Helge and Halfdan with their sister Ingeborg to visit him. Then indeed did Frithiof's gloom take flight as he sat by Ingeborg's side or with her roamed the woods and fields, living over again the days of their happy comradeship and building hopes for an even happier reunion in the future. In renewing their love, they had secretly become betrothed, and thus the hours of the visit sped all too swiftly.</t>
  </si>
  <si>
    <t>THE STORY OF SIEGFRIED</t>
  </si>
  <si>
    <t>From this same dwarf he wrested a magic cloak or tarnkappe, that gave its owner wonderful strength, made him proof against every blow dealt him, and enabled him to become invisible. At length, when the remaining nobles had sworn allegiance to him, Siegfried rode away, lord of the Nibelunger's land and treasure.
At this time there dwelt in Burgundy, on the Rhine, a young princess of such rare virtue and beauty that noble youths had come from every land to win her as a bride. As yet, however, she had bestowed her favor upon no one. What, then, were the surprise and foreboding felt by King Siegmund and his queen, Siegelind, the parents of Siegfried, when he made known to them that he was about to fare forth to Burgundy, to sue for the hand of the princess Kriemhild. For they knew that King Gunther, Kriemhild's brother, was a man of great might, and that he and his powerful nobles might look with displeasure upon Siegfried's proud bearing.</t>
  </si>
  <si>
    <t>CID CAMPEADOR</t>
  </si>
  <si>
    <t>Now it was the custom of the Cid to eat at a high table, seated on his bench, at the head. And Don Alvar Fañez, and Pero Bermudez, and other precious knights, ate in another part, at high tables, full honourably, and none other knights whatsoever dared take their seats with them, unless they were such as deserved to be there; and the others who were not so approved in arms ate upon estrados, at tables with cushions. This was the order in the house of the Cid, and every one knew the place where he was to sit at meat, and every one strove all he could to gain the honour of sitting to eat at the table of Don Alvar Fañez and his companions, by strenuously behaving himself in all feats of arms; and thus the honour of the Cid was advanced. This Martin Pelaez, thinking that none had seen his badness, washed his hands in turn with the other knights, and would have taken his place among them.</t>
  </si>
  <si>
    <t xml:space="preserve">By GRACE E. SELLON
</t>
  </si>
  <si>
    <t>HENRY WADSWORTH LONGFELLOW</t>
  </si>
  <si>
    <t>Always a leader in these amusements was Henry Longfellow. His lively nature found especial delight in social pleasures. In fact, when he was but eight months old his mother discovered that he wished "for nothing so much as singing and dancing." Then, too, he was fond of playing ball, of swimming, coasting and skating and of all the other ordinary games and sports. However, he was an especially thoughtful boy, and even from his earliest years was a very conscientious student and took pride in making a good record at school. During the years passed at the Portland Academy, where he was placed when six years old, he worked so industriously and with such excellent results that although he found it very hard—too hard in fact—to be perfect in deportment, his earnest efforts were recognized by the master of the school who sent home from time to time a billet or short statement in which Henry's recitations and his general conduct were highly praised.</t>
  </si>
  <si>
    <t xml:space="preserve">By ANNA McCALEB
</t>
  </si>
  <si>
    <t>ALICE AND PHOEBE CARY</t>
  </si>
  <si>
    <t>The sisters made up their minds from the first that they would have a home; they had a horror of the boarding-house atmosphere. Their first home was but two, or three rooms, high up in a big building in an unfashionable part of the town. Alice papered rooms, Phoebe painted doors and framed pictures; but the impress of their individuality was on the rooms, and every one who entered them felt their coziness and "hominess." Papers and magazines paid but little for contributions in those days, and it was only by living in the most economical and humble way that they managed to avoid their great horror—debt. But their life was by no means barren, for they became acquainted with many pleasant people, who were always glad and proud to be invited to the little tea parties in the three rooms under the roof.</t>
  </si>
  <si>
    <t>By SIR SAMUEL W. BAKER</t>
  </si>
  <si>
    <t>THE ESCAPE FROM PRISON</t>
  </si>
  <si>
    <t>Paul had added his persuasions to those of Dick Stone; he had excited the sister's warmest feelings by painting the joys he would feel in rescuing her brother from a miserable existence, and he had gained her sympathy by a description of the misery and suspense that his own wife must be suffering in her ignorance of all that had befallen him. Léontine was won. She was brave as a lion, and, her determination once formed, she was prepared to act without flinching.
Many times Dick Stone had lighted his pipe, and puffed and considered as he took counsel with Paul on the plan that the latter had proposed. All was agreed upon.
Paul had thus arranged the attempt at escape. All was to be in readiness for the first gale that should blow from either west or south. Léontine had provided him with a couple of large files and a small crowbar about two feet long, which she had purchased in the village with money supplied by Paul; these she had introduced to his room by secreting them beneath her clothes.</t>
  </si>
  <si>
    <t xml:space="preserve">NATHANIEL HAWTHORNE
</t>
  </si>
  <si>
    <t>When he was about eight or nine years of age, his mother took her children to live for a time upon property owned by her family on the shore of Lake Sebago, in Maine. Then began a period of great delight for the young boy and his sisters. As the land was mostly covered with woods and the settlements were far apart, there were endless opportunities for fishing and hunting and roaming about the woods or spending long, uninterrupted hours with favorite authors. In the winter Nathaniel passed much time in skating on Lake Sebago, feeling wholly free and at home in the midst of the wild life of nature.
So far as the boy's wishes were concerned, these days in Maine might have continued indefinitely; but his mother, feeling that he needed the discipline of regular study, sent him back to Salem to be prepared by a private teacher for entrance into Bowdoin College.</t>
  </si>
  <si>
    <t xml:space="preserve">By NATHANIEL HAWTHORNE
</t>
  </si>
  <si>
    <t>THE SUNKEN TREASURE</t>
  </si>
  <si>
    <t>In the chair sits a man of strong and sturdy frame, whose face has been roughened by northern tempests and blackened by the burning sun of the West Indies. He wears an immense periwig flowing down over his shoulders. His coat has a wide embroidery of golden foliage, and his waistcoat likewise is all flowered over and bedizened with gold. His red, rough hands, which have done many a good day's work with the hammer and adze, are half covered by the delicate lace ruffles at his wrists. On a table lies his silver-hilted sword, and in a corner of the room stands his gold-headed cane, made of a beautifully polished West India wood.
Somewhat such an aspect as this did Sir William Phipps present when he sat in Grandfather's chair after the king had appointed him governor of Massachusetts. Truly, there was need that the old chair should be varnished and decorated with a crimson cushion in order to make it suitable for such a magnificent-looking personage.</t>
  </si>
  <si>
    <t xml:space="preserve">By NATHANIEL HAWTHORNE
</t>
  </si>
  <si>
    <t xml:space="preserve">THE HUTCHINSON MOB [Footnote: From Grandfather's Chair.]
</t>
  </si>
  <si>
    <t>The wax candles were now lighted, and showed a handsome room well provided with rich furniture. On the walls hung the pictures of Hutchinson's ancestors, who had been eminent men in their day and were honorably remembered in the history of the country. Every object served to mark the residence of a rich, aristocratic gentleman who held himself high above the common people and could have nothing to fear from them. In the corner of a room, thrown carelessly upon a chair, were the scarlet robes of the chief justice. This high office, as well as those of lieutenant-governor, councilor, and judge of the probate, was filled by Hutchinson.
Who or what could disturb the domestic quiet of such a great and powerful personage as now sat in Grandfather's chair?
The lieutenant-governor's favorite daughter sat by his side. She leaned on the arm of our great chair and looked up affectionately into her father's face, rejoicing to perceive that a quiet smile was on his lips. But suddenly a shade came across her countenance. She seemed to listen attentively, as if to catch a distant sound.</t>
  </si>
  <si>
    <t>By THOMAS DE QUINCEY</t>
  </si>
  <si>
    <t>JOAN OF ARC</t>
  </si>
  <si>
    <t>When Joanna appeared, he had been on the point of giving up the struggle with the English, distressed as they were, and of flying to the south of France. She taught him to blush for such abject counsels. She liberated Orleans, that great city, so decisive by its fate for the issue of the war, and then beleaguered by the English with an elaborate application of engineering skill unprecedented in Europe. Entering the city after sunset on the 29th of April, she sang mass on Sunday, May 8, for the entire disappearance of the besieging force. On the 29th of June she fought and gained over the English the decisive battle of Patay; on the 9th of July she took Troyes by a coup-de-main from a mixed garrison of English and Burgundians; on the 15th of that month she carried the dauphin into Rheims; on Sunday the 17th she crowned him; and there she rested from her labour of triumph. All that was to be done she had now accomplished: what remained was—to suffer.</t>
  </si>
  <si>
    <t xml:space="preserve">By CHARLES DICKENS
</t>
  </si>
  <si>
    <t>ALFRED THE GREAT</t>
  </si>
  <si>
    <t>https://en.wikisource.org/wiki/A_Child%27s_History_of_England_(1900)/Chapter_3</t>
  </si>
  <si>
    <t>This great king, in the first year of his reign, fought nine battles with the Danes. He made some treaties with them too, by which the false Danes swore that they would quit the country. They pretended to consider that they had taken a very solemn oath in swearing this upon the holy bracelets that they wore, and which were always buried with them when they died; but they cared little for it, for they thought nothing of breaking oaths, and treaties too, as soon as it suited their purpose, and coming back again to fight, plunder, and burn, as usual. One fatal winter, in the fourth year of King Alfred's reign, they spread themselves in great numbers over the whole of England; and so dispersed and routed the king's soldiers that the king was left alone, and was obliged to disguise himself as a common peasant, and to take refuge in the cottage of one of his cowherds who did not know his face.</t>
  </si>
  <si>
    <t xml:space="preserve">By Jared Sparks
</t>
  </si>
  <si>
    <t xml:space="preserve">PERE MARQUETTE
</t>
  </si>
  <si>
    <t>Title: Journeys Through Bookland, Vol. 8.</t>
  </si>
  <si>
    <t>http://www.gutenberg.org/files/24532/24532-h/24532-h.htm#PERE_MARQUETTE</t>
  </si>
  <si>
    <t>The American Indians had given many accounts of a great river at the west, which flowed southwardly, and which they called Mississipy, as the word is written by Marquette. It became a matter of curious speculation, what course this river pursued, and at what place it disembogued itself into the sea. There were three opinions on this subject. First, that it ran towards the southwest, and entered the Gulf of California; secondly, that it flowed into the Gulf of Mexico; and thirdly, that it found its way in a more easterly direction, and discharged itself into the Atlantic Ocean somewhere on the coast of Virginia. The question was not less important in a commercial and political view, than interesting as a geographical problem.
To establish the point, and to make such other discoveries as opportunities would admit, M. de Frontenac, the governor of Canada, encouraged an expedition to be undertaken. The persons to whom it was entrusted, were M. Joliet, then residing at Quebec, and Father Marquette, who was at Michillimackinac, or in the vicinity of that place.</t>
  </si>
  <si>
    <t xml:space="preserve">By Washington Irving
</t>
  </si>
  <si>
    <t>THE ALHAMBRA</t>
  </si>
  <si>
    <t>http://www.gutenberg.org/files/24532/24532-h/24532-h.htm#THE_ALHAMBRA</t>
  </si>
  <si>
    <t>The transition was almost magical; it seemed as if we were at once transported into other times and another realm, and were treading the scenes of Arabian story. We found ourselves in a great court paved with white marble and decorated at each end with light Moorish peristyles. It is called the court of the Alberca. In the center was an immense basin, or fish-pool, a hundred and thirty feet in length by thirty in breadth, stocked with goldfish, and bordered by hedges of roses. At the upper end of this court rose the great tower of Comares.
From the lower end, we passed through a Moorish archway into the renowned Court of Lions. There is no part of the edifice that gives us a more complete idea of its original beauty and magnificence than this; for none has suffered so little from the ravages of time. In the center stands the fountain famous in song and story. The alabaster basins still shed their diamond drops, and the twelve lions which support them cast forth their crystal streams as in the days of Boabdil.</t>
  </si>
  <si>
    <t>By Charles Kingsley</t>
  </si>
  <si>
    <t>HOW THEY TOOK THE GOLD-TRAIN</t>
  </si>
  <si>
    <t>http://www.gutenberg.org/files/24532/24532-h/24532-h.htm#HOW_THEY_TOOK_THE_GOLD-TRAIN</t>
  </si>
  <si>
    <t>They soon left the high road; and for several days held on downwards, hewing their path slowly and painfully through the thick underwood. On the evening of the fourth day, they had reached the margin of a river, at a point where it seemed broad and still enough for navigation. For those three days they had not seen a trace of human beings, and the spot seemed lonely enough for them to encamp without fear of discovery, and begin the making of their canoes. They began to spread themselves along the stream, in search of the soft-wooded trees proper for their purpose; but hardly had their search begun, when, in the midst of a dense thicket, they came upon a sight which filled them with astonishment. Beneath a honey-combed cliff, which supported one enormous cotton-tree, was a spot of some thirty yards square sloping down to the stream, planted in rows with magnificent banana-plants, full twelve feet high, and bearing among their huge waxy leaves clusters of ripening fruit; while, under their mellow shade, yams and cassava plants were flourishing luxuriantly, the whole being surrounded by a hedge of orange and scarlet flowers.</t>
  </si>
  <si>
    <t xml:space="preserve">By Grant Allen
</t>
  </si>
  <si>
    <t xml:space="preserve">A BED OF NETTLES
</t>
  </si>
  <si>
    <t>http://www.gutenberg.org/files/24532/24532-h/24532-h.htm#A_BED_OF_NETTLES</t>
  </si>
  <si>
    <t>But the sting certainly does not exhaust the whole philosophy of the nettle. Look, for example, at the stem and leaves. The nettle has found its chance in life, its one fitting vacancy, among the ditches and waste-places by roadsides or near cottages; and it has laid itself out for the circumstances in which it lives. Its near relative, the hop, is a twisting climber; its southern cousins, the fig and the mulberry, are tall and spreading trees. But the nettle has made itself a niche in nature along the bare patches which diversify human cultivation; and it has adapted its stem and leaves to the station in life where it has pleased Providence to place it. Plants like the dock, the burdock, and the rhubarb, which lift their leaves straight above the ground, from large subterranean reservoirs of material, have usually big, broad, undivided leaves, that overshadow all beneath them, and push boldly out on every side to drink in the air and the sunlight.</t>
  </si>
  <si>
    <t>THE KNICKERBOCKER HISTORY OF NEW YORK</t>
  </si>
  <si>
    <t>http://www.gutenberg.org/files/24532/24532-h/24532-h.htm#THE_KNICKERBOCKER_HISTORY_OF_NEW_YORK</t>
  </si>
  <si>
    <t>Wherever the voyagers turned their eyes a new creation seemed to bloom around. No signs of human thrift appeared to check the delicious wildness of Nature, who here reveled in all her luxuriant variety. Those hills, now bristled, like the fretful porcupine, with rows of poplars (vain upstart plants! minions of wealth and fashion!), were then adorned with the vigorous natives of the soil—the hardy oak, the generous chestnut, the graceful elm—while here and there the tulip tree reared its majestic head, the giant of the forest. Where now are seen the gay retreats of luxury—villas half buried in twilight bowers, whence the amorous flute oft breathes the sighings of some city swain—there the fish-hawk built his solitary nest on some dry tree that overlooked his watery domain. The timid deer fed undisturbed along those shores now hallowed by the lover's moonlight walk and printed by the slender foot of beauty; and a savage solitude extended over those happy regions where now are reared the stately towers of the Joneses, the Schermerhornes, and the Rhinelanders.</t>
  </si>
  <si>
    <t xml:space="preserve">By Robert Southey
</t>
  </si>
  <si>
    <t xml:space="preserve">THE BATTLE OF TRAFALGAR
</t>
  </si>
  <si>
    <t>http://www.gutenberg.org/files/24532/24532-h/24532-h.htm#THE_BATTLE_OF_TRAFALGAR</t>
  </si>
  <si>
    <t>Early on the following morning he reached Portsmouth; and, having despatched his business on shore, endeavoured to elude the populace by taking a by-way to the beach; but a crowd collected in his train, pressing forward to obtain a sight of his face;—many were in tears, and many knelt down before him, and blessed him as he passed. England has had many heroes, but never one who so entirely possessed the love of his fellow-countrymen as Nelson. All men knew that his heart was as humane as it was fearless; that there was not in his nature the slightest alloy of selfishness or cupidity; but that, with perfect and entire devotion, he served his country with all his heart, and with all his soul, and with all his strength; and, therefore, they loved him as truly and as fervently as he loved England. They pressed upon the parapet to gaze after him when his barge pushed off, and he was returning their cheers by waving his hat.</t>
  </si>
  <si>
    <t>CHARLES H. SYLVESTER</t>
  </si>
  <si>
    <t>CHARLES AND MARY LAMB</t>
  </si>
  <si>
    <t>http://www.gutenberg.org/files/24532/24532-h/24532-h.htm#CHARLES_AND_MARY_LAMB</t>
  </si>
  <si>
    <t>Although a poor boy, he was educated in the famous old Christ's Hospital School in London, but when he was ready for college he found himself barred by his stammering, stuttering tongue. Giving up his hope of further schooling, he was glad to take a small clerkship in a government office, where he remained for thirty-three years, a long period with little or no advancement.
It was in 1792, when Charles was about seventeen years of age, that he was given his clerkship, and for nearly four years he lived happily, supporting his parents and his sister in their humble home. Mary was eleven years older than Charles, a quiet gentle creature whom everybody loved, though in some respects she was peculiar. There were things, too, that troubled the family and made them reserved and inclined to be oversensitive. Not only were they very poor, but there had been insanity on the mother's side, and Charles, himself, had at one time been in brief confinement for irrational actions. Mary, too, had occasionally shown signs of madness, but no one anticipated the dreadful event which took place in 1796.</t>
  </si>
  <si>
    <t>READING SHAKESPEARE</t>
  </si>
  <si>
    <t>http://www.gutenberg.org/files/24532/24532-h/24532-h.htm#READING_SHAKESPEARE</t>
  </si>
  <si>
    <t>Young people are liable to think that study is laborious and uninteresting, a nuisance and a bore. Nothing of that sort is true of the study of Shakespeare, because for every effort there is a present reward, there is no waiting to see results. Of course there are right ways and wrong ways to study, just as there are right ways and wrong ways of doing anything. Sometimes teachers fail entirely to interest their classes in Shakespeare, and parents say they cannot make their children like Shakespeare. None of this is the fault of the poet or of the children; the fault lies in the methods used to create an interest. If a person begins properly and proceeds as he should, there will never be a lack of interest. Teachers are not needed, and parents may leave their children to learn to be happy in reading by themselves, if the books are prepared properly for them.</t>
  </si>
  <si>
    <t xml:space="preserve">A TALE FROM SHAKESPEARE BY CHARLES AND MARY LAMB
</t>
  </si>
  <si>
    <t xml:space="preserve">THE TEMPEST
</t>
  </si>
  <si>
    <t>http://www.gutenberg.org/files/24532/24532-h/24532-h.htm#THE_TEMPEST_LAMB</t>
  </si>
  <si>
    <t>The lively little sprite Ariel had nothing mischievous in his nature, except that he took rather too much pleasure in tormenting an ugly monster called Caliban, for he owed him a grudge because he was the son of his old enemy Sycorax. This Caliban, Prospero found in the woods, a strange misshapen thing, far less human in form than an ape: he took him home to his cell, and taught him to speak; and Prospero would have been very kind to him, but the bad nature which Caliban inherited from his mother Sycorax, would not let him learn anything good or useful: therefore he was employed like a slave, to fetch wood, and do the most laborious offices; and Ariel had the charge of compelling him to these services.
When Caliban was lazy and neglected his work, Ariel (who was invisible to all eyes but Prospero's) would come slily and pinch him, and sometimes tumble him down in the mire; and then Ariel, in the likeness of an ape, would make mouths at him.</t>
  </si>
  <si>
    <t>Charles Herbert Sylvester</t>
  </si>
  <si>
    <t>Reading and the Building of Character</t>
  </si>
  <si>
    <t>Journeys Through Bookland, Vol. 10.</t>
  </si>
  <si>
    <t>http://www.gutenberg.org/files/24857/24857-h/24857-h.htm#CHAPTER_V</t>
  </si>
  <si>
    <t>Character is the one important thing. Great as is the value of book education, of practical power and of good health, still greater is the importance of sound, wholesome character; and, consciously or unconsciously, intentionally or unintentionally, the teacher and the parent are incessantly at work building the characters of the young people placed in their charge. Most of us, too, are working toward right ends as conscientiously as possible. Yet often we grow faint-hearted, or are puzzled to know what we can do to help the children and how we can do it most effectively.
That the influence of reading on character is one of the most powerful is granted by every high-minded person who has written or spoken upon the subject. Really, it is not an influence, but a series of influences, wide, complex, far-reaching. The extended range of subjects, the infinite variety in style, the unlimited shades in sentiment to be found in literature make its presence influential everywhere and always. In reading there is comfort for the sorrowing, companionship for the lonely, encouragement for the downcast, entertainment for the leisurely, inspiration for the sluggish.</t>
  </si>
  <si>
    <t>Father and Son</t>
  </si>
  <si>
    <t>http://www.gutenberg.org/files/24857/24857-h/24857-h.htm#CHAPTER_VI</t>
  </si>
  <si>
    <t>If such is the case, what more important work can there be for the father than to read with his son, to watch these beginnings of education which mean so much more than the mere instruction in school, and to be a power in developing that right method of reading which means not only the acquisition of knowledge but also the acquirement of power and the making of character. The busy man is tired at night and inclined to think that he has no time to give to reading with his boys. He may think, too, that reading childish stories is beneath his dignity. Such is not the case. There is a great abundance of literature that is manly, and at the same time interesting to a boy. If the father feels that he is past the time when he has any sympathy with the fairy stories and the little poems that the infants like, if he thinks the nursery rhymes are silly and the fables too old to be true, that is because he has not recently read them.</t>
  </si>
  <si>
    <t>Memorizing</t>
  </si>
  <si>
    <t>http://www.gutenberg.org/files/24857/24857-h/24857-h.htm#CHAPTER_VII</t>
  </si>
  <si>
    <t>While usually it is better to allow each person to learn the lines that most appeal to him, yet some help should be given children. No two people will select all of the same things, though probably all would agree on some few things as being of the highest excellence. Some lines should be learned because of their beauty in description, others because of beauty in phraseology, and still others because of beauty in sentiment. Search should be made, too, for those things which are inspirational, and which will be strong aids in the building of character.
We append a few pages of quotations taken at random from the volumes. They will prove handy when the parent or teacher is pressed for time, and the references to volume and page will enable the busy person readily to find the context, if that seems desirable.
The quotations below are arranged in the order of their appearance in Journeys Through Bookland. This will enable anyone to locate them easily. The lines cover a wide range of thought and will furnish an endless variety of material for stories, comment, question and conversation.</t>
  </si>
  <si>
    <t xml:space="preserve">Close Reading or Study
</t>
  </si>
  <si>
    <t>http://www.gutenberg.org/files/24857/24857-h/24857-h.htm#CHAPTER_IX</t>
  </si>
  <si>
    <t>You may lead a child to read Rab and His Friends for all the purposes we have suggested, and yet he may have passed over without understanding them many a word, phrase or even sentence. It is possible that there are whole paragraphs that convey little meaning to him. This is certainly not an unmixed evil, for it is well that a child should not exhaust the possibilities of such a masterpiece when he first reads it. In fact, it is a good thing for children frequently to read great literature even when much of it is quite beyond their comprehension. It will pique their curiosity, and some time they will return with wiser minds and broader experience to interpret for themselves the things that once were obscure. It is no sin for a child sometimes to pass over a word he cannot pronounce or does not understand. There could be few more certain ways of destroying his taste for reading than to require him to stop and find the meaning of every new word he meets.</t>
  </si>
  <si>
    <t>Close Reading—(Concluded)</t>
  </si>
  <si>
    <t>http://www.gutenberg.org/files/24857/24857-h/24857-h.htm#CHAPTER_X</t>
  </si>
  <si>
    <t>Words alone are not a sufficient possession. They must be known in all their relations. A comprehension of the structure of the sentence is always necessary. A sentence is a unit of thought, an idea reduced to its lowest terms. It may not be necessary that each sentence be analyzed strictly by grammatical rules, but it is essential that the reader should recognize by study if necessary the subject and the predicate and the character and rank of all the modifiers of each. Even the practiced reader by unconsciously laying undue prominence upon some minor phrase frequently modifies the meaning an author intends to convey. This is particularly true in verse, where the poet, hemmed in by the rules that govern his meter and his rhyme, varies the natural order of the elements of a sentence to bring the accents where they belong or to throw the rhyming word to the end of a verse. The grouping of related sentences into paragraphs is an aid to the reader and should be noticed by him till the habit of expecting a slight change in thought with the indentation of a line becomes fixed and automatic.</t>
  </si>
  <si>
    <t>Reading Poetry</t>
  </si>
  <si>
    <t>http://www.gutenberg.org/files/24857/24857-h/24857-h.htm#CHAPTER_XI</t>
  </si>
  <si>
    <t>Literature has something for every hour, every mood, every circumstance. It may be that there is one little vacant chair in this family circle, or that from some neighbor's family a child has gone. Fear clutches at the youthful hearts and Grief shudders behind each chair. Even the warm bed in the dark room is a dread, for we have so surrounded death with mystery and terror that even the young are aghast when it is mentioned. But our best-loved poet has a cheering message for every one, and into this little group the parent brings it. In soft and sympathetic voice he reads aloud, giving the slow and gentle music of the lines time to steal into the youthful hearts.
As he reads, he pauses now and then to speak to his little audience, watching ever not to be sharp in his questionings or anything but kindly in his comments.</t>
  </si>
  <si>
    <t>Reading Aloud</t>
  </si>
  <si>
    <t>http://www.gutenberg.org/files/24857/24857-h/24857-h.htm#CHAPTER_XII</t>
  </si>
  <si>
    <t>The rate at which a person reads, or the time consumed in any one selection, is regulated by the extent or breadth of thought and by the rapidity of action. There is a certain medium or ordinary time in which those selections that are in no way emotional are read. Commonplace selections, not calculated to stir the feelings, are of this character, as are simple narratives where the incidents are unexciting. This medium or standard time may be varied in two ways: first, by the quantity of time taken in the utterance of certain words or syllables, and second, by pauses between sentences or groups of words. Rate, however, usually depends more upon the grouping of words and the length of the pauses between groups than upon the utterance of syllables. The rate of syllabic utterance is usually a personal characteristic. Some of us articulate rapidly, while others of more phlegmatic temperament speak slowly.
In conversation or in perfectly natural reading, we usually utter with one impulse of the voice those words which are closely related in meaning.</t>
  </si>
  <si>
    <t>Literature and Its Forms</t>
  </si>
  <si>
    <t>http://www.gutenberg.org/files/24857/24857-h/24857-h.htm#CHAPTER_XIII</t>
  </si>
  <si>
    <t>The great bulk of the writings of the world is in prose. It is the medium of hard sense, of practical knowledge, of argument and of dialogue. Yet often it appeals to the imagination, charms with its beauty and inspires to heroic deeds.
It seems to be generally accepted that four methods of expression are to be found in prose: narration, description, exposition and argumentation. Narration deals with things in action, description with the appearance of things, exposition explains the relations ideas bear to one another, and argumentation not only does this, but tries at the same time to convince. Theoretically, this distinction is very easy to make, for action is the life of narration, appearance the theme of description, explanation and exposition are synonymous, and no one argues but with the hope of convincing. What can man do more than to tell what has been done, tell how a thing looks, show how one thing follows from another or is related to it, and endeavor to bring another person to the same state of mind?</t>
  </si>
  <si>
    <t>SIR WALTER SCOTT</t>
  </si>
  <si>
    <t>Journeys Through Bookland, vol 6</t>
  </si>
  <si>
    <t>http://www.gutenberg.org/ebooks/21864</t>
  </si>
  <si>
    <t>Except for his lameness, he grew so well and strong that when he was about eight years old he was placed with his brothers in the upper class of the Edinburgh grammar school, known as the High School. Though he had had some lessons in Latin with a private tutor, he was behind his class in this subject, and being a high-spirited and sensitive boy, he felt rather keenly this disadvantage. Perhaps the fact that he could not be one of the leaders of his class made him careless; at any rate, he could never be depended upon to prepare his lesson, and at no time did he make a consistently good record. However, he found not a little comfort for his failure as a student in his popularity as a storyteller and kind-hearted comrade. Among the boys of his own rank in the school he won great admiration for his never-ending supply of exciting narratives and his willingness to give help upon lessons that he would otherwise have left undone.</t>
  </si>
  <si>
    <t>THE TOURNAMENT</t>
  </si>
  <si>
    <t>Rowena had no sooner beheld him that she uttered a faint shriek; but at once summoning up the energy of her disposition, and compelling herself, as it were, to proceed, while her frame yet trembled with the violence of sudden emotion, she placed upon the drooping head of the victor the splendid chaplet which was the destined reward of the day, and pronounced in a clear and distinct tone these words: "I bestow on thee this chaplet, Sir Knight, as the meed of valor assigned to this day's victor." Here she paused a moment, and then firmly added, "And upon brow more worthy could a wreath of chivalry never be placed!"
The knight stooped his head and kissed the hand of the lovely Sovereign by whom his valor had been rewarded; and then, sinking yet further forward, lay prostrate at her feet.</t>
  </si>
  <si>
    <t>RUTH</t>
  </si>
  <si>
    <t>Now it came to pass in the days when the judges ruled in Judah that there was a famine in the land, and a certain man of Bethlehem-Judah went to sojourn in the country of Moab, he, and his wife and his two sons. Together they came into the land and continued there; but the man died, and the wife was left, and her two sons.
And they took them wives of the women of Moab; the name of the one was Orpah, and the name of the other was Ruth; and they dwelled there about ten years. Then the two sons died also both of them; and the woman, Naomi, their mother, alone was left of the family that came into Moab.
Then she arose with her daughters-in-law, that she might return from the country of Moab; for she had heard in the country of Moab how that the Lord had visited his people in giving them bread.
Wherefore she went forth out of the place where she was, and her two daughters-in-law with her; and they went on the way to return unto the land of Judah.</t>
  </si>
  <si>
    <t>JOHN HOWARD PAYNE AND “HOME, SWEET HOME”</t>
  </si>
  <si>
    <t>At thirteen years of age he was at work in New York, and soon was discovered to be the editor in secret of a paper called The Thespian Mirror. The merit of this juvenile sheet attracted the attention of many people, and among them of Mr. Seaman, a wealthy New Yorker who offered the talented boy an opportunity to go to college free of expense. Young Payne gladly accepted the invitation, and proceeded to Union College, where he soon became one of the most popular boys in the school. His handsome face, graceful manners and elegant delivery were met with applause whenever he spoke in public, and a natural taste led him to seek every chance for declamation and acting. Even as a child he had showed his dramatic ability, and more than once he was urged to go upon the stage. But his father refused all offers and kept the boy steadily at his work.</t>
  </si>
  <si>
    <t>His early days were thus very happy; but when he was about eleven years old, money difficulties beset the family, and they were obliged to move to a poor part of London. Mrs. Dickens made persistent efforts to open a school for young ladies, but no one ever showed the slightest intention of coming. Matters went from bad to worse, and finally Mr. Dickens was arrested for debt and taken to the Marshalsea prison. The time that followed was a most painful one to the sensitive boy—far more painful, it would seem, than to the "Prodigal Father," as Dickens later called him. This father, whom Dickens long afterward described, in David Copperfield, as Mr. Micawber, was, as his son was always most willing to testify, a kind, generous man; but he was improvident to the last degree; and when in difficulties which would have made melancholy any other man, he was able, by the mere force of his rhetoric, to lift himself above circumstances or to make himself happy in them.</t>
  </si>
  <si>
    <t>THE SHIPWRECK</t>
  </si>
  <si>
    <t>While I was hailing the brig, I spied a tract of water lying between us, where no great waves came, but which yet boiled white all over and bristled in the moon with rings and bubbles. Sometimes the whole tract swung to one side, like the tail of a live serpent; sometimes, for a glimpse, it would all disappear and then boil up again. What it was I had no guess, which for the time increased my fear of it; but I now know it must have been the roost or tide-race, which had carried me away so fast and tumbled me about so cruelly, and at last, as if tired of that play, had flung out me and the spare yard upon its landward margin.
I now lay quite becalmed, and began to feel that a man can die of cold as well as of drowning. The shores of Earraid were close in; I could see in the moonlight the dots of heather and the sparkling of the mica in the rocks.</t>
  </si>
  <si>
    <t>SOME CLEVER MONKEYS</t>
  </si>
  <si>
    <t>He would draw things towards him with a stick, and even use a swing for the same purpose. It had been put up for the children, and could be reached by Mickey, who now and then indulged himself with a swing on it. One day, I had put down some bird skins on a chair to dry, far beyond, as I thought, Mickey's reach; but, fertile in expedients, he took the swing and launched it towards the chair, and actually managed to knock the skins off in the return of the swing, so as to bring them within his reach. He also procured some jelly that was set out to cool in the same way. Mickey's actions were very human like. When any one came near to fondle him, he never neglected the opportunity of pocket-picking. He would pull out letters, and quickly take them from their envelopes. Anything eatable disappeared into his mouth immediately. Once he abstracted a small bottle of turpentine from the pocket of our medical officer. He drew the cork, held it first to one nostril, then to the other, made a wry face, recorked it, and returned it to the doctor.</t>
  </si>
  <si>
    <t>POOR RICHARD’S ALMANAC</t>
  </si>
  <si>
    <t>Thus the old gentleman ended his harangue. The people heard it and approved the doctrine, and immediately practiced the contrary, just as if it had been a common sermon. For the vendue opened and they began to buy extravagantly, notwithstanding all his cautions and their own fear of taxes. I found the good man had thoroughly studied my almanacs and digested all I had dropped on those topics during the course of twenty-five years. The frequent mention he made of me must have tired any one else; but my vanity was wonderfully delighted with it, though I was conscious that not a tenth part of the wisdom was my own which he ascribed to me, but rather the gleanings that I had made of the sense of all ages and nations. However, I resolved to be the better for the echo of it, and though I had at first determined to buy stuff for a new coat, I went away resolved to wear my old one a little longer. Reader, if thou wilt do the same, thy profit will be as great as mine. I am, as ever, thine to serve thee.</t>
  </si>
  <si>
    <t>George Rogers Clark</t>
  </si>
  <si>
    <t>THE CAPTURE OF VINCENNES</t>
  </si>
  <si>
    <t>I viewed this sheet of water for some time with distrust; but, accusing myself of doubting, I immediately set to work, without holding any consultation about it, or suffering anybody else to do so in my presence; ordered a pirogue to be built immediately, and acted as though crossing the water would be only a piece of diversion. As but few could work at the pirogue at a time, pains were taken to find diversion for the rest to keep them in high spirits. In the evening of the 14th, our vessel was finished, manned, and sent to explore the drowned lands, on the opposite side of the Little Wabash, with private instructions what report to make, and, if possible, to find some spot of dry land. They found about half an acre, and marked the trees from thence back to the camp, and made a very favorable report.</t>
  </si>
  <si>
    <t>Edgar A. Poe</t>
  </si>
  <si>
    <t>THREE SUNDAYS IN A WEEK</t>
  </si>
  <si>
    <t>In Kate, however, I had a firm friend, and I knew it. She was a good girl, and told me very sweetly that I might have her (plum and all) whenever I could badger my granduncle, Rumgudgeon, into the necessary consent. Poor girl! she was barely fifteen, and without this consent her little amount in the funds was not come-at-able until five immeasurable summers had "dragged their slow length along." What then to do? In vain we besieged the old gentleman with importunities. It would have stirred the indignation of Job himself to see how much like an old mouser he behaved to us two little mice. In his heart he wished for nothing more ardently than our union. He had made up his mind to this all along. In fact he would have given ten thousand pounds from his own pocket (Kate's plum was her own) if he could have invented anything like an excuse for complying with our very natural wishes. But then we had been so imprudent as to broach the matter ourselves. Not to oppose it under the circumstances, I sincerely believe, was not in his power.</t>
  </si>
  <si>
    <t>Gerald Griffin</t>
  </si>
  <si>
    <t>LIMESTONE BROTH</t>
  </si>
  <si>
    <t>My father went once upon a time about the country, in the idle season, seeing if he could make a penny at all by cutting hair or setting rashurs or pen-knives, or any other job that would fall in his way.
Weel an' good—he was one day walking alone in the mountains of Kerry, without a ha'p'ny in his pocket (for though he traveled afoot, it cost him more than he earned), an' knowing there was but little love for a County Limerick man in the place where he was, an' being half perished with the hunger, an' evening drawing nigh, he didn't know well what to do with himself till morning.
Very good—he went along the wild road; an' if he did, he soon sees a farmhouse at a little distance o' one side—a snug-looking place, with the smoke curling up out of the chimney, an' all tokens of good living inside. Well, some people would live where a fox would starve.</t>
  </si>
  <si>
    <t>THE GOVERNOR AND THE NOTARY</t>
  </si>
  <si>
    <t>Journeys Through Bookland, vol 7</t>
  </si>
  <si>
    <t>http://www.gutenberg.org/ebooks/23405</t>
  </si>
  <si>
    <t>While the subtle Escribano was thus amusing himself at the expense of the governor, he was conducting the trial of the corporal; who, mewed up in a narrow dungeon of the prison, had merely a small grated window at which to show his iron-bound visage, and receive the consolations of his friends; a mountain of written testimony was diligently heaped up, according to Spanish form, by the indefatigable Escribano; the corporal was completely overwhelmed by it. He was convicted of murder, and sentenced to be hanged.
It was in vain the governor sent down remonstrance and menace from the Alhambra. The fatal day was at hand, and the corporal was put in capilla, that is to say, in the chapel of the prison; as is always done with culprits the day before execution, that they may meditate on their approaching end and repent them of their sins.
Seeing things drawing to an extremity, the old governor determined to attend to the affair in person. He ordered out his carriage of state and, surrounded by his guards, rumbled down the avenue of the Alhambra into the city. Driving to the house of the Escribano, he summoned him to the portal.</t>
  </si>
  <si>
    <t>J. Fenimore Cooper</t>
  </si>
  <si>
    <t>AN EXCITING CANOE RACE</t>
  </si>
  <si>
    <t>Hawkeye moved away from the lookout, and descended, musing profoundly, to the shore. He communicated the result of his observations to his companions, in Delaware, and a short and earnest consultation succeeded. When it terminated, the three instantly set about executing their new resolutions.
The canoe was lifted from the water, and borne on the shoulders of the party. They proceeded into the wood, making as broad and obvious a trail as possible. They soon reached a water course, which they crossed, and continued onward until they came to an extensive and naked rock. At this point, where their footsteps might be expected to be no longer visible, they retraced their route to the brook, walking backward with the utmost care. They now followed the bed of the little stream to the lake, into which they immediately launched their canoe again. A low point concealed them from the headland, and the margin of the lake was fringed for some distance with dense and overhanging bushes. Under the cover of these natural advantages, they toiled their way, with patient industry, until the scout pronounced that he believed it would be safe once more to land.</t>
  </si>
  <si>
    <t>THE BUFFALO</t>
  </si>
  <si>
    <t>Four days on the Platte, and yet no buffalo! Last year's signs of them were provokingly abundant; and wood being extremely scarce, we found an admirable substitute in the bois de vache, which burns exactly like peat, producing no unpleasant effects. The wagons one morning had left the camp; Shaw and I were already on horseback, but Henry Chatillon still sat cross-legged by the dead embers of the fire, playing pensively with the lock of his rifle, while his sturdy Wyandotte pony stood quietly behind him, looking over his head. At last he got up, patted the neck of the pony (whom, from an exaggerated appreciation of his merits, he had christened "Five Hundred Dollar"), and then mounted with a melancholy air.
"What is it, Henry?"
"Ah, I feel lonesome; I never been here before; but I see away yonder over the buttes, and down there on the prairie, black—all black with buffalo!"</t>
  </si>
  <si>
    <t>Anna McCaleb</t>
  </si>
  <si>
    <t>QUEEN VICTORIA</t>
  </si>
  <si>
    <t>On June twenty-eighth, 1838, after she had been queen for over a year, Victoria was formally crowned at Westminster Abbey. The crown worn by her predecessors was far too large for her, so a new crown was made at a cost of over five hundred thousand dollars. The spectacle was a most impressive and inspiring one, and the queen went through her part in it, as she had gone through her part at all ceremonies in which she had participated, in a manner which roused anew the enthusiasm of her subjects. When the prime minister finally placed the crown on Victoria's head, all the peers and peeresses placed their coronets on their heads and shouted God Save the Queen. Carlyle said of her at that time, "Poor little Queen! She is at an age at which a girl can hardly be trusted to choose a bonnet for herself, yet a task is laid upon her from which an archangel might shrink."</t>
  </si>
  <si>
    <t>H. R. Schoolcraft</t>
  </si>
  <si>
    <t>Manabozho</t>
  </si>
  <si>
    <t>Junior Classics Vol. 1</t>
  </si>
  <si>
    <t>http://www.gutenberg.org/cache/epub/3152/pg3152.html</t>
  </si>
  <si>
    <t>To begin at the beginning, Manabozho, while yet a youngster, was living with his grandmother near the edge of a great prairie. It was on this prairie that he first saw animals and birds of every kind; he also there made first acquaintance with thunder and lightning. He would sit by the hour watching the clouds as they rolled by, musing on the shades of light and darkness as the day rose and fell.
For a stripling, Manabozho was uncommonly wide-awake. Every sight he beheld in the heavens was a subject of remark, every new animal or bird an object of deep interest, and every sound was like a new lesson which he was expected to learn. He often trembled at what he heard and saw.
The first sound he heard was that of the owl, at which he was greatly terrified, and, quickly descending the tree he had climbed, he ran with alarm to the lodge. "Noko! noko! grandmother!" he cried. "I have heard a monedo."
She laughed at his fears, and asked him what kind of a noise it made. He answered. "It makes a noise like this: ko-ko-ko-ho!"</t>
  </si>
  <si>
    <t>The Woodpecker</t>
  </si>
  <si>
    <t>In the meanwhile he thought to himself, "I must find out the way of making these heads."
Instead of directly asking how it was done, he preferred-just like Manabozho-to deceive his grandmother, in order to learn what he wanted by a trick. "Noko," said he, "while I take my drum and rattle, and sing my war songs, do you go and try to get me some larger heads, for these you have brought me are all of the same size. Go and see whether the old man is not willing to make some a little larger."
He followed her at a distance as she went, having left his drum at the lodge, with a great bird tied at the top, whose fluttering wings should keep up the drumbeat, the same as if he were standing there beating the drum himself. He saw the old workman busy, and learned how he prepared the heads; he also beheld the old man's daughter, who was very beautiful. Manabozho discovered for the first time that he had a heart of his own, and the sigh he heaved passed through the arrow maker's lodge like a young gale of wind.</t>
  </si>
  <si>
    <t>Manabozho Changed to Wolf</t>
  </si>
  <si>
    <t>Manabozho cried out, "My grandchildren, where are you going? Stop and I will go with you. I wish to have a little chat with your excellent father."
Saying which, he advanced and greeted the Old Wolf, expressing himself as delighted at seeing him looking so well. "Whither do you journey?" he asked.
"We are looking for a good hunting-ground to pass the winter," the Old Wolf answered. "What brings you here?"
I was looking for you," said Manabozho. "For I have a passion for the chase, brother. I always admired your family; are you willing to change me into a wolf?"
The Wolf gave him a favorable answer, and he was forthwith changed into a wolf.
"Well, that will do," said Manabozho. "But," he said, looking at his tail, "could you oblige me by making my tail a little longer and more bushy, just a little more bushy?"
"Certainly," said the Old Wolf; and he straightway gave Manabozho such a length and spread of tail that it was continually getting between his legs, and it was so heavy that it was as much as he could do to carry it.</t>
  </si>
  <si>
    <t>The Boy and the Wolves</t>
  </si>
  <si>
    <t>Now as soon as the little boy had eaten all the food which his sister had left him, he went out into the woods and gathered berries and dug up roots, and while the sun shone he was contented and had his fill. But when the snows began and the wind howled, then his stomach felt empty and his limbs cold, and he hid in trees all the night and only crept out to eat what the wolves had left behind. And by and by, having no other friends, he sought their company, and sat by while they devoured their prey, and they grew to know him and gave him food. And without them he would have died in the snow. But at last the snows melted and the ice upon the great lake, and as the wolves went down to the shore the boy went after them. And it happened one day that his big brother was fishing in his canoe near the shore, and he heard the voice of a child singing in the Indian tone:
"My brother, my brother!
I am becoming a wolf,
I am becoming a wolf!"</t>
  </si>
  <si>
    <t>E. Frere</t>
  </si>
  <si>
    <t>Punchkin</t>
  </si>
  <si>
    <t>The Raja's daughters took it by turns to cook their father's dinner every day, while he was absent deliberating with his Ministers on the affairs of the nation.
About this time the Prudhan died, leaving a widow and one daughter; and every day, when the seven Princesses were preparing their father's dinner, the Prudhan's widow and daughter would come and beg for a little fire from the hearth. Then Balna used to say to her sisters, "Send that woman away; send her away. Let her get the fire at her own house. What does she want with ours? If we allow her to come here, we shall suffer for it some day."
But the other sisters would answer, "Be quiet, Balna; why must you always be quarreling with this poor woman? Let her take some fire if she likes." Then the Prudhan's widow used to go to the hearth and take a few sticks from it; and while no one was looking, she would quickly throw some mud into the midst of the dishes which were being prepared for the Raja's dinner.</t>
  </si>
  <si>
    <t>The Sun, Moon and Wind</t>
  </si>
  <si>
    <t>On their return, their mother, Who had kept watch for them all night long with her little bright eye, said, "Well, children, what have you brought home for me?" Then Sun (who was eldest) said, "I have brought nothing home for you. I went out to enjoy myself with my friends - not to fetch dinner for my mother!" And Wind said, "Neither have I brought anything home for you, mother. You could hardly expect me to bring a collection of good things for you, when I merely went out for my own pleasure." But Moon said, "Mother, fetch a plate, see what I have brought you." And shaking her hands she showered down such a choice dinner as never was seen before.
Then Star turned to Sun and spoke thus, "Because you went out to amuse yourself with your friends, and feasted and enjoyed yourself, without any thought of our mother at home - you shall be cursed. Henceforth, your rays shall ever be hot and scorching, and shall burn all that they touch. And men shall hate you, and cover their heads when you appear.
(And that is why the Sun is so hot to this day.)</t>
  </si>
  <si>
    <t>Joseph Jacob</t>
  </si>
  <si>
    <t>Why the Fish Laughed</t>
  </si>
  <si>
    <t>"A fish laugh! Impossible! You must be dreaming."
"I am not a fool. I speak of what I have seen with my own eyes and heard with my own ears."
"Passing strange! Be it so. I will inquire concerning it."
On the morrow the king repeated to his vizier what his wife had told him, and bade him investigate the matter, and be ready with a satisfactory answer within six mouths, on pain of death. The vizier promised to do his best, though he felt almost certain of failure. For live months he labored indefatigably to find a reason for the laughter of the fish. He sought everywhere and from everyone. The wise and learned, and they who were skilled in magic and in all manner of trickery, were consulted. Nobody, however, could explain the matter; and so he returned broken-hearted to his house, and began to arrange his affairs in prospect of certain death, for he had had sufficient experience of the king to know that His Majesty would not go back from his threat.</t>
  </si>
  <si>
    <t>The Farmer and Money Lender</t>
  </si>
  <si>
    <t>Then the farmer told the whole story, and Rain, taking pity on him, gave him a conch shell, and showed him how to blow it in a particular way, saying, "Remember! whatever you wish for, you have only to blow the conch that way, and your wish will be fulfilled. Only have a care of that money lender, for even magic is not proof against their wiles!"
The farmer went back to his village rejoicing. In fact the money lender noticed his high spirits at once, and said to himself, "Some good fortune must have befallen the stupid fellow, to make him hold his head so jauntily." Therefore he went over to the simple farmer's house, and congratulated him on his good fortune, in such cunning words, pretending to have heard all about it, that before long the farmer found himself telling the whole story - all except the secret of blowing the conch, for, with all his simplicity, the farmer was not quite such a fool as to tell that.</t>
  </si>
  <si>
    <t>The Wicked Sons</t>
  </si>
  <si>
    <t>One day he met a friend and related to him all his troubles. The friend sympathized very much with him, and promised to think over the matter, and call in a little while and tell him what to do. He did so; in a few days he visited the old man and put down four bags full of stones and gravel before him.
"Look here, friend," said he. "Your sons will get to know of my coming here today, and will inquire about it. You must pretend that I came to discharge a long-standing debt with you, and that you are several thousands of rupees richer than you thought you were. Keep these bags in your own hands, and on no account let your sons get to them as long as you are alive. You will soon find them change their conduct toward you. Salaam, I will come again soon to see how you are getting on."
When the young men got to hear of this further increase of wealth they began to be more attentive and pleasing to their father than ever before.</t>
  </si>
  <si>
    <t>Tiger, Brahman, and Jackal</t>
  </si>
  <si>
    <t>Once upon a time a Tiger was caught in a trap. He tried in vain to get out through the bars, and rolled and bit with rage and grief when he failed. By chance a poor Brahman came by.
"Let me out of this cage, oh pious one!" cried the Tiger.
"Nay, my friend," replied the Brahman mildly, you would probably eat me if I did."
"Not at all!" swore the Tiger with many oaths; "on the contrary, I should be forever grateful, and serve you forever!"
Now when the Tiger sobbed and sighed and wept and swore, the pious Brahman's heart softened, and at last he consented to open the door of the cage. Out popped the Tiger, and, seizing the poor man, cried, "What a fool you are! What is to prevent my eating you now, for after being cooped up so long I am terribly hungry!"
In vain the Brahman Pleaded for his life; the most he could gain was a promise to abide by the decision of the first three things he chose to question as to the justice of the Tiger's action.</t>
  </si>
  <si>
    <t>The Lambikin</t>
  </si>
  <si>
    <t>And by and by he met a Tiger, and then a Wolf, and a Dog, arid an Eagle, and all these, when they saw the tender little morsel, said: "Lambikin! Lambikin! I'll EAT YOU!"
But to all of them Lambikin replied, with a little frisk: "To Granny's house I go, Where I shall fatter grow, Then you can eat me so.
At last he reached his Granny's house, and said, all in a great hurry, "Granny, dear, I've promised to get very fat; so, as people ought to keep their promises, please put me into the corn bin at once." 
So his Granny said he was a good boy, and put him into the corn bin, and there the greedy little Lambikin stayed for seven days, and ate, and ate, and ate, until he could scarcely waddle, and his Granny said he was fat enough for anything, and must go home. But cunning little Lambikin said that would never do, for some animal would be sure to eat him on the way back, he was so plump and tender.</t>
  </si>
  <si>
    <t>The Rat's Wedding</t>
  </si>
  <si>
    <t>The cowherds loosened the buffalo's halter and began to tie it to the little animal's tail.
"No! no!' he called, in a great hurry. "If the beast pulled, the skin of my tail would come off, and then where should I be? Tie it around my neck, if you please."
So with much laughter the cowherds tied the halter round the Rat's neck, and he, after a polite leave-taking, set off gayly toward home with his prize; that is to say, he set off with the rope, for no sooner did he come to the end of the tether than be was brought up with a round turn; the buffalo, nose down, grazing away, would not budge until it had finished its tuft of grass, and then seeing another in a different direction marched off toward it, while the Rat, to avoid being dragged, had to trot humbly behind, willy-nilly. He was too proud to confess the truth, of course, and, nodding his head knowingly to the cowherds, said: "Ta-ta, good people! I am going home this way. It may be a little longer, but it's much shadier."</t>
  </si>
  <si>
    <t>The Jackal and the Partridge</t>
  </si>
  <si>
    <t>"Are you satisfied now?" asked the Partridge.
"Well," returned the Jackal, "I confess you have given me a very good dinner; you have also made me laugh-and cry-ahem! But, after all, the great test of friendship is beyond you-you couldn't save my life!"
"Perhaps not," acquiesced the Partridge mournfully, "I am so small and weak. But it grows late, we should be getting home; and as it is a long way round by the ford, let us go across the river. My friend the Crocodile will carry us over."
Accordingly they set off for the river, and the Crocodile kindly consented to carry them across, so they sat on his broad back and he ferried them over. But just as they were in the middle of the stream the Partridge remarked. "I believe the Crocodile intends to play us a trick. How awkward if he were to drop you into the water!"
"Awkward for you, too!" replied the Jackal, turning pale.
"Not at all! not at all! I have wings, you haven't."</t>
  </si>
  <si>
    <t>The Bear's Bad Bargain</t>
  </si>
  <si>
    <t>Just then a Bear came swinging by, with its great black nose tilted in the air, and its little keen eyes peering about; for bears, though good enough fellows on the whole, are just dreadfully inquisitive.
"Peace be with you, friend," said the Bear, "and what may you be going to do with that remarkably large bundle of wood?"
"It is for my Wife," returned the Woodman. "The fact is," he added confidentially, smacking his lips, "she has made such a Khichri for dinner! and if I bring in a good bundle of wood she is pretty sure to give me a plentiful portion. Oh, my dear fellow, you should just smell that Khichri."
At this the Bear's mouth began to water, for, like all bears, he was a dreadful glutton.
"Do you think your Wife would give mite some, too, if I brought her a bundle of wood?" he asked anxiously.
"Perhaps; if it is a very big load," answered the Woodman craftily.
"Would-would four hundredweight be enough?" asked the Bear.
"I'm afraid not," returned the 'Woodman, shaking his head.</t>
  </si>
  <si>
    <t>Ramaswami Raju</t>
  </si>
  <si>
    <t>The Thief and the Fox</t>
  </si>
  <si>
    <t>A man tied his horse to a tree and went into an inn. A Thief hid the horse in a wood, and stood near the tree as if he had not done it.
"Did you see my horse?" said the man.
"Yes," said the Thief, "I saw the tree eat up your horse.''
"How could the tree eat up my horse?" said the man.
"Why it did so," said the Thief.
The two went to a Fox and told him of the case. The Fox said. "I am dull. All last night the sea was on fire; I had to throw a great deal of hay into it to quench the flames; so come tomorrow, and I shall hear your case.
"Oh, you lie," said the Thief. "How could the sea burn? How could hay quench the flames?"
"Oh, you lie," said the Fox, with a loud laugh; "how could a tree eat up a horse?"
The Thief saw his lie had no legs, and gave the man his horse.</t>
  </si>
  <si>
    <t>The Fools and the Drum</t>
  </si>
  <si>
    <t>Two fools heard a Drum sounding, and said to themselves, There is some one inside it who makes the noise."
So, watching a moment, when the drummer was out, they pierced a hole in each side of it, and pushed their hands in. Each felt the hand of the other within the Drum, and exclaimed, "I have caught him!"
Then one said to the other, "Brother, the fellow seems to be a stubborn knave; come what will, we should not give in."
"Not an inch, brother," said the other.
So they kept pulling each other's hand, fancying it was the man in the Drum. The drummer came up, and finding them in such an awkward plight showed them with his fist who the man in the Drum really was. But as his fine Drum was ruined, he said, with a sigh, "Alas! Fools have fancies with a triple wing!"</t>
  </si>
  <si>
    <t>The Glowworm and Jackdaw</t>
  </si>
  <si>
    <t>Jackdaw once ran up to a Glowworm and was about to seize him. "Wait a moment, good friend," said the Worm, "and you shall hear something to your advantage."
"Ah! what is it?" said the Daw.
"I am but one of the many glowworms that live in this forest. If you wish to have them all, follow me," said the Glowworm.
"Certainly!" said the Daw.
Then the Glowworm led him to a place in the wood where a fire had been kindled by some woodmen, and pointing to the sparks flying about, said, "There you find the glowworms warming themselves round a fire. When you have done with them I shall show you some more, at a distance from this place."
The Daw darted at the sparks and tried to swallow some of them, but his mouth being burned by the attempt, he ran away exclaiming, "Ah, the Glowworm is a dangerous little creature!"</t>
  </si>
  <si>
    <t>The Camel and the Pig</t>
  </si>
  <si>
    <t>They came to a garden, inclosed by a low wall without any opening. The Camel stood on this side of the wall, and reaching the plants within by means of his long neck, made a breakfast on them. Then he turned, jeeringly to the Pig, who had been standing at the bottom of the wall, without even having a look at the good things in the garden, and said, "Now, would you be tall or short?"
Next they came to a garden, inclosed by a high wall, with a wicket gate at one end. The Pig entered by the gate, and, after having eaten his fill of the vegetables within, came out, laughing at the poor Camel, who had had to stay outside because he was too tall to enter the garden by the gate, and said, "Now, would you be tall or short?"
Then they thought the matter over and came to the conclusion that the Camel should keep his hump and the Pig his snout, observing, "Tall is good, where tall would do; of short, again, 'tis also true!"</t>
  </si>
  <si>
    <t>P. C. Asbjörnsen</t>
  </si>
  <si>
    <t>Ashiepattle</t>
  </si>
  <si>
    <t>Paul then began felling trees and working away as hard as he could, but no matter how he cut and how he worked he could only turn out pig troughs. He did not give in, however, but worked away till far into the afternoon before he thought of taking any food; then all at once he became hungry and opened his bag, but not a crumb could he find. Paul became so angry he turned the bag inside out and struck it against the stump of a tree; then lie took his ax, went out of the forest, and set off homeward.
As soon as Paul returned, Ashiepattle wanted to set out and asked his mother for a bag of food.
"Perhaps I can manage to build the ship and win the princess and half the kingdom," said he.
"Well, I never heard the like," said his mother. "Are you likely to win the princess, you, who never do anything but root and dig in the ashes? No, you shan't have any bag with food!"</t>
  </si>
  <si>
    <t>The Bear and the Fox</t>
  </si>
  <si>
    <t>"Just wait a bit," said the bear, who was furious. "Never mind, grandfather; if you'll let me go you shall have a taste of my honey," said the fox.
When the bear heard this he let go his hold and the fox jumped up on the stone after the honey.
"Over this nest," said Reynard, "I'll put a leaf, and in the leaf there is a hole, through which you can suck the honey." He then put the nest right up under the bear's nose, pulled away the leaf, jumped on to the stone, and began grinning and laughing; for there was neither honey nor honeycomb in the nest. It was a wasp's nest as big as a man's head, full of wasps, and out they swarmed and stung the bear in his eyes and ears and on his mouth and snout. He had so much to do with scratching them off him that he had no the to think of Reynard.
Ever since the bear has been afraid of wasps.</t>
  </si>
  <si>
    <t>Sir George W. Dasent</t>
  </si>
  <si>
    <t>The Lad Who Went to the North Wind</t>
  </si>
  <si>
    <t>"Good day!" answered the North Wind, for his voice was loud and gruff, "And thanks for coming to see me. What do you want?"
"Oh!" answered the lad, "I only wished to ask you to be so good as to let me have back that meal you took from me on the safe steps, for we haven't much to live on; and if you're to go on snapping up the morsel we have there'll be nothing for it but to starve."
"I haven't got your meal," said the North Wind; "but if you are in such need, I'll give you a cloth which will get you everything you want, if you only say, 'Cloth, spread yourself, and serve up all kinds of good dishes!'"
With this the lad was well content. But, as the way was so long he couldn't get home in one day, he stopped at an inn on the way; and when they were going to sit down to supper, he laid the cloth on a table which stood in the corner and said:
"Cloth, spread yourself, and serve up all kinds of good dishes."</t>
  </si>
  <si>
    <t>Why the Bear is Stumpy-Tailed</t>
  </si>
  <si>
    <t>So the Bear had a mind to learn to fish too, and bade the Fox tell him how he was to set about it.
"Oh! It's an easy craft for you", answered the Fox, "and soon learned. You've only got to go upon the ice, and cut a hole and stick your tail down into it; and so you must go on holding it there as long as you can. You're not to mind if your tail smarts a little; that's when the fish bite. The longer you hold it there the more fish you'll get; and then all at once out with it, with a cross pull sideways, and with a strong pull too."
Yes; the Bear did as the Fox had said, and held his tail a long, long the down in the hole, till it was fast frozen in. Then he pulled it out with a cross pull, and it snapped short off. That's why Bruin goes about with a stumpy tail this very day.</t>
  </si>
  <si>
    <t>Aesop</t>
  </si>
  <si>
    <t>The Town Mouse and the Country Mouse</t>
  </si>
  <si>
    <t>The Town Mouse rather turned up his long nose at this country fare, and said: "I cannot understand, Cousin, how you can put up with such poor food as this, but of course you cannot expect anything better in the country; come you with me and I will show you how to live. When you have been in town a week you will wonder how you could ever have stood a country life." No sooner said than done: the two mice set off for the town and arrived at the Town Mouse's residence late at night. "You will want some refreshment after our long journey," said the polite Town Mouse, and took his friend into the grand dining-room. There they found the remains of a fine feast, and soon the two mice were eating up jellies and cakes and all that was nice. Suddenly they heard growling and barking. "What is that?" said the Country Mouse. "It is only the dogs of the house," answered the other. "Only!" said the Country Mouse. "I do not like that music at my dinner."</t>
  </si>
  <si>
    <t>The Man, Boy, and Donkey</t>
  </si>
  <si>
    <t>A man and his son were once going with their Donkey to market. As they were walking along by its side a countryman passed them and said: "You fools, what is a Donkey for but to ride upon?"
So the Man put the Boy on the Donkey and they went on their way. But soon they passed a group of men, one of whom said: "See that lazy youngster, he lets his father walk while he rides."
So the Man ordered his Boy to get off, and got on himself. But they hadn't gone far when they passed two women, one of whom said to the other: "Shame on that lazy lout to let his poor little son trudge along."
Well, the Man didn't know what to do, but at last he took his Boy up before him on the Donkey. By this time they had come to the town, and the passers-by began to jeer and point to them. The Man stopped and asked what they were scoffing at. The men said: "Aren't you ashamed of yourself for overloading that poor Donkey of yours-you and your hulking son?"</t>
  </si>
  <si>
    <t>The Shepherd's Boy</t>
  </si>
  <si>
    <t>There was once a young Shepherd Boy who tended his sheep at the foot of a mountain near a dark forest. It was rather lonely for him all day, so he thought upon a plan by which he could get a little company and some excitement. He rushed down toward the village calling out "Wolf, 'Wolf," and the villagers came out to meet him, and some of them stopped with him for a considerable time.
This pleased the boy so much that a few days afterward he tried the same trick, and again the villagers came to his help.
But shortly after this a Wolf actually did come out from the forest, and began to worry the sheep, and the boy of course cried out "Wolf, Wolf," still louder than before. But this time the villagers who had been fooled twice before, thought the boy was again deceiving them, and nobody stirred to come to bis help.
So the Wolf made a good meal off the boy's flock, and when the boy complained, the wise man of the village said:
"A liar will not be believed, even when he speaks the truth."</t>
  </si>
  <si>
    <t>The Fox and the Stork</t>
  </si>
  <si>
    <t>At one time the Fox and the Stork were on visiting terms and seemed very good friends. So the Fox invited the Stork to dinner, and for a joke put nothing before her but some soup in a very shallow dish. This the Fox could easily lap up, but the Stork could only wet the end of her long bill in it, and left the meal as hungry as when she began.
"I am sorry," said the Fox, "the soup is not to your liking."
"Pray do not apologize," said the Stork. "I hope you will return this visit, and come and dine with me soon."
So a day was appointed when the Fox should visit the Stork; but when they were seated at table all that was for their dinner was contained in a very long-necked jar with a narrow mouth, in which the Fox could not insert his snout, so all he could manage to do was to lick the outside of the jar.
"I will not apologize for the dinner," said the Stork:
"One bad turn deserves another."</t>
  </si>
  <si>
    <t>The Frogs Desiring a King</t>
  </si>
  <si>
    <t>"Mighty Jove," they cried, "send unto us a King that will rule over us and keep us in order." Jove laughed at their croaking, and threw down into the swamp a huge Log, which came down-kerplash-into the swamp. The Frogs were frightened out of their lives by the commotion made in their midst, and all rushed to the bank to look at the horrible monster; but after a time, seeing that it did not move, one or two of the boldest of them ventured out toward the Log, and even dared to touch it; still it did not move. Then the greatest hero of the Frogs jumped upon the Log and commenced dancing up and down upon it, thereupon all the Frogs came and did the same; and for sometime the Frogs went about their business every day without taking the slightest notice of the new King Log lying in their midst.</t>
  </si>
  <si>
    <t>The Frog and the Ox</t>
  </si>
  <si>
    <t>"Oh, father," said a little Frog to the big one sitting by the side of a pool, "I have seen such a terrible monster! It was as big as a mountain, with horns on its head, and a long tail, and it had hoofs divided in two."
"Tush, child, tush," said the old Frog, "that was only Farmer White's Ox. It isn't so big either; he may be a little bit taller than I, but I could easily make myself quite as broad; just you see." So he blew himself out, and blew himself out, and blew himself out. "Was he as big as that?" asked he.
"Oh, much bigger than that," said the young Frog.
Again the old one blew himself out, and asked the young one if the Ox was as big as that.
"Bigger, father, bigger," was the reply.
So the Frog took a deep breath, and blew and blew and blew, and swelled and swelled and swelled. And then he said: "I'm sure the Ox is not as big as ______" But at this moment he burst.
"Self-conceit may lead to self-destruction."</t>
  </si>
  <si>
    <t>Beatrice Clay</t>
  </si>
  <si>
    <t>Of Arthur's Birth and How He Became King</t>
  </si>
  <si>
    <t>http://www.gutenberg.org/cache/epub/6323/pg6323.html</t>
  </si>
  <si>
    <t>Now in those days, there lived a famous magician named Merlin, so powerful that he could change his form at will, or even make himself invisible; nor was there any place so remote that he could not reach it at once, merely by wishing himself there. One day, suddenly he stood at Uther's bedside, and said: "Sir king, I know thy grief, and am ready to help thee. Only promise to give me, at his birth, the son that shall be born to thee, and thou shalt have thy heart's desire." To this the king agreed joyfully, and Merlin kept his word: for he gave Uther the form of one whom Igraine had loved dearly, and so she took him willingly for her husband.
When the time had come that a child should be born to the king and queen, Merlin appeared before Uther to remind him of his promise; and Uther swore it should be as he had said.</t>
  </si>
  <si>
    <t>The Round Table</t>
  </si>
  <si>
    <t>By Merlin's advice, Arthur sent for help overseas, to Ban and Bors, the two great kings who ruled in Gaul.
With their aid, he overthrew his foes in a great battle near the river Trent; and then he passed with them into their own lands and helped them drive out their enemies. So there was ever great friendship between Arthur and the Kings Ban and Bors, and all their kindred, and afterward some of the most famous Knights of the Round Table were of that kin.
Then King Arthur set himself to restore order throughout his kingdom. To all who would submit and amend their evil ways, he showed kindness; but those who persisted in oppression and wrong he removed, putting in their places others who would deal justly with the people. And because the land had become overrun with forest during the days of misrule, he cut roads through the thickets, that no longer wild beasts and men, fiercer than the beasts, should lurk in their gloom, to the harm of the weak and defenceless.</t>
  </si>
  <si>
    <t>Merlin the Magician</t>
  </si>
  <si>
    <t>She set herself to learn the secrets of Merlin's art, and was ever with him, tending upon the old man, and with gentleness and tender service, winning her way to his heart; but all was a pretence, for she was weary of him and sought only his ruin, thinking it should be fame for her, by any means whatsoever, to enslave the greatest wizard of his age. And so she persuaded him to pass with her over seas into King Ban's land of Benwick, and there, one day, he showed her a wondrous rock formed by magic art. Then she begged him to enter into it, the better to declare to her its wonders; but when once he was within, by a charm that she had learned from Merlin's self, she caused the rock to shut down that never again might he come forth. Thus was Merlin's prophecy fulfilled, that he should go down into the earth alive. Much they marvelled in Arthur's court what had become of the great magician, till on a time, there rode past the stone a certain Knight of the Round Table and heard Merlin lamenting his sad fate.</t>
  </si>
  <si>
    <t>Sir Thomas Malory</t>
  </si>
  <si>
    <t>The Sword Excalibur</t>
  </si>
  <si>
    <t>It happened so, at that time, that there was a poor knight with King Arthur, that had been prisoner with him half a year and more, for slaying of a knight, which was cousin to King Arthur. The knight was named Balin le Savage: and by good means of the barons he was delivered out of prison; for he was a good man named of his body, and he was born in Northumberland. And so he went privily into the court, and saw this adventure, whereof his heart rose, and would assay it as other knights did; but for because he was poor, and poorly arrayed, he put him not far in press. But in his heart he was fully assured (if his grace happened him) as any knight that was there. And, as that damsel took her leave of King Arthur and the barons, this knight, Balin, called unto her, and said, "Damsel, I pray you of your courtesy, to suffer me as well to assay as these lords; though I be poorly clothed, in mine heart meseemeth I am fully assured as some of these other lords, and meseemeth in my heart to speed right well."</t>
  </si>
  <si>
    <t>The Adventures of Sir Gareth</t>
  </si>
  <si>
    <t>So the year passed, and again King Arthur was keeping the feast of Pentecost with his knights, when a damsel entered the hall and asked his aid: "For," said she, "my sister is closely besieged in her castle by a strong knight who lays waste all her lands. And since I know that the knights of your court be the most renowned in the world, I have come to crave help of your mightiest." "What is your sister's name, and who is he that oppresses her?" asked the king. "The Red Knight, he is called," replied the damsel. "As for my sister, I will not say her name, only that she is a high-born lady and owns broad lands." Then the king frowned and said: "Ye would have aid but will say no name. I may not ask knights of mine to go on such an errand."
Then forth stepped Gareth from among the serving-men at the hall end and said: "Sir king, I have eaten of your meat in your kitchen this twelvemonth since, and now I crave my other two boons."</t>
  </si>
  <si>
    <t>The Adventures of Sir Percivale</t>
  </si>
  <si>
    <t>So Sir Percivale continued his journey on foot as well as he might; and ever the way became lonelier, until at last he came to the shores of a vast sea. There Sir Percivale abode many days, without food and desolate, doubting whether he should ever escape thence. At last it chanced that, looking out to sea, Sir Percivale descried a ship and, as it drew nearer, he saw how it was all hung with satin and velvet. Presently it reached the land and out of it there stepped a lady of marvellous beauty, who asked him how he came there; "For know," said she, "ye are like to die here by hunger or mischance." "He whom I serve will protect me," said Sir Percivale. "I know well whom ye desire most to see," said the lady. "Ye would meet with the Red Knight who bears the red-cross shield." "Ah! lady, I pray you tell me where I may find him," cried Sir Percivale. "With a good will," said the damsel; "if ye will but promise me your service when I shall ask for it."</t>
  </si>
  <si>
    <t>Cecilia Cleveland</t>
  </si>
  <si>
    <t>A Child-Queen</t>
  </si>
  <si>
    <t>St. Nicholas Magazine Volume 5 No. 1</t>
  </si>
  <si>
    <t>http://www.gutenberg.org/files/17513/17513-h/17513-h.htm#page1</t>
  </si>
  <si>
    <t>When the ceremonies of the coronation were over, little Isabella's life became a quiet routine of study; for, although a reigning sovereign, she was in the position of that young Duchess of Burgundy of later years, who at the time of her marriage could neither read nor write. This duchess, who married a grandson of Louis XIV of France, was older than Queen Isabella—thirteen years old; and as soon as the wedding festivities were over, she was sent to school in a convent, to learn at least to read, as she knew absolutely nothing save how to dance. Queen Isabella, however, was not sent away to school, but was placed under the care of a very accomplished lady, a cousin of the king, who acted as her governess. In her leisure hours, the king, who was a fine musician, would play and sing for her, and, history gravely informs us, he would even play dolls with her by the hour!</t>
  </si>
  <si>
    <t>George Dudley Lawson</t>
  </si>
  <si>
    <t>Chased by Wolves</t>
  </si>
  <si>
    <t>http://www.gutenberg.org/files/17513/17513-h/17513-h.htm#wolves</t>
  </si>
  <si>
    <t>The road through the forest was better than he expected to find it, as the snow had been drifted off, but at the turns, and in the thickest part of the wood, his horse floundered through drifts more than breast high; and more than once Allan had to dismount and beat a path ahead. Therefore, he did not reach Inman's till two o'clock, and, by the time he had helped Esther about her work, assisted her young brother to get in a good supply of wood, and made things more comfortable for the invalid, it was almost sundown. He stoutly refused to wait for supper, declaring that the luncheon still in his pouch would serve, and started just as the short twilight came on. He was a brave lad, and, with no thought of peril, went off, kissing his hand to Esther. It took him an hour to traverse the first three miles, and then he came to a stretch of comparatively bare ground leading through his father's old clearing, and almost to the top of the hill back of Mr. Devins's house.</t>
  </si>
  <si>
    <t>Sarah Coan</t>
  </si>
  <si>
    <t>The Largest Volcano in the World</t>
  </si>
  <si>
    <t>http://www.gutenberg.org/files/17513/17513-h/17513-h.htm#page13</t>
  </si>
  <si>
    <t>The road over which we came is nothing but a bridle-path, and a very rough one at that, traversing miles and miles of old lava flows. We had almost ridden to the crater's brink before we discovered, in the dim twilight, the awful abyss.
Before us is the immense pit which, in the day-time, shows only a floor of black lava, looking as smooth as satin; and, miles away, rising out of this floor, are a few slender columns of smoke.
At night, everything is changed; and you can't conceive of the lurid, demoniacal effect. Each slender column of smoke becomes a pillar of fire that rolls upward, throbbing as it moves, and spreads itself out above the crater like an immense canopy, all ablaze.
Ships a hundred miles from land see the glow, and we here, on the precipice above, can read ordinary print by its lurid light.
No wonder the natives worshiped the volcano. They thought it the home of a goddess, whom they named Pélé, and in times of unusual activity believed her to be very angry with them.</t>
  </si>
  <si>
    <t>Loiuse Stockton</t>
  </si>
  <si>
    <t>The Story That Wouldn't be Told</t>
  </si>
  <si>
    <t>http://www.gutenberg.org/files/17513/17513-h/17513-h.htm#page18</t>
  </si>
  <si>
    <t>It certainly was getting late. The fire lighted the room, the shadows danced in the corners. Down in the kitchen they were hurrying with the dinner, and in a moment nurse would come in to take the boy to bed. But all this made him want to stay. He was very comfortable in his mamma's lap, and he was in no haste to go upstairs to Maggie and the nursery.
Then his mamma kissed him right on the tip of his little nose, and she said:
"But you must go to bed sometime."
"Please, mamma dear," he said, pushing his curly head almost under her arm, "just one little story."
"Just one! You can choose it, but mind, a little one!"
"You know what one I want. Of course about the giant Tancankeroareous, and how he stole the slipper of the princess for a snuff-box, and how the Prince Limberlocks climbed up a cherry-tree into the giant's room. That is the story I like!"
"And it must be the 'amen story' to-night. Well: Once upon a time the Princess Thistleblossom stood on one foot, while—"
"No, no," interrupted The Story, "you need not tell me! Tell some other story."</t>
  </si>
  <si>
    <t>Hope Ledyard</t>
  </si>
  <si>
    <t>Polly: A Before Christmas Story</t>
  </si>
  <si>
    <t>http://www.gutenberg.org/files/17513/17513-h/17513-h.htm#polly</t>
  </si>
  <si>
    <t>There was some truth in what Mrs. Gaston had told her little daughter; the Huntleys did not keep Christmas in a loving, hearty way. They kept it in so far that on this very afternoon Mrs. Huntley was busy making the mince pies, dressing the turkey, and doing all she could to be beforehand with the extra Christmas dinner. Mr. Huntley had just stepped into the kitchen for a moment to say to his wife, "What have you settled on for Ned's Christmas?"
"I've bought him a pair of arctics—he needed 'em; and if you want to spend more than common, you might get him half a dozen handkerchiefs."
"Well, wife, I was thinking that perhaps" —the farmer tried to be particular about his words, for Mrs. Huntley did not seem in a very good humor—"I was remembering how you used to enjoy giving the young ones candies and toys; so, perhaps—"
"Now, Noah Huntley, I'm surprised at you! Buy candies and toys for a great lumbering boy like Ned? Why, you must be crazy, man! The next thing will be that you'll want a Christmas-tree yourself!"</t>
  </si>
  <si>
    <t>Jennie A Owen</t>
  </si>
  <si>
    <t>Lord Mayor of London's Show</t>
  </si>
  <si>
    <t>http://www.gutenberg.org/files/17513/17513-h/17513-h.htm#page22</t>
  </si>
  <si>
    <t>We crowd into the cars and are soon in Cannon street. At the gates a boy meets us with little books for sale, shouting, "Thirteen elephants for a penny! the other boys'll only give you twelve, but I'll give you thirteen. Sold again! Thirteen elephants for a penny!" This wonderful book consists of a series of common gaudily colored pictures, supposed to represent the procession, which has done service at the show from time immemorial, but it is each year as welcome as ever to the children who each have a penny to buy one. Through the streets we have passing visions of pink silk stockings, canary-colored breeches, and dark green coats and gold lace, also tri-colored rosettes as large as saucers; and pass by shop-windows full of sweet, eager little faces, in the place of hose, shirts, sewing-machines, etc.
At last we arrive at our destination in Cheapside, where, through the kindness of a friend, a window on the first floor of a large building is waiting for us. How impatient we are until we hear the band of the Grenadier Guards, which heads the procession.</t>
  </si>
  <si>
    <t>C. F. Holder</t>
  </si>
  <si>
    <t>The Stickleback Bell-Ringers</t>
  </si>
  <si>
    <t>http://www.gutenberg.org/files/17513/17513-h/17513-h.htm#bell</t>
  </si>
  <si>
    <t>Under the willow shade, and from one of the branches, I had hung a miniature "belfry," containing a tiny brass bell, and had led the string into the water, letting it go down to a considerable depth. At first, I tied bait at intervals upon the line, and the sticklebacks, of course, seized upon it, and thus rang the bell. Generally the ringing was done in a very grave and proper way, although sometimes, when the bait was too tightly tied, the quick peals sounded like a call to a fire.
I generally fed them first, about twenty feet up the bank; but one morning I found one or two had followed me down to the residence of the stickleback family. They met with a rude reception, however, and, to avoid making trouble, the next day I went to the willow first. But no sooner had the bell begun to ring, than I saw a lot of ripples coming down, and in a second the two factions were in mortal combat.</t>
  </si>
  <si>
    <t>G. M. Shaw</t>
  </si>
  <si>
    <t>How I Weighed the Thanksgiving Turkey</t>
  </si>
  <si>
    <t>http://www.gutenberg.org/files/17513/17513-h/17513-h.htm#page34</t>
  </si>
  <si>
    <t>"Here, sir! Please take this bird around to Albro's, and see how much it weighs."
The idea! What would the folks over the way say, to see the "professor" walking out with a big turkey under his arm? That was the way the thing presented itself to the good-natured college-student acting as private tutor in the family. But Mrs. Simpson, the portly and practical housewife, had no such idea of the fitness of things.
It was the day before Thanksgiving, and the farmer who had agreed to supply her with a turkey had brought it, but had not weighed it, and, of course, they could not agree on its weight, all of which ended in the startling proposition with which we began.
"Well, if you aint the laziest man——! Just as though it was going to hurt you any to take this bird to the corner and back!" she went on, as she saw me looking, apparently, for a hole to crawl into, but, in reality, for the broom, which, when I found, I made use of in putting into execution a plan I had formed for weighing the turkey at home.</t>
  </si>
  <si>
    <t>M. M. D.</t>
  </si>
  <si>
    <t>A Budget of Home Made Christmas Gifts</t>
  </si>
  <si>
    <t>http://www.gutenberg.org/files/17513/17513-h/17513-h.htm#page42</t>
  </si>
  <si>
    <t xml:space="preserve">Now, dear fancy-workers, little and big, surely Mother Santa Claus has furnished you with ideas enough to keep you busy for more Christmases than one. Just one thing more, and that is the manner in which the presents shall be given. Nothing can be droller than to hang up one's stockings, and nothing prettier or more full of meaning than a Christmas-tree. But for some of you who may like to make a novelty in these time-honored ways, we will just mention that it is good fun to make a "Christmas-pie" in an enormous tin dish-pan, with a make-believe crust of yellow cartridge paper, ornamented with twirls and flourishes of the same, held down with pins, and have it served on Christmas Eve, full of pretty things and sugar-plums, jokes and jolly little rhymes fastened to the parcels. The cutting should be done beforehand, and hidden by the twirls of paper; but the carver can pretend to use his knife and fork, and spooning out the packages will insure a merry time for all at table. </t>
  </si>
  <si>
    <t>Little Tweet</t>
  </si>
  <si>
    <t>http://www.gutenberg.org/files/17513/17513-h/17513-h.htm#page64</t>
  </si>
  <si>
    <t>One day there was a boy who came to visit the family who owned the birds, and very soon he went to see the big cage. He had never seen anything like it before. He had never been so close to birds that were sitting on trees or hopping about among the branches. If the birds at home were as tame as these, he could knock over lots of them, he thought.
There was one that seemed tamer than any of the rest. It came up close to him and said: "Tweet! Tweet!"
The boy got a little stick and pushed it through the wires at little Tweet, and struck her. Poor little Tweet was frightened and hurt. She flew up to a branch of the tree and sat there, feeling very badly. When the boy found he could not reach her any more with his stick, he went away.</t>
  </si>
  <si>
    <t>The Moons of Mars</t>
  </si>
  <si>
    <t>http://www.gutenberg.org/files/17513/17513-h/17513-h.htm#moons</t>
  </si>
  <si>
    <t>A great difference once thought to exist between Mars and the other planets was that he had no moons; but during the night of the 16th of August, Professor Hall, of the U.S. Naval Observatory at Washington, D.C., actually saw through his telescope that Mars has a moon. On the 18th of August another was seen, smaller than the first and nearer to the planet. The larger satellite is believed to be not more than ten miles in diameter: it is less than 12,000 miles distant from its primary, and its period of revolution about it is 30 hours 14 minutes. The distance of the smaller moon is 3,300 miles, and its period 7 hours 38 minutes. There is no doubt that these newly found celestial bodies are the smallest known.
From measurements made by Professor Hall, it is found, with a near approach to certainty, that the mass of Mars is equal to 1-3,090,000th part of the mass of the sun.</t>
  </si>
  <si>
    <t>Theodore Winthrop</t>
  </si>
  <si>
    <t>Rowing Against Tide</t>
  </si>
  <si>
    <t>http://www.gutenberg.org/files/15373/15373-h/15373-h.htm#rowingagainsttide</t>
  </si>
  <si>
    <t>Almost sunset. I pulled my boat's head round, and made for home.
I had been floating with the tide, drifting athwart the long shadows under the western bank, shooting across the whirls and eddies of the rapid strait, grappling to one and another of the good-natured sloops and schooners that swept along the highway to the great city, near at hand.
For an hour I had sailed over the fleet, smooth glimmering water, free and careless as a sea-gull. Now I must 'bout ship and tussle with the whole force of the tide at the jaws of Hellgate. I did not know that not for that day only, but for life, my floating gayly with the stream was done.
I pulled in under the eastern shore, and began to give way with all my boyish force.
I was a little fellow, only ten years old, but my pretty white skiff was little, in proportion, and so were my sculls, and we were all used to work together.</t>
  </si>
  <si>
    <t>Mary Wager Fisher.</t>
  </si>
  <si>
    <t>The Lion Killer</t>
  </si>
  <si>
    <t>http://www.gutenberg.org/files/15373/15373-h/15373-h.htm#lionkiller</t>
  </si>
  <si>
    <t>Immediately following this came another flourish of trumpets and a striking of cymbals, as if to announce the entrance of the lion. Quickly the Sicilian sprang behind one of the three palms, whence to watch his enemy. With an attentive and resolute eye, leaning his body first to the right, and then to the left, of the tree, he kept his gaze on the terrible beast, following all its movements with the graceful motions of his own body, so naturally and suitably as to captivate the attention of the spectators.
"The lion surely is there!" they whispered. "We do not see him, but he sees him! How he watches his least motion! How resolute he is! He will not allow himself to be surprised——"
Suddenly the Sicilian leaps; with a bound he has crossed from one palm-tree to another, and, with a second spring, has climbed half-way up the tree, still holding his massive club in one hand. One understands by his movements that the lion has followed him, and, crouched and angry, stops at the foot of the tree.</t>
  </si>
  <si>
    <t>Bruno's Revenge</t>
  </si>
  <si>
    <t>http://www.gutenberg.org/files/15373/15373-h/15373-h.htm#bruno</t>
  </si>
  <si>
    <t>The next question is, what is the best time for seeing fairies? I believe I can tell you all about that.
The first rule is, that it must be a very hot day—that we may consider as settled; and you must be just a little sleepy—but not too sleepy to keep your eyes open, mind. Well, and you ought to feel a little—what one may call "fairyish"—the Scotch call it "eerie," and perhaps that's a prettier word; if you don't know what it means, I'm afraid I can hardly explain it; you must wait till you meet a fairy, and then you'll know.
And the last rule is, that the crickets shouldn't be chirping. I can't stop to explain that rule just now—you must take it on trust for the present.
So, if all these things happen together, you've a good chance of seeing a fairy—or at least a much better chance than if they didn't.</t>
  </si>
  <si>
    <t>Mary Lloyd</t>
  </si>
  <si>
    <t>The Famous Horses of Venice</t>
  </si>
  <si>
    <t>http://www.gutenberg.org/files/15373/15373-h/15373-h.htm#horses</t>
  </si>
  <si>
    <t>In the early part of the thirteenth century the nobles of France and Germany, who were going on the fourth crusade, arrived at Venice and stipulated with the Venetians for means of transport to the Holy Land. But instead of proceeding to Jerusalem they were diverted from their original intention, and, under the leadership of the blind old doge, Dandolo, they captured the city of Constantinople. The fall of the city was followed by an almost total destruction of the works of art by which it had been adorned; for the Latins disgraced themselves by a more ruthless vandalism than that of the Vandals themselves.
But out of the wreck the four bronze horses were saved and carried in triumph to Venice, where they were placed over the central porch of St. Mark's Cathedral. There they stood until Napoleon Bonaparte in 1797 removed them with other trophies to Paris; but after his downfall they were restored, and, as Byron says in "Childe Harold":
"Before St. Mark still glow his steeds of brass,
Their gilded collars glittering in the sun;
But is not Doria's menace come to pass?
Are they not bridled?"—</t>
  </si>
  <si>
    <t>The Peterkins' Charades</t>
  </si>
  <si>
    <t>http://www.gutenberg.org/files/15373/15373-h/15373-h.htm#peterkins</t>
  </si>
  <si>
    <t>Elizabeth Eliza had heard at Philadelphia how much women had done, and she felt they ought to contribute to such a cause. She had an idea, but she would not speak of it at first, not until after she had written to the lady from Philadelphia. She had often thought, in many cases, if they had asked her advice first, they might have saved trouble.
Still, how could they ask advice before they themselves knew what they wanted? It was very easy to ask advice, but you must first know what to ask about. And again: Elizabeth Eliza felt you might have ideas, but you could not always put them together. There was this idea of the water-trough, and then this idea of getting some money for it. So she began with writing to the lady from Philadelphia. The little boys believed she spent enough for it in postage-stamps before it all came out.
But it did come out at last that the Peterkins were to have some charades at their own house for the benefit of the needed water-trough, tickets sold only to especial friends.</t>
  </si>
  <si>
    <t>JACK THE GIANT-KILLER</t>
  </si>
  <si>
    <t>The Giant, about midnight, entered the apartment, and with his bludgeon struck many blows on the bed, in the very place where Jack had laid the log; and then he went back to his own room, thinking he had broken all Jack's bones.
Early in the morning Jack put a bold face upon the matter and walked into the Giant's room to thank him for his lodging. The Giant started when he saw him, and began to stammer out: "Oh! dear me; is it you? Pray, how did you sleep last night? Did you hear or see anything in the dead of the night?"
"Nothing worth speaking of," said Jack, carelessly; "a rat, I believe, gave me three or four slaps with its tail, and disturbed me a little; but I soon went to sleep again."
The Giant wondered more and more at this; yet he did not answer a word, but went to bring two great bowls of hasty-pudding for their breakfast.</t>
  </si>
  <si>
    <t>HOP-O'-MY-THUMB</t>
  </si>
  <si>
    <t>Hop-o'-My-Thumb had listened to all that they had said, for having heard them, from his bed, talking of family matters, he had risen softly and slipped under his father's stool, in order to hear without being seen. He then went back to bed, but lay awake the rest of the night, thinking what he should do. He rose early and went to a brook, where he filled his pocket with little white pebbles, and then returned to the house.
Soon after, they all set off, but Hop-o'-My-Thumb did not tell his brothers anything of what he knew. They went into a forest, so thick that they could not see each other at a distance of ten paces. The Wood-cutter began to fell a tree, while the children gathered sticks to make up into bundles. The father and mother, seeing them thus employed, slipped away unnoticed, and then fled rapidly, by a little winding path.
When the children found they were alone, they began to scream and cry with all their strength. Hop-o'-My-Thumb let them cry, knowing well how to get home; for, while walking, he had dropped along the path the little white pebbles which he had in his pockets.</t>
  </si>
  <si>
    <t>HE WHO KNEW NOT FEAR</t>
  </si>
  <si>
    <t>A certain father had two sons, the elder of whom was sharp and sensible, and could do everything, but the younger was stupid and could neither learn nor understand anything, and when people saw him they said: "There's a fellow who will give his father some trouble!" When anything had to be done, it was always the elder who was forced to do it; but if his father bade him fetch anything when it was late, or in the night-time, and the way led through the churchyard, or any other dismal place, he answered: "Oh, no, father, I'll not go there, it makes me shudder!" for he was afraid. Or when stories were told by the fire at night which made the flesh creep, the listeners often said: "Oh, it makes us shudder!" the younger sat in a corner and listened with the rest of them, and could not imagine what they could mean. "They are always saying: 'It makes me shudder, it makes me shudder!' It does not make me shudder," thought he. "That, too, must be an art of which I understand nothing!"</t>
  </si>
  <si>
    <t>The United States Government</t>
  </si>
  <si>
    <t>Army Code Talkers</t>
  </si>
  <si>
    <t>https://www.commonlit.org/texts/army-code-talkers</t>
  </si>
  <si>
    <t>In France during World War I, the 142nd Infantry Regiment, 36th Division, had a company of Indians who spoke 26 languages and dialects. Two officers were selected to supervise a communications system staffed by 18 Choctaw individuals. The team transmitted messages relating to troop movements and their own tactical plans in their native tongue. Soldiers from other tribes, including the Cheyenne, Comanche, Cherokee, Osage, and Yankton Sioux also were enlisted to communicate as code talkers. Previous to their arrival in France, the Germans had broken every American code used, resulting in the deaths of many soldiers. However, the Germans never broke the American Indians' "code," and these soldiers became affectionately known as "code talkers."
During World War II, the Army used American Indians in its signal communications operations in both the European and Pacific theaters of operations. Student code talkers were instructed in basic military communications techniques. The code talkers then developed their own words for military terms that never existed in their own native tongue. For instance, the word for "colonel" was translated to "silver eagle," "fighter plane" became "hummingbird," "minesweeper" became "beaver," "half-track" became "race track," and "pyrotechnic" became "fancy fire."</t>
  </si>
  <si>
    <t>The Four Dragons</t>
  </si>
  <si>
    <t>https://www.commonlit.org/texts/the-four-dragons</t>
  </si>
  <si>
    <t>"Why do you come here instead of staying in the sea and behaving yourselves?"
The Long Dragon stepped forward and said, "The crops on earth are withering and dying, Your Majesty. I beg you to send rain down quickly!"
"All right. You go back first, I'll send some rain down tomorrow." The Jade Emperor pretended to agree while listening to the songs of the fairies.
The four dragons responded, "Thanks, Your Majesty!"
The four dragons went happily back. But ten days passed, and not a drop of rain came down. The people suffered more, some eating bark, some grass roots, some forced to eat white clay when they ran out of bark and grass roots. Seeing all this, the four dragons felt very sorry, for they knew the Jade Emperor only cared about pleasure, and never took the people to heart. They could only rely on themselves to relieve the people of their miseries. But how to do it? Seeing the vast sea, the Long Dragon said that he had an idea.</t>
  </si>
  <si>
    <t>Sir Herbert Henry Asquith</t>
  </si>
  <si>
    <t>On the Death of King Edward VII</t>
  </si>
  <si>
    <t>http://www.gutenberg.org/files/22795/22795-h/22795-h.htm#Page_217</t>
  </si>
  <si>
    <t>King Edward, be it remembered, was a man of many and varied interests. He was a sportsman in the best sense, an ardent and discriminating patron of the Arts, and as well equipped as any man of his time for the give-and-take of social intercourse; wholly free from the prejudices and narrowing rules of caste; at home in all companies; an enfranchised citizen of the world. To such a man, endowed as he was by nature, placed where he was by fortune and by circumstances, there was open, if he had chosen to enter it, an unlimited field for self-indulgence. But, Sir, as every one will acknowledge who was brought into daily contact with him in the sphere of affairs, his duty to the State always came first. In this great business community there was no better man of business, no man by whom the humdrum obligations—punctuality, method, preciseness, and economy of time and speech—were more keenly recognized or more severely practised.</t>
  </si>
  <si>
    <t>Sir Wilfrid Laurier</t>
  </si>
  <si>
    <t>On the Death of Gladstone</t>
  </si>
  <si>
    <t>http://www.gutenberg.org/files/22795/22795-h/22795-h.htm#Page_278a</t>
  </si>
  <si>
    <t>As a statesman, it was the good fortune of Mr. Gladstone that his career was not associated with war. The reforms which he effected, the triumphs which he achieved, were not won by the supreme arbitrament of the sword. The reforms which he effected and the triumphs which he achieved were the result of his power of persuasion over his fellow-men. The reforms which he achieved in many ways amounted to a revolution. They changed, in many particulars, the face of the realm. After Sir Robert Peel had adopted the great principle which eventually carried England from protection to free trade, it was Mr. Gladstone who created the financial system which has been admitted ever since by all students of finance, as the secret of Great Britain's commercial success. He enforced the extension of the suffrage to the masses of the nation, and practically thereby made the government of monarchical England as democratic as that of any republic.</t>
  </si>
  <si>
    <t>George Monro Grant</t>
  </si>
  <si>
    <t>Advantages of Imperial Federation</t>
  </si>
  <si>
    <t>http://www.gutenberg.org/files/22795/22795-h/22795-h.htm#Page_296a</t>
  </si>
  <si>
    <t>The silent vote is that which tells, and though it will not talk, it will vote solid all the time for those who represent national sentiment when the national life is threatened. I am not a party man. In my day, I have voted about evenly on both sides, for when I do vote, it is after consideration of the actual issues involved at the time. Both sides therefore rightly consider me unreliable, but, perhaps, both will listen when I point out that the independent vote is increasing, and that it is the only vote worth cultivating. The true Grit or Tory will vote with his party, right or wrong. No time, therefore, need be given to him. Let the wise candidate win the men who believe that the country is higher than party, and there is, I think, only one thing that these men will not forgive—lack of faith in the country. They have no doubt that it is worth while to preserve the unity, dignity, and independence of Canada.</t>
  </si>
  <si>
    <t>Huey P. Long</t>
  </si>
  <si>
    <t>Every Man a King</t>
  </si>
  <si>
    <t>https://www.commonlit.org/texts/every-man-a-king</t>
  </si>
  <si>
    <t>You would have to have 45 times the entire money supply of the United States today to pay the debts of the people of America, and then they would just have to start out from scratch, without a dime to go on with.
So, my friends, it is impossible to pay all of these debts, and you might as well find out that it cannot be done. The United States Supreme Court has definitely found out that it could not be done, because, in a Minnesota case, it held that when a State has postponed the evil day of collecting a debt it was a valid and constitutional exercise of legislative power.
Now, ladies and gentlemen, if I may proceed to give you some other words that I think you can understand — I am not going to belabor you by quoting tonight — I am going to tell you what the wise men of all ages and all times, down even to the present day, have all said: That you must keep the wealth of the country scattered, and you must limit the amount that any one man can own.</t>
  </si>
  <si>
    <t>How Mary Got a New Dress</t>
  </si>
  <si>
    <t>http://www.gutenberg.org/files/15170/15170-h/15170-h.htm#new-dress</t>
  </si>
  <si>
    <t>In those days all cloth had to be made at home. Aunt Dinah, Aunt Chloe, and Aunt Dilsey were kept busy spinning and weaving to make clothes for the whole plantation.
One day Mary's mother said, "Aunt Dilsey, Mary needs a new dress, and I want you to weave some cloth at once. Can you weave some very fine cloth?"
"Yes, ma'am," said Aunt Dilsey. "I have some cotton I've been saving to make her a dress."
Aunt Dilsey got out the cards and carded the cotton smooth and fine. Then she fastened a roll of this cotton to the spindle and sent the wheel whirling around with a "Zum-m-m-m—Zum-m-m-m!"
Mary stood and watched the old woman.
"Aunt Dilsey," she said, "the spinning wheel sings a song, and I know what it says. Grandmother told me. It says,
'A hum and a whirl,
A twist and a twirl,
This is for the girl
With the golden curl!
Zum-m-m-m-m-m!
Zum-m-m-m-m-m!'"
"And that means you, honey," said Aunt Dilsey.
When the yarn was ready, Aunt Dilsey fastened it in the loom and began to weave. The threads went over and under, over and under. As Aunt Dilsey wove, she hummed.</t>
  </si>
  <si>
    <t>The Plaid Dress</t>
  </si>
  <si>
    <t>http://www.gutenberg.org/files/15170/15170-h/15170-h.htm#plaid-dress</t>
  </si>
  <si>
    <t>"The little girl wants a warm plaid dress. I will give my wool. Who else will help?"
The kind shepherd said, "I will." Then he led the old white sheep to the brook and washed its wool. When it was clean and white, he said, "The little girl wants a warm plaid dress. The sheep has given his wool, and I have washed it clean and white. Who else will help?"
"We will," said the shearers. "We will bring our shears and cut off the wool."
The shearers cut the soft wool from the old sheep, and then they called, "The little girl wants a new dress. The sheep has given his wool. The shepherd has washed it; and we have sheared it. Who else will help?"
"We will," cried the carders. "We will comb it out straight and smooth."
Soon they held up the wool, carded straight and smooth, and they cried, "The little girl wants a new dress. The sheep has given his wool. The shepherd has washed the wool. The shearers have cut it, and we have carded it. Who else will help?"
"We will," said the spinners. "We will spin it into thread."</t>
  </si>
  <si>
    <t>The Goddess of the Silkworm</t>
  </si>
  <si>
    <t>http://www.gutenberg.org/files/15170/15170-h/15170-h.htm#silkworm</t>
  </si>
  <si>
    <t>One morning Hoangti and his wife were in the beautiful palace garden. They walked up and down, up and down, talking of their people.
Suddenly the emperor said, "Look at those worms on the mulberry trees, Si-ling. They seem to be spinning."
Si-ling looked, and sure enough, the worms were spinning. A long thread was coming from the mouth of each, and each little worm was winding this thread around its body.
Si-ling and the emperor stood still and watched the worms. "How wonderful!" said Si-ling.
The next morning Hoangti and the empress walked under the trees again. They found some worms still winding thread. Others had already spun their cocoons and were fast asleep. In a few days all of the worms had spun cocoons.
"This is indeed a wonderful, wonderful thing!" said Si-ling. "Why, each worm has a thread on its body long enough to make a house for itself!"</t>
  </si>
  <si>
    <t>The Dumb Witness</t>
  </si>
  <si>
    <t>http://www.gutenberg.org/files/15170/15170-h/15170-h.htm#witness</t>
  </si>
  <si>
    <t>"Oh, wise judge," he cried, "I have come to you for justice. I had a beautiful, kind, gentle horse which has been killed by this man's savage horse. Make the man pay for the horse or send him to prison."
"Not so fast, my friend," the judge said. "There are two sides to every case."
He turned to the poor man. "Did your horse kill this man's horse?" he asked.
The poor man made no reply. The judge asked in surprise, "Are you dumb? Can you not talk?"
But no word came from the poor man's lips. Then the judge turned to the rich man.
"What more can I do?" he asked. "You see for yourself this poor man cannot speak."
"Oh, but he can," cried the rich man. "He spoke to me."
"Indeed!" said the judge. "When?"
"He spoke to me when I tied my horse to the tree."
"What did he say?" asked the judge.
"He said, 'Do not fasten your horse to that tree. My horse is savage and may kill yours.'"
"0 ho!" said the judge.</t>
  </si>
  <si>
    <t>The Wolf and the Seven Young Kids</t>
  </si>
  <si>
    <t>http://www.gutenberg.org/files/15659/15659-h/15659-h.htm#THE_WOLF_AND_THE_SEVEN_YOUNG_KIDS</t>
  </si>
  <si>
    <t>So the old goat went on her way into the dark woods.
She had not been gone long when there came a loud rap at the door, and a voice cried: "Open the door, my dear children. I have something here for each of you."
But the young kids knew by the rough voice that this was the old wolf. So one of them said, "We shall not open the door. Our mother's voice is soft and gentle. Your voice is rough. You are a wolf."
The old wolf ran away to a shop, where he ate a piece of white chalk to make his voice soft. Then he went back to the goat's hut and rapped at the door. He spoke in a soft voice and said, "Open the door for me, my dear children. I am your mother."
But the oldest little goat thought of what his mother had said.
"If you are our mother, put your foot on the window sill, that we may see it."
When the wolf had done this, all the little goats cried out, "No, you are not our mother. We shall not open the door."</t>
  </si>
  <si>
    <t>Grimm Brothers</t>
  </si>
  <si>
    <t>Tom Thumb</t>
  </si>
  <si>
    <t>http://www.gutenberg.org/files/15659/15659-h/15659-h.htm#TOM_THUMB</t>
  </si>
  <si>
    <t>"Why are you sad?" asked Merlin.
"You seem to have a good farm, a pleasant cottage, and many things to make you happy."
"Ah!" said the woman, "we are unhappy because we have no child.
I should be the happiest woman in the world if I had a son.
Why, even if he were no bigger than my husband's thumb, we should love him dearly."
"That would be indeed a very strange kind of child," said Merlin, "but I hope you may have your wish."
Now Merlin was on his way to call on the queen of the fairies. When he came to her castle the next day, he told the fairy queen the wish of the farmer's wife. The queen of the fairies said, "The good woman shall have her wish. I will give her a son no larger than her husband's thumb."
Soon after this the good farmer's wife had a son. He was, indeed, just the size of his father's thumb.
People came from far and wide to see the tiny boy.
One day the fairy queen and some other fairies came to see him. The queen kissed the little boy and named him Tom Thumb.</t>
  </si>
  <si>
    <t>The Awakening, and Selected Short Stories</t>
  </si>
  <si>
    <t>http://www.gutenberg.org/files/160/160-h/160-h.htm</t>
  </si>
  <si>
    <t>Once in a while he withdrew his glance from the newspaper and looked about him. There was more noise than ever over at the house. The main building was called "the house," to distinguish it from the cottages. The chattering and whistling birds were still at it. Two young girls, the Farival twins, were playing a duet from "Zampa" upon the piano. Madame Lebrun was bustling in and out, giving orders in a high key to a yard-boy whenever she got inside the house, and directions in an equally high voice to a dining-room servant whenever she got outside. She was a fresh, pretty woman, clad always in white with elbow sleeves. Her starched skirts crinkled as she came and went. Farther down, before one of the cottages, a lady in black was walking demurely up and down, telling her beads. A good many persons of the pension had gone over to the Cheniere Caminada in Beaudelet's lugger to hear mass. Some young people were out under the water-oaks playing croquet. Mr. Pontellier's two children were there—sturdy little fellows of four and five. A nurse followed them about with a faraway, meditative air.</t>
  </si>
  <si>
    <t>Wilbur Wright</t>
  </si>
  <si>
    <t>Letters from Wilbur Wright</t>
  </si>
  <si>
    <t>https://www.commonlit.org/texts/letters-from-wilbur-wright</t>
  </si>
  <si>
    <t>I have my machine nearly finished. It is not to have a motor and is not expected to fly any true sense of the word. My idea is merely to experiment and practice with a view to solving the problem of equilibrium. I have plans which I hope to find much in advance of the methods tried by previous experimenters. When once a machine is under proper control under all conditions, the motor problem will be quickly solved. A failure of motor will then simply mean a slow descent and safe landing instead of a disastrous fall.
In my experiments I do not expect to rise many feet from the ground, and in case I am upset there is nothing but soft sand to strike on. I do not intend to take dangerous chances, both because I have no wish to get hurt and because a fall would stop my experimenting, which I would not like at all. The man who wishes to keep at the problem long enough to really learn anything positively cannot take dangerous risks.</t>
  </si>
  <si>
    <t>The Life’s Work of Susan B. Anthony</t>
  </si>
  <si>
    <t>https://www.commonlit.org/texts/the-life-s-work-of-susan-b-anthony</t>
  </si>
  <si>
    <t>Forty years ago women were given no representation in conventions where political or industrial topics were discussed. Today nearly all the states have some degree of suffrage. New York and Minnesota have given women the power to vote for county superintendent of schools. Illinois gives them a vote on all school elections, including a vote for trustees of the state university; Kansas allows them to vote at all city elections, and Wyoming has given them full recognition, placing them on a level with the male voter. Two of the four territories, Arizona and Oklahoma, have granted women suffrage in school matters.
Delaware gives them school and municipal suffrage. Mississippi gives them a vote on some minor questions. Arkansas and Missouri allow them a vote on license questions. Kentucky gives suffrage to widows whose children attend schools. Tennessee and Texas give them voting power on minor matters. Most of the states give women the right to vote in business corporations of which they are stockholders, and nearly all give them a voice on questions of local improvements.</t>
  </si>
  <si>
    <t>Roosevelt as Man of Letters</t>
  </si>
  <si>
    <t>http://www.online-literature.com/henry-augustin-beers/4167/</t>
  </si>
  <si>
    <t>Roosevelt was so active a person—not to say so noisy and conspicuous; he so occupied the centre of every stage, that, when he died, it was as though a wind had fallen, a light had gone out, a military band had stopped playing. It was not so much the death of an individual as a general lowering in the vitality of the nation. America was less America, because he was no longer here. He should have lived twenty years more had he been willing to go slow, to loaf and invite his soul, to feed that mind of his in a wise passiveness. But there was no repose about him, and his pleasures were as strenuous as his toils. John Burroughs tells us that he did not care for fishing, the contemplative man's recreation. No contemplation for him, but action; no angling in a clear stream for a trout or grayling; but the glorious, dangerous excitement of killing big game—grizzlies, lions, African buffaloes, mountain sheep, rhinoceroses, elephants. He never spared himself: he wore himself out. But doubtless he would have chosen the crowded hour of glorious life—or strife, for life and strife were with him the same.</t>
  </si>
  <si>
    <t>SAMUEL P. SADTLER</t>
  </si>
  <si>
    <t>RECENT STUDIES ON THE CONSTITUTION OF THE ALKALOIDS</t>
  </si>
  <si>
    <t>http://www.gutenberg.org/files/11344/11344-h/11344-h.htm#3</t>
  </si>
  <si>
    <t>It is only within the last twenty years that chemists have attained to any comprehensive views at all in the domain of organic chemistry. It has been found possible to gradually range most carbon compounds under two categories, either as marsh-gas or as benzol derivatives, as fatty compounds or as aromatic compounds. To do this, methods of analysis very different from those used in mineral chemistry had to be applied. The mere finding out of percentage composition tells us little or nothing about an organic compound. What the elements are that compose the compound is not to be found out. That can be told beforehand with almost absolute certainty. What is wanted is to know how the atoms of carbon, hydrogen, oxygen, and nitrogen are linked together, for, strange to say, these differences of groupings, which may be found to exist between these three or four elements, endow the compounds with radically different properties and serve us as a basis of classification.</t>
  </si>
  <si>
    <t>Alfred Tennyson</t>
  </si>
  <si>
    <t>GERAINT AND ENID</t>
  </si>
  <si>
    <t>Journeys Through Bookland Volume Five</t>
  </si>
  <si>
    <t>http://www.gutenberg.org/cache/epub/11250/pg11250-images.html</t>
  </si>
  <si>
    <t>The brave Geraint, a knight of Arthur's court, a tributary prince of Devon, one of that great order of the Table Round, had married Enid, Yniol's only child, and loved her, as he loved the light of Heaven. And as the light of Heaven varies, now at sunrise, now at sunset, now by night with moon and trembling stars, so loved Geraint To make her beauty vary day by day, in crimsons and in purples and in gems. And Enid, but to please her husband's eye, who first had found and loved her in a state of broken fortunes, daily fronted him in some fresh splendor; and the Queen herself, loved her, and often with her own white hands array'd and deck'd her, as the loveliest, next after her own self, in all the court. And Enid loved the Queen, and with true heart adored her, as the stateliest and the best and loveliest of all women upon earth. At last, forsooth, because his princedom lay close on the borders of a territory, wherein were bandit earls, and caitiff knights, assassins, and all flyers from the hand of justice, and whatever loathes a law.</t>
  </si>
  <si>
    <t>THE PASSING OF ARTHUR</t>
  </si>
  <si>
    <t>Then rose the King and moved his host by night, And ever push'd Sir Modred, league by league, Back to the sunset bound of Lyonnesse— A land of old upheaven from the abyss By fire, to sink into the abyss again; Where fragments of forgotten peoples dwelt, And the long mountains ended in a coast Of ever-shifting sand, and far away The phantom circle of a moaning sea. There the pursuer could pursue no more, And he that fled no further fly the King; And there, that day when the great light of heaven Burn'd at his lowest in the rolling year, On the waste sand by the waste sea they closed. Nor ever yet had Arthur fought a fight Like this last, dim, weird battle of the west. A death white mist slept over sand and sea: Whereof the chill, to him who breathed it, drew Down with his blood, till all his heart was cold With formless fear; and ev'n on Arthur fell Confusion, since he saw not whom he fought.</t>
  </si>
  <si>
    <t>Cranford Society</t>
  </si>
  <si>
    <t>http://www.gutenberg.org/files/22795/22795-h/22795-h.htm#Page_178</t>
  </si>
  <si>
    <t>There were one or two consequences arising from this general but unacknowledged poverty, and this very much acknowledged gentility, which were not amiss, and which might be introduced into many circles of society to their great improvement. For instance, the inhabitants of Cranford kept early hours, and clattered home in their pattens, under the guidance of a lantern-bearer, about nine o'clock at night; and the whole town was abed and asleep by half-past ten. Moreover, it was considered "vulgar" (a tremendous word in Crawford) to give anything expensive, in the way of eatable or drinkable, at the evening entertainments. Wafer bread-and-butter and sponge-biscuits were all that the Honourable Mrs. Jamieson gave; and she was sister-in-law to the late Earl of Glenmire, although she did practise such "elegant economy."
"Elegant economy!" How naturally one falls back into the phraseology of Cranford! There, economy was always "elegant," and money-spending always "vulgar and ostentatious;" a sort of sour-grapeism which made us very peaceful and satisfied.</t>
  </si>
  <si>
    <t>THE BOSTON MASSACRE</t>
  </si>
  <si>
    <t>The young men, being Boston boys, felt as if they had a right to walk their own streets without being accountable to a British red-coat, even though he challenged them in King George's name. They made some rude answer to the sentinel. There was a dispute, or perhaps a scuffle. Other soldiers heard the noise, and ran hastily from the barracks to assist their comrades. At the same time many of the townspeople rushed into King Street by various avenues and gathered in a crowd round about the custom-house. It seemed wonderful how such a multitude had smarted up all of a sudden. The wrongs and insults which the people had been suffering for many months now kindled them into a rage. They threw snowballs and lumps of ice at the soldiers. As the tumult grew louder it reached the ears of Captain Preston, the officer of the day. He immediately ordered eight soldiers of the main guard to take their muskets and follow him.</t>
  </si>
  <si>
    <t>Story of the Man Who Fired on the Rheims Cathedral</t>
  </si>
  <si>
    <t>http://www.gutenberg.org/files/18880/18880-h/18880-h.htm#Story_of_the_Man_Who_Fired_on_the_Rheims_Cathedral</t>
  </si>
  <si>
    <t>"I could take Rheims with my corps in twenty-four hours."
But there was no present advantage in storming it at this time, and certain disadvantages, for in addition to certain strategic reasons, it was explained, the Germans would be saddled with the burden of having to administer and feed the large city.
The "battle of Rheims" looked to me very much like a put-up job, a game of trying to silence one another's batteries and nothing more. A heavy artillery duel is essentially a contest between trained observers trying to get a line on the whereabouts of the enemy's guns, and looking down on Rheims from the German hills, even a lay correspondent could sense the military necessity which would drive the French to make use of the only high spots in town from which you could see anything for observation purposes, and the equally grim necessity for the Germans to dislodge them.</t>
  </si>
  <si>
    <t>The German Airmen</t>
  </si>
  <si>
    <t>http://www.gutenberg.org/files/18880/18880-h/18880-h.htm#The_German_Airmen</t>
  </si>
  <si>
    <t>The new model which I inspected had a monoplane body, observer and pilot sitting tandem fashion, the Mercedes motor (several cylinders) being in front. It was designed, not for speed but for weight-lifting, as indicated by its formidable arsenal of bombs.
The beauty of workmanship and finish of these infernal machines was interesting. The forty-pounders and twenty-pounders looked like miniature torpedoes, with slightly bulb-shaped bodies and tapering rounded noses, with a tiny three-bladed propeller for a tail and a steel ring to serve as a hand grip. When the aviator is ready to drop a bomb all he has to do is to make a simple adjustment, taking not more than a second, which releases the propeller, and then throw the bomb overboard. As it drops the propeller is set into rapid motion and drives the clockwork mechanism inside the bomb. After a hundred-yard drop it is all ready to explode when it strikes. There are also round cannon-ball-shaped bombs, and special bombs for starting a conflagration when they strike.</t>
  </si>
  <si>
    <t>German Generals Talk of the War</t>
  </si>
  <si>
    <t>http://www.gutenberg.org/files/18880/18880-h/18880-h.htm#German_Generals_Talk_of_the_War</t>
  </si>
  <si>
    <t>Gen. von Haenisch took me aloft and explained to me how business was done. A good telephone operator, it developed, was almost as important as a competent General—the telephone "central" the most vital spot of an army. Here were three large switchboards with soldiers playing telephone girl, while other soldiers, with receivers fastened over their heads, sat at desks busy taking down messages on printed "business" forms. In the next room sat the staff officers on duty, waiting for the telephone bell to jingle with latest reports from the front. There was no waiting because numbers were "engaged" or operators gossiping; you could get Berlin or Vienna without once having to swear at "long distance." Gen. von Haenisch had his chief of field telephone and telegraph trot out what looked like a huge family tree, but turned out to be a most minute chart of the entire telephone system of the —nth Army. It showed the position of every corps and division headquarters' regiment, battalion, and company, and all the telephone lines connecting them, even to the single trenches and batteries.</t>
  </si>
  <si>
    <t>CURRENT HISTORY CHRONICLED</t>
  </si>
  <si>
    <t>http://www.gutenberg.org/files/38750/38750-h/38750-h.htm#Page_191</t>
  </si>
  <si>
    <t>Emperor Karl's effort to make a separate peace recalls the period, beginning with the Summer of 1849, when Austria and Prussia were literally at daggers drawn. Twenty-eight North German States had just formed a Prussian League, under the leadership of Friedrich Wilhelm IV. of Prussia. Austria, under the leadership of Franz Josef, organized a counterleague of South German States, and had the support of Nicholas I of Russia, who had helped Austria to subdue Hungary. Schwarzenberg, the fighting man of the Austrian Confederation, announced his policy: "First humiliate Prussia, then destroy her." The practical collision between Prussian North Germany and Austrian South Germany came when the Elector of Hesse quarreled with his people. The Hessians appealed to the Council of the Prussian League, of which Hesse was a member, while the Elector of Hesse appealed to the Emperor of Austria. Austria and Prussia both set armies in movement, the Austrian force being mainly composed of Bavarian troops, and a kind of half-battle was fought on the frontier of Bavaria. But the Prussian Army was weak and inefficient, while Nicholas I of Russia was open in his support of Austria.</t>
  </si>
  <si>
    <t>THE BATTLE OF PICARDY: A Military Review</t>
  </si>
  <si>
    <t>http://www.gutenberg.org/files/38750/38750-h/38750-h.htm#Page_197</t>
  </si>
  <si>
    <t>It was inevitable, in the retreat forced on the British from their static positions, that a large number of men and guns should have been captured by the enemy—during the first rush the Germans claimed 75,000 and 600 respectively. But the German casualties, owing to their massed formation, must, according to all accounts, be staggering, having probably already reached the Verdun maximum of 600,000. The attrition of their war material must also be enormous. And just as the entire armies of the Allies outnumber the enemy eight to five, it may be estimated that their material, actual and immediately available, is 30 per cent. greater.
The most useful guide to the development of the plans of the enemy, their modification, transformation, and failure, either transitory or permanent, is physical geography. The initial impetus of the assault carried the Germans with "shock" and alternating forces beyond a hypothetical straight line of fifty miles extending from the Scarpe on the north to the junction of the Ailette and the Oise on the south. This was done without their moving their heavy guns, probably not even their mid-calibre guns, from their emplacements.</t>
  </si>
  <si>
    <t>How General Carey Saved Amiens</t>
  </si>
  <si>
    <t>http://www.gutenberg.org/files/38750/38750-h/38750-h.htm#Page_219</t>
  </si>
  <si>
    <t>Sir Hubert Gough's army was sent down in January to take over from the French a sector forty to fifty miles long. Clearly such a line as this could be held only if it were strongly located and cunningly constructed, and there is no doubt that it was. Three lines were designed: First, an outpost line, then a "line of resistance," and then a "battleline." The outpost line was designed with special care. It consisted of a number of separate posts so located as to provide for a cross-fire on any enemy that penetrated them. It was intended to be held until the last gasp, and it was presumed that the Germans might pass through it, but that they would be terribly punished by the garrisons of the isolated posts.
In one way the attack was not a surprise. General Gough had known for days that it was imminent, and had moved his men up to their positions and made every preparation possible. But one thing he could not foresee or guard against—the mist and fog.</t>
  </si>
  <si>
    <t>IMPROVED AVERAGING MACHINE</t>
  </si>
  <si>
    <t>http://www.gutenberg.org/files/8717/8717-h/8717-h.htm#2</t>
  </si>
  <si>
    <t>At the recent meeting of the American Society of Civil Engineers, in this city, a paper on an improved form of the averaging machine was read by its inventor, Mr. Wm. S. Auchincloss.
The ingenious method by which the weight of the platform is eliminated from the result of the work of the machine was exhibited and explained. This is accomplished by counterweights sliding automatically in tubes, so that in any position the unloaded platform is always in equilibrium. Any combination of representative weights can then be placed on this platform at the proper points of the scale. By then drawing the platform to its balancing point, the location of the center of gravity will at once be indicated on the scale by the pointer over the central trunnion.
The weights may be arranged on a decimal system, with intermediate weights for closer working, or they may be made so as to express multiples or factors.</t>
  </si>
  <si>
    <t>GESSNER'S CONTINUOUS CLOTH-PRESSING MACHINE</t>
  </si>
  <si>
    <t>http://www.gutenberg.org/files/8717/8717-h/8717-h.htm#6</t>
  </si>
  <si>
    <t>It is well known that there are several serious drawbacks in the usual plan of pressing woolen or worsted cloths and felts with press plates, press papers, and presses. Three objections of great weight may be mentioned, and events in Leeds give emphasis to a fourth. The three objections are--the labor required in setting or folding the cloth, the expense of the press papers, and the time required. The fourth objection, about which a dispute has occurred between the press-setters and the master finishers in Leeds, refers to the inapplicability of the common system to long lengths. The men object to these on account of the great labor involved in shifting the heavy mass of cloth and press plates to and from the presses. A minor drawback of this system is that it involves the presence of a fold up the middle of the piece. On account of these drawbacks it has long been understood to be desirable to expedite the process, and also to dispense with the press papers.</t>
  </si>
  <si>
    <t>HISTORY OF THE FIRE EXTINGUISHER</t>
  </si>
  <si>
    <t>http://www.gutenberg.org/files/8504/8504-h/8504-h.htm#4</t>
  </si>
  <si>
    <t>The advantages of the chemical engine are well summed up in the following statement:
The superiority of a chemical engine consists--
1st. In its simplicity. It dispenses with complex machinery, experienced engineers, reservoirs, and steam. Carbonic acid gas is both the working and extinguishing agent.
2d. In promptness. It is always ready. No steam to be raised, no fire to be kindled, no hose to be laid, and no large company to be mustered. The chemicals are kept in place, and the gas generated the instant wanted. In half the cases the time thus saved is a building saved. Five minutes at the right time are worth five hours a little later.
3d. In efficiency. Mere water inadequately applied feeds the fire, but carbonic acid gas never. Bulk for bulk, it is forty times as effective as water, the seventy gallons of the two smallest cylinders being equal to twenty-eight hundred gallons of water. Besides, it uses the only agent that will extinguish burning tar, oil, and other combustible fluids and vapors. One cylinder can be recharged while the other is working, thus keeping up a continuous stream.</t>
  </si>
  <si>
    <t>BEFORE IT HAPPENED</t>
  </si>
  <si>
    <t>http://www.gutenberg.org/files/8504/8504-h/8504-h.htm#22</t>
  </si>
  <si>
    <t>The rate at which electricity travels has been very variously estimated. Fizeau asserted that its velocity in copper wire was 111,780 miles a second; Walker that it only travels 18,400 miles through that medium during the same interval; while the experiments made in the United States during the determination of the longitudes of various stations there still further reduced the rate of motion to some 16,000 miles a second. Whichever of these values we adopt, however, we may take it for our present purpose, that the transmission of a message by the electric telegraph is practically instantaneous. But be it here noted, there is no such a thing as a hora mundi or common time for the whole world. What is familiarly known as longitude is really the difference in time, east or west, from a line passing through the north and south poles of the earth; and the middle of the great transit circle is the Royal Observatory at Greenwich.</t>
  </si>
  <si>
    <t>THE BRITISH SANITARY CONGRESS</t>
  </si>
  <si>
    <t>http://www.gutenberg.org/files/8504/8504-h/8504-h.htm#25</t>
  </si>
  <si>
    <t>Within the last half century the whole community had been gradually awakening to the importance of a knowledge of the laws of health, and the energies of some of the ablest intellects in the world had been employed in investigating the causes of disease, and in endeavoring to solve the problem of the prevention of disease. There was much that was still obscure in this very intricate problem, but the new light which was daily being thrown upon the causes of disease by the careful and exact researches of the chemist and physiologist was gradually tending to explain those causes and to raise the science of hygiene, or science of prevention of disease, out of the region of speculation, and enable it to take rank as one of the exact sciences. Long ago the careful observation of facts had shown that the preservation of health required certain conditions to be observed in and around dwellings, conditions which, when neglected, had led to the outbreaks of epidemic disease from the days of Moses to the present time.</t>
  </si>
  <si>
    <t>HEAT DEVELOPED IN FORGING</t>
  </si>
  <si>
    <t>http://www.gutenberg.org/files/11344/11344-h/11344-h.htm#2</t>
  </si>
  <si>
    <t>M. Tresca has lately presented to the Academy of Sciences some very interesting experiments on the development and distribution of heat produced by a blow of the steam hammer in the process of forging. The method used was as follows: The bar was carefully polished on both sides, and this polished part covered with a thin layer of wax. It was then placed on an anvil and struck by a monkey of known weight, P, falling from a height, H. The faces of the monkey and anvil were exactly alike, and care was taken that the whole work, T = PH, should be expended upon the bar. A single blow was enough to melt the wax over a certain zone; and this indicated clearly how much of the lateral faces had been raised by the shock to the temperature of melting wax.</t>
  </si>
  <si>
    <t>THE MANUFACTURE AND CHARACTERISTICS OF PHOTOGRAPHIC LENSES</t>
  </si>
  <si>
    <t>http://www.gutenberg.org/files/11344/11344-h/11344-h.htm#11</t>
  </si>
  <si>
    <t>The lecturer then, by means of diagrams which he placed upon the blackboard, showed the forms of various makes of photographic lenses, and explained the influence of particular constructions in producing certain results; positive and negative spherical aberration, and the manner in which they are made to balance each other, was also described by the aid of diagrams, as was also chromatic aberration. He next spoke of the question of optical center of lenses, and said that that was not, as had been hitherto generally supposed, the true place from which to measure the focus of a lens or combination. This place was a point very near the optical center, and was known as the "Gauss" point, from the name of the eminent German mathematician who had investigated and made known its properties, the knowledge of which was of the greatest importance in the construction of lenses.</t>
  </si>
  <si>
    <t>NEW ELECTRIC BATTERY LIGHTS</t>
  </si>
  <si>
    <t>http://www.gutenberg.org/files/9163/9163-h/9163-h.htm#14</t>
  </si>
  <si>
    <t>There has lately been held, at No. 31 Lombard Street, London, a private exhibition of the Holmes and Burke primary galvanic battery. The chief object of the display was to demonstrate its suitability for the lighting of railway trains, but at the same time means were provided to show it in connection with ordinary domestic illumination, as it is evident that a battery will serve equally as well for the latter as for the former purpose. Already the great Northern express leaving London at 5:30 P.M. is lighted by this means, and satisfactory experiments have been made upon the South-western line, while the inventors give a long list of other companies to which experimental plant is to be supplied. The battery shown, in Lombard Street consisted of fifteen cells arranged in three boxes of five cells each. Each box measured about 18 in. by 12 in. by 10 in., and weighed from 75 lb. to 100 lb.</t>
  </si>
  <si>
    <t>A NEW ENEMY OF THE BEE</t>
  </si>
  <si>
    <t>http://www.gutenberg.org/files/9163/9163-h/9163-h.htm#17</t>
  </si>
  <si>
    <t>"During the last spring a lady bee-keeper of Connecticut discovered these mites in her hives while investigating to learn the cause of their rapid depletion. She had noticed that the colonies were greatly reduced in number of bees, and upon close observation found that the diseased or failing colonies were covered with the mites. So small are these pests that a score of them can take possession of a single bee and not be crowded for room either. The lady states that the bees roll and scratch in their vain attempts to rid themselves of these annoying stick-tights, and finally, worried out, fall to the bottom of the hive, or go forth to die on the outside. Mites are not true insects, but are the most degraded of spiders. The sub-class Arachnida are at once recognized by their eight legs.</t>
  </si>
  <si>
    <t>A correspondent of Engineering News</t>
  </si>
  <si>
    <t>HOW TO TOW A BOAT</t>
  </si>
  <si>
    <t>http://www.gutenberg.org/files/8504/8504-h/8504-h.htm#5</t>
  </si>
  <si>
    <t>Those living on swift streams, and using small boats, often have occasion to tow up stream. So do surveyors, hunters, campers, tourists, and others. One man can tow a boat against a swift current where five could not row.
Where there are two persons, the usual method is for one to waste his strength holding the boat off shore with a pole, while the other tows. Where but one person, he finds towing almost impossible, and when bottom too muddy for poling and current too swift for rowing, he makes sad progress.
The above cut shows how one man can easily tow alone. The light regulating string, B, passes from the stern of the boat to one hand of the person towing, T. The tow line, A, is attached a little in front of the center of the boat. Hence when B is slackened the boat approaches the shore, while a very slight pull on it turns the boat outward. The person towing glances back "ever and anon" to observe the boat's line of travel.</t>
  </si>
  <si>
    <t>A report issued by the British War Cabinet on March 18, 1918, in the form of a Blue Book of 200 pages or more... As the introductory chapter is in itself a comprehensive summary, the main portions of it are here presented.</t>
  </si>
  <si>
    <t>Great Britain's War Work in 1917</t>
  </si>
  <si>
    <t>http://www.gutenberg.org/files/38750/38750-h/38750-h.htm#Page_344</t>
  </si>
  <si>
    <t>Notwithstanding the tremendous calls upon the man power of the country for the ever-increasing needs of the army, the supply of munitions has steadily increased. In addition to large consignments to other fronts of the war, there has been an increase of 30 per cent. in all kinds of guns and howitzers, and of over 100 per cent. in heavy guns and howitzers in the recent offensive in France, as compared with those of last year. The weight of shell filled per month has been more than doubled since 1916. The output of high explosives has been sufficient to meet the increased demands of our armies, to build up stocks, and to supply part of the needs of the Allies. There has been a steady improvement in the detonating value of gun ammunition and a continuous reduction in the number of premature explosions. In addition to guns, shells, and rifles, the demands of the military and naval forces during the year for aircraft, tanks, mechanical transport, railway material, and equipment of every sort and kind have been endless. Despite the immensity of the demand, it has, on the whole, been supplied.</t>
  </si>
  <si>
    <t>A. De Rochas</t>
  </si>
  <si>
    <t>THE MOVING OF LARGE MASSES</t>
  </si>
  <si>
    <t>http://www.gutenberg.org/files/9163/9163-h/9163-h.htm#3</t>
  </si>
  <si>
    <t>In 1854 Mr. Victor Place moved overland, from Nineveh to Mosul, the winged bulls that at present are in the Assyrian museum of the Louvre, and each of which weighs 32 tons. After carefully packing these in boxes in order to preserve them from shocks, Place laid them upon their side, having turned them over, by means of levers, against a sloping bank of earth That he afterward dug away in such a manner that the operation was performed without accident. He had had constructed an enormous car with axles 0.25 m. in diameter, and solid wheels 0.8 m. in thickness. Beneath the center of the box containing the bull a trench was dug that ran up to the natural lever of the soil by an incline. This trench had a depth and width such that the car could run under the box while the latter was supported at two of its extremities by the banks. These latter were afterward gradually cut away until the box rested upon the car without shock. Six hundred men then manned the ropes and hauled the car with its load up to the level of the plain.</t>
  </si>
  <si>
    <t>Alisha Berger</t>
  </si>
  <si>
    <t>A Day at the Carnival</t>
  </si>
  <si>
    <t>https://www.digitallibrary.io/en/books/details/3764</t>
  </si>
  <si>
    <t>It's carnival day. Hooray! shouts Little Mouse. Hooray! shouts Littler Mouse. Hooray! shouts Tiny Mouse.
They plan to ride every ride!
"But don't lose me!" Tiny Mouse tells his brothers.
They race each other on toy cars. They go up and down on the merry-go-round. They ride the winding caterpillar coaster. They take a spin on the Ferris wheel.The brothers walk to the balloon cart and they each buy a balloon.
One balloon, two balloons...
"Wait, where is Tiny Mouse? "
Little Mouse and Littler Mouse run to the toy cars.
Tiny Mouse isn't there.
They run to the merry-go-round.
Tiny Mouse isn't there.
They run to the caterpillar coaster.
Tiny Mouse isn't there, either.
They run to the Ferris wheel.
Thank goodness!
The Little Mice each buy a glass of sugarcane juice. One glass, two glasses, three glasses!</t>
  </si>
  <si>
    <t>Chunu &amp; Munu: It's Freezing!</t>
  </si>
  <si>
    <t>https://www.digitallibrary.io/en/books/details/3836</t>
  </si>
  <si>
    <t>Look! The sun is rising. The birds are chirping. The girls are ready to play.
Chunu says, "Brrr, how cold!"
Munu says, "Yes, so cold!"
Chunu says, "I will wear warm clothes to protect myself from the cold."
"Where's my warm hat?" Chunu wonders.
"It was here yesterday. Where has it gone today?" "I can't find my warm socks!" Munu cries. "Where are my warm socks?"
"My feet are so cold, they're numb!"
"Mine too," Munu tells her sister.
"Brrr, so cold!"
"It's so cold!"
"We can't find my warm hat. We can't find your warm socks.
"Where could our clothes possibly be?" Munu wonders.
"Here is my warm coat!" Chunu says. "But where are my other clothes?"
"Chunu, look here," Munu cries.
"Look into the hole." Chunu and Munu looked inside the hole. They took their socks and warm hat and went to find all their other warm things. Then they would play!</t>
  </si>
  <si>
    <t xml:space="preserve">
Chunu &amp; Munu: The Corn Is Yummy!</t>
  </si>
  <si>
    <t>https://www.digitallibrary.io/en/books/details/3839</t>
  </si>
  <si>
    <t xml:space="preserve">Chunu and Munu are walking. They reach the corn field. Their daddy is in the field. He is sowing corn. "Can we help you?" the girls ask. Father looks at Chunu. Then he looks at Munu.
"Okay," Daddy says. "Come and help me."
Chunu and Munu are happy. They water the corn. Weeks later, the corn begins to sprout. The girls cheer and smile. They weed the corn. It is growing so well! A few weeks later...
Chunu says, "Look at the weeds!"
Munu says, "Look at the grass." Chunu pulls out the weeds. Munu pulls out the grass. The corn crop is happy. Chunu picks the cobs. Munu puts them in a basket. The basket is full of corn!
The girls carry it all the way home. Daddy roasts the corn.
Chunu and Munu eat it happily. Chunu and Munu cheer, "The corn is yummy. Very yummy!" </t>
  </si>
  <si>
    <t>Cicada's Song</t>
  </si>
  <si>
    <t>https://www.digitallibrary.io/en/books/details/3753</t>
  </si>
  <si>
    <t>Little Cicada loved to sing. But her song was always the same. She wanted to learn a new song! So she decided to visit Kingfisher to learn to sing his song. "Doo-oo-oo! Doo-oo-oo!" sang Kingfisher.
But Little Cicada could not sing his song. She then visited Mynah. Maybe she could learn to sing Mynah's song. "Keak! Kaek! Kaek!" sang Mynah. But Cicada could not sing Mynah's song. She then visited Cricket. Cicada was determined to learn a new song! "Krik krik krik! Krik krik krik!" sang Cricket. But Cicada could not sing Cricket's song, either. Then it started to rain.
The ducks sang, "Quack! Quack! Quack!" Frog came out and croaked,
"Ribbit! Ribbit! Ribbit!" All the animals came out. And they all sang their songs.
"Doo-oo-oo! Doo-oo-oo!" Cicada listened to all the songs.
None of the other songs
sounded like hers.
So she started to sing. "Yaeng! Yaeng! Yaeng!"</t>
  </si>
  <si>
    <t>Alva Agee</t>
  </si>
  <si>
    <t>Crops and Methods for Soil Improvement</t>
  </si>
  <si>
    <t>http://www.gutenberg.org/files/23682/23682-h/23682-h.htm</t>
  </si>
  <si>
    <t>When a soil expert visits an unproductive farm to determine its needs, he gives his chief attention to four possible factors in his problem: lack of drainage, of lime, of organic matter, and of available plant-food. His first concern regards drainage. If the water from rains is held in the surface by an impervious stratum beneath, it is idle to spend money in other amendments until the difficulty respecting drainage has been overcome. A water-logged soil is helpless. It cannot provide available plant-food, air, and warmth to plants. Under-drainage is urgently demanded when the level of dead water in the soil is near the surface. The area needing drainage is larger than most land-owners believe, and it increases as soils become older. On the other hand, the requirements of lime, organic matter, and available plant-food are so nearly universal, in the case of unproductive land in the eastern half of the United States, that they are here given prior consideration, and drainage is discussed in another place when methods of controlling soil moisture are described.</t>
  </si>
  <si>
    <t>Amani Jazia</t>
  </si>
  <si>
    <t>A Feast in a Special Place</t>
  </si>
  <si>
    <t>https://www.digitallibrary.io/en/books/details/1378</t>
  </si>
  <si>
    <t>CC BY-NC-SA 4.0</t>
  </si>
  <si>
    <t>When Lavender arrived, it was very quiet. He didn't see anything but a log floating in the water and a bird nearby. Suddenly, the log swallowed the bird! Oh! It wasn't a log after all. It was Gator. As usual, Gator was sitting like a statue, waiting for his prey. Lavender gulped in fear and quickly flew away home before anyone saw him. He sat in the trees, while he shook with fear, and thought, "Where's my house…oh yes! It's on the fourth tree. Ok, let me count then. One, two three, ten. Oh no! two, seven, five…No, I guess I am so afraid that I can't even count!" When Lavender's friend, Plum, noticed he hadn't yet come home, he went to look for him. He found him shaking with fear and so he asked, "Is there something scary around here?" Lavender shakily replied, "I never get scared, I'm just a little tired." Lavender doesn't want anyone to know that he's scared.</t>
  </si>
  <si>
    <t>America's Library</t>
  </si>
  <si>
    <t>The Peanut Man</t>
  </si>
  <si>
    <t>https://www.commonlit.org/texts/the-peanut-man</t>
  </si>
  <si>
    <t>Carver knew that certain plants put nutrients back into the soil. One of those plants is the peanut! Peanuts are also a source of protein.
Carver thought that if those farmers planted peanuts, the plants would help restore their soil, provide food for their animals, and provide protein for their families — quite a plant! In 1896 peanuts were not even recognized as a crop in the United States, but Carver would help change that.
Carver told farmers to rotate their crops: plant cotton one year, then the next year plant peanuts and other soil-restoring plants, like peas and sweet potatoes. It worked! The peanut plants grew and produced lots of peanuts. The plants added enough nutrients to the soil so cotton grew the next year. Now the farmers had lots of peanuts — too many for their families and animals — and no place to sell the extras. Again, Carver had a plan. Do you know what he did?
Carver invented all kinds of things made out of peanuts. He wrote down more than 300 uses for peanuts, including peanut milk, peanut paper, and peanut soap.</t>
  </si>
  <si>
    <t>The Mass of Shadows</t>
  </si>
  <si>
    <t>"My poor father who is dead" (it is the sacristan who is speaking,) "was in his lifetime a grave-digger. He was of an agreeable disposition, the result, no doubt, of the calling he followed, for it has often been pointed out that people who work in cemeteries are of a jovial turn. Death has no terrors for them; they never give it a thought. I, for instance, monsieur, enter a cemetery at night as little perturbed as though it were the arbor of the White Horse. And if by chance I meet with a ghost, I don't disturb myself in the least about it, for I reflect that he may just as likely have business of his own to attend to as I. I know the habits of the dead, and I know their character. Indeed, so far as that goes, I know things of which the priests themselves are ignorant. If I were to tell you all I have seen, you would be astounded.</t>
  </si>
  <si>
    <t>The Story of Joan of Arc, the Maid Who Saved France</t>
  </si>
  <si>
    <t>In Joan's childhood France was under a mad king, Charles VI, and was torn to pieces by two factions, the party of Burgundy and the party of Armagnac. The English took advantage of these disputes, and overran the land. The two parties of Burgundy and Armagnac divided town from town and village from village. It was as in the days of the Douglas Wars in Scotland, when the very children took sides for Queen Mary and King James, and fought each other in the streets. Domremy was for the Armagnacs—that is, against the English and for the Dauphin, the son of the mad Charles VI. But at Maxey, a village near Domremy, the people were all for Burgundy and the English. The boys of Domremy would go out and fight the Maxey boys with fists and sticks and stones. Joan did not remember having taken part in those battles, but she had often seen her brothers and the Domremy boys come home all bruised and bleeding.</t>
  </si>
  <si>
    <t>How Joan the Maid Took Largess from the English</t>
  </si>
  <si>
    <t>The king bade Joan choose her reward. Already horses, rich armor, jewelled daggers, had been given to her. These, adding to the beauty and glory of her aspect, had made men follow her more gladly, and for that she valued them. She made gifts to noble ladies, and gave much to the poor. She only wanted money to wage the war with, not for herself. Her family was made noble; on their shield, between two lilies, a sword upholds the crown. Her father was at Reims, and saw her in her glory. What reward, then, was Joan to choose? She chose nothing for herself, but that her native village of Domremy should be free from taxes. This news her father carried home from the splendid scene at Reims.
As they went from Reims after the coronation, Dunois and the archbishop were riding by her rein. The people cheered and shouted with joy.
"They are a good people," said Joan. "Never saw I any more joyous at the coming of their king. Ah, would that I might be so happy when I end my days as to be buried here!"</t>
  </si>
  <si>
    <t>Death of Joan the Maid</t>
  </si>
  <si>
    <t>Next, Joan was kept in strong irons day and night, always guarded by five English soldiers. Weakened by long captivity and ill usage, she, an untaught girl, was questioned repeatedly for three months by the most cunning and learned doctors of law of the Paris University. Often many spoke at once, to perplex her mind. But Joan always showed a wisdom which confounded them, and which is at least as extraordinary as her skill in war. She would never swear an oath to answer all their questions. About herself, and all matters bearing on her own conduct, she would answer. About the king, and the secrets of the king, she would not answer. If they forced her to reply about these things, she frankly said, she would not tell them the truth. The whole object of the trial was to prove that she dealt with powers of evil, and that her king had been crowned and aided by the devil.</t>
  </si>
  <si>
    <t>A Brave Scottish Chief</t>
  </si>
  <si>
    <t>It was the time when Charles II wished to compel the most part of the people of Scotland to change their religion and worship as he bade them. Some obeyed the king; but most hated the new order of things, and cleaved in their hearts to their old ways and to their old ministers, who had been put out of their churches and homes at the coming of the king. Many even set themselves to resist the king in open battle rather than obey him in the matter of their consciences. It was only in this that they were rebellious, for many of them had been active in bringing him again to the throne.
Among those who thus went out to fight were William Gordon and his son Alexander. William Gordon was a grave, courteous, and venerable man, and his estate was one of the best in all Galloway. Like nearly all the lairds in the south and west, he was strongly of the Presbyterian party, and resolved to give up life and lands rather than his principles.</t>
  </si>
  <si>
    <t>The Prisoner Who Would Not Stay in Prison</t>
  </si>
  <si>
    <t>Trenck's first confinement was in 1746, when he was thrown into the Castle of Glatz, on a charge of corresponding with his cousin and namesake, who was in the service of the Empress Maria Theresa, and of being an Austrian spy. At first he was kindly treated and allowed to walk freely about the fortifications, and he took advantage of the liberty given him to arrange a plan of escape with one of his fellow-prisoners. The plot was, however, betrayed by the other man, and a heavy punishment fell on Trenck. By the king's orders, he was promptly deprived of all his privileges and placed in a cell in one of the towers, which overlooked the ramparts lying ninety feet below, on the side nearest the town. This added a fresh difficulty to his chances of escape, as, in passing from the castle to the town, he was certain to be seen by many people. But no obstacles mattered to Trenck. He had money, and money could do a great deal.</t>
  </si>
  <si>
    <t>Arthur Gilman</t>
  </si>
  <si>
    <t>The Lost Exiles of Texas</t>
  </si>
  <si>
    <t>It was nearly the end of November of the following year, when La Salle reached Quebec, after having retraced his route by long and tedious stages up the rivers that he had followed down to the Gulf. Then he returned to France to tell the story of his travels, and began to use his influence to induce the government to send out an expedition to take controlling possession of the Mississippi region. He argued with all his powers, saying that by fortifying the river, the French might control the continent. It was really a grand and brilliant proposition, and the king and his minister gave more than was demanded. Four vessels were prepared, instead of the two that La Salle asked for. The expedition comprised a hundred soldiers, thirty volunteers, many mechanics and laborers, several families and a few girls, who looked forward to certain marriage in the new land.</t>
  </si>
  <si>
    <t>The Adventure of Grizel Cochrane</t>
  </si>
  <si>
    <t>Between his apprehension and his trial no friend or kinsman had been allowed to visit him; but now that his death was assured, greater license had been granted. But, anxious to deprive his enemies of a chance to accuse his sons, he had sent them his earnest entreaties and commands that they should abstain from using this permission until the night before his execution. They had obeyed; but obedience of this sort did not satisfy the conscience of his daughter Grizel. On the very night of his condemnation he heard the key turn in his door; thinking it could only be the gaoler, he scarcely lifted his eyes. But the next moment a pair of soft arms were flung round his neck, and his daughter was weeping on his breast. From that day she had continued to visit him; and now as she sat beside him, staring at the light already fading in the narrow pane, both father and daughter knew that it was almost the last time.</t>
  </si>
  <si>
    <t>By a Military Observer</t>
  </si>
  <si>
    <t>The British Reverses and Their Causes</t>
  </si>
  <si>
    <t>http://www.gutenberg.org/files/38750/38750-h/38750-h.htm#Page_205</t>
  </si>
  <si>
    <t>Through the first week of April there was sharp fighting at different points in the line, north of Albert, east of Amiens, and on the River Oise. In this last region the French, in rectifying their new defense, lost 2,000 prisoners, but there was nothing accomplished in any combat that meant a tactical change in the general situation. Suddenly, on April 8, there were heavy bombardments in the region of La Bassée and Armentières, which were followed by strong attacks on this front; and on April 9 General Haig reported: "Favored by a thick mist which made observation impossible, the enemy succeeded in forcing his way into the Allies' positions in the neighborhood of Neuve Chapelle." These attacks developed into a second stage of the great German offensive, and, as before, the shock of the initial surprise attack seriously impaired the British positions.</t>
  </si>
  <si>
    <t>THE PINE-TREE SHILLINGS</t>
  </si>
  <si>
    <t>Hereupon all the old silver in the colony was handed over to Captain John Hull. The battered silver cans and tankards, I suppose, and silver buckles, and broken spoons, and silver buttons of worn-out coats, and silver hilts of swords that had figured at court,—all such curious old articles were doubtless thrown into the melting pot together. But by far the greater part of the silver consisted of bullion from the mines of South America, which the English buccaneers—who were little better than pirates—had taken from the Spaniards and brought to Massachusetts. All this old and new silver being melted down and coined, the result was an immense amount of splendid shillings, sixpences, and threepences. Each had the date 1652 on the one side and the figure of a pine tree on the other. Hence they were called pine-tree shillings. And for every twenty shillings that he coined, you will remember, Captain John Hull was entitled to put one shilling into his own pocket.</t>
  </si>
  <si>
    <t>California Energy Commission</t>
  </si>
  <si>
    <t>Energy Story</t>
  </si>
  <si>
    <t>https://www.commonlit.org/texts/energy-story</t>
  </si>
  <si>
    <t>Each atom has a specific number of electrons, protons and neutrons. But no matter how many particles an atom has, the number of electrons usually needs to be the same as the number of protons. If the numbers are the same, the atom is called balanced, and it is very stable.
So, if an atom had six protons, it should also have six electrons. The element with six protons and six electrons is called carbon. Carbon is found in abundance in the sun, stars, comets, atmospheres of most planets, and the food we eat. Coal is made of carbon; so are diamonds.
Some kinds of atoms have loosely attached electrons. An atom that loses electrons has more protons than electrons and is positively charged. An atom that gains electrons has more negative particles and is negatively charged. A "charged" atom is called an "ion."
Electrons can be made to move from one atom to another. When those electrons move between the atoms, a current of electricity is created. The electrons move from one atom to another in a "flow." One electron is attached and another electron is lost.</t>
  </si>
  <si>
    <t>Charles Egbert Craddock</t>
  </si>
  <si>
    <t>Among the Cliffs</t>
  </si>
  <si>
    <t>"As Ethan Tynes looked wistfully over the precipice, he started with a sudden surprise. There on the narrow ledge lay the dead turkey.
The sight sharpened Ethan's regrets. He had made a good shot, and he hated to relinquish his game. While he gazed in dismayed meditation, an idea began to kindle in his brain. Why could he not let himself down to the ledge by those long, strong vines that hung over the edge of the cliff?
It was risky, Ethan knew, terribly risky. But then,—if only the vines were strong!
He tried them again and again with all his might, selected several of the largest, grasped them hard and fast, and then slipped lightly off the crag.
He waited motionless for a moment. His movements had dislodged clods of earth and fragments of rock from the verge of the cliff, and until these had ceased to rattle about his head and shoulders he did not begin his downward journey.
Now and then as he went he heard the snapping of twigs, and again a branch would break, but the vines which supported him were tough and strong to the last. "</t>
  </si>
  <si>
    <t>A Sea-Fight in the Time of Queen Bess</t>
  </si>
  <si>
    <t>When the sun leaped up the next morning, and the tropic night flashed suddenly into the tropic day, Amyas was pacing the deck, with dishevelled hair and torn clothes, his eyes red with rage and weeping, his heart full—how can I describe it? Picture it to yourselves, picture it to yourselves, you who have ever lost a brother; and you who have not, thank God that you know nothing of his agony. Full of impossible projects, he strode and staggered up and down, as the ship thrashed close-hauled through the rolling seas. He would go back and burn the villa. He would take Guayra, and have the life of every man in it in return for his brother's. "We can do it, lads!" he shouted. "If Drake took Nombre de Dios, we can take La Guayra." And every voice shouted, "Yes."</t>
  </si>
  <si>
    <t>The Fight at the Pass of Thermopylæ</t>
  </si>
  <si>
    <t>The Persian army would have to march round the edge of the gulf. They could not cut straight across the country, because the ridge of mountains called Oeta rose up and barred their way. Indeed, the woods, rocks, and precipices came down so near the seashore, that in two places there was only room for one single wheel track between the steeps and the impassable morass that formed the border of the gulf on its south side. These two very narrow places were called the gates of the pass, and were about a mile apart. There was a little more width left in the intervening space; but in this there were a number of springs of warm mineral water, salt and sulphurous, which were used for the sick to bathe in, and thus the place was called Thermopylæ, or the Hot Gates.</t>
  </si>
  <si>
    <t>The Bravery of Regulus</t>
  </si>
  <si>
    <t>The first dispute between Rome and Carthage was about their possession in the island of Sicily; and the war thus begun had lasted eight years, when it was resolved to send an army to fight the Carthaginians on their own shores. The army and fleet were placed under the command of the two consuls, Lucius Manlius and Marcus Attilius Regulus. On the way, there was a great sea-fight with the Carthaginian fleet, and this was the first naval battle that the Romans ever gained. It made the way to Africa free; but the soldiers, who had never been so far from home before, murmured, for they expected to meet not only human enemies, but monstrous serpents, lions, elephants, asses with horns, and dog-headed monsters, to have a scorching sun overhead, and a noisome marsh under their feet. However, Regulus sternly put a stop to all murmurs, by making it known that disaffection would be punished by death, and the army safely landed, and set up a fortification at Clypea, and plundered the whole country round.</t>
  </si>
  <si>
    <t>The Noble Burghers of Calais</t>
  </si>
  <si>
    <t>This whole glittering army, at their head the king's great royal standard bearing the golden lilies of France quartered with the lions of England, and each troop guided by the square banner, swallow-tailed pennon or pointed penoncel of their leader, came marching to the gates of Calais, above which floated the blue standard of France with its golden flowers, and with it the banner of the governor, Sir Jean de Vienne. A herald, in a rich long robe embroidered with the arms of England, rode up to the gate, a trumpet sounding before him, and called upon Sir Jean de Vienne to give up the place to Edward, King of England, and of France, as he claimed to be. Sir Jean made answer that he held the town for Philippe, King of France, and that he would defend it to the last; the herald rode back again and the English began the siege of the city.</t>
  </si>
  <si>
    <t>How Catherine Douglas Tried to Save King James of Scotland</t>
  </si>
  <si>
    <t>King James himself, brave and handsome, and in the prime of life, was the blithest of the whole joyous party. He was the most accomplished man in his dominions; for though he had been basely kept a prisoner at Windsor throughout his boyhood by Henry IV of England, an education had been bestowed on him far above what he would have otherwise obtained; and he was naturally a man of great ability, refinement, and strength of character. Not only was he a perfect knight on horseback, but in wrestling and running, throwing the hammer, and "putting the stane," he had scarcely a rival, and he was skilled in all the learned lore of the time, wrote poetry, composed music both sacred and profane, and was a complete minstrel, able to sing beautifully and to play on the harp and organ.</t>
  </si>
  <si>
    <t>The Brave Queen of Hungary</t>
  </si>
  <si>
    <t>In the year 1439 died King Albert, who had been appointed King of Hungary in right of his wife, Queen Elizabeth. He left a little daughter only four years old, and as the Magyars had never been governed by a female hand, they proposed to send and offer their crown, and the hand of their young widowed queen, to Wladislas, the King of Poland. But Elizabeth had hopes of another child, and in case it should be a son, she had no mind to give away its rights to its father's throne. How, then, was she to help herself among the proud and determined nobles of her court? One thing was certain, that if once the Polish King were crowned with St. Stephen's crown, it would be his own fault if he were not King of Hungary as long as he lived; but if the crown were not to be found, of course he could not receive it, and the fealty of the nobles would not be pledged to him.</t>
  </si>
  <si>
    <t>Dr. Bernhard Dernburg</t>
  </si>
  <si>
    <t>“THE CASE OF BELGIUM”
“In the Light of Official Reports Found in the Secret Archives of the Belgian Government after the Occupation of Brussels”
Remarks Introductory to the Secret Documents</t>
  </si>
  <si>
    <t>The Imperial Chancellor has declared that there was irrefutable proof that if Germany did not march through Belgium, her enemies would. This proof, as now being produced, is of the strongest character. So the Chancellor was right in appealing to the law of necessity, although he had no regret that it violated international law. This law of necessity has been recognized as paramount by nearly every prominent statesman, including Gladstone, and by all teachers of international law, even by the United States Supreme Court's decision, Vol. 130, Page 601, stating in regard to the treaty with China concerning Chinese immigration into the United States: "It will not be presumed that the legislative department of the Government will lightly pass laws which are in conflict with the treaties of the country, but that circumstances may arise which would not only justify the Government in disregarding their stipulations, but demand in the interests of the country that it should do so, there can be no question. Unexpected events may call for a change in the policy of the country."</t>
  </si>
  <si>
    <t>Dr. Eder</t>
  </si>
  <si>
    <t>IMPROVED DEVELOPERS FOR GELATINE PLATES</t>
  </si>
  <si>
    <t>http://www.gutenberg.org/files/11344/11344-h/11344-h.htm#12</t>
  </si>
  <si>
    <t>Dr. Eder has for a considerable time directed especial attention to the soda and potash developers, either of which seems to offer certain advantages over the ammoniacal pyrogallol. This advantage becomes particularly apparent with emulsions prepared with ammonia, which frequently show with ammoniacal developer green or red fog, or a fog of clayish color by reflected, and of pale purple by transmitted light. Ferrous oxalate works quite well with plates of that kind; so do soda and potassa developers.
For soda developers, Eder uses a solution of 10 parts of pure crystallized soda in 100 parts of water. For use, 100 c.c. of this solution are mixed with 6 c.c. of a pyrogallic solution of 1:10, without the addition of any bromide.
More pleasant to work with is Dr. Stolze's potassa developer. No. 1: Water, 200 c.c.; chem. pure potassium carbonate, 90 gr.; sodium sulphite, 25 gr. No. 2: Water 100 c.c.; citric, 1½ gr.; sodium sulphite, 25 gr.; pyrogallol., 12 gr. Solution No. 2 is for its better keeping qualities preferable to Dr. Stolze's solution. The solutions when in well stoppered bottles keep well for some time.</t>
  </si>
  <si>
    <t>Dr. J. M. RIGGS</t>
  </si>
  <si>
    <t>PYORRHEA ALVEOLARIS</t>
  </si>
  <si>
    <t>http://www.gutenberg.org/files/8504/8504-h/8504-h.htm#29</t>
  </si>
  <si>
    <t>Dr. W. N. Morrison, St. Louis, referring to the method of treating pyorrhea alveolaris described by Dr. Riggs, said he cheerfully bore testimony to the importance of loosening the scales of tartar, and teaching patients the value of cleanness of the mouth. In his experience he had found that all instruments will occasionally fail to dislodge the deposit. In such cases he used as an assistant a little ring of para gum about an eighth of an inch wide. This was sprung on the tooth at the edge of the gum. If this is done and the ring allowed to remain a few hours, you will see an entirely new revelation, and you will readily be able to get at the tooth to clean it. He had found it advisable to give patients practical showing how the brush should be used.</t>
  </si>
  <si>
    <t>Dr. Robert J. Lee</t>
  </si>
  <si>
    <t>THE DISINFECTION OF THE ATMOSPHERE</t>
  </si>
  <si>
    <t>http://www.gutenberg.org/files/9163/9163-h/9163-h.htm#21</t>
  </si>
  <si>
    <t>I have here in a test tube some water in which a small piece of meat was placed a few days ago. The test tube has been in rather a warm room, and the meat has begun to decompose. What has here taken place is the first step in this inquiry. This has been the question at which scientific men have been working, and from the study of which has come a valuable addition to surgical knowledge associated with the name of Professor Lister, and known as antiseptic. What happens to this meat, and what is going on in the water which surrounds it? How long will it be before all the smell of putrefaction has gone and the water is clear again? For it does in time become clear, and instead of the meat we find a fine powdery substance at the bottom of the test tube. It may take weeks before this process is completed, depending on the rate at which it goes on.</t>
  </si>
  <si>
    <t>E. S. Brooks</t>
  </si>
  <si>
    <t>The Boy Viking—Olaf II of Norway</t>
  </si>
  <si>
    <t>Forward and backward swayed the stout Norse rowers; tighter and tighter pulled the cables; fast down upon the straining war-ships rained the Danish spears and stones; but the wooden piles under the great bridge were loosened by the steady tug of the cables, and soon with a sudden spurt the Norse war-ships darted down the river, while the slackened cables towed astern the captured piles of London Bridge. A great shout went up from the besiegers, and "now," says the chronicle, "as the armed troops stood thick upon the bridge, and there were likewise many heaps of stones and other weapons upon it, the bridge gave way; and a great part of the men upon it fell into the river, and all the others fled—some into the castle, some into Southwark." And before King Ethelred, "the Unready, "could pull his ships to the attack, young Olaf's fighting-men had sprung ashore, and, storming the Southwark earthworks, carried all before them, and the battle of London Bridge was won.</t>
  </si>
  <si>
    <t>The Boy Conqueror—Charles XII of Sweden</t>
  </si>
  <si>
    <t>A certain amount of restraint is best for us all. As the just restraints of the law are best for men and women, so the proper restraints of home are best for boys and girls. A lad from whom all restraining influences are suddenly withdrawn—who can have his own way unmolested—stands in the greatest danger of wrecking his life. The temptations of power have been the cause of very much of the world's sadness and misery. And this temptation came to this boy King of Sweden called in his fifteenth year to supreme sway over a large realm of loyal subjects. Freed from the severity of his stern father's discipline, he found himself responsible to no one—absolutely his own master. And he did what too many of us, I fear, would have done in his position—he determined to have a jolly good time, come what might; and he had it—in his way.</t>
  </si>
  <si>
    <t>E.J. HALLOCK</t>
  </si>
  <si>
    <t>A SIMPLE APPARATUS FOR DESCRIBING ELLIPSES</t>
  </si>
  <si>
    <t>http://www.gutenberg.org/files/11344/11344-h/11344-h.htm#5</t>
  </si>
  <si>
    <t>Procure a straight piece of wood about ¼ inch wide by 1/8 inch thick and 13 inches long. Beginning ½ inch from the end, bore a row of small holes only large enough for a darning needle to pass through and half an inch apart. Mark the first one (at A) 0, the third 1, the fifth 2, and so on to 12, so that the numbers represent the distance from O in inches. A small slit may be made in the end of the ruler or strip of wood near A, but a better plan is to attach a small clip on one side.
Next procure a strong piece of linen thread about four feet long; pass it through the eye of a coarse needle, wax and twist it until it forms a single cord. Pass the needle upward through the hole marked 0, and tie a knot in the end of the thread to prevent its slipping through. The apparatus is now ready for immediate use. It only remains to set it to the size of the oval desired.</t>
  </si>
  <si>
    <t>El-Sayyed Ibraheem</t>
  </si>
  <si>
    <t>Cave of the Glow Worms</t>
  </si>
  <si>
    <t>https://www.digitallibrary.io/en/books/details/1359</t>
  </si>
  <si>
    <t>The next morning Lizzy met her friend Spider and asked him, "Where have you been?" Spider replied, "I was looking for food to get through the winter." 
Lizzy asked, "And did you find any?" 
Spider replied, "Yes, I'll take you on an adventure…" We'll have to cross swamps and big trees to reach a cave full of glow worms. It's full of millions of them. We'll eat until we're full and we won't starve all winter long." 
Lizzy loved the idea and said, "Millions of them, wow!!! This winter hunger will be over soon." When it was finally dark, Spider said, "The lizards just went to sleep. Let's get ready to cross the swamp. I don't want anyone to know my plan." 
Lizzy seemed very worried. Lizzy couldn't see very well at night. When she looked up at the sky and found that it was a full moon, she was a little better and decided to be courageous and sneak out quietly with her friend.</t>
  </si>
  <si>
    <t>F.J.B. QUINLAN</t>
  </si>
  <si>
    <t>THE USE OF THE MULLEIN PLANT IN THE TREATMENT OF PULMONARY CONSUMPTION</t>
  </si>
  <si>
    <t>http://www.gutenberg.org/files/11344/11344-h/11344-h.htm#27</t>
  </si>
  <si>
    <t>"Some phthisical sufferers, of whom there are here, alas! too many, were now admitted from time to time into St. Vincent's Hospital. They were admitted in all stages, from an early one to the most advanced. On each admission the case was carefully examined; the history, symptoms, and physical signs were exactly noted; and the patient was weighed on a stage balance with great accuracy. The patient was put as much as possible on the mullein treatment only. For obvious reasons, no cod-liver oil, koumiss, or other weight producer was given; the patients got the diet suitable to such sufferers; and, if the special symptoms became troublesome, received appropriate treatment. As much as possible, however, they were left to the mullein--a proceeding which was entirely satisfactory to themselves. In addition to the admission weighing, they were carefully weighed every week, and care was taken that this should be done as nearly as possible on the same day and hour, with the same clothes, and, in fact, as much as could be under the same conditions.</t>
  </si>
  <si>
    <t>A Man Who Coveted Washington's Shoes</t>
  </si>
  <si>
    <t>But, although General Lee was now a very ardent American soldier, he could not forgive Mr. Washington for taking command above him. If that Virginia gentleman had had the courtesy and good sense which were generally attributed to him, he would have resigned the supreme command, and, modestly stepping aside, would have asked General Lee to accept it.
At least, that was the opinion of General Charles Lee.
As this high and mighty soldier was so unwilling to submit to the orders of incompetent people, he never liked to be under the direct command of Washington, and, if it were possible to do so, he managed to be concerned in operations not under the immediate eye of the commander in chief. In fact, he was very jealous indeed of Washington, and did not hesitate to express his opinion about him whenever he had a chance.</t>
  </si>
  <si>
    <t>FRANZ STOLZE</t>
  </si>
  <si>
    <t>A NEW METHOD OF PREPARING PHOTOGRAPHIC GELATINE EMULSION BY PRECIPITATION OF THE BROMIDE OF SILVER</t>
  </si>
  <si>
    <t>http://www.gutenberg.org/files/8504/8504-h/8504-h.htm#11</t>
  </si>
  <si>
    <t>I began at first with a thirtieth of the whole quantity of gelatine, and increased that quantity to a tenth without the precipitate forming with greater difficulty. The salts were dissolved in the usual quantity of water, the bromide of potassium was added to the separately-dissolved gelatine, and both solutions cooled in iced water. I soon found that even this was not necessary. I accelerated the solution of the salts by vigorous agitation, so that the temperature became so much lowered that, even after the addition of the warm gelatine, it still remained low enough to give the precipitate when mixed. The mixing took place gradually, all the usual precautionary measures being observed; such as pouring the silver solution into No. 2 in small quantities at a time, and constantly stirring, and the separation from the mother lye was complete.</t>
  </si>
  <si>
    <t>Free Kids Books</t>
  </si>
  <si>
    <t>What is Love? Children's Biography of Helen Keller</t>
  </si>
  <si>
    <t>https://freekidsbooks.org/wp-content/uploads/2019/12/What_Is_Love-Helen_Keller-Biography_for_Children-FKB.pdf</t>
  </si>
  <si>
    <t>Helen Adams Keller was born on 27th June 1880, in Tuscumbia, Alabama, United States. Her family lived on an estate called Ivy Greens, built by Helen's grandfather. Her father, Arthur Keller, spent many years as an editor for the Tuscumbia North Alabamian newspaper, and had served as a captain in the Army. Her mother, Kate Adams, was the daughter of a confederate general. Helen was born with the ability to see and hear. At 19 months old, she became ill, and this illness left Helen both deaf and blind.
As she grew up, she found a way of communicating with the daughter of the family's cook; Martha Washington. They invented a kind of sign language and by the time Helen was 7 years old they had created more than 60 different signs for use in their personal communication.
Around this time, Helen became very frustrated and diffcult to control. She had violent temper tantrums and would giggle uncontrollably when she was happy. Her family was worried about Helen and went in search of help. Unaware of how to deal with Helen's disabilities, the family had indulged , which at this point it was to her detriment.</t>
  </si>
  <si>
    <t>From 
La Lumiere Electrique</t>
  </si>
  <si>
    <t>SILAS' CHRONOPHORE</t>
  </si>
  <si>
    <t>http://www.gutenberg.org/files/9163/9163-h/9163-h.htm#16</t>
  </si>
  <si>
    <t>In many industries there are operations that have to be repeated at regular intervals, and, for this reason, the construction of an apparatus for giving a signal, not only at the hour fixed, but also at equal intervals, is a matter of interest. The question of doing this has been solved in a very elegant way by Mr. Silas in the invention of the apparatus. It consists of a clock whose dial is provided with a series of small pins. The hands are insulated from the case and communicate with one of the poles of a pile contained in the box. The case is connected with the other pole. A small vibrating bell is interposed in the circuit. If it be desired to obtain a signal at a certain hour, the corresponding pin is inserted, and the hand upon touching this closes the circuit, and the bell rings. The bell is likewise inclosed within the box. There are two rows of pins--one of them for hours, and the other for minutes. They are spaced according to requirements.</t>
  </si>
  <si>
    <t>From American Agriculturist</t>
  </si>
  <si>
    <t>HOW TO SUCCESSFULLY TRANSPLANT TREES</t>
  </si>
  <si>
    <t>http://www.gutenberg.org/files/11344/11344-h/11344-h.htm#25</t>
  </si>
  <si>
    <t>In digging up a tree, all the roots outside of a circle a few feet in diameter are cut off, and the tree is reset with its full head of branches. Whoever has seen trees in the forest that were upturned by a tornado, must have been struck by the manner in which the roots run very near to the surface, and to a great distance. When the roots of these trees are cut off at two or three feet from the trunk, few or no fibrous or feeding roots are left; and if the mass of tops is left, the expansion of the buds in the spring will not be responded to by a supply of sap from the roots, and death must follow. If such trees have the tops completely removed, leaving only a bare pole, they will usually grow when transplanted. The tree is little more than an immense cutting; but there are roots enough left to meet the demand of the few shoots that start from the top, and growth above and below ground is well balanced.</t>
  </si>
  <si>
    <t>From Annales Industrielles</t>
  </si>
  <si>
    <t>VINCENT'S CHLORIDE OF METHYL ICE MACHINE</t>
  </si>
  <si>
    <t>http://www.gutenberg.org/files/8504/8504-h/8504-h.htm#13</t>
  </si>
  <si>
    <t>Up to recent times, chloride of methyl in a free state had received scarcely any industrial application, by reason of the difficulty of preparing it in a state of purity at a low price. Mr. C. Vincent, however, has made known a process which permits of this product being obtained abundantly and cheaply. It consists in submitting to the action of heat the hydrochlorate of trimethylamine, which is obtained as a by-product in the manufacture of potash of beets. The hydrochlorate is thus decomposed into free trimethylamine, ammonia, and chloride of methyl. A washing with hydrochloric acid takes away all traces of alkali, and the gas, which is gathered under a receiver full of water, may afterward be dried by means of sulphuric acid, and be liquefied by pressure.
Pure liquid chloride of methyl is now an abundant product. There are two uses to which it is applied: first, for producing cold, and second, for manufacturing coal tar colors.</t>
  </si>
  <si>
    <t>From Building and Engineering Times</t>
  </si>
  <si>
    <t>ARTISANS' DWELLINGS, HORNSEY</t>
  </si>
  <si>
    <t>http://www.gutenberg.org/files/11344/11344-h/11344-h.htm#18</t>
  </si>
  <si>
    <t>The most important entrance to Noel Park is by Gladstone Avenue, a road 60 ft. wide leading from the Green Lanes to the center of the estate. On either side of this road the houses are set back 15 ft., in front of which, along the edge of the pavement, trees of a suitable growth are being planted, as also on all other roads on the estate. About the center of Gladstone Avenue an oval space has been reserved as a site for a church, and a space of five acres in another portion of the estate has been set apart to be laid out as a recreation ground, should the development of the estate warrant such an outlay. The remaining streets are from 40 ft. to 50 ft. in width, clear of the garden space in front of the houses. Shops will be erected as may be required.</t>
  </si>
  <si>
    <t>From Illustrirte Zeitung</t>
  </si>
  <si>
    <t>HYDRAULIC PLATE PRESS</t>
  </si>
  <si>
    <t>http://www.gutenberg.org/files/9163/9163-h/9163-h.htm#5</t>
  </si>
  <si>
    <t>One of the most remarkable and interesting mechanical arrangements at the Imperial Navy Yard at Kiel, Germany, is the iron clad plate bending machine, by means of which the heavy iron clad plates are bent for the use of arming iron clad vessels.
Through the mechanism of this remarkable machine it is possible to bend the strongest and heaviest iron clad plates--in cold condition--so that they can be fitted close on to the ship's hull, as it was done with the man-of-war ships Saxonia, Bavaria, Wurtemberg, and Baden, each of which having an iron strength of about 250 meters.
One may make himself a proximate idea of the enormous power of pressure of such a machine, if he can imagine what a strength is needed to bend an iron plate of 250 meters thickness, in cold condition; being also 1.5 meters in width, and 5.00 meters in length, and weighing about 14,555 kilogrammes, or 14,555 tons.</t>
  </si>
  <si>
    <t>From Information Supplied by Italian Navy Department</t>
  </si>
  <si>
    <t>The Naval Defense of Venice</t>
  </si>
  <si>
    <t>http://www.gutenberg.org/files/38750/38750-h/38750-h.htm#Page_293</t>
  </si>
  <si>
    <t>The retreat was accomplished by stages. Each stopping place, where the land and marine forces were gathered and rearranged before carrying out the established plan, had to be protected during the counterattacks of the Italian rear guards, which became more frequent and vigorous with the increasing accuracy of the enemy fire. These attacks were made more difficult by the swampy nature of the ground. This flat and marshy land offers no points of defense and has no traversable and continuous roads. The marines were outnumbered by the regiments confronting them.
Every difficulty was overcome by the valor and self-sacrifice of the Italian sailors. Aviators were seen flying for several consecutive days without resting—attacking the moving enemy columns with machine guns; defending themselves against numerous enemy airplanes, or dropping messages under fire at the points of reunion of the Italian troops in order to insure co-operation between the navy and the army; and continually alternating flights of observation with those of bombardment under the most adverse conditions.</t>
  </si>
  <si>
    <t>From Journal of Gas Lighting</t>
  </si>
  <si>
    <t>THE EARLIEST GAS-ENGINE</t>
  </si>
  <si>
    <t>http://www.gutenberg.org/files/9163/9163-h/9163-h.htm#2</t>
  </si>
  <si>
    <t>In 1820 Mr. Cecil, of Cambridge, proposed the employment of a mixture of air and hydrogen as a source of motive power; he gave a detailed account of his invention in the Transactions of the Cambridge Philosophical Society, together with some interesting theoretical considerations. The author observes here that an explosion may be safely opposed by an elastic resistance--that of compressed air, for example--if such resistance possesses little or no inertia to be brought into play; contrariwise, the smallest inertia opposed to the explosion of a mixture subjected to instantaneous combustion is equivalent to an insurmountable obstacle. Thus a small quantity of gunpowder, or a detonating mixture of air and hydrogen, may without danger be ignited in a large closed vessel full of air, because the pressure against the sides of the vessel exerted by the explosion is not more than the pressure of the air compressed by the explosion.</t>
  </si>
  <si>
    <t>From L'Illustration</t>
  </si>
  <si>
    <t>THE NEW RUSSIAN TORPEDO BOAT, THE POTI</t>
  </si>
  <si>
    <t>http://www.gutenberg.org/files/11344/11344-h/11344-h.htm#7</t>
  </si>
  <si>
    <t>The Russian government has just had built at the shipyards of Mr. Normand, the celebrated Havre engineer, a torpedo boat called the Poti, which we herewith illustrate. This vessel perceptibly differs from all others of her class, at least as regards her model. Her extremities, which are strongly depressed in the upperworks, and the excessive inclination of her sides, give the boat as a whole a certain resemblance to the rams of our navy, such as the Taureau and Tigre.
A transverse section of the Poti approaches an ellipse in shape. Her water lines are exceedingly fine, and, in point of elegance, in no wise cede to those of the most renowned yachts. The vessel is entirely of steel, and her dimensions are as follows: Length, 28 meters; extreme breadth, 3.6 meters; depth, 2.5 meters; draught, 1.9 meters; displacement, 66 tons. The engine, which is a compound one, is of 600 H.P. The minimum speed required is 18 knots, or 33-34 meters, per hour, and it will probably reach 40 kilometers.</t>
  </si>
  <si>
    <t>From La Nature</t>
  </si>
  <si>
    <t>A NEW STEAMER PROPELLED BY HYDRAULIC REACTION</t>
  </si>
  <si>
    <t>http://www.gutenberg.org/files/11344/11344-h/11344-h.htm#8</t>
  </si>
  <si>
    <t>Hydraulic propulsion by reaction consists, in principle, in effecting a movement of boats, by sucking in water at the bow and forcing it out at the stern. This is a very old idea. Naturalists cite whole families of mollusks that move about in this way with great rapidity. It is probable that such was the origin of the first idea of this mode of operating. However this may be, as long ago as 1661 a patent was taken out in England, on this principle, by Toogood &amp; Hayes. After this we find the patents of Allen (1729) and Rumsay (1788). In France, Daniel Bernouilli presented to the Académic des Sciences a similar project during the last century.
Mr. Seydell was the first to build a vessel on this principle. This ship, which was called the Enterprise, was of 100 tons burden, and was constructed at Edinburgh for marine fishery. The success of this was incomplete, but it was sufficient to show all the advantage that could be got from the idea.</t>
  </si>
  <si>
    <t>From Revue Industrielle</t>
  </si>
  <si>
    <t>SEE'S GAS STOVE</t>
  </si>
  <si>
    <t>http://www.gutenberg.org/files/11344/11344-h/11344-h.htm#20</t>
  </si>
  <si>
    <t>This stove consists of two or more superposed pipes provided with radiators. A gas burner is placed at the entrance of either the upper or lower pipe, according to circumstances. The products of combustion are discharged through a pipe of small diameter, which may be readily inserted into an already existing chimney or be hidden behind the wainscoting. The heat furnished by the gas flame is so well absorbed by radiation from the radiator rings that the gases, on making their exit, have no longer a temperature of more than from 35 to 40 degrees.
The apparatus, which is simple, compact, and cheap, is surrounded on all sides with an ornamented sheet iron casing. Being entirely of cast iron, it will last for a long time. The joints, being of asbestos, are absolutely tight, so as to prevent the escape of bad odors. The water due to the condensation of the gases is led through a small pipe out of doors or into a vessel from whence it may evaporate anew, so as not to change the hygrometric state of the air.</t>
  </si>
  <si>
    <t>From the Brewers' Guardian</t>
  </si>
  <si>
    <t>COMPOSITION OF BEERS MADE PARTLY FROM RAW GRAIN</t>
  </si>
  <si>
    <t>http://www.gutenberg.org/files/8504/8504-h/8504-h.htm#16</t>
  </si>
  <si>
    <t>It will be observed that the beers made partly from raw grain are slightly more alcoholic, but in other respects differ but very little from the pure malt beer, but none of them can in any way be pronounced as really inferior or unwholesome. The beer made partly from maize is, in fact, hardly to be distinguished in chemical composition from that made solely from malt. These worts and beers were brewed upon the German system, but analogous results would undoubtedly be obtained with beers brewed from the like materials on the English system. We hope soon to be in a position to publish some comparative analyses of beers brewed in this country from malt combined with different kinds of raw grain; but the analyses which we have now quoted constitute a sufficient refutation to those who assert that brewers using raw grain are producing an injurious or even an inferior quality of beer.</t>
  </si>
  <si>
    <t>From the British Journal of Photography</t>
  </si>
  <si>
    <t>DRAWING-ROOM PHOTOGRAPHY</t>
  </si>
  <si>
    <t>http://www.gutenberg.org/files/8504/8504-h/8504-h.htm#10</t>
  </si>
  <si>
    <t>As an experiment illustrating the advantage of this: let a camera be placed close to the wall, then the sitter arranged so that from that point of view a three-quarter face is obtained, and it will be noticed that there is very little need of the reflector at all. Let a negative now be taken, and the camera brought, say, five feet into the room, and the sitter, without changing his seat, turned round until a similar view of the face is obtained from that point. It will now be seen that the shadows are very much deeper than before, and the reflector will have to be brought pretty close in order to overcome them; nevertheless they may be obtained quite as soft and harmonious as in the former case. Let a second negative now be taken, giving the same exposure as before, and it will be found that if the first one were correctly timed the second will be considerably under-exposed. Yet the sitter was at the same distance from the window in each case.</t>
  </si>
  <si>
    <t>From The Engineer</t>
  </si>
  <si>
    <t>NEW ELECTRIC RAILWAY</t>
  </si>
  <si>
    <t>http://www.gutenberg.org/files/9163/9163-h/9163-h.htm#15</t>
  </si>
  <si>
    <t>The original electric railway laid down by Messrs. Siemens and Halske at Berlin seems likely to be the parent of many others. One of the most recent is the underground electric line laid down by the firm in the mines of Zankerodain Saxony. An account of this railway has appeared in Glaser's Annalen, together with drawings of the engine, which we are able to reproduce. They are derived from a paper by Herr Fischer, read on the 19th December, 1882, before the Electro-Technical Union of Germany. The line in question is 700 meters long--770 yards--and has two lines of way. It lies 270 meters--300 yards--below the surface of the ground. It is worked by an electric locomotive, hauling ten wagons at a speed of 12 kilometers, or 7½ miles per hour. The total weight drawn is eight tons. The gauge is a narrow one, so that the locomotive can be made of small dimensions.</t>
  </si>
  <si>
    <t>From The London Times</t>
  </si>
  <si>
    <t>After the Russian Advance in Galicia</t>
  </si>
  <si>
    <t>http://www.gutenberg.org/files/18880/18880-h/18880-h.htm#After_the_Russian_Advance_in_Galicia</t>
  </si>
  <si>
    <t>It is universally observable that where villages were shelled attempts were made to spare the peasants' houses, few of which were damaged, save by fires spreading from other buildings. Everywhere wanton destruction has obviously been avoided, and the percentage of towns in this zone where any damage whatever was done is small. The foregoing facts signify the restraint and soberness exercised both by the Cossacks and the following infantry. The natives were not unfriendly to the Russians, which would partially account for this, but such discipline as was exhibited is significant even in a friendly country, when one considers the size and extent of the invading armies.
Other conclusions based on conversations with Russian officials, which were obviously prejudiced, and with peasants, whose evidence was given to a correspondent who accompanied these officers, must be accepted guardedly. Such information as was obtained from these sources indicated no complaint against the Russian soldier. Little material was taken, and this, it is said, has been paid for. This I personally believe, as the merchants and natives appear to be genuinely friendly, the occupying troops stating that even the Cossacks were docile.</t>
  </si>
  <si>
    <t>From the London Times</t>
  </si>
  <si>
    <t>CHINA GRASS</t>
  </si>
  <si>
    <t>http://www.gutenberg.org/files/9163/9163-h/9163-h.htm#10</t>
  </si>
  <si>
    <t>Rhea which is also known under the name of ramie, is a textile plant which was indigenous to China and India. It is perennial, easy of cultivation, and produces a remarkably strong fiber. The problem of its cultivation has long being solved, for within certain limits rhea can be grown in any climate. India and the British colonies offer unusual facilities, and present vast and appropriate fields for that enterprise, while it can be, and is, grown in most European countries. All this has long been demonstrated; not so, however, the commercial utilization of the fiber, which up to the present time would appear to be a problem only partially solved, although many earnest workers have been engaged in the attempted solution.
There have been difficulties in the way of decorticating the stems of this plant, and the Indian Government, in 1869, offered a reward of £5,000 for the best machine for separating the fiber from the stems and bark of rhea in its green or freshly cut state.</t>
  </si>
  <si>
    <t>From The Messaggero of Rome</t>
  </si>
  <si>
    <t>IN RUMANIA’S PARLIAMENT</t>
  </si>
  <si>
    <t>The intention of the Government to avoid in Parliament any discussion of the political action of the Ministry was reaffirmed yesterday by Premier Braliano, who, in a brief declaration in the Chamber, prayed the parties to waive any discussion whatever upon the answer of Parliament to the speech from the throne, and to have confidence in those governing the country.
The independent Deputies, however, have shown themselves determined to provoke a discussion. Among the others, Mr. Couza, a Nationalist, demanded permission to express his personal admiration for the valor of the Serbians, and insisted on ample measures being taken for preventing the exportation of articles of which in due time there will be an absolute deficiency in the country.
Constantin Mille, an independent, and proprietor of the newspaper Adeverul, delivered a long speech in which he declared himself dissatisfied with the policy of the Government, which ought to have taken a decisive stand at the beginning of the conflict.</t>
  </si>
  <si>
    <t>From the Microscopical Journal</t>
  </si>
  <si>
    <t>TAYLOR'S FREEZING MICROTOME</t>
  </si>
  <si>
    <t>http://www.gutenberg.org/files/8504/8504-h/8504-h.htm#12</t>
  </si>
  <si>
    <t>Microscopists who are interested in the study of histology and pathology have long felt the necessity for a better method of freezing animal and vegetable tissue than has been heretofore at their command.
In hardening tissues by chemical agents, the tissues are more or less distorted by the solutions used, and the process is very slow. Ether and rhigolene have been employed with some degree of success, but both are expensive, and they cannot be used in the presence of artificial light, because of danger of explosion. Another disadvantage is that two persons are required to attend to the manipulations, one to force the vapor into the freezing box, while the other uses the section-cutting knife.
The moment the pumping of the ether or rhigolene ceases, the tissue operated on ceases to be frozen, so ephemeral is the degree of the cold obtained by these means.
The principal advantages to be obtained by the use of this microtome are, first, great economy in the method of freezing, and, second, celerity and certainty of freezing. With an expenditure of twenty-five cents, the tissues to be operated on can be kept frozen for several hours at a time.</t>
  </si>
  <si>
    <t>From The New York Times Correspondent in Penang</t>
  </si>
  <si>
    <t xml:space="preserve">The Emden at Penang
Pen Picture by a Times Correspondent of the Havoc She Wrought
</t>
  </si>
  <si>
    <t>http://www.gutenberg.org/files/20521/20521-h/20521-h.htm#The_Emden_at_Penang</t>
  </si>
  <si>
    <t>For those who do not know, the City of Penang lies on the western coast of the Malay Peninsula, just below the Siamese border. It is the shipping point of the Federated Malay States, where 65 per cent. of the world's tin is produced, as well as a great amount of rubber and copra. With a population of 246,000, it is growing by leaps and bounds and gives every indication of soon becoming one of the largest ports in the Far East.
The thing that makes this city a point of importance in the present war is the fact that it is the last port of call for ships going from China and Japan to Colombo and Europe. As a result, it has been made more or less of a naval base by the English Government. Large stores of Admiralty coal have been collected and all vessels have been commanded to stop here for orders before crossing the Bay of Bengal.</t>
  </si>
  <si>
    <t>From the Philadelphia Times</t>
  </si>
  <si>
    <t>HOW MARBLES ARE MADE</t>
  </si>
  <si>
    <t>http://www.gutenberg.org/files/8504/8504-h/8504-h.htm#9</t>
  </si>
  <si>
    <t>Glass marbles are known as "agates." They are made of both clear and colored glass. The former are made by taking up a little melted glass on the end of an iron rod and making it round by dropping it into a round mould, which shapes it, or by whirling it around the head until the glass is made into a little ball.
Sometimes the figure of a dog or squirrel or a kitten or some other object is put on the end of the rod, and when it is dipped into the melted glass the glass runs all around it, and when the marble is done the animal can be seen shut up in it. Colored glass marbles are made by holding a bunch of glass rods in the fire until they melt; then the workmen twist them round into a ball or press them into a mould, so that when done the marble is marked with bands or ribbons of color. Real agates, which are the nicest of all marbles, are made in Germany, out of the stone called agate.</t>
  </si>
  <si>
    <t>From the San Francisco Call</t>
  </si>
  <si>
    <t>AN EXTENSIVE SHEEP RANGE</t>
  </si>
  <si>
    <t>http://www.gutenberg.org/files/9163/9163-h/9163-h.htm#19</t>
  </si>
  <si>
    <t>The owner of the island and sheep, A.P. Moore, a few years ago purchased the property from the widow of his deceased brother Henry, for $600,000. Owing to ill health, he has rented it to his brother Lawrence for $140,000 a year, and soon starts for Boston, where he will settle down for the rest of his life. He still retains an interest in the Santa Cruz Island ranch, which is about 25 miles southeast of Santa Barbara. This island contains about 64,000 acres, and on it are 25,000 sheep. On Catalina Island, 60 miles east of Santa Barbara, are 15,000 sheep, and on Clementa Island, 80 miles east of that city, are 10,000 sheep. Forty miles west of the same city is San Miguel, on which are 2,000 sheep. Each one of these ranches has a sailing vessel to carry freight, etc., to and fro between the islands and the mainland, and they are kept busy the greater part of the time.</t>
  </si>
  <si>
    <t>From Uber Land und Meer</t>
  </si>
  <si>
    <t>FAST PRINTING PRESS FOR ENGRAVINGS</t>
  </si>
  <si>
    <t>http://www.gutenberg.org/files/9163/9163-h/9163-h.htm#6</t>
  </si>
  <si>
    <t>The building of rotary presses for printing illustrated papers was attempted as early as 1874 or 1875 in London, by the Times, but apparently without success, as no public mention has ever been made of any favorable result. The proprietor of the London Illustrated News obtained better results. In 1877 an illustrated penny paper, an outgrowth of his great journal, was printed upon a rotary press which was, according to his statement, constructed by a machinist named Middleton. The first one, however, did not at all meet the higher demands of illustrated periodical printing, and, while another machine constructed on the same principle was shown in the Paris Exposition of 1878, its work was neither in quality nor quantity adequate to the needs of a largely circulated illustrated paper. A second machine, also on exhibition at the same time, designed and built by the celebrated French machinist, P. Alauzet, could not be said to have attained the object. Its construction was undertaken long after the opening of the Exposition, and too late to solve the weighty question.</t>
  </si>
  <si>
    <t>G. F. B., in Ber. Berl. Chem. Ces.</t>
  </si>
  <si>
    <t>The Hotchkiss Revolving Gun</t>
  </si>
  <si>
    <t>http://www.gutenberg.org/files/8195/8195-h/8195-h.htm#2</t>
  </si>
  <si>
    <t>Schoene has given the results of an extended series of experiments on the use of thallium paper for estimating approximately the oxidizing material in the atmosphere, whether it be hydrogen peroxide alone, or mixed with ozone, or perhaps also with other constituents hitherto unknown. The objection to Schönbein's ozonometer (potassium iodide on starch paper) and to Houzeau's ozonometer (potassium iodide on red litmus paper) lies in the fact that their materials are hygroscopic, and their indications vary widely with the moisture of the air. Since dry ozone does not act on these papers, they must be moistened; and then the amount of moisture varies the result quite as much as the amount of ozone. Indeed, attention has been called to the larger amount of ozone near salt works and waterfalls, and the erroneous opinion advanced that ozone is formed when water is finely divided. And Böttger has stated that ozone is formed when ether is atomized; the fact being that the reaction he observed was due to the H2O2 always present in ether. Direct experiments with the Schönbein ozonometer and the psychrometer gave parallel curves; whence the author regards the former as only a crude hygrometer.</t>
  </si>
  <si>
    <t>G. H. Perris</t>
  </si>
  <si>
    <t>Battle Viewed From the French Front</t>
  </si>
  <si>
    <t>http://www.gutenberg.org/files/38750/38750-h/38750-h.htm#Page_221</t>
  </si>
  <si>
    <t>At 9:45 A. M. an infantry attack began. Each German division engaged had a front of attack of about a mile and a half, and seems to have been disposed as follows: Two regiments, less a battalion of each, were in the first line, and one regiment was in reserve. Battalions were echeloned in a depth of two companies, each with six light machine guns, constituting the first wave. The second wave of two companies, carrying heavier machine guns, followed at an interval of 100 yards. These were followed at 200 or 300 yards' distance by light bomb-throwers and the battalion staff. Finally there came one-inch and other very light field guns, called "artillery of accompaniment," which deployed as required. The divisional reserves consisted of five infantry battalions. No new gas was used, and although the enemy has tanks they were not brought into action.</t>
  </si>
  <si>
    <t>THE ZELKOWAS</t>
  </si>
  <si>
    <t>http://www.gutenberg.org/files/9163/9163-h/9163-h.htm#20</t>
  </si>
  <si>
    <t>Z. acuminata is one of the most useful and valuable of Japanese timber trees. It was found near Yeddo by the late Mr. John Gould Veitch, and was sent out by the firm of Messrs. J. Veitch &amp; Sons. Maximowicz also found the tree in Japan, and introduced it to the Imperial Botanic Gardens of St. Petersburg, from whence both seeds and plants were liberally distributed. In the Gardeners' Chronicle for 1862 Dr. Lindley writes as follows: "A noble deciduous tree, discovered near Yeddo by Mr. J. G. Veitch, 90 feet to 100 feet in height, with a remarkably straight stem. In aspect it resembles an elm. We understand that a plank in the Exotic Nursery, where it has been raised, measures 3 feet 3 inches across. Mr. Veitch informs us that it is one of the most useful timber trees in Japan. Its long, taper-pointed leaves, with coarse, very sharp serratures, appear to distinguish it satisfactorily from the P. Richardi of the northwest of Asia."</t>
  </si>
  <si>
    <t>H.W. Bodkinson</t>
  </si>
  <si>
    <t>Warsaw Swamped With Refugees</t>
  </si>
  <si>
    <t>http://www.gutenberg.org/files/18880/18880-h/18880-h.htm#Warsaw_Swamped_With_Refugees</t>
  </si>
  <si>
    <t>My first visit was to the largest hall in Warsaw, called the Swiss Valley, where the large Philharmonic concerts are usually held and which in ordinary times is the gathering place of society. It is now converted into a refuge for 600 or 700 homeless fugitives, who have left their all behind them and fled in terror, frequently on foot, for many miles, and carrying their possessions on their backs. The majority are old men, women, and children. In the babel of voices are frequently heard pitiful cries of poorly fed children, shrieks of more hearty ones, and groans and wailings of mothers who still seem stunned and stupefied by their frightful experiences.
Dinner was being served when I arrived. At several tables sat women, many with babies in arms, and children, while men were being served in one of the large corridors. Standing in endless rows, they took their turn at the steaming pots. In the main hall many fugitives were crouching on the floor, some on mattresses, and piled about them were little mounds of household effects that they had succeeded in saving from their wrecked and ruined homes.</t>
  </si>
  <si>
    <t>Harry Morgan Ayres</t>
  </si>
  <si>
    <t>America and the English Tradition</t>
  </si>
  <si>
    <t>The world has put a big investment in blood and treasure, and all that they imply, into the education of England. It is satisfied—the world's response to Germany's insolent challenge is the proof of it—that its pains have been well bestowed. England is more nearly fit than any other nation to wield the power that is hers. That is not to deny the peculiar virtues of other nations; indeed, these virtues have largely contributed to the result. Italy has educated her; France has educated her; we have done something; and Germany. In result, she is not perfect—the English would perhaps least of all assert that—but she has learned a great deal and held herself steady while she learned it. It is a bigger job than the world cares to undertake to teach any other nation so much. Nor would it be at all likely to succeed so well. For what England has to offer the world in return is not simply her institutions; it is not merely a formula for the effective discharge of police duty throughout the world; it is the English freeman, whether he hail from Canada, Australia, Africa, or the uttermost isles of the sea.</t>
  </si>
  <si>
    <t>Henry W. Grady</t>
  </si>
  <si>
    <t>The Little Boy in the Balcony</t>
  </si>
  <si>
    <t>I could see that the room beyond the window was bare. I never saw any one in it. The heat must have been terrible, for it could have had no ventilation. Once I missed the boy from the balcony, but saw his white head moving about slowly in the dusk of the room. Gradually the little fellow became a burden to me. I found myself continually thinking of him, and troubled with that remorse that thoughtless people feel even for suffering for which they are not in the slightest degree responsible. Not that I ever saw any suffering on his face. It was patient, thoughtful, serious, but with never a sign of petulance. What thoughts filled that young head—what contemplation took the place of what should have been the ineffable upspringing of childish emotion—what complaint or questioning were living behind that white face—no one could guess. In an older person the face would have betokened a resignation that found peace in the hope of things hereafter. In this child, without hope or aspiration, it was sad beyond expression.</t>
  </si>
  <si>
    <t>Iman Hamdy</t>
  </si>
  <si>
    <t>Adam’s Toy</t>
  </si>
  <si>
    <t>https://www.digitallibrary.io/en/books/read/1367</t>
  </si>
  <si>
    <t>Fortunately, class ended and Adam went back home. Unfortunately, Adam felt sad as he sat alone. He wished he had an adventurous life like his friends. Fortunately, Adam had a big imagination, so he pretended to go on lots of adventures. Unfortunately, Adam was tired of imaginary adventures and so he took out all the money in his piggy bank and off he went to the toy store. Fortunately, Adam found a new toy that he liked and he also found some bright helium balloons. He asked the storekeeper to tie the balloons to the toy. Unfortunately, Adam tripped as he left the toy store and fell down. The helium balloons flew away with the toy. Fortunately, one of his friends was riding by on his bicycle so Adam borrowed it and followed his toy as fast as he could go. Unfortunately, one of the tires on the bicycle went flat.</t>
  </si>
  <si>
    <t>J. C. HOADLEY</t>
  </si>
  <si>
    <t>THE PLATINUM WATER PYROMETER</t>
  </si>
  <si>
    <t>http://www.gutenberg.org/files/8504/8504-h/8504-h.htm#24</t>
  </si>
  <si>
    <t>The agitator is an important part of the apparatus. Its object, in this instrument, is twofold. First, it serves to produce a uniform temperature throughout the body of water in the instrument; and secondly, it answers as a support to the heat-carrier of platinum or other metal, often intensely hot, which would injure or destroy the delicate metal of the bottom if allowed to fall on it. For this second purpose, no spiral revolving agitator, such as that commended by Berthelot, would suffice. A concave disk of sheet-brass, made to conform to the shape of the bottom of the cell, with a narrow rim turned up all around, of about 0.02 inch thickness, is liberally perforated with holes to lighten it, and to give free passage to water. The concave form causes the streams of water, produced by slightly raising and lowering the agitator, to take a radial direction downward or upward, so as to cross each other and promote rapid mixing.</t>
  </si>
  <si>
    <t>J. LEONARD CORNING</t>
  </si>
  <si>
    <t>ON THE TREATMENT OF CONGESTIVE HEADACHE</t>
  </si>
  <si>
    <t>http://www.gutenberg.org/files/11344/11344-h/11344-h.htm#26</t>
  </si>
  <si>
    <t>In 1832 Dr. James Mease, of Philadelphia published a monograph on "The Cause, Cure, and Prevention of the Sick Headache," which is substantially a treatise on the dietetics of this particular form of headache. The work, however, is conspicuously lacking in those philosophical qualities which are so necessary to a true understanding of the questions involved. Dr. E.H. Sieveking published in 1854 a most interesting paper on "Chronic and Periodical Headache." The views therein expressed are remarkable for their succinct and thoroughly scientific elucidation of the two great physiological principles involved in the consideration of by far the greater majority of instances of cephalalgia. I refer namely to the importance ascribed by this eminent physician to the fluctuations of the blood-stream within the cranial vault. In speaking of this subject Dr. Sieveking says: "Nothing is of more importance in reference to the pathology and therapeutics of the head than clear and well-defined notions on the physiological subject of the circulation within the cranium; for, among the various sources of medical skepticism, no one is more puzzling or more destructive of logical practice than a contradiction between the doctrine of physiology and the daily practice of medicine."</t>
  </si>
  <si>
    <t>J.S. Woodward in N.Y. Tribune</t>
  </si>
  <si>
    <t>APPLES IN STORE</t>
  </si>
  <si>
    <t>http://www.gutenberg.org/files/8504/8504-h/8504-h.htm#21</t>
  </si>
  <si>
    <t>All things considered, there is no way of keeping apples quite so good and practicable as packing in light barrels and storing in cool cellars; the barrel forms a room within a room, and prevents circulation of air and consequent drying and shrinking of the fruit, and also lessens the changes of temperature, and besides more fruit can be packed and stored in a given space than in any other way. The poorest of all ways is the large open bin, and the objections are: too much fruit in contact; too much weight upon the lower fruit; and too much trouble to handle and sort when desirable to market. It was formerly the almost universal custom in Western New York to sort and barrel the apples as fast as picked from the trees, heading up at once and drawing to market or piling in some cool place till the approach of cold weather, and then putting in cellars.</t>
  </si>
  <si>
    <t>Julius Cæsar Crossing the Rubicon</t>
  </si>
  <si>
    <t>The Rubicon originally derived its importance from the fact that it was the boundary between all that part of the north of Italy which is formed by the valley of the Po, one of the richest and most magnificent countries of the world, and the more southern Roman territories. This country of the Po constituted what was in those days called the hither Gaul, and was a Roman province. It belonged now to Caesar's jurisdiction, as the commander in Gaul. All south of the Rubicon was territory reserved for the immediate jurisdiction of the city. The Romans, in order to protect themselves from any danger which might threaten their own liberties from the immense armies which they raised for the conquest of foreign nations, had imposed on every side very strict limitations and restrictions in respect to the approach of these armies to the capital. The Rubicon was the limit on this northern side. Generals commanding in Gaul were never to pass it. To cross the Rubicon with an army on the way to Rome was rebellion and treason. Hence the Rubicon became, as it were, the visible sign and symbol of civil restriction to military power.</t>
  </si>
  <si>
    <t>James Hamilton Lewis</t>
  </si>
  <si>
    <t>Defending the World's Right to Democracy</t>
  </si>
  <si>
    <t>http://www.gutenberg.org/files/38750/38750-h/38750-h.htm#Page_281</t>
  </si>
  <si>
    <t>Let the world know that as George Washington fought for democracy as a right to America and Thomas Jefferson proclaimed it as a necessity to mankind, while Lincoln made it his creed of emancipation for all color and all climes—so, too, Wilson fights for democracy as a right of the whole world. The promise of Wilson to "make the world safe for democracy" is no threat to make the world take democracy. It is but the assurance of the effort to give to the world its chance to take democracy. This war of America is the announcement that we, by our entrance into the conflict, will prevent any despot from depriving any people of the right to exercise their free will in rejecting despotism and choosing democracy. The United States does not fight to force any Government to adopt the theory of our Government, nor does the United States fight to force any foreign people to take our form of government against any form of government they may choose for themselves. But America does fight to prevent any foreign Government from thwarting any land from enjoying democracy if it so wills by the voice of its own people.</t>
  </si>
  <si>
    <t>John Bright</t>
  </si>
  <si>
    <t>National Morality</t>
  </si>
  <si>
    <t>http://www.gutenberg.org/files/22795/22795-h/22795-h.htm#Page_161a</t>
  </si>
  <si>
    <t>I believe there is no permanent greatness to a nation except it be based upon morality. I do not care for military greatness or military renown. I care for the condition of the people among whom I live. There is no man in England who is less likely to speak irreverently of the Crown and Monarchy of England than I am; but crowns, coronets, mitres, military display, the pomp of war, wide colonies, and a huge empire, are, in my view, all trifles light as air, and not worth considering, unless with them you can have a fair share of comfort, contentment, and happiness, among the great body of the people. Palaces, baronial castles, great halls, stately mansions, do not make a nation. The nation in every country dwells in the cottage; and unless the light of your Constitution can shine there, unless the beauty of your legislation and the excellence of your statesmanship are impressed there on the feelings and condition of the people, rely upon it, you have yet to learn the duties of government.</t>
  </si>
  <si>
    <t>John Jensenius</t>
  </si>
  <si>
    <t>The Clouds Outside my Window</t>
  </si>
  <si>
    <t>https://freekidsbooks.org/wp-content/uploads/2019/09/CloudsOutMyWindow-NOAA-FKB.pdf</t>
  </si>
  <si>
    <t>In general, there are two ways clouds form. In both cases, though, the clouds form because the air is cooling. In the atmosphere, rising air cools and sinking air warms. In most cases, the clouds that you see are caused by rising air.
Clouds can also form when the air gets colder for other reasons. This can happen overnight when the air is cooling, or when warm air moves over a cold lake or a snowcovered surface.
Clouds are classified based on how high they are in the sky, whether they are made up of tiny water droplets or ice crystals, their general appearance, and whether they are producing precipitation. On the next few pages, I'll explain some of the basic terminology used to classify clouds.
Puffy clouds are called cumulus or have the prefix "cumulo." Clouds that form a layer are called stratus or have the prefix "strato." Clouds that are made up of ice crystals are called cirrus or have the prefix "cirro." Clouds that produce precipitation are called nimbus or have the prefix "nimbo."
We often need to combine the various cloud terms to accurately describe the clouds we see.</t>
  </si>
  <si>
    <t>John Macy</t>
  </si>
  <si>
    <t>American Literature</t>
  </si>
  <si>
    <t>American literature and English literature of the nineteenth century are parallel derivatives from preceding centuries of English literature. Literature is a succession of books from books. Artistic expression springs from life ultimately but not immediately. It may be likened to a river which is swollen throughout its course by new tributaries and by the seepages of its banks; it reflects the life through which it flows, taking color from the shores; the shores modify it, but its power and volume descend from distant headwaters and affluents far up stream. Or it may be likened to the race-life which our food nourishes or impoverishes, which our individual circumstances foster or damage, but which flows on through us, strangely impersonal and beyond our power to kill or create. It is well for a writer to say: "Away with books! I will draw my inspiration from life!" For we have too many books that are simply better books diluted by John Smith. At the same time, literature is not born spontaneously out of life. Every book has its literary parentage, and students find it so easy to trace genealogies that much criticism reads like an Old Testament chapter of "begats."</t>
  </si>
  <si>
    <t xml:space="preserve">The Story of an Indomitable Captain
</t>
  </si>
  <si>
    <t>http://www.gutenberg.org/files/38750/38750-h/38750-h.htm#Page_292</t>
  </si>
  <si>
    <t>The ship went down in less than four minutes. The Captain was the last man on board, going down with her, and was sucked under. On coming up he was caught under an upturned boat to which five hands were clinging.
"One lifeboat," says the chief engineer, "which was floating empty in the distance, was cleverly manoeuvred to our assistance by the steward, who swam off to her pluckily. Our next endeavor was to release the Captain, who was entangled under the boat. As it was impossible to right her, we set to to split her side open with the boat hook, because by awful bad luck the head of the axe we had flew off at the first blow and was lost. The work took thirty minutes, and the extricated Captain was in a pitiable condition, being badly bruised and having swallowed a lot of salt water. He was unconscious. While at that work the submarine came to the surface quite close and made a complete circle round us, the seven men which we counted on the conning tower laughing at our efforts.</t>
  </si>
  <si>
    <t>Lamis Asali</t>
  </si>
  <si>
    <t>Aristotle the Water Bottle</t>
  </si>
  <si>
    <t>https://www.digitallibrary.io/en/books/details/1376</t>
  </si>
  <si>
    <t>Aristotle the Water Bottle was wiser than the rest of the bottles. She dreamed of a wonderful future. She was searching for something different. She hopped around Bottly Island to find what she was looking for, but nothing appeared. Aristotle the Water Bottle has a long life; one thousand years. How will she spend her days, chatting and playing? As she sat and thought… A brown bottle arrived on shore. Inside the brown bottle there was a newspaper. It opened the newspaper and read out aloud, "Change your life. The city gives bottles another chance for a better life." He looked at the rest of the bottles and continued, "If you find a recycling bin, you can become part of baby gown or part of a carpet and if you're lucky enough, you'll travel the world as part of a sleeping bag."</t>
  </si>
  <si>
    <t>LEON VIDAL</t>
  </si>
  <si>
    <t>PHOTO-ENGRAVING ON ZINC OR COPPER</t>
  </si>
  <si>
    <t>To coat the metal plate, place it on a turning table, to which it is made fast at the center by a pneumatic holder; to assure the perfect adhesion of this holder, it is as well to wet the circular elastic ring of the holder before applying it to the metallic surface. When this is done, the table may be made to rotate quickly without fear of detaching the plate by the rapidity of the movement. The plate is placed in a perfectly horizontal position, where no dust can settle on it; the mixture is then poured on it, and distributed by means of a triangular piece of soft paper, so as to cover equally all the parts of the plate. Care should be taken not to flow too much liquid over the plate, and when the latter is everywhere coated, the excess is poured off into a different vessel from that which contains the filtered mixture, or else into a filter resting on that vessel.</t>
  </si>
  <si>
    <t>Letter from The Daily Atlantis of New York dated Constantinople, Aug. 6</t>
  </si>
  <si>
    <t>CONSTANTINOPLE IN AUGUST</t>
  </si>
  <si>
    <t>Policemen and Sheriffs, followed by military officers, are taking by force everything in the way of foodstuffs, entering the bakeries and other shops selling victuals, boarding ships with cargoes of flour, potatoes, wheat, rice, &amp;c., and taking over virtually everything, giving in lieu of payment a receipt which is not worth even the paper on which it is written.
In this way many shops are forced to close, bread has entirely disappeared from the bakeries, and Constantinople, the capital of a neutral country, is already feeling all the troubles and privations of a besieged city. Prices for foodstuffs have soared to inaccessible heights as provisions are becoming scarce. Actual hand-to-hand combats are taking place in the streets outside the bakeries for the possession of a loaf of bread, and hungry women with children in their arms are seen crying and weeping in despair.</t>
  </si>
  <si>
    <t>Lord Robert Cecil, Parliamentary Under Secretary of Foreign Affairs, made the following statement in answer to Count Czernin</t>
  </si>
  <si>
    <t>Great Britain's Reply to Count Czernin</t>
  </si>
  <si>
    <t>http://www.gutenberg.org/files/38750/38750-h/38750-h.htm#Page_327</t>
  </si>
  <si>
    <t>Count Czernin claims with the greatest audacity that he and his allies have just made proposals that are moderate, and even guided by the principles of self-determination, no annexations, and no indemnities. As far as self-determination is concerned, in every one of the new States they have set up they have done so without the slightest regard to the wishes of the peoples and no serious attempt was made even to follow racial boundaries or racial antecedents.
The province of Dobrudja, (Rumania,) which has been handed over to Bulgaria, has only 18 per cent. Bulgarians and 50 per cent. Rumanians, and Southern Bessarabia, which apparently is offered to Rumania, is the part of Bessarabia having the fewest Rumanians. As for no annexations, Count Czernin claims that all he has done is to carry out slight frontier rectifications. What he really has done is to take an important part of the Danube and all the passes between Austria-Hungary and Rumania. Not only this, he has driven back the Carpathian frontier eight or ten miles.</t>
  </si>
  <si>
    <t>Louise Imogen Guiney</t>
  </si>
  <si>
    <t>The Precept of Peace</t>
  </si>
  <si>
    <t>The true use of the much-praised Lucius Cary, Viscount Falkland, has hardly been apprehended: he is simply the patron saint of indifferents. From first to last, almost alone in that discordant time, he seems to have heard far-off resolving harmonies, and to have been rapt away with foreknowledge. Battle, to which all knights were bred, was penitential to him. It was but a childish means: and to what end? He meanwhile—and no man carried his will in better abeyance to the scheme of the universe—wanted no diligence in camp or council. Cares sat handsomely on him who cared not at all, who won small comfort from the cause which his conscience finally espoused. He labored to be a doer, to stand well with observers; and none save his intimate friends read his agitation and profound weariness. "I am so much taken notice of," he writes, "for an impatient desire for peace, that it is necessary I should likewise make it appear how it is not out of fear for the utmost hazard of war."</t>
  </si>
  <si>
    <t>M. DUMAS</t>
  </si>
  <si>
    <t>CARBONIC ACID IN THE AIR</t>
  </si>
  <si>
    <t>http://www.gutenberg.org/files/8504/8504-h/8504-h.htm#14</t>
  </si>
  <si>
    <t>The physiological role of carbonic acid, its geognostic influence, and its relations to most ordinary meteorological phenomena on the earth's surface--all these contribute to give special weight to studies concerned in the estimation of the normal quantity of carbonic acid in the air.
Nevertheless, this estimation is attended with great difficulty. Not everyone is able to take up such questions, and not all processes are adapted to it. The first thought which would naturally arise would be to inclose a known volume of air in a given vessel, and then determine its carbonic acid by measuring or weighing it. In this way we should obtain the exact relation between a volume of air and the volume of carbonic acid in it, for any given moment, and in any given place. If, however, this be done with a ten-liter flask, for example, it would only hold 3 c.c. of carbonic acid, weighing 6 milligrammes; and, whether it is weighed or measured, the error may easily equal 10 per cent. of the real value, hence no deductions could be drawn from the observed facts.</t>
  </si>
  <si>
    <t>Mala Kumar, Manisha Chaudhry</t>
  </si>
  <si>
    <t>A Street or a Zoo?</t>
  </si>
  <si>
    <t>https://www.digitallibrary.io/en/books/details/1030</t>
  </si>
  <si>
    <t>Sonu, Monu and Rina set out to play. They saw a kitten. She was looking at a big rat.
"Oh look!" shouted Sonu. Rina saw a tiny ant going towards the big rat.
Suddenly, a very big shadow fell upon them all. A very big eagle came down to the wall. A tiny ant, a small kitten, a big rat and a very big eagle in the same long street!
What would the three clever children do now?
They clapped their little hands! The eagle spread its big wings and flew away. Rina made the ant climb onto a leaf. She left the leaf on the wall. The ant saw a grain of sugar. She picked it up and ran home. The big rat picked up a half-eaten pakoda and went back into the drain. The small kitten said 'miaaww' and started licking her paw.</t>
  </si>
  <si>
    <t>The Friendship of Nantaquas</t>
  </si>
  <si>
    <t>Presently I rose and, making my way to the werowance of the village, where he sat with his eyes fixed on the spectacle, told him that I was wearied and would go to my hut, to rest for the few hours that yet remained of the night. He listened dreamily, but made no offer to escort me. After a moment he acquiesced in my departure, and Diccon and I quietly left and began to cross the firelit turf between them and our lodge. When we had reached its entrance, we paused and looked back to the throng we had left. Every back seemed turned to us, every eye intent upon the leaping figures. Swiftly and silently we walked across the bit of even ground to the friendly trees and found ourselves in a thin strip of shadow. Beneath the trees, waiting for us, was the American Indian maid. She would not speak or tarry, but flitted before us as dusk and noiseless as a moth, and we followed her into the darkness beyond the firelight. Here a wigwam rose in our path; the girl, holding aside the mats that covered the entrance, motioned to us to enter.</t>
  </si>
  <si>
    <t>Mervat Al-Beltagi</t>
  </si>
  <si>
    <t>Bonney Vroom</t>
  </si>
  <si>
    <t>https://www.digitallibrary.io/en/books/details/1391</t>
  </si>
  <si>
    <t>All the animals burst out laughing as they looked at Bonney. 
Bonney stopped and looked at them and asked, "What is so funny?" "Are my back doors opened? Are my front tires flat? Is my rearview mirror out of place?" Rabbit came up to Bonney and said, "Why are you pretending you are a car? 
Bonney said, "I'm not pretending. I am a car. I have four doors. Beep! Beep! Beep…Vroom!" Mrs. Goose pointed to Bonney's reflection in the lake and said, "Bonney, you are a h-o-r-s-e." Bonney looked at her image and opened her mouth to look at her teeth and shook her head saying, "I don't see a horse." Then she opened her mouth and said, "Look at this engine, I put oil in it, so it won't overheat." Mrs. Duck laughed and tried to convince her saying, "You are a horse, with four hooves, Look!!" 
Bonney looked at her hooves and shook her head saying, "I have four tires, and I drink gas to move."</t>
  </si>
  <si>
    <t>Among the Roots</t>
  </si>
  <si>
    <t>https://www.digitallibrary.io/en/books/details/1370</t>
  </si>
  <si>
    <t>Ronny, Ronny! Why don't you go and see what's going on in your garden? Ronny, it looks serious. Why don't you go and see for yourself? Didn't I tell you it was serious? Are these tiny snakes? They're eating all the vegetables. They'll destroy your garden. Don't just stare at me. You've got do something about it. Are you scared? Catch them and take them out of the garden immediately! Oops, poor thing. You fell right in the mud. Look at them, they're laughing at you. Do you want these little creatures to win? I thought you were a super hero. Great! Well done! What are they? They look like tiny snakes. Hmm...so, they're actually earthworms. Ok, what else? Watch out, the worm got away. Catch, it! Don't let it go. Faster! Faster! It stopped over there at the pomegranate tree. Oh! It got away! Do you really want to find it? Ok, then do as she did. She tapped the pomegranate tree three times. Give it try. What do you have to lose?</t>
  </si>
  <si>
    <t>official announcement from the Sublime Porte on Sept. 10</t>
  </si>
  <si>
    <t>DIPLOMATIC SITUATION AND PRESS OPINIONS</t>
  </si>
  <si>
    <t>From another point of view, the fact that foreigners living in the Ottoman Empire are exempt from taxation, in accordance with the capitulations, makes it impossible for the Sublime Porte to procure the indispensable means for the carrying out, not only of the reforms but of its everyday needs.
The impossibility of increasing the indirect taxation is bringing about the increase of direct taxes, and therefore makes the burden on the Ottoman tax-payers all the heavier. The fact that foreigners who enjoy in the Ottoman Empire every protection and every privilege as well as freedom in their business transactions are exempt from taxation constitutes in itself an intolerable injustice and creates at the same time a situation detrimental to the independence and prestige of the Government. While the Imperial Government was firm in its resolution to continue its efforts regarding the reforms, the general war broke and increased the financial difficulties of the country in such a degree that all the innovations and all the reforms which have been decided upon and actually begun are threatened to remain without effect.</t>
  </si>
  <si>
    <t>The Vicar of Wakefield</t>
  </si>
  <si>
    <t>Our little habitation was situated at the foot of a sloping hill, sheltered with a beautiful underwood behind, and a prattling river before; on one side a meadow, on the other a green. My farm consisted of about twenty acres of excellent land. Nothing could exceed the neatness of my little enclosures, the elms and hedgerows appearing with inexpressible beauty. My house consisted of but one story, and was covered with thatch, which gave it an air of great snugness; the walls on the inside were nicely whitewashed, and my daughters undertook to adorn them with pictures of their own designing. Though the same room served us for parlor and kitchen, that only made it the warmer. Besides, as it was kept with the utmost neatness,—the dishes, plates and coppers being well scoured and all disposed in bright rows on the shelves—the eye was agreeably relieved and did not want richer furniture. There were three other apartments: one for my wife and me; another for our two daughters within our own; and the third, with two beds, for the rest of the children.</t>
  </si>
  <si>
    <t>Olivia Howard Dunbar</t>
  </si>
  <si>
    <t>The Shell of Sense</t>
  </si>
  <si>
    <t>Suddenly, as Theresa sat there, her head, filled with its tender thoughts of me, held in her gentle hands, I felt Allan's step on the carpeted stair outside. Theresa felt it, too,—but how? for it was not audible. She gave a start, swept the black envelopes out of sight, and pretended to be writing in a little book. Then I forgot to watch her any longer in my absorption in Allan's coming. It was he, of course, that I was awaiting. It was for him that I had made this first lonely, frightened effort to return, to recover.... It was not that I had supposed he would allow himself to recognize my presence, for I had long been sufficiently familiar with his hard and fast denials of the invisible. He was so reasonable always, so sane—so blindfolded. But I had hoped that because of his very rejection of the ether that now contained me I could perhaps all the more safely, the more secretly, watch him, linger near him. He was near now, very near,—but why did Theresa, sitting there in the room that had never belonged to her, appropriate for herself his coming?</t>
  </si>
  <si>
    <t>Omaima Ezzedine</t>
  </si>
  <si>
    <t>Junior Runaway</t>
  </si>
  <si>
    <t>https://www.digitallibrary.io/en/books/details/1366</t>
  </si>
  <si>
    <t>Junior felt so sad and misunderstood and thought to himself, "I'll run away to a place where no one will take away my things and I can do what I want. But just where should I go?" Then he got an idea. He'll run away to space. How? In a space ship that will take him up and away from Earth's gravity and everyone that is upset with him. He won't find this space ship in any showroom or a garage. As a matter of fact, Junior will just have to make it himself. He ran to the kitchen and attic, collecting any metal items that he could find. He gathered pots, utensils and other scraps - even an old television antenna! He glued everything together until it was finally secure and ready for take off. He thought, "Now, to break through Earth's gravitional field, I'll have to accelerate at sixty thousand kilometres per second. How could I possibly do that?"</t>
  </si>
  <si>
    <t>Perceval Gibbon</t>
  </si>
  <si>
    <t>The Battle of New Year's Day</t>
  </si>
  <si>
    <t>http://www.gutenberg.org/files/18880/18880-h/18880-h.htm#The_Battle_of_New_Years_Day</t>
  </si>
  <si>
    <t>The Germans have made a routine of their attacks, always making them at night and always ineffectually. They advance as far as the barbed wire, 30 yards in front of the trench. There they encounter the full force of the Russian rifle fire and fall back again. The Germans shell without ceasing. All the Russians speak of their profuse expenditure of ammunition. The commander of the trench told me that at the lowest they fired over 3,000 shells on a single day.
Although intermittent firing continued through the night, no attack was made. With the morning the German guns resumed their exhaustive questing along the rear of the trenches, and a big factory to the southward once more became their target. Its great chimney began to acquire a kind of sporting significance, it was so obviously the object of fire in that direction; and bets were going in the trench backing the chimney against the German gunners.</t>
  </si>
  <si>
    <t>Peter Struve</t>
  </si>
  <si>
    <t>United Russia</t>
  </si>
  <si>
    <t>http://www.gutenberg.org/files/18880/18880-h/18880-h.htm#United_Russia</t>
  </si>
  <si>
    <t>There is one other consideration which cannot be passed over in silence. In Russia many are convinced, and others instinctively feel, that a victorious war will contribute to the internal recovery and regeneration of the State. Many barriers have already fallen, national and political feuds have been softened, new conditions are being created for the mutual relations of the people and the Government. There is every reason to think that some members of the Government—unfortunately, it is true, not all—have understood that at the present time of complete national union many of the old methods of administration and all the old Government psychology are not only out of place, but simply impossible. In one question, the Polish, this conviction has received the supreme sanction of the sovereign and of the Commander in Chief, and a striking expression in the latter's manifesto to the Poles. Further than this, the actual attitude of Russian Liberals and Radicals toward a whole series of problems and relations cannot fail to be changed. Thus the war will help to reconcile and soften many internal contradictions in Russia.</t>
  </si>
  <si>
    <t>Premier Viviani of France</t>
  </si>
  <si>
    <t>We Will Fight to the End</t>
  </si>
  <si>
    <t>http://www.gutenberg.org/files/20521/20521-h/20521-h.htm#We_Will_Fight_to_the_End</t>
  </si>
  <si>
    <t>The day of a definite victory has not yet come. Our task until then will be heavy, and it may be long. Let us bring all our strength to bear in the carrying out of this task. Our allies know that we will do so, as well as the neutral nations, and it is in vain that a wild campaign of false news has been set on foot. If Germany at the outset pretended to have any doubt as to the attitude of France, she no longer doubts.
Let Germany bear witness now that when the French Parliament reopened after over four months of war, it has renewed before the world the spectacle it offered on the day when, in the name of the nation, it took up the challenge.
To conquer, heroism at the frontier will not suffice. It is necessary also to have internal union. Let us continue to preserve this sacred union from any blemish today, as in the past, and in the future. Let us keep before our minds the one cry of victory, the vision of our motherland, and the ideal of right.</t>
  </si>
  <si>
    <t>R.I.L., in The Garden</t>
  </si>
  <si>
    <t>RIVINA LÆVIS</t>
  </si>
  <si>
    <t>http://www.gutenberg.org/files/8504/8504-h/8504-h.htm#20</t>
  </si>
  <si>
    <t>The brilliant little scarlet berries of this plant render it, when well grown, one of the prettiest of ornaments for the hothouse, conservatory, or even for a warm room. It is quite easily managed, stray seeds of it even growing where they fall, and making handsome specimens. For indoor decoration few subjects are more interesting, and a few plants may be so managed as to have them in fruit in succession all the year round. Any kind of soil will answer for this Rivina. Cuttings of it strike freely, but it is easiest obtained from seeds. Either one plant or three may occupy a 6 in. pot, and that is the best size for table decoration. Usually it is best to raise a few plants every year and discard the old stock, but some may be retained for growing into large specimens. These should be cut back before they are started into growth. The berries yield a fine, but fugitive red color.</t>
  </si>
  <si>
    <t>Robert Cortes Holliday</t>
  </si>
  <si>
    <t>The Fish Reporter</t>
  </si>
  <si>
    <t>Take whale oil. Take the funny old buildings on Front Street, out of paintings, I declare, by Howard Pyle, where the large merchants in whale oil are. Take salt fish. Do you know the oldest salt-fish house in America, down by Coenties Slip? Ah! you should. The ghost of old Long John Silver, I suspect, smokes an occasional pipe in that old place. And many are the times I've seen the slim shade of young Jim Hawkins come running out. Take Labrador cod for export to the Mediterranean lands or to Porto Rico via New York. Take herrings brought to this port from Iceland, from Holland, and from Scotland; mackerel from Ireland, from the Magdalen Islands, and from Cape Breton; crabmeat from Japan; fishballs from Scandinavia; sardines from Norway and from France; caviar from Russia; shrimp which comes from Florida, Mississippi, and Georgia, or salmon from Alaska, and Puget Sound, and the Columbia River.</t>
  </si>
  <si>
    <t>Bath time for Chunnu and Munnu</t>
  </si>
  <si>
    <t>https://www.digitallibrary.io/en/books/details/1014</t>
  </si>
  <si>
    <t>Yay! It is bath time for Chunnu and Munnu,
Today, Mama sings a new rhyme for Chunnu and Munnu
La la la la... It is bath time for Chunnu and Munnu,
Mama washes all the dirt off Chunnu and Munnu
Scrub-a-dub-a-dub… It is bath time for Chunnu and Munnu,
Soap bubbles and fun for Chunnu and Munnu
Thup! Thup! Thup! It is bath time for Chunnu and Munnu,
Mama runs to catch naughty Chunnu and Munnu
Ha ha ha ha… Bath time is over for Chunnu and Munnu,
Mama hugs clean-clean Chunnu and Munnu
Mmmmm… Bath time is over for Chunnu and Munnu,
But tying up pyjamas is hard for Chunnu and Munnu
Oh oh aah…. Bath time is over for Chunnu and Munnu,
Yay! It is dinner time for Chunnu and Munnu
Yum yum yum… Dinner time is over for Chunnu and Munnu,
Nana and Nani are waiting to kiss Chunnu and Munnu.</t>
  </si>
  <si>
    <t>Roopa Pai</t>
  </si>
  <si>
    <t>Inside the World Wide Web</t>
  </si>
  <si>
    <t>https://freekidsbooks.org/wp-content/uploads/2019/11/FKB-Kids-Stories-Inside-the-Internet.pdf</t>
  </si>
  <si>
    <t>Have you heard of the World Wide Web? No? Never mind. Now, have you heard of the Internet? Yes? Great! But what IS the Internet? Did you say "I am not quite sure, but I know it has something to do with computers"? You're right – it does. But that's not the whole answer. What's the WHOLE answer then? Hmmm. We need an EXPERT to answer that. And guess what - I know JUST the person! She's usually to be found near a computer, so let's go straight to the computer now.
Hi Nettikutti! Here is a group of kids to meet you! Come on out, come on out, wherever you are! THERE you are! Go on, kids, say hello! And don't be fooled by her cuteness and her size – she holds a LOT of information in her little head!
So Nettikutti, here's what everyone wants to know - What IS the Internet? Ooooh. BIG question. Let's see how I can put it simply. The Internet (short for ‘INTERconnected NETworks') is a large, large, LARGE collection of computers from all over the world that are connected to each other.</t>
  </si>
  <si>
    <t>Ruth Kauffmann</t>
  </si>
  <si>
    <t>Raid on Scarborough Seen from a Window</t>
  </si>
  <si>
    <t>http://www.gutenberg.org/files/18880/18880-h/18880-h.htm#Raid_on_Scarborough_Seen_from_a_Window</t>
  </si>
  <si>
    <t>Our attention was called to the fact that there was "practicing" going on, and we could, at 8:07, see quick flashes. That these flashes pointed directly at Scarborough we did not for a few minutes comprehend. Then, the fog slowly lifting, we saw a fog that was partly smoke. The castle grew into its place in the six miles distance. It seemed for a moment that the eight-foot-thick Norman walls tottered; but no, whatever tottered was behind the keep. Curiously enough we could barely hear the cannonading, for the wind was keen in the opposite direction, yet we could, as the minutes crept by and the air cleared, see distinctly the flashes from the boats and the flashes in the city.
After about fifteen minutes there was a cessation, or perhaps a hesitation, that lasted two minutes; then the flashes continued.</t>
  </si>
  <si>
    <t>Samar Al-Wakeel</t>
  </si>
  <si>
    <t xml:space="preserve"> A Gift
For Mom </t>
  </si>
  <si>
    <t>https://www.digitallibrary.io/en/books/details/1379</t>
  </si>
  <si>
    <t>Donna Rex prepared a wonderful gift for her mom. She did it all by herself, then wrapped it with bright colorful paper. It looked wonderful. 
Won't Mom just love it?! Mom must be at home by now. 
Donna Rex pushed the gift to take it to Mom. She pushed and she pushed, but her gift wouldn't move. It was as heavy as a huge mammoth! Donna Rex ran to her friend Mr. Muscles and asked him for help. 
The gift must go to Mom. 
Mr. Muscles pushed the gift so hard. Push, push, push. The gift shook a little bit, but it didn't move. Together Mr. Muscles and Donna Rex pushed the gift. And then...the gift finally moved. 
The friends yelled, "Hip hip hooray!" Donna Rex and Mr. Muscles kept pushing and pushing until they reached a steep hill. Mr Muscles said, "Oh, I'm so tired. I can't do this anymore!"</t>
  </si>
  <si>
    <t>Sanjana Khoobchandani</t>
  </si>
  <si>
    <t>Bounthy's Singing Birds</t>
  </si>
  <si>
    <t>https://www.digitallibrary.io/en/books/details/3732</t>
  </si>
  <si>
    <t>Bounthy's home is near the forest. There are birds all around that sing beautiful songs. "Coo-oo, coo-oo," sing the birds. Bounthy sits and listens to the birds sing with joy.
Every day, his father takes one bird to the forest to help catch other birds. He catches the birds one by one and brings them all home. Bounthy's home is filled with birds. But after some time, instead of singing, they sigh sadly.
One day, Bounthy wakes up to see that none of his birds is singing. He tries to find ways to make them happy and sing again. He feeds them rice, but they don't eat any of it.
"What happened to you, my birds?" he asks them. "Do you want to go back to the forest?"
Bounthy decides to talk to his father.
Bounthy and his father take the birds back to the forest and set them free.</t>
  </si>
  <si>
    <t>Sibongile Mnkandla</t>
  </si>
  <si>
    <t>A present for
grandma</t>
  </si>
  <si>
    <t>Grandma is coming to visit. And always she brings Thabo some peanuts and wild fruits or mealies and a melon, sometimes. Thabo wants to give Grandma something special too. A book would be lovely, but can Grandma read? If he went to the mall, would he get something nice? "Let's make her a bag," says Thabo with a smile. "A big strong bag in denim blue." Mother takes out the fabric they bought at the shop. She spreads out the pattern and begins to cut. First, the two main sides that are big and wide. Then two smaller ones to give it some shape. Thabo folds them together with the two main sides. He watches as Mother takes the pattern again. She cuts out the bottom in two long pieces. This is what will make the bag really strong. Thabo folds them as Mother takes the pattern again. She cuts out four straps that are wide and long. Two will be sewn together to make one strap. This will give the bag double strength.</t>
  </si>
  <si>
    <t>SIR EDWARD GREY’S REPLY</t>
  </si>
  <si>
    <t>http://www.gutenberg.org/files/20521/20521-h/20521-h.htm#A_Scrap_of_Paper</t>
  </si>
  <si>
    <t>It is not surprising that the German Chancellor should show anxiety to explain away his now historic phrase about a treaty being a mere 'scrap of paper.'
"The phrase has made a deep impression because the progress of the world largely depends upon the sanctity of agreements between individuals and between nations, and the policy disclosed in Herr von Bethmann-Hollweg's phrase tends to debase the legal and moral currency of civilization.
"What the German Chancellor said was that Great Britain in requiring Germany to respect the neutrality of Belgium 'was going to make war just for a word, just for a scrap of paper'—that is, that Great Britain was making a mountain out of a molehill. He now asks the American public to believe that he meant the exact opposite of what he said; that it was Great Britain who really regarded the neutrality of Belgium as a mere trifle, and that it was Germany who 'took her responsibilities toward the neutral States so seriously.'</t>
  </si>
  <si>
    <t>The Siege of the Castle</t>
  </si>
  <si>
    <t>When Cedric the Saxon saw his son drop down senseless in the great tournament at Ashby, his first impulse was to order him into the care of his own attendants, but the words choked in his throat. He could not bring himself to acknowledge, in the presence of such an assembly, the son whom he had renounced and disinherited for his allegiance to the Norman king of England, Richard of the Lion Heart. However, he ordered one of the officers of his household, his cupbearer, to convey Ivanhoe to Ashby as soon as the crowd had dispersed. But the man was anticipated in this good office. The crowd dispersed, indeed, but the wounded knight was nowhere to be seen.
It seemed as if the fairies had conveyed Ivanhoe from the spot; and Cedric's officer might have adopted some such theory to account for his disappearance, had he not suddenly cast his eyes on a person attired like a squire, in whom he recognized the features of his fellow-servant Gurth, who had run away from his master.</t>
  </si>
  <si>
    <t>Siyavula</t>
  </si>
  <si>
    <t>Natural Sciences - 7 A</t>
  </si>
  <si>
    <t>https://drive.google.com/file/d/0B6pcGxi_-Y9PdWJhVXVrVnIzVnM/view</t>
  </si>
  <si>
    <t>Have you heard the word 'sphere' before? Do you know what it means? A sphere is normally used when talking about a round shape (like a ball). Now, what do we mean when we talk about the biosphere? The prefix 'bio-' indicates something to do with life. For example, 'biology' is the study of living organisms. So, can you put these two meanings together to work out what 'biosphere' means? The biosphere is the place where life exists on planet Earth. When we talk about the biosphere, we are talking about a huge system (the whole world!) and how all the different parts work together to support life. We will look at these different parts in more detail a bit later. We can also use the term biosphere in different ways. When we speak of all life on Earth as it interacts with the non-living rocks and soil, water and air (atmosphere), we call this the biosphere. We can also call a specific part or region on Earth that supports life, a biosphere, especially when we refer to the living organisms and the environments in which they live.</t>
  </si>
  <si>
    <t>Natural Sciences - 8 A</t>
  </si>
  <si>
    <t>https://drive.google.com/file/d/0B6pcGxi_-Y9PRzdONUY2a1Y5aTg/view</t>
  </si>
  <si>
    <t>Our bodies need energy to move and do work. Where do we get our energy from? The energy is obtained from the food that we and all other organisms eat. If you think back to the work you did on fuel and energy in previous grades in Energy and Change, you will remember that fuels, such as wood, coal, and oil, contain chemical potential energy. When this fuel is burned in the presence of oxygen, the chemical potential energy is transferred into light and heat energy. In the same way, the glucose from the food that you eat is combined with oxygen in a series of chemical reactions to release the energy. The glucose is broken down and the energy is released. This energy is then used to drive all the other processes in your body. This process is called respiration. We can define respiration in all living organisms as the process by which energy is released from glucose in a series of chemical reactions. Respiration takes place in all organisms, even plants. However, plants do not need to eat any food as they make their own food during photosynthesis.</t>
  </si>
  <si>
    <t>Natural Sciences - 9 A</t>
  </si>
  <si>
    <t>https://drive.google.com/file/d/0B6pcGxi_-Y9PSEFyRnBsQjFBTVE/view</t>
  </si>
  <si>
    <t>Carbohydrates are the main supply of energy for our bodies. They break down in our digestive system to form glucose (which is a sugar). Examples of foods that contain carbohydrates are: whole grain bread, potatoes, pasta, rice, fruit, vegetables, maize and legumes. Unfortunately many people eat too many carbohydrates, especially processed carbohydrates like sweets and biscuits, chips, pastries, soft drinks and sweetened fruit juices.
Fats and oils are important for many body processes:
• Fat protects and insulates your organs
• They help maintaining healthy hair and nails.
• Some vitamins can only be absorbed and transported when attached to fat molecules.
• Fats and oils also provide the body with energy.
However, some fats are better than others and having too much of any type is not a good idea. Vitamins help with the different chemical reactions in our bodies:
• vitamin A helps strengthen our immune system and is good for eyesight in the dark
• B vitamins help us process energy from food
• vitamin C helps to keep your skin and gums healthy and improves the immune system
• vitamin D helps to build strong bones and teeth</t>
  </si>
  <si>
    <t>Speaker of the House of the Parliament of Turkey on Aug. 2</t>
  </si>
  <si>
    <t>TURKISH PARLIAMENT PROROGUED</t>
  </si>
  <si>
    <t>The imperial proclamation ordering the last elections has produced some uneasiness both within and without the empire. It was said at that time that the Chamber was to be convened only to give vent to partisan feeling and to disturb the quiet of the country. The elections, however, proceeded in as orderly a way as possible, and the Chamber performed its duty with great order and solicitude, having voted the budget and many other laws. The country accordingly is convinced that the Chamber has fulfilled its duty with relative calm, in view of the circumstances. We part today in order to meet again in November. The war between Austria-Hungary and Serbia has a tremendous importance in the general European situation. While until yesterday Europe was kept in a state of watchful waiting, now we are informed that war has been declared between Germany and Russia. In face of such an international situation, it behooves all us Ottomans to rally in a spirit of harmony around the imperial throne, and to act with the moderation characteristic of our race for the preservation of our country.</t>
  </si>
  <si>
    <t>Special Cable to The New York Times</t>
  </si>
  <si>
    <t>Seeing Nieuport Under Shell Fire</t>
  </si>
  <si>
    <t>http://www.gutenberg.org/files/18880/18880-h/18880-h.htm#Seeing_Nieuport_Under_Shell_Fire</t>
  </si>
  <si>
    <t>I left Furnes on a French motor truck carrying bread and meat to the troops at Nieuport. For about three miles the truck followed the canal, passing the village of Wulpen, and then came to a stop. We had arrived near the bridge over which we must pass to reach Nieuport. As we slowly approached the bridge I asked the chauffeur: "What is delaying us?" "It is a little too warm for the moment," he replied.
When a soldier admits that things are warm it is certain that there is serious fighting afoot. To the right and left over the fields we could see the inundations. On the roads our soldiers were moving and the guns of the Allies were filling the air with thunder. In the intervals one could hear the spitting of quick-firers and the lesser chorus of rifle fire.</t>
  </si>
  <si>
    <t>How the Baroness Hid Her Husband on a Vessel</t>
  </si>
  <si>
    <t>http://www.gutenberg.org/files/18880/18880-h/18880-h.htm#How_the_Baroness_Hid_Her_Husband_on_a_Vessel</t>
  </si>
  <si>
    <t>Baron von Wolf and his wife, who is the daughter of a wealthy patent medicine manufacturer and whose stepfather is Consul General St. John Gaffney, at Munich, were on their plantation in German Southwest Africa, when the Kaiser ordered the mobilization. Being a reserve officer, the Baron started homeward on board a German steamship on July 29, and, fortunately for him, the Baroness accompanied him.
On receipt of wireless information that war had been declared, their ship promptly put into Rio Janeiro toward the middle of August, and it was two weeks later before the Wolfs found a neutral vessel headed for Holland.
In South American waters they were halted by a British cruiser, but although there were many German reservists among the passengers, the cruiser was so full of Germans already that she could not carry any more, so they were permitted to proceed.
Baron von Wolf left the ship "officially" at Vigo, Spain, his wife waving a tearful farewell to his imaginary figure on the tender. He was really secreted, through the connivance of a generously bribed steward, in a tiny closet, where he remained for twenty-four hours.</t>
  </si>
  <si>
    <t>Stephanie Wei</t>
  </si>
  <si>
    <t>Chunu and Munu Read</t>
  </si>
  <si>
    <t>https://www.digitallibrary.io/en/books/details/3838</t>
  </si>
  <si>
    <t>Chunu and Munu are reading in a library.
"Chunu, look at this boy spinning around. This picture is so nice!" "Munu, look at these red blossoming flowers." "Chunu, look at these beautiful butterflies with different colored wings." In the library, there are books with wonderful pictures here, there, and everywhere! "Chunu, read this. It is a book filled with songs." "Munu, please tell me a story." "Please tell me a story that touches the heart." "Come Chunu, let's sit together. You take one book, and I will take another one. Let us read together." "Oh, what is this? A dog and a rabbit going to school!" "Look at this bear sitting on a chair! He has warm eyes." "I will tell you a story. Which one do you want to listen to? A story about a rabbit or a dog?" "Tell me a story with lots of art and pictures." "I'm so happy to be at the library. I will come here everyday to read books." "Chunu, let's take some books home where we can also enjoy reading them. Books can be our friends. Let's read books, let's love books!</t>
  </si>
  <si>
    <t>Stuart P. Sherman</t>
  </si>
  <si>
    <t>The whole case of the Georgians against the Victorians might be fought out over his life and works; and indeed there has already been many a skirmish in that quarter. For, of course, neither Streatfeild nor Mr. Jones is ultimately responsible for his revival. Ultimately Butler's vogue is due to the fact that he is a friend of the Georgian revolution against idealism in the very citadel of the enemy; the extraordinary acclaim with which he is now received is his reward for having long ago prepared to betray the Victorians into the hands of a ruthless posterity. He was a traitor to his own times, and therefore it follows that he was a man profoundly disillusioned. The question which we may all reasonably raise with regard to a traitor whom we have received within our lines is whether he will make us a good citizen. We should like to know pretty thoroughly how he fell out with his countrymen—whether through defects in his own temper and character or through a clear-eyed and righteous indignation with the incorrigible viciousness of their manners and institutions. We should like to know what vision of reformation succeeded his disillusion.</t>
  </si>
  <si>
    <t>Suraj J Menon</t>
  </si>
  <si>
    <t>"My fish!" "No, my fish!"</t>
  </si>
  <si>
    <t>https://www.digitallibrary.io/en/books/details/1016</t>
  </si>
  <si>
    <t>Kicchu woke up early one morning. "It is time to catch some fish," he said yawning. He met Choru on the way to the pond. They were best friends who played all day long. Munia saw them marching with their fishing rods.
"We are going to the pond to catch fish. Come along Munia, if you wish."
Little Munia thought for sometime. "Please don't do that," she said, "without water, the fish will die." They did not listen to what Munia had to say. They headed to the pond straight away.
Kicchu and Choru sat waiting by the pond. Two fish swam across, one thin and another round. Then came the third fish, the biggest one they had seen. Munia said laughing, "It is bigger than Appa's feet!"
Kicchu and Choru held on tight to their rods.
Kicchu screamed, "MY FISH!"
Choru also screamed, "NO... MY FISH!"</t>
  </si>
  <si>
    <t>T.J. BURRILL</t>
  </si>
  <si>
    <t>A NEW METHOD OF STAINING BACILLUS TUBERCULOSIS</t>
  </si>
  <si>
    <t>http://www.gutenberg.org/files/9163/9163-h/9163-h.htm#22</t>
  </si>
  <si>
    <t>For staining Bacillus tuberculosis the following is confidently commended as preferable to the materials and methods heretofore in use. Take glycerine, 20 parts; fuchsin, 3 parts; aniline oil, 2 parts; carbolic acid, 2 parts.
The solution is readily and speedily effected, with no danger of precipitation, and can be kept in stock without risk of deterioration. When wanted for use, put about two drops into a watch glass (a small pomatum pot is better) full of water and gently shake or stir. Just here there is some danger of precipitating the coloring matter, but the difficulty is easily avoided by gentle instead of vigorous stirring. After the stain is once dissolved in the water no further trouble occurs; if any evaporation takes place by being left too long, it is the water that goes, not the main solvent. The color should now be a light, translucent red, much too diffuse for writing ink. Put in the smeared cover glass, after passing it a few times through a flame, and leave it, at the ordinary temperature of a comfortable room, half an hour.</t>
  </si>
  <si>
    <t>T.S.H. EYTINGE</t>
  </si>
  <si>
    <t>ON DETERMINING THE SUN'S DISTANCE BY A NEW METHOD</t>
  </si>
  <si>
    <t>http://www.gutenberg.org/files/8504/8504-h/8504-h.htm#32</t>
  </si>
  <si>
    <t>It is well known that the sun's distance has been determined from the velocity of light. It has been found, by terrrestrial experiments, about how fast light travels, and, knowing from certain astronomical phenomena the time light requires to pass from the sun to the earth, we have been able to determine the sun's distance.
There are several methods of determining the velocity of light, but hitherto only two plans have been used to detect the time light occupies in passing from the sun to the earth. This time was first discovered by observations of the satellites of Jupiter. It was found that the interval between the eclipses of these bodies was not always the same--that the eclipses occurred earlier when Jupiter was nearest the earth, and later when he was at his greatest distance. Roemer, a Danish astronomer, first detected the cause of this variation. The second method by which this time has been found is the aberration of stellar light. This refined method was detected by the great English astronomer Bradley.</t>
  </si>
  <si>
    <t>Th. Du Moncel</t>
  </si>
  <si>
    <t>ACTION OF MAGNETS UPON THE VOLTAIC ARC</t>
  </si>
  <si>
    <t>http://www.gutenberg.org/files/8717/8717-h/8717-h.htm#20</t>
  </si>
  <si>
    <t>With the induction spark, magnets have an action only on the aureola which accompanies the line of fire of the static discharge; and this aureola, being only a sort of sheath of heated air containing many particles of metal derived from the rheophores, represents exactly the voltaic arc.
Moreover, although the induced currents developed in the bobbin are alternately of opposite direction, the galvanometer shows that the currents that traverse the break are of the same direction, and that these are direct ones. The reversed currents are, then, arrested during their passage; and, in order to collect them, it becomes necessary to considerably diminish the gaseous pressure of the aeriform conductor interposed in the discharge; to increase its conductivity; or to open to the current a very resistant metallic derivation. By this latter means, I have succeeded in isolating, one from the other, in two different circuits, the direct induced currents and the reversed induced ones.</t>
  </si>
  <si>
    <t>The Constantinople correspondent of The Daily Atlantis of New York wrote on Sept. 17</t>
  </si>
  <si>
    <t>APPROACHING THE CRISIS</t>
  </si>
  <si>
    <t>We are daily approaching a crisis. The Government has not swerved from its warlike attitude, and is threatening not only Greece, but Russia and the Triple Entente as well, while, on the other hand, it has failed to secure Rumanian or Bulgarian co-operation in its militant policy. At the same time, the Porte has learned that efforts are being made in the Balkans for common action against Turkey. It also became known that the Governments of London and Petrograd agreed to indemnify Bulgaria by giving her Adrianople and Thrace, while Greece was to have Smyrna, with a considerable hinterland.
During this period the Turkish press maintained an active campaign against England and the Allies. The following extract from an editorial article published in the Terdjumani-Hakkikat thus characterizes the situation:
Everybody knows that the Balkan States are traversing a period of doubts, and that the belligerent parties are doing their best in order to secure the sympathies and the assistance of the Balkan States.</t>
  </si>
  <si>
    <t>the following editorial article appeared early in August in the Ministerial paper, Tasfiri-Efkiar, published in Constantinople</t>
  </si>
  <si>
    <t>How Turkey Went to War</t>
  </si>
  <si>
    <t>Turkey has never asked for war, as she always has worked toward avoiding it. But we must not misunderstand the meaning of certain terms. Neutrality does not mean indifference. The present Austro-Serbian conflict is to a supreme degree interesting to us. In the first place, one of our erstwhile opponents is fighting against a much stronger enemy. In the natural course of things Serbia, which till lately was expressing, in a rather open way, her solidarity as a nation, still provoking us, and Greece will be materially weakened. In the second place, the results of this war may surpass the limits of a conflict between two countries, and in that case our interests will be just as materially affected.
We must therefore keep our eyes open, as the circumstances are momentarily changing, and do not permit us to let escape certain advantages which we can secure by an active and rightly acting diplomacy.</t>
  </si>
  <si>
    <t>The Rumanian Minister, Mr. Filidor, presented his new credentials to King Constantine on Dec. 14. His speech appears below</t>
  </si>
  <si>
    <t>GRECO-RUMANIAN FRIENDSHIP</t>
  </si>
  <si>
    <t>Your Majesty! I have the honor to deliver to your Majesty the letters with which his Majesty, my august sovereign, has deigned to confirm my quality as Envoy Extraordinary and Minister Plenipotentiary to your Majesty, a mission which I had already the honor of filling under the glorious reign of the great King Carol I., the founder of the Rumanian dynasty.
I happened to be a witness of the most brilliant period of the history of new Greece, during which your Majesty at the head of his Government has succeeded, by his military talents, in bringing into realization the great achievements of ancient Greece, whose majestic relics are serving still as an inimitable example to the whole of mankind.
The military effort of your Majesty has been crowned by the Treaty of Bucharest, which was a common pacifying work of Greece and Rumania, and which was so instrumental in strengthening the bonds of friendship and interests which so happily unite the two peoples.</t>
  </si>
  <si>
    <t>Thomas Bailey Aldrich to E.S. Morse</t>
  </si>
  <si>
    <t>http://www.gutenberg.org/files/17160/17160-h/17160-h.htm#Page_305</t>
  </si>
  <si>
    <t>Dear Mr. Morse:
It was very pleasant to me to get a letter from you the other day. Perhaps I should have found it pleasanter if I had been able to decipher it. I don't think that I mastered anything beyond the date (which I knew) and the signature (at which I guessed).
There's a singular and perpetual charm in a letter of yours—it never grows old; it never loses its novelty. One can say to one's self every morning: "There's that letter of Morse's. I haven't read it yet. I think I'll take another shy at it today, and maybe I shall be able in the course of a few days to make out what he means by those t's that look like w's, and those i's that haven't any eyebrows."
Other letters are read, and thrown away, and forgotten; but yours are kept forever—unread. One of them will last a reasonable man a lifetime.
Admiringly yours, T.B. Aldrich.</t>
  </si>
  <si>
    <t>Thomas G. Frothingham</t>
  </si>
  <si>
    <t>A Review of the Battle of Jutland</t>
  </si>
  <si>
    <t>http://www.gutenberg.org/files/38750/38750-h/38750-h.htm#Page_334</t>
  </si>
  <si>
    <t>At 4:15 there was an attack "simultaneously" by British and German destroyers which resulted in a lively fight, but no damage to any of the capital ships. Yet the possibilities of such torpedo attacks were so evident, here and later in the battle, that the destroyer at once attained a greater value as an auxiliary of the battleship. It should also be noted that German submarines were reported present at this stage, but they accomplished nothing against the screened fighting ships. A British airplane had been sent up from a mother ship just before the engagement, though Admiral Beatty reports that it was forced to fly low on account of the clouds, and had a hard task "to identify four enemy light cruisers." There was apparently no chance of a wide observation that would have warned Admiral Beatty of the approaching German High Seas Fleet. In this short hour were concentrated many new problems of naval warfare.</t>
  </si>
  <si>
    <t>Odysseus in Phaeacia</t>
  </si>
  <si>
    <t>http://www.gutenberg.org/files/17160/17160-h/17160-h.htm#Page_120</t>
  </si>
  <si>
    <t>The women went away.... And now, with water from the stream, royal Odysseus washed his skin clean of the salt which clung about his back and his broad shoulders, and wiped from his head the foam brought by the barren sea; and when he had thoroughly bathed and oiled himself and had put on the clothing which the chaste maiden gave, Athene, the daughter of Zeus, made him taller than before and stouter to behold, and she made the curling locks to fall around his head as on the hyacinth flower. As when a man lays gold on silver,—some skillful man whom Hephaestus and Pallas Athene have trained in every art, and he fashions graceful work; so did she cast a grace upon his head and shoulders. He walked apart along the shore, and there sat down, beaming with grace and beauty.</t>
  </si>
  <si>
    <t>Translated from the Talmud by Dr. A. S. Isaacs</t>
  </si>
  <si>
    <t>The Rabbi Who Found the Diadem</t>
  </si>
  <si>
    <t>The empress had lost her costly diadem, and it could not be found. They searched in every direction, but all in vain. Half distracted, for the mishap boded no good to her or her house, the empress redoubled her exertions to regain her precious possession, but without result. As a last resource it was proclaimed in the public streets: "The empress has lost a precious diadem. Whoever restores it within thirty days shall receive a princely reward. But he who delays, and brings it after thirty days, shall lose his head."
In those times all nationalities flocked toward Rome; all classes and creeds could be met in its stately halls and crowded thoroughfares. Among the rest was a rabbi, a learned sage from the East, who loved goodness, and lived a righteous life in the stir and turmoil of the Western world. It chanced one night as he was strolling up and down, in busy meditation, beneath the clear, moonlit sky, he saw the diadem sparkling at his feet. He seized it quickly, brought it to his dwelling, where he guarded it carefully until the thirty days had expired, when he resolved to return it to the owner.</t>
  </si>
  <si>
    <t>Treadwell Walden</t>
  </si>
  <si>
    <t>The Boy-Heroes of Crecy and Poitiers</t>
  </si>
  <si>
    <t>There was only one road to success or fame in those days, and that was the profession of arms. The ambition of every high-born young fellow was to become a knight. Knighthood was something that both king and nobles regarded as higher in some respects than even the royalty or nobility to which they were born. No one could be admitted into an order of the great brotherhood of knights, which extended all over Europe and formed an independent society, unless he had gone through severe discipline, and had performed some distinguished deed of valor. Then he could wear the golden spurs; for knighthood had its earliest origin in the distinction of fighting on horseback, while ordinary soldiers fought on foot. Although knighthood changed afterward, the word "chivalry" always expressed it, from cheval, a horse. And in addition to valor, which was the result of physical strength and courage, the knight was expected to be generous, courteous, faithful, devout, truthful, high-souled, high-principled.</t>
  </si>
  <si>
    <t>The Battle of Queenston Heights</t>
  </si>
  <si>
    <t>http://www.gutenberg.org/files/18561/18561-h/18561-h.htm#Queenston</t>
  </si>
  <si>
    <t>All was silent but the elements, which raged furiously throughout the night. Nothing was to be heard but the howling of the wind and the sound of falling rain mingled with the distant roar of the great cataract. Dripping with rain and shivering with cold, the sentries paced their weary rounds, from time to time casting a glance over the swollen tide of the river towards the American shore. At length, when the gray dawn of morning appeared, a wary sentinel descried a number of boats, filled with armed men, pushing off from the opposite bank below the village of Lewiston. Immediately the alarm was given. The soldiers were roused from their peaceful slumbers, and marched down to the landing-place. Meanwhile, a battery of one gun, posted on the heights, and another about a mile below, began to play on the enemy's boats, sinking some and disabling others.
Finding it impossible to effect a landing in the face of such opposition, the Americans, leaving a few of their number to occupy the attention of the troops on the bank, disembarked some distance up the river, and succeeded in gaining the summit of the height by a difficult and unprotected pathway.</t>
  </si>
  <si>
    <t>Various</t>
  </si>
  <si>
    <t>Grade 11 - Physical Sciences</t>
  </si>
  <si>
    <t>https://drive.google.com/file/d/0Bz69EszGvRvaYnlFU1Zfb0hHNXc/view</t>
  </si>
  <si>
    <t>Imagine you are indoors on a sunny day. A beam of sunlight through a window lights up a section of the floor. How would you draw this sunbeam? You might draw a series of parallel lines showing the path of the sunlight from the window to the floor. This is not exactly accurate — no matter how hard you look, you will not find unique lines of light in the sunbeam! However, this is a good way to draw light and to model light geometrically.
We call these narrow, imaginary lines of light light rays. Recall that light can behave like a wave and so you can think of a light ray as the path of a point on the crest of a wave.
We can use light rays to model the behaviour of light relative to mirrors, lenses, telescopes, microscopes, and prisms. The study of how light interacts with materials is called optics.
When dealing with light rays, we are usually interested in the shape of a material and the angles at which light rays hit it.</t>
  </si>
  <si>
    <t>Vinita Krishna</t>
  </si>
  <si>
    <t>Aaloo-Maaloo-Kaaloo</t>
  </si>
  <si>
    <t>https://www.digitallibrary.io/en/books/details/1035</t>
  </si>
  <si>
    <t>For the very first time, Maaloo is collecting vegetables from the garden. He has collected red tomatoes, fresh brinjals and green lady's fingers.
Dadi says, "Well done, Maaloo! Go and get some potatoes too."
Maaloo looked at all the trees, creepers and plants. Not a single potato could he see.
"Dadi, the potatoes aren't ready yet," said Maaloo, putting the empty basket down.
"No Maaloo, there are plenty of potatoes. Look carefully," said Dadi.
Maaloo went into the garden once more. Kaaloo followed him.
Maaloo was looking for potatoes when he heard, "Woof! Woof!"
"Kaaloo! Stop, Kaaloo!" yelled Maaloo, running behind him. "Don't spoil the garden." Maaloo saw that Kaaloo was digging away and what do you think was coming out of the mud?
Big fat potatoes!
"Well done, Kaaloo. You found the potatoes!" laughed Maaloo, filling his basket with potatoes.</t>
  </si>
  <si>
    <t>W. Cutcliffe Hyn</t>
  </si>
  <si>
    <t>A Deal in Bears</t>
  </si>
  <si>
    <t>When a whaling ship is beset in the ice of Davis Straits, there is little work for her second engineer, once the engines have been nicely tallowed down. Now, I am no man that can sit in his berth and laze. If I've no work to do, I get a-thinking about my home at Ballindrochater and the ministry, which my father intended I should have adorned, and what a fool I've made of myself, and this is depressing. I was not over-popular already on the Gleaner on account of some prophecies I had made in anger, which had unfortunately come true. The crew, and the captain, too, had come to fear my prophetic powers.
At last I bethought me of sporting on the ice. There was head-money offered for all bears, foxes, seals, musk-oxen, and such like that were shot and gathered. So I went to the skipper, and he gave me a Henry rifle, well rusted, and eight cartridges."</t>
  </si>
  <si>
    <t>W. G., in The Garden</t>
  </si>
  <si>
    <t>DOUBLE BUTTERCUPS</t>
  </si>
  <si>
    <t>http://www.gutenberg.org/files/8504/8504-h/8504-h.htm#17</t>
  </si>
  <si>
    <t>The small, pure white rosette-like flowers produced so plentifully, and in such a graceful manner, make it an extremely pretty, and, though common, valuable plant, particularly useful in a cut state. It is one of the kinds shown in the annexed engraving. Of double crowfoots there are three others, the types of which are R. bulbosus, acris, and repens. All these are very pretty, having bright yellow, compact, rosette-like flowers, as perfect in form as that of some of the finest sorts of the Asiatic or Persian ranunculus of the florists. Both the double R. acris and repens are profuse flowerers, but R. bulbosus is not so; it, however, bears much larger flowers than either of the others, and on this account is named R. speciosus. These four plants are indispensable, yielding, as they do, flowers in such abundance and in such long succession. In order to enable them to develop fully they require good culture, a good, deep loamy soil, enriched with well-decayed manure, and if the border be moist, so much the better, for these ranunculuses delight in a cool, moist soil. Treated liberally in this way, these double buttercups are indeed fine plants.</t>
  </si>
  <si>
    <t>RAPHIOLEPIS JAPONICA</t>
  </si>
  <si>
    <t>http://www.gutenberg.org/files/8504/8504-h/8504-h.htm#19</t>
  </si>
  <si>
    <t>This handsome Japanese shrub is not an uncommon plant in greenhouses, in which it is generally known under the garden name of R. ovata. It is, however, perfectly hardy, and it is with the view of making that fact known that we produce the annexed illustration of it, which represents a spray lately sent to us by Messrs. Veitch from their nursery at Coombe Wood, where the plant has withstood the full rigor of our climate for some years past. The Coombe Wood Nursery is not very well sheltered, and the soil is not of the lightest description; the plant may, therefore, be said to have a fair trial out-of-doors. We have also met with it in the open air in other places besides Coombe Wood, and if we remember rightly, Mr. G.F. Wilson has a fine old bush of it on his rockery which abounds with shrubs of a similar character, all apparently at home.</t>
  </si>
  <si>
    <t>W. J. Locke</t>
  </si>
  <si>
    <t>The Making of a Man</t>
  </si>
  <si>
    <t>In the town of Durdlebury, Doggie Trevor began to feel appreciated. He could play the piano, the harp, the viola, the flute, and the clarionette, and sing a mild tenor. Besides music, Doggie had other accomplishments. He could choose the exact shade of silk for a drawing-room sofa cushion, and he had an excellent gift for the selection of wedding-presents. All in all, Marmaduke Trevor was a young gentleman of exquisite taste.
After breakfast on a certain July morning, Doggie, attired in a green shot-silk dressing-gown, entered his own particular room and sat down to think. In its way it was a very beautiful room—high, spacious, well-proportioned, facing southeast. The wall-paper, which Doggie had designed himself, was ivory white, with trimmings of peacock blue. Vellum-bound books filled the cases; delicate water-colors adorned the walls. On his writing-table lay an ivory set: inkstand, pen-tray, blotter, and calendar. Bits of old embroidery, harmonizing with the peacock shades, were spread here and there. A spinet inlaid with ivory formed the center for the arrangement of other musical instruments—a viol, mandolins, and flutes. One tall, closed cabinet was devoted to Doggie's collection of wall-papers.</t>
  </si>
  <si>
    <t>W. MATTIEU WILLIAMS</t>
  </si>
  <si>
    <t>ELECTRO-MANIA</t>
  </si>
  <si>
    <t>http://www.gutenberg.org/files/8717/8717-h/8717-h.htm#19</t>
  </si>
  <si>
    <t>The leading fallacy which is urging the electro-maniacs of the present time to their ruinous investments is the idea that electro-motors are novelties, and that electric-lighting is in its infancy; while gas-lighting is regarded as an old, or mature middle-aged business, and therefore we are to expect a marvelous growth of the infant and no further progress of the adult.
These excited speculators do not appear to be aware of the fact that electric-lighting is older than gas-lighting; that Sir Humphry Davy exhibited the electric light in Albemarle Street, while London was still dimly lighted by oil-lamps, and long before gas-lighting was attempted anywhere. The lamp used by Sir Humphry Davy at the Royal Institution, at the beginning of the present century, was an arrangement of two carbon pencils, between which was formed the "electric arc" by the intensely-vivid incandescence and combustion of the particles of carbon passing between the solid carbon electrodes.</t>
  </si>
  <si>
    <t>W.R. MILLER</t>
  </si>
  <si>
    <t>CRYSTALLIZATION OF HONEY</t>
  </si>
  <si>
    <t>http://www.gutenberg.org/files/9163/9163-h/9163-h.htm#18</t>
  </si>
  <si>
    <t>To-day I removed with a thin paddle sixty pounds of honey from a large stone jar where it had remained over one year. Last winter it was so solid from crystallization, it could not be cut with a knife; in fact, I broke a large, heavy knife in attempting to remove a small quantity.
As to honey becoming worthless from candying is a new idea to me, as I have, whenever I wanted our crystallized honey in liquid form, treated it to water bath, thereby bringing it to its natural state, in which condition it would remain for an indefinite time, especially if hermetically sealed. I never had any recrystallize after once having been treated to the water bath; and the flavor of the honey was in no way injured. I think the adding of glycerine to be entirely superfluous.</t>
  </si>
  <si>
    <t>WALTER R. BROWNE</t>
  </si>
  <si>
    <t>SCIENCE AND ENGINEERING</t>
  </si>
  <si>
    <t>http://www.gutenberg.org/files/9163/9163-h/9163-h.htm#4</t>
  </si>
  <si>
    <t>Let us turn to another example in a different branch of science. Whichever of our modern discoveries we may consider to be the most startling and important, there can I think be no doubt that the most beautiful is that of the spectroscope. It has enabled us to do that which but a few years before its introduction was taken for the very type of the impossible, viz., to study the chemical composition of the stars; and it is giving us clearer and clearer insight every day into the condition of the great luminary which forms the center of our system. Still, however beautiful and interesting such results may be, it might well be thought that they could never have any practical application, and that the spectroscope at least would remain an instrument of science, but of science alone. This, however, is not the case.</t>
  </si>
  <si>
    <t>Weaam Ahmed</t>
  </si>
  <si>
    <t>A Feast on Saturn</t>
  </si>
  <si>
    <t>https://www.digitallibrary.io/en/books/details/1353</t>
  </si>
  <si>
    <t>One day after breakfast, King Zilon didn't know what to do or where to go. So Zilon, the king, counted Saturn's rings. He then counted his toes, saying, "I have seventeen, I suppose." And after awhile, the king moaned and groaned. He started shouting and roaring "It's boring here … It's very, very boring!" King Zilon called for his adviser, who was older and wiser. 
He gazed at him and said, 
"There's nothing to be done. 
I need to have some fun." 
And before he finished talking, a strong flashing light blinded their sight. Then with a cling and a clang and a terrible bang, the king said, "Such a shattering shake! Is Saturn at stake?" "Was that a quake?" 
"Did Saturn's rings break?" 
"No," answered his loyal adviser, who was older and wiser. 
"It seems to be a huge spaceship arriving from Earth after a long trip."</t>
  </si>
  <si>
    <t>Wiki Jr Europe</t>
  </si>
  <si>
    <t>https://freekidsbooks.org/wp-content/uploads/2019/09/WikijuniorEurope-FKB.pdf</t>
  </si>
  <si>
    <t>During the fifteenth century Albania enjoyed a brief period of independence under the legendary hero, Skanderbeg.
Aside from this exception, the country did not enjoy independence until the twentieth century. After five hundred years of
Ottoman rule, an independent Albania was proclaimed in 1912. The country adopted a republican form of government in 1920. In 1939 the Italians invaded the country.
Because of this event Albania was one of the first countries occupied by the Axis Powers in World War II.
After the war Albania became a communist state known as the Socialist People's Republic of Albania and was ruled by Enver Hoxha until 1985. Albania became a democratic country in 1991 but faced problems throughout the 1990s. In 1996 there were severe economic problems because of the failure of Ponzi schemes in the country. In 1997 there was an armed rebellion and hundreds of thousands of people emigrated to other parts of Europe and North America. In 1999 Albania faced an influx of refugees from Kosovo, Serbia during violence in that province.</t>
  </si>
  <si>
    <t>Destination—Death</t>
  </si>
  <si>
    <t>http://www.gutenberg.org/files/62443/62443-h/62443-h.htm</t>
  </si>
  <si>
    <t>Headley locked on his helmet, cogged the port shut, tested his radio. Caxton answered shortly, shut his visi-ports and both turned to the entrance of the ship.
Metal squealed beneath Headley's hands; then the cogs were loose. Headley braced his shoulder against the port, strained mightily, was joined by his partner. Together, their strength was sufficient to force the door open against pressure of the air outside.
The air gushed in with incredible force, shoved the men forcefully against the metal wall, then subsided as the pressure was equalized. Headley stepped forward, felt the icy crystals of snow tapping against his suit. He thrust one arm through the port, gasped, as gravity jerked it groundward. He leaned back, sighed. Inside the ship, with its inertia-stasis gravity, normal movement was possible; but outside, with the super-gravity, even slow walking would be a job.
"Set your suit control for three graves," he ordered. "That way, we'll have enough weight to stay on the ground, and will still be able to move."</t>
  </si>
  <si>
    <t>William Allen White</t>
  </si>
  <si>
    <t>Mary White</t>
  </si>
  <si>
    <t>But she did not fall from the horse, neither was she riding fast. A year or so ago she used to go like the wind. But that habit was broken, and she used the horse to get into the open to get fresh, hard exercise, and to work off a certain surplus energy that welled up in her and needed a physical outlet. That need has been in her heart for years. It was back of the impulse that kept the dauntless, little brown-clad figure on the streets and country roads of this community and built into a strong, muscular body what had been a frail and sickly frame during the first years of her life. But the riding gave her more than a body. It released a hardy soul. She was the happiest thing in the world. And she was happy because she was enlarging her horizon. She came to know all sorts and conditions of men; Charley O'Brien, the traffic cop, was one of her best friends. W. L. Holtz, the Latin teacher, was another.</t>
  </si>
  <si>
    <t>William Betagh</t>
  </si>
  <si>
    <t>A Voyage Round the World</t>
  </si>
  <si>
    <t>http://www.gutenberg.org/files/62355/62355-h/62355-h.htm</t>
  </si>
  <si>
    <t>I offer not these things as clear demonstrations, but circumstances only; for it is impossible in this case to go farther: and there's no room for any other sort of proof in a fact where a man has no conspirators, but keeps all the design in his own breast.
In short the ship struck several times and bulged. The captain and his men all got ashore: he says one was lost; but it is utterly false: and how wretched so ever he has painted their lives and conversation, the reader will but little regard what he writes: for it is certain he saved all that was most valuable; particularly sugar and powder, both which are damaged as soon any thing. He saved but little provision; because that is always stowed in the hold: but he rememberd to get out his commission, with all the plate and money. What else could he expect? He used to say it was easy living at Fernandes, but now 'tis to serve another turn, he says quite other things.</t>
  </si>
  <si>
    <t xml:space="preserve">Henry James, Jr. </t>
  </si>
  <si>
    <t>http://www.online-literature.com/william-dean-howells/4109/</t>
  </si>
  <si>
    <t>He was born in New York city in the year 1843, and his first lessons in life and letters were the best which the metropolis--so small in the perspective diminishing to that date--could afford. In his twelfth year his family went abroad, and after some stay in England made a long sojourn in France and Switzerland. They returned to America in 1860, placing themselves at Newport, and for a year or two Mr. James was at the Harvard Law School, where, perhaps, he did not study a great deal of law. His father removed from Newport to Cambridge in 1866, and there Mr. James remained till he went abroad, three years later, for the residence in England and Italy which, with infrequent visits home, has continued ever since.
It was during these three years of his Cambridge life that I became acquainted with his work. He had already printed a tale--"The Story of a Year"--in the "Atlantic Monthly," when I was asked to be Mr. Fields's assistant in the management, and it was my fortune to read Mr. James's second contribution in manuscript. "Would you take it?" asked my chief. "Yes, and all the stories you can get from the writer."</t>
  </si>
  <si>
    <t>Briggs in Luck</t>
  </si>
  <si>
    <t>http://www.gutenberg.org/files/22795/22795-h/22795-h.htm#Page_81a</t>
  </si>
  <si>
    <t>If he is a good-hearted boy, as I have reason to think, the very first thing he will do, before inspecting the contents of the hamper, or cutting into them with the knife which Master Brown has so considerately lent him, will be to read over the letter from home which lies on top of the parcel. He does so, as I remarked to Miss Raby (for whom I happened to be mending pens when the little circumstance arose), with a flushed face and winking eyes. Look how the other boys are peering into the basket as he reads—I say to her, "Isn't it a pretty picture?" Part of the letter is in a very large hand. That is from his little sister. And I would wager that she netted the little purse which he has just taken out of it, and which Master Lynx is eyeing.</t>
  </si>
  <si>
    <t>Henry Esmond's Boyhood</t>
  </si>
  <si>
    <t>My Lady had on her side three idols: first and foremost, Jove and supreme ruler, was her lord, Harry's patron, the good Viscount of Castlewood. All wishes of his were laws with her. If he had a headache, she was ill. If he frowned, she trembled. If he joked, she smiled and was charmed. If he went a-hunting, she was always at the window to see him ride away. She made dishes for his dinner; spiced his tea for him; hushed the house when he slept in his chair, and watched for a look when he woke. Her eyes were never tired of looking at his face and wondering at its perfection. Her little son was his son, and had his father's look and curly brown hair. Her daughter Beatrix was his daughter, and had his eyes—were there ever such beautiful eyes in the world? All the house was arranged so as to bring him ease and give him pleasure.</t>
  </si>
  <si>
    <t>Yamam Khartash</t>
  </si>
  <si>
    <t>Beyond the Pasturelands</t>
  </si>
  <si>
    <t>https://www.digitallibrary.io/en/books/details/1383</t>
  </si>
  <si>
    <t>Termites are blind, and without the ants they wouldn't be able to reach the plants and quench their thirst. The amber ants protect termites from the ladybugs that surround them everywhere in the pasture. Termite wings are short and they can't fly and escape the ladybugs when the ladybugs attack. That's why the termites are so thankful for the ants, day and night. The ants are also responsible for the termites' eggs too. The ants carry them for the termites and hide them underground. When the eggs hatch, they lead them to feed on the roots of the juicy plants. That's why the termites are so thankful for the ants, day and night. One day, while the ants were carrying the eggs underground, one of the eggs fell and rolled over and over, away and away. The ants didn't notice the missing egg and went along their way. The egg ended up on a small leaf and hatched after a few days. A little insect came out. It was Terry the Termite.</t>
  </si>
  <si>
    <t>Finding Aqua</t>
  </si>
  <si>
    <t>https://www.digitallibrary.io/en/books/details/1629</t>
  </si>
  <si>
    <t>On a faraway cloud, Hydra the water droplet was happily bouncing around when a loud voice interrupted her, saying, "Come on, droplets - it's time to rain!" Hydra shivered and said "Rain? No way, I can't do this. It's such a long way down..." But the droplet in charge said, "Come on now, no drop of water may remain in the sky." As Hydra was about to burst into tears, another water droplet, named Aqua, linked arms with her and said, "Come on. Let's fall down together. It's going to be fun. We could end up swimming in a river or sliding on green leaves." Hydra closed her eyed and let herself go. Whooooooaaaa! She finally landed but not in the river or on a green leaf…Hydra wondered "Where did we land?" Sam, who was collecting fresh rainwater to drink, couldn't hear her.</t>
  </si>
  <si>
    <t xml:space="preserve">Daniel J. Mayor, Kathryn B. Cook, Thomas R. Anderson, Anna Belcher, Holly Jenkins, Pennie Lindeque, Geraint A. &amp; Tarling, David Pond </t>
  </si>
  <si>
    <t>Marine Copepods, The Wildebeest of the Ocean</t>
  </si>
  <si>
    <t>https://kids.frontiersin.org/article/10.3389/frym.2020.00018</t>
  </si>
  <si>
    <t>Just as wildebeest are the main grazers of the Serengeti, so Calanus are the great grazers of the Atlantic and Arctic oceans, feeding on aquatic meadows of phytoplankton, microscopic plant-like algae that bloom in spring. Calanus filter the chlorophyll-rich phytoplankton out of seawater using rapid movements of their feathery mouthparts and their sense of touch.
The bodies of Calanus are transparent, which may explain why the famous eighteenth century Norwegian bishop and scientist Johan Ernst Gunnerus named them after the philosopher Kalanos (Calanus), who refused to wear clothes! For an apparently "simple" animal, Calanus has a complicated life cycle. The cycle begins in spring when adult females release batches of 50 or more eggs into the water. The eggs hatch a day or so later and, being cold-blooded, develop at a rate that is largely controlled by water temperature. Like all crustaceans, Calanus has a rigid external skeleton (exoskeleton) that it must shed in order to grow and develop. In total, there are 12 development stages to their life cycle. During the first 6 they are known as nauplii. These "baby" stages adopt a swimming-by-jumping approach to movement and look like tiny pulsating hands.</t>
  </si>
  <si>
    <t>Jérémie Blanchette Sarrasin, Lorie-Marlène Brault Foisy, Geneviève Allaire-Duquette, &amp; Steve Masson</t>
  </si>
  <si>
    <t>Understanding Your Brain to Help You Learn Better</t>
  </si>
  <si>
    <t>https://kids.frontiersin.org/article/10.3389/frym.2020.00054</t>
  </si>
  <si>
    <t>Because the connections between your neurons need to be activated multiple times to become stronger and more efficient, a first and crucial strategy is to repeatedly activate them. This means that to learn arithmetic tables for instance, you have to practice it repeatedly, to establish the "trail" between your neurons. As a baby, you were not able to speak and walk within 1 day: you practiced a lot. However, it is important to note that only reading or glancing at your arithmetic tables will not be that helpful in connecting your neurons. You might also find it quite disengaging and boring. To create the connections between your neurons, you need to retrieve the arithmetic tables from your memory. In other words, you have to try recall the answer yourself to activate your connections. We are not saying that this is easy to do! However, scientists think that this "struggle" improves learning because the challenge is an indication that you are building new connections.</t>
  </si>
  <si>
    <t>Absolute_monarchy</t>
  </si>
  <si>
    <t>https://en.wikipedia.org/wiki/Absolute_monarchy</t>
  </si>
  <si>
    <t>Absolute monarchy or despotic monarchy is a monarchical form of government in which the monarch has absolute power among his or her people. An absolute monarch wields unrestricted political power over the sovereign state and its people. Absolute monarchies are often hereditary but other means of transmission of power are attested. Absolute monarchy differs from constitutional monarchy, in which a monarch's authority in a constitutional monarchy is legally bounded or restricted by a constitution.
In theory, the absolute monarch exercises total power over the land, yet in practice the monarchy is counterbalanced by political groups from among the social classes and castes of the realm, such as the aristocracy, clergy, and middle and lower classes.
Some monarchies have weak or symbolic legislatures and other governmental bodies that the monarch can alter or dissolve at will. Countries where the monarch still maintains absolute power are Brunei, Qatar, Oman, Saudi Arabia, the individual emirates composing the United Arab Emirates, Swaziland, and Vatican City.</t>
  </si>
  <si>
    <t>Absolute_zero</t>
  </si>
  <si>
    <t>https://simple.wikipedia.org/wiki/Absolute_zero</t>
  </si>
  <si>
    <t>In theory, absolute zero is the temperature at which the particles of matter (molecules and atoms) are at their lowest energy points. It is a common misconception that at absolute zero particles lose all energy and stop moving. This, however, is false. In quantum physics there is something called zero point energy, which means that even after all the energy that can be extrapolated from particles is extrapolated, particles still have some energy. This is due to the Heisenberg Principle of Uncertainty, which states that the more you know about a particles position, the less you know about it's momentum, and vice versa. Therefore, you cannot have a particle that is stopped, because then you would know both its exact position and momentum. In practice, it is impossible, because, much like reaching the speed of light, the amount of energy required is too vast. Some people have created temperatures very close to absolute zero: the record temperature was 100 pK (one hundred picokelvin, equal to 10-10 kelvin) above absolute zero. Even getting close to absolute zero is difficult because anything that touches an object being cooled near absolute zero would give heat to the objects.</t>
  </si>
  <si>
    <t>Abyssal_plain</t>
  </si>
  <si>
    <t>https://en.wikipedia.org/wiki/Abyssal_plain</t>
  </si>
  <si>
    <t>An abyssal plain is an underwater plain on the deep ocean floor, usually found at depths between 3,000 metres (9,800 ft) and 6,000 metres (20,000 ft). Lying generally between the foot of a continental rise and a mid-ocean ridge, abyssal plains cover more than 50% of the Earth's surface. They are among the flattest, smoothest and least explored regions on Earth. Abyssal plains are key geologic elements of oceanic basins (the other elements being an elevated mid-ocean ridge and flanking abyssal hills). In addition to these elements, active oceanic basins (those that are associated with a moving plate tectonic boundary) also typically include an oceanic trench and a subduction zone.
Abyssal plains were not recognized as distinct physiographic features of the sea floor until the late 1940s and, until very recently, none had been studied on a systematic basis. They are poorly preserved in the sedimentary record, because they tend to be consumed by the subduction process. The creation of the abyssal plain is the end result of spreading of the seafloor (plate tectonics) and melting of the lower oceanic crust.</t>
  </si>
  <si>
    <t>Acceleration</t>
  </si>
  <si>
    <t>https://simple.wikipedia.org/wiki/Acceleration</t>
  </si>
  <si>
    <t>Acceleration is a measure of how fast velocity changes. Acceleration is the change of velocity divided by the change of time. Acceleration is a vector, and therefore includes both a size and a direction. An object was moving north at 10 meters per second. The object speeds up and now is moving north at 15 meters per second. The object has accelerated.
An apple is falling down. It starts falling at 0 meters per second. At the end of the first second, the apple is moving at 9.8 meters per second. The apple has accelerated. At the end of the second second, the apple is moving down at 19.6 meters per second. The apple has accelerated again.
Jane is walking east at 3 kilometers per hour. Jane's velocity does not change. Jane's acceleration is zero.
Tom was walking east at 3 kilometers per hour. Tom turns and walks south at 3 kilometers per hour. Tom has had a nonzero acceleration.
Sally was walking east at 3 kilometers per hour. Sally slows down. After, Sally walks east at 1.5 kilometers per hour. Sally has had a nonzero acceleration.</t>
  </si>
  <si>
    <t>Acid</t>
  </si>
  <si>
    <t>https://simple.wikipedia.org/wiki/Acid</t>
  </si>
  <si>
    <t>An acid is a substance that can donate a hydrogen ion (H+) (generally speaking, this will be a proton) to another substance. Acids have a pH less than 7.0. A chemical can donate a proton if the hydrogen atom is attached to an electronegative atom like oxygen, nitrogen, or chlorine. Some acids are strong and others are weak. The weak acids hold on to some of their protons, while the strong acids let go of all of them. All acids will release hydrogen ions into solutions. The amount of ions that get released per molecule will determine if the acid is weak or strong. Weak acids are acids that partially release the hydrogen atoms that are attached. These acids, then, may lower pH by dissociation of hydrogen ions, but not completely. Weak acids generally have a pH value of 4-6 while strong acids have a pH value of 1 to 3.
A base is an acid's "chemical opposite." A base is a substance that will accept the acid's hydrogen atom. Bases are molecules that can split apart in water and release hydroxide ions. Acids and bases typically exist together in equilibrium.</t>
  </si>
  <si>
    <t>Acropolis</t>
  </si>
  <si>
    <t>https://en.wikipedia.org/wiki/Acropolis</t>
  </si>
  <si>
    <t>An acropolis (Greek: from akros or akron, "highest", "topmost", "outermost" and polis, "city"; plural in English: acropoles, acropoleis or acropolises) is a settlement, especially a citadel, built upon an area of elevated ground—frequently a hill with precipitous sides, chosen for purposes of defense. In many parts of the world, acropoleis became the nuclei of large cities of classical antiquity, such as ancient Rome, and for this reason they are sometimes prominent landmarks in modern cities with ancient pasts, such as modern Rome.
The word acropolis literally means in Greek "upper city," and though associated primarily with the Greek cities Athens, Argos ( with Larissa), Thebes (with Cadmea), and Corinth (with its Acrocorinth), may be applied generically to all such citadels, including Rome, Jerusalem, Celtic Bratislava, many in Asia Minor, or even Castle Rock in Edinburgh. An example in Ireland is the Rock of Cashel. Acropolis is also the term used by archaeologists and historians for the urban Castro culture settlements located in Northwestern Iberian hilltops.</t>
  </si>
  <si>
    <t>Activation_energy</t>
  </si>
  <si>
    <t>https://en.wikipedia.org/wiki/Activation_energy</t>
  </si>
  <si>
    <t>In chemistry, activation energy is a term introduced in 1889 by the Swedish scientist Svante Arrhenius to describe the minimum energy which must be available to a chemical system with potential reactants to result in a chemical reaction. Activation energy may also be defined as the maximum energy required to start a chemical reaction. The activation energy of a reaction is usually denoted by Ea and given in units of kilojoules per mole (kJ/mol) or kilocalories per mole (kcal/mol).
Activation energy can be thought of as the height of the potential barrier (sometimes called the energy barrier) separating two minima of potential energy (of the reactants and products of a reaction). For a chemical reaction to proceed at a reasonable rate, there should exist an appreciable number of molecules with translational energy equal to or greater than the activation energy.</t>
  </si>
  <si>
    <t>Active_noise_control</t>
  </si>
  <si>
    <t>https://en.wikipedia.org/wiki/Active_noise_control</t>
  </si>
  <si>
    <t>Active noise control (ANC), also known as noise cancellation, or active noise reduction (ANR), is a method for reducing unwanted sound by the addition of a second sound specifically designed to cancel the first. Sound is a pressure wave, which consists of alternating periods of compression and rarefaction. A noise-cancellation speaker emits a sound wave with the same amplitude but with inverted phase (also known as antiphase) to the original sound. The waves combine to form a new wave, in a process called interference, and effectively cancel each other out - an effect which is called destructive interference.
Modern active noise control is generally achieved through the use of analog circuits or digital signal processing. Adaptive algorithms are designed to analyze the waveform of the background aural or nonaural noise, then based on the specific algorithm generate a signal that will either phase shift or invert the polarity of the original signal. This inverted signal (in antiphase) is then amplified and a transducer creates a sound wave directly proportional to the amplitude of the original waveform, creating destructive interference. This effectively reduces the volume of the perceivable noise.</t>
  </si>
  <si>
    <t>Adaptation</t>
  </si>
  <si>
    <t>https://simple.wikipedia.org/wiki/Adaptation</t>
  </si>
  <si>
    <t>Adaptation is the evolutionary process where an organism becomes better suited to its habitat. This process takes place over many generations. It is one of the basic phenomena of biology.
When people speak about adaptation, they often mean a 'feature' (a trait) which helps an animal or plant survive. An example is the adaptation of horses' teeth to grinding grass. Grass is their usual food; it wears the teeth down, but horses' teeth continue to grow during life. Horses also have adapted to run fast, which helps them to escape their predators, such as lions. These features are the product of the process of adaptation.
Bird beaks show an obvious sign of their different ways of life. However, eating a different food also means having a different digestive system, gut, claws, wings and above all, different inherited behaviour. For the major adaptations, what changes is not a single trait, but a whole group of features.</t>
  </si>
  <si>
    <t>Address_bus</t>
  </si>
  <si>
    <t>https://simple.wikipedia.org/wiki/Address_bus</t>
  </si>
  <si>
    <t>An address bus is a computer bus architecture. It is used to transfer data between devices. The devices are identified by the hardware address of the physical memory (the physical address). The address is stored in the form of binary numbers to enable the data bus to access memory storage. 
A collection of wires connecting the CPU with main memory that is used to identify particular locations (addresses) in main memory. The width of the address bus (that is, the number of wires) determines how many unique memory locations can be addressed. Modern personal computers and Macintoshes have as many as 36 address lines. That lets them, which enables them theoretically to access 64 gigabytes of main memory. However, the actual amount of memory that can be accessed is usually much less than this theoretical limit due to chipset and motherboard limitations.
An address bus is part of the system bus architecture, which was developed to decrease costs and enhance modular integration. However, most modern computers use a variety of individual buses for specific tasks.</t>
  </si>
  <si>
    <t>Aerodynamics</t>
  </si>
  <si>
    <t>https://en.wikipedia.org/wiki/Aerodynamics</t>
  </si>
  <si>
    <t>Aerodynamics, from Greek (dynamics), is a branch of fluid dynamics concerned with studying the motion of air, particularly when it interacts with a solid object, such as an airplane wing. Aerodynamics is a sub-field of fluid dynamics and gas dynamics, and many aspects of aerodynamics theory are common to these fields. The term aerodynamics is often used synonymously with gas dynamics, with the difference being that "gas dynamics" applies to the study of the motion of all gases, not limited to air. Formal aerodynamics study in the modern sense began in the eighteenth century, although observations of fundamental concepts such as aerodynamic drag have been recorded much earlier. Most of the early efforts in aerodynamics worked towards achieving heavier-than-air flight, which was first demonstrated by Wilbur and Orville Wright in 1903. Since then, the use of aerodynamics through mathematical analysis, empirical approximations, wind tunnel experimentation, and computer simulations has formed the scientific basis for ongoing developments in heavier-than-air flight and a number of other technologies.</t>
  </si>
  <si>
    <t>African Storybook and Paul Walugo</t>
  </si>
  <si>
    <t>Walugo and the fishes</t>
  </si>
  <si>
    <t>As he ran to Fred's shop, Walugo remembered crunchy fried tail and fins. And the eyes, so sweet and tasty! Eventually, Walugo chose his three fishes. Fred added a fourth fish, but it was tiny. On the way home, Walugo stopped to eat the tiny fish. He ate slowly, including all the soft bones. It was delicious. He began to think about the three fishes in his bag. Three fishes with crunchy fins and tails. When Walugo finally arrived home, his angry mother asked, "Where have you been all this time?" She opened the bag and looked inside. "What happened here?" she asked. The fishes had no fins, or tails, or heads! Walugo wished that he had not been so greedy. He finally said, "I don't know what happened." His mother looked at him, but did not say anything. That night, Walugo and his family sat down to eat. His mother served each person, except Walugo. They began to enjoy the fried fish and ugali. Walugo asked, "Where's my food?" "I don't know where your food is," answered his mother. "Perhaps your food is with the fins, tails and heads that disappeared," said Walugo's father.</t>
  </si>
  <si>
    <t>Age of Enlightenment</t>
  </si>
  <si>
    <t>https://simple.wikipedia.org/wiki/Age_of_Enlightenment</t>
  </si>
  <si>
    <t>Many of the Founding Fathers of the United States believed the Enlightenment's ideas. For example, the idea that a government's job is to benefit all of a country's people not just the people in power was very important to them. They made this idea about a government "for the people" one of the most important parts of the new United States Constitution and the new American government they created.
The Enlightenment's ideas were also important to the people who fought in the French Revolution of 1789.
In some countries, kings and queens took some of the Enlightenment's ideas and made changes to their governments. However, they still kept power for themselves. These kings and queens were called "enlightened despots." Examples include Catherine the Great of Russia, Frederick the Great of Prussia, and Gustav III of Sweden.
During the Age of Enlightenment, as more and more people began to use reason, some began to disagree with the idea that God created the world. This caused conflicts - and, later, war.</t>
  </si>
  <si>
    <t>Age_of_Discovery</t>
  </si>
  <si>
    <t>https://en.wikipedia.org/wiki/Age_of_Discovery</t>
  </si>
  <si>
    <t>The Age of Discovery is an informal and loosely defined European historical period from the 15th century to the 18th century, marking the time in which extensive overseas exploration emerged as a powerful factor in European culture and globalization. Many lands previously unknown to Europeans were discovered during this period, though most were already inhabited and from the perspective of many non-Europeans it marked the arrival of settlers and invaders from a previously unknown continent. Global exploration started with the Portuguese discoveries of the Atlantic archipelagos of Madeira and the Azores, the coast of Africa, and the discovery of the sea route to India in 1498; and, on behalf of the Crown of Castile (Spain), the trans-Atlantic Voyages of Christopher Columbus between 1492 and 1502, and the first circumnavigation of the globe in 1519–1522. These discoveries led to numerous naval expeditions across the Atlantic, Indian and Pacific oceans, and land expeditions in the Americas, Asia, Africa, and Australia that continued into the late 19th century, and ended with the exploration of the polar regions in the 20th century.</t>
  </si>
  <si>
    <t>Age_of_Enlightenment</t>
  </si>
  <si>
    <t>https://en.wikipedia.org/wiki/Age_of_Enlightenment</t>
  </si>
  <si>
    <t>John Locke, one of the most influential Enlightenment thinkers, based his governance philosophy in social contract theory, a subject that permeated Enlightenment political thought. The English philosopher Thomas Hobbes ushered in this new debate with his work Leviathan in 1651. Hobbes also developed some of the fundamentals of European liberal thought: the right of the individual; the natural equality of all men; the artificial character of the political order (which led to the later distinction between civil society and the state); the view that all legitimate political power must be "representative" and based on the consent of the people; and a liberal interpretation of law which leaves people free to do whatever the law does not explicitly forbid.
Both Locke and Rousseau developed social contract theories in Two Treatises of Government and Discourse on Inequality, respectively. While quite different works, Locke, Hobbes and Rousseau agreed that a social contract, in which the government's authority lies in the consent of the governed, is necessary for people to live in civil society.</t>
  </si>
  <si>
    <t>Agora</t>
  </si>
  <si>
    <t>https://en.wikipedia.org/wiki/Agora</t>
  </si>
  <si>
    <t>The agora (agorá) was a central public space in ancient Greek city-states. It is the best representation of city form's response to accommodate the social and political order of the polis.The literal meaning of the word is "gathering place" or "assembly". The agora was the center of the athletic, artistic, spiritual and political life in the city. The Ancient Agora of Athens is the best-known example. 
Early in Greek history (10th–8th centuries BC), free-born citizens would gather in the agora for military duty or to hear statements of the ruling king or council. Later, the agora also served as a marketplace, where merchants kept stalls or shops to sell their goods amid colonnades. This attracted artisans who built workshops nearby.
From these twin functions of the agora as a political and a commercial space came the two Greek verbs, agorázo, "I shop", and, agoreúo, "I speak in public".
The term agoraphobia denotes a phobic condition in which the sufferer becomes anxious in environments that are unfamiliar – for instance, places where they perceive that they have little control.</t>
  </si>
  <si>
    <t xml:space="preserve">Alexandrea Kilgore-Gomez, Hector Arciniega, &amp; Marian E. Berryhill
</t>
  </si>
  <si>
    <t>The Effects of Concussion Can Be Long-Lasting</t>
  </si>
  <si>
    <t>https://kids.frontiersin.org/article/10.3389/frym.2020.00057</t>
  </si>
  <si>
    <t>Executive functions are thinking abilities that allow us to achieve our goals. For example, executive functions allow you to stay on task, plan ahead, hold onto thoughts, solve problems, and refrain from inappropriate actions (like talking back to a teacher). In patients who had experienced TBI more than 4 years ago, we studied an executive function called working memory T, which is the mental workspace that holds information for immediate use. For example, remembering the numbers the teacher writes on the board as you write down the problem in your notebook. Working memory differs from what is called long-term memory, which is what we use to remember events over years. For example, working memory helps us do addition in our heads, long-term memory is what allows us to remember our first day at school.
Working memory has three stages: encoding (putting information in), maintenance (holding on to that information), and retrieval (remembering that information and using it). Usually, people can hold about 3–5 things in working memory at a time. Working memory requires cooperation between regions in both the front and back of the brain. If brain cells in either of these regions are damaged, working memory could suffer.</t>
  </si>
  <si>
    <t>Algae</t>
  </si>
  <si>
    <t>https://simple.wikipedia.org/wiki/Algae</t>
  </si>
  <si>
    <t>Algae (one alga, but several algae) are a type of plant-like living things that can make food from sunlight by photosynthesis. The study of algae is called phycology or algology.
The term lumps together many different kinds of organisms. They have in common only that they are autotrophic: they use natural sources of energy and simple inorganic materials to build their forms. As non-vascular plants they do not have the kind of cell and tissue structure of land plants. They are a convenient but very loose term. Only in recent years has it become clear how different the many kinds of algae are.
Algae are a large and diverse group of simple, typically autotrophic organisms. Some have one cell and others have many cells. The largest and most complex marine algae are called seaweeds. They are like plants, and "simple" because they lack the many distinct organs found in land plants. For that reason they are not classified as plants.</t>
  </si>
  <si>
    <t>Algorithm</t>
  </si>
  <si>
    <t>https://en.wikipedia.org/wiki/Algorithm</t>
  </si>
  <si>
    <t>Typically, when an algorithm is associated with processing information, data can be read from an input source, written to an output device and stored for further processing. Stored data are regarded as part of the internal state of the entity performing the algorithm. In practice, the state is stored in one or more data structures.
For some of these computational process, the algorithm must be rigorously defined: specified in the way it applies in all possible circumstances that could arise. This means that any conditional steps must be systematically dealt with, case-by-case; the criteria for each case must be clear (and computable).
Because an algorithm is a precise list of precise steps, the order of computation is always crucial to the functioning of the algorithm. Instructions are usually assumed to be listed explicitly, and are described as starting "from the top" and going "down to the bottom"—an idea that is described more formally by flow of control.
So far, the discussion on the formalization of an algorithm has assumed the premises of imperative programming. This is the most common conception—one which attempts to describe a task in discrete, "mechanical" means.</t>
  </si>
  <si>
    <t>Alkali</t>
  </si>
  <si>
    <t>https://simple.wikipedia.org/wiki/Alkali</t>
  </si>
  <si>
    <t>In chemistry, an alkali is an aqueous (from water) solution with a pH value of more than seven. The word 'Alkali' comes from the Arabic 'qali' meaning 'from the ashes' since ashes mixed with water used as cleaning products (such as soaps) are made of alkali materials.
An alkali is where a base is dissolved in water. Often it is the salt of an Alkali metal. An alkali is the opposite to an acid and can be neutralised (brought down to pH 7) by adding acid. It feels soapy. It is corrosive (it can burn your skin away). 
The higher the number is over 7 on the pH scale the stronger the alkali is.
Highly soluble (can be dissolved) in water.
Have a bitter taste, turns red litmus paper blue, can conduct electricity due to the presence of mobile ions and is blue or purple on universal indicator</t>
  </si>
  <si>
    <t>Amendment</t>
  </si>
  <si>
    <t>https://en.wikipedia.org/wiki/Amendment</t>
  </si>
  <si>
    <t>An amendment is a formal or official change made to a law, contract, constitution, or other legal document. It is based on the verb to amend, which means to change. Amendments can add, remove, or update parts of these agreements. They are often used when it is better to change the document than to write a new one.
Contracts are often amended when the market changes. For example, a contract to deliver something to a customer once a month can be amended if the customer wants it delivered once a week. Usually Contracts also are categorized for their promotion in a nation, such as the Treaty of Versailles.
Constitutions are often amended when people change their minds about what the government should do. Some of the most famous constitutional amendments are the First Amendment to the United States Constitution which added the freedom of speech, religion, press, and protest, the third Amendment to the Constitution of Ireland, which let Ireland join the European Union, and the amendment of the German constitution as part of the German reunification process in 1990.</t>
  </si>
  <si>
    <t>American_Civil_War</t>
  </si>
  <si>
    <t>https://simple.wikipedia.org/wiki/American_Civil_War</t>
  </si>
  <si>
    <t>The American Civil War (1861–1865) was a civil war in the United States of America. It is sometimes called "The War Between the States". Eleven Southern states in which slavery was legal wanted to leave the United States of America. They formed the Confederate States of America, also called "the Confederacy". They wanted the Confederate States of America to be its own country, separate and independent from the United States. Jefferson Davis was chosen as president of the Confederacy. The U.S government and the states that remained loyal to it were called the Union. The Union is sometimes called "the North". Every state where slavery was illegal supported the Union. Most of these states were in the North. Five states where slavery was legal also supported the Union. These were called the "border states". War began on April 12, 1861 when Confederate forces attacked Fort Sumter held by a Union garrison.</t>
  </si>
  <si>
    <t>Anaconda_Plan</t>
  </si>
  <si>
    <t>https://en.wikipedia.org/wiki/Anaconda_Plan</t>
  </si>
  <si>
    <t>The Anaconda Plan is the name applied to an outline strategy for suppressing the Confederacy at the beginning of the American Civil War. Proposed by General-in-Chief Winfield Scott, the plan emphasized the blockade of the Southern ports, and called for an advance down the Mississippi River to cut the South in two. Because the blockade would be rather passive, it was widely derided by the vociferous faction who wanted a more vigorous prosecution of the war, and who likened it to the coils of an anaconda suffocating its victim. The snake image caught on, giving the proposal its popular name.
In the early days of the Civil War, General-in-Chief Winfield Scott's proposed strategy for the war against the South had two prominent features: first, all ports in the seceding states were to be rigorously blockaded; second, a strong column of perhaps 80,000 men should use the Mississippi River as a highway to thrust completely through the Confederacy. A spearhead consisting of a relatively small amphibious force, army troops transported by boats and supported by gunboats, should advance rapidly, capturing the Confederate positions down the river in sequence.</t>
  </si>
  <si>
    <t>Ancient_Greek</t>
  </si>
  <si>
    <t>https://en.wikipedia.org/wiki/Ancient_Greek</t>
  </si>
  <si>
    <t>Ancient Greek includes the forms of Greek used in ancient Greece and the ancient world from around the 9th century BCE to the 6th century CE. It is often roughly divided into the Archaic period (9th to 6th centuries BCE), Classical period (5th and 4th centuries BCE), and Hellenistic period (3rd century BCE to 6th century CE). It is antedated in the second millennium BCE by Mycenaean Greek.
The language of the Hellenistic phase is known as Koine (common). Koine is regarded as a separate historical stage of its own, although in its earliest form it closely resembled Attic Greek and in its latest form it approaches Medieval Greek. Prior to the Koine period, Greek of the classic and earlier periods included several regional dialects.
Ancient Greek was the language of Homer and of classical Athenian historians, playwrights, and philosophers. It has contributed many words to English vocabulary and has been a standard subject of study in educational institutions of the West since the Renaissance. This article primarily contains information about the Epic and Classical phases of the language.</t>
  </si>
  <si>
    <t>Android_(operating_system)</t>
  </si>
  <si>
    <t>https://en.wikipedia.org/wiki/Android_(operating_system)</t>
  </si>
  <si>
    <t>Android applications run in a sandbox, an isolated area of the system that does not have access to the rest of the system's resources, unless access permissions are explicitly granted by the user when the application is installed, however this may not be possible for pre-installed apps. It is not possible, for example, to turn off the microphone access of the pre-installed camera app without disabling the camera completely. This is valid also in Android versions 7 and 8.
Since February 2012, Google has used its Google Bouncer malware scanner to watch over and scan apps available in the Google Play store.
A "Verify Apps" feature was introduced in November 2012, as part of the Android 4.2 "Jelly Bean" operating system version, to scan all apps, both from Google Play and from third-party sources, for malicious behaviour. Originally only doing so during installation, Verify Apps received an update in 2014 to "constantly" scan apps, and in 2017 the feature was made visible to users through a menu in Settings.
Before installing an application, the Google Play store displays a list of the requirements an app needs to function.</t>
  </si>
  <si>
    <t>Andromeda_galaxy</t>
  </si>
  <si>
    <t>https://simple.wikipedia.org/wiki/Andromeda_galaxy</t>
  </si>
  <si>
    <t>The Andromeda Galaxy is the nearest spiral galaxy to the Milky Way, our galaxy. Andromeda is sometimes called M31 or NGC 324 by astronomers. It is about 2.6 million light years away from us.
Andromeda is the largest galaxy of the Local Group, which consists of the Andromeda Galaxy, the Milky Way Galaxy, the Triangulum Galaxy, and about 30 other smaller galaxies. Although the largest, Andromeda may not be the most massive. Recent findings suggest that the Milky Way contains more dark matter and may be the most massive in the grouping.
The 2006 observations by the Spitzer Space Telescope revealed that M31 contains a trillion stars (1012). This is more than the number of stars in our own galaxy, which is estimated to be c. 200-400 billion.
Andromeda is estimated to be 7.1×1011 solar masses. In comparison, a 2009 study estimated that the Milky Way and Andromeda are about equal in mass, while a 2006 study put the mass of the Milky Way at ~80% of the mass of Andromeda.</t>
  </si>
  <si>
    <t>Anglo-Saxons</t>
  </si>
  <si>
    <t>https://simple.wikipedia.org/wiki/Anglo-Saxons</t>
  </si>
  <si>
    <t>It was Bede who identified the invaders as Angles, Saxons and Jutes. But he sometimes used the names Angli and Saxones for the same people in different parts of his writings. In Book I, Chapter 15 he said that by invitation of King Vortigern "Angles or Saxons" came to Britain in three longships. Modern authorities confirm that Angles, Saxons, Frisians and some Jutes did come to England during this migration time period. The differences in England between tribes of Angles and Saxons was not significant. Kent was different in culture from other parts of England, and was home to Jutes. But Kent had later contact with the regions they had come from in Europe and that could explain some of the differences.
Certain styles of jewellery are recognized by archaeologists as being typical of Anglian, Saxon and Jutish areas in Northern Europe. But why the name England came to be used for the country and English for the language is not clear. In Old English the people call themselves Engle. In Latin it was Angli. Nothing suggests the Angles made up a larger percentage of the Germanic peoples.</t>
  </si>
  <si>
    <t>Animation</t>
  </si>
  <si>
    <t>https://simple.wikipedia.org/wiki/Animation</t>
  </si>
  <si>
    <t>Because it is expensive to make, most animation comes from professional companies. However, independent animators have existed since the 1950s in America, with many of those people entering the professional industry. In Europe, the independent movement has existed since the 1910s, with animators like pre-revolutionary Russia's Ladislas Starevich and Germany's Lotte Reiniger.
Many people use a computer animation program called Adobe Flash to create animations. Flash uses a combination of drawing and computer graphics to make animations. Many animations on the internet are made in Flash. Most animators on the internet do not work for professional companies.
Many television shows, especially those made for children, use limited animation. Companies such as UPA and Hanna-Barbera Productions do this. Simple, limited movement makes the images easier to draw, which allows quicker and cheaper production of animation.
Many people consider animation to be childish and unsophisticated. However, animation has changed the course of art history by giving artists possibilities, not just normal, stationary art. Many animated movies have been made, and some have made a big profit.</t>
  </si>
  <si>
    <t>Anne-Wil Kramer, Hilde M. Huizenga, Lydia Krabbendam, &amp; Anna C. K. van Duijvenvoorde</t>
  </si>
  <si>
    <t>Is It Worth It? How Your Brain Decides to Make an Effort</t>
  </si>
  <si>
    <t>https://kids.frontiersin.org/article/10.3389/frym.2020.00073</t>
  </si>
  <si>
    <t>Imagine that you have a test tomorrow that you need to study for. How much cognitive effort will you put in? Researchers have found that your behavior can be predicted by the calculation of the costs and benefits of studying. What might these costs and benefits be?
To keep it simple, we can say that the benefit of studying is to obtain a good grade. Obtaining a good grade is better for your final report, and you may just like getting good grades. An important cost has to do with the level of cognitive effort you must exert—to obtain a good grade, you will sometimes have to think harder.
Researchers describe your decision to use cognitive effort as a function of the potential benefits and costs. You could think of this as a math equation: the sum of costs and benefits results in a certain value. The more you value something, the more likely you are to put cognitive effort into it.</t>
  </si>
  <si>
    <t>Anusha Shankar</t>
  </si>
  <si>
    <t>Why do Sunbirds Eat All Day?</t>
  </si>
  <si>
    <t>https://freekidsbooks.org/wp-content/uploads/2020/04/123172-why-do-sunbirds-eat-all-day-1.pdf</t>
  </si>
  <si>
    <t>Meet Loten. He is a long-billed sunbird. His feathers are purple and maroon. The yellow and grey bird is his sister, Lily.
Sunbirds like Loten and Lily live in parts of India and Sri Lanka. They are as long as a 100-rupee note and weigh as much as a ten-rupee coin.
Loten and Lily have curved beaks and tube-shaped tongues to gather nectar from flowers. 
When Loten and Lily were babies, the had short, wide beaks so that their parents could feed them easily. Their parents digested the food a little in their stomachs before feeding it to them.
When they grew strong enough, Loten and Lily learnt to fly. They also had to learn to find their own food.
Loten and Lily get energy from what they eat and drink. This energy allows them to use their muscles to fly. 
Unlike us humans, Loten and Lily cannot store much energy in their bodies as fat. They have to stay very light. Otherwise, they will not be able to fly.
This is why sunbirds have to eat many times a day. In fact, they spend most of their days flying around, looking for food.</t>
  </si>
  <si>
    <t>Appropriation_bill</t>
  </si>
  <si>
    <t>https://en.wikipedia.org/wiki/Appropriation_bill</t>
  </si>
  <si>
    <t>An appropriation bill or running bill or supply bill is a legislative motion (bill) that authorizes the government to spend money. It is a bill that sets money aside for specific spending. In most democracies, approval of the legislature is necessary for the government to spend money.
In a Westminster parliamentary system, the defeat of an appropriation bill in a parliamentary vote generally necessitates either the resignation of a government or the calling of a general election. One of the more famous examples of the defeat of a supply bill was the 1975 Australian constitutional crisis, when the Senate, which was controlled by the opposition, refused to approve a package of appropriation and loan bills, prompting Governor-General Sir John Kerr to dismiss Prime Minister Gough Whitlam and appoint Malcolm Fraser as caretaker Prime Minister until the next election (where the Fraser government was elected).</t>
  </si>
  <si>
    <t>Armed_neutrality</t>
  </si>
  <si>
    <t>https://en.wikipedia.org/wiki/Armed_neutrality</t>
  </si>
  <si>
    <t>Armed neutrality, in international politics, is the posture of a state or group of states which makes no alliance with either side in a war, but asserts that it will defend itself against resulting incursions from all parties. This may include:
Military preparedness without commitment, especially as the expressed policy of a neutral nation in wartime; readiness to counter with force an invasion of rights by any belligerent power.
Armed neutrality is a term used in international politics, which is the attitude of a state or group of states which makes no alliance with either side in a war. It is the condition of a neutral power, at war, which holds itself ready to resist by force any aggression of either belligerent. Such states assert that they will defend themselves against resulting incursions from all parties.
Neutrality maintained while weapons are kept available.
Armed Neutrality: A seemingly neutral state takes up arms for protection to maintain its neutrality</t>
  </si>
  <si>
    <t>Artificial_cardiac_pacemaker</t>
  </si>
  <si>
    <t>https://en.wikipedia.org/wiki/Artificial_cardiac_pacemaker</t>
  </si>
  <si>
    <t>A major step forward in pacemaker function has been to attempt to mimic nature by utilizing various inputs to produce a rate-responsive pacemaker using parameters such as the QT interval, pO2 – pCO2 (dissolved oxygen or carbon dioxide levels) in the arterial-venous system, physical activity as determined by an accelerometer, body temperature, ATP levels, adrenaline, etc. Instead of producing a static, predetermined heart rate, or intermittent control, such a pacemaker, a 'Dynamic Pacemaker', could compensate for both actual respiratory loading and potentially anticipated respiratory loading. The first dynamic pacemaker was invented by Anthony Rickards of the National Heart Hospital, London, UK, in 1982.
Dynamic pacemaking technology could also be applied to future artificial hearts. Advances in transitional tissue welding would support this and other artificial organ/joint/tissue replacement efforts. Stem cells may be of interest in transitional tissue welding.
Many advancements have been made to improve the control of the pacemaker once implanted. Many of these have been made possible by the transition to microprocessor controlled pacemakers. Pacemakers that control not only the ventricles but the atria as well have become common. Pacemakers that control both the atria and ventricles are called dual-chamber pacemakers.</t>
  </si>
  <si>
    <t>Artificial_intelligence</t>
  </si>
  <si>
    <t>https://en.wikipedia.org/wiki/Artificial_intelligence</t>
  </si>
  <si>
    <t>Artificial intelligence (AI) is intelligence exhibited by machines. In computer science, an ideal "intelligent" machine is a flexible rational agent that perceives its environment and takes actions that maximize its chance of success at some goal. Colloquially, the term "artificial intelligence" is applied when a machine mimics "cognitive" functions that humans associate with other human minds, such as "learning" and "problem solving". As machines become increasingly capable, facilities once thought to require intelligence are removed from the definition. For example, optical character recognition is no longer perceived as an exemplar of "artificial intelligence" having become a routine technology. Capabilities still classified as AI include advanced Chess and Go systems and self-driving cars.
AI research is divided into subfields that focus on specific problems or on specific approaches or on the use of a particular tool or towards satisfying particular applications.</t>
  </si>
  <si>
    <t>Artificial_muscle</t>
  </si>
  <si>
    <t>https://en.wikipedia.org/wiki/Artificial_muscle</t>
  </si>
  <si>
    <t>Artificial muscle is a generic term used for materials or devices that can reversibly contract, expand, or rotate within one component due to an external stimulus (such as voltage, current, pressure or temperature). The three basic actuation responses – contraction, expansion, and rotation – can be combined together within a single component to produce other types of motions (e.g. bending, by contracting one side of the material while expanding the other side). Conventional motors and pneumatic linear or rotary actuators do not qualify as artificial muscles, because there is more than one component involved in the actuation.
Due to their high flexibility, versatility and power-to-weight ratio compared with traditional rigid actuators, artificial muscles have the potential to be a highly disruptive emerging technology. Though currently in limited use, the technology may have wide future applications in industry, medicine, robotics and many other fields.</t>
  </si>
  <si>
    <t>Artificial_photosynthesis</t>
  </si>
  <si>
    <t>https://en.wikipedia.org/wiki/Artificial_photosynthesis</t>
  </si>
  <si>
    <t>Artificial photosynthesis is a chemical process that replicates the natural process of photosynthesis, a process that converts sunlight, water, and carbon dioxide into carbohydrates and oxygen. The term, artificial photosynthesis, is commonly used to refer to any scheme for capturing and storing the energy from sunlight in the chemical bonds of a fuel (a solar fuel). Photocatalytic water splitting converts water into hydrogen ions and oxygen, and is a main research area in artificial photosynthesis. Light-driven carbon dioxide reduction is another studied process, that replicates natural carbon fixation.
Research developed in this field encompasses the design and assembly of devices for the direct production of solar fuels, photoelectrochemistry and its application in fuel cells, and the engineering of enzymes and photoautotrophic microorganisms for microbial biofuel and biohydrogen production from sunlight. Many, if not most, of the artificial approaches to artificial photosynthesis are bio-inspired, i.e., they rely on biomimetics.</t>
  </si>
  <si>
    <t>Assembly_language</t>
  </si>
  <si>
    <t>https://en.wikipedia.org/wiki/Assembly_language</t>
  </si>
  <si>
    <t>Assembly code is converted into executable machine code by a utility program referred to as an assembler. The conversion process is referred to as assembly, as in assembling the source code. Assembly language usually has one statement per machine instruction (1:1), but comments and statements that are assembler directives, macros, and symbolic labels of program and memory locations are often also supported.
The term "assembler" is generally attributed to Wilkes, Wheeler and Gill in their 1951 book The preparation of programs for an electronic digital computer, who, however, used the term to mean "a program that assembles another program consisting of several sections into a single program".
Each assembly language is specific to a particular computer architecture and sometimes to an operating system. However, some assembly languages do not provide specific syntax for operating system calls, and most assembly languages can be used universally with any operating system, as the language provides access to all the real capabilities of the processor, upon which all system call mechanisms ultimately rest. In contrast to assembly languages, most high-level programming languages are generally portable across multiple architectures but require interpreting or compiling, a much more complicated task than assembling.</t>
  </si>
  <si>
    <t>Assyria</t>
  </si>
  <si>
    <t>https://en.wikipedia.org/wiki/Assyria</t>
  </si>
  <si>
    <t>Assyrian architecture, like that of Babylonia, was influenced by Sumero-Akkadian styles (and to some degree Mitanni), but early on developed its own distinctive style. Palaces sported colourful wall decorations, and seal-cutting (an art learned from Mittani) developed apace. Schools for scribes taught both the Babylonian and Assyrian dialects of Akkadian, and Sumerian and Akkadian literary works were often copied with an Assyrian flavour.
The Assyrian dialect of Akkadian was used in legal, official, religious, and practical texts such as medicine or instructions on manufacturing items. During the 13th to 10th centuries, picture tales appeared as a new art form: a continuous series of images carved on square stone steles. Somewhat reminiscent of a comic book, these show events such as warfare or hunting, placed in order from the upper left to the lower right corner of the stele with captions written underneath them. These and the excellent cut seals show that Assyrian art was beginning to surpass that of Babylon. Architecture saw the introduction of a new style of ziggurat, with two towers and colorful enameled tiles.</t>
  </si>
  <si>
    <t>Asteroid</t>
  </si>
  <si>
    <t>https://en.wikipedia.org/wiki/Asteroid</t>
  </si>
  <si>
    <t>Asteroids are minor planets, especially those of the inner Solar System. The larger ones have also been called planetoids. These terms have historically been applied to any astronomical object orbiting the Sun that did not show the disc of a planet and was not observed to have the characteristics of an active comet. As minor planets in the outer Solar System were discovered and found to have volatile-based surfaces that resemble those of comets, they were often distinguished from asteroids of the asteroid belt. In this article, the term "asteroid" refers to the minor planets of the inner Solar System including those co-orbital with Jupiter.
There are millions of asteroids, many thought to be the shattered remnants of planetesimals, bodies within the young Sun's solar nebula that never grew large enough to become planets. The large majority of known asteroids orbit in the asteroid belt between the orbits of Mars and Jupiter, or are co-orbital with Jupiter (the Jupiter trojans). However, other orbital families exist with significant populations, including the near-Earth asteroids.</t>
  </si>
  <si>
    <t>Astronomical_object</t>
  </si>
  <si>
    <t>https://en.wikipedia.org/wiki/Astronomical_object</t>
  </si>
  <si>
    <t>The universe can be viewed as having a hierarchical structure. At the largest scales, the fundamental component of assembly is the galaxy. Galaxies are organized into groups and clusters, often within larger superclusters, that are strung along great filaments between nearly empty voids, forming a web that spans the observable universe.
Galaxies have a variety of morphologies, with irregular, elliptical and disk-like shapes, depending on their formation and evolutionary histories, including interaction with other galaxies, which may lead to a merger.
Disc galaxies encompass lenticular and spiral galaxies with features, such as spiral arms and a distinct halo. At the core, most galaxies have a supermassive black hole, which may result in an active galactic nucleus. Galaxies can also have satellites in the form of dwarf galaxies and globular clusters.
The constituents of a galaxy are formed out of gaseous matter that assembles through gravitational self-attraction in a hierarchical manner. At this level, the resulting fundamental components are the stars, which are typically assembled in clusters from the various condensing nebulae.</t>
  </si>
  <si>
    <t>Astronomy</t>
  </si>
  <si>
    <t>https://simple.wikipedia.org/wiki/Astronomy</t>
  </si>
  <si>
    <t>Astronomy is a natural science. It is the study of everything outside the atmosphere of Earth.
It studies celestial objects (such as stars, galaxies, planets, moons, asteroids, comets and nebulae) and processes (such as supernovae explosions, gamma ray bursts, and cosmic microwave background radiation). This includes the physics, chemistry of those objects and processes.
A related subject, physical cosmology, is concerned with studying the Universe as a whole, and the way the universe changed over time.
The word astronomy comes from the Greek words astron which means star and nomos which means law. A person who studies astronomy is called an astronomer.
Astronomy is one of the oldest sciences. Ancient people used the positions of the stars to navigate, and to find when was the best time to plant crops. Astronomy is very similar to astrophysics. Since the 20th century there have been two main types of astronomy, observational and theoretical astronomy. Observational astronomy uses telescopes and cameras to observe or look at stars, galaxies and other astronomical objects. Theoretical astronomy uses maths and computer models to predict what should happen.</t>
  </si>
  <si>
    <t>Astrophysics</t>
  </si>
  <si>
    <t>https://simple.wikipedia.org/wiki/Astrophysics</t>
  </si>
  <si>
    <t>Astrophysics is the study of how stars and planets work, and how we can learn about them. Astrophysicists use physics to explain what astronomers find and see.
Astrophysics is also the study of how the Universe started and how it is changing with time. This part of astrophysics is called cosmology. For a long time bodies in the sky seemed to be unchanging spheres moving in a circle. But on Earth growth and decay happened, and natural motion was in a straight line. Therefore, people thought the celestial region was made of a fundamentally different kind of matter from that found on Earth.
During the 16th and 17th century, natural philosophers such as Nicolaus Copernicus, Johannes Kepler, Galileo, Descartes, and Newton, began to maintain that the celestial and terrestrial regions were made of similar kinds of material and were subject to the same natural laws.</t>
  </si>
  <si>
    <t>Atom</t>
  </si>
  <si>
    <t>https://simple.wikipedia.org/wiki/Atom</t>
  </si>
  <si>
    <t>An atom is the basic unit that makes up all matter. There are many different types of atoms, each with its own name, mass and size. These different types of atoms are called chemical elements. The chemical elements are organized on the periodic table. Examples of elements are hydrogen and gold. Atoms are very small, but the exact size changes depending on the element. Atoms range from 0.1 to 0.5 nanometers in width. One nanometer is around 100,000 times smaller than the width of a human hair. This makes atoms impossible to see without special tools. Equations must be used to see the way they work and how they interact with other atoms.
Atoms come together to make molecules or particles: for example, two hydrogen atoms and one oxygen atom combine to make a water molecule, a form of a chemical reaction.</t>
  </si>
  <si>
    <t>Augmented_reality</t>
  </si>
  <si>
    <t>https://en.wikipedia.org/wiki/Augmented_reality</t>
  </si>
  <si>
    <t>Augmented reality (AR) is a live direct or indirect view of a physical, real-world environment whose elements are augmented (or supplemented) by computer-generated sensory input such as sound, video, graphics or GPS data. It is related to a more general concept called mediated reality, in which a view of reality is modified (possibly even diminished rather than augmented) by a computer. As a result, the technology functions by enhancing one's current perception of reality. By contrast, virtual reality replaces the real world with a simulated one. Augmentation is conventionally in real-time and in semantic context with environmental elements, such as sports scores on TV during a match. With the help of advanced AR technology (e.g. adding computer vision and object recognition) the information about the surrounding real world of the user becomes interactive and digitally manipulable. Information about the environment and its objects is overlaid on the real world. This information can be virtual or real, e.g. seeing other real sensed or measured information such as electromagnetic radio waves overlaid in exact alignment with where they actually are in space.</t>
  </si>
  <si>
    <t>Aurora</t>
  </si>
  <si>
    <t>https://en.wikipedia.org/wiki/Aurora</t>
  </si>
  <si>
    <t>An aurora, sometimes referred to as a polar light, is a natural light display in the sky, predominantly seen in the high latitude (Arctic and Antarctic) regions. Auroras are produced when the magnetosphere is sufficiently disturbed by the solar wind that the trajectories of charged particles in both solar wind and magnetospheric plasma, mainly in the form of electrons and protons, precipitate them into the upper atmosphere (thermosphere/exosphere), where their energy is lost. The resulting ionization and excitation of atmospheric constituents emits light of varying colour and complexity. The form of the aurora, occurring within bands around both polar regions, is also dependent on the amount of acceleration imparted to the precipitating particles. Precipitating protons generally produce optical emissions as incident hydrogen atoms after gaining electrons from the atmosphere. Proton auroras are usually observed at lower latitudes. Different aspects of an aurora are elaborated in various sections below.</t>
  </si>
  <si>
    <t>Maxwell Abwamba</t>
  </si>
  <si>
    <t>Why tortoises have no hair</t>
  </si>
  <si>
    <t>Likhutu was enticed by the aroma of the mandazi. He longed to buy some. 
One day, Likhutu went to the woman selling the mandazi. "Is there something I can do for you to earn a few mandazi?" he asked her. 
"Yes, you can watch my shop for me while I go to Chama Women's Group," replied the woman 
While the woman was away, Likhutu became tempted by the sizzling mandazi. He said to himself with relish, "I will eat as many as I can. And then I will keep some in my hat." Likhutu had not finished talking to himself when he saw the mandazi woman from afar. 
He stuffed his hat with mandazi straight from the boiling oil. Then he pulled the hat onto his head. Immediately, Likhutu began to twist his neck from the scalding mandazi. When the woman arrived, she was surprised to see him twisting vigorously. She asked, "Is anything wrong?" "Nothing is wrong!" declared Likhutu.
He hurried away to his cousin's house. He found his cousin with visitors, so he sat outside to wait. Likhutu continued to twist his neck while he waited. When Likhutu's cousin saw him twisting his neck, he was puzzled.</t>
  </si>
  <si>
    <t>Automotive_head-up_display</t>
  </si>
  <si>
    <t>https://en.wikipedia.org/wiki/Automotive_head-up_display</t>
  </si>
  <si>
    <t>Reaction time, and more specifically delayed reaction, is widely cited as a key contributor to vehicular accidents. Reaction time in relation to the ERB is defined as the time it takes for a motorist to react to an external hazard or stimuli and then carry out the appropriate reaction, or evasive maneuver such as braking when a vehicle in front stops. The feedback offered by an HUD is projected onto the windshield of a vehicle with the aim of integrating outside stimuli and the instrumental feedback; thus removing the need to remove a driver's eyes from the road. Studies of reaction time to hazards in HUD vs HDD designs have found that the average reaction times for HUD are faster. This trend appears to continue across demographics, including both categories of experience level and age.
Speed maintenance is the extent to which a driver maintains a speed and adjusts their speed to suit traffic laws and environmental conditions. The use of HUDs appears to produce better speed maintenance in drivers under experimental conditions when compared to HDDs.</t>
  </si>
  <si>
    <t>Autonomy</t>
  </si>
  <si>
    <t>https://en.wikipedia.org/wiki/Autonomy</t>
  </si>
  <si>
    <t>Autonomy (Ancient Greek: nomos, "law", hence when combined understood to mean "one who gives oneself one's own law") is a concept found in moral, political, and bioethical philosophy. Within these contexts, it is the capacity of a rational individual to make an informed, un-coerced decision.
In the subfield of sociology called the sociology of knowledge, controversy over the boundaries of autonomy stopped at the concept of relative autonomy, until a typology of autonomy was created and developed within science and technology studies. According to it, the contemporary form of science's existing autonomy is the reflexive autonomy: actors and structures within the scientific field are able to translate or to reflect diverse themes presented by social and political fields, as well as influence them regarding the thematic choices on research projects.</t>
  </si>
  <si>
    <t>Aztec_Empire</t>
  </si>
  <si>
    <t>https://en.wikipedia.org/wiki/Aztec_Empire</t>
  </si>
  <si>
    <t>After Moctezuma I succeeded Itzcoatl as the Mexica emperor, more reforms were instigated to maintain control over conquered cities. Uncooperative kings were replaced with puppet rulers loyal to the Mexica. A new imperial tribute system established Mexica tribute collectors that taxed the population directly, bypassing the authority of local dynasties. Nezahualcoyotl also instituted a policy in the Acolhua lands of granting subject kings tributary holdings in lands far from their capitals. This was done to create an incentive for cooperation with the empire; if a city's king rebelled, he lost the tribute he received from foreign land. Some rebellious kings were replaced by calpixqueh, or appointed governors rather than dynastic rulers.
Moctezuma issued new laws that further separated nobles from commoners and instituted the death penalty for adultery and other offenses. By royal decree, a religiously supervised school was built in every neighborhood. Commoner neighborhoods had a school called a "telpochcalli" where they received basic religious instruction and military training.</t>
  </si>
  <si>
    <t>Baby_boom</t>
  </si>
  <si>
    <t>https://en.wikipedia.org/wiki/Baby_boom</t>
  </si>
  <si>
    <t>A baby boom is any period marked by a greatly increased birth rate. This demographic phenomenon is usually ascribed within certain geographical bounds. People born during such a period are often called baby boomers; however, some experts distinguish between those born during such demographic baby booms and those who identify with the overlapping cultural generations. The causes of baby booms may involve various fertility factors. One common baby boom was right after WWII during the Cold War.
The U.S. birthrate exploded after World War II. From 1945 to 1961, more than 65 million children were born in the United States. At the height of this baby boom, a child was born every seven seconds. Many factors contributed to the baby boom. First, young couples who had put off getting married during World War II and the Korean War could finally begin their families. Also, the government encouraged the growth of families by offering generous GI benefits for home purchases. Finally, popular culture celebrated pregnancy, parenthood, and large families.</t>
  </si>
  <si>
    <t>Baby_monitor</t>
  </si>
  <si>
    <t>https://en.wikipedia.org/wiki/Baby_monitor</t>
  </si>
  <si>
    <t>A baby monitor, also known as a baby alarm, is a radio system used to remotely listen to sounds made by an infant. An audio monitor consists of a transmitter unit, equipped with a microphone, placed near to the child. It transmits the sounds by radio waves to a receiver unit with a speaker carried by, or near to, the person caring for the infant. Some baby monitors provide two-way communication which allows the parent to speak back to the baby (parent talk-back). Some allow music to be played to the child. A monitor with a video camera and receiver is often called a baby cam.
One of the primary uses of baby monitors is to allow attendants to hear when an infant wakes, while out of immediate hearing distance of the infant. Although commonly used, there is no evidence that these monitors prevent SIDS, and many doctors believe they provide a false sense of security. Infants and young children can often be heard over a baby monitor in crib talk, in which they talk to themselves. This is a normal part of practising their language skills.</t>
  </si>
  <si>
    <t>https://en.wikipedia.org/wiki/Bacteria</t>
  </si>
  <si>
    <t>Bacteria constitute a large domain of prokaryotic microorganisms. Typically a few micrometres in length, bacteria have a number of shapes, ranging from spheres to rods and spirals. Bacteria were among the first life forms to appear on Earth, and are present in most of its habitats. Bacteria inhabit soil, water, acidic hot springs, radioactive waste,and the deep portions of Earth's crust. Bacteria also live in symbiotic and parasitic relationships with plants and animals.
There are typically 40 million bacterial cells in a gram of soil and a million bacterial cells in a millilitre of fresh water. There are approximately 5×1030 bacteria on Earth, forming a biomass which exceeds that of all plants and animals. Bacteria are vital in recycling nutrients, with many of the stages in nutrient cycles dependent on these organisms, such as the fixation of nitrogen from the atmosphere and putrefaction. In the biological communities surrounding hydrothermal vents and cold seeps, bacteria provide the nutrients needed to sustain life by converting dissolved compounds, such as hydrogen sulphide and methane, to energy</t>
  </si>
  <si>
    <t>Jessica Fries-Gaither</t>
  </si>
  <si>
    <t xml:space="preserve">Mt. Erebus: A Surprising Volcano
</t>
  </si>
  <si>
    <t>Beyond Penguins and Polar Bears</t>
  </si>
  <si>
    <t>http://static.ehe.osu.edu/sites/beyond/penguins/downloads/feature-stories/erebus-23-text.pdf</t>
  </si>
  <si>
    <t>410L-600L</t>
  </si>
  <si>
    <t>But Mt. Erebus isn’t just a mountain. It is a volcano. A volcano is an opening in Earth’s surface. Melted rock called lava flows out of the opening. When this happens, it is called an eruption. 
There are volcanoes all over the world. Some of them are very old. They do not erupt anymore. But many volcanoes still erupt. Mt. Erebus erupts almost every day! 
Ross Island is a cold place. It is near Antarctica. This means that Mt. Erebus is covered by snow and ice all year long. But the inside of the volcano is very hot. Steam from the inside of the volcano comes out the sides through cracks in the rock. The steam makes the ice melt and forms caves made out of ice. When the hot steam moves into the cold air, it freezes into pillars. They look like icicles that point up into the sky! 
At the top of the volcano is a lake. But this lake isn’t made of water. It’s made of lava! Sometimes, a big bubble of gas inside the volcano shoots a big chunk of lava out into the air.</t>
  </si>
  <si>
    <t>Sanderlings: Traveling Birds</t>
  </si>
  <si>
    <t xml:space="preserve">Beyond Penguins and Polar Bears
</t>
  </si>
  <si>
    <t>http://static.ehe.osu.edu/sites/beyond/penguins/downloads/feature-stories/sanderlings-23-text.pdf</t>
  </si>
  <si>
    <t>One type of bird that lives on the beach is the sanderling. Sanderlings are special birds. They migrate, or travel from one place to live in another. They spend part of the year on warm, sunny beaches and part on the cold tundra. 
In the winter, the birds live in Florida and South America. They eat small crabs that live in the sand. 
In the spring, the sanderlings leave the beaches and fly north to the Arctic. They travel thousands of miles. When they reach the Arctic, it is still cold. 
Plants grow and flowers bloom in the Arctic summer. The birds feed on insects and butterflies. 
They use leaves to build nests. There are no trees in the Arctic, so the birds build their nests on the soft ground. 
Mother birds lay their eggs. The parents protect the eggs from the cold and from other animals. 
Chicks hatch after about 24 days. They leave the nest quickly and feed along the water’s edge. When they are two weeks old, they learn to fly.</t>
  </si>
  <si>
    <t>The Seasons and the Sun</t>
  </si>
  <si>
    <t xml:space="preserve">Beyond Weather and the Water Cycle
</t>
  </si>
  <si>
    <t>https://beyondweather.ehe.osu.edu/issue/the-sun-and-earths-climate/the-seasons-and-the-sun</t>
  </si>
  <si>
    <t>We have four seasons on Earth. In most places, each season has different weather. Summer is warm, or even hot! Winter can be cold and snowy or rainy, depending on where you live.
The seasons usually have different weather. But they do have something in common. All the seasons depend on the Sun.
What does the Sun have to do with the seasons? Everything!
The Sun’s light shines on Earth. That light makes Earth’s land, air, and water warm. This warmth is important. It makes life on Earth possible. It also has a lot to do with our seasons.
Even if we can’t always see the Sun, its light is important all year round. There are fewer hours of daylight in the winter. The Sun rises later and sets earlier. This means that temperatures are colder.
In the summer, there are more hours of daylight. The Sun rises earlier and sets later. This means that temperatures are warmer. In the spring and fall, there are fewer hours of daylight than in the summer, but more than in the winter. And the temperature is in-between, too.</t>
  </si>
  <si>
    <t>original text by Stephen Whitt
adapted by Jessica Fries-Gaither</t>
  </si>
  <si>
    <t>Two Miles Below</t>
  </si>
  <si>
    <t>http://static.ehe.osu.edu/sites/beyond/penguins/downloads/feature-stories/two-miles-below-23-text.pdf</t>
  </si>
  <si>
    <t>Did you know that there are mountains two miles below the Arctic Ocean? Scientists are just starting to learn about them. But it isn’t easy.
Scientists can’t travel to this mountain range for three reasons. First, the Arctic Ocean is covered by a thick sheet of ice. Second, the mountains are so deep that divers and even submarines can’t travel there. And third, there is no light. The water is pitch-black.
How do scientists study this place? Special robots help them explore deep below the ocean.
Scientists drop the robots into the water through a hole in the ice. The robots travel to the bottom of the ocean. They take pictures and collect information. Hours later, they find their way back to the hole in the ice so the scientists can pick them up. And they do this all by themselves!
The scientists have learned a lot from the robots. They’ve learned that the mountains are volcanoes. The volcanoes erupt deep under the ocean.
Scientists have also found strange animals there. One is an octopus with flaps on its head. The flaps look like elephant ears.</t>
  </si>
  <si>
    <t>Ice Sculptures</t>
  </si>
  <si>
    <t>http://static.ehe.osu.edu/sites/beyond/penguins/downloads/feature-stories/ice-sculptures-23-text.pdf</t>
  </si>
  <si>
    <t>610L-800L</t>
  </si>
  <si>
    <t>You probably know that wind and water can shape Earth’s land. But did you know that glaciers can too?
Glaciers are made of ice. Ice is a solid. But glaciers are so large and heavy that they can flow like a river.
Glaciers are found on high mountains. It is cold there, so snow doesn’t melt. Instead, the snow piles up and gets squished together, forming ice. Over many years, the ice builds up and forms a glacier.
The glacier becomes so heavy that it slowly moves down the mountains. The glacier scrapes and shapes the mountains’ sides as it moves.
Glaciers are also found in the Arctic and in Antarctica. They press and grind the land below as they move.
Glaciers have shaped the world in surprising ways. Millions of years ago, glaciers covered the desert of South Africa. The glaciers slowly moved, scraping across the desert’s rocks. Today, we see flat, polished rocks and know that glaciers were once there.</t>
  </si>
  <si>
    <t>Reader of the Rocks</t>
  </si>
  <si>
    <t>http://static.ehe.osu.edu/sites/beyond/penguins/downloads/feature-stories/rocks-23-text.pdf</t>
  </si>
  <si>
    <t>Julie works at a place called the United States Polar Rock Repository. It is a place that stores rocks from the Arctic and Antarctica. It is a library of rocks! Julie takes pictures of the rocks that are sent there. She writes descriptions of them. She labels each rock so it can be stored. But what she likes the most is sharing the rocks with other people.
This black, crumbly rock from the continent of Antarctica is coal. Coal is a fossil fuel. It is formed from trees and plants that died and fell to the ground. Over millions of years, the plants broke down and became packed together. Over time, the tightly packed plants became coal.
But wait! Why is there coal in Antarctica? There are no trees and not many plants there. Most of Antarctica is a cold, frozen desert.
Julie knows that rocks can tell a story. The coal tells us that Antarctica was very different long ago. There was no ice or snow. Antarctica was warm and covered by swamps and forests.</t>
  </si>
  <si>
    <t>A Whale of an Ocean</t>
  </si>
  <si>
    <t>http://static.ehe.osu.edu/sites/beyond/penguins/downloads/feature-stories/whale-23-text.pdf</t>
  </si>
  <si>
    <t>Blue whales are the largest animals on Earth. They weigh as much as twenty elephants! But they eat very small animals called krill. 
Krill live in the ocean. They are two inches long. They look like shrimp The krill eat plankton that floats in the ocean. The plankton uses the sun’s energy to make food.
Blue whales do not have teeth. Instead, they have bristles called baleen in their mouths. When whales eat, they gulp large mouthfuls of water and krill. The whales squeeze the water back out with their tongues, and the krill is trapped by the baleen. Then the whales swallow the krill. Yum!
The krill eat the plankton. Then the blue whales eat the krill. This is called a food chain. A food chain shows the animals that eat each other.
The Southern Ocean is just right for the plankton, the krill, and the blue whales. It has cold water, nutrients, and lots of sunlight in the summer.
There aren’t many blue whales in the Southern Ocean today. Now there are laws protecting the blue whales, but their numbers are still low.</t>
  </si>
  <si>
    <t>Floating Ice</t>
  </si>
  <si>
    <t>http://static.ehe.osu.edu/sites/beyond/penguins/downloads/feature-stories/ice-23-text.pdf</t>
  </si>
  <si>
    <t>Ice is just solid water. When liquid water gets cold enough, it freezes and becomes a solid. Think about making ice cubes. You put water into a tray and place it in the cold freezer. Wait a while and you have ice cubes. 
Look carefully at those ice cubes. Do you notice anything?
Right again! The ice cubes take up more room in the tray than the liquid water did!
Water is very special. It gets bigger when it freezes. This is also why ice can float in water.
Ice cubes aren’t the only example of floating ice in our world. Think about lakes and ponds in the winter. If it gets cold enough, a layer of ice floats on top of the water.
At the North Pole and South Pole, there are many examples of floating ice. In places like Antarctica and Greenland, glaciers can slowly move out over the ocean water and float there. When this happens, we call the floating ice an ice shelf. Sometimes, pieces of ice calve off the ends and form icebergs.</t>
  </si>
  <si>
    <t>original text by Steve Whitt
adapted by Jessica Fries-Gaither</t>
  </si>
  <si>
    <t>Antarctica: King of Cold</t>
  </si>
  <si>
    <t>http://static.ehe.osu.edu/sites/beyond/penguins/downloads/feature-stories/king-of-cold-23-text.pdf</t>
  </si>
  <si>
    <t>410L - 600L</t>
  </si>
  <si>
    <t>The South Pole is much colder than the North Pole. Summer at the South Pole is actually colder than winter at the North Pole! Brr!
Do you know why it is so much colder at the South Pole?
The first reason has to with what is around the poles. The North Pole is over an ice-covered ocean. While that sounds chilly, the water and ice actually keep the temperature from dropping too low.
The South Pole is over land – the continent of Antarctica. Land does not stay as warm as water does. The land is also very high, which means that the air is very cold. Think of very tall mountains. They are always covered in snow, because the air around their peaks is cold. It’s the same thing in Antarctica.
The weather also makes Antarctica colder. Antarctica is far away from other continents, so the cold ocean water and air currents circle the land, keeping the warm air out. The North Pole is much closer to land, so the warmer air can float over the North Pole and warm it up.</t>
  </si>
  <si>
    <t>A House of Snow and Ice</t>
  </si>
  <si>
    <t>http://static.ehe.osu.edu/sites/beyond/penguins/downloads/feature-stories/igloo-23-text.pdf</t>
  </si>
  <si>
    <t>In the past, Inuit people of northern Canada built igloos and lived in them during the cold winter months. How can a house of ice and snow keep you warm? The ice blocks out the cold wind. Ice is also good at trapping heat from a candle, small fire, or even from your body.
The heat inside an igloo can make the insides of the walls start to melt. But the outside of the walls is still cold. This makes the walls turn from snow into ice. Ice walls are much stronger. A grown man can stand on top of an igloo without it falling down!
How do you build an igloo? An Inuit builder cuts blocks out of well-packed snow and makes a ring of blocks on the ground. Next, he stacks a second row of blocks on top of the first row. The second row is tilted inward just a little bit. This means that he needs fewer blocks for the second row than for the first. He continues stacking blocks and the walls of the igloo grow. He carefully fits the blocks together so they don’t fall. Finally, he places the last block on the very top of the igloo.</t>
  </si>
  <si>
    <t>Stephen Whitt</t>
  </si>
  <si>
    <t>The Top (and Bottom) of the World</t>
  </si>
  <si>
    <t>https://beyondpenguins.ehe.osu.edu/issue/a-sense-of-place/the-top-and-bottom-of-the-world</t>
  </si>
  <si>
    <t>610L - 800L</t>
  </si>
  <si>
    <t>Imagine you are standing on the North Pole. What do you see? First of all, you don’t see any land. In fact, you aren’t standing on land at all, but instead you are atop a sheet of ice floating over a cold, deep ocean. At the South Pole, you would be over land, and atop a high, flat plateau. So strangely, the “bottom of the world” is actually pretty high!
Bundle up, because even in the summer the North Pole is cold. The average summer temperature is around 32 degrees Fahrenheit (0 degrees Celsius). If you decide to go to the South Pole instead, you’ll get even colder. The average summer temperature at the South Pole is a chilly -18 degrees Fahrenheit (-28 degrees Celsius).
If you do make your trip in the summer, another thing you won’t see is nighttime. In the polar summer, the Sun never sets.</t>
  </si>
  <si>
    <t>wikijunior</t>
  </si>
  <si>
    <t>Bugs/Cricket</t>
  </si>
  <si>
    <t xml:space="preserve">"Wikijunior
</t>
  </si>
  <si>
    <t>https://en.wikibooks.org/wiki/Wikijunior:Bugs/Cricket</t>
  </si>
  <si>
    <t>Crickets are omnivores and scavengers. They feed on leaves, flowers, bark, and seeds. Some species are predatory, feeding on other insects, snails or even small vertebrates such as snakes and lizards.
Field crickets eat a variety of fruits, vegetables, and ornamental plants. They eat live or dead insects, grasshopper eggs, and pupae of flies, moths and butterflies. Sometimes they steal prey from spider webs.
Spotted camel crickets come out on warm humid nights to feed. They eat fungi, roots, fruit, and dead insects, including other crickets. Bush crickets eat leaves, flowers, and fruits of living plants. Ant-loving crickets eat ants’ young.
Tree crickets feed on aphids. Snowy tree crickets eat small insects. They also feed on fruit crops such as apples and peaches.
If keeping a cricket as a pet, they will eat fish food. Crickets will also eat potatoes.</t>
  </si>
  <si>
    <t>Bugs/Moths</t>
  </si>
  <si>
    <t>https://en.wikibooks.org/wiki/Wikijunior:Bugs/Moth</t>
  </si>
  <si>
    <t>Some moths lay eggs in clothing. Others lay them in dry food, like flour or rice. When the eggs hatch, the larvae will then eat the clothing or dried food. In the same way, larvae have damaged crops, trees and ornamental plants. Have you ever found strange holes in your clothes? They might have been made by a hungry moth larva!
Humans use mothballs to keep moths out of their clothing. Mothballs are round, white balls treated with chemicals that poison moths. Since the poison may also harm humans, the balls should never be tasted or eaten. You should wash your hands immediately after touching mothballs.
At the same time, moths also do things which help people. For example, moths help flowers grow by pollinating them. The downside of this is that the moths also lay their eggs in the leaves of the plant. When the eggs hatch into caterpillars, the munching of the plant begins! Have you ever seen the holes that caterpillars make as they chew on the leaves of plants?</t>
  </si>
  <si>
    <t>Why do you rub the places that hurt?</t>
  </si>
  <si>
    <t xml:space="preserve">Wikijunior
</t>
  </si>
  <si>
    <t>https://en.wikibooks.org/wiki/Wikijunior:Human_Body/Pain</t>
  </si>
  <si>
    <t>What do you do when you hit your knee on a chair? You touch your knee and you rub it, don’t you? Some scientists believe that we rub the hurting body part to reduce the pain. They call this “gate control theory of pain”.
This theory is quite complicated. However, to get an idea of it, imagine again the wires called neurons. There are wires that send pain and others that send the rubbing sensation to the brain. These wires reach the brain via the spinal cord. At some point, both wires meet and pass through a place, which you can think of as a gate. This gate has a certain width that decides which signals can go through. If there is only the pain signal, without the rubbing, the gate will let all of the pain through. However, if you also rub your knee, the gate will let the rubbing signal pass but only part of the pain signal. That is why you reduce the pain if you rub your injured body part</t>
  </si>
  <si>
    <t>What are the parts of the stomach?</t>
  </si>
  <si>
    <t>https://en.wikibooks.org/wiki/Wikijunior:Human_Body/Digestive_System/Stomach</t>
  </si>
  <si>
    <t>At the top of the stomach is a tube where food comes in from the esophagus. When you swallow, this tube opens so food can go in the stomach.
The stomach is made of muscle. These muscles help to break down food by mashing it into smaller pieces. The muscles also make waves pushing the food further down the digestive track. This is called peristalsis and happens from the esophagus all the way to the large intestine.
The stomach is lined with glands. These special cells make a liquid that is released into the stomach. This liquid is called gastric juice. The gastric juice has acid in it and helps break down or digest food.
The bottom part of the stomach is called the pyloric area. At the bottom of the stomach is another opening. This leads to the small intestine.</t>
  </si>
  <si>
    <t>What are the parts of the eyes?</t>
  </si>
  <si>
    <t>https://en.wikibooks.org/wiki/Wikijunior:Human_Body/Eyes</t>
  </si>
  <si>
    <t>Eyes are made of several different parts. The white part of the eye is called the sclera.(It is interesting to note that only in Human Species among all other creatures that sclera is visible when the eyes are open). This part covers the surface of the eyes except at the very front. At the front of an eye is a cornea. This part acts like a shield for the eye. It can still let light pass through because it is transparent. Under the cornea is the iris and pupil. The pupil is the black circle in the middle. It is actually a hole that lets light pass through into the back of the eye. The iris is a coloured diaphragm around the pupil. It is a muscle that opens and closes around the pupil to let more or less light through. Behind the pupil is a lens that focuses the light that passes through it onto the retina.</t>
  </si>
  <si>
    <t>Getting Warmer</t>
  </si>
  <si>
    <t>http://static.ehe.osu.edu/sites/beyond/penguins/downloads/feature-stories/getting-warmer-k1-text.pdf</t>
  </si>
  <si>
    <t>The Sun’s light shines on Earth. The light makes our air, land, and water warm. But some things get
warmer than others.
Pretend it is a sunny day. If you wore a black shirt, you would feel hot. But if you wore a white shirt, you wouldn’t feel as hot. The dark color absorbs more of the Sun’s energy. That makes the black shirt warm.
Light colors reflect more of the Sun’s energy. This makes the white shirt cooler to wear. See for yourself! You need a piece of black paper and a piece of white paper. You also need two thermometers and a lamp. Ask an adult to help you.
Fold the black paper so it makes a pocket. Do the same thing to the white paper. Next, put a thermometer into the black pocket. Do the same thing to the white pocket. Then put the pockets under the lamp. Turn the lamp on, and wait for 10 minutes. Then check the thermometers.
Which pocket got hotter — the black pocket or the white one? Do you know why?</t>
  </si>
  <si>
    <t>Colors in the Night Sky: The Aurora</t>
  </si>
  <si>
    <t>http://static.ehe.osu.edu/sites/beyond/penguins/downloads/feature-stories/aurora-23-text.pdf</t>
  </si>
  <si>
    <t>Have you heard of the Arctic? What about Antarctica? They are places near the top and bottom of the world.
Winter is very dark there. The sun does not rise very high in the sky. And in some places, it does not rise at all! Days are short, and nights are long.
Sometimes, you can see beautiful colors in the night sky. Red, pink, green, and white seem to dance across the dark sky.
These colorful lights are called the aurora. You might have heard another name for them. The aurora is called the northern lights in the Arctic. In Antarctica, it is called the southern lights.
Why do we see these beautiful colors?
Long ago, people told stories about the colors they saw. They tried to explain why the colors were there. Some people were afraid of the colors. They thought that something terrible would happen. Other people thought the colors were a path to the heavens.
Today, scientists study the Earth and the Sun. They want to learn about the aurora and why it happens.</t>
  </si>
  <si>
    <t>Life on the Ice (Cube)</t>
  </si>
  <si>
    <t>http://static.ehe.osu.edu/sites/beyond/penguins/downloads/feature-stories/ice-cube-k1-text.pdf</t>
  </si>
  <si>
    <t>Laura Gladstone is a scientist. She works in Antarctica. Antarctica is a place at the bottom of the world. Do you know what it is like there? 
It is cold. Laura needed warm clothes to work there.
It is too cold to grow food. There are no stores there. Planes bring food to the scientists.
One day, the scientists made ice cream by mixing milk and water. Then they left the bowls outside. The ice cream froze!
The scientists have to save water and fuel. They can only take a few short showers a week.
Laura wore pants, a sweatshirt, and a hat to sleep. She used three blankets and her coat to keep warm!
It doesn’t get dark at night in the summer there. The sun never sets. So Laura wore a mask over her eyes. The mask kept out the sunlight.
The scientists work hard. But they have fun, too. Every year they have a race around the South Pole. 
Laura worked at the South Pole. There aren’t any animals there. So Laura’s stuffed penguin, PJ, kept her company. 
Laura liked working in Antarctica. Would you like to work there someday?</t>
  </si>
  <si>
    <t>Partners</t>
  </si>
  <si>
    <t>http://static.ehe.osu.edu/sites/beyond/penguins/downloads/feature-stories/partners-23-text.pdf</t>
  </si>
  <si>
    <t>Have you ever gone for a walk in the woods? If you have, you may have seen colorful things growing on tree trunks and rocks. They look like plants, but they aren’t. They are called lichens. Lichens are made of two living things: a fungus and an alga. They live together and help each other.
How do these living things help each other? The alga makes food from air and water. The fungus protects the alga by growing around it.
Lichens have no roots. They don’t need soil to grow. They can grow in strange places—on rocks, cliffs, and tree trunks. In the Arctic and Antarctica, lichens grow on rocks.
Lichens grow slowly. They can grow in cold temperatures. They can even keep growing when covered in snow!
Lichens are tough. If a lichen gets dry and cold, it might crumble and blow away in the wind. But it isn’t dead. When it is warmer or wetter, the lichen might start growing again.
Lichens are important. Caribou eat them in the winter. People use them to make dyes and medicines. Scientists study how they can warn us about pollution.</t>
  </si>
  <si>
    <t>At Home in the Cold</t>
  </si>
  <si>
    <t>http://static.ehe.osu.edu/sites/beyond/penguins/downloads/feature-stories/at-home-23-text.pdf</t>
  </si>
  <si>
    <t>The Arctic Ocean and the Southern Ocean are at the top and bottom of the world. The water there is very, very cold. But many animals live there.
Penguins, whales, and walruses all call these cold places home. How can they survive?
All of these animals make their own heat. Their bodies turn the food they eat into heat. Your body does the same thing!
But these animals have a problem. Their bodies lose heat all the time. How can they stay warm?
The answer is insulation. These animals’ bodies have a thick layer of fat called blubber. Blubber helps hold in heat. It keeps the animals warm, even in the cold water.
What about animals like snakes, turtles, and fish? Their bodies don’t make their own heat. They need the environment to keep them warm.
Most of these animals don’t live in the Arctic or Antarctic. They can’t stay warm in these cold places. But some fish do live in the cold oceans.</t>
  </si>
  <si>
    <t>White Wolf</t>
  </si>
  <si>
    <t>http://static.ehe.osu.edu/sites/beyond/penguins/downloads/feature-stories/white-wolf-k1-text.pdf</t>
  </si>
  <si>
    <t>Have you heard of the Arctic? It is a place at the top of the world. Many animals live on the land and in the water there.
One of these animals is the arctic wolf. It is a wolf with snowy white fur. Imagine that you are a wolf. What would your life be like?
You would live with your mother, father, brothers and sisters in a group. This group is called a pack. Other wolves would live in the pack, too.
You would like to play with your brothers and sisters. This would teach you how to hunt. Your pack would hunt together. You might hunt caribou, rabbits, and musk oxen.
Your life would be hard. Hunting is dangerous. You might not be able to find food. Then you would be hungry.
You would be cold and hungry during the winter. You would huddle with the other wolves to stay warm.
But summer would be different. There would be plenty of animals to hunt. Then you could sleep in the warm sunlight with your packmates. Zzzzz…</t>
  </si>
  <si>
    <t>A Tundra Tale</t>
  </si>
  <si>
    <t>http://static.ehe.osu.edu/sites/beyond/penguins/downloads/feature-stories/tundra-k1-text.pdf</t>
  </si>
  <si>
    <t>Near the top of the world is land called tundra. The tundra is flat and has no trees. It is covered by snow and ice most of the year. 
In the spring, the snow and ice melt. Beneath the ground, the soil stays frozen. The ground gets very soggy. It is a marsh.
Small yellow flowers grow from the cold, wet ground. They are called marsh marigolds.
Flies hide in the flowers. They soak up the Sun’s energy and get warm.
The flies fly from flower to flower. They help the flowers make seeds.
Caribou eat the flowers. The caribou also give the plants the nutrients they need to grow.
Mother flies lay their eggs inside the caribou’s nose. It is warm there. The young flies eat and grow.
The young flies get bigger. AH-CHOO! The caribou sneezes. The flies land on the ground. Soon, they will be adults.
These plants and animals need each other. Can you think of others?</t>
  </si>
  <si>
    <t>Dinosaurs in the Dark</t>
  </si>
  <si>
    <t>https://sites.ehe.osu.edu/beyondpenguins/files/2011/06/dinosaurs_45_text.pdf</t>
  </si>
  <si>
    <t>When you think of dinosaurs and where they lived, what do you picture? Do you see hot, steamy swamps, thick jungles, or sunny plains? Dinosaurs lived in those places, yes. But did you know that some dinosaurs lived in the cold and the darkness near the North and South Poles?
This surprised scientists, too. Paleontologists used to believe that dinosaurs lived only in the warmest parts of the world. They thought that dinosaurs could only have lived in places where turtles, crocodiles, and snakes live today. Later, these dinosaur scientists began finding bones in surprising places.
One of those surprising fossil beds is a place called Dinosaur Cove, Australia. One hundred million years ago, Australia was connected to Antarctica. Both continents were located near the South Pole. Today, paleontologists dig dinosaur fossils out of the ground. They think about what those ancient bones must mean.</t>
  </si>
  <si>
    <t>Introduction to The Elements</t>
  </si>
  <si>
    <t>https://en.wikibooks.org/wiki/Wikijunior:The_Elements/Introduction_to_The_Elements</t>
  </si>
  <si>
    <t>610L-800</t>
  </si>
  <si>
    <t>The whole universe is built of matter. Right now, you are surrounded by it. The air we breathe is matter, and all the things you see around you are matter. The odors you smell are matter and the sounds you hear are caused by the movement of matter in your ears.
Matter is everything that takes up space and has weight. Scientists say that matter has volume and mass. Matter is made up of tiny building blocks called atoms. The purest type of atom is called an element. The elements are what give matter its different qualities.
Today we can see atoms by using a special instrument called an electron microscope. An electron microscope lets us see things that are millions of times smaller than the things we can see with a powerful optical microscope.
Most of the matter around us has more than one element in it. But some matter is made up of just one element. If you have ever held a diamond, for example, it is made of just one element, Carbon.</t>
  </si>
  <si>
    <t>Solid Basics</t>
  </si>
  <si>
    <t>https://en.wikibooks.org/wiki/Wikijunior:The_Elements/Solids</t>
  </si>
  <si>
    <t>So what is a solid? Solids are usually hard because their molecules have been packed together. The closer your molecules are, the harder you are. Solids also can hold their own shape. A rock will always look like a rock unless something happens to it. The same goes for a diamond. Even when you grind up a solid into a powder, you will see tiny little pieces of that solid under a microscope. Liquids will move and fill up any container. Solids keep their shape.
In the same way that a solid holds its shape, the atoms inside of a solid are not allowed to move around too much. This is one of the physical characteristics of solids. Atoms and molecules in liquids and gases are bouncing and floating around, free to move where they want. The molecules in a solid are stuck in place. The atoms still spin and the electrons will still fly around, but the entire atom will not change position.</t>
  </si>
  <si>
    <t>Liquid Basics</t>
  </si>
  <si>
    <t>https://en.wikibooks.org/wiki/Wikijunior:The_Elements/Liquids</t>
  </si>
  <si>
    <t>The second state of matter we will discuss is a liquid. Solids are hard things you can hold. Gases are floating around you and in bubbles. What is a liquid? Water is a liquid. Your blood is a liquid. Liquids are an in-between state of matter. They can be found in between the solid and gas states. They don't have to be made up of the same compounds. If you have a variety of materials in a liquid, it is called a solution.
One characteristic of a liquid is that it will fill up the shape of a container. If you pour some water in a cup, it will fill up the bottom of the cup first and then fill the rest. The water will also take the shape of the cup. It fills the bottom first because of gravity. The top part of a liquid will usually have a flat surface. That flat surface is because of gravity too. Putting an ice cube (solid) into a cup will leave you with a cube in the middle of the cup; the shape won't change until the ice becomes a liquid.</t>
  </si>
  <si>
    <t>Bugs/Monarch butterfly</t>
  </si>
  <si>
    <t>https://en.wikibooks.org/wiki/Wikijunior:Bugs/Monarch_butterfly</t>
  </si>
  <si>
    <t>The name Monarch means “king”. An adult Monarch Butterfly is about 1 ½ inches long. Its body is black with white markings. There are white spots on the head and around the wing edges. The wings are bright orange with black veins. The undersides of the wings are light orange. Male Monarchs have a black spot on the back of each hind wing.
Wings have 2 parts: a forewing and a hind wing. The wing span can be up to 4 inches across. The back edges of the wings are called “margins”. They bend to push air backward and move the butterfly forward. The stiff front edges of the wings lift the butterfly in flight. Black veins create a framework that keeps the wings stable. Female wing veins are thicker than those of males.
Monarch Butterflies come from yellow, black, and white striped caterpillars. Monarch caterpillars grow to about 2 inches in length. They have 2 tentacles that look like antennae at the front of the body, and 2 tentacles at the back.</t>
  </si>
  <si>
    <t>Bugs/Walking Stick</t>
  </si>
  <si>
    <t>https://en.wikibooks.org/wiki/Wikijunior:Bugs/Walking_Stick</t>
  </si>
  <si>
    <t>Walking Sticks are long, thin, and slow-moving bugs, that looks like a stick, twig or branch. They are also called walking sticks. Males tend to be smaller than females. The colors are usually brown or green, but may be grey or shades of red. Also some are shaded orange, but in little places. Stripes, spots, and speckles are more common than solid. Males usually have wings, but females are most likely wingless. Short, tough forewings protect the larger fan-shaped hind wings.
The common American Walking Stick is slender and shiny with long antennas. The adult male is 2 to 3 inches long with bands of color,while the adult female is 4 to 5 inches long.
The New Guinea Spiny Stick Insect is big and bulky. It can grow to 4-1/2 inches to 6 inches long. It resembles a branch more than a slender stick. The colors are dark brown to black. Their legs are thick and prickly. Adult males have a long thorn on each hind leg. Nymphs, another type new type of walking stick, have green-and-brown patterns.</t>
  </si>
  <si>
    <t>Bugs/Black Widow</t>
  </si>
  <si>
    <t>https://en.wikibooks.org/wiki/Wikijunior:Bugs/Black_Widow</t>
  </si>
  <si>
    <t>A Black Widow is a shiny black spider. It has an orange or red mark that looks like an hourglass. Its abdomen is shaped like a sphere and has an hourglass mark on the bottom. Often there are just two red marks separated by black. Females sometimes have the hourglass shape on top of the abdomen above the silk-spinning organs (spinnerets). Females are usually about 1-1/2 inches long including their leg span. In areas where grapes grow, females are very small and round. They resemble shiny black or red grapes.
Male Black Widows are much smaller than females. Their bodies are only about 1/4 inch long. They can be either gray or black. They do not have an hourglass mark, but may have red spots on the abdomen.
Black widows are sometimes called “comb-footed” spiders. The bristles on their hind legs are used to cover trapped prey with silk.
Young spiders are called “spiderlings”. They shed their outer covering (exoskeleton) as they grow. Spiderlings are orange, brown, or white at first and get darker each time they shed their skin (molt).</t>
  </si>
  <si>
    <t>Solids</t>
  </si>
  <si>
    <t>https://en.wikibooks.org/wiki/Geometry_for_Elementary_School/Solids</t>
  </si>
  <si>
    <t>Solids are shapes that you can actually touch. They have three dimensions, which means that the have length, width and height. These shapes are what make up our daily life, and are very useful. Points on a solid must not be coplanar or colinear. The edge of solids are called the edge, and the surfaces are called faces. The corners, like angles and plane figures, are called vertices.
A solid with only straight edges is called a polyhedron(pol-ee-HEE-dron). The plural form of polehedron is polyhedra(pol-ee-HEE-drah). Your chocolate bars are polyhedra, The Great Pyramids are polyhedra – a lot of things are. We will go into detail about them later.
When dealing with these solid figures, there are two measurements we will need to know: the total surface area and the volume. The former is the sum of the faces of the solid; the latter is how big the solid is.</t>
  </si>
  <si>
    <t>Anials</t>
  </si>
  <si>
    <t>https://en.wikibooks.org/wiki/Wikijunior:Biology/Kingdoms/Animals</t>
  </si>
  <si>
    <t>Animals are made of many cells. They eat things and digest them inside. Most animals can move. Only animals have brains (though not even all animals do; jellyfish, for example, do not have brains).
Animals are found all over the earth. They dig in the ground, swim in the oceans, and fly in the sky.
Humans are a type of animal. So are dogs, cats, cows, horses, frogs, fish, and so on and on.
Animals can be divided into two main groups, vertebrates and invertebrates. Vertebrates can be further divided into mammals, fish, birds, reptiles, and amphibians. Invertebrates can be divided into arthropods (like insects, spiders, and crabs), mollusks, sponges, several different kinds of worms, jellyfish — and quite a few other subgroups. There are at least thirty kinds of invertebrates, compared to the five kinds of vertebrates. Vertebrates have a backbone, while invertebrates do not.</t>
  </si>
  <si>
    <t>Label</t>
  </si>
  <si>
    <t>Description</t>
  </si>
  <si>
    <t>MPAA# Avg</t>
  </si>
  <si>
    <t>MPAA #Max</t>
  </si>
  <si>
    <t>MPAA Max</t>
  </si>
  <si>
    <t>Lexile Band</t>
  </si>
  <si>
    <t>Sub Cat</t>
  </si>
  <si>
    <t>Lexile reading score band</t>
  </si>
  <si>
    <t>Unique excerpt identifier</t>
  </si>
  <si>
    <t>Author of excerpt</t>
  </si>
  <si>
    <t>Title of excerpt</t>
  </si>
  <si>
    <t>Anthology from which excerpt was taken (if applicable)</t>
  </si>
  <si>
    <t>URL link to excerpt (if applicable)</t>
  </si>
  <si>
    <t>Year of publication for excerpt</t>
  </si>
  <si>
    <t>Category of excerpt (informative or literary)</t>
  </si>
  <si>
    <t>Sub-category for informative excerpts (if available)</t>
  </si>
  <si>
    <t>Location in excerpt from where except was taken</t>
  </si>
  <si>
    <t>License for excerpt (if applicable)</t>
  </si>
  <si>
    <t>Motion Picture Association of America rating (from G to R)</t>
  </si>
  <si>
    <t>Max MPAA rating given</t>
  </si>
  <si>
    <t>Average MPAA rating between two raters</t>
  </si>
  <si>
    <t>The excerpt</t>
  </si>
  <si>
    <t>Google WC</t>
  </si>
  <si>
    <t>Word count for excerpt reported by Google</t>
  </si>
  <si>
    <t>Sentence Count</t>
  </si>
  <si>
    <t>Number of sentences in excerpt</t>
  </si>
  <si>
    <t>Number of paragraphs in excerpt</t>
  </si>
  <si>
    <t>Bradley Terry text easiness/readability score (i.e., CLEAR score)</t>
  </si>
  <si>
    <t>Standared error for BT_easiness score</t>
  </si>
  <si>
    <t>Flesch-Reading-Ease</t>
  </si>
  <si>
    <t>Flesch-Kincaid-Grade-Level</t>
  </si>
  <si>
    <t>Automated Readability Index</t>
  </si>
  <si>
    <t>SMOG Readability</t>
  </si>
  <si>
    <t>New Dale-Chall Readability Formula</t>
  </si>
  <si>
    <t>CAREC</t>
  </si>
  <si>
    <t>CAREC_M</t>
  </si>
  <si>
    <t>CML2RI</t>
  </si>
  <si>
    <t>Flesch-Reading-Ease score</t>
  </si>
  <si>
    <t>Flesch-Kincaid-Grade-Level score</t>
  </si>
  <si>
    <t>Automated Readability Index scor</t>
  </si>
  <si>
    <t>SMOG Readability score</t>
  </si>
  <si>
    <t>New Dale-Chall Readability Formula score</t>
  </si>
  <si>
    <t>Crowdsourced algorithm of reading comprehension (CAREC_M) score controlled for text length</t>
  </si>
  <si>
    <t>Crowdsourced algorithm of reading comprehension (CAREC) score</t>
  </si>
  <si>
    <t>Coh-Metric L2 Readability Index (CML2RI)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</si>
</sst>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sz val="12"/>
      <color rgb="FF000000"/>
      <name val="Times New Roman"/>
      <family val="1"/>
    </font>
    <font>
      <u/>
      <sz val="12"/>
      <color rgb="FF0000FF"/>
      <name val="Times New Roman"/>
      <family val="1"/>
    </font>
    <font>
      <u/>
      <sz val="12"/>
      <color rgb="FF56A3F1"/>
      <name val="Times New Roman"/>
      <family val="1"/>
    </font>
    <font>
      <u/>
      <sz val="12"/>
      <color rgb="FF59B2FB"/>
      <name val="Times New Roman"/>
      <family val="1"/>
    </font>
    <font>
      <u/>
      <sz val="12"/>
      <color rgb="FF1155CC"/>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left"/>
    </xf>
    <xf numFmtId="0" fontId="1" fillId="0" borderId="1" xfId="0" applyFont="1" applyBorder="1"/>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vertical="top"/>
    </xf>
    <xf numFmtId="0" fontId="4" fillId="0" borderId="0" xfId="0" applyFont="1" applyAlignment="1">
      <alignment horizontal="left" vertical="center"/>
    </xf>
    <xf numFmtId="0" fontId="3" fillId="0" borderId="0" xfId="0" applyFont="1" applyAlignment="1">
      <alignment horizontal="left"/>
    </xf>
    <xf numFmtId="0" fontId="5" fillId="0" borderId="0" xfId="0" applyFont="1" applyAlignment="1">
      <alignment horizontal="left" vertical="center"/>
    </xf>
    <xf numFmtId="0" fontId="2" fillId="0" borderId="0" xfId="0" applyFont="1" applyAlignment="1">
      <alignment vertical="top"/>
    </xf>
    <xf numFmtId="0" fontId="2" fillId="0" borderId="0" xfId="0" applyFont="1" applyAlignment="1">
      <alignment vertical="center"/>
    </xf>
    <xf numFmtId="0" fontId="6" fillId="0" borderId="0" xfId="0" applyFont="1" applyAlignment="1">
      <alignment horizontal="left" vertical="center"/>
    </xf>
    <xf numFmtId="1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tatic.ehe.osu.edu/sites/beyond/penguins/downloads/feature-stories/tundra-k1-text.pdf" TargetMode="External"/><Relationship Id="rId21" Type="http://schemas.openxmlformats.org/officeDocument/2006/relationships/hyperlink" Target="http://www.gutenberg.org/files/1874/1874-h/1874-h.htm" TargetMode="External"/><Relationship Id="rId170" Type="http://schemas.openxmlformats.org/officeDocument/2006/relationships/hyperlink" Target="http://www.gutenberg.org/files/19909/19909-h/19909-h.htm" TargetMode="External"/><Relationship Id="rId268" Type="http://schemas.openxmlformats.org/officeDocument/2006/relationships/hyperlink" Target="http://www.gutenberg.org/cache/epub/4265/pg4265-images.html" TargetMode="External"/><Relationship Id="rId475" Type="http://schemas.openxmlformats.org/officeDocument/2006/relationships/hyperlink" Target="https://en.wikipedia.org/wiki/Diplomacy" TargetMode="External"/><Relationship Id="rId682" Type="http://schemas.openxmlformats.org/officeDocument/2006/relationships/hyperlink" Target="https://en.wikipedia.org/wiki/Mid-ocean_ridge" TargetMode="External"/><Relationship Id="rId128" Type="http://schemas.openxmlformats.org/officeDocument/2006/relationships/hyperlink" Target="http://www.gutenberg.org/files/3674/3674-h/3674-h.htm" TargetMode="External"/><Relationship Id="rId335" Type="http://schemas.openxmlformats.org/officeDocument/2006/relationships/hyperlink" Target="http://www.gutenberg.org/cache/epub/6323/pg6323-images.html" TargetMode="External"/><Relationship Id="rId542" Type="http://schemas.openxmlformats.org/officeDocument/2006/relationships/hyperlink" Target="https://en.wikipedia.org/wiki/Genetically_modified_organism" TargetMode="External"/><Relationship Id="rId987" Type="http://schemas.openxmlformats.org/officeDocument/2006/relationships/hyperlink" Target="https://simple.wikipedia.org/wiki/Gene_therapy" TargetMode="External"/><Relationship Id="rId1172" Type="http://schemas.openxmlformats.org/officeDocument/2006/relationships/hyperlink" Target="https://kids.frontiersin.org/article/10.3389/frym.2018.00027" TargetMode="External"/><Relationship Id="rId402" Type="http://schemas.openxmlformats.org/officeDocument/2006/relationships/hyperlink" Target="https://kids.frontiersin.org/article/10.3389/frym.2020.00015" TargetMode="External"/><Relationship Id="rId847" Type="http://schemas.openxmlformats.org/officeDocument/2006/relationships/hyperlink" Target="https://simple.wikipedia.org/wiki/Technological_singularity" TargetMode="External"/><Relationship Id="rId1032" Type="http://schemas.openxmlformats.org/officeDocument/2006/relationships/hyperlink" Target="https://kids.frontiersin.org/article/10.3389/frym.2019.00061" TargetMode="External"/><Relationship Id="rId1477" Type="http://schemas.openxmlformats.org/officeDocument/2006/relationships/hyperlink" Target="https://www.africanstorybook.org/" TargetMode="External"/><Relationship Id="rId707" Type="http://schemas.openxmlformats.org/officeDocument/2006/relationships/hyperlink" Target="https://en.wikipedia.org/wiki/Nebula" TargetMode="External"/><Relationship Id="rId914" Type="http://schemas.openxmlformats.org/officeDocument/2006/relationships/hyperlink" Target="https://kids.frontiersin.org/article/10.3389/frym.2019.00003" TargetMode="External"/><Relationship Id="rId1337" Type="http://schemas.openxmlformats.org/officeDocument/2006/relationships/hyperlink" Target="https://kids.frontiersin.org/article/10.3389/frym.2017.00035" TargetMode="External"/><Relationship Id="rId43" Type="http://schemas.openxmlformats.org/officeDocument/2006/relationships/hyperlink" Target="http://www.gutenberg.org/files/22420/22420-h/22420-h.htm" TargetMode="External"/><Relationship Id="rId1404" Type="http://schemas.openxmlformats.org/officeDocument/2006/relationships/hyperlink" Target="https://www.africanstorybook.org/" TargetMode="External"/><Relationship Id="rId192" Type="http://schemas.openxmlformats.org/officeDocument/2006/relationships/hyperlink" Target="http://www.gutenberg.org/files/17163/17163-h/17163-h.htm" TargetMode="External"/><Relationship Id="rId497" Type="http://schemas.openxmlformats.org/officeDocument/2006/relationships/hyperlink" Target="https://kids.frontiersin.org/article/10.3389/frym.2020.00013" TargetMode="External"/><Relationship Id="rId357" Type="http://schemas.openxmlformats.org/officeDocument/2006/relationships/hyperlink" Target="http://www.gutenberg.org/files/16173/16173-h/16173-h.htm" TargetMode="External"/><Relationship Id="rId1194" Type="http://schemas.openxmlformats.org/officeDocument/2006/relationships/hyperlink" Target="https://simple.wikipedia.org/wiki/Jacobitism" TargetMode="External"/><Relationship Id="rId217" Type="http://schemas.openxmlformats.org/officeDocument/2006/relationships/hyperlink" Target="http://www.gutenberg.org/files/21452/21452-h/21452-h.htm" TargetMode="External"/><Relationship Id="rId564" Type="http://schemas.openxmlformats.org/officeDocument/2006/relationships/hyperlink" Target="https://simple.wikipedia.org/wiki/Hard_disk" TargetMode="External"/><Relationship Id="rId771" Type="http://schemas.openxmlformats.org/officeDocument/2006/relationships/hyperlink" Target="https://en.wikipedia.org/wiki/Protestant_Reformation" TargetMode="External"/><Relationship Id="rId869" Type="http://schemas.openxmlformats.org/officeDocument/2006/relationships/hyperlink" Target="https://simple.wikipedia.org/wiki/Universal_Serial_Bus" TargetMode="External"/><Relationship Id="rId1499" Type="http://schemas.openxmlformats.org/officeDocument/2006/relationships/hyperlink" Target="https://www.africanstorybook.org/" TargetMode="External"/><Relationship Id="rId424" Type="http://schemas.openxmlformats.org/officeDocument/2006/relationships/hyperlink" Target="https://simple.wikipedia.org/wiki/Chinese_Civil_War" TargetMode="External"/><Relationship Id="rId631" Type="http://schemas.openxmlformats.org/officeDocument/2006/relationships/hyperlink" Target="https://simple.wikipedia.org/wiki/Korean_War" TargetMode="External"/><Relationship Id="rId729" Type="http://schemas.openxmlformats.org/officeDocument/2006/relationships/hyperlink" Target="https://simple.wikipedia.org/wiki/Orbit" TargetMode="External"/><Relationship Id="rId1054" Type="http://schemas.openxmlformats.org/officeDocument/2006/relationships/hyperlink" Target="https://kids.frontiersin.org/article/10.3389/frym.2019.00062" TargetMode="External"/><Relationship Id="rId1261" Type="http://schemas.openxmlformats.org/officeDocument/2006/relationships/hyperlink" Target="https://kids.frontiersin.org/article/10.3389/frym.2018.00049" TargetMode="External"/><Relationship Id="rId1359" Type="http://schemas.openxmlformats.org/officeDocument/2006/relationships/hyperlink" Target="https://kids.frontiersin.org/article/10.3389/frym.2017.00071" TargetMode="External"/><Relationship Id="rId936" Type="http://schemas.openxmlformats.org/officeDocument/2006/relationships/hyperlink" Target="https://simple.wikipedia.org/wiki/Blu-ray_Disc" TargetMode="External"/><Relationship Id="rId1121" Type="http://schemas.openxmlformats.org/officeDocument/2006/relationships/hyperlink" Target="https://kids.frontiersin.org/article/10.3389/frym.2019.00027" TargetMode="External"/><Relationship Id="rId1219" Type="http://schemas.openxmlformats.org/officeDocument/2006/relationships/hyperlink" Target="https://www.commonlit.org/texts/immigration-to-the-united-states" TargetMode="External"/><Relationship Id="rId65" Type="http://schemas.openxmlformats.org/officeDocument/2006/relationships/hyperlink" Target="http://www.gutenberg.org/cache/epub/6108/pg6108-images.html" TargetMode="External"/><Relationship Id="rId1426" Type="http://schemas.openxmlformats.org/officeDocument/2006/relationships/hyperlink" Target="https://www.africanstorybook.org/" TargetMode="External"/><Relationship Id="rId281" Type="http://schemas.openxmlformats.org/officeDocument/2006/relationships/hyperlink" Target="http://www.gutenberg.org/cache/epub/5796/pg5796.html" TargetMode="External"/><Relationship Id="rId141" Type="http://schemas.openxmlformats.org/officeDocument/2006/relationships/hyperlink" Target="http://www.gutenberg.org/files/15164/15164-h/15164-h.htm" TargetMode="External"/><Relationship Id="rId379" Type="http://schemas.openxmlformats.org/officeDocument/2006/relationships/hyperlink" Target="http://www.gutenberg.org/cache/epub/3152/pg3152-images.html" TargetMode="External"/><Relationship Id="rId586" Type="http://schemas.openxmlformats.org/officeDocument/2006/relationships/hyperlink" Target="https://kids.frontiersin.org/article/10.3389/frym.2020.00074" TargetMode="External"/><Relationship Id="rId793" Type="http://schemas.openxmlformats.org/officeDocument/2006/relationships/hyperlink" Target="https://simple.wikipedia.org/wiki/Robot" TargetMode="External"/><Relationship Id="rId7" Type="http://schemas.openxmlformats.org/officeDocument/2006/relationships/hyperlink" Target="http://www.gutenberg.org/files/12870/12870-h/12870-h.htm" TargetMode="External"/><Relationship Id="rId239" Type="http://schemas.openxmlformats.org/officeDocument/2006/relationships/hyperlink" Target="http://www.gutenberg.org/files/19461/19461-h/19461-h.htm" TargetMode="External"/><Relationship Id="rId446" Type="http://schemas.openxmlformats.org/officeDocument/2006/relationships/hyperlink" Target="https://simple.wikipedia.org/wiki/Conservatism" TargetMode="External"/><Relationship Id="rId653" Type="http://schemas.openxmlformats.org/officeDocument/2006/relationships/hyperlink" Target="https://kids.frontiersin.org/article/10.3389/frym.2020.00016" TargetMode="External"/><Relationship Id="rId1076" Type="http://schemas.openxmlformats.org/officeDocument/2006/relationships/hyperlink" Target="https://kids.frontiersin.org/article/10.3389/frym.2019.00132" TargetMode="External"/><Relationship Id="rId1283" Type="http://schemas.openxmlformats.org/officeDocument/2006/relationships/hyperlink" Target="https://www.africanstorybook.org/" TargetMode="External"/><Relationship Id="rId1490" Type="http://schemas.openxmlformats.org/officeDocument/2006/relationships/hyperlink" Target="https://www.africanstorybook.org/" TargetMode="External"/><Relationship Id="rId306" Type="http://schemas.openxmlformats.org/officeDocument/2006/relationships/hyperlink" Target="http://www.gutenberg.org/files/23405/23405-h/23405-h.htm" TargetMode="External"/><Relationship Id="rId860" Type="http://schemas.openxmlformats.org/officeDocument/2006/relationships/hyperlink" Target="https://simple.wikipedia.org/wiki/Transistor" TargetMode="External"/><Relationship Id="rId958" Type="http://schemas.openxmlformats.org/officeDocument/2006/relationships/hyperlink" Target="https://kids.frontiersin.org/article/10.3389/frym.2019.00018" TargetMode="External"/><Relationship Id="rId1143" Type="http://schemas.openxmlformats.org/officeDocument/2006/relationships/hyperlink" Target="https://kids.frontiersin.org/article/10.3389/frym.2018.00034" TargetMode="External"/><Relationship Id="rId87" Type="http://schemas.openxmlformats.org/officeDocument/2006/relationships/hyperlink" Target="http://www.gutenberg.org/files/11660/11660-h/11660-h.htm" TargetMode="External"/><Relationship Id="rId513" Type="http://schemas.openxmlformats.org/officeDocument/2006/relationships/hyperlink" Target="https://simple.wikipedia.org/wiki/Extinction" TargetMode="External"/><Relationship Id="rId720" Type="http://schemas.openxmlformats.org/officeDocument/2006/relationships/hyperlink" Target="https://en.wikipedia.org/wiki/Nuclear_power_plant" TargetMode="External"/><Relationship Id="rId818" Type="http://schemas.openxmlformats.org/officeDocument/2006/relationships/hyperlink" Target="https://kids.frontiersin.org/article/10.3389/frym.2019.00157" TargetMode="External"/><Relationship Id="rId1350" Type="http://schemas.openxmlformats.org/officeDocument/2006/relationships/hyperlink" Target="https://kids.frontiersin.org/article/10.3389/frym.2017.00028" TargetMode="External"/><Relationship Id="rId1448" Type="http://schemas.openxmlformats.org/officeDocument/2006/relationships/hyperlink" Target="https://www.africanstorybook.org/" TargetMode="External"/><Relationship Id="rId1003" Type="http://schemas.openxmlformats.org/officeDocument/2006/relationships/hyperlink" Target="https://kids.frontiersin.org/article/10.3389/frym.2019.00051" TargetMode="External"/><Relationship Id="rId1210" Type="http://schemas.openxmlformats.org/officeDocument/2006/relationships/hyperlink" Target="https://www.digitallibrary.io/en/books/read/3747/91208" TargetMode="External"/><Relationship Id="rId1308" Type="http://schemas.openxmlformats.org/officeDocument/2006/relationships/hyperlink" Target="https://simple.wikipedia.org/wiki/Constitution" TargetMode="External"/><Relationship Id="rId1515" Type="http://schemas.openxmlformats.org/officeDocument/2006/relationships/hyperlink" Target="https://en.wikibooks.org/wiki/Wikijunior:Human_Body/Eyes" TargetMode="External"/><Relationship Id="rId14" Type="http://schemas.openxmlformats.org/officeDocument/2006/relationships/hyperlink" Target="http://www.gutenberg.org/files/20515/20515-h/20515-h.htm" TargetMode="External"/><Relationship Id="rId163" Type="http://schemas.openxmlformats.org/officeDocument/2006/relationships/hyperlink" Target="http://www.gutenberg.org/files/16247/16247-h/16247-h.htm" TargetMode="External"/><Relationship Id="rId370" Type="http://schemas.openxmlformats.org/officeDocument/2006/relationships/hyperlink" Target="http://www.gutenberg.org/cache/epub/3152/pg3152-images.html" TargetMode="External"/><Relationship Id="rId230" Type="http://schemas.openxmlformats.org/officeDocument/2006/relationships/hyperlink" Target="http://www.gutenberg.org/files/19461/19461-h/19461-h.htm" TargetMode="External"/><Relationship Id="rId468" Type="http://schemas.openxmlformats.org/officeDocument/2006/relationships/hyperlink" Target="https://simple.wikipedia.org/wiki/Density" TargetMode="External"/><Relationship Id="rId675" Type="http://schemas.openxmlformats.org/officeDocument/2006/relationships/hyperlink" Target="https://en.wikipedia.org/wiki/Mesosphere" TargetMode="External"/><Relationship Id="rId882" Type="http://schemas.openxmlformats.org/officeDocument/2006/relationships/hyperlink" Target="https://en.wikipedia.org/wiki/Vegetation" TargetMode="External"/><Relationship Id="rId1098" Type="http://schemas.openxmlformats.org/officeDocument/2006/relationships/hyperlink" Target="https://kids.frontiersin.org/article/10.3389/frym.2019.00011" TargetMode="External"/><Relationship Id="rId328" Type="http://schemas.openxmlformats.org/officeDocument/2006/relationships/hyperlink" Target="http://www.gutenberg.org/cache/epub/6323/pg6323-images.html" TargetMode="External"/><Relationship Id="rId535" Type="http://schemas.openxmlformats.org/officeDocument/2006/relationships/hyperlink" Target="https://kids.frontiersin.org/article/10.3389/frym.2020.00081" TargetMode="External"/><Relationship Id="rId742" Type="http://schemas.openxmlformats.org/officeDocument/2006/relationships/hyperlink" Target="https://freekidsbooks.org/wp-content/uploads/2020/07/shikari-s-cycling-adventure-pratham-FKB.pdf" TargetMode="External"/><Relationship Id="rId1165" Type="http://schemas.openxmlformats.org/officeDocument/2006/relationships/hyperlink" Target="https://kids.frontiersin.org/article/10.3389/frym.2018.00052" TargetMode="External"/><Relationship Id="rId1372" Type="http://schemas.openxmlformats.org/officeDocument/2006/relationships/hyperlink" Target="https://kids.frontiersin.org/article/10.3389/frym.2017.00041" TargetMode="External"/><Relationship Id="rId602" Type="http://schemas.openxmlformats.org/officeDocument/2006/relationships/hyperlink" Target="https://simple.wikipedia.org/wiki/Intolerable_Acts" TargetMode="External"/><Relationship Id="rId1025" Type="http://schemas.openxmlformats.org/officeDocument/2006/relationships/hyperlink" Target="https://freekidsbooks.org/wp-content/uploads/2019/09/we-love-our-home-pratham-FKB.pdf" TargetMode="External"/><Relationship Id="rId1232" Type="http://schemas.openxmlformats.org/officeDocument/2006/relationships/hyperlink" Target="https://www.africanstorybook.org/" TargetMode="External"/><Relationship Id="rId907" Type="http://schemas.openxmlformats.org/officeDocument/2006/relationships/hyperlink" Target="https://kids.frontiersin.org/article/10.3389/frym.2019.00106" TargetMode="External"/><Relationship Id="rId36" Type="http://schemas.openxmlformats.org/officeDocument/2006/relationships/hyperlink" Target="http://www.gutenberg.org/files/14647/14647-h/14647-h.htm" TargetMode="External"/><Relationship Id="rId185" Type="http://schemas.openxmlformats.org/officeDocument/2006/relationships/hyperlink" Target="http://www.gutenberg.org/files/7423/7423-h/7423-h.htm" TargetMode="External"/><Relationship Id="rId392" Type="http://schemas.openxmlformats.org/officeDocument/2006/relationships/hyperlink" Target="https://en.wikipedia.org/wiki/Black_hole" TargetMode="External"/><Relationship Id="rId697" Type="http://schemas.openxmlformats.org/officeDocument/2006/relationships/hyperlink" Target="https://simple.wikipedia.org/wiki/Motherboard" TargetMode="External"/><Relationship Id="rId252" Type="http://schemas.openxmlformats.org/officeDocument/2006/relationships/hyperlink" Target="http://www.gutenberg.org/files/19909/19909-h/19909-h.htm" TargetMode="External"/><Relationship Id="rId1187" Type="http://schemas.openxmlformats.org/officeDocument/2006/relationships/hyperlink" Target="https://kids.frontiersin.org/article/10.3389/frym.2018.00048" TargetMode="External"/><Relationship Id="rId112" Type="http://schemas.openxmlformats.org/officeDocument/2006/relationships/hyperlink" Target="http://www.gutenberg.org/files/14883/14883-h/14883-h.htm" TargetMode="External"/><Relationship Id="rId557" Type="http://schemas.openxmlformats.org/officeDocument/2006/relationships/hyperlink" Target="https://simple.wikipedia.org/wiki/Great_Depression" TargetMode="External"/><Relationship Id="rId764" Type="http://schemas.openxmlformats.org/officeDocument/2006/relationships/hyperlink" Target="https://en.wikipedia.org/wiki/Precipitation" TargetMode="External"/><Relationship Id="rId971" Type="http://schemas.openxmlformats.org/officeDocument/2006/relationships/hyperlink" Target="https://en.wikipedia.org/wiki/Electron_pair" TargetMode="External"/><Relationship Id="rId1394" Type="http://schemas.openxmlformats.org/officeDocument/2006/relationships/hyperlink" Target="https://www.africanstorybook.org/" TargetMode="External"/><Relationship Id="rId417" Type="http://schemas.openxmlformats.org/officeDocument/2006/relationships/hyperlink" Target="https://en.wikipedia.org/wiki/Celts" TargetMode="External"/><Relationship Id="rId624" Type="http://schemas.openxmlformats.org/officeDocument/2006/relationships/hyperlink" Target="https://freekidsbooks.org/wp-content/uploads/2020/07/the-mighty-tethys-sea-pratham-FKB.pdf" TargetMode="External"/><Relationship Id="rId831" Type="http://schemas.openxmlformats.org/officeDocument/2006/relationships/hyperlink" Target="https://simple.wikipedia.org/wiki/Special_effect" TargetMode="External"/><Relationship Id="rId1047" Type="http://schemas.openxmlformats.org/officeDocument/2006/relationships/hyperlink" Target="https://kids.frontiersin.org/article/10.3389/frym.2019.00026" TargetMode="External"/><Relationship Id="rId1254" Type="http://schemas.openxmlformats.org/officeDocument/2006/relationships/hyperlink" Target="https://freekidsbooks.org/wp-content/uploads/2019/10/FKB-Kids-Stories-talking-in-twos.pdf" TargetMode="External"/><Relationship Id="rId1461" Type="http://schemas.openxmlformats.org/officeDocument/2006/relationships/hyperlink" Target="https://www.africanstorybook.org/" TargetMode="External"/><Relationship Id="rId929" Type="http://schemas.openxmlformats.org/officeDocument/2006/relationships/hyperlink" Target="https://kids.frontiersin.org/article/10.3389/frym.2019.00019" TargetMode="External"/><Relationship Id="rId1114" Type="http://schemas.openxmlformats.org/officeDocument/2006/relationships/hyperlink" Target="https://simple.wikipedia.org/wiki/Solvent" TargetMode="External"/><Relationship Id="rId1321" Type="http://schemas.openxmlformats.org/officeDocument/2006/relationships/hyperlink" Target="https://kids.frontiersin.org/article/10.3389/frym.2017.00044" TargetMode="External"/><Relationship Id="rId58" Type="http://schemas.openxmlformats.org/officeDocument/2006/relationships/hyperlink" Target="http://www.gutenberg.org/files/384/384-h/384-h.htm" TargetMode="External"/><Relationship Id="rId1419" Type="http://schemas.openxmlformats.org/officeDocument/2006/relationships/hyperlink" Target="https://www.africanstorybook.org/" TargetMode="External"/><Relationship Id="rId274" Type="http://schemas.openxmlformats.org/officeDocument/2006/relationships/hyperlink" Target="http://www.gutenberg.org/cache/epub/5796/pg5796.html" TargetMode="External"/><Relationship Id="rId481" Type="http://schemas.openxmlformats.org/officeDocument/2006/relationships/hyperlink" Target="https://en.wikipedia.org/wiki/Dynasty" TargetMode="External"/><Relationship Id="rId134" Type="http://schemas.openxmlformats.org/officeDocument/2006/relationships/hyperlink" Target="http://www.gutenberg.org/files/18868/18868-h/18868-h.htm" TargetMode="External"/><Relationship Id="rId579" Type="http://schemas.openxmlformats.org/officeDocument/2006/relationships/hyperlink" Target="https://kids.frontiersin.org/article/10.3389/frym.2019.00153" TargetMode="External"/><Relationship Id="rId786" Type="http://schemas.openxmlformats.org/officeDocument/2006/relationships/hyperlink" Target="https://simple.wikipedia.org/wiki/Refrigerator" TargetMode="External"/><Relationship Id="rId993" Type="http://schemas.openxmlformats.org/officeDocument/2006/relationships/hyperlink" Target="https://kids.frontiersin.org/article/10.3389/frym.2019.00030" TargetMode="External"/><Relationship Id="rId341" Type="http://schemas.openxmlformats.org/officeDocument/2006/relationships/hyperlink" Target="http://www.gutenberg.org/cache/epub/6323/pg6323-images.html" TargetMode="External"/><Relationship Id="rId439" Type="http://schemas.openxmlformats.org/officeDocument/2006/relationships/hyperlink" Target="https://en.wikipedia.org/wiki/Collimator" TargetMode="External"/><Relationship Id="rId646" Type="http://schemas.openxmlformats.org/officeDocument/2006/relationships/hyperlink" Target="https://simple.wikipedia.org/wiki/Linux" TargetMode="External"/><Relationship Id="rId1069" Type="http://schemas.openxmlformats.org/officeDocument/2006/relationships/hyperlink" Target="https://kids.frontiersin.org/article/10.3389/frym.2019.00085" TargetMode="External"/><Relationship Id="rId1276" Type="http://schemas.openxmlformats.org/officeDocument/2006/relationships/hyperlink" Target="https://www.africanstorybook.org/" TargetMode="External"/><Relationship Id="rId1483" Type="http://schemas.openxmlformats.org/officeDocument/2006/relationships/hyperlink" Target="https://www.africanstorybook.org/" TargetMode="External"/><Relationship Id="rId201" Type="http://schemas.openxmlformats.org/officeDocument/2006/relationships/hyperlink" Target="http://www.gutenberg.org/files/24025/24025-h/24025-h.htm" TargetMode="External"/><Relationship Id="rId506" Type="http://schemas.openxmlformats.org/officeDocument/2006/relationships/hyperlink" Target="https://simple.wikipedia.org/wiki/Enzyme" TargetMode="External"/><Relationship Id="rId853" Type="http://schemas.openxmlformats.org/officeDocument/2006/relationships/hyperlink" Target="https://www.commonlit.org/texts/coming-of-age-ceremonies-across-different-cultures" TargetMode="External"/><Relationship Id="rId1136" Type="http://schemas.openxmlformats.org/officeDocument/2006/relationships/hyperlink" Target="https://kids.frontiersin.org/article/10.3389/frym.2019.00024" TargetMode="External"/><Relationship Id="rId713" Type="http://schemas.openxmlformats.org/officeDocument/2006/relationships/hyperlink" Target="https://freekidsbooks.org/wp-content/uploads/2020/06/the-one-and-only-human-body_Pratham-FKB.pdf" TargetMode="External"/><Relationship Id="rId920" Type="http://schemas.openxmlformats.org/officeDocument/2006/relationships/hyperlink" Target="https://kids.frontiersin.org/article/10.3389/frym.2019.00055" TargetMode="External"/><Relationship Id="rId1343" Type="http://schemas.openxmlformats.org/officeDocument/2006/relationships/hyperlink" Target="https://kids.frontiersin.org/article/10.3389/frym.2017.00063" TargetMode="External"/><Relationship Id="rId1203" Type="http://schemas.openxmlformats.org/officeDocument/2006/relationships/hyperlink" Target="https://kids.frontiersin.org/article/10.3389/frym.2018.00023" TargetMode="External"/><Relationship Id="rId1410" Type="http://schemas.openxmlformats.org/officeDocument/2006/relationships/hyperlink" Target="https://www.africanstorybook.org/" TargetMode="External"/><Relationship Id="rId1508" Type="http://schemas.openxmlformats.org/officeDocument/2006/relationships/hyperlink" Target="http://static.ehe.osu.edu/sites/beyond/penguins/downloads/feature-stories/king-of-cold-23-text.pdf" TargetMode="External"/><Relationship Id="rId296" Type="http://schemas.openxmlformats.org/officeDocument/2006/relationships/hyperlink" Target="http://www.gutenberg.org/files/15373/15373-h/15373-h.htm" TargetMode="External"/><Relationship Id="rId156" Type="http://schemas.openxmlformats.org/officeDocument/2006/relationships/hyperlink" Target="http://www.gutenberg.org/files/22175/22175-h/22175-h.htm" TargetMode="External"/><Relationship Id="rId363" Type="http://schemas.openxmlformats.org/officeDocument/2006/relationships/hyperlink" Target="http://www.gutenberg.org/files/16173/16173-h/16173-h.htm" TargetMode="External"/><Relationship Id="rId570" Type="http://schemas.openxmlformats.org/officeDocument/2006/relationships/hyperlink" Target="https://simple.wikipedia.org/wiki/Hieroglyph" TargetMode="External"/><Relationship Id="rId223" Type="http://schemas.openxmlformats.org/officeDocument/2006/relationships/hyperlink" Target="http://www.gutenberg.org/files/20991/20991-h/20991-h.htm" TargetMode="External"/><Relationship Id="rId430" Type="http://schemas.openxmlformats.org/officeDocument/2006/relationships/hyperlink" Target="https://simple.wikipedia.org/wiki/Civil_rights" TargetMode="External"/><Relationship Id="rId668" Type="http://schemas.openxmlformats.org/officeDocument/2006/relationships/hyperlink" Target="https://simple.wikipedia.org/wiki/Mass" TargetMode="External"/><Relationship Id="rId875" Type="http://schemas.openxmlformats.org/officeDocument/2006/relationships/hyperlink" Target="https://simple.wikipedia.org/wiki/V6_engine" TargetMode="External"/><Relationship Id="rId1060" Type="http://schemas.openxmlformats.org/officeDocument/2006/relationships/hyperlink" Target="https://www.africanstorybook.org/" TargetMode="External"/><Relationship Id="rId1298" Type="http://schemas.openxmlformats.org/officeDocument/2006/relationships/hyperlink" Target="https://www.africanstorybook.org/" TargetMode="External"/><Relationship Id="rId528" Type="http://schemas.openxmlformats.org/officeDocument/2006/relationships/hyperlink" Target="https://en.wikipedia.org/wiki/Free_market" TargetMode="External"/><Relationship Id="rId735" Type="http://schemas.openxmlformats.org/officeDocument/2006/relationships/hyperlink" Target="https://en.wikipedia.org/wiki/Oxygen" TargetMode="External"/><Relationship Id="rId942" Type="http://schemas.openxmlformats.org/officeDocument/2006/relationships/hyperlink" Target="https://kids.frontiersin.org/article/10.3389/frym.2019.00141" TargetMode="External"/><Relationship Id="rId1158" Type="http://schemas.openxmlformats.org/officeDocument/2006/relationships/hyperlink" Target="https://kids.frontiersin.org/article/10.3389/frym.2018.00011" TargetMode="External"/><Relationship Id="rId1365" Type="http://schemas.openxmlformats.org/officeDocument/2006/relationships/hyperlink" Target="https://kids.frontiersin.org/article/10.3389/frym.2017.00065" TargetMode="External"/><Relationship Id="rId1018" Type="http://schemas.openxmlformats.org/officeDocument/2006/relationships/hyperlink" Target="https://kids.frontiersin.org/article/10.3389/frym.2019.00074" TargetMode="External"/><Relationship Id="rId1225" Type="http://schemas.openxmlformats.org/officeDocument/2006/relationships/hyperlink" Target="https://kids.frontiersin.org/article/10.3389/frym.2018.00045" TargetMode="External"/><Relationship Id="rId1432" Type="http://schemas.openxmlformats.org/officeDocument/2006/relationships/hyperlink" Target="https://www.africanstorybook.org/" TargetMode="External"/><Relationship Id="rId71" Type="http://schemas.openxmlformats.org/officeDocument/2006/relationships/hyperlink" Target="http://www.gutenberg.org/files/22113/22113-h/22113-h.htm" TargetMode="External"/><Relationship Id="rId802" Type="http://schemas.openxmlformats.org/officeDocument/2006/relationships/hyperlink" Target="https://kids.frontiersin.org/article/10.3389/frym.2019.00148" TargetMode="External"/><Relationship Id="rId29" Type="http://schemas.openxmlformats.org/officeDocument/2006/relationships/hyperlink" Target="http://www.gutenberg.org/files/21626/21626-h/21626-h.htm" TargetMode="External"/><Relationship Id="rId178" Type="http://schemas.openxmlformats.org/officeDocument/2006/relationships/hyperlink" Target="http://www.gutenberg.org/files/21118/21118-h/21118-h.htm" TargetMode="External"/><Relationship Id="rId385" Type="http://schemas.openxmlformats.org/officeDocument/2006/relationships/hyperlink" Target="https://kids.frontiersin.org/article/10.3389/frym.2019.00155" TargetMode="External"/><Relationship Id="rId592" Type="http://schemas.openxmlformats.org/officeDocument/2006/relationships/hyperlink" Target="https://simple.wikipedia.org/wiki/Information" TargetMode="External"/><Relationship Id="rId245" Type="http://schemas.openxmlformats.org/officeDocument/2006/relationships/hyperlink" Target="http://www.gutenberg.org/files/19909/19909-h/19909-h.htm" TargetMode="External"/><Relationship Id="rId452" Type="http://schemas.openxmlformats.org/officeDocument/2006/relationships/hyperlink" Target="https://simple.wikipedia.org/wiki/Covalent_bond" TargetMode="External"/><Relationship Id="rId897" Type="http://schemas.openxmlformats.org/officeDocument/2006/relationships/hyperlink" Target="https://en.wikipedia.org/wiki/Watergate_scandal" TargetMode="External"/><Relationship Id="rId1082" Type="http://schemas.openxmlformats.org/officeDocument/2006/relationships/hyperlink" Target="https://kids.frontiersin.org/article/10.3389/frym.2019.00039" TargetMode="External"/><Relationship Id="rId105" Type="http://schemas.openxmlformats.org/officeDocument/2006/relationships/hyperlink" Target="http://www.gutenberg.org/cache/epub/6121/pg6121-images.html" TargetMode="External"/><Relationship Id="rId312" Type="http://schemas.openxmlformats.org/officeDocument/2006/relationships/hyperlink" Target="http://www.gutenberg.org/files/23405/23405-h/23405-h.htm" TargetMode="External"/><Relationship Id="rId757" Type="http://schemas.openxmlformats.org/officeDocument/2006/relationships/hyperlink" Target="https://simple.wikipedia.org/wiki/Plasma_display" TargetMode="External"/><Relationship Id="rId964" Type="http://schemas.openxmlformats.org/officeDocument/2006/relationships/hyperlink" Target="https://kids.frontiersin.org/article/10.3389/frym.2019.00087" TargetMode="External"/><Relationship Id="rId1387" Type="http://schemas.openxmlformats.org/officeDocument/2006/relationships/hyperlink" Target="https://www.africanstorybook.org/" TargetMode="External"/><Relationship Id="rId93" Type="http://schemas.openxmlformats.org/officeDocument/2006/relationships/hyperlink" Target="http://www.gutenberg.org/cache/epub/5629/pg5629-images.html" TargetMode="External"/><Relationship Id="rId617" Type="http://schemas.openxmlformats.org/officeDocument/2006/relationships/hyperlink" Target="https://kids.frontiersin.org/article/10.3389/frym.2020.00011" TargetMode="External"/><Relationship Id="rId824" Type="http://schemas.openxmlformats.org/officeDocument/2006/relationships/hyperlink" Target="https://en.wikipedia.org/wiki/Software_development" TargetMode="External"/><Relationship Id="rId1247" Type="http://schemas.openxmlformats.org/officeDocument/2006/relationships/hyperlink" Target="https://www.commonlit.org/texts/the-american-criminal-justice-system" TargetMode="External"/><Relationship Id="rId1454" Type="http://schemas.openxmlformats.org/officeDocument/2006/relationships/hyperlink" Target="https://www.africanstorybook.org/" TargetMode="External"/><Relationship Id="rId1107" Type="http://schemas.openxmlformats.org/officeDocument/2006/relationships/hyperlink" Target="https://kids.frontiersin.org/article/10.3389/frym.2019.00076" TargetMode="External"/><Relationship Id="rId1314" Type="http://schemas.openxmlformats.org/officeDocument/2006/relationships/hyperlink" Target="https://kids.frontiersin.org/article/10.3389/frym.2016.00030" TargetMode="External"/><Relationship Id="rId1521" Type="http://schemas.openxmlformats.org/officeDocument/2006/relationships/hyperlink" Target="http://static.ehe.osu.edu/sites/beyond/penguins/downloads/feature-stories/white-wolf-k1-text.pdf" TargetMode="External"/><Relationship Id="rId20" Type="http://schemas.openxmlformats.org/officeDocument/2006/relationships/hyperlink" Target="http://www.gutenberg.org/files/837/837-h/837-h.htm" TargetMode="External"/><Relationship Id="rId267" Type="http://schemas.openxmlformats.org/officeDocument/2006/relationships/hyperlink" Target="http://www.gutenberg.org/cache/epub/4265/pg4265-images.html" TargetMode="External"/><Relationship Id="rId474" Type="http://schemas.openxmlformats.org/officeDocument/2006/relationships/hyperlink" Target="https://simple.wikipedia.org/wiki/Digital_Visual_Interface" TargetMode="External"/><Relationship Id="rId127" Type="http://schemas.openxmlformats.org/officeDocument/2006/relationships/hyperlink" Target="http://www.gutenberg.org/files/17403/17403-h/17403-h.htm" TargetMode="External"/><Relationship Id="rId681" Type="http://schemas.openxmlformats.org/officeDocument/2006/relationships/hyperlink" Target="https://simple.wikipedia.org/wiki/Microphone" TargetMode="External"/><Relationship Id="rId779" Type="http://schemas.openxmlformats.org/officeDocument/2006/relationships/hyperlink" Target="https://simple.wikipedia.org/wiki/Radio" TargetMode="External"/><Relationship Id="rId986" Type="http://schemas.openxmlformats.org/officeDocument/2006/relationships/hyperlink" Target="https://simple.wikipedia.org/wiki/Galvanometer" TargetMode="External"/><Relationship Id="rId334" Type="http://schemas.openxmlformats.org/officeDocument/2006/relationships/hyperlink" Target="http://www.gutenberg.org/cache/epub/6323/pg6323-images.html" TargetMode="External"/><Relationship Id="rId541" Type="http://schemas.openxmlformats.org/officeDocument/2006/relationships/hyperlink" Target="https://en.wikipedia.org/wiki/Gene" TargetMode="External"/><Relationship Id="rId639" Type="http://schemas.openxmlformats.org/officeDocument/2006/relationships/hyperlink" Target="https://kids.frontiersin.org/article/10.3389/frym.2019.00144" TargetMode="External"/><Relationship Id="rId1171" Type="http://schemas.openxmlformats.org/officeDocument/2006/relationships/hyperlink" Target="https://kids.frontiersin.org/article/10.3389/frym.2018.00026" TargetMode="External"/><Relationship Id="rId1269" Type="http://schemas.openxmlformats.org/officeDocument/2006/relationships/hyperlink" Target="https://kids.frontiersin.org/article/10.3389/frym.2018.00066" TargetMode="External"/><Relationship Id="rId1476" Type="http://schemas.openxmlformats.org/officeDocument/2006/relationships/hyperlink" Target="https://www.africanstorybook.org/" TargetMode="External"/><Relationship Id="rId401" Type="http://schemas.openxmlformats.org/officeDocument/2006/relationships/hyperlink" Target="https://en.wikipedia.org/wiki/Bronze_Age" TargetMode="External"/><Relationship Id="rId846" Type="http://schemas.openxmlformats.org/officeDocument/2006/relationships/hyperlink" Target="https://www.africanstorybook.org/" TargetMode="External"/><Relationship Id="rId1031" Type="http://schemas.openxmlformats.org/officeDocument/2006/relationships/hyperlink" Target="https://kids.frontiersin.org/article/10.3389/frym.2019.00044" TargetMode="External"/><Relationship Id="rId1129" Type="http://schemas.openxmlformats.org/officeDocument/2006/relationships/hyperlink" Target="https://emedia.uen.org/courses/utah-oer-textbooks-earth-science/view" TargetMode="External"/><Relationship Id="rId706" Type="http://schemas.openxmlformats.org/officeDocument/2006/relationships/hyperlink" Target="https://en.wikipedia.org/wiki/Natural_selection" TargetMode="External"/><Relationship Id="rId913" Type="http://schemas.openxmlformats.org/officeDocument/2006/relationships/hyperlink" Target="https://kids.frontiersin.org/article/10.3389/frym.2019.00103" TargetMode="External"/><Relationship Id="rId1336" Type="http://schemas.openxmlformats.org/officeDocument/2006/relationships/hyperlink" Target="https://www.africanstorybook.org/" TargetMode="External"/><Relationship Id="rId42" Type="http://schemas.openxmlformats.org/officeDocument/2006/relationships/hyperlink" Target="http://www.gutenberg.org/files/17034/17034-h/17034-h.htm" TargetMode="External"/><Relationship Id="rId1403" Type="http://schemas.openxmlformats.org/officeDocument/2006/relationships/hyperlink" Target="https://www.africanstorybook.org/" TargetMode="External"/><Relationship Id="rId191" Type="http://schemas.openxmlformats.org/officeDocument/2006/relationships/hyperlink" Target="http://www.gutenberg.org/files/6927/6927-h/6927-h.htm" TargetMode="External"/><Relationship Id="rId289" Type="http://schemas.openxmlformats.org/officeDocument/2006/relationships/hyperlink" Target="http://www.gutenberg.org/cache/epub/11250/pg11250.html" TargetMode="External"/><Relationship Id="rId496" Type="http://schemas.openxmlformats.org/officeDocument/2006/relationships/hyperlink" Target="https://kids.frontiersin.org/article/10.3389/frym.2020.00038" TargetMode="External"/><Relationship Id="rId149" Type="http://schemas.openxmlformats.org/officeDocument/2006/relationships/hyperlink" Target="http://www.gutenberg.org/files/22168/22168-h/22168-h.htm" TargetMode="External"/><Relationship Id="rId356" Type="http://schemas.openxmlformats.org/officeDocument/2006/relationships/hyperlink" Target="http://www.gutenberg.org/files/23926/23926-h/23926-h.htm" TargetMode="External"/><Relationship Id="rId563" Type="http://schemas.openxmlformats.org/officeDocument/2006/relationships/hyperlink" Target="https://kids.frontiersin.org/article/10.3389/frym.2020.00019" TargetMode="External"/><Relationship Id="rId770" Type="http://schemas.openxmlformats.org/officeDocument/2006/relationships/hyperlink" Target="https://simple.wikipedia.org/wiki/Protein" TargetMode="External"/><Relationship Id="rId1193" Type="http://schemas.openxmlformats.org/officeDocument/2006/relationships/hyperlink" Target="https://kids.frontiersin.org/article/10.3389/frym.2018.00041" TargetMode="External"/><Relationship Id="rId216" Type="http://schemas.openxmlformats.org/officeDocument/2006/relationships/hyperlink" Target="http://www.gutenberg.org/files/1480/1480-h/1480-h.htm" TargetMode="External"/><Relationship Id="rId423" Type="http://schemas.openxmlformats.org/officeDocument/2006/relationships/hyperlink" Target="https://www.africanstorybook.org/" TargetMode="External"/><Relationship Id="rId868" Type="http://schemas.openxmlformats.org/officeDocument/2006/relationships/hyperlink" Target="https://simple.wikipedia.org/wiki/United_Nations" TargetMode="External"/><Relationship Id="rId1053" Type="http://schemas.openxmlformats.org/officeDocument/2006/relationships/hyperlink" Target="https://kids.frontiersin.org/article/10.3389/frym.2019.00100" TargetMode="External"/><Relationship Id="rId1260" Type="http://schemas.openxmlformats.org/officeDocument/2006/relationships/hyperlink" Target="https://simple.wikipedia.org/wiki/Solar_cell" TargetMode="External"/><Relationship Id="rId1498" Type="http://schemas.openxmlformats.org/officeDocument/2006/relationships/hyperlink" Target="https://www.africanstorybook.org/" TargetMode="External"/><Relationship Id="rId630" Type="http://schemas.openxmlformats.org/officeDocument/2006/relationships/hyperlink" Target="https://kids.frontiersin.org/article/10.3389/frym.2020.00080" TargetMode="External"/><Relationship Id="rId728" Type="http://schemas.openxmlformats.org/officeDocument/2006/relationships/hyperlink" Target="https://en.wikipedia.org/wiki/Oracle_bone_script" TargetMode="External"/><Relationship Id="rId935" Type="http://schemas.openxmlformats.org/officeDocument/2006/relationships/hyperlink" Target="https://kids.frontiersin.org/article/10.3389/frym.2019.00034" TargetMode="External"/><Relationship Id="rId1358" Type="http://schemas.openxmlformats.org/officeDocument/2006/relationships/hyperlink" Target="https://kids.frontiersin.org/article/10.3389/frym.2017.00021" TargetMode="External"/><Relationship Id="rId64" Type="http://schemas.openxmlformats.org/officeDocument/2006/relationships/hyperlink" Target="http://www.gutenberg.org/files/2191/2191-h/2191-h.htm" TargetMode="External"/><Relationship Id="rId1120" Type="http://schemas.openxmlformats.org/officeDocument/2006/relationships/hyperlink" Target="https://kids.frontiersin.org/article/10.3389/frym.2019.00057" TargetMode="External"/><Relationship Id="rId1218" Type="http://schemas.openxmlformats.org/officeDocument/2006/relationships/hyperlink" Target="https://www.commonlit.org/texts/tornadoes-watch-out" TargetMode="External"/><Relationship Id="rId1425" Type="http://schemas.openxmlformats.org/officeDocument/2006/relationships/hyperlink" Target="https://www.africanstorybook.org/" TargetMode="External"/><Relationship Id="rId280" Type="http://schemas.openxmlformats.org/officeDocument/2006/relationships/hyperlink" Target="http://www.gutenberg.org/cache/epub/5796/pg5796.html" TargetMode="External"/><Relationship Id="rId140" Type="http://schemas.openxmlformats.org/officeDocument/2006/relationships/hyperlink" Target="http://www.gutenberg.org/files/15164/15164-h/15164-h.htm" TargetMode="External"/><Relationship Id="rId378" Type="http://schemas.openxmlformats.org/officeDocument/2006/relationships/hyperlink" Target="http://www.gutenberg.org/cache/epub/3152/pg3152-images.html" TargetMode="External"/><Relationship Id="rId585" Type="http://schemas.openxmlformats.org/officeDocument/2006/relationships/hyperlink" Target="https://en.wikipedia.org/wiki/Hyperlink" TargetMode="External"/><Relationship Id="rId792" Type="http://schemas.openxmlformats.org/officeDocument/2006/relationships/hyperlink" Target="https://simple.wikipedia.org/wiki/RNA" TargetMode="External"/><Relationship Id="rId6" Type="http://schemas.openxmlformats.org/officeDocument/2006/relationships/hyperlink" Target="http://www.gutenberg.org/files/25545/25545-h/25545-h.htm" TargetMode="External"/><Relationship Id="rId238" Type="http://schemas.openxmlformats.org/officeDocument/2006/relationships/hyperlink" Target="http://www.gutenberg.org/files/19461/19461-h/19461-h.htm" TargetMode="External"/><Relationship Id="rId445" Type="http://schemas.openxmlformats.org/officeDocument/2006/relationships/hyperlink" Target="https://simple.wikipedia.org/wiki/Concentration_camp" TargetMode="External"/><Relationship Id="rId652" Type="http://schemas.openxmlformats.org/officeDocument/2006/relationships/hyperlink" Target="https://kids.frontiersin.org/article/10.3389/frym.2020.00014" TargetMode="External"/><Relationship Id="rId1075" Type="http://schemas.openxmlformats.org/officeDocument/2006/relationships/hyperlink" Target="https://kids.frontiersin.org/article/10.3389/frym.2019.00045" TargetMode="External"/><Relationship Id="rId1282" Type="http://schemas.openxmlformats.org/officeDocument/2006/relationships/hyperlink" Target="https://www.africanstorybook.org/" TargetMode="External"/><Relationship Id="rId305" Type="http://schemas.openxmlformats.org/officeDocument/2006/relationships/hyperlink" Target="http://www.gutenberg.org/files/23405/23405-h/23405-h.htm" TargetMode="External"/><Relationship Id="rId512" Type="http://schemas.openxmlformats.org/officeDocument/2006/relationships/hyperlink" Target="https://en.wikipedia.org/wiki/Exoplanet" TargetMode="External"/><Relationship Id="rId957" Type="http://schemas.openxmlformats.org/officeDocument/2006/relationships/hyperlink" Target="https://freekidsbooks.org/wp-content/uploads/2019/12/Everyone-has-a-right-to-a-bath-STEM-FKB.pdf" TargetMode="External"/><Relationship Id="rId1142" Type="http://schemas.openxmlformats.org/officeDocument/2006/relationships/hyperlink" Target="https://simple.wikipedia.org/wiki/Adobe_Flash" TargetMode="External"/><Relationship Id="rId86" Type="http://schemas.openxmlformats.org/officeDocument/2006/relationships/hyperlink" Target="http://www.gutenberg.org/cache/epub/15655/pg15655-images.html" TargetMode="External"/><Relationship Id="rId817" Type="http://schemas.openxmlformats.org/officeDocument/2006/relationships/hyperlink" Target="https://simple.wikipedia.org/wiki/Smelting" TargetMode="External"/><Relationship Id="rId1002" Type="http://schemas.openxmlformats.org/officeDocument/2006/relationships/hyperlink" Target="https://simple.wikipedia.org/wiki/Human_rights" TargetMode="External"/><Relationship Id="rId1447" Type="http://schemas.openxmlformats.org/officeDocument/2006/relationships/hyperlink" Target="https://www.africanstorybook.org/" TargetMode="External"/><Relationship Id="rId1307" Type="http://schemas.openxmlformats.org/officeDocument/2006/relationships/hyperlink" Target="https://www.africanstorybook.org/" TargetMode="External"/><Relationship Id="rId1514" Type="http://schemas.openxmlformats.org/officeDocument/2006/relationships/hyperlink" Target="https://en.wikibooks.org/wiki/Wikijunior:Human_Body/Digestive_System/Stomach" TargetMode="External"/><Relationship Id="rId13" Type="http://schemas.openxmlformats.org/officeDocument/2006/relationships/hyperlink" Target="http://www.gutenberg.org/files/20910/20910-h/20910-h.htm" TargetMode="External"/><Relationship Id="rId162" Type="http://schemas.openxmlformats.org/officeDocument/2006/relationships/hyperlink" Target="http://www.gutenberg.org/files/16247/16247-h/16247-h.htm" TargetMode="External"/><Relationship Id="rId467" Type="http://schemas.openxmlformats.org/officeDocument/2006/relationships/hyperlink" Target="https://simple.wikipedia.org/wiki/Defibrillator" TargetMode="External"/><Relationship Id="rId1097" Type="http://schemas.openxmlformats.org/officeDocument/2006/relationships/hyperlink" Target="https://simple.wikipedia.org/wiki/Reptile" TargetMode="External"/><Relationship Id="rId674" Type="http://schemas.openxmlformats.org/officeDocument/2006/relationships/hyperlink" Target="https://en.wikipedia.org/wiki/Mesopotamia" TargetMode="External"/><Relationship Id="rId881" Type="http://schemas.openxmlformats.org/officeDocument/2006/relationships/hyperlink" Target="https://en.wikipedia.org/wiki/Valley" TargetMode="External"/><Relationship Id="rId979" Type="http://schemas.openxmlformats.org/officeDocument/2006/relationships/hyperlink" Target="https://simple.wikipedia.org/wiki/Ethernet_hub" TargetMode="External"/><Relationship Id="rId327" Type="http://schemas.openxmlformats.org/officeDocument/2006/relationships/hyperlink" Target="http://www.gutenberg.org/cache/epub/6323/pg6323-images.html" TargetMode="External"/><Relationship Id="rId534" Type="http://schemas.openxmlformats.org/officeDocument/2006/relationships/hyperlink" Target="https://www.africanstorybook.org/" TargetMode="External"/><Relationship Id="rId741" Type="http://schemas.openxmlformats.org/officeDocument/2006/relationships/hyperlink" Target="https://simple.wikipedia.org/wiki/Patriotism" TargetMode="External"/><Relationship Id="rId839" Type="http://schemas.openxmlformats.org/officeDocument/2006/relationships/hyperlink" Target="https://kids.frontiersin.org/article/10.3389/frym.2020.00056" TargetMode="External"/><Relationship Id="rId1164" Type="http://schemas.openxmlformats.org/officeDocument/2006/relationships/hyperlink" Target="https://www.africanstorybook.org/" TargetMode="External"/><Relationship Id="rId1371" Type="http://schemas.openxmlformats.org/officeDocument/2006/relationships/hyperlink" Target="https://kids.frontiersin.org/article/10.3389/frym.2016.00019" TargetMode="External"/><Relationship Id="rId1469" Type="http://schemas.openxmlformats.org/officeDocument/2006/relationships/hyperlink" Target="https://www.africanstorybook.org/" TargetMode="External"/><Relationship Id="rId601" Type="http://schemas.openxmlformats.org/officeDocument/2006/relationships/hyperlink" Target="https://en.wikipedia.org/wiki/Interplanetary_dust_cloud" TargetMode="External"/><Relationship Id="rId1024" Type="http://schemas.openxmlformats.org/officeDocument/2006/relationships/hyperlink" Target="https://kids.frontiersin.org/article/10.3389/frym.2019.00017" TargetMode="External"/><Relationship Id="rId1231" Type="http://schemas.openxmlformats.org/officeDocument/2006/relationships/hyperlink" Target="https://simple.wikipedia.org/wiki/Nerve" TargetMode="External"/><Relationship Id="rId906" Type="http://schemas.openxmlformats.org/officeDocument/2006/relationships/hyperlink" Target="https://kids.frontiersin.org/article/10.3389/frym.2019.00097" TargetMode="External"/><Relationship Id="rId1329" Type="http://schemas.openxmlformats.org/officeDocument/2006/relationships/hyperlink" Target="https://kids.frontiersin.org/article/10.3389/frym.2017.00018" TargetMode="External"/><Relationship Id="rId35" Type="http://schemas.openxmlformats.org/officeDocument/2006/relationships/hyperlink" Target="http://www.gutenberg.org/files/24097/24097-h/24097-h.htm" TargetMode="External"/><Relationship Id="rId184" Type="http://schemas.openxmlformats.org/officeDocument/2006/relationships/hyperlink" Target="http://www.gutenberg.org/files/6877/6877-h/6877-h.htm" TargetMode="External"/><Relationship Id="rId391" Type="http://schemas.openxmlformats.org/officeDocument/2006/relationships/hyperlink" Target="https://en.wikipedia.org/wiki/Bitcoin" TargetMode="External"/><Relationship Id="rId251" Type="http://schemas.openxmlformats.org/officeDocument/2006/relationships/hyperlink" Target="http://www.gutenberg.org/files/19909/19909-h/19909-h.htm" TargetMode="External"/><Relationship Id="rId489" Type="http://schemas.openxmlformats.org/officeDocument/2006/relationships/hyperlink" Target="https://en.wikipedia.org/wiki/Elasticity_(physics)" TargetMode="External"/><Relationship Id="rId696" Type="http://schemas.openxmlformats.org/officeDocument/2006/relationships/hyperlink" Target="https://en.wikipedia.org/wiki/Moon" TargetMode="External"/><Relationship Id="rId349" Type="http://schemas.openxmlformats.org/officeDocument/2006/relationships/hyperlink" Target="http://www.gutenberg.org/files/23926/23926-h/23926-h.htm" TargetMode="External"/><Relationship Id="rId556" Type="http://schemas.openxmlformats.org/officeDocument/2006/relationships/hyperlink" Target="https://en.wikipedia.org/wiki/Great_Awakening" TargetMode="External"/><Relationship Id="rId763" Type="http://schemas.openxmlformats.org/officeDocument/2006/relationships/hyperlink" Target="https://simple.wikipedia.org/wiki/Potential_energy" TargetMode="External"/><Relationship Id="rId1186" Type="http://schemas.openxmlformats.org/officeDocument/2006/relationships/hyperlink" Target="https://www.africanstorybook.org/" TargetMode="External"/><Relationship Id="rId1393" Type="http://schemas.openxmlformats.org/officeDocument/2006/relationships/hyperlink" Target="https://www.africanstorybook.org/" TargetMode="External"/><Relationship Id="rId111" Type="http://schemas.openxmlformats.org/officeDocument/2006/relationships/hyperlink" Target="http://www.gutenberg.org/files/14875/14875-h/14875-h.htm" TargetMode="External"/><Relationship Id="rId209" Type="http://schemas.openxmlformats.org/officeDocument/2006/relationships/hyperlink" Target="http://www.gutenberg.org/cache/epub/10317/pg10317-images.html" TargetMode="External"/><Relationship Id="rId416" Type="http://schemas.openxmlformats.org/officeDocument/2006/relationships/hyperlink" Target="https://en.wikipedia.org/wiki/Cell_division" TargetMode="External"/><Relationship Id="rId970" Type="http://schemas.openxmlformats.org/officeDocument/2006/relationships/hyperlink" Target="https://simple.wikipedia.org/wiki/Electromagnetic_radiation" TargetMode="External"/><Relationship Id="rId1046" Type="http://schemas.openxmlformats.org/officeDocument/2006/relationships/hyperlink" Target="https://simple.wikipedia.org/wiki/Manhattan_Project" TargetMode="External"/><Relationship Id="rId1253" Type="http://schemas.openxmlformats.org/officeDocument/2006/relationships/hyperlink" Target="https://kids.frontiersin.org/article/10.3389/frym.2018.00008" TargetMode="External"/><Relationship Id="rId623" Type="http://schemas.openxmlformats.org/officeDocument/2006/relationships/hyperlink" Target="https://kids.frontiersin.org/article/10.3389/frym.2020.00084" TargetMode="External"/><Relationship Id="rId830" Type="http://schemas.openxmlformats.org/officeDocument/2006/relationships/hyperlink" Target="https://simple.wikipedia.org/wiki/Soviet_Union" TargetMode="External"/><Relationship Id="rId928" Type="http://schemas.openxmlformats.org/officeDocument/2006/relationships/hyperlink" Target="https://simple.wikipedia.org/wiki/Archaeology" TargetMode="External"/><Relationship Id="rId1460" Type="http://schemas.openxmlformats.org/officeDocument/2006/relationships/hyperlink" Target="https://www.africanstorybook.org/" TargetMode="External"/><Relationship Id="rId57" Type="http://schemas.openxmlformats.org/officeDocument/2006/relationships/hyperlink" Target="http://www.gutenberg.org/cache/epub/5304/pg5304-images.html" TargetMode="External"/><Relationship Id="rId1113" Type="http://schemas.openxmlformats.org/officeDocument/2006/relationships/hyperlink" Target="https://simple.wikipedia.org/wiki/Soil" TargetMode="External"/><Relationship Id="rId1320" Type="http://schemas.openxmlformats.org/officeDocument/2006/relationships/hyperlink" Target="https://simple.wikipedia.org/wiki/Electronic_engineering" TargetMode="External"/><Relationship Id="rId1418" Type="http://schemas.openxmlformats.org/officeDocument/2006/relationships/hyperlink" Target="https://www.africanstorybook.org/" TargetMode="External"/><Relationship Id="rId273" Type="http://schemas.openxmlformats.org/officeDocument/2006/relationships/hyperlink" Target="http://www.gutenberg.org/cache/epub/5796/pg5796.html" TargetMode="External"/><Relationship Id="rId480" Type="http://schemas.openxmlformats.org/officeDocument/2006/relationships/hyperlink" Target="https://simple.wikipedia.org/wiki/Drag_(physics)" TargetMode="External"/><Relationship Id="rId133" Type="http://schemas.openxmlformats.org/officeDocument/2006/relationships/hyperlink" Target="http://www.gutenberg.org/files/19714/19714-h/19714-h.htm" TargetMode="External"/><Relationship Id="rId340" Type="http://schemas.openxmlformats.org/officeDocument/2006/relationships/hyperlink" Target="http://www.gutenberg.org/cache/epub/6323/pg6323-images.html" TargetMode="External"/><Relationship Id="rId578" Type="http://schemas.openxmlformats.org/officeDocument/2006/relationships/hyperlink" Target="https://simple.wikipedia.org/wiki/Homo_sapiens" TargetMode="External"/><Relationship Id="rId785" Type="http://schemas.openxmlformats.org/officeDocument/2006/relationships/hyperlink" Target="https://en.wikipedia.org/wiki/Rebellion" TargetMode="External"/><Relationship Id="rId992" Type="http://schemas.openxmlformats.org/officeDocument/2006/relationships/hyperlink" Target="https://simple.wikipedia.org/wiki/Gramophone_record" TargetMode="External"/><Relationship Id="rId200" Type="http://schemas.openxmlformats.org/officeDocument/2006/relationships/hyperlink" Target="http://www.gutenberg.org/cache/epub/7820/pg7820-images.html" TargetMode="External"/><Relationship Id="rId438" Type="http://schemas.openxmlformats.org/officeDocument/2006/relationships/hyperlink" Target="https://simple.wikipedia.org/wiki/Cold_War" TargetMode="External"/><Relationship Id="rId645" Type="http://schemas.openxmlformats.org/officeDocument/2006/relationships/hyperlink" Target="https://en.wikipedia.org/wiki/Limited_government" TargetMode="External"/><Relationship Id="rId852" Type="http://schemas.openxmlformats.org/officeDocument/2006/relationships/hyperlink" Target="https://kids.frontiersin.org/article/10.3389/frym.2020.00035" TargetMode="External"/><Relationship Id="rId1068" Type="http://schemas.openxmlformats.org/officeDocument/2006/relationships/hyperlink" Target="https://kids.frontiersin.org/article/10.3389/frym.2019.00128" TargetMode="External"/><Relationship Id="rId1275" Type="http://schemas.openxmlformats.org/officeDocument/2006/relationships/hyperlink" Target="https://www.africanstorybook.org/" TargetMode="External"/><Relationship Id="rId1482" Type="http://schemas.openxmlformats.org/officeDocument/2006/relationships/hyperlink" Target="https://www.africanstorybook.org/" TargetMode="External"/><Relationship Id="rId505" Type="http://schemas.openxmlformats.org/officeDocument/2006/relationships/hyperlink" Target="https://en.wikipedia.org/wiki/Environmental_technology" TargetMode="External"/><Relationship Id="rId712" Type="http://schemas.openxmlformats.org/officeDocument/2006/relationships/hyperlink" Target="https://kids.frontiersin.org/article/10.3389/frym.2020.00034" TargetMode="External"/><Relationship Id="rId1135" Type="http://schemas.openxmlformats.org/officeDocument/2006/relationships/hyperlink" Target="https://simple.wikipedia.org/wiki/Wind_turbine" TargetMode="External"/><Relationship Id="rId1342" Type="http://schemas.openxmlformats.org/officeDocument/2006/relationships/hyperlink" Target="https://simple.wikipedia.org/wiki/Independence" TargetMode="External"/><Relationship Id="rId79" Type="http://schemas.openxmlformats.org/officeDocument/2006/relationships/hyperlink" Target="http://www.gutenberg.org/files/25490/25490-h/25490-h.htm" TargetMode="External"/><Relationship Id="rId1202" Type="http://schemas.openxmlformats.org/officeDocument/2006/relationships/hyperlink" Target="https://kids.frontiersin.org/article/10.3389/frym.2018.00065" TargetMode="External"/><Relationship Id="rId1507" Type="http://schemas.openxmlformats.org/officeDocument/2006/relationships/hyperlink" Target="http://static.ehe.osu.edu/sites/beyond/penguins/downloads/feature-stories/ice-23-text.pdf" TargetMode="External"/><Relationship Id="rId295" Type="http://schemas.openxmlformats.org/officeDocument/2006/relationships/hyperlink" Target="http://www.gutenberg.org/files/21864/21864-h/21864-h.htm" TargetMode="External"/><Relationship Id="rId155" Type="http://schemas.openxmlformats.org/officeDocument/2006/relationships/hyperlink" Target="http://www.gutenberg.org/files/22175/22175-h/22175-h.htm" TargetMode="External"/><Relationship Id="rId362" Type="http://schemas.openxmlformats.org/officeDocument/2006/relationships/hyperlink" Target="http://www.gutenberg.org/files/16173/16173-h/16173-h.htm" TargetMode="External"/><Relationship Id="rId1297" Type="http://schemas.openxmlformats.org/officeDocument/2006/relationships/hyperlink" Target="https://kids.frontiersin.org/article/10.3389/frym.2017.00049" TargetMode="External"/><Relationship Id="rId222" Type="http://schemas.openxmlformats.org/officeDocument/2006/relationships/hyperlink" Target="http://www.gutenberg.org/files/21037/21037-h/21037-h.htm" TargetMode="External"/><Relationship Id="rId667" Type="http://schemas.openxmlformats.org/officeDocument/2006/relationships/hyperlink" Target="https://simple.wikipedia.org/wiki/Marshall_Plan" TargetMode="External"/><Relationship Id="rId874" Type="http://schemas.openxmlformats.org/officeDocument/2006/relationships/hyperlink" Target="https://en.wikipedia.org/wiki/Utility_fog" TargetMode="External"/><Relationship Id="rId527" Type="http://schemas.openxmlformats.org/officeDocument/2006/relationships/hyperlink" Target="https://kids.frontiersin.org/article/10.3389/frym.2020.00026" TargetMode="External"/><Relationship Id="rId734" Type="http://schemas.openxmlformats.org/officeDocument/2006/relationships/hyperlink" Target="https://simple.wikipedia.org/wiki/Overclocking" TargetMode="External"/><Relationship Id="rId941" Type="http://schemas.openxmlformats.org/officeDocument/2006/relationships/hyperlink" Target="https://kids.frontiersin.org/article/10.3389/frym.2018.00075" TargetMode="External"/><Relationship Id="rId1157" Type="http://schemas.openxmlformats.org/officeDocument/2006/relationships/hyperlink" Target="https://simple.wikipedia.org/wiki/Armour" TargetMode="External"/><Relationship Id="rId1364" Type="http://schemas.openxmlformats.org/officeDocument/2006/relationships/hyperlink" Target="https://kids.frontiersin.org/article/10.3389/frym.2017.00020" TargetMode="External"/><Relationship Id="rId70" Type="http://schemas.openxmlformats.org/officeDocument/2006/relationships/hyperlink" Target="http://www.gutenberg.org/cache/epub/5729/pg5729-images.html" TargetMode="External"/><Relationship Id="rId801" Type="http://schemas.openxmlformats.org/officeDocument/2006/relationships/hyperlink" Target="https://kids.frontiersin.org/article/10.3389/frym.2020.00092" TargetMode="External"/><Relationship Id="rId1017" Type="http://schemas.openxmlformats.org/officeDocument/2006/relationships/hyperlink" Target="https://kids.frontiersin.org/article/10.3389/frym.2019.00136" TargetMode="External"/><Relationship Id="rId1224" Type="http://schemas.openxmlformats.org/officeDocument/2006/relationships/hyperlink" Target="https://kids.frontiersin.org/article/10.3389/frym.2018.00018" TargetMode="External"/><Relationship Id="rId1431" Type="http://schemas.openxmlformats.org/officeDocument/2006/relationships/hyperlink" Target="https://www.africanstorybook.org/" TargetMode="External"/><Relationship Id="rId1529" Type="http://schemas.openxmlformats.org/officeDocument/2006/relationships/hyperlink" Target="https://en.wikibooks.org/wiki/Wikijunior:Bugs/Black_Widow" TargetMode="External"/><Relationship Id="rId28" Type="http://schemas.openxmlformats.org/officeDocument/2006/relationships/hyperlink" Target="http://www.gutenberg.org/files/7506/7506-h/7506-h.htm" TargetMode="External"/><Relationship Id="rId177" Type="http://schemas.openxmlformats.org/officeDocument/2006/relationships/hyperlink" Target="http://www.gutenberg.org/files/14772/14772-h/14772-h.htm" TargetMode="External"/><Relationship Id="rId384" Type="http://schemas.openxmlformats.org/officeDocument/2006/relationships/hyperlink" Target="https://simple.wikipedia.org/wiki/Battle_of_Waterloo" TargetMode="External"/><Relationship Id="rId591" Type="http://schemas.openxmlformats.org/officeDocument/2006/relationships/hyperlink" Target="https://en.wikipedia.org/wiki/Industrial_Revolution" TargetMode="External"/><Relationship Id="rId244" Type="http://schemas.openxmlformats.org/officeDocument/2006/relationships/hyperlink" Target="http://www.gutenberg.org/cache/epub/5796/pg5796.html" TargetMode="External"/><Relationship Id="rId689" Type="http://schemas.openxmlformats.org/officeDocument/2006/relationships/hyperlink" Target="https://en.wikipedia.org/wiki/Mitosis" TargetMode="External"/><Relationship Id="rId896" Type="http://schemas.openxmlformats.org/officeDocument/2006/relationships/hyperlink" Target="https://en.wikipedia.org/wiki/Water_vapor" TargetMode="External"/><Relationship Id="rId1081" Type="http://schemas.openxmlformats.org/officeDocument/2006/relationships/hyperlink" Target="https://kids.frontiersin.org/article/10.3389/frym.2019.00001" TargetMode="External"/><Relationship Id="rId451" Type="http://schemas.openxmlformats.org/officeDocument/2006/relationships/hyperlink" Target="https://en.wikipedia.org/wiki/Cosmology" TargetMode="External"/><Relationship Id="rId549" Type="http://schemas.openxmlformats.org/officeDocument/2006/relationships/hyperlink" Target="https://kids.frontiersin.org/article/10.3389/frym.2020.00006" TargetMode="External"/><Relationship Id="rId756" Type="http://schemas.openxmlformats.org/officeDocument/2006/relationships/hyperlink" Target="https://simple.wikipedia.org/wiki/Plasma_(physics)" TargetMode="External"/><Relationship Id="rId1179" Type="http://schemas.openxmlformats.org/officeDocument/2006/relationships/hyperlink" Target="https://simple.wikipedia.org/wiki/Dormancy" TargetMode="External"/><Relationship Id="rId1386" Type="http://schemas.openxmlformats.org/officeDocument/2006/relationships/hyperlink" Target="https://www.africanstorybook.org/" TargetMode="External"/><Relationship Id="rId104" Type="http://schemas.openxmlformats.org/officeDocument/2006/relationships/hyperlink" Target="http://www.gutenberg.org/files/11757/11757-h/11757-h.htm" TargetMode="External"/><Relationship Id="rId311" Type="http://schemas.openxmlformats.org/officeDocument/2006/relationships/hyperlink" Target="http://www.gutenberg.org/files/23405/23405-h/23405-h.htm" TargetMode="External"/><Relationship Id="rId409" Type="http://schemas.openxmlformats.org/officeDocument/2006/relationships/hyperlink" Target="https://simple.wikipedia.org/wiki/Carbohydrate" TargetMode="External"/><Relationship Id="rId963" Type="http://schemas.openxmlformats.org/officeDocument/2006/relationships/hyperlink" Target="https://kids.frontiersin.org/article/10.3389/frym.2019.00068" TargetMode="External"/><Relationship Id="rId1039" Type="http://schemas.openxmlformats.org/officeDocument/2006/relationships/hyperlink" Target="https://www.africanstorybook.org/" TargetMode="External"/><Relationship Id="rId1246" Type="http://schemas.openxmlformats.org/officeDocument/2006/relationships/hyperlink" Target="https://www.commonlit.org/texts/earthlings-meet-venus" TargetMode="External"/><Relationship Id="rId92" Type="http://schemas.openxmlformats.org/officeDocument/2006/relationships/hyperlink" Target="http://www.gutenberg.org/files/20699/20699-h/20699-h.htm" TargetMode="External"/><Relationship Id="rId616" Type="http://schemas.openxmlformats.org/officeDocument/2006/relationships/hyperlink" Target="https://kids.frontiersin.org/article/10.3389/frym.2020.00009" TargetMode="External"/><Relationship Id="rId823" Type="http://schemas.openxmlformats.org/officeDocument/2006/relationships/hyperlink" Target="https://en.wikipedia.org/wiki/Software_as_a_service" TargetMode="External"/><Relationship Id="rId1453" Type="http://schemas.openxmlformats.org/officeDocument/2006/relationships/hyperlink" Target="https://www.africanstorybook.org/" TargetMode="External"/><Relationship Id="rId1106" Type="http://schemas.openxmlformats.org/officeDocument/2006/relationships/hyperlink" Target="https://kids.frontiersin.org/article/10.3389/frym.2019.00033" TargetMode="External"/><Relationship Id="rId1313" Type="http://schemas.openxmlformats.org/officeDocument/2006/relationships/hyperlink" Target="https://simple.wikipedia.org/wiki/Delegate" TargetMode="External"/><Relationship Id="rId1520" Type="http://schemas.openxmlformats.org/officeDocument/2006/relationships/hyperlink" Target="http://static.ehe.osu.edu/sites/beyond/penguins/downloads/feature-stories/at-home-23-text.pdf" TargetMode="External"/><Relationship Id="rId199" Type="http://schemas.openxmlformats.org/officeDocument/2006/relationships/hyperlink" Target="http://www.gutenberg.org/files/18019/18019-h/18019-h.htm" TargetMode="External"/><Relationship Id="rId266" Type="http://schemas.openxmlformats.org/officeDocument/2006/relationships/hyperlink" Target="http://www.gutenberg.org/cache/epub/4265/pg4265-images.html" TargetMode="External"/><Relationship Id="rId473" Type="http://schemas.openxmlformats.org/officeDocument/2006/relationships/hyperlink" Target="https://en.wikipedia.org/wiki/Digital_data" TargetMode="External"/><Relationship Id="rId680" Type="http://schemas.openxmlformats.org/officeDocument/2006/relationships/hyperlink" Target="https://simple.wikipedia.org/wiki/Microcontroller" TargetMode="External"/><Relationship Id="rId126" Type="http://schemas.openxmlformats.org/officeDocument/2006/relationships/hyperlink" Target="http://www.gutenberg.org/files/6952/6952-h/6952-h.htm" TargetMode="External"/><Relationship Id="rId333" Type="http://schemas.openxmlformats.org/officeDocument/2006/relationships/hyperlink" Target="http://www.gutenberg.org/cache/epub/6323/pg6323-images.html" TargetMode="External"/><Relationship Id="rId540" Type="http://schemas.openxmlformats.org/officeDocument/2006/relationships/hyperlink" Target="https://simple.wikipedia.org/wiki/Gamma_ray" TargetMode="External"/><Relationship Id="rId778" Type="http://schemas.openxmlformats.org/officeDocument/2006/relationships/hyperlink" Target="https://en.wikipedia.org/wiki/Quantum_mechanics" TargetMode="External"/><Relationship Id="rId985" Type="http://schemas.openxmlformats.org/officeDocument/2006/relationships/hyperlink" Target="https://en.wikipedia.org/wiki/Free_drift" TargetMode="External"/><Relationship Id="rId1170" Type="http://schemas.openxmlformats.org/officeDocument/2006/relationships/hyperlink" Target="https://kids.frontiersin.org/article/10.3389/frym.2018.00050" TargetMode="External"/><Relationship Id="rId638" Type="http://schemas.openxmlformats.org/officeDocument/2006/relationships/hyperlink" Target="https://kids.frontiersin.org/article/10.3389/frym.2020.00091" TargetMode="External"/><Relationship Id="rId845" Type="http://schemas.openxmlformats.org/officeDocument/2006/relationships/hyperlink" Target="https://simple.wikipedia.org/wiki/Sweat" TargetMode="External"/><Relationship Id="rId1030" Type="http://schemas.openxmlformats.org/officeDocument/2006/relationships/hyperlink" Target="https://kids.frontiersin.org/article/10.3389/frym.2019.00072" TargetMode="External"/><Relationship Id="rId1268" Type="http://schemas.openxmlformats.org/officeDocument/2006/relationships/hyperlink" Target="https://simple.wikipedia.org/wiki/Turtle_ship" TargetMode="External"/><Relationship Id="rId1475" Type="http://schemas.openxmlformats.org/officeDocument/2006/relationships/hyperlink" Target="https://www.africanstorybook.org/" TargetMode="External"/><Relationship Id="rId400" Type="http://schemas.openxmlformats.org/officeDocument/2006/relationships/hyperlink" Target="https://en.wikipedia.org/wiki/Broadcasting" TargetMode="External"/><Relationship Id="rId705" Type="http://schemas.openxmlformats.org/officeDocument/2006/relationships/hyperlink" Target="https://simple.wikipedia.org/wiki/Nation" TargetMode="External"/><Relationship Id="rId1128" Type="http://schemas.openxmlformats.org/officeDocument/2006/relationships/hyperlink" Target="https://simple.wikipedia.org/wiki/Urbanization" TargetMode="External"/><Relationship Id="rId1335" Type="http://schemas.openxmlformats.org/officeDocument/2006/relationships/hyperlink" Target="https://kids.frontiersin.org/article/10.3389/frym.2017.00009" TargetMode="External"/><Relationship Id="rId912" Type="http://schemas.openxmlformats.org/officeDocument/2006/relationships/hyperlink" Target="https://kids.frontiersin.org/article/10.3389/frym.2019.00126" TargetMode="External"/><Relationship Id="rId41" Type="http://schemas.openxmlformats.org/officeDocument/2006/relationships/hyperlink" Target="http://www.gutenberg.org/files/22532/22532-h/22532-h.htm" TargetMode="External"/><Relationship Id="rId1402" Type="http://schemas.openxmlformats.org/officeDocument/2006/relationships/hyperlink" Target="https://www.africanstorybook.org/" TargetMode="External"/><Relationship Id="rId190" Type="http://schemas.openxmlformats.org/officeDocument/2006/relationships/hyperlink" Target="http://www.gutenberg.org/files/6980/6980-h/6980-h.htm" TargetMode="External"/><Relationship Id="rId288" Type="http://schemas.openxmlformats.org/officeDocument/2006/relationships/hyperlink" Target="http://www.gutenberg.org/cache/epub/11250/pg11250.html" TargetMode="External"/><Relationship Id="rId495" Type="http://schemas.openxmlformats.org/officeDocument/2006/relationships/hyperlink" Target="https://kids.frontiersin.org/article/10.3389/frym.2020.00027" TargetMode="External"/><Relationship Id="rId148" Type="http://schemas.openxmlformats.org/officeDocument/2006/relationships/hyperlink" Target="http://www.gutenberg.org/files/22168/22168-h/22168-h.htm" TargetMode="External"/><Relationship Id="rId355" Type="http://schemas.openxmlformats.org/officeDocument/2006/relationships/hyperlink" Target="http://www.gutenberg.org/files/23926/23926-h/23926-h.htm" TargetMode="External"/><Relationship Id="rId562" Type="http://schemas.openxmlformats.org/officeDocument/2006/relationships/hyperlink" Target="https://en.wikipedia.org/wiki/Halite" TargetMode="External"/><Relationship Id="rId1192" Type="http://schemas.openxmlformats.org/officeDocument/2006/relationships/hyperlink" Target="https://simple.wikipedia.org/wiki/Irrigation" TargetMode="External"/><Relationship Id="rId215" Type="http://schemas.openxmlformats.org/officeDocument/2006/relationships/hyperlink" Target="http://www.gutenberg.org/files/22307/22307-h/22307-h.htm" TargetMode="External"/><Relationship Id="rId422" Type="http://schemas.openxmlformats.org/officeDocument/2006/relationships/hyperlink" Target="https://en.wikipedia.org/wiki/Chemical_bond" TargetMode="External"/><Relationship Id="rId867" Type="http://schemas.openxmlformats.org/officeDocument/2006/relationships/hyperlink" Target="https://en.wikipedia.org/wiki/Ultraviolet" TargetMode="External"/><Relationship Id="rId1052" Type="http://schemas.openxmlformats.org/officeDocument/2006/relationships/hyperlink" Target="https://kids.frontiersin.org/article/10.3389/frym.2019.00031" TargetMode="External"/><Relationship Id="rId1497" Type="http://schemas.openxmlformats.org/officeDocument/2006/relationships/hyperlink" Target="https://en.wikisource.org/wiki/A_Child%27s_History_of_England_(1900)/Chapter_3" TargetMode="External"/><Relationship Id="rId299" Type="http://schemas.openxmlformats.org/officeDocument/2006/relationships/hyperlink" Target="http://www.gutenberg.org/files/15373/15373-h/15373-h.htm" TargetMode="External"/><Relationship Id="rId727" Type="http://schemas.openxmlformats.org/officeDocument/2006/relationships/hyperlink" Target="https://en.wikipedia.org/wiki/Optical_fiber" TargetMode="External"/><Relationship Id="rId934" Type="http://schemas.openxmlformats.org/officeDocument/2006/relationships/hyperlink" Target="https://www.africanstorybook.org/" TargetMode="External"/><Relationship Id="rId1357" Type="http://schemas.openxmlformats.org/officeDocument/2006/relationships/hyperlink" Target="https://www.africanstorybook.org/" TargetMode="External"/><Relationship Id="rId63" Type="http://schemas.openxmlformats.org/officeDocument/2006/relationships/hyperlink" Target="http://www.gutenberg.org/files/20651/20651-h/20651-h.htm" TargetMode="External"/><Relationship Id="rId159" Type="http://schemas.openxmlformats.org/officeDocument/2006/relationships/hyperlink" Target="http://www.gutenberg.org/files/22175/22175-h/22175-h.htm" TargetMode="External"/><Relationship Id="rId366" Type="http://schemas.openxmlformats.org/officeDocument/2006/relationships/hyperlink" Target="http://www.gutenberg.org/cache/epub/3152/pg3152-images.html" TargetMode="External"/><Relationship Id="rId573" Type="http://schemas.openxmlformats.org/officeDocument/2006/relationships/hyperlink" Target="https://simple.wikipedia.org/wiki/Hippocrates" TargetMode="External"/><Relationship Id="rId780" Type="http://schemas.openxmlformats.org/officeDocument/2006/relationships/hyperlink" Target="https://en.wikipedia.org/wiki/Radiosurgery" TargetMode="External"/><Relationship Id="rId1217" Type="http://schemas.openxmlformats.org/officeDocument/2006/relationships/hyperlink" Target="https://www.commonlit.org/texts/the-legacy-of-william-shakespeare" TargetMode="External"/><Relationship Id="rId1424" Type="http://schemas.openxmlformats.org/officeDocument/2006/relationships/hyperlink" Target="https://www.africanstorybook.org/" TargetMode="External"/><Relationship Id="rId226" Type="http://schemas.openxmlformats.org/officeDocument/2006/relationships/hyperlink" Target="http://www.gutenberg.org/files/21044/21044-h/21044-h.htm" TargetMode="External"/><Relationship Id="rId433" Type="http://schemas.openxmlformats.org/officeDocument/2006/relationships/hyperlink" Target="https://www.ck12.org/book/ck-12-third-grade-science/" TargetMode="External"/><Relationship Id="rId878" Type="http://schemas.openxmlformats.org/officeDocument/2006/relationships/hyperlink" Target="https://simple.wikipedia.org/wiki/Vacuum_tube" TargetMode="External"/><Relationship Id="rId1063" Type="http://schemas.openxmlformats.org/officeDocument/2006/relationships/hyperlink" Target="https://www.africanstorybook.org/" TargetMode="External"/><Relationship Id="rId1270" Type="http://schemas.openxmlformats.org/officeDocument/2006/relationships/hyperlink" Target="https://kids.frontiersin.org/article/10.3389/frym.2018.00031" TargetMode="External"/><Relationship Id="rId640" Type="http://schemas.openxmlformats.org/officeDocument/2006/relationships/hyperlink" Target="https://kids.frontiersin.org/article/10.3389/frym.2019.00150" TargetMode="External"/><Relationship Id="rId738" Type="http://schemas.openxmlformats.org/officeDocument/2006/relationships/hyperlink" Target="https://en.wikipedia.org/wiki/Paleolithic" TargetMode="External"/><Relationship Id="rId945" Type="http://schemas.openxmlformats.org/officeDocument/2006/relationships/hyperlink" Target="https://kids.frontiersin.org/article/10.3389/frym.2019.00075" TargetMode="External"/><Relationship Id="rId1368" Type="http://schemas.openxmlformats.org/officeDocument/2006/relationships/hyperlink" Target="https://www.africanstorybook.org/" TargetMode="External"/><Relationship Id="rId74" Type="http://schemas.openxmlformats.org/officeDocument/2006/relationships/hyperlink" Target="http://www.gutenberg.org/files/225/225-h/225-h.htm" TargetMode="External"/><Relationship Id="rId377" Type="http://schemas.openxmlformats.org/officeDocument/2006/relationships/hyperlink" Target="http://www.gutenberg.org/cache/epub/3152/pg3152-images.html" TargetMode="External"/><Relationship Id="rId500" Type="http://schemas.openxmlformats.org/officeDocument/2006/relationships/hyperlink" Target="https://kids.frontiersin.org/article/10.3389/frym.2020.00037" TargetMode="External"/><Relationship Id="rId584" Type="http://schemas.openxmlformats.org/officeDocument/2006/relationships/hyperlink" Target="https://simple.wikipedia.org/wiki/Hydrogen" TargetMode="External"/><Relationship Id="rId805" Type="http://schemas.openxmlformats.org/officeDocument/2006/relationships/hyperlink" Target="https://en.wikipedia.org/wiki/Scanning_electron_microscope" TargetMode="External"/><Relationship Id="rId1130" Type="http://schemas.openxmlformats.org/officeDocument/2006/relationships/hyperlink" Target="https://freekidsbooks.org/wp-content/uploads/2019/10/3rdGradeScience-UEN-CK12-FKB.pdf" TargetMode="External"/><Relationship Id="rId1228" Type="http://schemas.openxmlformats.org/officeDocument/2006/relationships/hyperlink" Target="https://kids.frontiersin.org/article/10.3389/frym.2018.00055" TargetMode="External"/><Relationship Id="rId1435" Type="http://schemas.openxmlformats.org/officeDocument/2006/relationships/hyperlink" Target="https://www.africanstorybook.org/" TargetMode="External"/><Relationship Id="rId5" Type="http://schemas.openxmlformats.org/officeDocument/2006/relationships/hyperlink" Target="http://www.gutenberg.org/files/677/677-h/677-h.htm" TargetMode="External"/><Relationship Id="rId237" Type="http://schemas.openxmlformats.org/officeDocument/2006/relationships/hyperlink" Target="http://www.gutenberg.org/files/19461/19461-h/19461-h.htm" TargetMode="External"/><Relationship Id="rId791" Type="http://schemas.openxmlformats.org/officeDocument/2006/relationships/hyperlink" Target="https://kids.frontiersin.org/article/10.3389/frym.2020.00055" TargetMode="External"/><Relationship Id="rId889" Type="http://schemas.openxmlformats.org/officeDocument/2006/relationships/hyperlink" Target="https://simple.wikipedia.org/wiki/Virus" TargetMode="External"/><Relationship Id="rId1074" Type="http://schemas.openxmlformats.org/officeDocument/2006/relationships/hyperlink" Target="https://simple.wikipedia.org/wiki/Mythology" TargetMode="External"/><Relationship Id="rId444" Type="http://schemas.openxmlformats.org/officeDocument/2006/relationships/hyperlink" Target="https://en.wikipedia.org/wiki/Computing_platform" TargetMode="External"/><Relationship Id="rId651" Type="http://schemas.openxmlformats.org/officeDocument/2006/relationships/hyperlink" Target="https://kids.frontiersin.org/article/10.3389/frym.2020.00077" TargetMode="External"/><Relationship Id="rId749" Type="http://schemas.openxmlformats.org/officeDocument/2006/relationships/hyperlink" Target="https://kids.frontiersin.org/article/10.3389/frym.2020.00065" TargetMode="External"/><Relationship Id="rId1281" Type="http://schemas.openxmlformats.org/officeDocument/2006/relationships/hyperlink" Target="https://kids.frontiersin.org/article/10.3389/frym.2017.00052" TargetMode="External"/><Relationship Id="rId1379" Type="http://schemas.openxmlformats.org/officeDocument/2006/relationships/hyperlink" Target="https://www.africanstorybook.org/" TargetMode="External"/><Relationship Id="rId1502" Type="http://schemas.openxmlformats.org/officeDocument/2006/relationships/hyperlink" Target="https://beyondweather.ehe.osu.edu/issue/the-sun-and-earths-climate/the-seasons-and-the-sun" TargetMode="External"/><Relationship Id="rId290" Type="http://schemas.openxmlformats.org/officeDocument/2006/relationships/hyperlink" Target="http://www.gutenberg.org/cache/epub/11250/pg11250.html" TargetMode="External"/><Relationship Id="rId304" Type="http://schemas.openxmlformats.org/officeDocument/2006/relationships/hyperlink" Target="http://www.gutenberg.org/files/23405/23405-h/23405-h.htm" TargetMode="External"/><Relationship Id="rId388" Type="http://schemas.openxmlformats.org/officeDocument/2006/relationships/hyperlink" Target="https://en.wikipedia.org/wiki/Biodiversity" TargetMode="External"/><Relationship Id="rId511" Type="http://schemas.openxmlformats.org/officeDocument/2006/relationships/hyperlink" Target="https://en.wikipedia.org/wiki/Evolution" TargetMode="External"/><Relationship Id="rId609" Type="http://schemas.openxmlformats.org/officeDocument/2006/relationships/hyperlink" Target="https://simple.wikipedia.org/wiki/Isotope" TargetMode="External"/><Relationship Id="rId956" Type="http://schemas.openxmlformats.org/officeDocument/2006/relationships/hyperlink" Target="https://kids.frontiersin.org/article/10.3389/frym.2019.00137" TargetMode="External"/><Relationship Id="rId1141" Type="http://schemas.openxmlformats.org/officeDocument/2006/relationships/hyperlink" Target="https://www.africanstorybook.org/" TargetMode="External"/><Relationship Id="rId1239" Type="http://schemas.openxmlformats.org/officeDocument/2006/relationships/hyperlink" Target="https://kids.frontiersin.org/article/10.3389/frym.2018.00056" TargetMode="External"/><Relationship Id="rId85" Type="http://schemas.openxmlformats.org/officeDocument/2006/relationships/hyperlink" Target="http://www.gutenberg.org/files/21034/21034-h/21034-h.htm" TargetMode="External"/><Relationship Id="rId150" Type="http://schemas.openxmlformats.org/officeDocument/2006/relationships/hyperlink" Target="http://www.gutenberg.org/files/22168/22168-h/22168-h.htm" TargetMode="External"/><Relationship Id="rId595" Type="http://schemas.openxmlformats.org/officeDocument/2006/relationships/hyperlink" Target="https://en.wikipedia.org/wiki/Innovation" TargetMode="External"/><Relationship Id="rId816" Type="http://schemas.openxmlformats.org/officeDocument/2006/relationships/hyperlink" Target="https://en.wikipedia.org/wiki/Smartwatch" TargetMode="External"/><Relationship Id="rId1001" Type="http://schemas.openxmlformats.org/officeDocument/2006/relationships/hyperlink" Target="https://kids.frontiersin.org/article/10.3389/frym.2018.00076" TargetMode="External"/><Relationship Id="rId1446" Type="http://schemas.openxmlformats.org/officeDocument/2006/relationships/hyperlink" Target="https://www.africanstorybook.org/" TargetMode="External"/><Relationship Id="rId248" Type="http://schemas.openxmlformats.org/officeDocument/2006/relationships/hyperlink" Target="http://www.gutenberg.org/files/19909/19909-h/19909-h.htm" TargetMode="External"/><Relationship Id="rId455" Type="http://schemas.openxmlformats.org/officeDocument/2006/relationships/hyperlink" Target="https://en.wikipedia.org/wiki/Crystal" TargetMode="External"/><Relationship Id="rId662" Type="http://schemas.openxmlformats.org/officeDocument/2006/relationships/hyperlink" Target="https://kids.frontiersin.org/article/10.3389/frym.2020.00017" TargetMode="External"/><Relationship Id="rId1085" Type="http://schemas.openxmlformats.org/officeDocument/2006/relationships/hyperlink" Target="https://kids.frontiersin.org/article/10.3389/frym.2019.00010" TargetMode="External"/><Relationship Id="rId1292" Type="http://schemas.openxmlformats.org/officeDocument/2006/relationships/hyperlink" Target="https://www.commonlit.org/texts/the-scientific-method" TargetMode="External"/><Relationship Id="rId1306" Type="http://schemas.openxmlformats.org/officeDocument/2006/relationships/hyperlink" Target="https://kids.frontiersin.org/article/10.3389/frym.2017.00058" TargetMode="External"/><Relationship Id="rId1513" Type="http://schemas.openxmlformats.org/officeDocument/2006/relationships/hyperlink" Target="https://en.wikibooks.org/wiki/Wikijunior:Human_Body/Pain" TargetMode="External"/><Relationship Id="rId12" Type="http://schemas.openxmlformats.org/officeDocument/2006/relationships/hyperlink" Target="http://www.gutenberg.org/cache/epub/20791/pg20791-images.html" TargetMode="External"/><Relationship Id="rId108" Type="http://schemas.openxmlformats.org/officeDocument/2006/relationships/hyperlink" Target="http://www.gutenberg.org/cache/epub/9963/pg9963-images.html" TargetMode="External"/><Relationship Id="rId315" Type="http://schemas.openxmlformats.org/officeDocument/2006/relationships/hyperlink" Target="http://www.gutenberg.org/files/23405/23405-h/23405-h.htm" TargetMode="External"/><Relationship Id="rId522" Type="http://schemas.openxmlformats.org/officeDocument/2006/relationships/hyperlink" Target="https://en.wikipedia.org/wiki/Firewall_(computing)" TargetMode="External"/><Relationship Id="rId967" Type="http://schemas.openxmlformats.org/officeDocument/2006/relationships/hyperlink" Target="https://kids.frontiersin.org/article/10.3389/frym.2019.00090" TargetMode="External"/><Relationship Id="rId1152" Type="http://schemas.openxmlformats.org/officeDocument/2006/relationships/hyperlink" Target="https://kids.frontiersin.org/article/10.3389/frym.2018.00037" TargetMode="External"/><Relationship Id="rId96" Type="http://schemas.openxmlformats.org/officeDocument/2006/relationships/hyperlink" Target="http://www.gutenberg.org/cache/epub/5632/pg5632-images.html" TargetMode="External"/><Relationship Id="rId161" Type="http://schemas.openxmlformats.org/officeDocument/2006/relationships/hyperlink" Target="http://www.gutenberg.org/files/16247/16247-h/16247-h.htm" TargetMode="External"/><Relationship Id="rId399" Type="http://schemas.openxmlformats.org/officeDocument/2006/relationships/hyperlink" Target="https://en.wikipedia.org/wiki/Broadband" TargetMode="External"/><Relationship Id="rId827" Type="http://schemas.openxmlformats.org/officeDocument/2006/relationships/hyperlink" Target="https://simple.wikipedia.org/wiki/Solar_System" TargetMode="External"/><Relationship Id="rId1012" Type="http://schemas.openxmlformats.org/officeDocument/2006/relationships/hyperlink" Target="https://kids.frontiersin.org/article/10.3389/frym.2019.00025" TargetMode="External"/><Relationship Id="rId1457" Type="http://schemas.openxmlformats.org/officeDocument/2006/relationships/hyperlink" Target="https://www.africanstorybook.org/" TargetMode="External"/><Relationship Id="rId259" Type="http://schemas.openxmlformats.org/officeDocument/2006/relationships/hyperlink" Target="http://www.gutenberg.org/files/19909/19909-h/19909-h.htm" TargetMode="External"/><Relationship Id="rId466" Type="http://schemas.openxmlformats.org/officeDocument/2006/relationships/hyperlink" Target="https://en.wikipedia.org/wiki/Decomposer" TargetMode="External"/><Relationship Id="rId673" Type="http://schemas.openxmlformats.org/officeDocument/2006/relationships/hyperlink" Target="https://en.wikipedia.org/wiki/Mercury_(planet)" TargetMode="External"/><Relationship Id="rId880" Type="http://schemas.openxmlformats.org/officeDocument/2006/relationships/hyperlink" Target="https://en.wikipedia.org/wiki/Vacuum_energy" TargetMode="External"/><Relationship Id="rId1096" Type="http://schemas.openxmlformats.org/officeDocument/2006/relationships/hyperlink" Target="https://kids.frontiersin.org/article/10.3389/frym.2019.00140" TargetMode="External"/><Relationship Id="rId1317" Type="http://schemas.openxmlformats.org/officeDocument/2006/relationships/hyperlink" Target="https://www.africanstorybook.org/" TargetMode="External"/><Relationship Id="rId1524" Type="http://schemas.openxmlformats.org/officeDocument/2006/relationships/hyperlink" Target="https://en.wikibooks.org/wiki/Wikijunior:The_Elements/Introduction_to_The_Elements" TargetMode="External"/><Relationship Id="rId23" Type="http://schemas.openxmlformats.org/officeDocument/2006/relationships/hyperlink" Target="http://www.gutenberg.org/files/19015/19015-h/19015-h.htm" TargetMode="External"/><Relationship Id="rId119" Type="http://schemas.openxmlformats.org/officeDocument/2006/relationships/hyperlink" Target="http://www.gutenberg.org/files/25502/25502-h/25502-h.htm" TargetMode="External"/><Relationship Id="rId326" Type="http://schemas.openxmlformats.org/officeDocument/2006/relationships/hyperlink" Target="http://www.gutenberg.org/cache/epub/6323/pg6323-images.html" TargetMode="External"/><Relationship Id="rId533" Type="http://schemas.openxmlformats.org/officeDocument/2006/relationships/hyperlink" Target="https://simple.wikipedia.org/wiki/Fungus" TargetMode="External"/><Relationship Id="rId978" Type="http://schemas.openxmlformats.org/officeDocument/2006/relationships/hyperlink" Target="https://kids.frontiersin.org/article/10.3389/frym.2019.00121" TargetMode="External"/><Relationship Id="rId1163" Type="http://schemas.openxmlformats.org/officeDocument/2006/relationships/hyperlink" Target="https://www.commonlit.org/texts/the-bill-of-rights-in-a-changing-america" TargetMode="External"/><Relationship Id="rId1370" Type="http://schemas.openxmlformats.org/officeDocument/2006/relationships/hyperlink" Target="https://kids.frontiersin.org/article/10.3389/frym.2017.00011" TargetMode="External"/><Relationship Id="rId740" Type="http://schemas.openxmlformats.org/officeDocument/2006/relationships/hyperlink" Target="https://freekidsbooks.org/wp-content/uploads/2020/06/Time-travelling-river_Pratham-FKB.pdf" TargetMode="External"/><Relationship Id="rId838" Type="http://schemas.openxmlformats.org/officeDocument/2006/relationships/hyperlink" Target="https://en.wikipedia.org/wiki/Steelmaking" TargetMode="External"/><Relationship Id="rId1023" Type="http://schemas.openxmlformats.org/officeDocument/2006/relationships/hyperlink" Target="https://kids.frontiersin.org/article/10.3389/frym.2019.00110" TargetMode="External"/><Relationship Id="rId1468" Type="http://schemas.openxmlformats.org/officeDocument/2006/relationships/hyperlink" Target="https://www.africanstorybook.org/" TargetMode="External"/><Relationship Id="rId172" Type="http://schemas.openxmlformats.org/officeDocument/2006/relationships/hyperlink" Target="http://www.gutenberg.org/files/19909/19909-h/19909-h.htm" TargetMode="External"/><Relationship Id="rId477" Type="http://schemas.openxmlformats.org/officeDocument/2006/relationships/hyperlink" Target="https://simple.wikipedia.org/wiki/DNA" TargetMode="External"/><Relationship Id="rId600" Type="http://schemas.openxmlformats.org/officeDocument/2006/relationships/hyperlink" Target="https://en.wikipedia.org/wiki/Internet_Protocol" TargetMode="External"/><Relationship Id="rId684" Type="http://schemas.openxmlformats.org/officeDocument/2006/relationships/hyperlink" Target="https://kids.frontiersin.org/article/10.3389/frym.2020.00023" TargetMode="External"/><Relationship Id="rId1230" Type="http://schemas.openxmlformats.org/officeDocument/2006/relationships/hyperlink" Target="https://kids.frontiersin.org/article/10.3389/frym.2018.00032" TargetMode="External"/><Relationship Id="rId1328" Type="http://schemas.openxmlformats.org/officeDocument/2006/relationships/hyperlink" Target="https://www.africanstorybook.org/" TargetMode="External"/><Relationship Id="rId337" Type="http://schemas.openxmlformats.org/officeDocument/2006/relationships/hyperlink" Target="http://www.gutenberg.org/cache/epub/6323/pg6323-images.html" TargetMode="External"/><Relationship Id="rId891" Type="http://schemas.openxmlformats.org/officeDocument/2006/relationships/hyperlink" Target="https://simple.wikipedia.org/wiki/Voltage" TargetMode="External"/><Relationship Id="rId905" Type="http://schemas.openxmlformats.org/officeDocument/2006/relationships/hyperlink" Target="https://kids.frontiersin.org/article/10.3389/frym.2019.00088" TargetMode="External"/><Relationship Id="rId989" Type="http://schemas.openxmlformats.org/officeDocument/2006/relationships/hyperlink" Target="https://simple.wikipedia.org/wiki/Geothermal_energy" TargetMode="External"/><Relationship Id="rId34" Type="http://schemas.openxmlformats.org/officeDocument/2006/relationships/hyperlink" Target="http://www.gutenberg.org/files/16805/16805-h/16805-h.htm" TargetMode="External"/><Relationship Id="rId544" Type="http://schemas.openxmlformats.org/officeDocument/2006/relationships/hyperlink" Target="https://en.wikipedia.org/wiki/Geology" TargetMode="External"/><Relationship Id="rId751" Type="http://schemas.openxmlformats.org/officeDocument/2006/relationships/hyperlink" Target="https://simple.wikipedia.org/wiki/Photon" TargetMode="External"/><Relationship Id="rId849" Type="http://schemas.openxmlformats.org/officeDocument/2006/relationships/hyperlink" Target="https://en.wikipedia.org/wiki/Telecommunication" TargetMode="External"/><Relationship Id="rId1174" Type="http://schemas.openxmlformats.org/officeDocument/2006/relationships/hyperlink" Target="https://kids.frontiersin.org/article/10.3389/frym.2018.00063" TargetMode="External"/><Relationship Id="rId1381" Type="http://schemas.openxmlformats.org/officeDocument/2006/relationships/hyperlink" Target="https://www.africanstorybook.org/" TargetMode="External"/><Relationship Id="rId1479" Type="http://schemas.openxmlformats.org/officeDocument/2006/relationships/hyperlink" Target="https://www.africanstorybook.org/" TargetMode="External"/><Relationship Id="rId183" Type="http://schemas.openxmlformats.org/officeDocument/2006/relationships/hyperlink" Target="http://www.gutenberg.org/files/6879/6879-h/6879-h.htm" TargetMode="External"/><Relationship Id="rId390" Type="http://schemas.openxmlformats.org/officeDocument/2006/relationships/hyperlink" Target="https://kids.frontiersin.org/article/10.3389/frym.2020.00090" TargetMode="External"/><Relationship Id="rId404" Type="http://schemas.openxmlformats.org/officeDocument/2006/relationships/hyperlink" Target="https://en.wikipedia.org/wiki/Bureaucracy" TargetMode="External"/><Relationship Id="rId611" Type="http://schemas.openxmlformats.org/officeDocument/2006/relationships/hyperlink" Target="https://www.africanstorybook.org/" TargetMode="External"/><Relationship Id="rId1034" Type="http://schemas.openxmlformats.org/officeDocument/2006/relationships/hyperlink" Target="https://kids.frontiersin.org/article/10.3389/frym.2019.00083" TargetMode="External"/><Relationship Id="rId1241" Type="http://schemas.openxmlformats.org/officeDocument/2006/relationships/hyperlink" Target="https://simple.wikipedia.org/wiki/Photovoltaics" TargetMode="External"/><Relationship Id="rId1339" Type="http://schemas.openxmlformats.org/officeDocument/2006/relationships/hyperlink" Target="https://kids.frontiersin.org/article/10.3389/frym.2016.00028" TargetMode="External"/><Relationship Id="rId250" Type="http://schemas.openxmlformats.org/officeDocument/2006/relationships/hyperlink" Target="http://www.gutenberg.org/files/19909/19909-h/19909-h.htm" TargetMode="External"/><Relationship Id="rId488" Type="http://schemas.openxmlformats.org/officeDocument/2006/relationships/hyperlink" Target="https://kids.frontiersin.org/article/10.3389/frym.2019.00145" TargetMode="External"/><Relationship Id="rId695" Type="http://schemas.openxmlformats.org/officeDocument/2006/relationships/hyperlink" Target="https://en.wikipedia.org/wiki/Monsoon" TargetMode="External"/><Relationship Id="rId709" Type="http://schemas.openxmlformats.org/officeDocument/2006/relationships/hyperlink" Target="https://simple.wikipedia.org/wiki/Network_card" TargetMode="External"/><Relationship Id="rId916" Type="http://schemas.openxmlformats.org/officeDocument/2006/relationships/hyperlink" Target="https://kids.frontiersin.org/article/10.3389/frym.2019.00069" TargetMode="External"/><Relationship Id="rId1101" Type="http://schemas.openxmlformats.org/officeDocument/2006/relationships/hyperlink" Target="https://kids.frontiersin.org/article/10.3389/frym.2019.00133" TargetMode="External"/><Relationship Id="rId45" Type="http://schemas.openxmlformats.org/officeDocument/2006/relationships/hyperlink" Target="http://www.gutenberg.org/files/22420/22420-h/22420-h.htm" TargetMode="External"/><Relationship Id="rId110" Type="http://schemas.openxmlformats.org/officeDocument/2006/relationships/hyperlink" Target="http://www.gutenberg.org/cache/epub/14566/pg14566-images.html" TargetMode="External"/><Relationship Id="rId348" Type="http://schemas.openxmlformats.org/officeDocument/2006/relationships/hyperlink" Target="http://www.gutenberg.org/files/23926/23926-h/23926-h.htm" TargetMode="External"/><Relationship Id="rId555" Type="http://schemas.openxmlformats.org/officeDocument/2006/relationships/hyperlink" Target="https://en.wikipedia.org/wiki/Grantism" TargetMode="External"/><Relationship Id="rId762" Type="http://schemas.openxmlformats.org/officeDocument/2006/relationships/hyperlink" Target="https://en.wikipedia.org/wiki/Post-classical_history" TargetMode="External"/><Relationship Id="rId1185" Type="http://schemas.openxmlformats.org/officeDocument/2006/relationships/hyperlink" Target="https://kids.frontiersin.org/article/10.3389/frym.2018.00022" TargetMode="External"/><Relationship Id="rId1392" Type="http://schemas.openxmlformats.org/officeDocument/2006/relationships/hyperlink" Target="https://www.africanstorybook.org/" TargetMode="External"/><Relationship Id="rId1406" Type="http://schemas.openxmlformats.org/officeDocument/2006/relationships/hyperlink" Target="https://www.africanstorybook.org/" TargetMode="External"/><Relationship Id="rId194" Type="http://schemas.openxmlformats.org/officeDocument/2006/relationships/hyperlink" Target="http://www.gutenberg.org/cache/epub/7026/pg7026-images.html" TargetMode="External"/><Relationship Id="rId208" Type="http://schemas.openxmlformats.org/officeDocument/2006/relationships/hyperlink" Target="http://www.gutenberg.org/files/20354/20354-h/20354-h.htm" TargetMode="External"/><Relationship Id="rId415" Type="http://schemas.openxmlformats.org/officeDocument/2006/relationships/hyperlink" Target="https://simple.wikipedia.org/wiki/Cathode_ray_tube" TargetMode="External"/><Relationship Id="rId622" Type="http://schemas.openxmlformats.org/officeDocument/2006/relationships/hyperlink" Target="https://kids.frontiersin.org/article/10.3389/frym.2019.00147" TargetMode="External"/><Relationship Id="rId1045" Type="http://schemas.openxmlformats.org/officeDocument/2006/relationships/hyperlink" Target="https://kids.frontiersin.org/article/10.3389/frym.2018.00072" TargetMode="External"/><Relationship Id="rId1252" Type="http://schemas.openxmlformats.org/officeDocument/2006/relationships/hyperlink" Target="https://kids.frontiersin.org/article/10.3389/frym.2018.00003" TargetMode="External"/><Relationship Id="rId261" Type="http://schemas.openxmlformats.org/officeDocument/2006/relationships/hyperlink" Target="http://www.gutenberg.org/files/19909/19909-h/19909-h.htm" TargetMode="External"/><Relationship Id="rId499" Type="http://schemas.openxmlformats.org/officeDocument/2006/relationships/hyperlink" Target="https://en.wikipedia.org/wiki/Embargo" TargetMode="External"/><Relationship Id="rId927" Type="http://schemas.openxmlformats.org/officeDocument/2006/relationships/hyperlink" Target="https://www.commonlit.org/texts/how-do-we-tell-right-from-wrong-1" TargetMode="External"/><Relationship Id="rId1112" Type="http://schemas.openxmlformats.org/officeDocument/2006/relationships/hyperlink" Target="https://simple.wikipedia.org/wiki/Smoke_detector" TargetMode="External"/><Relationship Id="rId56" Type="http://schemas.openxmlformats.org/officeDocument/2006/relationships/hyperlink" Target="http://www.gutenberg.org/files/113/113-h/113-h.htm" TargetMode="External"/><Relationship Id="rId359" Type="http://schemas.openxmlformats.org/officeDocument/2006/relationships/hyperlink" Target="http://www.gutenberg.org/files/16173/16173-h/16173-h.htm" TargetMode="External"/><Relationship Id="rId566" Type="http://schemas.openxmlformats.org/officeDocument/2006/relationships/hyperlink" Target="https://en.wikipedia.org/wiki/Hearing_aid" TargetMode="External"/><Relationship Id="rId773" Type="http://schemas.openxmlformats.org/officeDocument/2006/relationships/hyperlink" Target="https://simple.wikipedia.org/wiki/Protestantism" TargetMode="External"/><Relationship Id="rId1196" Type="http://schemas.openxmlformats.org/officeDocument/2006/relationships/hyperlink" Target="https://kids.frontiersin.org/article/10.3389/frym.2018.00071" TargetMode="External"/><Relationship Id="rId1417" Type="http://schemas.openxmlformats.org/officeDocument/2006/relationships/hyperlink" Target="https://www.africanstorybook.org/" TargetMode="External"/><Relationship Id="rId121" Type="http://schemas.openxmlformats.org/officeDocument/2006/relationships/hyperlink" Target="http://www.gutenberg.org/files/11319/11319-h/11319-h.htm" TargetMode="External"/><Relationship Id="rId219" Type="http://schemas.openxmlformats.org/officeDocument/2006/relationships/hyperlink" Target="http://www.gutenberg.org/files/15839/15839-h/15839-h.htm" TargetMode="External"/><Relationship Id="rId426" Type="http://schemas.openxmlformats.org/officeDocument/2006/relationships/hyperlink" Target="https://kids.frontiersin.org/article/10.3389/frym.2020.00063" TargetMode="External"/><Relationship Id="rId633" Type="http://schemas.openxmlformats.org/officeDocument/2006/relationships/hyperlink" Target="https://kids.frontiersin.org/article/10.3389/frym.2019.00158" TargetMode="External"/><Relationship Id="rId980" Type="http://schemas.openxmlformats.org/officeDocument/2006/relationships/hyperlink" Target="https://simple.wikipedia.org/wiki/Evaporation" TargetMode="External"/><Relationship Id="rId1056" Type="http://schemas.openxmlformats.org/officeDocument/2006/relationships/hyperlink" Target="https://www.africanstorybook.org/" TargetMode="External"/><Relationship Id="rId1263" Type="http://schemas.openxmlformats.org/officeDocument/2006/relationships/hyperlink" Target="https://kids.frontiersin.org/article/10.3389/frym.2018.00070" TargetMode="External"/><Relationship Id="rId840" Type="http://schemas.openxmlformats.org/officeDocument/2006/relationships/hyperlink" Target="https://kids.frontiersin.org/article/10.3389/frym.2020.00067" TargetMode="External"/><Relationship Id="rId938" Type="http://schemas.openxmlformats.org/officeDocument/2006/relationships/hyperlink" Target="https://kids.frontiersin.org/article/10.3389/frym.2019.00056" TargetMode="External"/><Relationship Id="rId1470" Type="http://schemas.openxmlformats.org/officeDocument/2006/relationships/hyperlink" Target="https://www.africanstorybook.org/" TargetMode="External"/><Relationship Id="rId67" Type="http://schemas.openxmlformats.org/officeDocument/2006/relationships/hyperlink" Target="http://www.gutenberg.org/files/22674/22674-h/22674-h.htm" TargetMode="External"/><Relationship Id="rId272" Type="http://schemas.openxmlformats.org/officeDocument/2006/relationships/hyperlink" Target="http://www.gutenberg.org/cache/epub/5796/pg5796.html" TargetMode="External"/><Relationship Id="rId577" Type="http://schemas.openxmlformats.org/officeDocument/2006/relationships/hyperlink" Target="https://en.wikipedia.org/wiki/Homer" TargetMode="External"/><Relationship Id="rId700" Type="http://schemas.openxmlformats.org/officeDocument/2006/relationships/hyperlink" Target="https://en.wikipedia.org/wiki/Nanomedicine" TargetMode="External"/><Relationship Id="rId1123" Type="http://schemas.openxmlformats.org/officeDocument/2006/relationships/hyperlink" Target="https://simple.wikipedia.org/wiki/Sumer" TargetMode="External"/><Relationship Id="rId1330" Type="http://schemas.openxmlformats.org/officeDocument/2006/relationships/hyperlink" Target="https://www.africanstorybook.org/" TargetMode="External"/><Relationship Id="rId1428" Type="http://schemas.openxmlformats.org/officeDocument/2006/relationships/hyperlink" Target="https://www.africanstorybook.org/" TargetMode="External"/><Relationship Id="rId132" Type="http://schemas.openxmlformats.org/officeDocument/2006/relationships/hyperlink" Target="http://www.gutenberg.org/files/7870/7870-h/7870-h.htm" TargetMode="External"/><Relationship Id="rId784" Type="http://schemas.openxmlformats.org/officeDocument/2006/relationships/hyperlink" Target="https://simple.wikipedia.org/wiki/Realism" TargetMode="External"/><Relationship Id="rId991" Type="http://schemas.openxmlformats.org/officeDocument/2006/relationships/hyperlink" Target="https://kids.frontiersin.org/article/10.3389/frym.2019.00035" TargetMode="External"/><Relationship Id="rId1067" Type="http://schemas.openxmlformats.org/officeDocument/2006/relationships/hyperlink" Target="https://kids.frontiersin.org/article/10.3389/frym.2019.00041" TargetMode="External"/><Relationship Id="rId437" Type="http://schemas.openxmlformats.org/officeDocument/2006/relationships/hyperlink" Target="https://simple.wikipedia.org/wiki/Cloud_computing" TargetMode="External"/><Relationship Id="rId644" Type="http://schemas.openxmlformats.org/officeDocument/2006/relationships/hyperlink" Target="https://kids.frontiersin.org/article/10.3389/frym.2020.00039" TargetMode="External"/><Relationship Id="rId851" Type="http://schemas.openxmlformats.org/officeDocument/2006/relationships/hyperlink" Target="https://en.wikipedia.org/wiki/Temperature-programmed_reduction" TargetMode="External"/><Relationship Id="rId1274" Type="http://schemas.openxmlformats.org/officeDocument/2006/relationships/hyperlink" Target="https://www.africanstorybook.org/" TargetMode="External"/><Relationship Id="rId1481" Type="http://schemas.openxmlformats.org/officeDocument/2006/relationships/hyperlink" Target="https://www.africanstorybook.org/" TargetMode="External"/><Relationship Id="rId283" Type="http://schemas.openxmlformats.org/officeDocument/2006/relationships/hyperlink" Target="http://www.gutenberg.org/cache/epub/5796/pg5796.html" TargetMode="External"/><Relationship Id="rId490" Type="http://schemas.openxmlformats.org/officeDocument/2006/relationships/hyperlink" Target="https://en.wikipedia.org/wiki/Electric_charge" TargetMode="External"/><Relationship Id="rId504" Type="http://schemas.openxmlformats.org/officeDocument/2006/relationships/hyperlink" Target="https://en.wikipedia.org/wiki/Environmental_science" TargetMode="External"/><Relationship Id="rId711" Type="http://schemas.openxmlformats.org/officeDocument/2006/relationships/hyperlink" Target="https://kids.frontiersin.org/article/10.3389/frym.2020.00048" TargetMode="External"/><Relationship Id="rId949" Type="http://schemas.openxmlformats.org/officeDocument/2006/relationships/hyperlink" Target="https://simple.wikipedia.org/wiki/Chromosome" TargetMode="External"/><Relationship Id="rId1134" Type="http://schemas.openxmlformats.org/officeDocument/2006/relationships/hyperlink" Target="https://simple.wikipedia.org/wiki/Voice_over_Internet_Protocol" TargetMode="External"/><Relationship Id="rId1341" Type="http://schemas.openxmlformats.org/officeDocument/2006/relationships/hyperlink" Target="https://kids.frontiersin.org/article/10.3389/frym.2017.00043" TargetMode="External"/><Relationship Id="rId78" Type="http://schemas.openxmlformats.org/officeDocument/2006/relationships/hyperlink" Target="http://www.gutenberg.org/files/25488/25488-h/25488-h.htm" TargetMode="External"/><Relationship Id="rId143" Type="http://schemas.openxmlformats.org/officeDocument/2006/relationships/hyperlink" Target="http://www.gutenberg.org/files/16537/16537-h/16537-h.htm" TargetMode="External"/><Relationship Id="rId350" Type="http://schemas.openxmlformats.org/officeDocument/2006/relationships/hyperlink" Target="http://www.gutenberg.org/files/23926/23926-h/23926-h.htm" TargetMode="External"/><Relationship Id="rId588" Type="http://schemas.openxmlformats.org/officeDocument/2006/relationships/hyperlink" Target="https://en.wikipedia.org/wiki/Imperialism" TargetMode="External"/><Relationship Id="rId795" Type="http://schemas.openxmlformats.org/officeDocument/2006/relationships/hyperlink" Target="https://kids.frontiersin.org/article/10.3389/frym.2020.00060" TargetMode="External"/><Relationship Id="rId809" Type="http://schemas.openxmlformats.org/officeDocument/2006/relationships/hyperlink" Target="https://en.wikipedia.org/wiki/Sea_level" TargetMode="External"/><Relationship Id="rId1201" Type="http://schemas.openxmlformats.org/officeDocument/2006/relationships/hyperlink" Target="https://kids.frontiersin.org/article/10.3389/frym.2018.00033" TargetMode="External"/><Relationship Id="rId1439" Type="http://schemas.openxmlformats.org/officeDocument/2006/relationships/hyperlink" Target="https://www.africanstorybook.org/" TargetMode="External"/><Relationship Id="rId9" Type="http://schemas.openxmlformats.org/officeDocument/2006/relationships/hyperlink" Target="http://www.gutenberg.org/cache/epub/13020/pg13020-images.html" TargetMode="External"/><Relationship Id="rId210" Type="http://schemas.openxmlformats.org/officeDocument/2006/relationships/hyperlink" Target="http://www.gutenberg.org/files/12083/12083-h/12083-h.htm" TargetMode="External"/><Relationship Id="rId448" Type="http://schemas.openxmlformats.org/officeDocument/2006/relationships/hyperlink" Target="https://en.wikipedia.org/wiki/Continental_crust" TargetMode="External"/><Relationship Id="rId655" Type="http://schemas.openxmlformats.org/officeDocument/2006/relationships/hyperlink" Target="https://en.wikipedia.org/wiki/Magnet" TargetMode="External"/><Relationship Id="rId862" Type="http://schemas.openxmlformats.org/officeDocument/2006/relationships/hyperlink" Target="https://simple.wikipedia.org/wiki/Treaty_of_Versailles" TargetMode="External"/><Relationship Id="rId1078" Type="http://schemas.openxmlformats.org/officeDocument/2006/relationships/hyperlink" Target="https://kids.frontiersin.org/article/10.3389/frym.2019.00143" TargetMode="External"/><Relationship Id="rId1285" Type="http://schemas.openxmlformats.org/officeDocument/2006/relationships/hyperlink" Target="https://www.africanstorybook.org/" TargetMode="External"/><Relationship Id="rId1492" Type="http://schemas.openxmlformats.org/officeDocument/2006/relationships/hyperlink" Target="https://www.africanstorybook.org/" TargetMode="External"/><Relationship Id="rId1506" Type="http://schemas.openxmlformats.org/officeDocument/2006/relationships/hyperlink" Target="http://static.ehe.osu.edu/sites/beyond/penguins/downloads/feature-stories/whale-23-text.pdf" TargetMode="External"/><Relationship Id="rId294" Type="http://schemas.openxmlformats.org/officeDocument/2006/relationships/hyperlink" Target="http://www.gutenberg.org/files/21864/21864-h/21864-h.htm" TargetMode="External"/><Relationship Id="rId308" Type="http://schemas.openxmlformats.org/officeDocument/2006/relationships/hyperlink" Target="http://www.gutenberg.org/files/23405/23405-h/23405-h.htm" TargetMode="External"/><Relationship Id="rId515" Type="http://schemas.openxmlformats.org/officeDocument/2006/relationships/hyperlink" Target="https://en.wikipedia.org/wiki/Fantasound" TargetMode="External"/><Relationship Id="rId722" Type="http://schemas.openxmlformats.org/officeDocument/2006/relationships/hyperlink" Target="https://simple.wikipedia.org/wiki/Ocean" TargetMode="External"/><Relationship Id="rId1145" Type="http://schemas.openxmlformats.org/officeDocument/2006/relationships/hyperlink" Target="https://www.africanstorybook.org/" TargetMode="External"/><Relationship Id="rId1352" Type="http://schemas.openxmlformats.org/officeDocument/2006/relationships/hyperlink" Target="https://kids.frontiersin.org/article/10.3389/frym.2017.00007" TargetMode="External"/><Relationship Id="rId89" Type="http://schemas.openxmlformats.org/officeDocument/2006/relationships/hyperlink" Target="http://www.gutenberg.org/cache/epub/2789/pg2789-images.html" TargetMode="External"/><Relationship Id="rId154" Type="http://schemas.openxmlformats.org/officeDocument/2006/relationships/hyperlink" Target="http://www.gutenberg.org/files/22168/22168-h/22168-h.htm" TargetMode="External"/><Relationship Id="rId361" Type="http://schemas.openxmlformats.org/officeDocument/2006/relationships/hyperlink" Target="http://www.gutenberg.org/files/16173/16173-h/16173-h.htm" TargetMode="External"/><Relationship Id="rId599" Type="http://schemas.openxmlformats.org/officeDocument/2006/relationships/hyperlink" Target="https://en.wikipedia.org/wiki/Internet_of_things" TargetMode="External"/><Relationship Id="rId1005" Type="http://schemas.openxmlformats.org/officeDocument/2006/relationships/hyperlink" Target="https://simple.wikipedia.org/wiki/Intel_Core" TargetMode="External"/><Relationship Id="rId1212" Type="http://schemas.openxmlformats.org/officeDocument/2006/relationships/hyperlink" Target="https://kids.frontiersin.org/article/10.3389/frym.2018.00064" TargetMode="External"/><Relationship Id="rId459" Type="http://schemas.openxmlformats.org/officeDocument/2006/relationships/hyperlink" Target="https://simple.wikipedia.org/wiki/Dark_matter" TargetMode="External"/><Relationship Id="rId666" Type="http://schemas.openxmlformats.org/officeDocument/2006/relationships/hyperlink" Target="https://simple.wikipedia.org/wiki/Mars" TargetMode="External"/><Relationship Id="rId873" Type="http://schemas.openxmlformats.org/officeDocument/2006/relationships/hyperlink" Target="https://emedia.uen.org/courses/utah-oer-textbooks-6th-grade-seed/view" TargetMode="External"/><Relationship Id="rId1089" Type="http://schemas.openxmlformats.org/officeDocument/2006/relationships/hyperlink" Target="https://kids.frontiersin.org/article/10.3389/frym.2019.00099" TargetMode="External"/><Relationship Id="rId1296" Type="http://schemas.openxmlformats.org/officeDocument/2006/relationships/hyperlink" Target="https://www.commonlit.org/texts/marie-curie" TargetMode="External"/><Relationship Id="rId1517" Type="http://schemas.openxmlformats.org/officeDocument/2006/relationships/hyperlink" Target="http://static.ehe.osu.edu/sites/beyond/penguins/downloads/feature-stories/aurora-23-text.pdf" TargetMode="External"/><Relationship Id="rId16" Type="http://schemas.openxmlformats.org/officeDocument/2006/relationships/hyperlink" Target="http://www.gutenberg.org/files/5347/5347-h/5347-h.htm" TargetMode="External"/><Relationship Id="rId221" Type="http://schemas.openxmlformats.org/officeDocument/2006/relationships/hyperlink" Target="http://www.gutenberg.org/files/21039/21039-h/21039-h.htm" TargetMode="External"/><Relationship Id="rId319" Type="http://schemas.openxmlformats.org/officeDocument/2006/relationships/hyperlink" Target="http://www.gutenberg.org/files/24532/24532-h/24532-h.htm" TargetMode="External"/><Relationship Id="rId526" Type="http://schemas.openxmlformats.org/officeDocument/2006/relationships/hyperlink" Target="https://en.wikipedia.org/wiki/Fossil_fuel" TargetMode="External"/><Relationship Id="rId1156" Type="http://schemas.openxmlformats.org/officeDocument/2006/relationships/hyperlink" Target="https://kids.frontiersin.org/article/10.3389/frym.2018.00068" TargetMode="External"/><Relationship Id="rId1363" Type="http://schemas.openxmlformats.org/officeDocument/2006/relationships/hyperlink" Target="https://www.africanstorybook.org/" TargetMode="External"/><Relationship Id="rId733" Type="http://schemas.openxmlformats.org/officeDocument/2006/relationships/hyperlink" Target="https://en.wikipedia.org/wiki/Ottoman_Empire" TargetMode="External"/><Relationship Id="rId940" Type="http://schemas.openxmlformats.org/officeDocument/2006/relationships/hyperlink" Target="https://kids.frontiersin.org/article/10.3389/frym.2019.00008" TargetMode="External"/><Relationship Id="rId1016" Type="http://schemas.openxmlformats.org/officeDocument/2006/relationships/hyperlink" Target="https://kids.frontiersin.org/article/10.3389/frym.2019.00123" TargetMode="External"/><Relationship Id="rId165" Type="http://schemas.openxmlformats.org/officeDocument/2006/relationships/hyperlink" Target="http://www.gutenberg.org/files/19909/19909-h/19909-h.htm" TargetMode="External"/><Relationship Id="rId372" Type="http://schemas.openxmlformats.org/officeDocument/2006/relationships/hyperlink" Target="http://www.gutenberg.org/cache/epub/3152/pg3152-images.html" TargetMode="External"/><Relationship Id="rId677" Type="http://schemas.openxmlformats.org/officeDocument/2006/relationships/hyperlink" Target="https://en.wikipedia.org/wiki/Mexican%E2%80%93American_War" TargetMode="External"/><Relationship Id="rId800" Type="http://schemas.openxmlformats.org/officeDocument/2006/relationships/hyperlink" Target="https://www.africanstorybook.org/" TargetMode="External"/><Relationship Id="rId1223" Type="http://schemas.openxmlformats.org/officeDocument/2006/relationships/hyperlink" Target="https://www.africanstorybook.org/" TargetMode="External"/><Relationship Id="rId1430" Type="http://schemas.openxmlformats.org/officeDocument/2006/relationships/hyperlink" Target="https://www.africanstorybook.org/" TargetMode="External"/><Relationship Id="rId1528" Type="http://schemas.openxmlformats.org/officeDocument/2006/relationships/hyperlink" Target="https://en.wikibooks.org/wiki/Wikijunior:Bugs/Walking_Stick" TargetMode="External"/><Relationship Id="rId232" Type="http://schemas.openxmlformats.org/officeDocument/2006/relationships/hyperlink" Target="http://www.gutenberg.org/files/19461/19461-h/19461-h.htm" TargetMode="External"/><Relationship Id="rId884" Type="http://schemas.openxmlformats.org/officeDocument/2006/relationships/hyperlink" Target="https://en.wikipedia.org/wiki/Vertebrate" TargetMode="External"/><Relationship Id="rId27" Type="http://schemas.openxmlformats.org/officeDocument/2006/relationships/hyperlink" Target="http://www.gutenberg.org/files/21125/21125-h/21125-h.htm" TargetMode="External"/><Relationship Id="rId537" Type="http://schemas.openxmlformats.org/officeDocument/2006/relationships/hyperlink" Target="https://en.wikipedia.org/wiki/Galaxy" TargetMode="External"/><Relationship Id="rId744" Type="http://schemas.openxmlformats.org/officeDocument/2006/relationships/hyperlink" Target="https://simple.wikipedia.org/wiki/Penicillin" TargetMode="External"/><Relationship Id="rId951" Type="http://schemas.openxmlformats.org/officeDocument/2006/relationships/hyperlink" Target="https://kids.frontiersin.org/article/10.3389/frym.2019.00046" TargetMode="External"/><Relationship Id="rId1167" Type="http://schemas.openxmlformats.org/officeDocument/2006/relationships/hyperlink" Target="https://kids.frontiersin.org/article/10.3389/frym.2018.00060" TargetMode="External"/><Relationship Id="rId1374" Type="http://schemas.openxmlformats.org/officeDocument/2006/relationships/hyperlink" Target="https://kids.frontiersin.org/article/10.3389/frym.2017.00006" TargetMode="External"/><Relationship Id="rId80" Type="http://schemas.openxmlformats.org/officeDocument/2006/relationships/hyperlink" Target="http://www.gutenberg.org/files/14815/14815-h/14815-h.htm" TargetMode="External"/><Relationship Id="rId176" Type="http://schemas.openxmlformats.org/officeDocument/2006/relationships/hyperlink" Target="http://www.gutenberg.org/files/23286/23286-h/23286-h.htm" TargetMode="External"/><Relationship Id="rId383" Type="http://schemas.openxmlformats.org/officeDocument/2006/relationships/hyperlink" Target="https://simple.wikipedia.org/wiki/Battle_of_Saratoga" TargetMode="External"/><Relationship Id="rId590" Type="http://schemas.openxmlformats.org/officeDocument/2006/relationships/hyperlink" Target="https://en.wikipedia.org/wiki/Incubator_(egg)" TargetMode="External"/><Relationship Id="rId604" Type="http://schemas.openxmlformats.org/officeDocument/2006/relationships/hyperlink" Target="https://simple.wikipedia.org/wiki/Ion" TargetMode="External"/><Relationship Id="rId811" Type="http://schemas.openxmlformats.org/officeDocument/2006/relationships/hyperlink" Target="https://kids.frontiersin.org/article/10.3389/frym.2019.00149" TargetMode="External"/><Relationship Id="rId1027" Type="http://schemas.openxmlformats.org/officeDocument/2006/relationships/hyperlink" Target="https://kids.frontiersin.org/article/10.3389/frym.2019.00054" TargetMode="External"/><Relationship Id="rId1234" Type="http://schemas.openxmlformats.org/officeDocument/2006/relationships/hyperlink" Target="https://www.africanstorybook.org/" TargetMode="External"/><Relationship Id="rId1441" Type="http://schemas.openxmlformats.org/officeDocument/2006/relationships/hyperlink" Target="https://www.africanstorybook.org/" TargetMode="External"/><Relationship Id="rId243" Type="http://schemas.openxmlformats.org/officeDocument/2006/relationships/hyperlink" Target="http://www.gutenberg.org/cache/epub/5796/pg5796.html" TargetMode="External"/><Relationship Id="rId450" Type="http://schemas.openxmlformats.org/officeDocument/2006/relationships/hyperlink" Target="https://en.wikipedia.org/wiki/Coral_reef" TargetMode="External"/><Relationship Id="rId688" Type="http://schemas.openxmlformats.org/officeDocument/2006/relationships/hyperlink" Target="https://en.wikipedia.org/wiki/Miranda_warning" TargetMode="External"/><Relationship Id="rId895" Type="http://schemas.openxmlformats.org/officeDocument/2006/relationships/hyperlink" Target="https://en.wikipedia.org/wiki/Water_clock" TargetMode="External"/><Relationship Id="rId909" Type="http://schemas.openxmlformats.org/officeDocument/2006/relationships/hyperlink" Target="https://kids.frontiersin.org/article/10.3389/frym.2019.00059" TargetMode="External"/><Relationship Id="rId1080" Type="http://schemas.openxmlformats.org/officeDocument/2006/relationships/hyperlink" Target="https://simple.wikipedia.org/wiki/Nutrition" TargetMode="External"/><Relationship Id="rId1301" Type="http://schemas.openxmlformats.org/officeDocument/2006/relationships/hyperlink" Target="https://www.africanstorybook.org/" TargetMode="External"/><Relationship Id="rId38" Type="http://schemas.openxmlformats.org/officeDocument/2006/relationships/hyperlink" Target="http://www.gutenberg.org/files/24714/24714-h/24714-h.htm" TargetMode="External"/><Relationship Id="rId103" Type="http://schemas.openxmlformats.org/officeDocument/2006/relationships/hyperlink" Target="http://www.gutenberg.org/files/24053/24053-h/24053-h.htm" TargetMode="External"/><Relationship Id="rId310" Type="http://schemas.openxmlformats.org/officeDocument/2006/relationships/hyperlink" Target="http://www.gutenberg.org/files/23405/23405-h/23405-h.htm" TargetMode="External"/><Relationship Id="rId548" Type="http://schemas.openxmlformats.org/officeDocument/2006/relationships/hyperlink" Target="https://en.wikipedia.org/wiki/Geothermal_heat_pump" TargetMode="External"/><Relationship Id="rId755" Type="http://schemas.openxmlformats.org/officeDocument/2006/relationships/hyperlink" Target="https://simple.wikipedia.org/wiki/Plankton" TargetMode="External"/><Relationship Id="rId962" Type="http://schemas.openxmlformats.org/officeDocument/2006/relationships/hyperlink" Target="https://kids.frontiersin.org/article/10.3389/frym.2019.00101" TargetMode="External"/><Relationship Id="rId1178" Type="http://schemas.openxmlformats.org/officeDocument/2006/relationships/hyperlink" Target="https://simple.wikipedia.org/wiki/Directed_evolution" TargetMode="External"/><Relationship Id="rId1385" Type="http://schemas.openxmlformats.org/officeDocument/2006/relationships/hyperlink" Target="https://www.africanstorybook.org/" TargetMode="External"/><Relationship Id="rId91" Type="http://schemas.openxmlformats.org/officeDocument/2006/relationships/hyperlink" Target="http://www.gutenberg.org/cache/epub/7210/pg7210-images.html" TargetMode="External"/><Relationship Id="rId187" Type="http://schemas.openxmlformats.org/officeDocument/2006/relationships/hyperlink" Target="http://www.gutenberg.org/files/8178/8178-h/8178-h.htm" TargetMode="External"/><Relationship Id="rId394" Type="http://schemas.openxmlformats.org/officeDocument/2006/relationships/hyperlink" Target="https://simple.wikipedia.org/wiki/Blood" TargetMode="External"/><Relationship Id="rId408" Type="http://schemas.openxmlformats.org/officeDocument/2006/relationships/hyperlink" Target="https://simple.wikipedia.org/wiki/Calcium" TargetMode="External"/><Relationship Id="rId615" Type="http://schemas.openxmlformats.org/officeDocument/2006/relationships/hyperlink" Target="https://kids.frontiersin.org/article/10.3389/frym.2020.00044" TargetMode="External"/><Relationship Id="rId822" Type="http://schemas.openxmlformats.org/officeDocument/2006/relationships/hyperlink" Target="https://simple.wikipedia.org/wiki/Software" TargetMode="External"/><Relationship Id="rId1038" Type="http://schemas.openxmlformats.org/officeDocument/2006/relationships/hyperlink" Target="https://kids.frontiersin.org/article/10.3389/frym.2019.00063" TargetMode="External"/><Relationship Id="rId1245" Type="http://schemas.openxmlformats.org/officeDocument/2006/relationships/hyperlink" Target="https://kids.frontiersin.org/article/10.3389/frym.2018.00021" TargetMode="External"/><Relationship Id="rId1452" Type="http://schemas.openxmlformats.org/officeDocument/2006/relationships/hyperlink" Target="https://www.africanstorybook.org/" TargetMode="External"/><Relationship Id="rId254" Type="http://schemas.openxmlformats.org/officeDocument/2006/relationships/hyperlink" Target="http://www.gutenberg.org/files/19909/19909-h/19909-h.htm" TargetMode="External"/><Relationship Id="rId699" Type="http://schemas.openxmlformats.org/officeDocument/2006/relationships/hyperlink" Target="https://en.wikipedia.org/wiki/Multimedia" TargetMode="External"/><Relationship Id="rId1091" Type="http://schemas.openxmlformats.org/officeDocument/2006/relationships/hyperlink" Target="https://www.africanstorybook.org/" TargetMode="External"/><Relationship Id="rId1105" Type="http://schemas.openxmlformats.org/officeDocument/2006/relationships/hyperlink" Target="https://freekidsbooks.org/wp-content/uploads/2020/05/how-pintu-found-pi-FKB.pdf" TargetMode="External"/><Relationship Id="rId1312" Type="http://schemas.openxmlformats.org/officeDocument/2006/relationships/hyperlink" Target="https://kids.frontiersin.org/article/10.3389/frym.2017.00050" TargetMode="External"/><Relationship Id="rId49" Type="http://schemas.openxmlformats.org/officeDocument/2006/relationships/hyperlink" Target="http://www.gutenberg.org/files/22420/22420-h/22420-h.htm" TargetMode="External"/><Relationship Id="rId114" Type="http://schemas.openxmlformats.org/officeDocument/2006/relationships/hyperlink" Target="http://www.gutenberg.org/cache/epub/13379/pg13379-images.html" TargetMode="External"/><Relationship Id="rId461" Type="http://schemas.openxmlformats.org/officeDocument/2006/relationships/hyperlink" Target="https://simple.wikipedia.org/wiki/Database" TargetMode="External"/><Relationship Id="rId559" Type="http://schemas.openxmlformats.org/officeDocument/2006/relationships/hyperlink" Target="https://simple.wikipedia.org/wiki/Great_Wall_of_China" TargetMode="External"/><Relationship Id="rId766" Type="http://schemas.openxmlformats.org/officeDocument/2006/relationships/hyperlink" Target="https://www.africanstorybook.org/" TargetMode="External"/><Relationship Id="rId1189" Type="http://schemas.openxmlformats.org/officeDocument/2006/relationships/hyperlink" Target="https://www.africanstorybook.org/" TargetMode="External"/><Relationship Id="rId1396" Type="http://schemas.openxmlformats.org/officeDocument/2006/relationships/hyperlink" Target="https://www.africanstorybook.org/" TargetMode="External"/><Relationship Id="rId198" Type="http://schemas.openxmlformats.org/officeDocument/2006/relationships/hyperlink" Target="http://www.gutenberg.org/cache/epub/10027/pg10027-images.html" TargetMode="External"/><Relationship Id="rId321" Type="http://schemas.openxmlformats.org/officeDocument/2006/relationships/hyperlink" Target="http://www.gutenberg.org/cache/epub/6323/pg6323-images.html" TargetMode="External"/><Relationship Id="rId419" Type="http://schemas.openxmlformats.org/officeDocument/2006/relationships/hyperlink" Target="https://simple.wikipedia.org/wiki/Central_processing_unit" TargetMode="External"/><Relationship Id="rId626" Type="http://schemas.openxmlformats.org/officeDocument/2006/relationships/hyperlink" Target="https://kids.frontiersin.org/article/10.3389/frym.2020.00075" TargetMode="External"/><Relationship Id="rId973" Type="http://schemas.openxmlformats.org/officeDocument/2006/relationships/hyperlink" Target="https://kids.frontiersin.org/article/10.3389/frym.2019.00119" TargetMode="External"/><Relationship Id="rId1049" Type="http://schemas.openxmlformats.org/officeDocument/2006/relationships/hyperlink" Target="https://kids.frontiersin.org/article/10.3389/frym.2019.00006" TargetMode="External"/><Relationship Id="rId1256" Type="http://schemas.openxmlformats.org/officeDocument/2006/relationships/hyperlink" Target="https://kids.frontiersin.org/article/10.3389/frym.2018.00029" TargetMode="External"/><Relationship Id="rId833" Type="http://schemas.openxmlformats.org/officeDocument/2006/relationships/hyperlink" Target="https://en.wikipedia.org/wiki/Speech_recognition" TargetMode="External"/><Relationship Id="rId1116" Type="http://schemas.openxmlformats.org/officeDocument/2006/relationships/hyperlink" Target="https://simple.wikipedia.org/wiki/Spacecraft" TargetMode="External"/><Relationship Id="rId1463" Type="http://schemas.openxmlformats.org/officeDocument/2006/relationships/hyperlink" Target="https://www.africanstorybook.org/" TargetMode="External"/><Relationship Id="rId265" Type="http://schemas.openxmlformats.org/officeDocument/2006/relationships/hyperlink" Target="http://www.gutenberg.org/files/19909/19909-h/19909-h.htm" TargetMode="External"/><Relationship Id="rId472" Type="http://schemas.openxmlformats.org/officeDocument/2006/relationships/hyperlink" Target="https://kids.frontiersin.org/article/10.3389/frym.2020.00071" TargetMode="External"/><Relationship Id="rId900" Type="http://schemas.openxmlformats.org/officeDocument/2006/relationships/hyperlink" Target="https://en.wikipedia.org/wiki/Wi-Fi" TargetMode="External"/><Relationship Id="rId1323" Type="http://schemas.openxmlformats.org/officeDocument/2006/relationships/hyperlink" Target="https://www.africanstorybook.org/" TargetMode="External"/><Relationship Id="rId1530" Type="http://schemas.openxmlformats.org/officeDocument/2006/relationships/hyperlink" Target="https://en.wikibooks.org/wiki/Geometry_for_Elementary_School/Solids" TargetMode="External"/><Relationship Id="rId125" Type="http://schemas.openxmlformats.org/officeDocument/2006/relationships/hyperlink" Target="http://www.gutenberg.org/files/22433/22433-h/22433-h.htm" TargetMode="External"/><Relationship Id="rId332" Type="http://schemas.openxmlformats.org/officeDocument/2006/relationships/hyperlink" Target="http://www.gutenberg.org/cache/epub/6323/pg6323-images.html" TargetMode="External"/><Relationship Id="rId777" Type="http://schemas.openxmlformats.org/officeDocument/2006/relationships/hyperlink" Target="https://simple.wikipedia.org/wiki/Pyramid" TargetMode="External"/><Relationship Id="rId984" Type="http://schemas.openxmlformats.org/officeDocument/2006/relationships/hyperlink" Target="https://kids.frontiersin.org/article/10.3389/frym.2019.00049" TargetMode="External"/><Relationship Id="rId637" Type="http://schemas.openxmlformats.org/officeDocument/2006/relationships/hyperlink" Target="https://simple.wikipedia.org/wiki/Laser" TargetMode="External"/><Relationship Id="rId844" Type="http://schemas.openxmlformats.org/officeDocument/2006/relationships/hyperlink" Target="https://en.wikipedia.org/wiki/Surround_sound" TargetMode="External"/><Relationship Id="rId1267" Type="http://schemas.openxmlformats.org/officeDocument/2006/relationships/hyperlink" Target="https://kids.frontiersin.org/article/10.3389/frym.2018.00051" TargetMode="External"/><Relationship Id="rId1474" Type="http://schemas.openxmlformats.org/officeDocument/2006/relationships/hyperlink" Target="https://www.africanstorybook.org/" TargetMode="External"/><Relationship Id="rId276" Type="http://schemas.openxmlformats.org/officeDocument/2006/relationships/hyperlink" Target="http://www.gutenberg.org/cache/epub/5796/pg5796.html" TargetMode="External"/><Relationship Id="rId483" Type="http://schemas.openxmlformats.org/officeDocument/2006/relationships/hyperlink" Target="https://simple.wikipedia.org/wiki/Earth" TargetMode="External"/><Relationship Id="rId690" Type="http://schemas.openxmlformats.org/officeDocument/2006/relationships/hyperlink" Target="https://en.wikipedia.org/wiki/Mobile_app" TargetMode="External"/><Relationship Id="rId704" Type="http://schemas.openxmlformats.org/officeDocument/2006/relationships/hyperlink" Target="https://kids.frontiersin.org/article/10.3389/frym.2020.00087" TargetMode="External"/><Relationship Id="rId911" Type="http://schemas.openxmlformats.org/officeDocument/2006/relationships/hyperlink" Target="https://kids.frontiersin.org/article/10.3389/frym.2019.00037" TargetMode="External"/><Relationship Id="rId1127" Type="http://schemas.openxmlformats.org/officeDocument/2006/relationships/hyperlink" Target="https://kids.frontiersin.org/article/10.3389/frym.2019.00022" TargetMode="External"/><Relationship Id="rId1334" Type="http://schemas.openxmlformats.org/officeDocument/2006/relationships/hyperlink" Target="https://kids.frontiersin.org/article/10.3389/frym.2017.00005" TargetMode="External"/><Relationship Id="rId40" Type="http://schemas.openxmlformats.org/officeDocument/2006/relationships/hyperlink" Target="http://www.gutenberg.org/files/20307/20307-h/20307-h.htm" TargetMode="External"/><Relationship Id="rId136" Type="http://schemas.openxmlformats.org/officeDocument/2006/relationships/hyperlink" Target="http://www.gutenberg.org/files/8745/8745-h/8745-h.htm" TargetMode="External"/><Relationship Id="rId343" Type="http://schemas.openxmlformats.org/officeDocument/2006/relationships/hyperlink" Target="http://www.gutenberg.org/cache/epub/6323/pg6323-images.html" TargetMode="External"/><Relationship Id="rId550" Type="http://schemas.openxmlformats.org/officeDocument/2006/relationships/hyperlink" Target="https://en.wikipedia.org/wiki/Glacier" TargetMode="External"/><Relationship Id="rId788" Type="http://schemas.openxmlformats.org/officeDocument/2006/relationships/hyperlink" Target="https://simple.wikipedia.org/wiki/Republic" TargetMode="External"/><Relationship Id="rId995" Type="http://schemas.openxmlformats.org/officeDocument/2006/relationships/hyperlink" Target="https://kids.frontiersin.org/article/10.3389/frym.2019.00038" TargetMode="External"/><Relationship Id="rId1180" Type="http://schemas.openxmlformats.org/officeDocument/2006/relationships/hyperlink" Target="https://kids.frontiersin.org/article/10.3389/frym.2018.00001" TargetMode="External"/><Relationship Id="rId1401" Type="http://schemas.openxmlformats.org/officeDocument/2006/relationships/hyperlink" Target="https://www.africanstorybook.org/" TargetMode="External"/><Relationship Id="rId203" Type="http://schemas.openxmlformats.org/officeDocument/2006/relationships/hyperlink" Target="http://www.gutenberg.org/files/21656/21656-h/21656-h.htm" TargetMode="External"/><Relationship Id="rId648" Type="http://schemas.openxmlformats.org/officeDocument/2006/relationships/hyperlink" Target="https://simple.wikipedia.org/wiki/Lithosphere" TargetMode="External"/><Relationship Id="rId855" Type="http://schemas.openxmlformats.org/officeDocument/2006/relationships/hyperlink" Target="https://en.wikipedia.org/wiki/Tide" TargetMode="External"/><Relationship Id="rId1040" Type="http://schemas.openxmlformats.org/officeDocument/2006/relationships/hyperlink" Target="https://simple.wikipedia.org/wiki/Local_area_network" TargetMode="External"/><Relationship Id="rId1278" Type="http://schemas.openxmlformats.org/officeDocument/2006/relationships/hyperlink" Target="https://kids.frontiersin.org/article/10.3389/frym.2016.00024" TargetMode="External"/><Relationship Id="rId1485" Type="http://schemas.openxmlformats.org/officeDocument/2006/relationships/hyperlink" Target="https://www.africanstorybook.org/" TargetMode="External"/><Relationship Id="rId287" Type="http://schemas.openxmlformats.org/officeDocument/2006/relationships/hyperlink" Target="http://www.gutenberg.org/cache/epub/11250/pg11250.html" TargetMode="External"/><Relationship Id="rId410" Type="http://schemas.openxmlformats.org/officeDocument/2006/relationships/hyperlink" Target="https://en.wikipedia.org/wiki/Carbon_dioxide" TargetMode="External"/><Relationship Id="rId494" Type="http://schemas.openxmlformats.org/officeDocument/2006/relationships/hyperlink" Target="https://en.wikipedia.org/wiki/Electrostatic_generator" TargetMode="External"/><Relationship Id="rId508" Type="http://schemas.openxmlformats.org/officeDocument/2006/relationships/hyperlink" Target="https://simple.wikipedia.org/wiki/Erosion" TargetMode="External"/><Relationship Id="rId715" Type="http://schemas.openxmlformats.org/officeDocument/2006/relationships/hyperlink" Target="https://en.wikipedia.org/wiki/Nobility" TargetMode="External"/><Relationship Id="rId922" Type="http://schemas.openxmlformats.org/officeDocument/2006/relationships/hyperlink" Target="https://simple.wikipedia.org/wiki/Ancient_Egypt" TargetMode="External"/><Relationship Id="rId1138" Type="http://schemas.openxmlformats.org/officeDocument/2006/relationships/hyperlink" Target="https://www.africanstorybook.org/" TargetMode="External"/><Relationship Id="rId1345" Type="http://schemas.openxmlformats.org/officeDocument/2006/relationships/hyperlink" Target="https://www.africanstorybook.org/" TargetMode="External"/><Relationship Id="rId147" Type="http://schemas.openxmlformats.org/officeDocument/2006/relationships/hyperlink" Target="http://www.gutenberg.org/files/16121/16121-h/16121-h.htm" TargetMode="External"/><Relationship Id="rId354" Type="http://schemas.openxmlformats.org/officeDocument/2006/relationships/hyperlink" Target="http://www.gutenberg.org/files/23926/23926-h/23926-h.htm" TargetMode="External"/><Relationship Id="rId799" Type="http://schemas.openxmlformats.org/officeDocument/2006/relationships/hyperlink" Target="https://kids.frontiersin.org/article/10.3389/frym.2020.00002" TargetMode="External"/><Relationship Id="rId1191" Type="http://schemas.openxmlformats.org/officeDocument/2006/relationships/hyperlink" Target="https://simple.wikipedia.org/wiki/Interface" TargetMode="External"/><Relationship Id="rId1205" Type="http://schemas.openxmlformats.org/officeDocument/2006/relationships/hyperlink" Target="https://www.africanstorybook.org/" TargetMode="External"/><Relationship Id="rId51" Type="http://schemas.openxmlformats.org/officeDocument/2006/relationships/hyperlink" Target="http://www.gutenberg.org/files/22420/22420-h/22420-h.htm" TargetMode="External"/><Relationship Id="rId561" Type="http://schemas.openxmlformats.org/officeDocument/2006/relationships/hyperlink" Target="https://en.wikipedia.org/wiki/Habitat" TargetMode="External"/><Relationship Id="rId659" Type="http://schemas.openxmlformats.org/officeDocument/2006/relationships/hyperlink" Target="https://simple.wikipedia.org/wiki/Marco_Polo" TargetMode="External"/><Relationship Id="rId866" Type="http://schemas.openxmlformats.org/officeDocument/2006/relationships/hyperlink" Target="https://en.wikipedia.org/wiki/Ultrasound" TargetMode="External"/><Relationship Id="rId1289" Type="http://schemas.openxmlformats.org/officeDocument/2006/relationships/hyperlink" Target="https://www.africanstorybook.org/" TargetMode="External"/><Relationship Id="rId1412" Type="http://schemas.openxmlformats.org/officeDocument/2006/relationships/hyperlink" Target="https://www.africanstorybook.org/" TargetMode="External"/><Relationship Id="rId1496" Type="http://schemas.openxmlformats.org/officeDocument/2006/relationships/hyperlink" Target="http://www.gutenberg.org/cache/epub/11716/pg11716.html" TargetMode="External"/><Relationship Id="rId214" Type="http://schemas.openxmlformats.org/officeDocument/2006/relationships/hyperlink" Target="http://www.gutenberg.org/cache/epub/11718/pg11718-images.html" TargetMode="External"/><Relationship Id="rId298" Type="http://schemas.openxmlformats.org/officeDocument/2006/relationships/hyperlink" Target="http://www.gutenberg.org/files/15373/15373-h/15373-h.htm" TargetMode="External"/><Relationship Id="rId421" Type="http://schemas.openxmlformats.org/officeDocument/2006/relationships/hyperlink" Target="https://kids.frontiersin.org/article/10.3389/frym.2020.00042" TargetMode="External"/><Relationship Id="rId519" Type="http://schemas.openxmlformats.org/officeDocument/2006/relationships/hyperlink" Target="https://en.wikipedia.org/wiki/Feudalism" TargetMode="External"/><Relationship Id="rId1051" Type="http://schemas.openxmlformats.org/officeDocument/2006/relationships/hyperlink" Target="https://kids.frontiersin.org/article/10.3389/frym.2019.00073" TargetMode="External"/><Relationship Id="rId1149" Type="http://schemas.openxmlformats.org/officeDocument/2006/relationships/hyperlink" Target="https://www.africanstorybook.org/" TargetMode="External"/><Relationship Id="rId1356" Type="http://schemas.openxmlformats.org/officeDocument/2006/relationships/hyperlink" Target="https://kids.frontiersin.org/article/10.3389/frym.2017.00048" TargetMode="External"/><Relationship Id="rId158" Type="http://schemas.openxmlformats.org/officeDocument/2006/relationships/hyperlink" Target="http://www.gutenberg.org/files/22175/22175-h/22175-h.htm" TargetMode="External"/><Relationship Id="rId726" Type="http://schemas.openxmlformats.org/officeDocument/2006/relationships/hyperlink" Target="https://simple.wikipedia.org/wiki/Operating_system" TargetMode="External"/><Relationship Id="rId933" Type="http://schemas.openxmlformats.org/officeDocument/2006/relationships/hyperlink" Target="https://kids.frontiersin.org/article/10.3389/frym.2019.00040" TargetMode="External"/><Relationship Id="rId1009" Type="http://schemas.openxmlformats.org/officeDocument/2006/relationships/hyperlink" Target="https://kids.frontiersin.org/article/10.3389/frym.2019.00127" TargetMode="External"/><Relationship Id="rId62" Type="http://schemas.openxmlformats.org/officeDocument/2006/relationships/hyperlink" Target="http://www.gutenberg.org/files/19538/19538-h/19538-h.htm" TargetMode="External"/><Relationship Id="rId365" Type="http://schemas.openxmlformats.org/officeDocument/2006/relationships/hyperlink" Target="http://www.gutenberg.org/files/16173/16173-h/16173-h.htm" TargetMode="External"/><Relationship Id="rId572" Type="http://schemas.openxmlformats.org/officeDocument/2006/relationships/hyperlink" Target="https://en.wikipedia.org/wiki/High-speed_rail" TargetMode="External"/><Relationship Id="rId1216" Type="http://schemas.openxmlformats.org/officeDocument/2006/relationships/hyperlink" Target="https://www.commonlit.org/texts/shakespeare-who-was-the-bard" TargetMode="External"/><Relationship Id="rId1423" Type="http://schemas.openxmlformats.org/officeDocument/2006/relationships/hyperlink" Target="https://www.africanstorybook.org/" TargetMode="External"/><Relationship Id="rId225" Type="http://schemas.openxmlformats.org/officeDocument/2006/relationships/hyperlink" Target="http://www.gutenberg.org/files/21137/21137-h/21137-h.htm" TargetMode="External"/><Relationship Id="rId432" Type="http://schemas.openxmlformats.org/officeDocument/2006/relationships/hyperlink" Target="https://www.ck12.org/book/ck-12-second-grade-science/" TargetMode="External"/><Relationship Id="rId877" Type="http://schemas.openxmlformats.org/officeDocument/2006/relationships/hyperlink" Target="https://en.wikipedia.org/wiki/Vacuum" TargetMode="External"/><Relationship Id="rId1062" Type="http://schemas.openxmlformats.org/officeDocument/2006/relationships/hyperlink" Target="https://www.africanstorybook.org/" TargetMode="External"/><Relationship Id="rId737" Type="http://schemas.openxmlformats.org/officeDocument/2006/relationships/hyperlink" Target="https://en.wikipedia.org/wiki/P-wave" TargetMode="External"/><Relationship Id="rId944" Type="http://schemas.openxmlformats.org/officeDocument/2006/relationships/hyperlink" Target="https://kids.frontiersin.org/article/10.3389/frym.2019.00007" TargetMode="External"/><Relationship Id="rId1367" Type="http://schemas.openxmlformats.org/officeDocument/2006/relationships/hyperlink" Target="https://kids.frontiersin.org/article/10.3389/frym.2017.00017" TargetMode="External"/><Relationship Id="rId73" Type="http://schemas.openxmlformats.org/officeDocument/2006/relationships/hyperlink" Target="http://www.gutenberg.org/files/20327/20327-h/20327-h.htm" TargetMode="External"/><Relationship Id="rId169" Type="http://schemas.openxmlformats.org/officeDocument/2006/relationships/hyperlink" Target="http://www.gutenberg.org/files/19909/19909-h/19909-h.htm" TargetMode="External"/><Relationship Id="rId376" Type="http://schemas.openxmlformats.org/officeDocument/2006/relationships/hyperlink" Target="http://www.gutenberg.org/cache/epub/3152/pg3152-images.html" TargetMode="External"/><Relationship Id="rId583" Type="http://schemas.openxmlformats.org/officeDocument/2006/relationships/hyperlink" Target="https://simple.wikipedia.org/wiki/Hydroelectricity" TargetMode="External"/><Relationship Id="rId790" Type="http://schemas.openxmlformats.org/officeDocument/2006/relationships/hyperlink" Target="https://en.wikipedia.org/wiki/Respiratory_system" TargetMode="External"/><Relationship Id="rId804" Type="http://schemas.openxmlformats.org/officeDocument/2006/relationships/hyperlink" Target="https://kids.frontiersin.org/article/10.3389/frym.2020.00003" TargetMode="External"/><Relationship Id="rId1227" Type="http://schemas.openxmlformats.org/officeDocument/2006/relationships/hyperlink" Target="https://www.africanstorybook.org/" TargetMode="External"/><Relationship Id="rId1434" Type="http://schemas.openxmlformats.org/officeDocument/2006/relationships/hyperlink" Target="https://www.africanstorybook.org/" TargetMode="External"/><Relationship Id="rId4" Type="http://schemas.openxmlformats.org/officeDocument/2006/relationships/hyperlink" Target="http://www.gutenberg.org/files/25564/25564-h/25564-h.htm" TargetMode="External"/><Relationship Id="rId236" Type="http://schemas.openxmlformats.org/officeDocument/2006/relationships/hyperlink" Target="http://www.gutenberg.org/files/19461/19461-h/19461-h.htm" TargetMode="External"/><Relationship Id="rId443" Type="http://schemas.openxmlformats.org/officeDocument/2006/relationships/hyperlink" Target="https://simple.wikipedia.org/wiki/Computer_program" TargetMode="External"/><Relationship Id="rId650" Type="http://schemas.openxmlformats.org/officeDocument/2006/relationships/hyperlink" Target="https://en.wikipedia.org/wiki/Lung" TargetMode="External"/><Relationship Id="rId888" Type="http://schemas.openxmlformats.org/officeDocument/2006/relationships/hyperlink" Target="https://en.wikipedia.org/wiki/Virtual_reality" TargetMode="External"/><Relationship Id="rId1073" Type="http://schemas.openxmlformats.org/officeDocument/2006/relationships/hyperlink" Target="https://www.africanstorybook.org/" TargetMode="External"/><Relationship Id="rId1280" Type="http://schemas.openxmlformats.org/officeDocument/2006/relationships/hyperlink" Target="https://kids.frontiersin.org/article/10.3389/frym.2017.00062" TargetMode="External"/><Relationship Id="rId1501" Type="http://schemas.openxmlformats.org/officeDocument/2006/relationships/hyperlink" Target="http://static.ehe.osu.edu/sites/beyond/penguins/downloads/feature-stories/sanderlings-23-text.pdf" TargetMode="External"/><Relationship Id="rId303" Type="http://schemas.openxmlformats.org/officeDocument/2006/relationships/hyperlink" Target="http://www.gutenberg.org/files/15373/15373-h/15373-h.htm" TargetMode="External"/><Relationship Id="rId748" Type="http://schemas.openxmlformats.org/officeDocument/2006/relationships/hyperlink" Target="https://simple.wikipedia.org/wiki/Pharaoh" TargetMode="External"/><Relationship Id="rId955" Type="http://schemas.openxmlformats.org/officeDocument/2006/relationships/hyperlink" Target="https://simple.wikipedia.org/wiki/Continental_drift" TargetMode="External"/><Relationship Id="rId1140" Type="http://schemas.openxmlformats.org/officeDocument/2006/relationships/hyperlink" Target="https://www.africanstorybook.org/" TargetMode="External"/><Relationship Id="rId1378" Type="http://schemas.openxmlformats.org/officeDocument/2006/relationships/hyperlink" Target="https://kids.frontiersin.org/article/10.3389/frym.2016.00027" TargetMode="External"/><Relationship Id="rId84" Type="http://schemas.openxmlformats.org/officeDocument/2006/relationships/hyperlink" Target="http://www.gutenberg.org/files/14278/14278-h/14278-h.htm" TargetMode="External"/><Relationship Id="rId387" Type="http://schemas.openxmlformats.org/officeDocument/2006/relationships/hyperlink" Target="https://en.wikipedia.org/wiki/Biodiesel" TargetMode="External"/><Relationship Id="rId510" Type="http://schemas.openxmlformats.org/officeDocument/2006/relationships/hyperlink" Target="https://simple.wikipedia.org/wiki/European_Union" TargetMode="External"/><Relationship Id="rId594" Type="http://schemas.openxmlformats.org/officeDocument/2006/relationships/hyperlink" Target="https://en.wikipedia.org/wiki/Information_technology" TargetMode="External"/><Relationship Id="rId608" Type="http://schemas.openxmlformats.org/officeDocument/2006/relationships/hyperlink" Target="https://kids.frontiersin.org/article/10.3389/frym.2019.00162" TargetMode="External"/><Relationship Id="rId815" Type="http://schemas.openxmlformats.org/officeDocument/2006/relationships/hyperlink" Target="https://kids.frontiersin.org/article/10.3389/frym.2020.00031" TargetMode="External"/><Relationship Id="rId1238" Type="http://schemas.openxmlformats.org/officeDocument/2006/relationships/hyperlink" Target="https://kids.frontiersin.org/article/10.3389/frym.2017.00070" TargetMode="External"/><Relationship Id="rId1445" Type="http://schemas.openxmlformats.org/officeDocument/2006/relationships/hyperlink" Target="https://www.africanstorybook.org/" TargetMode="External"/><Relationship Id="rId247" Type="http://schemas.openxmlformats.org/officeDocument/2006/relationships/hyperlink" Target="http://www.gutenberg.org/files/19909/19909-h/19909-h.htm" TargetMode="External"/><Relationship Id="rId899" Type="http://schemas.openxmlformats.org/officeDocument/2006/relationships/hyperlink" Target="https://en.wikipedia.org/wiki/White_dwarf" TargetMode="External"/><Relationship Id="rId1000" Type="http://schemas.openxmlformats.org/officeDocument/2006/relationships/hyperlink" Target="https://kids.frontiersin.org/article/10.3389/frym.2019.00065" TargetMode="External"/><Relationship Id="rId1084" Type="http://schemas.openxmlformats.org/officeDocument/2006/relationships/hyperlink" Target="https://simple.wikipedia.org/wiki/Parliament" TargetMode="External"/><Relationship Id="rId1305" Type="http://schemas.openxmlformats.org/officeDocument/2006/relationships/hyperlink" Target="https://kids.frontiersin.org/article/10.3389/frym.2017.00015" TargetMode="External"/><Relationship Id="rId107" Type="http://schemas.openxmlformats.org/officeDocument/2006/relationships/hyperlink" Target="http://www.gutenberg.org/cache/epub/6440/pg6440-images.html" TargetMode="External"/><Relationship Id="rId454" Type="http://schemas.openxmlformats.org/officeDocument/2006/relationships/hyperlink" Target="https://simple.wikipedia.org/wiki/Crusades" TargetMode="External"/><Relationship Id="rId661" Type="http://schemas.openxmlformats.org/officeDocument/2006/relationships/hyperlink" Target="https://kids.frontiersin.org/article/10.3389/frym.2020.00085" TargetMode="External"/><Relationship Id="rId759" Type="http://schemas.openxmlformats.org/officeDocument/2006/relationships/hyperlink" Target="https://en.wikipedia.org/wiki/Pluton" TargetMode="External"/><Relationship Id="rId966" Type="http://schemas.openxmlformats.org/officeDocument/2006/relationships/hyperlink" Target="https://simple.wikipedia.org/wiki/E-mail" TargetMode="External"/><Relationship Id="rId1291" Type="http://schemas.openxmlformats.org/officeDocument/2006/relationships/hyperlink" Target="https://kids.frontiersin.org/article/10.3389/frym.2017.00016" TargetMode="External"/><Relationship Id="rId1389" Type="http://schemas.openxmlformats.org/officeDocument/2006/relationships/hyperlink" Target="https://www.africanstorybook.org/" TargetMode="External"/><Relationship Id="rId1512" Type="http://schemas.openxmlformats.org/officeDocument/2006/relationships/hyperlink" Target="https://en.wikibooks.org/wiki/Wikijunior:Bugs/Moth" TargetMode="External"/><Relationship Id="rId11" Type="http://schemas.openxmlformats.org/officeDocument/2006/relationships/hyperlink" Target="http://www.gutenberg.org/files/22248/22248-h/22248-h.htm" TargetMode="External"/><Relationship Id="rId314" Type="http://schemas.openxmlformats.org/officeDocument/2006/relationships/hyperlink" Target="http://www.gutenberg.org/files/23405/23405-h/23405-h.htm" TargetMode="External"/><Relationship Id="rId398" Type="http://schemas.openxmlformats.org/officeDocument/2006/relationships/hyperlink" Target="https://en.wikipedia.org/wiki/Brain_implant" TargetMode="External"/><Relationship Id="rId521" Type="http://schemas.openxmlformats.org/officeDocument/2006/relationships/hyperlink" Target="https://simple.wikipedia.org/wiki/Fire_alarm" TargetMode="External"/><Relationship Id="rId619" Type="http://schemas.openxmlformats.org/officeDocument/2006/relationships/hyperlink" Target="https://en.wikipedia.org/wiki/Jet_pack" TargetMode="External"/><Relationship Id="rId1151" Type="http://schemas.openxmlformats.org/officeDocument/2006/relationships/hyperlink" Target="https://kids.frontiersin.org/article/10.3389/frym.2018.00039" TargetMode="External"/><Relationship Id="rId1249" Type="http://schemas.openxmlformats.org/officeDocument/2006/relationships/hyperlink" Target="https://kids.frontiersin.org/article/10.3389/frym.2018.00014" TargetMode="External"/><Relationship Id="rId95" Type="http://schemas.openxmlformats.org/officeDocument/2006/relationships/hyperlink" Target="http://www.gutenberg.org/files/2770/2770-h/2770-h.htm" TargetMode="External"/><Relationship Id="rId160" Type="http://schemas.openxmlformats.org/officeDocument/2006/relationships/hyperlink" Target="http://www.gutenberg.org/files/22175/22175-h/22175-h.htm" TargetMode="External"/><Relationship Id="rId826" Type="http://schemas.openxmlformats.org/officeDocument/2006/relationships/hyperlink" Target="https://en.wikipedia.org/wiki/Solar_sail" TargetMode="External"/><Relationship Id="rId1011" Type="http://schemas.openxmlformats.org/officeDocument/2006/relationships/hyperlink" Target="https://kids.frontiersin.org/article/10.3389/frym.2019.00104" TargetMode="External"/><Relationship Id="rId1109" Type="http://schemas.openxmlformats.org/officeDocument/2006/relationships/hyperlink" Target="https://simple.wikipedia.org/wiki/Seismology" TargetMode="External"/><Relationship Id="rId1456" Type="http://schemas.openxmlformats.org/officeDocument/2006/relationships/hyperlink" Target="https://www.africanstorybook.org/" TargetMode="External"/><Relationship Id="rId258" Type="http://schemas.openxmlformats.org/officeDocument/2006/relationships/hyperlink" Target="http://www.gutenberg.org/files/19909/19909-h/19909-h.htm" TargetMode="External"/><Relationship Id="rId465" Type="http://schemas.openxmlformats.org/officeDocument/2006/relationships/hyperlink" Target="https://en.wikipedia.org/wiki/Decolonization" TargetMode="External"/><Relationship Id="rId672" Type="http://schemas.openxmlformats.org/officeDocument/2006/relationships/hyperlink" Target="https://en.wikipedia.org/wiki/Mercantilism" TargetMode="External"/><Relationship Id="rId1095" Type="http://schemas.openxmlformats.org/officeDocument/2006/relationships/hyperlink" Target="https://simple.wikipedia.org/wiki/Radar" TargetMode="External"/><Relationship Id="rId1316" Type="http://schemas.openxmlformats.org/officeDocument/2006/relationships/hyperlink" Target="https://kids.frontiersin.org/article/10.3389/frym.2017.00019" TargetMode="External"/><Relationship Id="rId1523" Type="http://schemas.openxmlformats.org/officeDocument/2006/relationships/hyperlink" Target="https://sites.ehe.osu.edu/beyondpenguins/files/2011/06/dinosaurs_45_text.pdf" TargetMode="External"/><Relationship Id="rId22" Type="http://schemas.openxmlformats.org/officeDocument/2006/relationships/hyperlink" Target="http://www.gutenberg.org/files/20606/20606-h/20606-h.htm" TargetMode="External"/><Relationship Id="rId118" Type="http://schemas.openxmlformats.org/officeDocument/2006/relationships/hyperlink" Target="http://www.gutenberg.org/files/22175/22175-h/22175-h.htm" TargetMode="External"/><Relationship Id="rId325" Type="http://schemas.openxmlformats.org/officeDocument/2006/relationships/hyperlink" Target="http://www.gutenberg.org/cache/epub/6323/pg6323-images.html" TargetMode="External"/><Relationship Id="rId532" Type="http://schemas.openxmlformats.org/officeDocument/2006/relationships/hyperlink" Target="https://en.wikipedia.org/wiki/Fulldome" TargetMode="External"/><Relationship Id="rId977" Type="http://schemas.openxmlformats.org/officeDocument/2006/relationships/hyperlink" Target="https://kids.frontiersin.org/article/10.3389/frym.2019.00032" TargetMode="External"/><Relationship Id="rId1162" Type="http://schemas.openxmlformats.org/officeDocument/2006/relationships/hyperlink" Target="https://www.commonlit.org/texts/the-story-behind-your-dreams" TargetMode="External"/><Relationship Id="rId171" Type="http://schemas.openxmlformats.org/officeDocument/2006/relationships/hyperlink" Target="http://www.gutenberg.org/files/19909/19909-h/19909-h.htm" TargetMode="External"/><Relationship Id="rId837" Type="http://schemas.openxmlformats.org/officeDocument/2006/relationships/hyperlink" Target="https://simple.wikipedia.org/wiki/Steam_engine" TargetMode="External"/><Relationship Id="rId1022" Type="http://schemas.openxmlformats.org/officeDocument/2006/relationships/hyperlink" Target="https://kids.frontiersin.org/article/10.3389/frym.2019.00015" TargetMode="External"/><Relationship Id="rId1467" Type="http://schemas.openxmlformats.org/officeDocument/2006/relationships/hyperlink" Target="https://www.africanstorybook.org/" TargetMode="External"/><Relationship Id="rId269" Type="http://schemas.openxmlformats.org/officeDocument/2006/relationships/hyperlink" Target="http://www.gutenberg.org/cache/epub/4265/pg4265-images.html" TargetMode="External"/><Relationship Id="rId476" Type="http://schemas.openxmlformats.org/officeDocument/2006/relationships/hyperlink" Target="https://freekidsbooks.org/wp-content/uploads/2020/06/have-you-ever-heard-a-whale-sing-Pratham-FKB.pdf" TargetMode="External"/><Relationship Id="rId683" Type="http://schemas.openxmlformats.org/officeDocument/2006/relationships/hyperlink" Target="https://simple.wikipedia.org/wiki/Middle_Ages" TargetMode="External"/><Relationship Id="rId890" Type="http://schemas.openxmlformats.org/officeDocument/2006/relationships/hyperlink" Target="https://simple.wikipedia.org/wiki/Volcano" TargetMode="External"/><Relationship Id="rId904" Type="http://schemas.openxmlformats.org/officeDocument/2006/relationships/hyperlink" Target="https://simple.wikipedia.org/wiki/Zinc" TargetMode="External"/><Relationship Id="rId1327" Type="http://schemas.openxmlformats.org/officeDocument/2006/relationships/hyperlink" Target="https://www.africanstorybook.org/" TargetMode="External"/><Relationship Id="rId33" Type="http://schemas.openxmlformats.org/officeDocument/2006/relationships/hyperlink" Target="http://www.gutenberg.org/files/16805/16805-h/16805-h.htm" TargetMode="External"/><Relationship Id="rId129" Type="http://schemas.openxmlformats.org/officeDocument/2006/relationships/hyperlink" Target="http://www.gutenberg.org/files/20031/20031-h/20031-h.htm" TargetMode="External"/><Relationship Id="rId336" Type="http://schemas.openxmlformats.org/officeDocument/2006/relationships/hyperlink" Target="http://www.gutenberg.org/cache/epub/6323/pg6323-images.html" TargetMode="External"/><Relationship Id="rId543" Type="http://schemas.openxmlformats.org/officeDocument/2006/relationships/hyperlink" Target="https://en.wikipedia.org/wiki/Geocentric_model" TargetMode="External"/><Relationship Id="rId988" Type="http://schemas.openxmlformats.org/officeDocument/2006/relationships/hyperlink" Target="https://simple.wikipedia.org/wiki/Geometry" TargetMode="External"/><Relationship Id="rId1173" Type="http://schemas.openxmlformats.org/officeDocument/2006/relationships/hyperlink" Target="https://freekidsbooks.org/wp-content/uploads/2020/05/CKHG_G6_U5_Industrial_Revolution_SR.pdf" TargetMode="External"/><Relationship Id="rId1380" Type="http://schemas.openxmlformats.org/officeDocument/2006/relationships/hyperlink" Target="https://www.africanstorybook.org/" TargetMode="External"/><Relationship Id="rId182" Type="http://schemas.openxmlformats.org/officeDocument/2006/relationships/hyperlink" Target="http://www.gutenberg.org/cache/epub/157/pg157-images.html" TargetMode="External"/><Relationship Id="rId403" Type="http://schemas.openxmlformats.org/officeDocument/2006/relationships/hyperlink" Target="https://en.wikipedia.org/wiki/Buoyancy" TargetMode="External"/><Relationship Id="rId750" Type="http://schemas.openxmlformats.org/officeDocument/2006/relationships/hyperlink" Target="https://en.wikipedia.org/wiki/Phosphate" TargetMode="External"/><Relationship Id="rId848" Type="http://schemas.openxmlformats.org/officeDocument/2006/relationships/hyperlink" Target="https://en.wikipedia.org/wiki/Technology_assessment" TargetMode="External"/><Relationship Id="rId1033" Type="http://schemas.openxmlformats.org/officeDocument/2006/relationships/hyperlink" Target="https://kids.frontiersin.org/article/10.3389/frym.2019.00129" TargetMode="External"/><Relationship Id="rId1478" Type="http://schemas.openxmlformats.org/officeDocument/2006/relationships/hyperlink" Target="https://www.africanstorybook.org/" TargetMode="External"/><Relationship Id="rId487" Type="http://schemas.openxmlformats.org/officeDocument/2006/relationships/hyperlink" Target="https://en.wikipedia.org/wiki/Edaphology" TargetMode="External"/><Relationship Id="rId610" Type="http://schemas.openxmlformats.org/officeDocument/2006/relationships/hyperlink" Target="https://kids.frontiersin.org/article/10.3389/frym.2020.00007" TargetMode="External"/><Relationship Id="rId694" Type="http://schemas.openxmlformats.org/officeDocument/2006/relationships/hyperlink" Target="https://en.wikipedia.org/wiki/Molecule" TargetMode="External"/><Relationship Id="rId708" Type="http://schemas.openxmlformats.org/officeDocument/2006/relationships/hyperlink" Target="https://en.wikipedia.org/wiki/Neolithic" TargetMode="External"/><Relationship Id="rId915" Type="http://schemas.openxmlformats.org/officeDocument/2006/relationships/hyperlink" Target="https://kids.frontiersin.org/article/10.3389/frym.2019.00112" TargetMode="External"/><Relationship Id="rId1240" Type="http://schemas.openxmlformats.org/officeDocument/2006/relationships/hyperlink" Target="https://www.africanstorybook.org/" TargetMode="External"/><Relationship Id="rId1338" Type="http://schemas.openxmlformats.org/officeDocument/2006/relationships/hyperlink" Target="https://kids.frontiersin.org/article/10.3389/frym.2017.00036" TargetMode="External"/><Relationship Id="rId347" Type="http://schemas.openxmlformats.org/officeDocument/2006/relationships/hyperlink" Target="http://www.gutenberg.org/files/23926/23926-h/23926-h.htm" TargetMode="External"/><Relationship Id="rId999" Type="http://schemas.openxmlformats.org/officeDocument/2006/relationships/hyperlink" Target="https://kids.frontiersin.org/article/10.3389/frym.2019.00081" TargetMode="External"/><Relationship Id="rId1100" Type="http://schemas.openxmlformats.org/officeDocument/2006/relationships/hyperlink" Target="https://www.commonlit.org/texts/celebrating-cinco-de-mayo" TargetMode="External"/><Relationship Id="rId1184" Type="http://schemas.openxmlformats.org/officeDocument/2006/relationships/hyperlink" Target="https://kids.frontiersin.org/article/10.3389/frym.2018.00061" TargetMode="External"/><Relationship Id="rId1405" Type="http://schemas.openxmlformats.org/officeDocument/2006/relationships/hyperlink" Target="https://www.africanstorybook.org/" TargetMode="External"/><Relationship Id="rId44" Type="http://schemas.openxmlformats.org/officeDocument/2006/relationships/hyperlink" Target="http://www.gutenberg.org/files/22420/22420-h/22420-h.htm" TargetMode="External"/><Relationship Id="rId554" Type="http://schemas.openxmlformats.org/officeDocument/2006/relationships/hyperlink" Target="https://simple.wikipedia.org/wiki/Glucose" TargetMode="External"/><Relationship Id="rId761" Type="http://schemas.openxmlformats.org/officeDocument/2006/relationships/hyperlink" Target="https://simple.wikipedia.org/wiki/Pompeii" TargetMode="External"/><Relationship Id="rId859" Type="http://schemas.openxmlformats.org/officeDocument/2006/relationships/hyperlink" Target="https://en.wikipedia.org/wiki/Touchscreen" TargetMode="External"/><Relationship Id="rId1391" Type="http://schemas.openxmlformats.org/officeDocument/2006/relationships/hyperlink" Target="https://www.africanstorybook.org/" TargetMode="External"/><Relationship Id="rId1489" Type="http://schemas.openxmlformats.org/officeDocument/2006/relationships/hyperlink" Target="https://www.africanstorybook.org/" TargetMode="External"/><Relationship Id="rId193" Type="http://schemas.openxmlformats.org/officeDocument/2006/relationships/hyperlink" Target="http://www.gutenberg.org/files/17162/17162-h/17162-h.htm" TargetMode="External"/><Relationship Id="rId207" Type="http://schemas.openxmlformats.org/officeDocument/2006/relationships/hyperlink" Target="http://www.gutenberg.org/files/23763/23763-h/23763-h.htm" TargetMode="External"/><Relationship Id="rId414" Type="http://schemas.openxmlformats.org/officeDocument/2006/relationships/hyperlink" Target="https://en.wikipedia.org/wiki/Cash_crop" TargetMode="External"/><Relationship Id="rId498" Type="http://schemas.openxmlformats.org/officeDocument/2006/relationships/hyperlink" Target="https://simple.wikipedia.org/wiki/Emancipation_Proclamation" TargetMode="External"/><Relationship Id="rId621" Type="http://schemas.openxmlformats.org/officeDocument/2006/relationships/hyperlink" Target="https://kids.frontiersin.org/article/10.3389/frym.2019.00161" TargetMode="External"/><Relationship Id="rId1044" Type="http://schemas.openxmlformats.org/officeDocument/2006/relationships/hyperlink" Target="https://kids.frontiersin.org/article/10.3389/frym.2019.00092" TargetMode="External"/><Relationship Id="rId1251" Type="http://schemas.openxmlformats.org/officeDocument/2006/relationships/hyperlink" Target="https://kids.frontiersin.org/article/10.3389/frym.2018.00030" TargetMode="External"/><Relationship Id="rId1349" Type="http://schemas.openxmlformats.org/officeDocument/2006/relationships/hyperlink" Target="https://kids.frontiersin.org/article/10.3389/frym.2017.00060" TargetMode="External"/><Relationship Id="rId260" Type="http://schemas.openxmlformats.org/officeDocument/2006/relationships/hyperlink" Target="http://www.gutenberg.org/files/19909/19909-h/19909-h.htm" TargetMode="External"/><Relationship Id="rId719" Type="http://schemas.openxmlformats.org/officeDocument/2006/relationships/hyperlink" Target="https://www.africanstorybook.org/" TargetMode="External"/><Relationship Id="rId926" Type="http://schemas.openxmlformats.org/officeDocument/2006/relationships/hyperlink" Target="https://www.commonlit.org/texts/laura-s-key" TargetMode="External"/><Relationship Id="rId1111" Type="http://schemas.openxmlformats.org/officeDocument/2006/relationships/hyperlink" Target="https://kids.frontiersin.org/article/10.3389/frym.2019.00124" TargetMode="External"/><Relationship Id="rId55" Type="http://schemas.openxmlformats.org/officeDocument/2006/relationships/hyperlink" Target="http://www.gutenberg.org/files/146/146-h/146-h.htm" TargetMode="External"/><Relationship Id="rId120" Type="http://schemas.openxmlformats.org/officeDocument/2006/relationships/hyperlink" Target="http://www.gutenberg.org/files/20552/20552-h/20552-h.htm" TargetMode="External"/><Relationship Id="rId358" Type="http://schemas.openxmlformats.org/officeDocument/2006/relationships/hyperlink" Target="http://www.gutenberg.org/files/16173/16173-h/16173-h.htm" TargetMode="External"/><Relationship Id="rId565" Type="http://schemas.openxmlformats.org/officeDocument/2006/relationships/hyperlink" Target="https://en.wikipedia.org/wiki/Headphones" TargetMode="External"/><Relationship Id="rId772" Type="http://schemas.openxmlformats.org/officeDocument/2006/relationships/hyperlink" Target="https://simple.wikipedia.org/wiki/Protestant_Reformation" TargetMode="External"/><Relationship Id="rId1195" Type="http://schemas.openxmlformats.org/officeDocument/2006/relationships/hyperlink" Target="https://www.africanstorybook.org/" TargetMode="External"/><Relationship Id="rId1209" Type="http://schemas.openxmlformats.org/officeDocument/2006/relationships/hyperlink" Target="https://kids.frontiersin.org/article/10.3389/frym.2018.00010" TargetMode="External"/><Relationship Id="rId1416" Type="http://schemas.openxmlformats.org/officeDocument/2006/relationships/hyperlink" Target="https://www.africanstorybook.org/" TargetMode="External"/><Relationship Id="rId218" Type="http://schemas.openxmlformats.org/officeDocument/2006/relationships/hyperlink" Target="http://www.gutenberg.org/files/19855/19855-h/19855-h.htm" TargetMode="External"/><Relationship Id="rId425" Type="http://schemas.openxmlformats.org/officeDocument/2006/relationships/hyperlink" Target="https://simple.wikipedia.org/wiki/Christopher_Columbus" TargetMode="External"/><Relationship Id="rId632" Type="http://schemas.openxmlformats.org/officeDocument/2006/relationships/hyperlink" Target="https://kids.frontiersin.org/article/10.3389/frym.2020.00004" TargetMode="External"/><Relationship Id="rId1055" Type="http://schemas.openxmlformats.org/officeDocument/2006/relationships/hyperlink" Target="https://kids.frontiersin.org/article/10.3389/frym.2019.00012" TargetMode="External"/><Relationship Id="rId1262" Type="http://schemas.openxmlformats.org/officeDocument/2006/relationships/hyperlink" Target="https://simple.wikipedia.org/wiki/Synthesizer" TargetMode="External"/><Relationship Id="rId271" Type="http://schemas.openxmlformats.org/officeDocument/2006/relationships/hyperlink" Target="http://www.gutenberg.org/cache/epub/5796/pg5796.html" TargetMode="External"/><Relationship Id="rId937" Type="http://schemas.openxmlformats.org/officeDocument/2006/relationships/hyperlink" Target="https://kids.frontiersin.org/article/10.3389/frym.2019.00139" TargetMode="External"/><Relationship Id="rId1122" Type="http://schemas.openxmlformats.org/officeDocument/2006/relationships/hyperlink" Target="https://kids.frontiersin.org/article/10.3389/frym.2019.00080" TargetMode="External"/><Relationship Id="rId66" Type="http://schemas.openxmlformats.org/officeDocument/2006/relationships/hyperlink" Target="http://www.gutenberg.org/cache/epub/11469/pg11469-images.html" TargetMode="External"/><Relationship Id="rId131" Type="http://schemas.openxmlformats.org/officeDocument/2006/relationships/hyperlink" Target="http://www.gutenberg.org/files/11058/11058-h/11058-h.htm" TargetMode="External"/><Relationship Id="rId369" Type="http://schemas.openxmlformats.org/officeDocument/2006/relationships/hyperlink" Target="http://www.gutenberg.org/cache/epub/3152/pg3152-images.html" TargetMode="External"/><Relationship Id="rId576" Type="http://schemas.openxmlformats.org/officeDocument/2006/relationships/hyperlink" Target="https://simple.wikipedia.org/wiki/History" TargetMode="External"/><Relationship Id="rId783" Type="http://schemas.openxmlformats.org/officeDocument/2006/relationships/hyperlink" Target="https://en.wikipedia.org/wiki/Reading_machine" TargetMode="External"/><Relationship Id="rId990" Type="http://schemas.openxmlformats.org/officeDocument/2006/relationships/hyperlink" Target="https://kids.frontiersin.org/article/10.3389/frym.2019.00135" TargetMode="External"/><Relationship Id="rId1427" Type="http://schemas.openxmlformats.org/officeDocument/2006/relationships/hyperlink" Target="https://www.africanstorybook.org/" TargetMode="External"/><Relationship Id="rId229" Type="http://schemas.openxmlformats.org/officeDocument/2006/relationships/hyperlink" Target="http://www.gutenberg.org/files/19461/19461-h/19461-h.htm" TargetMode="External"/><Relationship Id="rId436" Type="http://schemas.openxmlformats.org/officeDocument/2006/relationships/hyperlink" Target="https://simple.wikipedia.org/wiki/Climate" TargetMode="External"/><Relationship Id="rId643" Type="http://schemas.openxmlformats.org/officeDocument/2006/relationships/hyperlink" Target="https://en.wikipedia.org/wiki/Light-year" TargetMode="External"/><Relationship Id="rId1066" Type="http://schemas.openxmlformats.org/officeDocument/2006/relationships/hyperlink" Target="https://www.africanstorybook.org/" TargetMode="External"/><Relationship Id="rId1273" Type="http://schemas.openxmlformats.org/officeDocument/2006/relationships/hyperlink" Target="https://simple.wikipedia.org/wiki/Word_processor" TargetMode="External"/><Relationship Id="rId1480" Type="http://schemas.openxmlformats.org/officeDocument/2006/relationships/hyperlink" Target="https://www.africanstorybook.org/" TargetMode="External"/><Relationship Id="rId850" Type="http://schemas.openxmlformats.org/officeDocument/2006/relationships/hyperlink" Target="https://simple.wikipedia.org/wiki/Television" TargetMode="External"/><Relationship Id="rId948" Type="http://schemas.openxmlformats.org/officeDocument/2006/relationships/hyperlink" Target="https://kids.frontiersin.org/article/10.3389/frym.2019.00109" TargetMode="External"/><Relationship Id="rId1133" Type="http://schemas.openxmlformats.org/officeDocument/2006/relationships/hyperlink" Target="https://simple.wikipedia.org/wiki/Viscosity" TargetMode="External"/><Relationship Id="rId77" Type="http://schemas.openxmlformats.org/officeDocument/2006/relationships/hyperlink" Target="http://www.gutenberg.org/files/25487/25487-h/25487-h.htm" TargetMode="External"/><Relationship Id="rId282" Type="http://schemas.openxmlformats.org/officeDocument/2006/relationships/hyperlink" Target="http://www.gutenberg.org/cache/epub/5796/pg5796.html" TargetMode="External"/><Relationship Id="rId503" Type="http://schemas.openxmlformats.org/officeDocument/2006/relationships/hyperlink" Target="https://simple.wikipedia.org/wiki/Environment" TargetMode="External"/><Relationship Id="rId587" Type="http://schemas.openxmlformats.org/officeDocument/2006/relationships/hyperlink" Target="https://en.wikipedia.org/wiki/Impeachment" TargetMode="External"/><Relationship Id="rId710" Type="http://schemas.openxmlformats.org/officeDocument/2006/relationships/hyperlink" Target="https://simple.wikipedia.org/wiki/Neuron" TargetMode="External"/><Relationship Id="rId808" Type="http://schemas.openxmlformats.org/officeDocument/2006/relationships/hyperlink" Target="https://www.africanstorybook.org/" TargetMode="External"/><Relationship Id="rId1340" Type="http://schemas.openxmlformats.org/officeDocument/2006/relationships/hyperlink" Target="https://kids.frontiersin.org/article/10.3389/frym.2017.00057" TargetMode="External"/><Relationship Id="rId1438" Type="http://schemas.openxmlformats.org/officeDocument/2006/relationships/hyperlink" Target="https://www.africanstorybook.org/" TargetMode="External"/><Relationship Id="rId8" Type="http://schemas.openxmlformats.org/officeDocument/2006/relationships/hyperlink" Target="http://www.gutenberg.org/cache/epub/12682/pg12682-images.html" TargetMode="External"/><Relationship Id="rId142" Type="http://schemas.openxmlformats.org/officeDocument/2006/relationships/hyperlink" Target="http://www.gutenberg.org/cache/epub/6622/pg6622-images.html" TargetMode="External"/><Relationship Id="rId447" Type="http://schemas.openxmlformats.org/officeDocument/2006/relationships/hyperlink" Target="https://simple.wikipedia.org/wiki/Constellation" TargetMode="External"/><Relationship Id="rId794" Type="http://schemas.openxmlformats.org/officeDocument/2006/relationships/hyperlink" Target="https://en.wikipedia.org/wiki/Rockslide" TargetMode="External"/><Relationship Id="rId1077" Type="http://schemas.openxmlformats.org/officeDocument/2006/relationships/hyperlink" Target="https://kids.frontiersin.org/article/10.3389/frym.2019.00066" TargetMode="External"/><Relationship Id="rId1200" Type="http://schemas.openxmlformats.org/officeDocument/2006/relationships/hyperlink" Target="https://kids.frontiersin.org/article/10.3389/frym.2018.00016" TargetMode="External"/><Relationship Id="rId654" Type="http://schemas.openxmlformats.org/officeDocument/2006/relationships/hyperlink" Target="https://en.wikipedia.org/wiki/Machine_learning" TargetMode="External"/><Relationship Id="rId861" Type="http://schemas.openxmlformats.org/officeDocument/2006/relationships/hyperlink" Target="https://en.wikipedia.org/wiki/Treaty_of_Ghent" TargetMode="External"/><Relationship Id="rId959" Type="http://schemas.openxmlformats.org/officeDocument/2006/relationships/hyperlink" Target="https://freekidsbooks.org/wp-content/uploads/2019/10/FKB-Chinchilla.pdf" TargetMode="External"/><Relationship Id="rId1284" Type="http://schemas.openxmlformats.org/officeDocument/2006/relationships/hyperlink" Target="https://www.africanstorybook.org/" TargetMode="External"/><Relationship Id="rId1491" Type="http://schemas.openxmlformats.org/officeDocument/2006/relationships/hyperlink" Target="https://www.africanstorybook.org/" TargetMode="External"/><Relationship Id="rId1505" Type="http://schemas.openxmlformats.org/officeDocument/2006/relationships/hyperlink" Target="http://static.ehe.osu.edu/sites/beyond/penguins/downloads/feature-stories/rocks-23-text.pdf" TargetMode="External"/><Relationship Id="rId293" Type="http://schemas.openxmlformats.org/officeDocument/2006/relationships/hyperlink" Target="http://www.gutenberg.org/files/21864/21864-h/21864-h.htm" TargetMode="External"/><Relationship Id="rId307" Type="http://schemas.openxmlformats.org/officeDocument/2006/relationships/hyperlink" Target="http://www.gutenberg.org/files/23405/23405-h/23405-h.htm" TargetMode="External"/><Relationship Id="rId514" Type="http://schemas.openxmlformats.org/officeDocument/2006/relationships/hyperlink" Target="https://en.wikipedia.org/wiki/Facial_recognition_system" TargetMode="External"/><Relationship Id="rId721" Type="http://schemas.openxmlformats.org/officeDocument/2006/relationships/hyperlink" Target="https://en.wikipedia.org/wiki/Nucleic_acid" TargetMode="External"/><Relationship Id="rId1144" Type="http://schemas.openxmlformats.org/officeDocument/2006/relationships/hyperlink" Target="https://www.africanstorybook.org/" TargetMode="External"/><Relationship Id="rId1351" Type="http://schemas.openxmlformats.org/officeDocument/2006/relationships/hyperlink" Target="https://www.africanstorybook.org/" TargetMode="External"/><Relationship Id="rId1449" Type="http://schemas.openxmlformats.org/officeDocument/2006/relationships/hyperlink" Target="https://www.africanstorybook.org/" TargetMode="External"/><Relationship Id="rId88" Type="http://schemas.openxmlformats.org/officeDocument/2006/relationships/hyperlink" Target="http://www.gutenberg.org/files/19834/19834-h/19834-h.htm" TargetMode="External"/><Relationship Id="rId153" Type="http://schemas.openxmlformats.org/officeDocument/2006/relationships/hyperlink" Target="http://www.gutenberg.org/files/22168/22168-h/22168-h.htm" TargetMode="External"/><Relationship Id="rId360" Type="http://schemas.openxmlformats.org/officeDocument/2006/relationships/hyperlink" Target="http://www.gutenberg.org/files/16173/16173-h/16173-h.htm" TargetMode="External"/><Relationship Id="rId598" Type="http://schemas.openxmlformats.org/officeDocument/2006/relationships/hyperlink" Target="https://en.wikipedia.org/wiki/Internet" TargetMode="External"/><Relationship Id="rId819" Type="http://schemas.openxmlformats.org/officeDocument/2006/relationships/hyperlink" Target="https://en.wikipedia.org/wiki/Social_networking_service" TargetMode="External"/><Relationship Id="rId1004" Type="http://schemas.openxmlformats.org/officeDocument/2006/relationships/hyperlink" Target="https://www.commonlit.org/texts/sweet-difficult-sounds" TargetMode="External"/><Relationship Id="rId1211" Type="http://schemas.openxmlformats.org/officeDocument/2006/relationships/hyperlink" Target="https://kids.frontiersin.org/article/10.3389/frym.2018.00036" TargetMode="External"/><Relationship Id="rId220" Type="http://schemas.openxmlformats.org/officeDocument/2006/relationships/hyperlink" Target="http://www.gutenberg.org/files/21035/21035-h/21035-h.htm" TargetMode="External"/><Relationship Id="rId458" Type="http://schemas.openxmlformats.org/officeDocument/2006/relationships/hyperlink" Target="https://en.wikipedia.org/wiki/Dark_matter" TargetMode="External"/><Relationship Id="rId665" Type="http://schemas.openxmlformats.org/officeDocument/2006/relationships/hyperlink" Target="https://kids.frontiersin.org/article/10.3389/frym.2020.00047" TargetMode="External"/><Relationship Id="rId872" Type="http://schemas.openxmlformats.org/officeDocument/2006/relationships/hyperlink" Target="https://emedia.uen.org/courses/utah-oer-textbooks-3rd-grade-seed/view" TargetMode="External"/><Relationship Id="rId1088" Type="http://schemas.openxmlformats.org/officeDocument/2006/relationships/hyperlink" Target="https://kids.frontiersin.org/article/10.3389/frym.2019.00138" TargetMode="External"/><Relationship Id="rId1295" Type="http://schemas.openxmlformats.org/officeDocument/2006/relationships/hyperlink" Target="https://www.commonlit.org/texts/amelia-earhart" TargetMode="External"/><Relationship Id="rId1309" Type="http://schemas.openxmlformats.org/officeDocument/2006/relationships/hyperlink" Target="https://www.africanstorybook.org/" TargetMode="External"/><Relationship Id="rId1516" Type="http://schemas.openxmlformats.org/officeDocument/2006/relationships/hyperlink" Target="http://static.ehe.osu.edu/sites/beyond/penguins/downloads/feature-stories/getting-warmer-k1-text.pdf" TargetMode="External"/><Relationship Id="rId15" Type="http://schemas.openxmlformats.org/officeDocument/2006/relationships/hyperlink" Target="http://www.gutenberg.org/files/15343/15343-h/15343-h.htm" TargetMode="External"/><Relationship Id="rId318" Type="http://schemas.openxmlformats.org/officeDocument/2006/relationships/hyperlink" Target="http://www.gutenberg.org/files/24532/24532-h/24532-h.htm" TargetMode="External"/><Relationship Id="rId525" Type="http://schemas.openxmlformats.org/officeDocument/2006/relationships/hyperlink" Target="https://en.wikipedia.org/wiki/Food_chain" TargetMode="External"/><Relationship Id="rId732" Type="http://schemas.openxmlformats.org/officeDocument/2006/relationships/hyperlink" Target="https://en.wikipedia.org/wiki/Ostracism" TargetMode="External"/><Relationship Id="rId1155" Type="http://schemas.openxmlformats.org/officeDocument/2006/relationships/hyperlink" Target="https://kids.frontiersin.org/article/10.3389/frym.2018.00046" TargetMode="External"/><Relationship Id="rId1362" Type="http://schemas.openxmlformats.org/officeDocument/2006/relationships/hyperlink" Target="https://www.africanstorybook.org/" TargetMode="External"/><Relationship Id="rId99" Type="http://schemas.openxmlformats.org/officeDocument/2006/relationships/hyperlink" Target="http://www.gutenberg.org/cache/epub/6987/pg6987-images.html" TargetMode="External"/><Relationship Id="rId164" Type="http://schemas.openxmlformats.org/officeDocument/2006/relationships/hyperlink" Target="http://www.gutenberg.org/files/19909/19909-h/19909-h.htm" TargetMode="External"/><Relationship Id="rId371" Type="http://schemas.openxmlformats.org/officeDocument/2006/relationships/hyperlink" Target="http://www.gutenberg.org/cache/epub/3152/pg3152-images.html" TargetMode="External"/><Relationship Id="rId1015" Type="http://schemas.openxmlformats.org/officeDocument/2006/relationships/hyperlink" Target="https://kids.frontiersin.org/article/10.3389/frym.2019.00047" TargetMode="External"/><Relationship Id="rId1222" Type="http://schemas.openxmlformats.org/officeDocument/2006/relationships/hyperlink" Target="https://www.africanstorybook.org/" TargetMode="External"/><Relationship Id="rId469" Type="http://schemas.openxmlformats.org/officeDocument/2006/relationships/hyperlink" Target="https://en.wikipedia.org/wiki/Diarchy" TargetMode="External"/><Relationship Id="rId676" Type="http://schemas.openxmlformats.org/officeDocument/2006/relationships/hyperlink" Target="https://en.wikipedia.org/wiki/Metabolism" TargetMode="External"/><Relationship Id="rId883" Type="http://schemas.openxmlformats.org/officeDocument/2006/relationships/hyperlink" Target="https://en.wikipedia.org/wiki/Velocity" TargetMode="External"/><Relationship Id="rId1099" Type="http://schemas.openxmlformats.org/officeDocument/2006/relationships/hyperlink" Target="https://simple.wikipedia.org/wiki/Router" TargetMode="External"/><Relationship Id="rId1527" Type="http://schemas.openxmlformats.org/officeDocument/2006/relationships/hyperlink" Target="https://en.wikibooks.org/wiki/Wikijunior:Bugs/Monarch_butterfly" TargetMode="External"/><Relationship Id="rId26" Type="http://schemas.openxmlformats.org/officeDocument/2006/relationships/hyperlink" Target="http://www.gutenberg.org/files/22168/22168-h/22168-h.htm" TargetMode="External"/><Relationship Id="rId231" Type="http://schemas.openxmlformats.org/officeDocument/2006/relationships/hyperlink" Target="http://www.gutenberg.org/files/19461/19461-h/19461-h.htm" TargetMode="External"/><Relationship Id="rId329" Type="http://schemas.openxmlformats.org/officeDocument/2006/relationships/hyperlink" Target="http://www.gutenberg.org/cache/epub/6323/pg6323-images.html" TargetMode="External"/><Relationship Id="rId536" Type="http://schemas.openxmlformats.org/officeDocument/2006/relationships/hyperlink" Target="https://kids.frontiersin.org/article/10.3389/frym.2020.00025" TargetMode="External"/><Relationship Id="rId1166" Type="http://schemas.openxmlformats.org/officeDocument/2006/relationships/hyperlink" Target="https://en.wikipedia.org/wiki/Big_memory" TargetMode="External"/><Relationship Id="rId1373" Type="http://schemas.openxmlformats.org/officeDocument/2006/relationships/hyperlink" Target="https://kids.frontiersin.org/article/10.3389/frym.2017.00067" TargetMode="External"/><Relationship Id="rId175" Type="http://schemas.openxmlformats.org/officeDocument/2006/relationships/hyperlink" Target="http://www.gutenberg.org/files/22163/22163-h/22163-h.htm" TargetMode="External"/><Relationship Id="rId743" Type="http://schemas.openxmlformats.org/officeDocument/2006/relationships/hyperlink" Target="https://kids.frontiersin.org/article/10.3389/frym.2020.00093" TargetMode="External"/><Relationship Id="rId950" Type="http://schemas.openxmlformats.org/officeDocument/2006/relationships/hyperlink" Target="https://kids.frontiersin.org/article/10.3389/frym.2019.00042" TargetMode="External"/><Relationship Id="rId1026" Type="http://schemas.openxmlformats.org/officeDocument/2006/relationships/hyperlink" Target="https://kids.frontiersin.org/article/10.3389/frym.2019.00005" TargetMode="External"/><Relationship Id="rId382" Type="http://schemas.openxmlformats.org/officeDocument/2006/relationships/hyperlink" Target="https://simple.wikipedia.org/wiki/Battle_of_Britain" TargetMode="External"/><Relationship Id="rId603" Type="http://schemas.openxmlformats.org/officeDocument/2006/relationships/hyperlink" Target="https://en.wikipedia.org/wiki/Intranet" TargetMode="External"/><Relationship Id="rId687" Type="http://schemas.openxmlformats.org/officeDocument/2006/relationships/hyperlink" Target="https://en.wikipedia.org/wiki/Mineral" TargetMode="External"/><Relationship Id="rId810" Type="http://schemas.openxmlformats.org/officeDocument/2006/relationships/hyperlink" Target="https://simple.wikipedia.org/wiki/Sedimentary_rock" TargetMode="External"/><Relationship Id="rId908" Type="http://schemas.openxmlformats.org/officeDocument/2006/relationships/hyperlink" Target="https://simple.wikipedia.org/wiki/3D" TargetMode="External"/><Relationship Id="rId1233" Type="http://schemas.openxmlformats.org/officeDocument/2006/relationships/hyperlink" Target="https://www.africanstorybook.org/" TargetMode="External"/><Relationship Id="rId1440" Type="http://schemas.openxmlformats.org/officeDocument/2006/relationships/hyperlink" Target="https://www.africanstorybook.org/" TargetMode="External"/><Relationship Id="rId242" Type="http://schemas.openxmlformats.org/officeDocument/2006/relationships/hyperlink" Target="http://www.gutenberg.org/files/19461/19461-h/19461-h.htm" TargetMode="External"/><Relationship Id="rId894" Type="http://schemas.openxmlformats.org/officeDocument/2006/relationships/hyperlink" Target="https://en.wikipedia.org/wiki/Water" TargetMode="External"/><Relationship Id="rId1177" Type="http://schemas.openxmlformats.org/officeDocument/2006/relationships/hyperlink" Target="https://simple.wikipedia.org/wiki/Digital_Object_Identifier" TargetMode="External"/><Relationship Id="rId1300" Type="http://schemas.openxmlformats.org/officeDocument/2006/relationships/hyperlink" Target="https://www.africanstorybook.org/" TargetMode="External"/><Relationship Id="rId37" Type="http://schemas.openxmlformats.org/officeDocument/2006/relationships/hyperlink" Target="http://www.gutenberg.org/files/20710/20710-h/20710-h.htm" TargetMode="External"/><Relationship Id="rId102" Type="http://schemas.openxmlformats.org/officeDocument/2006/relationships/hyperlink" Target="http://www.gutenberg.org/files/22095/22095-h/22095-h.htm" TargetMode="External"/><Relationship Id="rId547" Type="http://schemas.openxmlformats.org/officeDocument/2006/relationships/hyperlink" Target="https://simple.wikipedia.org/wiki/Geostationary_orbit" TargetMode="External"/><Relationship Id="rId754" Type="http://schemas.openxmlformats.org/officeDocument/2006/relationships/hyperlink" Target="https://en.wikipedia.org/wiki/Plague_of_Athens" TargetMode="External"/><Relationship Id="rId961" Type="http://schemas.openxmlformats.org/officeDocument/2006/relationships/hyperlink" Target="https://kids.frontiersin.org/article/10.3389/frym.2019.00130" TargetMode="External"/><Relationship Id="rId1384" Type="http://schemas.openxmlformats.org/officeDocument/2006/relationships/hyperlink" Target="https://www.africanstorybook.org/" TargetMode="External"/><Relationship Id="rId90" Type="http://schemas.openxmlformats.org/officeDocument/2006/relationships/hyperlink" Target="http://www.gutenberg.org/cache/epub/20870/pg20870-images.html" TargetMode="External"/><Relationship Id="rId186" Type="http://schemas.openxmlformats.org/officeDocument/2006/relationships/hyperlink" Target="http://www.gutenberg.org/files/8178/8178-h/8178-h.htm" TargetMode="External"/><Relationship Id="rId393" Type="http://schemas.openxmlformats.org/officeDocument/2006/relationships/hyperlink" Target="https://en.wikipedia.org/wiki/Blockade" TargetMode="External"/><Relationship Id="rId407" Type="http://schemas.openxmlformats.org/officeDocument/2006/relationships/hyperlink" Target="https://en.wikipedia.org/wiki/Cabinet_(government)" TargetMode="External"/><Relationship Id="rId614" Type="http://schemas.openxmlformats.org/officeDocument/2006/relationships/hyperlink" Target="https://kids.frontiersin.org/article/10.3389/frym.2020.00078" TargetMode="External"/><Relationship Id="rId821" Type="http://schemas.openxmlformats.org/officeDocument/2006/relationships/hyperlink" Target="https://en.wikipedia.org/wiki/Socrates" TargetMode="External"/><Relationship Id="rId1037" Type="http://schemas.openxmlformats.org/officeDocument/2006/relationships/hyperlink" Target="https://www.africanstorybook.org/" TargetMode="External"/><Relationship Id="rId1244" Type="http://schemas.openxmlformats.org/officeDocument/2006/relationships/hyperlink" Target="https://freekidsbooks.org/wp-content/uploads/2020/01/FKB-Stories-3-2-1-blast-off_STEM.pdf" TargetMode="External"/><Relationship Id="rId1451" Type="http://schemas.openxmlformats.org/officeDocument/2006/relationships/hyperlink" Target="https://www.africanstorybook.org/" TargetMode="External"/><Relationship Id="rId253" Type="http://schemas.openxmlformats.org/officeDocument/2006/relationships/hyperlink" Target="http://www.gutenberg.org/files/19909/19909-h/19909-h.htm" TargetMode="External"/><Relationship Id="rId460" Type="http://schemas.openxmlformats.org/officeDocument/2006/relationships/hyperlink" Target="https://en.wikipedia.org/wiki/Data_visualization" TargetMode="External"/><Relationship Id="rId698" Type="http://schemas.openxmlformats.org/officeDocument/2006/relationships/hyperlink" Target="https://en.wikipedia.org/wiki/Motion_(physics)" TargetMode="External"/><Relationship Id="rId919" Type="http://schemas.openxmlformats.org/officeDocument/2006/relationships/hyperlink" Target="https://kids.frontiersin.org/article/10.3389/frym.2019.00064" TargetMode="External"/><Relationship Id="rId1090" Type="http://schemas.openxmlformats.org/officeDocument/2006/relationships/hyperlink" Target="https://simple.wikipedia.org/wiki/Photographic_film" TargetMode="External"/><Relationship Id="rId1104" Type="http://schemas.openxmlformats.org/officeDocument/2006/relationships/hyperlink" Target="https://kids.frontiersin.org/article/10.3389/frym.2019.00134" TargetMode="External"/><Relationship Id="rId1311" Type="http://schemas.openxmlformats.org/officeDocument/2006/relationships/hyperlink" Target="https://kids.frontiersin.org/article/10.3389/frym.2017.00066" TargetMode="External"/><Relationship Id="rId48" Type="http://schemas.openxmlformats.org/officeDocument/2006/relationships/hyperlink" Target="http://www.gutenberg.org/files/22420/22420-h/22420-h.htm" TargetMode="External"/><Relationship Id="rId113" Type="http://schemas.openxmlformats.org/officeDocument/2006/relationships/hyperlink" Target="http://www.gutenberg.org/files/14909/14909-h/14909-h.htm" TargetMode="External"/><Relationship Id="rId320" Type="http://schemas.openxmlformats.org/officeDocument/2006/relationships/hyperlink" Target="http://www.gutenberg.org/files/24532/24532-h/24532-h.htm" TargetMode="External"/><Relationship Id="rId558" Type="http://schemas.openxmlformats.org/officeDocument/2006/relationships/hyperlink" Target="https://en.wikipedia.org/wiki/Great_Migration_(African_American)" TargetMode="External"/><Relationship Id="rId765" Type="http://schemas.openxmlformats.org/officeDocument/2006/relationships/hyperlink" Target="https://en.wikipedia.org/wiki/Prehistory" TargetMode="External"/><Relationship Id="rId972" Type="http://schemas.openxmlformats.org/officeDocument/2006/relationships/hyperlink" Target="https://kids.frontiersin.org/article/10.3389/frym.2019.00036" TargetMode="External"/><Relationship Id="rId1188" Type="http://schemas.openxmlformats.org/officeDocument/2006/relationships/hyperlink" Target="https://kids.frontiersin.org/article/10.3389/frym.2018.00069" TargetMode="External"/><Relationship Id="rId1395" Type="http://schemas.openxmlformats.org/officeDocument/2006/relationships/hyperlink" Target="https://www.africanstorybook.org/" TargetMode="External"/><Relationship Id="rId1409" Type="http://schemas.openxmlformats.org/officeDocument/2006/relationships/hyperlink" Target="https://www.africanstorybook.org/" TargetMode="External"/><Relationship Id="rId197" Type="http://schemas.openxmlformats.org/officeDocument/2006/relationships/hyperlink" Target="http://www.gutenberg.org/files/22396/22396-h/22396-h.htm" TargetMode="External"/><Relationship Id="rId418" Type="http://schemas.openxmlformats.org/officeDocument/2006/relationships/hyperlink" Target="https://simple.wikipedia.org/wiki/Central_Powers" TargetMode="External"/><Relationship Id="rId625" Type="http://schemas.openxmlformats.org/officeDocument/2006/relationships/hyperlink" Target="https://kids.frontiersin.org/article/10.3389/frym.2020.00008" TargetMode="External"/><Relationship Id="rId832" Type="http://schemas.openxmlformats.org/officeDocument/2006/relationships/hyperlink" Target="https://simple.wikipedia.org/wiki/Species" TargetMode="External"/><Relationship Id="rId1048" Type="http://schemas.openxmlformats.org/officeDocument/2006/relationships/hyperlink" Target="https://kids.frontiersin.org/article/10.3389/frym.2019.00084" TargetMode="External"/><Relationship Id="rId1255" Type="http://schemas.openxmlformats.org/officeDocument/2006/relationships/hyperlink" Target="https://freekidsbooks.org/wp-content/uploads/2019/09/are-you-a-fish-marine-robots-introduction-elementary-school-FKB.pdf" TargetMode="External"/><Relationship Id="rId1462" Type="http://schemas.openxmlformats.org/officeDocument/2006/relationships/hyperlink" Target="https://www.africanstorybook.org/" TargetMode="External"/><Relationship Id="rId264" Type="http://schemas.openxmlformats.org/officeDocument/2006/relationships/hyperlink" Target="http://www.gutenberg.org/files/19909/19909-h/19909-h.htm" TargetMode="External"/><Relationship Id="rId471" Type="http://schemas.openxmlformats.org/officeDocument/2006/relationships/hyperlink" Target="https://simple.wikipedia.org/wiki/Dictatorship" TargetMode="External"/><Relationship Id="rId1115" Type="http://schemas.openxmlformats.org/officeDocument/2006/relationships/hyperlink" Target="https://simple.wikipedia.org/wiki/South_Pole" TargetMode="External"/><Relationship Id="rId1322" Type="http://schemas.openxmlformats.org/officeDocument/2006/relationships/hyperlink" Target="https://www.africanstorybook.org/" TargetMode="External"/><Relationship Id="rId59" Type="http://schemas.openxmlformats.org/officeDocument/2006/relationships/hyperlink" Target="http://www.gutenberg.org/files/13181/13181-h/13181-h.htm" TargetMode="External"/><Relationship Id="rId124" Type="http://schemas.openxmlformats.org/officeDocument/2006/relationships/hyperlink" Target="http://www.gutenberg.org/cache/epub/6572/pg6572-images.html" TargetMode="External"/><Relationship Id="rId569" Type="http://schemas.openxmlformats.org/officeDocument/2006/relationships/hyperlink" Target="https://simple.wikipedia.org/wiki/Helium" TargetMode="External"/><Relationship Id="rId776" Type="http://schemas.openxmlformats.org/officeDocument/2006/relationships/hyperlink" Target="https://en.wikipedia.org/wiki/Puritans" TargetMode="External"/><Relationship Id="rId983" Type="http://schemas.openxmlformats.org/officeDocument/2006/relationships/hyperlink" Target="https://www.africanstorybook.org/" TargetMode="External"/><Relationship Id="rId1199" Type="http://schemas.openxmlformats.org/officeDocument/2006/relationships/hyperlink" Target="https://www.africanstorybook.org/" TargetMode="External"/><Relationship Id="rId331" Type="http://schemas.openxmlformats.org/officeDocument/2006/relationships/hyperlink" Target="http://www.gutenberg.org/cache/epub/6323/pg6323-images.html" TargetMode="External"/><Relationship Id="rId429" Type="http://schemas.openxmlformats.org/officeDocument/2006/relationships/hyperlink" Target="https://en.wikipedia.org/wiki/Civil_law_(legal_system)" TargetMode="External"/><Relationship Id="rId636" Type="http://schemas.openxmlformats.org/officeDocument/2006/relationships/hyperlink" Target="https://en.wikipedia.org/wiki/Landslide" TargetMode="External"/><Relationship Id="rId1059" Type="http://schemas.openxmlformats.org/officeDocument/2006/relationships/hyperlink" Target="https://simple.wikipedia.org/wiki/Metabolism" TargetMode="External"/><Relationship Id="rId1266" Type="http://schemas.openxmlformats.org/officeDocument/2006/relationships/hyperlink" Target="https://kids.frontiersin.org/article/10.3389/frym.2018.00017" TargetMode="External"/><Relationship Id="rId1473" Type="http://schemas.openxmlformats.org/officeDocument/2006/relationships/hyperlink" Target="https://www.africanstorybook.org/" TargetMode="External"/><Relationship Id="rId843" Type="http://schemas.openxmlformats.org/officeDocument/2006/relationships/hyperlink" Target="https://simple.wikipedia.org/wiki/Supernova" TargetMode="External"/><Relationship Id="rId1126" Type="http://schemas.openxmlformats.org/officeDocument/2006/relationships/hyperlink" Target="https://kids.frontiersin.org/article/10.3389/frym.2019.00098" TargetMode="External"/><Relationship Id="rId275" Type="http://schemas.openxmlformats.org/officeDocument/2006/relationships/hyperlink" Target="http://www.gutenberg.org/cache/epub/5796/pg5796.html" TargetMode="External"/><Relationship Id="rId482" Type="http://schemas.openxmlformats.org/officeDocument/2006/relationships/hyperlink" Target="https://en.wikipedia.org/wiki/E-reader" TargetMode="External"/><Relationship Id="rId703" Type="http://schemas.openxmlformats.org/officeDocument/2006/relationships/hyperlink" Target="https://kids.frontiersin.org/article/10.3389/frym.2019.00152" TargetMode="External"/><Relationship Id="rId910" Type="http://schemas.openxmlformats.org/officeDocument/2006/relationships/hyperlink" Target="https://kids.frontiersin.org/article/10.3389/frym.2019.00021" TargetMode="External"/><Relationship Id="rId1333" Type="http://schemas.openxmlformats.org/officeDocument/2006/relationships/hyperlink" Target="https://www.africanstorybook.org/" TargetMode="External"/><Relationship Id="rId135" Type="http://schemas.openxmlformats.org/officeDocument/2006/relationships/hyperlink" Target="http://www.gutenberg.org/files/8651/8651-h/8651-h.htm" TargetMode="External"/><Relationship Id="rId342" Type="http://schemas.openxmlformats.org/officeDocument/2006/relationships/hyperlink" Target="http://www.gutenberg.org/cache/epub/6323/pg6323-images.html" TargetMode="External"/><Relationship Id="rId787" Type="http://schemas.openxmlformats.org/officeDocument/2006/relationships/hyperlink" Target="https://simple.wikipedia.org/wiki/Renaissance" TargetMode="External"/><Relationship Id="rId994" Type="http://schemas.openxmlformats.org/officeDocument/2006/relationships/hyperlink" Target="https://kids.frontiersin.org/article/10.3389/frym.2019.00108" TargetMode="External"/><Relationship Id="rId1400" Type="http://schemas.openxmlformats.org/officeDocument/2006/relationships/hyperlink" Target="https://www.africanstorybook.org/" TargetMode="External"/><Relationship Id="rId202" Type="http://schemas.openxmlformats.org/officeDocument/2006/relationships/hyperlink" Target="http://www.gutenberg.org/files/18505/18505-h/18505-h.htm" TargetMode="External"/><Relationship Id="rId647" Type="http://schemas.openxmlformats.org/officeDocument/2006/relationships/hyperlink" Target="https://simple.wikipedia.org/wiki/Liquid_crystal_display" TargetMode="External"/><Relationship Id="rId854" Type="http://schemas.openxmlformats.org/officeDocument/2006/relationships/hyperlink" Target="https://www.commonlit.org/texts/a-sense-of-wonder-an-introduction-to-science-fiction" TargetMode="External"/><Relationship Id="rId1277" Type="http://schemas.openxmlformats.org/officeDocument/2006/relationships/hyperlink" Target="https://www.africanstorybook.org/" TargetMode="External"/><Relationship Id="rId1484" Type="http://schemas.openxmlformats.org/officeDocument/2006/relationships/hyperlink" Target="https://www.africanstorybook.org/" TargetMode="External"/><Relationship Id="rId286" Type="http://schemas.openxmlformats.org/officeDocument/2006/relationships/hyperlink" Target="http://www.gutenberg.org/cache/epub/5796/pg5796.html" TargetMode="External"/><Relationship Id="rId493" Type="http://schemas.openxmlformats.org/officeDocument/2006/relationships/hyperlink" Target="https://en.wikipedia.org/wiki/Electronic_nose" TargetMode="External"/><Relationship Id="rId507" Type="http://schemas.openxmlformats.org/officeDocument/2006/relationships/hyperlink" Target="https://kids.frontiersin.org/article/10.3389/frym.2020.00032" TargetMode="External"/><Relationship Id="rId714" Type="http://schemas.openxmlformats.org/officeDocument/2006/relationships/hyperlink" Target="https://kids.frontiersin.org/article/10.3389/frym.2020.00046" TargetMode="External"/><Relationship Id="rId921" Type="http://schemas.openxmlformats.org/officeDocument/2006/relationships/hyperlink" Target="https://simple.wikipedia.org/wiki/Ancestor" TargetMode="External"/><Relationship Id="rId1137" Type="http://schemas.openxmlformats.org/officeDocument/2006/relationships/hyperlink" Target="https://kids.frontiersin.org/article/10.3389/frym.2019.00116" TargetMode="External"/><Relationship Id="rId1344" Type="http://schemas.openxmlformats.org/officeDocument/2006/relationships/hyperlink" Target="https://kids.frontiersin.org/article/10.3389/frym.2017.00056" TargetMode="External"/><Relationship Id="rId50" Type="http://schemas.openxmlformats.org/officeDocument/2006/relationships/hyperlink" Target="http://www.gutenberg.org/files/22420/22420-h/22420-h.htm" TargetMode="External"/><Relationship Id="rId146" Type="http://schemas.openxmlformats.org/officeDocument/2006/relationships/hyperlink" Target="http://www.gutenberg.org/files/18156/18156-h/18156-h.htm" TargetMode="External"/><Relationship Id="rId353" Type="http://schemas.openxmlformats.org/officeDocument/2006/relationships/hyperlink" Target="http://www.gutenberg.org/files/23926/23926-h/23926-h.htm" TargetMode="External"/><Relationship Id="rId560" Type="http://schemas.openxmlformats.org/officeDocument/2006/relationships/hyperlink" Target="https://simple.wikipedia.org/wiki/Greenhouse_effect" TargetMode="External"/><Relationship Id="rId798" Type="http://schemas.openxmlformats.org/officeDocument/2006/relationships/hyperlink" Target="https://simple.wikipedia.org/wiki/Rosetta_Stone" TargetMode="External"/><Relationship Id="rId1190" Type="http://schemas.openxmlformats.org/officeDocument/2006/relationships/hyperlink" Target="https://simple.wikipedia.org/wiki/Inkpad" TargetMode="External"/><Relationship Id="rId1204" Type="http://schemas.openxmlformats.org/officeDocument/2006/relationships/hyperlink" Target="https://kids.frontiersin.org/article/10.3389/frym.2018.00004" TargetMode="External"/><Relationship Id="rId1411" Type="http://schemas.openxmlformats.org/officeDocument/2006/relationships/hyperlink" Target="https://www.africanstorybook.org/" TargetMode="External"/><Relationship Id="rId213" Type="http://schemas.openxmlformats.org/officeDocument/2006/relationships/hyperlink" Target="http://www.gutenberg.org/files/15344/15344-h/15344-h.htm" TargetMode="External"/><Relationship Id="rId420" Type="http://schemas.openxmlformats.org/officeDocument/2006/relationships/hyperlink" Target="https://www.africanstorybook.org/" TargetMode="External"/><Relationship Id="rId658" Type="http://schemas.openxmlformats.org/officeDocument/2006/relationships/hyperlink" Target="https://kids.frontiersin.org/article/10.3389/frym.2020.00070" TargetMode="External"/><Relationship Id="rId865" Type="http://schemas.openxmlformats.org/officeDocument/2006/relationships/hyperlink" Target="https://freekidsbooks.org/wp-content/uploads/2020/06/the-grass-seeker_Pratham-FKB.pdf" TargetMode="External"/><Relationship Id="rId1050" Type="http://schemas.openxmlformats.org/officeDocument/2006/relationships/hyperlink" Target="https://kids.frontiersin.org/article/10.3389/frym.2019.00114" TargetMode="External"/><Relationship Id="rId1288" Type="http://schemas.openxmlformats.org/officeDocument/2006/relationships/hyperlink" Target="https://kids.frontiersin.org/article/10.3389/frym.2017.00055" TargetMode="External"/><Relationship Id="rId1495" Type="http://schemas.openxmlformats.org/officeDocument/2006/relationships/hyperlink" Target="https://www.africanstorybook.org/" TargetMode="External"/><Relationship Id="rId1509" Type="http://schemas.openxmlformats.org/officeDocument/2006/relationships/hyperlink" Target="http://static.ehe.osu.edu/sites/beyond/penguins/downloads/feature-stories/igloo-23-text.pdf" TargetMode="External"/><Relationship Id="rId297" Type="http://schemas.openxmlformats.org/officeDocument/2006/relationships/hyperlink" Target="http://www.gutenberg.org/files/15373/15373-h/15373-h.htm" TargetMode="External"/><Relationship Id="rId518" Type="http://schemas.openxmlformats.org/officeDocument/2006/relationships/hyperlink" Target="https://kids.frontiersin.org/article/10.3389/frym.2019.00156" TargetMode="External"/><Relationship Id="rId725" Type="http://schemas.openxmlformats.org/officeDocument/2006/relationships/hyperlink" Target="https://en.wikipedia.org/wiki/Open-source_software" TargetMode="External"/><Relationship Id="rId932" Type="http://schemas.openxmlformats.org/officeDocument/2006/relationships/hyperlink" Target="https://kids.frontiersin.org/article/10.3389/frym.2019.00111" TargetMode="External"/><Relationship Id="rId1148" Type="http://schemas.openxmlformats.org/officeDocument/2006/relationships/hyperlink" Target="https://kids.frontiersin.org/article/10.3389/frym.2018.00006" TargetMode="External"/><Relationship Id="rId1355" Type="http://schemas.openxmlformats.org/officeDocument/2006/relationships/hyperlink" Target="https://kids.frontiersin.org/article/10.3389/frym.2017.00025" TargetMode="External"/><Relationship Id="rId157" Type="http://schemas.openxmlformats.org/officeDocument/2006/relationships/hyperlink" Target="http://www.gutenberg.org/files/22175/22175-h/22175-h.htm" TargetMode="External"/><Relationship Id="rId364" Type="http://schemas.openxmlformats.org/officeDocument/2006/relationships/hyperlink" Target="http://www.gutenberg.org/files/16173/16173-h/16173-h.htm" TargetMode="External"/><Relationship Id="rId1008" Type="http://schemas.openxmlformats.org/officeDocument/2006/relationships/hyperlink" Target="https://kids.frontiersin.org/article/10.3389/frym.2019.00120" TargetMode="External"/><Relationship Id="rId1215" Type="http://schemas.openxmlformats.org/officeDocument/2006/relationships/hyperlink" Target="https://simple.wikipedia.org/wiki/Meteorology" TargetMode="External"/><Relationship Id="rId1422" Type="http://schemas.openxmlformats.org/officeDocument/2006/relationships/hyperlink" Target="https://www.africanstorybook.org/" TargetMode="External"/><Relationship Id="rId61" Type="http://schemas.openxmlformats.org/officeDocument/2006/relationships/hyperlink" Target="http://www.gutenberg.org/files/18874/18874-h/18874-h.htm" TargetMode="External"/><Relationship Id="rId571" Type="http://schemas.openxmlformats.org/officeDocument/2006/relationships/hyperlink" Target="https://en.wikipedia.org/wiki/High-speed_camera" TargetMode="External"/><Relationship Id="rId669" Type="http://schemas.openxmlformats.org/officeDocument/2006/relationships/hyperlink" Target="https://kids.frontiersin.org/article/10.3389/frym.2020.00058" TargetMode="External"/><Relationship Id="rId876" Type="http://schemas.openxmlformats.org/officeDocument/2006/relationships/hyperlink" Target="https://simple.wikipedia.org/wiki/Vaccine" TargetMode="External"/><Relationship Id="rId1299" Type="http://schemas.openxmlformats.org/officeDocument/2006/relationships/hyperlink" Target="https://kids.frontiersin.org/article/10.3389/frym.2017.00038" TargetMode="External"/><Relationship Id="rId19" Type="http://schemas.openxmlformats.org/officeDocument/2006/relationships/hyperlink" Target="http://www.gutenberg.org/cache/epub/778/pg778-images.html" TargetMode="External"/><Relationship Id="rId224" Type="http://schemas.openxmlformats.org/officeDocument/2006/relationships/hyperlink" Target="http://www.gutenberg.org/files/21036/21036-h/21036-h.htm" TargetMode="External"/><Relationship Id="rId431" Type="http://schemas.openxmlformats.org/officeDocument/2006/relationships/hyperlink" Target="https://www.ck12.org/book/ck-12-first-grade-science/" TargetMode="External"/><Relationship Id="rId529" Type="http://schemas.openxmlformats.org/officeDocument/2006/relationships/hyperlink" Target="https://en.wikipedia.org/wiki/French_Revolution" TargetMode="External"/><Relationship Id="rId736" Type="http://schemas.openxmlformats.org/officeDocument/2006/relationships/hyperlink" Target="https://simple.wikipedia.org/wiki/Ozone_layer" TargetMode="External"/><Relationship Id="rId1061" Type="http://schemas.openxmlformats.org/officeDocument/2006/relationships/hyperlink" Target="https://www.africanstorybook.org/" TargetMode="External"/><Relationship Id="rId1159" Type="http://schemas.openxmlformats.org/officeDocument/2006/relationships/hyperlink" Target="https://kids.frontiersin.org/article/10.3389/frym.2018.00038" TargetMode="External"/><Relationship Id="rId1366" Type="http://schemas.openxmlformats.org/officeDocument/2006/relationships/hyperlink" Target="https://kids.frontiersin.org/article/10.3389/frym.2017.00033" TargetMode="External"/><Relationship Id="rId168" Type="http://schemas.openxmlformats.org/officeDocument/2006/relationships/hyperlink" Target="http://www.gutenberg.org/files/19909/19909-h/19909-h.htm" TargetMode="External"/><Relationship Id="rId943" Type="http://schemas.openxmlformats.org/officeDocument/2006/relationships/hyperlink" Target="https://simple.wikipedia.org/wiki/Cave_painting" TargetMode="External"/><Relationship Id="rId1019" Type="http://schemas.openxmlformats.org/officeDocument/2006/relationships/hyperlink" Target="https://kids.frontiersin.org/article/10.3389/frym.2019.00142" TargetMode="External"/><Relationship Id="rId72" Type="http://schemas.openxmlformats.org/officeDocument/2006/relationships/hyperlink" Target="http://www.gutenberg.org/cache/epub/5707/pg5707-images.html" TargetMode="External"/><Relationship Id="rId375" Type="http://schemas.openxmlformats.org/officeDocument/2006/relationships/hyperlink" Target="http://www.gutenberg.org/cache/epub/3152/pg3152-images.html" TargetMode="External"/><Relationship Id="rId582" Type="http://schemas.openxmlformats.org/officeDocument/2006/relationships/hyperlink" Target="https://simple.wikipedia.org/wiki/Hundred_Years%27_War" TargetMode="External"/><Relationship Id="rId803" Type="http://schemas.openxmlformats.org/officeDocument/2006/relationships/hyperlink" Target="https://kids.frontiersin.org/article/10.3389/frym.2020.00043" TargetMode="External"/><Relationship Id="rId1226" Type="http://schemas.openxmlformats.org/officeDocument/2006/relationships/hyperlink" Target="https://kids.frontiersin.org/article/10.3389/frym.2018.00019" TargetMode="External"/><Relationship Id="rId1433" Type="http://schemas.openxmlformats.org/officeDocument/2006/relationships/hyperlink" Target="https://www.africanstorybook.org/" TargetMode="External"/><Relationship Id="rId3" Type="http://schemas.openxmlformats.org/officeDocument/2006/relationships/hyperlink" Target="http://www.gutenberg.org/cache/epub/20945/pg20945-images.html" TargetMode="External"/><Relationship Id="rId235" Type="http://schemas.openxmlformats.org/officeDocument/2006/relationships/hyperlink" Target="http://www.gutenberg.org/files/19461/19461-h/19461-h.htm" TargetMode="External"/><Relationship Id="rId442" Type="http://schemas.openxmlformats.org/officeDocument/2006/relationships/hyperlink" Target="https://en.wikipedia.org/wiki/Computer_hardware" TargetMode="External"/><Relationship Id="rId887" Type="http://schemas.openxmlformats.org/officeDocument/2006/relationships/hyperlink" Target="https://en.wikipedia.org/wiki/Vikings" TargetMode="External"/><Relationship Id="rId1072" Type="http://schemas.openxmlformats.org/officeDocument/2006/relationships/hyperlink" Target="https://www.africanstorybook.org/" TargetMode="External"/><Relationship Id="rId1500" Type="http://schemas.openxmlformats.org/officeDocument/2006/relationships/hyperlink" Target="http://static.ehe.osu.edu/sites/beyond/penguins/downloads/feature-stories/erebus-23-text.pdf" TargetMode="External"/><Relationship Id="rId302" Type="http://schemas.openxmlformats.org/officeDocument/2006/relationships/hyperlink" Target="http://www.gutenberg.org/files/15373/15373-h/15373-h.htm" TargetMode="External"/><Relationship Id="rId747" Type="http://schemas.openxmlformats.org/officeDocument/2006/relationships/hyperlink" Target="https://www.africanstorybook.org/" TargetMode="External"/><Relationship Id="rId954" Type="http://schemas.openxmlformats.org/officeDocument/2006/relationships/hyperlink" Target="https://simple.wikipedia.org/wiki/Containerization" TargetMode="External"/><Relationship Id="rId1377" Type="http://schemas.openxmlformats.org/officeDocument/2006/relationships/hyperlink" Target="https://www.commonlit.org/texts/rasputin-mysteries-of-a-monk-s-life-and-death" TargetMode="External"/><Relationship Id="rId83" Type="http://schemas.openxmlformats.org/officeDocument/2006/relationships/hyperlink" Target="http://www.gutenberg.org/files/6141/6141-h/6141-h.htm" TargetMode="External"/><Relationship Id="rId179" Type="http://schemas.openxmlformats.org/officeDocument/2006/relationships/hyperlink" Target="http://www.gutenberg.org/files/21102/21102-h/21102-h.htm" TargetMode="External"/><Relationship Id="rId386" Type="http://schemas.openxmlformats.org/officeDocument/2006/relationships/hyperlink" Target="https://en.wikipedia.org/wiki/Big_data" TargetMode="External"/><Relationship Id="rId593" Type="http://schemas.openxmlformats.org/officeDocument/2006/relationships/hyperlink" Target="https://en.wikipedia.org/wiki/Information_privacy" TargetMode="External"/><Relationship Id="rId607" Type="http://schemas.openxmlformats.org/officeDocument/2006/relationships/hyperlink" Target="https://en.wikipedia.org/wiki/Iron_Curtain" TargetMode="External"/><Relationship Id="rId814" Type="http://schemas.openxmlformats.org/officeDocument/2006/relationships/hyperlink" Target="https://en.wikipedia.org/wiki/Silk_Road" TargetMode="External"/><Relationship Id="rId1237" Type="http://schemas.openxmlformats.org/officeDocument/2006/relationships/hyperlink" Target="https://kids.frontiersin.org/article/10.3389/frym.2018.00067" TargetMode="External"/><Relationship Id="rId1444" Type="http://schemas.openxmlformats.org/officeDocument/2006/relationships/hyperlink" Target="https://www.africanstorybook.org/" TargetMode="External"/><Relationship Id="rId246" Type="http://schemas.openxmlformats.org/officeDocument/2006/relationships/hyperlink" Target="http://www.gutenberg.org/files/19909/19909-h/19909-h.htm" TargetMode="External"/><Relationship Id="rId453" Type="http://schemas.openxmlformats.org/officeDocument/2006/relationships/hyperlink" Target="https://simple.wikipedia.org/wiki/Creationism" TargetMode="External"/><Relationship Id="rId660" Type="http://schemas.openxmlformats.org/officeDocument/2006/relationships/hyperlink" Target="https://kids.frontiersin.org/article/10.3389/frym.2019.00151" TargetMode="External"/><Relationship Id="rId898" Type="http://schemas.openxmlformats.org/officeDocument/2006/relationships/hyperlink" Target="https://simple.wikipedia.org/wiki/Wavelength" TargetMode="External"/><Relationship Id="rId1083" Type="http://schemas.openxmlformats.org/officeDocument/2006/relationships/hyperlink" Target="https://simple.wikipedia.org/wiki/Paleontology" TargetMode="External"/><Relationship Id="rId1290" Type="http://schemas.openxmlformats.org/officeDocument/2006/relationships/hyperlink" Target="https://www.africanstorybook.org/" TargetMode="External"/><Relationship Id="rId1304" Type="http://schemas.openxmlformats.org/officeDocument/2006/relationships/hyperlink" Target="https://kids.frontiersin.org/articles" TargetMode="External"/><Relationship Id="rId1511" Type="http://schemas.openxmlformats.org/officeDocument/2006/relationships/hyperlink" Target="https://en.wikibooks.org/wiki/Wikijunior:Bugs/Cricket" TargetMode="External"/><Relationship Id="rId106" Type="http://schemas.openxmlformats.org/officeDocument/2006/relationships/hyperlink" Target="http://www.gutenberg.org/files/13604/13604-h/13604-h.htm" TargetMode="External"/><Relationship Id="rId313" Type="http://schemas.openxmlformats.org/officeDocument/2006/relationships/hyperlink" Target="http://www.gutenberg.org/files/23405/23405-h/23405-h.htm" TargetMode="External"/><Relationship Id="rId758" Type="http://schemas.openxmlformats.org/officeDocument/2006/relationships/hyperlink" Target="https://en.wikipedia.org/wiki/Plebs" TargetMode="External"/><Relationship Id="rId965" Type="http://schemas.openxmlformats.org/officeDocument/2006/relationships/hyperlink" Target="https://simple.wikipedia.org/wiki/Dust_Bowl" TargetMode="External"/><Relationship Id="rId1150" Type="http://schemas.openxmlformats.org/officeDocument/2006/relationships/hyperlink" Target="https://kids.frontiersin.org/article/10.3389/frym.2018.00047" TargetMode="External"/><Relationship Id="rId1388" Type="http://schemas.openxmlformats.org/officeDocument/2006/relationships/hyperlink" Target="https://www.africanstorybook.org/" TargetMode="External"/><Relationship Id="rId10" Type="http://schemas.openxmlformats.org/officeDocument/2006/relationships/hyperlink" Target="http://www.gutenberg.org/files/25514/25514-h/25514-h.htm" TargetMode="External"/><Relationship Id="rId94" Type="http://schemas.openxmlformats.org/officeDocument/2006/relationships/hyperlink" Target="http://www.gutenberg.org/files/16091/16091-h/16091-h.htm" TargetMode="External"/><Relationship Id="rId397" Type="http://schemas.openxmlformats.org/officeDocument/2006/relationships/hyperlink" Target="https://en.wikipedia.org/wiki/Boston_Tea_Party" TargetMode="External"/><Relationship Id="rId520" Type="http://schemas.openxmlformats.org/officeDocument/2006/relationships/hyperlink" Target="https://simple.wikipedia.org/wiki/Feudalism" TargetMode="External"/><Relationship Id="rId618" Type="http://schemas.openxmlformats.org/officeDocument/2006/relationships/hyperlink" Target="https://kids.frontiersin.org/article/10.3389/frym.2020.00010" TargetMode="External"/><Relationship Id="rId825" Type="http://schemas.openxmlformats.org/officeDocument/2006/relationships/hyperlink" Target="https://en.wikipedia.org/wiki/Software_engineering" TargetMode="External"/><Relationship Id="rId1248" Type="http://schemas.openxmlformats.org/officeDocument/2006/relationships/hyperlink" Target="https://kids.frontiersin.org/article/10.3389/frym.2018.00044" TargetMode="External"/><Relationship Id="rId1455" Type="http://schemas.openxmlformats.org/officeDocument/2006/relationships/hyperlink" Target="https://www.africanstorybook.org/" TargetMode="External"/><Relationship Id="rId257" Type="http://schemas.openxmlformats.org/officeDocument/2006/relationships/hyperlink" Target="http://www.gutenberg.org/files/19909/19909-h/19909-h.htm" TargetMode="External"/><Relationship Id="rId464" Type="http://schemas.openxmlformats.org/officeDocument/2006/relationships/hyperlink" Target="https://en.wikipedia.org/wiki/Debugging" TargetMode="External"/><Relationship Id="rId1010" Type="http://schemas.openxmlformats.org/officeDocument/2006/relationships/hyperlink" Target="https://www.africanstorybook.org/" TargetMode="External"/><Relationship Id="rId1094" Type="http://schemas.openxmlformats.org/officeDocument/2006/relationships/hyperlink" Target="https://www.digitallibrary.io/en/books/details/3876" TargetMode="External"/><Relationship Id="rId1108" Type="http://schemas.openxmlformats.org/officeDocument/2006/relationships/hyperlink" Target="https://simple.wikipedia.org/wiki/Secure_Digital_card" TargetMode="External"/><Relationship Id="rId1315" Type="http://schemas.openxmlformats.org/officeDocument/2006/relationships/hyperlink" Target="https://kids.frontiersin.org/article/10.3389/frym.2017.00051" TargetMode="External"/><Relationship Id="rId117" Type="http://schemas.openxmlformats.org/officeDocument/2006/relationships/hyperlink" Target="http://www.gutenberg.org/files/17496/17496-h/17496-h.htm" TargetMode="External"/><Relationship Id="rId671" Type="http://schemas.openxmlformats.org/officeDocument/2006/relationships/hyperlink" Target="https://kids.frontiersin.org/article/10.3389/frym.2020.00020" TargetMode="External"/><Relationship Id="rId769" Type="http://schemas.openxmlformats.org/officeDocument/2006/relationships/hyperlink" Target="https://en.wikipedia.org/wiki/Protective_tariff" TargetMode="External"/><Relationship Id="rId976" Type="http://schemas.openxmlformats.org/officeDocument/2006/relationships/hyperlink" Target="https://simple.wikipedia.org/wiki/Encryption" TargetMode="External"/><Relationship Id="rId1399" Type="http://schemas.openxmlformats.org/officeDocument/2006/relationships/hyperlink" Target="https://www.africanstorybook.org/" TargetMode="External"/><Relationship Id="rId324" Type="http://schemas.openxmlformats.org/officeDocument/2006/relationships/hyperlink" Target="http://www.gutenberg.org/cache/epub/6323/pg6323-images.html" TargetMode="External"/><Relationship Id="rId531" Type="http://schemas.openxmlformats.org/officeDocument/2006/relationships/hyperlink" Target="https://simple.wikipedia.org/wiki/Frog" TargetMode="External"/><Relationship Id="rId629" Type="http://schemas.openxmlformats.org/officeDocument/2006/relationships/hyperlink" Target="https://kids.frontiersin.org/article/10.3389/frym.2020.00086" TargetMode="External"/><Relationship Id="rId1161" Type="http://schemas.openxmlformats.org/officeDocument/2006/relationships/hyperlink" Target="https://kids.frontiersin.org/article/10.3389/frym.2018.00009" TargetMode="External"/><Relationship Id="rId1259" Type="http://schemas.openxmlformats.org/officeDocument/2006/relationships/hyperlink" Target="https://kids.frontiersin.org/article/10.3389/frym.2018.00028" TargetMode="External"/><Relationship Id="rId1466" Type="http://schemas.openxmlformats.org/officeDocument/2006/relationships/hyperlink" Target="https://www.africanstorybook.org/" TargetMode="External"/><Relationship Id="rId836" Type="http://schemas.openxmlformats.org/officeDocument/2006/relationships/hyperlink" Target="https://simple.wikipedia.org/wiki/Star" TargetMode="External"/><Relationship Id="rId1021" Type="http://schemas.openxmlformats.org/officeDocument/2006/relationships/hyperlink" Target="https://kids.frontiersin.org/article/10.3389/frym.2019.00125" TargetMode="External"/><Relationship Id="rId1119" Type="http://schemas.openxmlformats.org/officeDocument/2006/relationships/hyperlink" Target="https://kids.frontiersin.org/article/10.3389/frym.2019.00052" TargetMode="External"/><Relationship Id="rId903" Type="http://schemas.openxmlformats.org/officeDocument/2006/relationships/hyperlink" Target="https://simple.wikipedia.org/wiki/Zimmermann_Telegram" TargetMode="External"/><Relationship Id="rId1326" Type="http://schemas.openxmlformats.org/officeDocument/2006/relationships/hyperlink" Target="https://www.africanstorybook.org/" TargetMode="External"/><Relationship Id="rId32" Type="http://schemas.openxmlformats.org/officeDocument/2006/relationships/hyperlink" Target="http://www.gutenberg.org/files/16805/16805-h/16805-h.htm" TargetMode="External"/><Relationship Id="rId181" Type="http://schemas.openxmlformats.org/officeDocument/2006/relationships/hyperlink" Target="http://www.gutenberg.org/cache/epub/6444/pg6444-images.html" TargetMode="External"/><Relationship Id="rId279" Type="http://schemas.openxmlformats.org/officeDocument/2006/relationships/hyperlink" Target="http://www.gutenberg.org/cache/epub/5796/pg5796.html" TargetMode="External"/><Relationship Id="rId486" Type="http://schemas.openxmlformats.org/officeDocument/2006/relationships/hyperlink" Target="https://en.wikipedia.org/wiki/Ecosystem" TargetMode="External"/><Relationship Id="rId693" Type="http://schemas.openxmlformats.org/officeDocument/2006/relationships/hyperlink" Target="https://en.wikipedia.org/wiki/Molecular_nanotechnology" TargetMode="External"/><Relationship Id="rId139" Type="http://schemas.openxmlformats.org/officeDocument/2006/relationships/hyperlink" Target="http://www.gutenberg.org/files/14916/14916-h/14916-h.htm" TargetMode="External"/><Relationship Id="rId346" Type="http://schemas.openxmlformats.org/officeDocument/2006/relationships/hyperlink" Target="http://www.gutenberg.org/cache/epub/6323/pg6323-images.html" TargetMode="External"/><Relationship Id="rId553" Type="http://schemas.openxmlformats.org/officeDocument/2006/relationships/hyperlink" Target="https://simple.wikipedia.org/wiki/Globalization" TargetMode="External"/><Relationship Id="rId760" Type="http://schemas.openxmlformats.org/officeDocument/2006/relationships/hyperlink" Target="https://en.wikipedia.org/wiki/Polytheism" TargetMode="External"/><Relationship Id="rId998" Type="http://schemas.openxmlformats.org/officeDocument/2006/relationships/hyperlink" Target="https://www.africanstorybook.org/" TargetMode="External"/><Relationship Id="rId1183" Type="http://schemas.openxmlformats.org/officeDocument/2006/relationships/hyperlink" Target="https://www.africanstorybook.org/" TargetMode="External"/><Relationship Id="rId1390" Type="http://schemas.openxmlformats.org/officeDocument/2006/relationships/hyperlink" Target="https://www.africanstorybook.org/" TargetMode="External"/><Relationship Id="rId206" Type="http://schemas.openxmlformats.org/officeDocument/2006/relationships/hyperlink" Target="http://www.gutenberg.org/files/21594/21594-h/21594-h.htm" TargetMode="External"/><Relationship Id="rId413" Type="http://schemas.openxmlformats.org/officeDocument/2006/relationships/hyperlink" Target="https://kids.frontiersin.org/article/10.3389/frym.2020.00041" TargetMode="External"/><Relationship Id="rId858" Type="http://schemas.openxmlformats.org/officeDocument/2006/relationships/hyperlink" Target="https://en.wikipedia.org/wiki/Totalitarianism" TargetMode="External"/><Relationship Id="rId1043" Type="http://schemas.openxmlformats.org/officeDocument/2006/relationships/hyperlink" Target="https://kids.frontiersin.org/article/10.3389/frym.2019.00067" TargetMode="External"/><Relationship Id="rId1488" Type="http://schemas.openxmlformats.org/officeDocument/2006/relationships/hyperlink" Target="https://www.africanstorybook.org/" TargetMode="External"/><Relationship Id="rId620" Type="http://schemas.openxmlformats.org/officeDocument/2006/relationships/hyperlink" Target="https://kids.frontiersin.org/article/10.3389/frym.2020.00064" TargetMode="External"/><Relationship Id="rId718" Type="http://schemas.openxmlformats.org/officeDocument/2006/relationships/hyperlink" Target="https://kids.frontiersin.org/article/10.3389/frym.2020.00072" TargetMode="External"/><Relationship Id="rId925" Type="http://schemas.openxmlformats.org/officeDocument/2006/relationships/hyperlink" Target="https://kids.frontiersin.org/article/10.3389/frym.2019.00115" TargetMode="External"/><Relationship Id="rId1250" Type="http://schemas.openxmlformats.org/officeDocument/2006/relationships/hyperlink" Target="https://kids.frontiersin.org/article/10.3389/frym.2018.00062" TargetMode="External"/><Relationship Id="rId1348" Type="http://schemas.openxmlformats.org/officeDocument/2006/relationships/hyperlink" Target="https://kids.frontiersin.org/article/10.3389/frym.2016.00018" TargetMode="External"/><Relationship Id="rId1110" Type="http://schemas.openxmlformats.org/officeDocument/2006/relationships/hyperlink" Target="https://kids.frontiersin.org/article/10.3389/frym.2019.00058" TargetMode="External"/><Relationship Id="rId1208" Type="http://schemas.openxmlformats.org/officeDocument/2006/relationships/hyperlink" Target="https://kids.frontiersin.org/article/10.3389/frym.2018.00053" TargetMode="External"/><Relationship Id="rId1415" Type="http://schemas.openxmlformats.org/officeDocument/2006/relationships/hyperlink" Target="https://www.africanstorybook.org/" TargetMode="External"/><Relationship Id="rId54" Type="http://schemas.openxmlformats.org/officeDocument/2006/relationships/hyperlink" Target="http://www.gutenberg.org/cache/epub/5302/pg5302-images.html" TargetMode="External"/><Relationship Id="rId270" Type="http://schemas.openxmlformats.org/officeDocument/2006/relationships/hyperlink" Target="http://www.gutenberg.org/cache/epub/5796/pg5796.html" TargetMode="External"/><Relationship Id="rId130" Type="http://schemas.openxmlformats.org/officeDocument/2006/relationships/hyperlink" Target="http://www.gutenberg.org/files/24244/24244-h/24244-h.htm" TargetMode="External"/><Relationship Id="rId368" Type="http://schemas.openxmlformats.org/officeDocument/2006/relationships/hyperlink" Target="http://www.gutenberg.org/cache/epub/3152/pg3152-images.html" TargetMode="External"/><Relationship Id="rId575" Type="http://schemas.openxmlformats.org/officeDocument/2006/relationships/hyperlink" Target="https://en.wikipedia.org/wiki/Historiography" TargetMode="External"/><Relationship Id="rId782" Type="http://schemas.openxmlformats.org/officeDocument/2006/relationships/hyperlink" Target="https://simple.wikipedia.org/wiki/Random-access_memory" TargetMode="External"/><Relationship Id="rId228" Type="http://schemas.openxmlformats.org/officeDocument/2006/relationships/hyperlink" Target="http://www.gutenberg.org/files/19461/19461-h/19461-h.htm" TargetMode="External"/><Relationship Id="rId435" Type="http://schemas.openxmlformats.org/officeDocument/2006/relationships/hyperlink" Target="https://kids.frontiersin.org/article/10.3389/frym.2020.00082" TargetMode="External"/><Relationship Id="rId642" Type="http://schemas.openxmlformats.org/officeDocument/2006/relationships/hyperlink" Target="https://simple.wikipedia.org/wiki/Light-emitting_diode" TargetMode="External"/><Relationship Id="rId1065" Type="http://schemas.openxmlformats.org/officeDocument/2006/relationships/hyperlink" Target="https://www.africanstorybook.org/" TargetMode="External"/><Relationship Id="rId1272" Type="http://schemas.openxmlformats.org/officeDocument/2006/relationships/hyperlink" Target="https://simple.wikipedia.org/wiki/Welding" TargetMode="External"/><Relationship Id="rId502" Type="http://schemas.openxmlformats.org/officeDocument/2006/relationships/hyperlink" Target="https://en.wikipedia.org/wiki/Energy_harvesting" TargetMode="External"/><Relationship Id="rId947" Type="http://schemas.openxmlformats.org/officeDocument/2006/relationships/hyperlink" Target="https://kids.frontiersin.org/article/10.3389/frym.2019.00016" TargetMode="External"/><Relationship Id="rId1132" Type="http://schemas.openxmlformats.org/officeDocument/2006/relationships/hyperlink" Target="https://kids.frontiersin.org/article/10.3389/frym.2018.00073" TargetMode="External"/><Relationship Id="rId76" Type="http://schemas.openxmlformats.org/officeDocument/2006/relationships/hyperlink" Target="http://www.gutenberg.org/files/709/709-h/709-h.htm" TargetMode="External"/><Relationship Id="rId807" Type="http://schemas.openxmlformats.org/officeDocument/2006/relationships/hyperlink" Target="https://www.africanstorybook.org/" TargetMode="External"/><Relationship Id="rId1437" Type="http://schemas.openxmlformats.org/officeDocument/2006/relationships/hyperlink" Target="https://www.africanstorybook.org/" TargetMode="External"/><Relationship Id="rId1504" Type="http://schemas.openxmlformats.org/officeDocument/2006/relationships/hyperlink" Target="http://static.ehe.osu.edu/sites/beyond/penguins/downloads/feature-stories/ice-sculptures-23-text.pdf" TargetMode="External"/><Relationship Id="rId292" Type="http://schemas.openxmlformats.org/officeDocument/2006/relationships/hyperlink" Target="http://www.gutenberg.org/files/21864/21864-h/21864-h.htm" TargetMode="External"/><Relationship Id="rId597" Type="http://schemas.openxmlformats.org/officeDocument/2006/relationships/hyperlink" Target="https://en.wikipedia.org/wiki/Intellectual_property" TargetMode="External"/><Relationship Id="rId152" Type="http://schemas.openxmlformats.org/officeDocument/2006/relationships/hyperlink" Target="http://www.gutenberg.org/files/22168/22168-h/22168-h.htm" TargetMode="External"/><Relationship Id="rId457" Type="http://schemas.openxmlformats.org/officeDocument/2006/relationships/hyperlink" Target="https://kids.frontiersin.org/article/10.3389/frym.2020.00100" TargetMode="External"/><Relationship Id="rId1087" Type="http://schemas.openxmlformats.org/officeDocument/2006/relationships/hyperlink" Target="https://kids.frontiersin.org/article/10.3389/frym.2019.00086" TargetMode="External"/><Relationship Id="rId1294" Type="http://schemas.openxmlformats.org/officeDocument/2006/relationships/hyperlink" Target="https://www.commonlit.org/texts/rosie-the-riveter" TargetMode="External"/><Relationship Id="rId664" Type="http://schemas.openxmlformats.org/officeDocument/2006/relationships/hyperlink" Target="https://kids.frontiersin.org/article/10.3389/frym.2020.00053" TargetMode="External"/><Relationship Id="rId871" Type="http://schemas.openxmlformats.org/officeDocument/2006/relationships/hyperlink" Target="https://en.wikipedia.org/wiki/USA_Freedom_Act" TargetMode="External"/><Relationship Id="rId969" Type="http://schemas.openxmlformats.org/officeDocument/2006/relationships/hyperlink" Target="https://simple.wikipedia.org/wiki/Electromagnet" TargetMode="External"/><Relationship Id="rId317" Type="http://schemas.openxmlformats.org/officeDocument/2006/relationships/hyperlink" Target="http://www.gutenberg.org/files/24532/24532-h/24532-h.htm" TargetMode="External"/><Relationship Id="rId524" Type="http://schemas.openxmlformats.org/officeDocument/2006/relationships/hyperlink" Target="https://en.wikipedia.org/wiki/Flight_simulator" TargetMode="External"/><Relationship Id="rId731" Type="http://schemas.openxmlformats.org/officeDocument/2006/relationships/hyperlink" Target="https://simple.wikipedia.org/wiki/Organism" TargetMode="External"/><Relationship Id="rId1154" Type="http://schemas.openxmlformats.org/officeDocument/2006/relationships/hyperlink" Target="https://simple.wikipedia.org/wiki/Antenna" TargetMode="External"/><Relationship Id="rId1361" Type="http://schemas.openxmlformats.org/officeDocument/2006/relationships/hyperlink" Target="https://www.africanstorybook.org/" TargetMode="External"/><Relationship Id="rId1459" Type="http://schemas.openxmlformats.org/officeDocument/2006/relationships/hyperlink" Target="https://www.africanstorybook.org/" TargetMode="External"/><Relationship Id="rId98" Type="http://schemas.openxmlformats.org/officeDocument/2006/relationships/hyperlink" Target="http://www.gutenberg.org/files/7434/7434-h/7434-h.htm" TargetMode="External"/><Relationship Id="rId829" Type="http://schemas.openxmlformats.org/officeDocument/2006/relationships/hyperlink" Target="https://en.wikipedia.org/wiki/Solubility" TargetMode="External"/><Relationship Id="rId1014" Type="http://schemas.openxmlformats.org/officeDocument/2006/relationships/hyperlink" Target="https://kids.frontiersin.org/article/10.3389/frym.2019.00118" TargetMode="External"/><Relationship Id="rId1221" Type="http://schemas.openxmlformats.org/officeDocument/2006/relationships/hyperlink" Target="https://www.commonlit.org/texts/learning-about-the-holocaust" TargetMode="External"/><Relationship Id="rId1319" Type="http://schemas.openxmlformats.org/officeDocument/2006/relationships/hyperlink" Target="https://kids.frontiersin.org/article/10.3389/frym.2017.00027" TargetMode="External"/><Relationship Id="rId1526" Type="http://schemas.openxmlformats.org/officeDocument/2006/relationships/hyperlink" Target="https://en.wikibooks.org/wiki/Wikijunior:The_Elements/Liquids" TargetMode="External"/><Relationship Id="rId25" Type="http://schemas.openxmlformats.org/officeDocument/2006/relationships/hyperlink" Target="http://www.gutenberg.org/cache/epub/5660/pg5660-images.html" TargetMode="External"/><Relationship Id="rId174" Type="http://schemas.openxmlformats.org/officeDocument/2006/relationships/hyperlink" Target="http://www.gutenberg.org/cache/epub/15795/pg15795-images.html" TargetMode="External"/><Relationship Id="rId381" Type="http://schemas.openxmlformats.org/officeDocument/2006/relationships/hyperlink" Target="http://www.gutenberg.org/cache/epub/3152/pg3152-images.html" TargetMode="External"/><Relationship Id="rId241" Type="http://schemas.openxmlformats.org/officeDocument/2006/relationships/hyperlink" Target="http://www.gutenberg.org/files/19461/19461-h/19461-h.htm" TargetMode="External"/><Relationship Id="rId479" Type="http://schemas.openxmlformats.org/officeDocument/2006/relationships/hyperlink" Target="https://kids.frontiersin.org/article/10.3389/frym.2020.00059" TargetMode="External"/><Relationship Id="rId686" Type="http://schemas.openxmlformats.org/officeDocument/2006/relationships/hyperlink" Target="https://simple.wikipedia.org/wiki/Milky_Way" TargetMode="External"/><Relationship Id="rId893" Type="http://schemas.openxmlformats.org/officeDocument/2006/relationships/hyperlink" Target="https://simple.wikipedia.org/wiki/Watch" TargetMode="External"/><Relationship Id="rId339" Type="http://schemas.openxmlformats.org/officeDocument/2006/relationships/hyperlink" Target="http://www.gutenberg.org/cache/epub/6323/pg6323-images.html" TargetMode="External"/><Relationship Id="rId546" Type="http://schemas.openxmlformats.org/officeDocument/2006/relationships/hyperlink" Target="https://kids.frontiersin.org/article/10.3389/frym.2020.00029" TargetMode="External"/><Relationship Id="rId753" Type="http://schemas.openxmlformats.org/officeDocument/2006/relationships/hyperlink" Target="https://en.wikipedia.org/wiki/Pilgrim" TargetMode="External"/><Relationship Id="rId1176" Type="http://schemas.openxmlformats.org/officeDocument/2006/relationships/hyperlink" Target="https://www.africanstorybook.org/" TargetMode="External"/><Relationship Id="rId1383" Type="http://schemas.openxmlformats.org/officeDocument/2006/relationships/hyperlink" Target="https://www.africanstorybook.org/" TargetMode="External"/><Relationship Id="rId101" Type="http://schemas.openxmlformats.org/officeDocument/2006/relationships/hyperlink" Target="http://www.gutenberg.org/files/22938/22938-h/22938-h.htm" TargetMode="External"/><Relationship Id="rId406" Type="http://schemas.openxmlformats.org/officeDocument/2006/relationships/hyperlink" Target="https://en.wikipedia.org/wiki/Byzantine_Empire" TargetMode="External"/><Relationship Id="rId960" Type="http://schemas.openxmlformats.org/officeDocument/2006/relationships/hyperlink" Target="https://simple.wikipedia.org/wiki/Decibel" TargetMode="External"/><Relationship Id="rId1036" Type="http://schemas.openxmlformats.org/officeDocument/2006/relationships/hyperlink" Target="https://kids.frontiersin.org/article/10.3389/frym.2019.00050" TargetMode="External"/><Relationship Id="rId1243" Type="http://schemas.openxmlformats.org/officeDocument/2006/relationships/hyperlink" Target="https://simple.wikipedia.org/wiki/Polarization" TargetMode="External"/><Relationship Id="rId613" Type="http://schemas.openxmlformats.org/officeDocument/2006/relationships/hyperlink" Target="https://kids.frontiersin.org/article/10.3389/frym.2020.00028" TargetMode="External"/><Relationship Id="rId820" Type="http://schemas.openxmlformats.org/officeDocument/2006/relationships/hyperlink" Target="https://simple.wikipedia.org/wiki/Society" TargetMode="External"/><Relationship Id="rId918" Type="http://schemas.openxmlformats.org/officeDocument/2006/relationships/hyperlink" Target="https://kids.frontiersin.org/article/10.3389/frym.2019.00004" TargetMode="External"/><Relationship Id="rId1450" Type="http://schemas.openxmlformats.org/officeDocument/2006/relationships/hyperlink" Target="https://www.africanstorybook.org/" TargetMode="External"/><Relationship Id="rId1103" Type="http://schemas.openxmlformats.org/officeDocument/2006/relationships/hyperlink" Target="https://kids.frontiersin.org/article/10.3389/frym.2019.00095" TargetMode="External"/><Relationship Id="rId1310" Type="http://schemas.openxmlformats.org/officeDocument/2006/relationships/hyperlink" Target="https://kids.frontiersin.org/article/10.3389/frym.2017.00014" TargetMode="External"/><Relationship Id="rId1408" Type="http://schemas.openxmlformats.org/officeDocument/2006/relationships/hyperlink" Target="https://www.africanstorybook.org/" TargetMode="External"/><Relationship Id="rId47" Type="http://schemas.openxmlformats.org/officeDocument/2006/relationships/hyperlink" Target="http://www.gutenberg.org/files/22420/22420-h/22420-h.htm" TargetMode="External"/><Relationship Id="rId196" Type="http://schemas.openxmlformats.org/officeDocument/2006/relationships/hyperlink" Target="http://www.gutenberg.org/files/16534/16534-h/16534-h.htm" TargetMode="External"/><Relationship Id="rId263" Type="http://schemas.openxmlformats.org/officeDocument/2006/relationships/hyperlink" Target="http://www.gutenberg.org/files/19909/19909-h/19909-h.htm" TargetMode="External"/><Relationship Id="rId470" Type="http://schemas.openxmlformats.org/officeDocument/2006/relationships/hyperlink" Target="https://en.wikipedia.org/wiki/Diaspora" TargetMode="External"/><Relationship Id="rId123" Type="http://schemas.openxmlformats.org/officeDocument/2006/relationships/hyperlink" Target="http://www.gutenberg.org/files/21901/21901-h/21901-h.htm" TargetMode="External"/><Relationship Id="rId330" Type="http://schemas.openxmlformats.org/officeDocument/2006/relationships/hyperlink" Target="http://www.gutenberg.org/cache/epub/6323/pg6323-images.html" TargetMode="External"/><Relationship Id="rId568" Type="http://schemas.openxmlformats.org/officeDocument/2006/relationships/hyperlink" Target="https://en.wikipedia.org/wiki/Heat_transfer" TargetMode="External"/><Relationship Id="rId775" Type="http://schemas.openxmlformats.org/officeDocument/2006/relationships/hyperlink" Target="https://en.wikipedia.org/wiki/Pulmonary_circulation" TargetMode="External"/><Relationship Id="rId982" Type="http://schemas.openxmlformats.org/officeDocument/2006/relationships/hyperlink" Target="https://simple.wikipedia.org/wiki/Fossil" TargetMode="External"/><Relationship Id="rId1198" Type="http://schemas.openxmlformats.org/officeDocument/2006/relationships/hyperlink" Target="https://kids.frontiersin.org/article/10.3389/frym.2018.00035" TargetMode="External"/><Relationship Id="rId428" Type="http://schemas.openxmlformats.org/officeDocument/2006/relationships/hyperlink" Target="https://en.wikipedia.org/wiki/Civil_engineering" TargetMode="External"/><Relationship Id="rId635" Type="http://schemas.openxmlformats.org/officeDocument/2006/relationships/hyperlink" Target="https://kids.frontiersin.org/article/10.3389/frym.2020.00052" TargetMode="External"/><Relationship Id="rId842" Type="http://schemas.openxmlformats.org/officeDocument/2006/relationships/hyperlink" Target="https://en.wikipedia.org/wiki/Storm_drain" TargetMode="External"/><Relationship Id="rId1058" Type="http://schemas.openxmlformats.org/officeDocument/2006/relationships/hyperlink" Target="https://kids.frontiersin.org/article/10.3389/frym.2019.00053" TargetMode="External"/><Relationship Id="rId1265" Type="http://schemas.openxmlformats.org/officeDocument/2006/relationships/hyperlink" Target="https://www.africanstorybook.org/" TargetMode="External"/><Relationship Id="rId1472" Type="http://schemas.openxmlformats.org/officeDocument/2006/relationships/hyperlink" Target="https://www.africanstorybook.org/" TargetMode="External"/><Relationship Id="rId702" Type="http://schemas.openxmlformats.org/officeDocument/2006/relationships/hyperlink" Target="https://en.wikipedia.org/wiki/Napoleon" TargetMode="External"/><Relationship Id="rId1125" Type="http://schemas.openxmlformats.org/officeDocument/2006/relationships/hyperlink" Target="https://kids.frontiersin.org/article/10.3389/frym.2019.00105" TargetMode="External"/><Relationship Id="rId1332" Type="http://schemas.openxmlformats.org/officeDocument/2006/relationships/hyperlink" Target="https://www.africanstorybook.org/" TargetMode="External"/><Relationship Id="rId69" Type="http://schemas.openxmlformats.org/officeDocument/2006/relationships/hyperlink" Target="http://www.gutenberg.org/files/22991/22991-h/22991-h.htm" TargetMode="External"/><Relationship Id="rId285" Type="http://schemas.openxmlformats.org/officeDocument/2006/relationships/hyperlink" Target="http://www.gutenberg.org/cache/epub/5796/pg5796.html" TargetMode="External"/><Relationship Id="rId492" Type="http://schemas.openxmlformats.org/officeDocument/2006/relationships/hyperlink" Target="https://en.wikipedia.org/wiki/Electrical_cable" TargetMode="External"/><Relationship Id="rId797" Type="http://schemas.openxmlformats.org/officeDocument/2006/relationships/hyperlink" Target="https://kids.frontiersin.org/article/10.3389/frym.2020.00040" TargetMode="External"/><Relationship Id="rId145" Type="http://schemas.openxmlformats.org/officeDocument/2006/relationships/hyperlink" Target="http://www.gutenberg.org/files/19360/19360-h/19360-h.htm" TargetMode="External"/><Relationship Id="rId352" Type="http://schemas.openxmlformats.org/officeDocument/2006/relationships/hyperlink" Target="http://www.gutenberg.org/files/23926/23926-h/23926-h.htm" TargetMode="External"/><Relationship Id="rId1287" Type="http://schemas.openxmlformats.org/officeDocument/2006/relationships/hyperlink" Target="https://www.africanstorybook.org/" TargetMode="External"/><Relationship Id="rId212" Type="http://schemas.openxmlformats.org/officeDocument/2006/relationships/hyperlink" Target="http://www.gutenberg.org/files/20472/20472-h/20472-h.htm" TargetMode="External"/><Relationship Id="rId657" Type="http://schemas.openxmlformats.org/officeDocument/2006/relationships/hyperlink" Target="https://en.wikipedia.org/wiki/Magnetic_resonance_imaging" TargetMode="External"/><Relationship Id="rId864" Type="http://schemas.openxmlformats.org/officeDocument/2006/relationships/hyperlink" Target="https://en.wikipedia.org/wiki/Truman_Doctrine" TargetMode="External"/><Relationship Id="rId1494" Type="http://schemas.openxmlformats.org/officeDocument/2006/relationships/hyperlink" Target="https://www.africanstorybook.org/" TargetMode="External"/><Relationship Id="rId517" Type="http://schemas.openxmlformats.org/officeDocument/2006/relationships/hyperlink" Target="https://en.wikipedia.org/wiki/Fermentation" TargetMode="External"/><Relationship Id="rId724" Type="http://schemas.openxmlformats.org/officeDocument/2006/relationships/hyperlink" Target="https://kids.frontiersin.org/article/10.3389/frym.2020.00068" TargetMode="External"/><Relationship Id="rId931" Type="http://schemas.openxmlformats.org/officeDocument/2006/relationships/hyperlink" Target="https://simple.wikipedia.org/wiki/Babylon" TargetMode="External"/><Relationship Id="rId1147" Type="http://schemas.openxmlformats.org/officeDocument/2006/relationships/hyperlink" Target="https://kids.frontiersin.org/article/10.3389/frym.2018.00015" TargetMode="External"/><Relationship Id="rId1354" Type="http://schemas.openxmlformats.org/officeDocument/2006/relationships/hyperlink" Target="https://kids.frontiersin.org/article/10.3389/frym.2017.00059" TargetMode="External"/><Relationship Id="rId60" Type="http://schemas.openxmlformats.org/officeDocument/2006/relationships/hyperlink" Target="http://www.gutenberg.org/files/21008/21008-h/21008-h.htm" TargetMode="External"/><Relationship Id="rId1007" Type="http://schemas.openxmlformats.org/officeDocument/2006/relationships/hyperlink" Target="https://kids.frontiersin.org/article/10.3389/frym.2019.00102" TargetMode="External"/><Relationship Id="rId1214" Type="http://schemas.openxmlformats.org/officeDocument/2006/relationships/hyperlink" Target="https://kids.frontiersin.org/article/10.3389/frym.2018.00059" TargetMode="External"/><Relationship Id="rId1421" Type="http://schemas.openxmlformats.org/officeDocument/2006/relationships/hyperlink" Target="https://www.africanstorybook.org/" TargetMode="External"/><Relationship Id="rId1519" Type="http://schemas.openxmlformats.org/officeDocument/2006/relationships/hyperlink" Target="http://static.ehe.osu.edu/sites/beyond/penguins/downloads/feature-stories/partners-23-text.pdf" TargetMode="External"/><Relationship Id="rId18" Type="http://schemas.openxmlformats.org/officeDocument/2006/relationships/hyperlink" Target="http://www.gutenberg.org/files/794/794-h/794-h.htm" TargetMode="External"/><Relationship Id="rId167" Type="http://schemas.openxmlformats.org/officeDocument/2006/relationships/hyperlink" Target="http://www.gutenberg.org/files/19909/19909-h/19909-h.htm" TargetMode="External"/><Relationship Id="rId374" Type="http://schemas.openxmlformats.org/officeDocument/2006/relationships/hyperlink" Target="http://www.gutenberg.org/cache/epub/3152/pg3152-images.html" TargetMode="External"/><Relationship Id="rId581" Type="http://schemas.openxmlformats.org/officeDocument/2006/relationships/hyperlink" Target="https://en.wikipedia.org/wiki/Humidity" TargetMode="External"/><Relationship Id="rId234" Type="http://schemas.openxmlformats.org/officeDocument/2006/relationships/hyperlink" Target="http://www.gutenberg.org/files/19461/19461-h/19461-h.htm" TargetMode="External"/><Relationship Id="rId679" Type="http://schemas.openxmlformats.org/officeDocument/2006/relationships/hyperlink" Target="https://kids.frontiersin.org/article/10.3389/frym.2019.00159" TargetMode="External"/><Relationship Id="rId886" Type="http://schemas.openxmlformats.org/officeDocument/2006/relationships/hyperlink" Target="https://simple.wikipedia.org/wiki/Video_camera" TargetMode="External"/><Relationship Id="rId2" Type="http://schemas.openxmlformats.org/officeDocument/2006/relationships/hyperlink" Target="http://www.gutenberg.org/cache/epub/5893/pg5893-images.html" TargetMode="External"/><Relationship Id="rId441" Type="http://schemas.openxmlformats.org/officeDocument/2006/relationships/hyperlink" Target="https://en.wikipedia.org/wiki/Compass" TargetMode="External"/><Relationship Id="rId539" Type="http://schemas.openxmlformats.org/officeDocument/2006/relationships/hyperlink" Target="https://en.wikipedia.org/wiki/Gamma_camera" TargetMode="External"/><Relationship Id="rId746" Type="http://schemas.openxmlformats.org/officeDocument/2006/relationships/hyperlink" Target="https://simple.wikipedia.org/wiki/Personal_computer" TargetMode="External"/><Relationship Id="rId1071" Type="http://schemas.openxmlformats.org/officeDocument/2006/relationships/hyperlink" Target="https://kids.frontiersin.org/article/10.3389/frym.2019.00085" TargetMode="External"/><Relationship Id="rId1169" Type="http://schemas.openxmlformats.org/officeDocument/2006/relationships/hyperlink" Target="https://simple.wikipedia.org/wiki/Capitalism" TargetMode="External"/><Relationship Id="rId1376" Type="http://schemas.openxmlformats.org/officeDocument/2006/relationships/hyperlink" Target="https://kids.frontiersin.org/article/10.3389/frym.2016.00025" TargetMode="External"/><Relationship Id="rId301" Type="http://schemas.openxmlformats.org/officeDocument/2006/relationships/hyperlink" Target="http://www.gutenberg.org/files/15373/15373-h/15373-h.htm" TargetMode="External"/><Relationship Id="rId953" Type="http://schemas.openxmlformats.org/officeDocument/2006/relationships/hyperlink" Target="https://simple.wikipedia.org/wiki/Columbian_Exchange" TargetMode="External"/><Relationship Id="rId1029" Type="http://schemas.openxmlformats.org/officeDocument/2006/relationships/hyperlink" Target="https://kids.frontiersin.org/article/10.3389/frym.2019.00023" TargetMode="External"/><Relationship Id="rId1236" Type="http://schemas.openxmlformats.org/officeDocument/2006/relationships/hyperlink" Target="https://www.commonlit.org/texts/the-golden-ratio" TargetMode="External"/><Relationship Id="rId82" Type="http://schemas.openxmlformats.org/officeDocument/2006/relationships/hyperlink" Target="http://www.gutenberg.org/files/10212/10212-h/10212-h.htm" TargetMode="External"/><Relationship Id="rId606" Type="http://schemas.openxmlformats.org/officeDocument/2006/relationships/hyperlink" Target="https://en.wikipedia.org/wiki/Iron_Age" TargetMode="External"/><Relationship Id="rId813" Type="http://schemas.openxmlformats.org/officeDocument/2006/relationships/hyperlink" Target="https://kids.frontiersin.org/article/10.3389/frym.2020.00069" TargetMode="External"/><Relationship Id="rId1443" Type="http://schemas.openxmlformats.org/officeDocument/2006/relationships/hyperlink" Target="https://www.africanstorybook.org/" TargetMode="External"/><Relationship Id="rId1303" Type="http://schemas.openxmlformats.org/officeDocument/2006/relationships/hyperlink" Target="https://kids.frontiersin.org/article/10.3389/frym.2016.00017" TargetMode="External"/><Relationship Id="rId1510" Type="http://schemas.openxmlformats.org/officeDocument/2006/relationships/hyperlink" Target="https://beyondpenguins.ehe.osu.edu/issue/a-sense-of-place/the-top-and-bottom-of-the-world" TargetMode="External"/><Relationship Id="rId189" Type="http://schemas.openxmlformats.org/officeDocument/2006/relationships/hyperlink" Target="http://www.gutenberg.org/files/6984/6984-h/6984-h.htm" TargetMode="External"/><Relationship Id="rId396" Type="http://schemas.openxmlformats.org/officeDocument/2006/relationships/hyperlink" Target="https://en.wikipedia.org/wiki/Boiling_point" TargetMode="External"/><Relationship Id="rId256" Type="http://schemas.openxmlformats.org/officeDocument/2006/relationships/hyperlink" Target="http://www.gutenberg.org/files/19909/19909-h/19909-h.htm" TargetMode="External"/><Relationship Id="rId463" Type="http://schemas.openxmlformats.org/officeDocument/2006/relationships/hyperlink" Target="https://kids.frontiersin.org/article/10.3389/frym.2019.00154" TargetMode="External"/><Relationship Id="rId670" Type="http://schemas.openxmlformats.org/officeDocument/2006/relationships/hyperlink" Target="https://simple.wikipedia.org/wiki/Medes" TargetMode="External"/><Relationship Id="rId1093" Type="http://schemas.openxmlformats.org/officeDocument/2006/relationships/hyperlink" Target="https://simple.wikipedia.org/wiki/Printing" TargetMode="External"/><Relationship Id="rId116" Type="http://schemas.openxmlformats.org/officeDocument/2006/relationships/hyperlink" Target="http://www.gutenberg.org/files/14910/14910-h/14910-h.htm" TargetMode="External"/><Relationship Id="rId323" Type="http://schemas.openxmlformats.org/officeDocument/2006/relationships/hyperlink" Target="http://www.gutenberg.org/cache/epub/6323/pg6323-images.html" TargetMode="External"/><Relationship Id="rId530" Type="http://schemas.openxmlformats.org/officeDocument/2006/relationships/hyperlink" Target="https://simple.wikipedia.org/wiki/Friction" TargetMode="External"/><Relationship Id="rId768" Type="http://schemas.openxmlformats.org/officeDocument/2006/relationships/hyperlink" Target="https://simple.wikipedia.org/wiki/Programming_language" TargetMode="External"/><Relationship Id="rId975" Type="http://schemas.openxmlformats.org/officeDocument/2006/relationships/hyperlink" Target="https://simple.wikipedia.org/wiki/EMV" TargetMode="External"/><Relationship Id="rId1160" Type="http://schemas.openxmlformats.org/officeDocument/2006/relationships/hyperlink" Target="https://www.commonlit.org/texts/the-value-of-being-confused" TargetMode="External"/><Relationship Id="rId1398" Type="http://schemas.openxmlformats.org/officeDocument/2006/relationships/hyperlink" Target="https://www.africanstorybook.org/" TargetMode="External"/><Relationship Id="rId628" Type="http://schemas.openxmlformats.org/officeDocument/2006/relationships/hyperlink" Target="https://en.wikipedia.org/wiki/Kingdom_of_Prussia" TargetMode="External"/><Relationship Id="rId835" Type="http://schemas.openxmlformats.org/officeDocument/2006/relationships/hyperlink" Target="https://en.wikipedia.org/wiki/Speed_of_sound" TargetMode="External"/><Relationship Id="rId1258" Type="http://schemas.openxmlformats.org/officeDocument/2006/relationships/hyperlink" Target="https://www.commonlit.org/texts/jackie-kennedy-onassis-an-icon-for-the-ages" TargetMode="External"/><Relationship Id="rId1465" Type="http://schemas.openxmlformats.org/officeDocument/2006/relationships/hyperlink" Target="https://www.africanstorybook.org/" TargetMode="External"/><Relationship Id="rId1020" Type="http://schemas.openxmlformats.org/officeDocument/2006/relationships/hyperlink" Target="https://kids.frontiersin.org/article/10.3389/frym.2019.00082" TargetMode="External"/><Relationship Id="rId1118" Type="http://schemas.openxmlformats.org/officeDocument/2006/relationships/hyperlink" Target="https://kids.frontiersin.org/article/10.3389/frym.2019.00020" TargetMode="External"/><Relationship Id="rId1325" Type="http://schemas.openxmlformats.org/officeDocument/2006/relationships/hyperlink" Target="https://www.africanstorybook.org/" TargetMode="External"/><Relationship Id="rId902" Type="http://schemas.openxmlformats.org/officeDocument/2006/relationships/hyperlink" Target="https://www.africanstorybook.org/" TargetMode="External"/><Relationship Id="rId31" Type="http://schemas.openxmlformats.org/officeDocument/2006/relationships/hyperlink" Target="http://www.gutenberg.org/files/16805/16805-h/16805-h.htm" TargetMode="External"/><Relationship Id="rId180" Type="http://schemas.openxmlformats.org/officeDocument/2006/relationships/hyperlink" Target="http://www.gutenberg.org/files/22183/22183-h/22183-h.htm" TargetMode="External"/><Relationship Id="rId278" Type="http://schemas.openxmlformats.org/officeDocument/2006/relationships/hyperlink" Target="http://www.gutenberg.org/cache/epub/5796/pg5796.html" TargetMode="External"/><Relationship Id="rId485" Type="http://schemas.openxmlformats.org/officeDocument/2006/relationships/hyperlink" Target="https://simple.wikipedia.org/wiki/Ecology" TargetMode="External"/><Relationship Id="rId692" Type="http://schemas.openxmlformats.org/officeDocument/2006/relationships/hyperlink" Target="https://kids.frontiersin.org/article/10.3389/frym.2020.00088" TargetMode="External"/><Relationship Id="rId138" Type="http://schemas.openxmlformats.org/officeDocument/2006/relationships/hyperlink" Target="http://www.gutenberg.org/files/14916/14916-h/14916-h.htm" TargetMode="External"/><Relationship Id="rId345" Type="http://schemas.openxmlformats.org/officeDocument/2006/relationships/hyperlink" Target="http://www.gutenberg.org/cache/epub/6323/pg6323-images.html" TargetMode="External"/><Relationship Id="rId552" Type="http://schemas.openxmlformats.org/officeDocument/2006/relationships/hyperlink" Target="https://simple.wikipedia.org/wiki/Global_warming" TargetMode="External"/><Relationship Id="rId997" Type="http://schemas.openxmlformats.org/officeDocument/2006/relationships/hyperlink" Target="https://kids.frontiersin.org/article/10.3389/frym.2019.00093" TargetMode="External"/><Relationship Id="rId1182" Type="http://schemas.openxmlformats.org/officeDocument/2006/relationships/hyperlink" Target="https://www.africanstorybook.org/" TargetMode="External"/><Relationship Id="rId205" Type="http://schemas.openxmlformats.org/officeDocument/2006/relationships/hyperlink" Target="http://www.gutenberg.org/files/137/137-h/137-h.htm" TargetMode="External"/><Relationship Id="rId412" Type="http://schemas.openxmlformats.org/officeDocument/2006/relationships/hyperlink" Target="https://kids.frontiersin.org/article/10.3389/frym.2020.00033" TargetMode="External"/><Relationship Id="rId857" Type="http://schemas.openxmlformats.org/officeDocument/2006/relationships/hyperlink" Target="https://en.wikipedia.org/wiki/Toad" TargetMode="External"/><Relationship Id="rId1042" Type="http://schemas.openxmlformats.org/officeDocument/2006/relationships/hyperlink" Target="https://kids.frontiersin.org/article/10.3389/frym.2019.00028" TargetMode="External"/><Relationship Id="rId1487" Type="http://schemas.openxmlformats.org/officeDocument/2006/relationships/hyperlink" Target="https://www.africanstorybook.org/" TargetMode="External"/><Relationship Id="rId717" Type="http://schemas.openxmlformats.org/officeDocument/2006/relationships/hyperlink" Target="https://en.wikipedia.org/wiki/Nomad" TargetMode="External"/><Relationship Id="rId924" Type="http://schemas.openxmlformats.org/officeDocument/2006/relationships/hyperlink" Target="https://kids.frontiersin.org/article/10.3389/frym.2019.00078" TargetMode="External"/><Relationship Id="rId1347" Type="http://schemas.openxmlformats.org/officeDocument/2006/relationships/hyperlink" Target="https://kids.frontiersin.org/article/10.3389/frym.2017.00010" TargetMode="External"/><Relationship Id="rId53" Type="http://schemas.openxmlformats.org/officeDocument/2006/relationships/hyperlink" Target="http://www.gutenberg.org/cache/epub/10466/pg10466-images.html" TargetMode="External"/><Relationship Id="rId1207" Type="http://schemas.openxmlformats.org/officeDocument/2006/relationships/hyperlink" Target="https://kids.frontiersin.org/article/10.3389/frym.2018.00002" TargetMode="External"/><Relationship Id="rId1414" Type="http://schemas.openxmlformats.org/officeDocument/2006/relationships/hyperlink" Target="https://www.africanstorybook.org/" TargetMode="External"/><Relationship Id="rId367" Type="http://schemas.openxmlformats.org/officeDocument/2006/relationships/hyperlink" Target="http://www.gutenberg.org/cache/epub/3152/pg3152-images.html" TargetMode="External"/><Relationship Id="rId574" Type="http://schemas.openxmlformats.org/officeDocument/2006/relationships/hyperlink" Target="https://en.wikipedia.org/wiki/Historian" TargetMode="External"/><Relationship Id="rId227" Type="http://schemas.openxmlformats.org/officeDocument/2006/relationships/hyperlink" Target="http://www.gutenberg.org/files/19461/19461-h/19461-h.htm" TargetMode="External"/><Relationship Id="rId781" Type="http://schemas.openxmlformats.org/officeDocument/2006/relationships/hyperlink" Target="https://simple.wikipedia.org/wiki/Rainforest" TargetMode="External"/><Relationship Id="rId879" Type="http://schemas.openxmlformats.org/officeDocument/2006/relationships/hyperlink" Target="https://en.wikipedia.org/wiki/Vacuum_cleaner" TargetMode="External"/><Relationship Id="rId434" Type="http://schemas.openxmlformats.org/officeDocument/2006/relationships/hyperlink" Target="https://www.ck12.org/book/ck-12-fourth-grade-science/" TargetMode="External"/><Relationship Id="rId641" Type="http://schemas.openxmlformats.org/officeDocument/2006/relationships/hyperlink" Target="https://en.wikipedia.org/wiki/Liberalism" TargetMode="External"/><Relationship Id="rId739" Type="http://schemas.openxmlformats.org/officeDocument/2006/relationships/hyperlink" Target="https://en.wikipedia.org/wiki/Papyrus" TargetMode="External"/><Relationship Id="rId1064" Type="http://schemas.openxmlformats.org/officeDocument/2006/relationships/hyperlink" Target="https://www.africanstorybook.org/" TargetMode="External"/><Relationship Id="rId1271" Type="http://schemas.openxmlformats.org/officeDocument/2006/relationships/hyperlink" Target="https://freekidsbooks.org/wp-content/uploads/2020/05/creatures-of-old-Pratham-FKB.pdf" TargetMode="External"/><Relationship Id="rId1369" Type="http://schemas.openxmlformats.org/officeDocument/2006/relationships/hyperlink" Target="https://kids.frontiersin.org/article/10.3389/frym.2017.00032" TargetMode="External"/><Relationship Id="rId501" Type="http://schemas.openxmlformats.org/officeDocument/2006/relationships/hyperlink" Target="https://simple.wikipedia.org/wiki/Emulator" TargetMode="External"/><Relationship Id="rId946" Type="http://schemas.openxmlformats.org/officeDocument/2006/relationships/hyperlink" Target="https://kids.frontiersin.org/article/10.3389/frym.2019.00091" TargetMode="External"/><Relationship Id="rId1131" Type="http://schemas.openxmlformats.org/officeDocument/2006/relationships/hyperlink" Target="https://simple.wikipedia.org/wiki/Utilitarianism" TargetMode="External"/><Relationship Id="rId1229" Type="http://schemas.openxmlformats.org/officeDocument/2006/relationships/hyperlink" Target="https://kids.frontiersin.org/article/10.3389/frym.2018.00012" TargetMode="External"/><Relationship Id="rId75" Type="http://schemas.openxmlformats.org/officeDocument/2006/relationships/hyperlink" Target="http://www.gutenberg.org/files/708/708-h/708-h.htm" TargetMode="External"/><Relationship Id="rId806" Type="http://schemas.openxmlformats.org/officeDocument/2006/relationships/hyperlink" Target="https://www.africanstorybook.org/" TargetMode="External"/><Relationship Id="rId1436" Type="http://schemas.openxmlformats.org/officeDocument/2006/relationships/hyperlink" Target="https://www.africanstorybook.org/" TargetMode="External"/><Relationship Id="rId1503" Type="http://schemas.openxmlformats.org/officeDocument/2006/relationships/hyperlink" Target="http://static.ehe.osu.edu/sites/beyond/penguins/downloads/feature-stories/two-miles-below-23-text.pdf" TargetMode="External"/><Relationship Id="rId291" Type="http://schemas.openxmlformats.org/officeDocument/2006/relationships/hyperlink" Target="http://www.gutenberg.org/cache/epub/11250/pg11250.html" TargetMode="External"/><Relationship Id="rId151" Type="http://schemas.openxmlformats.org/officeDocument/2006/relationships/hyperlink" Target="http://www.gutenberg.org/files/22168/22168-h/22168-h.htm" TargetMode="External"/><Relationship Id="rId389" Type="http://schemas.openxmlformats.org/officeDocument/2006/relationships/hyperlink" Target="https://en.wikipedia.org/wiki/Biotechnology" TargetMode="External"/><Relationship Id="rId596" Type="http://schemas.openxmlformats.org/officeDocument/2006/relationships/hyperlink" Target="https://en.wikipedia.org/wiki/Instant_replay" TargetMode="External"/><Relationship Id="rId249" Type="http://schemas.openxmlformats.org/officeDocument/2006/relationships/hyperlink" Target="http://www.gutenberg.org/files/19909/19909-h/19909-h.htm" TargetMode="External"/><Relationship Id="rId456" Type="http://schemas.openxmlformats.org/officeDocument/2006/relationships/hyperlink" Target="https://simple.wikipedia.org/wiki/Cuneiform" TargetMode="External"/><Relationship Id="rId663" Type="http://schemas.openxmlformats.org/officeDocument/2006/relationships/hyperlink" Target="https://en.wikipedia.org/wiki/Marine_biology" TargetMode="External"/><Relationship Id="rId870" Type="http://schemas.openxmlformats.org/officeDocument/2006/relationships/hyperlink" Target="https://en.wikipedia.org/wiki/Unstructured_data" TargetMode="External"/><Relationship Id="rId1086" Type="http://schemas.openxmlformats.org/officeDocument/2006/relationships/hyperlink" Target="https://kids.frontiersin.org/article/10.3389/frym.2019.00048" TargetMode="External"/><Relationship Id="rId1293" Type="http://schemas.openxmlformats.org/officeDocument/2006/relationships/hyperlink" Target="https://www.commonlit.org/texts/marley-dias-the-13-year-old-activist-author" TargetMode="External"/><Relationship Id="rId109" Type="http://schemas.openxmlformats.org/officeDocument/2006/relationships/hyperlink" Target="http://www.gutenberg.org/files/14874/14874-h/14874-h.htm" TargetMode="External"/><Relationship Id="rId316" Type="http://schemas.openxmlformats.org/officeDocument/2006/relationships/hyperlink" Target="http://www.gutenberg.org/files/23405/23405-h/23405-h.htm" TargetMode="External"/><Relationship Id="rId523" Type="http://schemas.openxmlformats.org/officeDocument/2006/relationships/hyperlink" Target="https://kids.frontiersin.org/article/10.3389/frym.2020.00036" TargetMode="External"/><Relationship Id="rId968" Type="http://schemas.openxmlformats.org/officeDocument/2006/relationships/hyperlink" Target="https://simple.wikipedia.org/wiki/Electric_vehicle" TargetMode="External"/><Relationship Id="rId1153" Type="http://schemas.openxmlformats.org/officeDocument/2006/relationships/hyperlink" Target="https://www.commonlit.org/texts/the-buddha-and-the-four-truths" TargetMode="External"/><Relationship Id="rId97" Type="http://schemas.openxmlformats.org/officeDocument/2006/relationships/hyperlink" Target="http://www.gutenberg.org/cache/epub/7498/pg7498-images.html" TargetMode="External"/><Relationship Id="rId730" Type="http://schemas.openxmlformats.org/officeDocument/2006/relationships/hyperlink" Target="https://en.wikipedia.org/wiki/Organic_chemistry" TargetMode="External"/><Relationship Id="rId828" Type="http://schemas.openxmlformats.org/officeDocument/2006/relationships/hyperlink" Target="https://en.wikipedia.org/wiki/Solar_wind" TargetMode="External"/><Relationship Id="rId1013" Type="http://schemas.openxmlformats.org/officeDocument/2006/relationships/hyperlink" Target="https://kids.frontiersin.org/article/10.3389/frym.2019.00096" TargetMode="External"/><Relationship Id="rId1360" Type="http://schemas.openxmlformats.org/officeDocument/2006/relationships/hyperlink" Target="https://kids.frontiersin.org/article/10.3389/frym.2016.00020" TargetMode="External"/><Relationship Id="rId1458" Type="http://schemas.openxmlformats.org/officeDocument/2006/relationships/hyperlink" Target="https://www.africanstorybook.org/" TargetMode="External"/><Relationship Id="rId1220" Type="http://schemas.openxmlformats.org/officeDocument/2006/relationships/hyperlink" Target="https://www.commonlit.org/texts/welcome-to-the-underworld" TargetMode="External"/><Relationship Id="rId1318" Type="http://schemas.openxmlformats.org/officeDocument/2006/relationships/hyperlink" Target="https://simple.wikipedia.org/wiki/Eclipse" TargetMode="External"/><Relationship Id="rId1525" Type="http://schemas.openxmlformats.org/officeDocument/2006/relationships/hyperlink" Target="https://en.wikibooks.org/wiki/Wikijunior:The_Elements/Solids" TargetMode="External"/><Relationship Id="rId24" Type="http://schemas.openxmlformats.org/officeDocument/2006/relationships/hyperlink" Target="http://www.gutenberg.org/files/53386/53386-h/53386-h.htm" TargetMode="External"/><Relationship Id="rId173" Type="http://schemas.openxmlformats.org/officeDocument/2006/relationships/hyperlink" Target="http://www.gutenberg.org/files/21894/21894-h/21894-h.htm" TargetMode="External"/><Relationship Id="rId380" Type="http://schemas.openxmlformats.org/officeDocument/2006/relationships/hyperlink" Target="http://www.gutenberg.org/cache/epub/3152/pg3152-images.html" TargetMode="External"/><Relationship Id="rId240" Type="http://schemas.openxmlformats.org/officeDocument/2006/relationships/hyperlink" Target="http://www.gutenberg.org/files/19461/19461-h/19461-h.htm" TargetMode="External"/><Relationship Id="rId478" Type="http://schemas.openxmlformats.org/officeDocument/2006/relationships/hyperlink" Target="https://en.wikipedia.org/wiki/Domain_name" TargetMode="External"/><Relationship Id="rId685" Type="http://schemas.openxmlformats.org/officeDocument/2006/relationships/hyperlink" Target="https://kids.frontiersin.org/article/10.3389/frym.2020.00045" TargetMode="External"/><Relationship Id="rId892" Type="http://schemas.openxmlformats.org/officeDocument/2006/relationships/hyperlink" Target="https://simple.wikipedia.org/wiki/Voltage" TargetMode="External"/><Relationship Id="rId100" Type="http://schemas.openxmlformats.org/officeDocument/2006/relationships/hyperlink" Target="http://www.gutenberg.org/cache/epub/6418/pg6418-images.html" TargetMode="External"/><Relationship Id="rId338" Type="http://schemas.openxmlformats.org/officeDocument/2006/relationships/hyperlink" Target="http://www.gutenberg.org/cache/epub/6323/pg6323-images.html" TargetMode="External"/><Relationship Id="rId545" Type="http://schemas.openxmlformats.org/officeDocument/2006/relationships/hyperlink" Target="https://en.wikipedia.org/wiki/Geomorphology" TargetMode="External"/><Relationship Id="rId752" Type="http://schemas.openxmlformats.org/officeDocument/2006/relationships/hyperlink" Target="https://simple.wikipedia.org/wiki/Physics" TargetMode="External"/><Relationship Id="rId1175" Type="http://schemas.openxmlformats.org/officeDocument/2006/relationships/hyperlink" Target="https://www.africanstorybook.org/" TargetMode="External"/><Relationship Id="rId1382" Type="http://schemas.openxmlformats.org/officeDocument/2006/relationships/hyperlink" Target="https://www.africanstorybook.org/" TargetMode="External"/><Relationship Id="rId405" Type="http://schemas.openxmlformats.org/officeDocument/2006/relationships/hyperlink" Target="https://www.africanstorybook.org/" TargetMode="External"/><Relationship Id="rId612" Type="http://schemas.openxmlformats.org/officeDocument/2006/relationships/hyperlink" Target="https://kids.frontiersin.org/article/10.3389/frym.2020.00012" TargetMode="External"/><Relationship Id="rId1035" Type="http://schemas.openxmlformats.org/officeDocument/2006/relationships/hyperlink" Target="https://kids.frontiersin.org/article/10.3389/frym.2019.00113" TargetMode="External"/><Relationship Id="rId1242" Type="http://schemas.openxmlformats.org/officeDocument/2006/relationships/hyperlink" Target="https://simple.wikipedia.org/wiki/Podcasting" TargetMode="External"/><Relationship Id="rId917" Type="http://schemas.openxmlformats.org/officeDocument/2006/relationships/hyperlink" Target="https://freekidsbooks.org/wp-content/uploads/2019/10/FKB-cracking-the-code-women-who-have-changed-the-way-we-look-at-computers.pdf" TargetMode="External"/><Relationship Id="rId1102" Type="http://schemas.openxmlformats.org/officeDocument/2006/relationships/hyperlink" Target="https://kids.frontiersin.org/article/10.3389/frym.2019.00107" TargetMode="External"/><Relationship Id="rId46" Type="http://schemas.openxmlformats.org/officeDocument/2006/relationships/hyperlink" Target="http://www.gutenberg.org/files/22420/22420-h/22420-h.htm" TargetMode="External"/><Relationship Id="rId1407" Type="http://schemas.openxmlformats.org/officeDocument/2006/relationships/hyperlink" Target="https://www.africanstorybook.org/" TargetMode="External"/><Relationship Id="rId195" Type="http://schemas.openxmlformats.org/officeDocument/2006/relationships/hyperlink" Target="http://www.gutenberg.org/files/14411/14411-h/14411-h.htm" TargetMode="External"/><Relationship Id="rId262" Type="http://schemas.openxmlformats.org/officeDocument/2006/relationships/hyperlink" Target="http://www.gutenberg.org/files/19909/19909-h/19909-h.htm" TargetMode="External"/><Relationship Id="rId567" Type="http://schemas.openxmlformats.org/officeDocument/2006/relationships/hyperlink" Target="https://en.wikipedia.org/wiki/Heart_rate_monitor" TargetMode="External"/><Relationship Id="rId1197" Type="http://schemas.openxmlformats.org/officeDocument/2006/relationships/hyperlink" Target="https://kids.frontiersin.org/article/10.3389/frym.2018.00020" TargetMode="External"/><Relationship Id="rId122" Type="http://schemas.openxmlformats.org/officeDocument/2006/relationships/hyperlink" Target="http://www.gutenberg.org/files/18674/18674-h/18674-h.htm" TargetMode="External"/><Relationship Id="rId774" Type="http://schemas.openxmlformats.org/officeDocument/2006/relationships/hyperlink" Target="https://en.wikipedia.org/wiki/Public_domain" TargetMode="External"/><Relationship Id="rId981" Type="http://schemas.openxmlformats.org/officeDocument/2006/relationships/hyperlink" Target="https://kids.frontiersin.org/article/10.3389/frym.2019.00013" TargetMode="External"/><Relationship Id="rId1057" Type="http://schemas.openxmlformats.org/officeDocument/2006/relationships/hyperlink" Target="https://kids.frontiersin.org/article/10.3389/frym.2019.00122" TargetMode="External"/><Relationship Id="rId427" Type="http://schemas.openxmlformats.org/officeDocument/2006/relationships/hyperlink" Target="https://en.wikipedia.org/wiki/Civic_technology" TargetMode="External"/><Relationship Id="rId634" Type="http://schemas.openxmlformats.org/officeDocument/2006/relationships/hyperlink" Target="https://en.wikipedia.org/wiki/Laissez-faire" TargetMode="External"/><Relationship Id="rId841" Type="http://schemas.openxmlformats.org/officeDocument/2006/relationships/hyperlink" Target="https://simple.wikipedia.org/wiki/Stone_Age" TargetMode="External"/><Relationship Id="rId1264" Type="http://schemas.openxmlformats.org/officeDocument/2006/relationships/hyperlink" Target="https://kids.frontiersin.org/article/10.3389/frym.2018.00025" TargetMode="External"/><Relationship Id="rId1471" Type="http://schemas.openxmlformats.org/officeDocument/2006/relationships/hyperlink" Target="https://www.africanstorybook.org/" TargetMode="External"/><Relationship Id="rId701" Type="http://schemas.openxmlformats.org/officeDocument/2006/relationships/hyperlink" Target="https://simple.wikipedia.org/wiki/Nanotechnology" TargetMode="External"/><Relationship Id="rId939" Type="http://schemas.openxmlformats.org/officeDocument/2006/relationships/hyperlink" Target="https://kids.frontiersin.org/article/10.3389/frym.2018.00074" TargetMode="External"/><Relationship Id="rId1124" Type="http://schemas.openxmlformats.org/officeDocument/2006/relationships/hyperlink" Target="https://simple.wikipedia.org/wiki/Supersonic" TargetMode="External"/><Relationship Id="rId1331" Type="http://schemas.openxmlformats.org/officeDocument/2006/relationships/hyperlink" Target="https://kids.frontiersin.org/article/10.3389/frym.2017.00003" TargetMode="External"/><Relationship Id="rId68" Type="http://schemas.openxmlformats.org/officeDocument/2006/relationships/hyperlink" Target="http://www.gutenberg.org/files/13859/13859-h/13859-h.htm" TargetMode="External"/><Relationship Id="rId1429" Type="http://schemas.openxmlformats.org/officeDocument/2006/relationships/hyperlink" Target="https://www.africanstorybook.org/" TargetMode="External"/><Relationship Id="rId284" Type="http://schemas.openxmlformats.org/officeDocument/2006/relationships/hyperlink" Target="http://www.gutenberg.org/cache/epub/5796/pg5796.html" TargetMode="External"/><Relationship Id="rId491" Type="http://schemas.openxmlformats.org/officeDocument/2006/relationships/hyperlink" Target="https://en.wikipedia.org/wiki/Electric_current" TargetMode="External"/><Relationship Id="rId144" Type="http://schemas.openxmlformats.org/officeDocument/2006/relationships/hyperlink" Target="http://www.gutenberg.org/files/20425/20425-h/20425-h.htm" TargetMode="External"/><Relationship Id="rId589" Type="http://schemas.openxmlformats.org/officeDocument/2006/relationships/hyperlink" Target="https://en.wikipedia.org/wiki/Implantable_cardioverter-defibrillator" TargetMode="External"/><Relationship Id="rId796" Type="http://schemas.openxmlformats.org/officeDocument/2006/relationships/hyperlink" Target="https://simple.wikipedia.org/wiki/Roman_Empire" TargetMode="External"/><Relationship Id="rId351" Type="http://schemas.openxmlformats.org/officeDocument/2006/relationships/hyperlink" Target="http://www.gutenberg.org/files/23926/23926-h/23926-h.htm" TargetMode="External"/><Relationship Id="rId449" Type="http://schemas.openxmlformats.org/officeDocument/2006/relationships/hyperlink" Target="https://simple.wikipedia.org/wiki/Copper" TargetMode="External"/><Relationship Id="rId656" Type="http://schemas.openxmlformats.org/officeDocument/2006/relationships/hyperlink" Target="https://simple.wikipedia.org/wiki/Magnetic_field" TargetMode="External"/><Relationship Id="rId863" Type="http://schemas.openxmlformats.org/officeDocument/2006/relationships/hyperlink" Target="https://simple.wikipedia.org/wiki/Trojan_War" TargetMode="External"/><Relationship Id="rId1079" Type="http://schemas.openxmlformats.org/officeDocument/2006/relationships/hyperlink" Target="https://simple.wikipedia.org/wiki/Nuclear_energy" TargetMode="External"/><Relationship Id="rId1286" Type="http://schemas.openxmlformats.org/officeDocument/2006/relationships/hyperlink" Target="https://www.africanstorybook.org/" TargetMode="External"/><Relationship Id="rId1493" Type="http://schemas.openxmlformats.org/officeDocument/2006/relationships/hyperlink" Target="https://www.africanstorybook.org/" TargetMode="External"/><Relationship Id="rId211" Type="http://schemas.openxmlformats.org/officeDocument/2006/relationships/hyperlink" Target="http://www.gutenberg.org/files/21312/21312-h/21312-h.htm" TargetMode="External"/><Relationship Id="rId309" Type="http://schemas.openxmlformats.org/officeDocument/2006/relationships/hyperlink" Target="http://www.gutenberg.org/files/23405/23405-h/23405-h.htm" TargetMode="External"/><Relationship Id="rId516" Type="http://schemas.openxmlformats.org/officeDocument/2006/relationships/hyperlink" Target="https://simple.wikipedia.org/wiki/Fascism" TargetMode="External"/><Relationship Id="rId1146" Type="http://schemas.openxmlformats.org/officeDocument/2006/relationships/hyperlink" Target="https://kids.frontiersin.org/article/10.3389/frym.2018.00005" TargetMode="External"/><Relationship Id="rId723" Type="http://schemas.openxmlformats.org/officeDocument/2006/relationships/hyperlink" Target="https://en.wikipedia.org/wiki/Oil_refinery" TargetMode="External"/><Relationship Id="rId930" Type="http://schemas.openxmlformats.org/officeDocument/2006/relationships/hyperlink" Target="https://kids.frontiersin.org/article/10.3389/frym.2019.00043" TargetMode="External"/><Relationship Id="rId1006" Type="http://schemas.openxmlformats.org/officeDocument/2006/relationships/hyperlink" Target="https://www.commonlit.org/texts/a-space-is-more-than-just-a-space" TargetMode="External"/><Relationship Id="rId1353" Type="http://schemas.openxmlformats.org/officeDocument/2006/relationships/hyperlink" Target="https://kids.frontiersin.org/article/10.3389/frym.2017.00068" TargetMode="External"/><Relationship Id="rId1213" Type="http://schemas.openxmlformats.org/officeDocument/2006/relationships/hyperlink" Target="https://kids.frontiersin.org/article/10.3389/frym.2018.00043" TargetMode="External"/><Relationship Id="rId1420" Type="http://schemas.openxmlformats.org/officeDocument/2006/relationships/hyperlink" Target="https://www.africanstorybook.org/" TargetMode="External"/><Relationship Id="rId1518" Type="http://schemas.openxmlformats.org/officeDocument/2006/relationships/hyperlink" Target="http://static.ehe.osu.edu/sites/beyond/penguins/downloads/feature-stories/ice-cube-k1-text.pdf" TargetMode="External"/><Relationship Id="rId17" Type="http://schemas.openxmlformats.org/officeDocument/2006/relationships/hyperlink" Target="http://www.gutenberg.org/files/23661/23661-h/23661-h.htm" TargetMode="External"/><Relationship Id="rId166" Type="http://schemas.openxmlformats.org/officeDocument/2006/relationships/hyperlink" Target="http://www.gutenberg.org/files/19909/19909-h/19909-h.htm" TargetMode="External"/><Relationship Id="rId373" Type="http://schemas.openxmlformats.org/officeDocument/2006/relationships/hyperlink" Target="http://www.gutenberg.org/cache/epub/3152/pg3152-images.html" TargetMode="External"/><Relationship Id="rId580" Type="http://schemas.openxmlformats.org/officeDocument/2006/relationships/hyperlink" Target="https://simple.wikipedia.org/wiki/Hormone" TargetMode="External"/><Relationship Id="rId1" Type="http://schemas.openxmlformats.org/officeDocument/2006/relationships/hyperlink" Target="http://www.gutenberg.org/cache/epub/5631/pg5631-images.html" TargetMode="External"/><Relationship Id="rId233" Type="http://schemas.openxmlformats.org/officeDocument/2006/relationships/hyperlink" Target="http://www.gutenberg.org/files/19461/19461-h/19461-h.htm" TargetMode="External"/><Relationship Id="rId440" Type="http://schemas.openxmlformats.org/officeDocument/2006/relationships/hyperlink" Target="https://simple.wikipedia.org/wiki/Colosseum" TargetMode="External"/><Relationship Id="rId678" Type="http://schemas.openxmlformats.org/officeDocument/2006/relationships/hyperlink" Target="https://kids.frontiersin.org/article/10.3389/frym.2019.00163" TargetMode="External"/><Relationship Id="rId885" Type="http://schemas.openxmlformats.org/officeDocument/2006/relationships/hyperlink" Target="https://kids.frontiersin.org/article/10.3389/frym.2020.00049" TargetMode="External"/><Relationship Id="rId1070" Type="http://schemas.openxmlformats.org/officeDocument/2006/relationships/hyperlink" Target="https://kids.frontiersin.org/article/10.3389/frym.2019.00079" TargetMode="External"/><Relationship Id="rId300" Type="http://schemas.openxmlformats.org/officeDocument/2006/relationships/hyperlink" Target="http://www.gutenberg.org/files/15373/15373-h/15373-h.htm" TargetMode="External"/><Relationship Id="rId538" Type="http://schemas.openxmlformats.org/officeDocument/2006/relationships/hyperlink" Target="https://en.wikipedia.org/wiki/Gamification" TargetMode="External"/><Relationship Id="rId745" Type="http://schemas.openxmlformats.org/officeDocument/2006/relationships/hyperlink" Target="https://www.africanstorybook.org/" TargetMode="External"/><Relationship Id="rId952" Type="http://schemas.openxmlformats.org/officeDocument/2006/relationships/hyperlink" Target="https://kids.frontiersin.org/article/10.3389/frym.2019.00146" TargetMode="External"/><Relationship Id="rId1168" Type="http://schemas.openxmlformats.org/officeDocument/2006/relationships/hyperlink" Target="https://simple.wikipedia.org/wiki/Capacitor" TargetMode="External"/><Relationship Id="rId1375" Type="http://schemas.openxmlformats.org/officeDocument/2006/relationships/hyperlink" Target="https://freekidsbooks.org/wp-content/uploads/2020/05/FKB-Stories-A-Butterfly-Smile.pdf" TargetMode="External"/><Relationship Id="rId81" Type="http://schemas.openxmlformats.org/officeDocument/2006/relationships/hyperlink" Target="http://www.gutenberg.org/files/25489/25489-h/25489-h.htm" TargetMode="External"/><Relationship Id="rId605" Type="http://schemas.openxmlformats.org/officeDocument/2006/relationships/hyperlink" Target="https://en.wikipedia.org/wiki/Ion" TargetMode="External"/><Relationship Id="rId812" Type="http://schemas.openxmlformats.org/officeDocument/2006/relationships/hyperlink" Target="https://en.wikipedia.org/wiki/Seven_Years%27_War" TargetMode="External"/><Relationship Id="rId1028" Type="http://schemas.openxmlformats.org/officeDocument/2006/relationships/hyperlink" Target="https://kids.frontiersin.org/article/10.3389/frym.2019.00071" TargetMode="External"/><Relationship Id="rId1235" Type="http://schemas.openxmlformats.org/officeDocument/2006/relationships/hyperlink" Target="https://www.africanstorybook.org/" TargetMode="External"/><Relationship Id="rId1442" Type="http://schemas.openxmlformats.org/officeDocument/2006/relationships/hyperlink" Target="https://www.africanstorybook.org/" TargetMode="External"/><Relationship Id="rId1302" Type="http://schemas.openxmlformats.org/officeDocument/2006/relationships/hyperlink" Target="https://simple.wikipedia.org/wiki/Boycott" TargetMode="External"/><Relationship Id="rId39" Type="http://schemas.openxmlformats.org/officeDocument/2006/relationships/hyperlink" Target="http://www.gutenberg.org/files/21797/21797-h/21797-h.htm" TargetMode="External"/><Relationship Id="rId188" Type="http://schemas.openxmlformats.org/officeDocument/2006/relationships/hyperlink" Target="http://www.gutenberg.org/files/8178/8178-h/8178-h.htm" TargetMode="External"/><Relationship Id="rId395" Type="http://schemas.openxmlformats.org/officeDocument/2006/relationships/hyperlink" Target="https://simple.wikipedia.org/wiki/Bluetooth" TargetMode="External"/><Relationship Id="rId255" Type="http://schemas.openxmlformats.org/officeDocument/2006/relationships/hyperlink" Target="http://www.gutenberg.org/files/19909/19909-h/19909-h.htm" TargetMode="External"/><Relationship Id="rId462" Type="http://schemas.openxmlformats.org/officeDocument/2006/relationships/hyperlink" Target="https://en.wikipedia.org/wiki/Databending" TargetMode="External"/><Relationship Id="rId1092" Type="http://schemas.openxmlformats.org/officeDocument/2006/relationships/hyperlink" Target="https://simple.wikipedia.org/wiki/Postmodernism" TargetMode="External"/><Relationship Id="rId1397" Type="http://schemas.openxmlformats.org/officeDocument/2006/relationships/hyperlink" Target="https://www.africanstorybook.org/" TargetMode="External"/><Relationship Id="rId115" Type="http://schemas.openxmlformats.org/officeDocument/2006/relationships/hyperlink" Target="http://www.gutenberg.org/files/18058/18058-h/18058-h.htm" TargetMode="External"/><Relationship Id="rId322" Type="http://schemas.openxmlformats.org/officeDocument/2006/relationships/hyperlink" Target="http://www.gutenberg.org/cache/epub/6323/pg6323-images.html" TargetMode="External"/><Relationship Id="rId767" Type="http://schemas.openxmlformats.org/officeDocument/2006/relationships/hyperlink" Target="https://en.wikipedia.org/wiki/Privateer" TargetMode="External"/><Relationship Id="rId974" Type="http://schemas.openxmlformats.org/officeDocument/2006/relationships/hyperlink" Target="https://kids.frontiersin.org/article/10.3389/frym.2019.00131" TargetMode="External"/><Relationship Id="rId627" Type="http://schemas.openxmlformats.org/officeDocument/2006/relationships/hyperlink" Target="https://kids.frontiersin.org/article/10.3389/frym.2020.00050" TargetMode="External"/><Relationship Id="rId834" Type="http://schemas.openxmlformats.org/officeDocument/2006/relationships/hyperlink" Target="https://simple.wikipedia.org/wiki/Speed_of_light" TargetMode="External"/><Relationship Id="rId1257" Type="http://schemas.openxmlformats.org/officeDocument/2006/relationships/hyperlink" Target="https://www.commonlit.org/texts/jesse-owens" TargetMode="External"/><Relationship Id="rId1464" Type="http://schemas.openxmlformats.org/officeDocument/2006/relationships/hyperlink" Target="https://www.africanstorybook.org/" TargetMode="External"/><Relationship Id="rId901" Type="http://schemas.openxmlformats.org/officeDocument/2006/relationships/hyperlink" Target="https://en.wikipedia.org/wiki/World_Wide_Web" TargetMode="External"/><Relationship Id="rId1117" Type="http://schemas.openxmlformats.org/officeDocument/2006/relationships/hyperlink" Target="https://simple.wikipedia.org/wiki/State" TargetMode="External"/><Relationship Id="rId1324" Type="http://schemas.openxmlformats.org/officeDocument/2006/relationships/hyperlink" Target="https://www.africanstorybook.org/" TargetMode="External"/><Relationship Id="rId1531" Type="http://schemas.openxmlformats.org/officeDocument/2006/relationships/hyperlink" Target="https://en.wikibooks.org/wiki/Wikijunior:Biology/Kingdoms/Animals" TargetMode="External"/><Relationship Id="rId30" Type="http://schemas.openxmlformats.org/officeDocument/2006/relationships/hyperlink" Target="http://www.gutenberg.org/files/16472/16472-h/16472-h.htm" TargetMode="External"/><Relationship Id="rId277" Type="http://schemas.openxmlformats.org/officeDocument/2006/relationships/hyperlink" Target="http://www.gutenberg.org/cache/epub/5796/pg5796.html" TargetMode="External"/><Relationship Id="rId484" Type="http://schemas.openxmlformats.org/officeDocument/2006/relationships/hyperlink" Target="https://en.wikipedia.org/wiki/Earthquake" TargetMode="External"/><Relationship Id="rId137" Type="http://schemas.openxmlformats.org/officeDocument/2006/relationships/hyperlink" Target="http://www.gutenberg.org/files/14916/14916-h/14916-h.htm" TargetMode="External"/><Relationship Id="rId344" Type="http://schemas.openxmlformats.org/officeDocument/2006/relationships/hyperlink" Target="http://www.gutenberg.org/cache/epub/6323/pg6323-images.html" TargetMode="External"/><Relationship Id="rId691" Type="http://schemas.openxmlformats.org/officeDocument/2006/relationships/hyperlink" Target="https://simple.wikipedia.org/wiki/Mobile_phone" TargetMode="External"/><Relationship Id="rId789" Type="http://schemas.openxmlformats.org/officeDocument/2006/relationships/hyperlink" Target="https://en.wikipedia.org/wiki/Research_and_development" TargetMode="External"/><Relationship Id="rId996" Type="http://schemas.openxmlformats.org/officeDocument/2006/relationships/hyperlink" Target="https://kids.frontiersin.org/article/10.3389/frym.2019.00060" TargetMode="External"/><Relationship Id="rId551" Type="http://schemas.openxmlformats.org/officeDocument/2006/relationships/hyperlink" Target="https://simple.wikipedia.org/wiki/Global_Positioning_System" TargetMode="External"/><Relationship Id="rId649" Type="http://schemas.openxmlformats.org/officeDocument/2006/relationships/hyperlink" Target="https://kids.frontiersin.org/article/10.3389/frym.2020.00076" TargetMode="External"/><Relationship Id="rId856" Type="http://schemas.openxmlformats.org/officeDocument/2006/relationships/hyperlink" Target="https://en.wikipedia.org/wiki/Tissue_(biology)" TargetMode="External"/><Relationship Id="rId1181" Type="http://schemas.openxmlformats.org/officeDocument/2006/relationships/hyperlink" Target="https://kids.frontiersin.org/article/10.3389/frym.2018.00040" TargetMode="External"/><Relationship Id="rId1279" Type="http://schemas.openxmlformats.org/officeDocument/2006/relationships/hyperlink" Target="https://kids.frontiersin.org/article/10.3389/frym.2017.00064" TargetMode="External"/><Relationship Id="rId1486" Type="http://schemas.openxmlformats.org/officeDocument/2006/relationships/hyperlink" Target="https://www.africanstorybook.org/" TargetMode="External"/><Relationship Id="rId204" Type="http://schemas.openxmlformats.org/officeDocument/2006/relationships/hyperlink" Target="http://www.gutenberg.org/files/21687/21687-h/21687-h.htm" TargetMode="External"/><Relationship Id="rId411" Type="http://schemas.openxmlformats.org/officeDocument/2006/relationships/hyperlink" Target="https://en.wikipedia.org/wiki/Carbon_monoxide" TargetMode="External"/><Relationship Id="rId509" Type="http://schemas.openxmlformats.org/officeDocument/2006/relationships/hyperlink" Target="https://simple.wikipedia.org/wiki/Ethernet" TargetMode="External"/><Relationship Id="rId1041" Type="http://schemas.openxmlformats.org/officeDocument/2006/relationships/hyperlink" Target="https://kids.frontiersin.org/article/10.3389/frym.2019.00002" TargetMode="External"/><Relationship Id="rId1139" Type="http://schemas.openxmlformats.org/officeDocument/2006/relationships/hyperlink" Target="https://www.africanstorybook.org/" TargetMode="External"/><Relationship Id="rId1346" Type="http://schemas.openxmlformats.org/officeDocument/2006/relationships/hyperlink" Target="https://kids.frontiersin.org/article/10.3389/frym.2017.00037" TargetMode="External"/><Relationship Id="rId716" Type="http://schemas.openxmlformats.org/officeDocument/2006/relationships/hyperlink" Target="https://www.africanstorybook.org/" TargetMode="External"/><Relationship Id="rId923" Type="http://schemas.openxmlformats.org/officeDocument/2006/relationships/hyperlink" Target="https://kids.frontiersin.org/article/10.3389/frym.2018.00077" TargetMode="External"/><Relationship Id="rId52" Type="http://schemas.openxmlformats.org/officeDocument/2006/relationships/hyperlink" Target="http://www.gutenberg.org/cache/epub/10466/pg10466-images.html" TargetMode="External"/><Relationship Id="rId1206" Type="http://schemas.openxmlformats.org/officeDocument/2006/relationships/hyperlink" Target="https://kids.frontiersin.org/article/10.3389/frym.2018.00054" TargetMode="External"/><Relationship Id="rId1413" Type="http://schemas.openxmlformats.org/officeDocument/2006/relationships/hyperlink" Target="https://www.africanstorybook.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1EE5-6D51-4649-BC5B-AF80F5644242}">
  <dimension ref="A1:AB4725"/>
  <sheetViews>
    <sheetView tabSelected="1" topLeftCell="L1" zoomScale="120" zoomScaleNormal="120" workbookViewId="0">
      <selection activeCell="S1" sqref="S1"/>
    </sheetView>
  </sheetViews>
  <sheetFormatPr baseColWidth="10" defaultColWidth="14.5" defaultRowHeight="16" x14ac:dyDescent="0.2"/>
  <cols>
    <col min="1" max="1" width="5" style="2" customWidth="1"/>
    <col min="2" max="2" width="13.83203125" style="2" customWidth="1"/>
    <col min="3" max="3" width="16" style="2" customWidth="1"/>
    <col min="4" max="4" width="11.1640625" style="2" customWidth="1"/>
    <col min="5" max="6" width="7.5" style="2" customWidth="1"/>
    <col min="7" max="7" width="7" style="2" customWidth="1"/>
    <col min="8" max="8" width="9.33203125" style="2" customWidth="1"/>
    <col min="9" max="9" width="11.33203125" style="2" customWidth="1"/>
    <col min="10" max="10" width="9.83203125" style="2" customWidth="1"/>
    <col min="11" max="11" width="15.33203125" style="2" customWidth="1"/>
    <col min="12" max="12" width="9.6640625" style="2" customWidth="1"/>
    <col min="13" max="13" width="14" style="2" customWidth="1"/>
    <col min="14" max="14" width="16" style="2" customWidth="1"/>
    <col min="15" max="15" width="65.5" style="2" customWidth="1"/>
    <col min="16" max="16" width="11.33203125" style="2" customWidth="1"/>
    <col min="17" max="17" width="13.5" style="2" bestFit="1" customWidth="1"/>
    <col min="18" max="18" width="14.5" style="2"/>
    <col min="19" max="28" width="13.5" style="2" customWidth="1"/>
    <col min="29" max="16384" width="14.5" style="2"/>
  </cols>
  <sheetData>
    <row r="1" spans="1:28" ht="32" customHeight="1" x14ac:dyDescent="0.2">
      <c r="A1" s="8" t="s">
        <v>0</v>
      </c>
      <c r="B1" s="5" t="s">
        <v>1</v>
      </c>
      <c r="C1" s="5" t="s">
        <v>2</v>
      </c>
      <c r="D1" s="5" t="s">
        <v>3</v>
      </c>
      <c r="E1" s="5" t="s">
        <v>4</v>
      </c>
      <c r="F1" s="5" t="s">
        <v>5</v>
      </c>
      <c r="G1" s="5" t="s">
        <v>6</v>
      </c>
      <c r="H1" s="5" t="s">
        <v>15799</v>
      </c>
      <c r="I1" s="5" t="s">
        <v>15798</v>
      </c>
      <c r="J1" s="5" t="s">
        <v>7</v>
      </c>
      <c r="K1" s="5" t="s">
        <v>8</v>
      </c>
      <c r="L1" s="5" t="s">
        <v>15797</v>
      </c>
      <c r="M1" s="8" t="s">
        <v>15796</v>
      </c>
      <c r="N1" s="5" t="s">
        <v>15795</v>
      </c>
      <c r="O1" s="5" t="s">
        <v>9</v>
      </c>
      <c r="P1" s="5" t="s">
        <v>15815</v>
      </c>
      <c r="Q1" s="5" t="s">
        <v>15817</v>
      </c>
      <c r="R1" s="5" t="s">
        <v>10</v>
      </c>
      <c r="S1" s="5" t="s">
        <v>11</v>
      </c>
      <c r="T1" s="5" t="s">
        <v>12</v>
      </c>
      <c r="U1" s="5" t="s">
        <v>15822</v>
      </c>
      <c r="V1" s="5" t="s">
        <v>15823</v>
      </c>
      <c r="W1" s="5" t="s">
        <v>15824</v>
      </c>
      <c r="X1" s="5" t="s">
        <v>15825</v>
      </c>
      <c r="Y1" s="5" t="s">
        <v>15826</v>
      </c>
      <c r="Z1" s="5" t="s">
        <v>15827</v>
      </c>
      <c r="AA1" s="5" t="s">
        <v>15828</v>
      </c>
      <c r="AB1" s="5" t="s">
        <v>15829</v>
      </c>
    </row>
    <row r="2" spans="1:28" ht="15.75" customHeight="1" x14ac:dyDescent="0.2">
      <c r="A2" s="8">
        <v>400</v>
      </c>
      <c r="B2" s="5" t="s">
        <v>13</v>
      </c>
      <c r="C2" s="5" t="s">
        <v>14</v>
      </c>
      <c r="D2" s="5"/>
      <c r="E2" s="9" t="s">
        <v>15</v>
      </c>
      <c r="F2" s="10">
        <v>1914</v>
      </c>
      <c r="G2" s="10" t="s">
        <v>16</v>
      </c>
      <c r="H2" s="10"/>
      <c r="I2" s="10">
        <v>900</v>
      </c>
      <c r="J2" s="10" t="s">
        <v>17</v>
      </c>
      <c r="K2" s="10"/>
      <c r="L2" s="10" t="s">
        <v>18</v>
      </c>
      <c r="M2" s="11">
        <v>1</v>
      </c>
      <c r="N2" s="10">
        <v>1</v>
      </c>
      <c r="O2" s="12" t="s">
        <v>19</v>
      </c>
      <c r="P2" s="11">
        <f ca="1">IFERROR(__xludf.DUMMYFUNCTION("COUNTA(SPLIT(Q2,"" ""))"),174)</f>
        <v>174</v>
      </c>
      <c r="Q2" s="11">
        <v>11</v>
      </c>
      <c r="R2" s="11">
        <f ca="1">IFERROR(__xludf.DUMMYFUNCTION("COUNTA(SPLIT($Q2,CHAR(10),FALSE))"),6)</f>
        <v>6</v>
      </c>
      <c r="S2" s="2">
        <v>-0.340259125</v>
      </c>
      <c r="T2" s="2">
        <v>0.46400904599999998</v>
      </c>
      <c r="U2" s="2">
        <v>81.7</v>
      </c>
      <c r="V2" s="2">
        <v>5.95</v>
      </c>
      <c r="W2" s="2">
        <v>7.37</v>
      </c>
      <c r="X2" s="2">
        <v>8</v>
      </c>
      <c r="Y2" s="2">
        <v>6.55</v>
      </c>
      <c r="Z2" s="2">
        <v>0.12102</v>
      </c>
      <c r="AA2" s="2">
        <v>0.11952</v>
      </c>
      <c r="AB2" s="2">
        <v>12.097815499999999</v>
      </c>
    </row>
    <row r="3" spans="1:28" ht="15.75" customHeight="1" x14ac:dyDescent="0.2">
      <c r="A3" s="8">
        <v>401</v>
      </c>
      <c r="B3" s="5" t="s">
        <v>13</v>
      </c>
      <c r="C3" s="5" t="s">
        <v>20</v>
      </c>
      <c r="D3" s="5"/>
      <c r="E3" s="9" t="s">
        <v>21</v>
      </c>
      <c r="F3" s="10">
        <v>1917</v>
      </c>
      <c r="G3" s="10" t="s">
        <v>16</v>
      </c>
      <c r="H3" s="10"/>
      <c r="I3" s="10">
        <v>700</v>
      </c>
      <c r="J3" s="10" t="s">
        <v>17</v>
      </c>
      <c r="K3" s="10"/>
      <c r="L3" s="10" t="s">
        <v>22</v>
      </c>
      <c r="M3" s="11">
        <v>2</v>
      </c>
      <c r="N3" s="10">
        <v>1.5</v>
      </c>
      <c r="O3" s="12" t="s">
        <v>23</v>
      </c>
      <c r="P3" s="11">
        <f ca="1">IFERROR(__xludf.DUMMYFUNCTION("COUNTA(SPLIT(Q3,"" ""))"),164)</f>
        <v>164</v>
      </c>
      <c r="Q3" s="11">
        <v>15</v>
      </c>
      <c r="R3" s="11">
        <f ca="1">IFERROR(__xludf.DUMMYFUNCTION("COUNTA(SPLIT($Q3,CHAR(10),FALSE))"),6)</f>
        <v>6</v>
      </c>
      <c r="S3" s="2">
        <v>-0.31537234200000003</v>
      </c>
      <c r="T3" s="2">
        <v>0.48080497</v>
      </c>
      <c r="U3" s="2">
        <v>80.260000000000005</v>
      </c>
      <c r="V3" s="2">
        <v>4.8600000000000003</v>
      </c>
      <c r="W3" s="2">
        <v>4.16</v>
      </c>
      <c r="X3" s="2">
        <v>7</v>
      </c>
      <c r="Y3" s="2">
        <v>6.25</v>
      </c>
      <c r="Z3" s="2">
        <v>4.9209999999999997E-2</v>
      </c>
      <c r="AA3" s="2">
        <v>4.9209999999999997E-2</v>
      </c>
      <c r="AB3" s="2">
        <v>22.550178620000001</v>
      </c>
    </row>
    <row r="4" spans="1:28" ht="15.75" customHeight="1" x14ac:dyDescent="0.2">
      <c r="A4" s="8">
        <v>402</v>
      </c>
      <c r="B4" s="5" t="s">
        <v>13</v>
      </c>
      <c r="C4" s="5" t="s">
        <v>24</v>
      </c>
      <c r="D4" s="5"/>
      <c r="E4" s="9" t="s">
        <v>25</v>
      </c>
      <c r="F4" s="10">
        <v>1917</v>
      </c>
      <c r="G4" s="10" t="s">
        <v>16</v>
      </c>
      <c r="H4" s="10"/>
      <c r="I4" s="10">
        <v>900</v>
      </c>
      <c r="J4" s="10" t="s">
        <v>17</v>
      </c>
      <c r="K4" s="10"/>
      <c r="L4" s="10" t="s">
        <v>22</v>
      </c>
      <c r="M4" s="11">
        <v>2</v>
      </c>
      <c r="N4" s="10">
        <v>1.5</v>
      </c>
      <c r="O4" s="12" t="s">
        <v>26</v>
      </c>
      <c r="P4" s="11">
        <f ca="1">IFERROR(__xludf.DUMMYFUNCTION("COUNTA(SPLIT(Q4,"" ""))"),162)</f>
        <v>162</v>
      </c>
      <c r="Q4" s="11">
        <v>11</v>
      </c>
      <c r="R4" s="11">
        <f ca="1">IFERROR(__xludf.DUMMYFUNCTION("COUNTA(SPLIT($Q4,CHAR(10),FALSE))"),5)</f>
        <v>5</v>
      </c>
      <c r="S4" s="2">
        <v>-0.58011796599999998</v>
      </c>
      <c r="T4" s="2">
        <v>0.47667622599999998</v>
      </c>
      <c r="U4" s="2">
        <v>79.040000000000006</v>
      </c>
      <c r="V4" s="2">
        <v>6.03</v>
      </c>
      <c r="W4" s="2">
        <v>5.81</v>
      </c>
      <c r="X4" s="2">
        <v>9</v>
      </c>
      <c r="Y4" s="2">
        <v>7.31</v>
      </c>
      <c r="Z4" s="2">
        <v>0.10172</v>
      </c>
      <c r="AA4" s="2">
        <v>9.7239999999999993E-2</v>
      </c>
      <c r="AB4" s="2">
        <v>18.125278940000001</v>
      </c>
    </row>
    <row r="5" spans="1:28" ht="15.75" customHeight="1" x14ac:dyDescent="0.2">
      <c r="A5" s="8">
        <v>403</v>
      </c>
      <c r="B5" s="5" t="s">
        <v>27</v>
      </c>
      <c r="C5" s="5" t="s">
        <v>28</v>
      </c>
      <c r="D5" s="5"/>
      <c r="E5" s="9" t="s">
        <v>29</v>
      </c>
      <c r="F5" s="10">
        <v>1863</v>
      </c>
      <c r="G5" s="10" t="s">
        <v>16</v>
      </c>
      <c r="H5" s="10"/>
      <c r="I5" s="10">
        <v>1300</v>
      </c>
      <c r="J5" s="10" t="s">
        <v>17</v>
      </c>
      <c r="K5" s="10"/>
      <c r="L5" s="10" t="s">
        <v>30</v>
      </c>
      <c r="M5" s="11">
        <v>3</v>
      </c>
      <c r="N5" s="10">
        <v>3</v>
      </c>
      <c r="O5" s="12" t="s">
        <v>31</v>
      </c>
      <c r="P5" s="11">
        <f ca="1">IFERROR(__xludf.DUMMYFUNCTION("COUNTA(SPLIT(Q5,"" ""))"),159)</f>
        <v>159</v>
      </c>
      <c r="Q5" s="11">
        <v>3</v>
      </c>
      <c r="R5" s="11">
        <f ca="1">IFERROR(__xludf.DUMMYFUNCTION("COUNTA(SPLIT($Q5,CHAR(10),FALSE))"),1)</f>
        <v>1</v>
      </c>
      <c r="S5" s="2">
        <v>-1.7859649769999999</v>
      </c>
      <c r="T5" s="2">
        <v>0.52659882899999999</v>
      </c>
      <c r="U5" s="2">
        <v>44.77</v>
      </c>
      <c r="V5" s="2">
        <v>20.51</v>
      </c>
      <c r="W5" s="2">
        <v>24.87</v>
      </c>
      <c r="X5" s="2">
        <v>12</v>
      </c>
      <c r="Y5" s="2">
        <v>8.56</v>
      </c>
      <c r="Z5" s="2">
        <v>7.4910000000000004E-2</v>
      </c>
      <c r="AA5" s="2">
        <v>8.856E-2</v>
      </c>
      <c r="AB5" s="2">
        <v>10.959460030000001</v>
      </c>
    </row>
    <row r="6" spans="1:28" ht="15.75" customHeight="1" x14ac:dyDescent="0.2">
      <c r="A6" s="8">
        <v>404</v>
      </c>
      <c r="B6" s="5" t="s">
        <v>32</v>
      </c>
      <c r="C6" s="5" t="s">
        <v>33</v>
      </c>
      <c r="D6" s="5" t="s">
        <v>34</v>
      </c>
      <c r="E6" s="9" t="s">
        <v>35</v>
      </c>
      <c r="F6" s="10">
        <v>1889</v>
      </c>
      <c r="G6" s="10" t="s">
        <v>16</v>
      </c>
      <c r="H6" s="10"/>
      <c r="I6" s="10">
        <v>1300</v>
      </c>
      <c r="J6" s="10" t="s">
        <v>17</v>
      </c>
      <c r="K6" s="10"/>
      <c r="L6" s="10" t="s">
        <v>22</v>
      </c>
      <c r="M6" s="11">
        <v>2</v>
      </c>
      <c r="N6" s="10">
        <v>1.5</v>
      </c>
      <c r="O6" s="12" t="s">
        <v>36</v>
      </c>
      <c r="P6" s="11">
        <f ca="1">IFERROR(__xludf.DUMMYFUNCTION("COUNTA(SPLIT(Q6,"" ""))"),163)</f>
        <v>163</v>
      </c>
      <c r="Q6" s="11">
        <v>5</v>
      </c>
      <c r="R6" s="11">
        <f ca="1">IFERROR(__xludf.DUMMYFUNCTION("COUNTA(SPLIT($Q6,CHAR(10),FALSE))"),2)</f>
        <v>2</v>
      </c>
      <c r="S6" s="2">
        <v>-1.0540133899999999</v>
      </c>
      <c r="T6" s="2">
        <v>0.45000714200000003</v>
      </c>
      <c r="U6" s="2">
        <v>68.069999999999993</v>
      </c>
      <c r="V6" s="2">
        <v>12.06</v>
      </c>
      <c r="W6" s="2">
        <v>15.47</v>
      </c>
      <c r="X6" s="2">
        <v>8</v>
      </c>
      <c r="Y6" s="2">
        <v>7</v>
      </c>
      <c r="Z6" s="2">
        <v>6.3560000000000005E-2</v>
      </c>
      <c r="AA6" s="2">
        <v>8.7980000000000003E-2</v>
      </c>
      <c r="AB6" s="2">
        <v>3.1959597780000002</v>
      </c>
    </row>
    <row r="7" spans="1:28" ht="15.75" customHeight="1" x14ac:dyDescent="0.2">
      <c r="A7" s="8">
        <v>405</v>
      </c>
      <c r="B7" s="5" t="s">
        <v>37</v>
      </c>
      <c r="C7" s="5" t="s">
        <v>38</v>
      </c>
      <c r="D7" s="5" t="s">
        <v>39</v>
      </c>
      <c r="E7" s="9" t="s">
        <v>40</v>
      </c>
      <c r="F7" s="10">
        <v>1920</v>
      </c>
      <c r="G7" s="10" t="s">
        <v>16</v>
      </c>
      <c r="H7" s="10"/>
      <c r="I7" s="10">
        <v>300</v>
      </c>
      <c r="J7" s="10" t="s">
        <v>17</v>
      </c>
      <c r="K7" s="10"/>
      <c r="L7" s="10" t="s">
        <v>18</v>
      </c>
      <c r="M7" s="11">
        <v>1</v>
      </c>
      <c r="N7" s="10">
        <v>1</v>
      </c>
      <c r="O7" s="12" t="s">
        <v>41</v>
      </c>
      <c r="P7" s="11">
        <f ca="1">IFERROR(__xludf.DUMMYFUNCTION("COUNTA(SPLIT(Q7,"" ""))"),147)</f>
        <v>147</v>
      </c>
      <c r="Q7" s="11">
        <v>5</v>
      </c>
      <c r="R7" s="11">
        <f ca="1">IFERROR(__xludf.DUMMYFUNCTION("COUNTA(SPLIT($Q7,CHAR(10),FALSE))"),1)</f>
        <v>1</v>
      </c>
      <c r="S7" s="2">
        <v>0.24719744599999999</v>
      </c>
      <c r="T7" s="2">
        <v>0.51084495699999999</v>
      </c>
      <c r="U7" s="2">
        <v>80.94</v>
      </c>
      <c r="V7" s="2">
        <v>9.4700000000000006</v>
      </c>
      <c r="W7" s="2">
        <v>10.76</v>
      </c>
      <c r="X7" s="2">
        <v>5</v>
      </c>
      <c r="Y7" s="2">
        <v>1.71</v>
      </c>
      <c r="Z7" s="2">
        <v>0.35370000000000001</v>
      </c>
      <c r="AA7" s="2">
        <v>0.36885000000000001</v>
      </c>
      <c r="AB7" s="2">
        <v>28.990105270000001</v>
      </c>
    </row>
    <row r="8" spans="1:28" ht="15.75" customHeight="1" x14ac:dyDescent="0.2">
      <c r="A8" s="8">
        <v>406</v>
      </c>
      <c r="B8" s="5" t="s">
        <v>42</v>
      </c>
      <c r="C8" s="5" t="s">
        <v>43</v>
      </c>
      <c r="D8" s="5"/>
      <c r="E8" s="9" t="s">
        <v>44</v>
      </c>
      <c r="F8" s="10">
        <v>1915</v>
      </c>
      <c r="G8" s="10" t="s">
        <v>16</v>
      </c>
      <c r="H8" s="10"/>
      <c r="I8" s="10">
        <v>1300</v>
      </c>
      <c r="J8" s="10" t="s">
        <v>17</v>
      </c>
      <c r="K8" s="10"/>
      <c r="L8" s="10" t="s">
        <v>22</v>
      </c>
      <c r="M8" s="11">
        <v>2</v>
      </c>
      <c r="N8" s="10">
        <v>1.5</v>
      </c>
      <c r="O8" s="12" t="s">
        <v>45</v>
      </c>
      <c r="P8" s="11">
        <f ca="1">IFERROR(__xludf.DUMMYFUNCTION("COUNTA(SPLIT(Q8,"" ""))"),161)</f>
        <v>161</v>
      </c>
      <c r="Q8" s="11">
        <v>7</v>
      </c>
      <c r="R8" s="11">
        <f ca="1">IFERROR(__xludf.DUMMYFUNCTION("COUNTA(SPLIT($Q8,CHAR(10),FALSE))"),3)</f>
        <v>3</v>
      </c>
      <c r="S8" s="2">
        <v>-0.86180858299999996</v>
      </c>
      <c r="T8" s="2">
        <v>0.48093649300000002</v>
      </c>
      <c r="U8" s="2">
        <v>59.67</v>
      </c>
      <c r="V8" s="2">
        <v>10.72</v>
      </c>
      <c r="W8" s="2">
        <v>11.45</v>
      </c>
      <c r="X8" s="2">
        <v>11</v>
      </c>
      <c r="Y8" s="2">
        <v>8.09</v>
      </c>
      <c r="Z8" s="2">
        <v>0.15617</v>
      </c>
      <c r="AA8" s="2">
        <v>0.16522999999999999</v>
      </c>
      <c r="AB8" s="2">
        <v>12.76658261</v>
      </c>
    </row>
    <row r="9" spans="1:28" ht="15.75" customHeight="1" x14ac:dyDescent="0.2">
      <c r="A9" s="8">
        <v>407</v>
      </c>
      <c r="B9" s="5" t="s">
        <v>42</v>
      </c>
      <c r="C9" s="5" t="s">
        <v>46</v>
      </c>
      <c r="D9" s="5"/>
      <c r="E9" s="9" t="s">
        <v>47</v>
      </c>
      <c r="F9" s="10">
        <v>1916</v>
      </c>
      <c r="G9" s="10" t="s">
        <v>16</v>
      </c>
      <c r="H9" s="10"/>
      <c r="I9" s="10">
        <v>1300</v>
      </c>
      <c r="J9" s="10" t="s">
        <v>17</v>
      </c>
      <c r="K9" s="10"/>
      <c r="L9" s="10" t="s">
        <v>30</v>
      </c>
      <c r="M9" s="11">
        <v>3</v>
      </c>
      <c r="N9" s="10">
        <v>3</v>
      </c>
      <c r="O9" s="12" t="s">
        <v>48</v>
      </c>
      <c r="P9" s="11">
        <f ca="1">IFERROR(__xludf.DUMMYFUNCTION("COUNTA(SPLIT(Q9,"" ""))"),171)</f>
        <v>171</v>
      </c>
      <c r="Q9" s="11">
        <v>8</v>
      </c>
      <c r="R9" s="11">
        <f ca="1">IFERROR(__xludf.DUMMYFUNCTION("COUNTA(SPLIT($Q9,CHAR(10),FALSE))"),3)</f>
        <v>3</v>
      </c>
      <c r="S9" s="2">
        <v>-1.759061403</v>
      </c>
      <c r="T9" s="2">
        <v>0.47650736799999999</v>
      </c>
      <c r="U9" s="2">
        <v>60.87</v>
      </c>
      <c r="V9" s="2">
        <v>10.199999999999999</v>
      </c>
      <c r="W9" s="2">
        <v>11.88</v>
      </c>
      <c r="X9" s="2">
        <v>12</v>
      </c>
      <c r="Y9" s="2">
        <v>9.23</v>
      </c>
      <c r="Z9" s="2">
        <v>0.19484000000000001</v>
      </c>
      <c r="AA9" s="2">
        <v>0.18656</v>
      </c>
      <c r="AB9" s="2">
        <v>14.130140750000001</v>
      </c>
    </row>
    <row r="10" spans="1:28" ht="15.75" customHeight="1" x14ac:dyDescent="0.2">
      <c r="A10" s="8">
        <v>408</v>
      </c>
      <c r="B10" s="5" t="s">
        <v>42</v>
      </c>
      <c r="C10" s="5" t="s">
        <v>49</v>
      </c>
      <c r="D10" s="5"/>
      <c r="E10" s="9" t="s">
        <v>50</v>
      </c>
      <c r="F10" s="10">
        <v>1917</v>
      </c>
      <c r="G10" s="10" t="s">
        <v>16</v>
      </c>
      <c r="H10" s="10"/>
      <c r="I10" s="10">
        <v>1300</v>
      </c>
      <c r="J10" s="10" t="s">
        <v>51</v>
      </c>
      <c r="K10" s="10"/>
      <c r="L10" s="10" t="s">
        <v>22</v>
      </c>
      <c r="M10" s="11">
        <v>2</v>
      </c>
      <c r="N10" s="10">
        <v>2</v>
      </c>
      <c r="O10" s="12" t="s">
        <v>52</v>
      </c>
      <c r="P10" s="11">
        <f ca="1">IFERROR(__xludf.DUMMYFUNCTION("COUNTA(SPLIT(Q10,"" ""))"),170)</f>
        <v>170</v>
      </c>
      <c r="Q10" s="11">
        <v>7</v>
      </c>
      <c r="R10" s="11">
        <f ca="1">IFERROR(__xludf.DUMMYFUNCTION("COUNTA(SPLIT($Q10,CHAR(10),FALSE))"),3)</f>
        <v>3</v>
      </c>
      <c r="S10" s="2">
        <v>-0.95232461999999996</v>
      </c>
      <c r="T10" s="2">
        <v>0.49811588099999998</v>
      </c>
      <c r="U10" s="2">
        <v>68.790000000000006</v>
      </c>
      <c r="V10" s="2">
        <v>9.8000000000000007</v>
      </c>
      <c r="W10" s="2">
        <v>11.03</v>
      </c>
      <c r="X10" s="2">
        <v>11</v>
      </c>
      <c r="Y10" s="2">
        <v>7.51</v>
      </c>
      <c r="Z10" s="2">
        <v>0.11652</v>
      </c>
      <c r="AA10" s="2">
        <v>0.12905</v>
      </c>
      <c r="AB10" s="2">
        <v>10.21647256</v>
      </c>
    </row>
    <row r="11" spans="1:28" ht="15.75" customHeight="1" x14ac:dyDescent="0.2">
      <c r="A11" s="8">
        <v>409</v>
      </c>
      <c r="B11" s="5" t="s">
        <v>53</v>
      </c>
      <c r="C11" s="5" t="s">
        <v>54</v>
      </c>
      <c r="D11" s="5"/>
      <c r="E11" s="9" t="s">
        <v>55</v>
      </c>
      <c r="F11" s="10">
        <v>1922</v>
      </c>
      <c r="G11" s="10" t="s">
        <v>16</v>
      </c>
      <c r="H11" s="10"/>
      <c r="I11" s="10">
        <v>900</v>
      </c>
      <c r="J11" s="10" t="s">
        <v>17</v>
      </c>
      <c r="K11" s="10"/>
      <c r="L11" s="10" t="s">
        <v>22</v>
      </c>
      <c r="M11" s="11">
        <v>2</v>
      </c>
      <c r="N11" s="10">
        <v>1.5</v>
      </c>
      <c r="O11" s="12" t="s">
        <v>56</v>
      </c>
      <c r="P11" s="11">
        <f ca="1">IFERROR(__xludf.DUMMYFUNCTION("COUNTA(SPLIT(Q11,"" ""))"),160)</f>
        <v>160</v>
      </c>
      <c r="Q11" s="11">
        <v>11</v>
      </c>
      <c r="R11" s="11">
        <f ca="1">IFERROR(__xludf.DUMMYFUNCTION("COUNTA(SPLIT($Q11,CHAR(10),FALSE))"),4)</f>
        <v>4</v>
      </c>
      <c r="S11" s="2">
        <v>-0.371640688</v>
      </c>
      <c r="T11" s="2">
        <v>0.46371036199999999</v>
      </c>
      <c r="U11" s="2">
        <v>79.22</v>
      </c>
      <c r="V11" s="2">
        <v>6.26</v>
      </c>
      <c r="W11" s="2">
        <v>7.33</v>
      </c>
      <c r="X11" s="2">
        <v>9</v>
      </c>
      <c r="Y11" s="2">
        <v>6.96</v>
      </c>
      <c r="Z11" s="2">
        <v>7.0150000000000004E-2</v>
      </c>
      <c r="AA11" s="2">
        <v>7.3260000000000006E-2</v>
      </c>
      <c r="AB11" s="2">
        <v>16.497077539999999</v>
      </c>
    </row>
    <row r="12" spans="1:28" ht="15.75" customHeight="1" x14ac:dyDescent="0.2">
      <c r="A12" s="8">
        <v>411</v>
      </c>
      <c r="B12" s="5" t="s">
        <v>57</v>
      </c>
      <c r="C12" s="5" t="s">
        <v>58</v>
      </c>
      <c r="D12" s="5" t="s">
        <v>59</v>
      </c>
      <c r="E12" s="9" t="s">
        <v>60</v>
      </c>
      <c r="F12" s="10">
        <v>1869</v>
      </c>
      <c r="G12" s="10" t="s">
        <v>16</v>
      </c>
      <c r="H12" s="10"/>
      <c r="I12" s="10">
        <v>1100</v>
      </c>
      <c r="J12" s="10" t="s">
        <v>17</v>
      </c>
      <c r="K12" s="10"/>
      <c r="L12" s="10" t="s">
        <v>22</v>
      </c>
      <c r="M12" s="11">
        <v>2</v>
      </c>
      <c r="N12" s="10">
        <v>1.5</v>
      </c>
      <c r="O12" s="12" t="s">
        <v>61</v>
      </c>
      <c r="P12" s="11">
        <f ca="1">IFERROR(__xludf.DUMMYFUNCTION("COUNTA(SPLIT(Q12,"" ""))"),191)</f>
        <v>191</v>
      </c>
      <c r="Q12" s="11">
        <v>8</v>
      </c>
      <c r="R12" s="11">
        <f ca="1">IFERROR(__xludf.DUMMYFUNCTION("COUNTA(SPLIT($Q12,CHAR(10),FALSE))"),2)</f>
        <v>2</v>
      </c>
      <c r="S12" s="2">
        <v>-1.2384322249999999</v>
      </c>
      <c r="T12" s="2">
        <v>0.46589977799999999</v>
      </c>
      <c r="U12" s="2">
        <v>71.88</v>
      </c>
      <c r="V12" s="2">
        <v>9.1999999999999993</v>
      </c>
      <c r="W12" s="2">
        <v>10.58</v>
      </c>
      <c r="X12" s="2">
        <v>9</v>
      </c>
      <c r="Y12" s="2">
        <v>6.88</v>
      </c>
      <c r="Z12" s="2">
        <v>7.7560000000000004E-2</v>
      </c>
      <c r="AA12" s="2">
        <v>7.5929999999999997E-2</v>
      </c>
      <c r="AB12" s="2">
        <v>15.38869186</v>
      </c>
    </row>
    <row r="13" spans="1:28" ht="15.75" customHeight="1" x14ac:dyDescent="0.2">
      <c r="A13" s="8">
        <v>412</v>
      </c>
      <c r="B13" s="5" t="s">
        <v>62</v>
      </c>
      <c r="C13" s="5" t="s">
        <v>63</v>
      </c>
      <c r="D13" s="5"/>
      <c r="E13" s="9" t="s">
        <v>64</v>
      </c>
      <c r="F13" s="10">
        <v>1908</v>
      </c>
      <c r="G13" s="10" t="s">
        <v>16</v>
      </c>
      <c r="H13" s="10"/>
      <c r="I13" s="10">
        <v>1300</v>
      </c>
      <c r="J13" s="10" t="s">
        <v>17</v>
      </c>
      <c r="K13" s="10"/>
      <c r="L13" s="10" t="s">
        <v>22</v>
      </c>
      <c r="M13" s="11">
        <v>2</v>
      </c>
      <c r="N13" s="10">
        <v>1.5</v>
      </c>
      <c r="O13" s="12" t="s">
        <v>65</v>
      </c>
      <c r="P13" s="11">
        <f ca="1">IFERROR(__xludf.DUMMYFUNCTION("COUNTA(SPLIT(Q13,"" ""))"),186)</f>
        <v>186</v>
      </c>
      <c r="Q13" s="11">
        <v>5</v>
      </c>
      <c r="R13" s="11">
        <f ca="1">IFERROR(__xludf.DUMMYFUNCTION("COUNTA(SPLIT($Q13,CHAR(10),FALSE))"),1)</f>
        <v>1</v>
      </c>
      <c r="S13" s="2">
        <v>-3.081337118</v>
      </c>
      <c r="T13" s="2">
        <v>0.55325951299999998</v>
      </c>
      <c r="U13" s="2">
        <v>36.72</v>
      </c>
      <c r="V13" s="2">
        <v>17.38</v>
      </c>
      <c r="W13" s="2">
        <v>20.100000000000001</v>
      </c>
      <c r="X13" s="2">
        <v>17</v>
      </c>
      <c r="Y13" s="2">
        <v>10.07</v>
      </c>
      <c r="Z13" s="2">
        <v>0.29354999999999998</v>
      </c>
      <c r="AA13" s="2">
        <v>0.29028999999999999</v>
      </c>
      <c r="AB13" s="2">
        <v>7.5487261549999998</v>
      </c>
    </row>
    <row r="14" spans="1:28" ht="15.75" customHeight="1" x14ac:dyDescent="0.2">
      <c r="A14" s="8">
        <v>413</v>
      </c>
      <c r="B14" s="5" t="s">
        <v>62</v>
      </c>
      <c r="C14" s="5" t="s">
        <v>66</v>
      </c>
      <c r="D14" s="5"/>
      <c r="E14" s="9" t="s">
        <v>67</v>
      </c>
      <c r="F14" s="10">
        <v>1910</v>
      </c>
      <c r="G14" s="10" t="s">
        <v>68</v>
      </c>
      <c r="H14" s="10"/>
      <c r="I14" s="10">
        <v>1100</v>
      </c>
      <c r="J14" s="10" t="s">
        <v>17</v>
      </c>
      <c r="K14" s="10"/>
      <c r="L14" s="10" t="s">
        <v>22</v>
      </c>
      <c r="M14" s="11">
        <v>2</v>
      </c>
      <c r="N14" s="10">
        <v>1.5</v>
      </c>
      <c r="O14" s="12" t="s">
        <v>69</v>
      </c>
      <c r="P14" s="11">
        <f ca="1">IFERROR(__xludf.DUMMYFUNCTION("COUNTA(SPLIT(Q14,"" ""))"),158)</f>
        <v>158</v>
      </c>
      <c r="Q14" s="11">
        <v>9</v>
      </c>
      <c r="R14" s="11">
        <f ca="1">IFERROR(__xludf.DUMMYFUNCTION("COUNTA(SPLIT($Q14,CHAR(10),FALSE))"),2)</f>
        <v>2</v>
      </c>
      <c r="S14" s="2">
        <v>-2.145248365</v>
      </c>
      <c r="T14" s="2">
        <v>0.51835104899999995</v>
      </c>
      <c r="U14" s="2">
        <v>66.89</v>
      </c>
      <c r="V14" s="2">
        <v>8.4</v>
      </c>
      <c r="W14" s="2">
        <v>7.66</v>
      </c>
      <c r="X14" s="2">
        <v>12</v>
      </c>
      <c r="Y14" s="2">
        <v>7.65</v>
      </c>
      <c r="Z14" s="2">
        <v>0.13492000000000001</v>
      </c>
      <c r="AA14" s="2">
        <v>0.15554000000000001</v>
      </c>
      <c r="AB14" s="2">
        <v>15.24061876</v>
      </c>
    </row>
    <row r="15" spans="1:28" ht="15.75" customHeight="1" x14ac:dyDescent="0.2">
      <c r="A15" s="8">
        <v>414</v>
      </c>
      <c r="B15" s="5" t="s">
        <v>62</v>
      </c>
      <c r="C15" s="5" t="s">
        <v>70</v>
      </c>
      <c r="D15" s="5"/>
      <c r="E15" s="9" t="s">
        <v>71</v>
      </c>
      <c r="F15" s="10">
        <v>1915</v>
      </c>
      <c r="G15" s="10" t="s">
        <v>16</v>
      </c>
      <c r="H15" s="10"/>
      <c r="I15" s="10">
        <v>1300</v>
      </c>
      <c r="J15" s="10" t="s">
        <v>17</v>
      </c>
      <c r="K15" s="10"/>
      <c r="L15" s="10" t="s">
        <v>22</v>
      </c>
      <c r="M15" s="11">
        <v>2</v>
      </c>
      <c r="N15" s="10">
        <v>1.5</v>
      </c>
      <c r="O15" s="12" t="s">
        <v>72</v>
      </c>
      <c r="P15" s="11">
        <f ca="1">IFERROR(__xludf.DUMMYFUNCTION("COUNTA(SPLIT(Q15,"" ""))"),189)</f>
        <v>189</v>
      </c>
      <c r="Q15" s="11">
        <v>7</v>
      </c>
      <c r="R15" s="11">
        <f ca="1">IFERROR(__xludf.DUMMYFUNCTION("COUNTA(SPLIT($Q15,CHAR(10),FALSE))"),1)</f>
        <v>1</v>
      </c>
      <c r="S15" s="2">
        <v>-1.400318025</v>
      </c>
      <c r="T15" s="2">
        <v>0.49479932100000001</v>
      </c>
      <c r="U15" s="2">
        <v>59.99</v>
      </c>
      <c r="V15" s="2">
        <v>11.67</v>
      </c>
      <c r="W15" s="2">
        <v>13.88</v>
      </c>
      <c r="X15" s="2">
        <v>13</v>
      </c>
      <c r="Y15" s="2">
        <v>8.1300000000000008</v>
      </c>
      <c r="Z15" s="2">
        <v>0.24021999999999999</v>
      </c>
      <c r="AA15" s="2">
        <v>0.23155999999999999</v>
      </c>
      <c r="AB15" s="2">
        <v>7.3426953990000001</v>
      </c>
    </row>
    <row r="16" spans="1:28" ht="15.75" customHeight="1" x14ac:dyDescent="0.2">
      <c r="A16" s="8">
        <v>415</v>
      </c>
      <c r="B16" s="5" t="s">
        <v>62</v>
      </c>
      <c r="C16" s="5" t="s">
        <v>73</v>
      </c>
      <c r="D16" s="5"/>
      <c r="E16" s="9" t="s">
        <v>74</v>
      </c>
      <c r="F16" s="10">
        <v>1917</v>
      </c>
      <c r="G16" s="10" t="s">
        <v>16</v>
      </c>
      <c r="H16" s="10"/>
      <c r="I16" s="10">
        <v>700</v>
      </c>
      <c r="J16" s="10" t="s">
        <v>17</v>
      </c>
      <c r="K16" s="10"/>
      <c r="L16" s="10" t="s">
        <v>22</v>
      </c>
      <c r="M16" s="11">
        <v>2</v>
      </c>
      <c r="N16" s="10">
        <v>1.5</v>
      </c>
      <c r="O16" s="12" t="s">
        <v>75</v>
      </c>
      <c r="P16" s="11">
        <f ca="1">IFERROR(__xludf.DUMMYFUNCTION("COUNTA(SPLIT(Q16,"" ""))"),198)</f>
        <v>198</v>
      </c>
      <c r="Q16" s="11">
        <v>15</v>
      </c>
      <c r="R16" s="11">
        <f ca="1">IFERROR(__xludf.DUMMYFUNCTION("COUNTA(SPLIT($Q16,CHAR(10),FALSE))"),2)</f>
        <v>2</v>
      </c>
      <c r="S16" s="2">
        <v>-0.49529863499999999</v>
      </c>
      <c r="T16" s="2">
        <v>0.47169428299999999</v>
      </c>
      <c r="U16" s="2">
        <v>79.010000000000005</v>
      </c>
      <c r="V16" s="2">
        <v>5.53</v>
      </c>
      <c r="W16" s="2">
        <v>5.6</v>
      </c>
      <c r="X16" s="2">
        <v>9</v>
      </c>
      <c r="Y16" s="2">
        <v>6.52</v>
      </c>
      <c r="Z16" s="2">
        <v>9.3049999999999994E-2</v>
      </c>
      <c r="AA16" s="2">
        <v>7.2340000000000002E-2</v>
      </c>
      <c r="AB16" s="2">
        <v>21.64906585</v>
      </c>
    </row>
    <row r="17" spans="1:28" ht="15.75" customHeight="1" x14ac:dyDescent="0.2">
      <c r="A17" s="8">
        <v>418</v>
      </c>
      <c r="B17" s="5" t="s">
        <v>76</v>
      </c>
      <c r="C17" s="5" t="s">
        <v>77</v>
      </c>
      <c r="D17" s="5"/>
      <c r="E17" s="9" t="s">
        <v>78</v>
      </c>
      <c r="F17" s="10">
        <v>1916</v>
      </c>
      <c r="G17" s="10" t="s">
        <v>16</v>
      </c>
      <c r="H17" s="10"/>
      <c r="I17" s="10">
        <v>900</v>
      </c>
      <c r="J17" s="10" t="s">
        <v>17</v>
      </c>
      <c r="K17" s="10"/>
      <c r="L17" s="10" t="s">
        <v>22</v>
      </c>
      <c r="M17" s="11">
        <v>2</v>
      </c>
      <c r="N17" s="10">
        <v>1.5</v>
      </c>
      <c r="O17" s="12" t="s">
        <v>79</v>
      </c>
      <c r="P17" s="11">
        <f ca="1">IFERROR(__xludf.DUMMYFUNCTION("COUNTA(SPLIT(Q17,"" ""))"),181)</f>
        <v>181</v>
      </c>
      <c r="Q17" s="11">
        <v>12</v>
      </c>
      <c r="R17" s="11">
        <f ca="1">IFERROR(__xludf.DUMMYFUNCTION("COUNTA(SPLIT($Q17,CHAR(10),FALSE))"),1)</f>
        <v>1</v>
      </c>
      <c r="S17" s="2">
        <v>0.24580570900000001</v>
      </c>
      <c r="T17" s="2">
        <v>0.49179288500000001</v>
      </c>
      <c r="U17" s="2">
        <v>84.67</v>
      </c>
      <c r="V17" s="2">
        <v>5.3</v>
      </c>
      <c r="W17" s="2">
        <v>5.58</v>
      </c>
      <c r="X17" s="2">
        <v>7</v>
      </c>
      <c r="Y17" s="2">
        <v>5.59</v>
      </c>
      <c r="Z17" s="2">
        <v>5.4010000000000002E-2</v>
      </c>
      <c r="AA17" s="2">
        <v>5.7160000000000002E-2</v>
      </c>
      <c r="AB17" s="2">
        <v>19.218526749999999</v>
      </c>
    </row>
    <row r="18" spans="1:28" ht="15.75" customHeight="1" x14ac:dyDescent="0.2">
      <c r="A18" s="8">
        <v>420</v>
      </c>
      <c r="B18" s="5" t="s">
        <v>80</v>
      </c>
      <c r="C18" s="5" t="s">
        <v>81</v>
      </c>
      <c r="D18" s="5"/>
      <c r="E18" s="9" t="s">
        <v>82</v>
      </c>
      <c r="F18" s="10">
        <v>1899</v>
      </c>
      <c r="G18" s="10" t="s">
        <v>16</v>
      </c>
      <c r="H18" s="10"/>
      <c r="I18" s="10">
        <v>1100</v>
      </c>
      <c r="J18" s="10" t="s">
        <v>17</v>
      </c>
      <c r="K18" s="10"/>
      <c r="L18" s="10" t="s">
        <v>30</v>
      </c>
      <c r="M18" s="11">
        <v>3</v>
      </c>
      <c r="N18" s="10">
        <v>2</v>
      </c>
      <c r="O18" s="12" t="s">
        <v>83</v>
      </c>
      <c r="P18" s="11">
        <f ca="1">IFERROR(__xludf.DUMMYFUNCTION("COUNTA(SPLIT(Q18,"" ""))"),171)</f>
        <v>171</v>
      </c>
      <c r="Q18" s="11">
        <v>6</v>
      </c>
      <c r="R18" s="11">
        <f ca="1">IFERROR(__xludf.DUMMYFUNCTION("COUNTA(SPLIT($Q18,CHAR(10),FALSE))"),2)</f>
        <v>2</v>
      </c>
      <c r="S18" s="2">
        <v>-0.18818586400000001</v>
      </c>
      <c r="T18" s="2">
        <v>0.48151847599999997</v>
      </c>
      <c r="U18" s="2">
        <v>70.02</v>
      </c>
      <c r="V18" s="2">
        <v>10.61</v>
      </c>
      <c r="W18" s="2">
        <v>12.46</v>
      </c>
      <c r="X18" s="2">
        <v>9</v>
      </c>
      <c r="Y18" s="2">
        <v>6.07</v>
      </c>
      <c r="Z18" s="2">
        <v>3.9199999999999999E-2</v>
      </c>
      <c r="AA18" s="2">
        <v>4.3159999999999997E-2</v>
      </c>
      <c r="AB18" s="2">
        <v>14.975224109999999</v>
      </c>
    </row>
    <row r="19" spans="1:28" ht="15.75" customHeight="1" x14ac:dyDescent="0.2">
      <c r="A19" s="8">
        <v>421</v>
      </c>
      <c r="B19" s="5" t="s">
        <v>80</v>
      </c>
      <c r="C19" s="5" t="s">
        <v>84</v>
      </c>
      <c r="D19" s="5"/>
      <c r="E19" s="9" t="s">
        <v>85</v>
      </c>
      <c r="F19" s="10">
        <v>1901</v>
      </c>
      <c r="G19" s="10" t="s">
        <v>16</v>
      </c>
      <c r="H19" s="10"/>
      <c r="I19" s="10">
        <v>900</v>
      </c>
      <c r="J19" s="10" t="s">
        <v>17</v>
      </c>
      <c r="K19" s="10"/>
      <c r="L19" s="10" t="s">
        <v>30</v>
      </c>
      <c r="M19" s="11">
        <v>3</v>
      </c>
      <c r="N19" s="10">
        <v>2</v>
      </c>
      <c r="O19" s="12" t="s">
        <v>86</v>
      </c>
      <c r="P19" s="11">
        <f ca="1">IFERROR(__xludf.DUMMYFUNCTION("COUNTA(SPLIT(Q19,"" ""))"),177)</f>
        <v>177</v>
      </c>
      <c r="Q19" s="11">
        <v>12</v>
      </c>
      <c r="R19" s="11">
        <f ca="1">IFERROR(__xludf.DUMMYFUNCTION("COUNTA(SPLIT($Q19,CHAR(10),FALSE))"),3)</f>
        <v>3</v>
      </c>
      <c r="S19" s="2">
        <v>-1.2860390900000001</v>
      </c>
      <c r="T19" s="2">
        <v>0.47056448099999998</v>
      </c>
      <c r="U19" s="2">
        <v>82.57</v>
      </c>
      <c r="V19" s="2">
        <v>5.47</v>
      </c>
      <c r="W19" s="2">
        <v>5.37</v>
      </c>
      <c r="X19" s="2">
        <v>7</v>
      </c>
      <c r="Y19" s="2">
        <v>6.66</v>
      </c>
      <c r="Z19" s="2">
        <v>-6.8900000000000003E-3</v>
      </c>
      <c r="AA19" s="2">
        <v>1.017E-2</v>
      </c>
      <c r="AB19" s="2">
        <v>22.622535190000001</v>
      </c>
    </row>
    <row r="20" spans="1:28" ht="15.75" customHeight="1" x14ac:dyDescent="0.2">
      <c r="A20" s="8">
        <v>422</v>
      </c>
      <c r="B20" s="5" t="s">
        <v>80</v>
      </c>
      <c r="C20" s="5" t="s">
        <v>87</v>
      </c>
      <c r="D20" s="5"/>
      <c r="E20" s="9" t="s">
        <v>88</v>
      </c>
      <c r="F20" s="10">
        <v>1902</v>
      </c>
      <c r="G20" s="10" t="s">
        <v>16</v>
      </c>
      <c r="H20" s="10"/>
      <c r="I20" s="10">
        <v>1300</v>
      </c>
      <c r="J20" s="10" t="s">
        <v>17</v>
      </c>
      <c r="K20" s="10"/>
      <c r="L20" s="10" t="s">
        <v>22</v>
      </c>
      <c r="M20" s="11">
        <v>2</v>
      </c>
      <c r="N20" s="10">
        <v>1.5</v>
      </c>
      <c r="O20" s="12" t="s">
        <v>89</v>
      </c>
      <c r="P20" s="11">
        <f ca="1">IFERROR(__xludf.DUMMYFUNCTION("COUNTA(SPLIT(Q20,"" ""))"),177)</f>
        <v>177</v>
      </c>
      <c r="Q20" s="11">
        <v>2</v>
      </c>
      <c r="R20" s="11">
        <f ca="1">IFERROR(__xludf.DUMMYFUNCTION("COUNTA(SPLIT($Q20,CHAR(10),FALSE))"),1)</f>
        <v>1</v>
      </c>
      <c r="S20" s="2">
        <v>-0.61773326100000003</v>
      </c>
      <c r="T20" s="2">
        <v>0.49664517699999999</v>
      </c>
      <c r="U20" s="2">
        <v>13.77</v>
      </c>
      <c r="V20" s="2">
        <v>33.33</v>
      </c>
      <c r="W20" s="2">
        <v>42.15</v>
      </c>
      <c r="X20" s="2">
        <v>12</v>
      </c>
      <c r="Y20" s="2">
        <v>9.4499999999999993</v>
      </c>
      <c r="Z20" s="2">
        <v>0.11038000000000001</v>
      </c>
      <c r="AA20" s="2">
        <v>0.12615999999999999</v>
      </c>
      <c r="AB20" s="2">
        <v>5.4740597360000001</v>
      </c>
    </row>
    <row r="21" spans="1:28" ht="15.75" customHeight="1" x14ac:dyDescent="0.2">
      <c r="A21" s="8">
        <v>425</v>
      </c>
      <c r="B21" s="5" t="s">
        <v>80</v>
      </c>
      <c r="C21" s="5" t="s">
        <v>90</v>
      </c>
      <c r="D21" s="5"/>
      <c r="E21" s="9" t="s">
        <v>91</v>
      </c>
      <c r="F21" s="10">
        <v>1906</v>
      </c>
      <c r="G21" s="10" t="s">
        <v>16</v>
      </c>
      <c r="H21" s="10"/>
      <c r="I21" s="10">
        <v>1300</v>
      </c>
      <c r="J21" s="10" t="s">
        <v>17</v>
      </c>
      <c r="K21" s="10"/>
      <c r="L21" s="10" t="s">
        <v>22</v>
      </c>
      <c r="M21" s="11">
        <v>2</v>
      </c>
      <c r="N21" s="10">
        <v>1.5</v>
      </c>
      <c r="O21" s="12" t="s">
        <v>92</v>
      </c>
      <c r="P21" s="11">
        <f ca="1">IFERROR(__xludf.DUMMYFUNCTION("COUNTA(SPLIT(Q21,"" ""))"),180)</f>
        <v>180</v>
      </c>
      <c r="Q21" s="11">
        <v>6</v>
      </c>
      <c r="R21" s="11">
        <f ca="1">IFERROR(__xludf.DUMMYFUNCTION("COUNTA(SPLIT($Q21,CHAR(10),FALSE))"),2)</f>
        <v>2</v>
      </c>
      <c r="S21" s="2">
        <v>-1.126247781</v>
      </c>
      <c r="T21" s="2">
        <v>0.47702835999999998</v>
      </c>
      <c r="U21" s="2">
        <v>62.64</v>
      </c>
      <c r="V21" s="2">
        <v>12.02</v>
      </c>
      <c r="W21" s="2">
        <v>13.83</v>
      </c>
      <c r="X21" s="2">
        <v>12</v>
      </c>
      <c r="Y21" s="2">
        <v>7.14</v>
      </c>
      <c r="Z21" s="2">
        <v>0.11304</v>
      </c>
      <c r="AA21" s="2">
        <v>0.1145</v>
      </c>
      <c r="AB21" s="2">
        <v>17.2798944</v>
      </c>
    </row>
    <row r="22" spans="1:28" ht="15.75" customHeight="1" x14ac:dyDescent="0.2">
      <c r="A22" s="8">
        <v>426</v>
      </c>
      <c r="B22" s="5" t="s">
        <v>80</v>
      </c>
      <c r="C22" s="5" t="s">
        <v>93</v>
      </c>
      <c r="D22" s="5"/>
      <c r="E22" s="9" t="s">
        <v>94</v>
      </c>
      <c r="F22" s="10">
        <v>1906</v>
      </c>
      <c r="G22" s="10" t="s">
        <v>16</v>
      </c>
      <c r="H22" s="10"/>
      <c r="I22" s="10">
        <v>1100</v>
      </c>
      <c r="J22" s="10" t="s">
        <v>17</v>
      </c>
      <c r="K22" s="10"/>
      <c r="L22" s="10" t="s">
        <v>30</v>
      </c>
      <c r="M22" s="11">
        <v>3</v>
      </c>
      <c r="N22" s="10">
        <v>2</v>
      </c>
      <c r="O22" s="12" t="s">
        <v>95</v>
      </c>
      <c r="P22" s="11">
        <f ca="1">IFERROR(__xludf.DUMMYFUNCTION("COUNTA(SPLIT(Q22,"" ""))"),176)</f>
        <v>176</v>
      </c>
      <c r="Q22" s="11">
        <v>8</v>
      </c>
      <c r="R22" s="11">
        <f ca="1">IFERROR(__xludf.DUMMYFUNCTION("COUNTA(SPLIT($Q22,CHAR(10),FALSE))"),2)</f>
        <v>2</v>
      </c>
      <c r="S22" s="2">
        <v>-1.0099990640000001</v>
      </c>
      <c r="T22" s="2">
        <v>0.49614826200000001</v>
      </c>
      <c r="U22" s="2">
        <v>70.260000000000005</v>
      </c>
      <c r="V22" s="2">
        <v>9.0500000000000007</v>
      </c>
      <c r="W22" s="2">
        <v>9.67</v>
      </c>
      <c r="X22" s="2">
        <v>9</v>
      </c>
      <c r="Y22" s="2">
        <v>6.59</v>
      </c>
      <c r="Z22" s="2">
        <v>8.4690000000000001E-2</v>
      </c>
      <c r="AA22" s="2">
        <v>8.0320000000000003E-2</v>
      </c>
      <c r="AB22" s="2">
        <v>16.00506923</v>
      </c>
    </row>
    <row r="23" spans="1:28" ht="15.75" customHeight="1" x14ac:dyDescent="0.2">
      <c r="A23" s="8">
        <v>428</v>
      </c>
      <c r="B23" s="5" t="s">
        <v>80</v>
      </c>
      <c r="C23" s="5" t="s">
        <v>96</v>
      </c>
      <c r="D23" s="5"/>
      <c r="E23" s="9" t="s">
        <v>97</v>
      </c>
      <c r="F23" s="10">
        <v>1910</v>
      </c>
      <c r="G23" s="10" t="s">
        <v>16</v>
      </c>
      <c r="H23" s="10"/>
      <c r="I23" s="10">
        <v>1100</v>
      </c>
      <c r="J23" s="10" t="s">
        <v>17</v>
      </c>
      <c r="K23" s="10"/>
      <c r="L23" s="10" t="s">
        <v>22</v>
      </c>
      <c r="M23" s="11">
        <v>2</v>
      </c>
      <c r="N23" s="10">
        <v>1.5</v>
      </c>
      <c r="O23" s="12" t="s">
        <v>98</v>
      </c>
      <c r="P23" s="11">
        <f ca="1">IFERROR(__xludf.DUMMYFUNCTION("COUNTA(SPLIT(Q23,"" ""))"),155)</f>
        <v>155</v>
      </c>
      <c r="Q23" s="11">
        <v>6</v>
      </c>
      <c r="R23" s="11">
        <f ca="1">IFERROR(__xludf.DUMMYFUNCTION("COUNTA(SPLIT($Q23,CHAR(10),FALSE))"),1)</f>
        <v>1</v>
      </c>
      <c r="S23" s="2">
        <v>0.28117836200000002</v>
      </c>
      <c r="T23" s="2">
        <v>0.51059533499999998</v>
      </c>
      <c r="U23" s="2">
        <v>78.31</v>
      </c>
      <c r="V23" s="2">
        <v>8.92</v>
      </c>
      <c r="W23" s="2">
        <v>9.98</v>
      </c>
      <c r="X23" s="2">
        <v>7</v>
      </c>
      <c r="Y23" s="2">
        <v>5.94</v>
      </c>
      <c r="Z23" s="2">
        <v>-2.7490000000000001E-2</v>
      </c>
      <c r="AA23" s="2">
        <v>1.397E-2</v>
      </c>
      <c r="AB23" s="2">
        <v>16.372347220000002</v>
      </c>
    </row>
    <row r="24" spans="1:28" ht="15.75" customHeight="1" x14ac:dyDescent="0.2">
      <c r="A24" s="8">
        <v>429</v>
      </c>
      <c r="B24" s="5" t="s">
        <v>99</v>
      </c>
      <c r="C24" s="5" t="s">
        <v>100</v>
      </c>
      <c r="D24" s="5"/>
      <c r="E24" s="9" t="s">
        <v>101</v>
      </c>
      <c r="F24" s="10">
        <v>1918</v>
      </c>
      <c r="G24" s="10" t="s">
        <v>16</v>
      </c>
      <c r="H24" s="10"/>
      <c r="I24" s="10">
        <v>1100</v>
      </c>
      <c r="J24" s="10" t="s">
        <v>17</v>
      </c>
      <c r="K24" s="10"/>
      <c r="L24" s="10" t="s">
        <v>22</v>
      </c>
      <c r="M24" s="11">
        <v>2</v>
      </c>
      <c r="N24" s="10">
        <v>1.5</v>
      </c>
      <c r="O24" s="12" t="s">
        <v>102</v>
      </c>
      <c r="P24" s="11">
        <f ca="1">IFERROR(__xludf.DUMMYFUNCTION("COUNTA(SPLIT(Q24,"" ""))"),165)</f>
        <v>165</v>
      </c>
      <c r="Q24" s="11">
        <v>10</v>
      </c>
      <c r="R24" s="11">
        <f ca="1">IFERROR(__xludf.DUMMYFUNCTION("COUNTA(SPLIT($Q24,CHAR(10),FALSE))"),2)</f>
        <v>2</v>
      </c>
      <c r="S24" s="2">
        <v>-0.26751571699999999</v>
      </c>
      <c r="T24" s="2">
        <v>0.50675269700000003</v>
      </c>
      <c r="U24" s="2">
        <v>69.650000000000006</v>
      </c>
      <c r="V24" s="2">
        <v>7.77</v>
      </c>
      <c r="W24" s="2">
        <v>8.66</v>
      </c>
      <c r="X24" s="2">
        <v>10</v>
      </c>
      <c r="Y24" s="2">
        <v>7.73</v>
      </c>
      <c r="Z24" s="2">
        <v>0.21218000000000001</v>
      </c>
      <c r="AA24" s="2">
        <v>0.21693999999999999</v>
      </c>
      <c r="AB24" s="2">
        <v>12.610169389999999</v>
      </c>
    </row>
    <row r="25" spans="1:28" ht="15.75" customHeight="1" x14ac:dyDescent="0.2">
      <c r="A25" s="8">
        <v>431</v>
      </c>
      <c r="B25" s="5" t="s">
        <v>103</v>
      </c>
      <c r="C25" s="5" t="s">
        <v>104</v>
      </c>
      <c r="D25" s="5"/>
      <c r="E25" s="9" t="s">
        <v>105</v>
      </c>
      <c r="F25" s="10">
        <v>1911</v>
      </c>
      <c r="G25" s="10" t="s">
        <v>16</v>
      </c>
      <c r="H25" s="10"/>
      <c r="I25" s="10">
        <v>1100</v>
      </c>
      <c r="J25" s="10" t="s">
        <v>17</v>
      </c>
      <c r="K25" s="10"/>
      <c r="L25" s="10" t="s">
        <v>22</v>
      </c>
      <c r="M25" s="11">
        <v>2</v>
      </c>
      <c r="N25" s="10">
        <v>1.5</v>
      </c>
      <c r="O25" s="12" t="s">
        <v>106</v>
      </c>
      <c r="P25" s="11">
        <f ca="1">IFERROR(__xludf.DUMMYFUNCTION("COUNTA(SPLIT(Q25,"" ""))"),147)</f>
        <v>147</v>
      </c>
      <c r="Q25" s="11">
        <v>6</v>
      </c>
      <c r="R25" s="11">
        <f ca="1">IFERROR(__xludf.DUMMYFUNCTION("COUNTA(SPLIT($Q25,CHAR(10),FALSE))"),1)</f>
        <v>1</v>
      </c>
      <c r="S25" s="2">
        <v>-1.020526423</v>
      </c>
      <c r="T25" s="2">
        <v>0.482688173</v>
      </c>
      <c r="U25" s="2">
        <v>54.24</v>
      </c>
      <c r="V25" s="2">
        <v>11.02</v>
      </c>
      <c r="W25" s="2">
        <v>11.51</v>
      </c>
      <c r="X25" s="2">
        <v>13</v>
      </c>
      <c r="Y25" s="2">
        <v>7.96</v>
      </c>
      <c r="Z25" s="2">
        <v>0.20721999999999999</v>
      </c>
      <c r="AA25" s="2">
        <v>0.23663999999999999</v>
      </c>
      <c r="AB25" s="2">
        <v>11.935218150000001</v>
      </c>
    </row>
    <row r="26" spans="1:28" ht="15.75" customHeight="1" x14ac:dyDescent="0.2">
      <c r="A26" s="8">
        <v>432</v>
      </c>
      <c r="B26" s="5" t="s">
        <v>107</v>
      </c>
      <c r="C26" s="5" t="s">
        <v>108</v>
      </c>
      <c r="D26" s="5"/>
      <c r="E26" s="9" t="s">
        <v>109</v>
      </c>
      <c r="F26" s="10">
        <v>2002</v>
      </c>
      <c r="G26" s="10" t="s">
        <v>16</v>
      </c>
      <c r="H26" s="10"/>
      <c r="I26" s="10">
        <v>900</v>
      </c>
      <c r="J26" s="10" t="s">
        <v>17</v>
      </c>
      <c r="K26" s="10"/>
      <c r="L26" s="10" t="s">
        <v>22</v>
      </c>
      <c r="M26" s="11">
        <v>2</v>
      </c>
      <c r="N26" s="10">
        <v>1.5</v>
      </c>
      <c r="O26" s="12" t="s">
        <v>110</v>
      </c>
      <c r="P26" s="11">
        <f ca="1">IFERROR(__xludf.DUMMYFUNCTION("COUNTA(SPLIT(Q26,"" ""))"),154)</f>
        <v>154</v>
      </c>
      <c r="Q26" s="11">
        <v>9</v>
      </c>
      <c r="R26" s="11">
        <f ca="1">IFERROR(__xludf.DUMMYFUNCTION("COUNTA(SPLIT($Q26,CHAR(10),FALSE))"),3)</f>
        <v>3</v>
      </c>
      <c r="S26" s="2">
        <v>-0.86977387500000003</v>
      </c>
      <c r="T26" s="2">
        <v>0.45891796600000001</v>
      </c>
      <c r="U26" s="2">
        <v>67.89</v>
      </c>
      <c r="V26" s="2">
        <v>8.1199999999999992</v>
      </c>
      <c r="W26" s="2">
        <v>9.3699999999999992</v>
      </c>
      <c r="X26" s="2">
        <v>10</v>
      </c>
      <c r="Y26" s="2">
        <v>7.52</v>
      </c>
      <c r="Z26" s="2">
        <v>8.7999999999999995E-2</v>
      </c>
      <c r="AA26" s="2">
        <v>9.282E-2</v>
      </c>
      <c r="AB26" s="2">
        <v>17.661222810000002</v>
      </c>
    </row>
    <row r="27" spans="1:28" ht="15.75" customHeight="1" x14ac:dyDescent="0.2">
      <c r="A27" s="8">
        <v>433</v>
      </c>
      <c r="B27" s="5" t="s">
        <v>111</v>
      </c>
      <c r="C27" s="5" t="s">
        <v>112</v>
      </c>
      <c r="D27" s="5" t="s">
        <v>113</v>
      </c>
      <c r="E27" s="9" t="s">
        <v>114</v>
      </c>
      <c r="F27" s="10">
        <v>1911</v>
      </c>
      <c r="G27" s="10" t="s">
        <v>16</v>
      </c>
      <c r="H27" s="10"/>
      <c r="I27" s="10">
        <v>1700</v>
      </c>
      <c r="J27" s="10" t="s">
        <v>17</v>
      </c>
      <c r="K27" s="10"/>
      <c r="L27" s="10" t="s">
        <v>22</v>
      </c>
      <c r="M27" s="11">
        <v>2</v>
      </c>
      <c r="N27" s="10">
        <v>1.5</v>
      </c>
      <c r="O27" s="12" t="s">
        <v>115</v>
      </c>
      <c r="P27" s="11">
        <f ca="1">IFERROR(__xludf.DUMMYFUNCTION("COUNTA(SPLIT(Q27,"" ""))"),182)</f>
        <v>182</v>
      </c>
      <c r="Q27" s="11">
        <v>3</v>
      </c>
      <c r="R27" s="11">
        <f ca="1">IFERROR(__xludf.DUMMYFUNCTION("COUNTA(SPLIT($Q27,CHAR(10),FALSE))"),1)</f>
        <v>1</v>
      </c>
      <c r="S27" s="2">
        <v>0.27820314099999999</v>
      </c>
      <c r="T27" s="2">
        <v>0.48404510000000001</v>
      </c>
      <c r="U27" s="2">
        <v>32.299999999999997</v>
      </c>
      <c r="V27" s="2">
        <v>23.82</v>
      </c>
      <c r="W27" s="2">
        <v>28.56</v>
      </c>
      <c r="X27" s="2">
        <v>12</v>
      </c>
      <c r="Y27" s="2">
        <v>7.86</v>
      </c>
      <c r="Z27" s="2">
        <v>0.20272999999999999</v>
      </c>
      <c r="AA27" s="2">
        <v>0.21673000000000001</v>
      </c>
      <c r="AB27" s="2">
        <v>19.93044824</v>
      </c>
    </row>
    <row r="28" spans="1:28" ht="15.75" customHeight="1" x14ac:dyDescent="0.2">
      <c r="A28" s="8">
        <v>434</v>
      </c>
      <c r="B28" s="5" t="s">
        <v>116</v>
      </c>
      <c r="C28" s="5" t="s">
        <v>117</v>
      </c>
      <c r="D28" s="5"/>
      <c r="E28" s="9" t="s">
        <v>118</v>
      </c>
      <c r="F28" s="10">
        <v>1863</v>
      </c>
      <c r="G28" s="10" t="s">
        <v>16</v>
      </c>
      <c r="H28" s="10"/>
      <c r="I28" s="10">
        <v>1300</v>
      </c>
      <c r="J28" s="10" t="s">
        <v>51</v>
      </c>
      <c r="K28" s="10"/>
      <c r="L28" s="10" t="s">
        <v>22</v>
      </c>
      <c r="M28" s="11">
        <v>2</v>
      </c>
      <c r="N28" s="10">
        <v>1.5</v>
      </c>
      <c r="O28" s="12" t="s">
        <v>119</v>
      </c>
      <c r="P28" s="11">
        <f ca="1">IFERROR(__xludf.DUMMYFUNCTION("COUNTA(SPLIT(Q28,"" ""))"),196)</f>
        <v>196</v>
      </c>
      <c r="Q28" s="11">
        <v>8</v>
      </c>
      <c r="R28" s="11">
        <f ca="1">IFERROR(__xludf.DUMMYFUNCTION("COUNTA(SPLIT($Q28,CHAR(10),FALSE))"),2)</f>
        <v>2</v>
      </c>
      <c r="S28" s="2">
        <v>-1.566220068</v>
      </c>
      <c r="T28" s="2">
        <v>0.48531840900000001</v>
      </c>
      <c r="U28" s="2">
        <v>76.16</v>
      </c>
      <c r="V28" s="2">
        <v>8.82</v>
      </c>
      <c r="W28" s="2">
        <v>10.130000000000001</v>
      </c>
      <c r="X28" s="2">
        <v>8</v>
      </c>
      <c r="Y28" s="2">
        <v>6.85</v>
      </c>
      <c r="Z28" s="2">
        <v>0.19159000000000001</v>
      </c>
      <c r="AA28" s="2">
        <v>0.17276</v>
      </c>
      <c r="AB28" s="2">
        <v>11.14117529</v>
      </c>
    </row>
    <row r="29" spans="1:28" ht="15.75" customHeight="1" x14ac:dyDescent="0.2">
      <c r="A29" s="8">
        <v>435</v>
      </c>
      <c r="B29" s="5" t="s">
        <v>116</v>
      </c>
      <c r="C29" s="5" t="s">
        <v>120</v>
      </c>
      <c r="D29" s="5"/>
      <c r="E29" s="9" t="s">
        <v>121</v>
      </c>
      <c r="F29" s="10">
        <v>1868</v>
      </c>
      <c r="G29" s="10" t="s">
        <v>16</v>
      </c>
      <c r="H29" s="10"/>
      <c r="I29" s="10">
        <v>1300</v>
      </c>
      <c r="J29" s="10" t="s">
        <v>17</v>
      </c>
      <c r="K29" s="10"/>
      <c r="L29" s="10" t="s">
        <v>30</v>
      </c>
      <c r="M29" s="11">
        <v>3</v>
      </c>
      <c r="N29" s="10">
        <v>2</v>
      </c>
      <c r="O29" s="12" t="s">
        <v>122</v>
      </c>
      <c r="P29" s="11">
        <f ca="1">IFERROR(__xludf.DUMMYFUNCTION("COUNTA(SPLIT(Q29,"" ""))"),161)</f>
        <v>161</v>
      </c>
      <c r="Q29" s="11">
        <v>6</v>
      </c>
      <c r="R29" s="11">
        <f ca="1">IFERROR(__xludf.DUMMYFUNCTION("COUNTA(SPLIT($Q29,CHAR(10),FALSE))"),2)</f>
        <v>2</v>
      </c>
      <c r="S29" s="2">
        <v>-2.3864848360000002</v>
      </c>
      <c r="T29" s="2">
        <v>0.52607869299999999</v>
      </c>
      <c r="U29" s="2">
        <v>52.1</v>
      </c>
      <c r="V29" s="2">
        <v>12.74</v>
      </c>
      <c r="W29" s="2">
        <v>14.67</v>
      </c>
      <c r="X29" s="2">
        <v>13</v>
      </c>
      <c r="Y29" s="2">
        <v>8.2799999999999994</v>
      </c>
      <c r="Z29" s="2">
        <v>0.11372</v>
      </c>
      <c r="AA29" s="2">
        <v>0.15038000000000001</v>
      </c>
      <c r="AB29" s="2">
        <v>8.8497707000000005</v>
      </c>
    </row>
    <row r="30" spans="1:28" ht="15.75" customHeight="1" x14ac:dyDescent="0.2">
      <c r="A30" s="8">
        <v>436</v>
      </c>
      <c r="B30" s="5" t="s">
        <v>116</v>
      </c>
      <c r="C30" s="5" t="s">
        <v>123</v>
      </c>
      <c r="D30" s="5"/>
      <c r="E30" s="9" t="s">
        <v>124</v>
      </c>
      <c r="F30" s="10">
        <v>1887</v>
      </c>
      <c r="G30" s="10" t="s">
        <v>16</v>
      </c>
      <c r="H30" s="10"/>
      <c r="I30" s="10">
        <v>1300</v>
      </c>
      <c r="J30" s="10" t="s">
        <v>51</v>
      </c>
      <c r="K30" s="10"/>
      <c r="L30" s="10" t="s">
        <v>22</v>
      </c>
      <c r="M30" s="11">
        <v>2</v>
      </c>
      <c r="N30" s="10">
        <v>1.5</v>
      </c>
      <c r="O30" s="12" t="s">
        <v>125</v>
      </c>
      <c r="P30" s="11">
        <f ca="1">IFERROR(__xludf.DUMMYFUNCTION("COUNTA(SPLIT(Q30,"" ""))"),169)</f>
        <v>169</v>
      </c>
      <c r="Q30" s="11">
        <v>6</v>
      </c>
      <c r="R30" s="11">
        <f ca="1">IFERROR(__xludf.DUMMYFUNCTION("COUNTA(SPLIT($Q30,CHAR(10),FALSE))"),3)</f>
        <v>3</v>
      </c>
      <c r="S30" s="2">
        <v>-1.483887001</v>
      </c>
      <c r="T30" s="2">
        <v>0.47621859100000002</v>
      </c>
      <c r="U30" s="2">
        <v>49.85</v>
      </c>
      <c r="V30" s="2">
        <v>13.43</v>
      </c>
      <c r="W30" s="2">
        <v>14.85</v>
      </c>
      <c r="X30" s="2">
        <v>14</v>
      </c>
      <c r="Y30" s="2">
        <v>8.64</v>
      </c>
      <c r="Z30" s="2">
        <v>0.21512000000000001</v>
      </c>
      <c r="AA30" s="2">
        <v>0.22333</v>
      </c>
      <c r="AB30" s="2">
        <v>10.509466639999999</v>
      </c>
    </row>
    <row r="31" spans="1:28" ht="15.75" customHeight="1" x14ac:dyDescent="0.2">
      <c r="A31" s="8">
        <v>437</v>
      </c>
      <c r="B31" s="5" t="s">
        <v>116</v>
      </c>
      <c r="C31" s="5" t="s">
        <v>126</v>
      </c>
      <c r="D31" s="5"/>
      <c r="E31" s="9" t="s">
        <v>127</v>
      </c>
      <c r="F31" s="10">
        <v>1891</v>
      </c>
      <c r="G31" s="10" t="s">
        <v>16</v>
      </c>
      <c r="H31" s="10"/>
      <c r="I31" s="10">
        <v>1100</v>
      </c>
      <c r="J31" s="10" t="s">
        <v>17</v>
      </c>
      <c r="K31" s="10"/>
      <c r="L31" s="10" t="s">
        <v>30</v>
      </c>
      <c r="M31" s="11">
        <v>3</v>
      </c>
      <c r="N31" s="10">
        <v>2</v>
      </c>
      <c r="O31" s="12" t="s">
        <v>128</v>
      </c>
      <c r="P31" s="11">
        <f ca="1">IFERROR(__xludf.DUMMYFUNCTION("COUNTA(SPLIT(Q31,"" ""))"),155)</f>
        <v>155</v>
      </c>
      <c r="Q31" s="11">
        <v>7</v>
      </c>
      <c r="R31" s="11">
        <f ca="1">IFERROR(__xludf.DUMMYFUNCTION("COUNTA(SPLIT($Q31,CHAR(10),FALSE))"),3)</f>
        <v>3</v>
      </c>
      <c r="S31" s="2">
        <v>0.63313850299999996</v>
      </c>
      <c r="T31" s="2">
        <v>0.51578044999999995</v>
      </c>
      <c r="U31" s="2">
        <v>68.760000000000005</v>
      </c>
      <c r="V31" s="2">
        <v>9.24</v>
      </c>
      <c r="W31" s="2">
        <v>10.45</v>
      </c>
      <c r="X31" s="2">
        <v>9</v>
      </c>
      <c r="Y31" s="2">
        <v>7.36</v>
      </c>
      <c r="Z31" s="2">
        <v>2.085E-2</v>
      </c>
      <c r="AA31" s="2">
        <v>4.3319999999999997E-2</v>
      </c>
      <c r="AB31" s="2">
        <v>20.632798269999999</v>
      </c>
    </row>
    <row r="32" spans="1:28" ht="15.75" customHeight="1" x14ac:dyDescent="0.2">
      <c r="A32" s="8">
        <v>438</v>
      </c>
      <c r="B32" s="5" t="s">
        <v>116</v>
      </c>
      <c r="C32" s="5" t="s">
        <v>129</v>
      </c>
      <c r="D32" s="5" t="s">
        <v>130</v>
      </c>
      <c r="E32" s="9" t="s">
        <v>131</v>
      </c>
      <c r="F32" s="10">
        <v>1903</v>
      </c>
      <c r="G32" s="10" t="s">
        <v>16</v>
      </c>
      <c r="H32" s="10"/>
      <c r="I32" s="10">
        <v>1100</v>
      </c>
      <c r="J32" s="10" t="s">
        <v>17</v>
      </c>
      <c r="K32" s="10"/>
      <c r="L32" s="10" t="s">
        <v>22</v>
      </c>
      <c r="M32" s="11">
        <v>2</v>
      </c>
      <c r="N32" s="10">
        <v>1.5</v>
      </c>
      <c r="O32" s="12" t="s">
        <v>132</v>
      </c>
      <c r="P32" s="11">
        <f ca="1">IFERROR(__xludf.DUMMYFUNCTION("COUNTA(SPLIT(Q32,"" ""))"),147)</f>
        <v>147</v>
      </c>
      <c r="Q32" s="11">
        <v>8</v>
      </c>
      <c r="R32" s="11">
        <f ca="1">IFERROR(__xludf.DUMMYFUNCTION("COUNTA(SPLIT($Q32,CHAR(10),FALSE))"),3)</f>
        <v>3</v>
      </c>
      <c r="S32" s="2">
        <v>-0.596383149</v>
      </c>
      <c r="T32" s="2">
        <v>0.46727976900000001</v>
      </c>
      <c r="U32" s="2">
        <v>75.510000000000005</v>
      </c>
      <c r="V32" s="2">
        <v>7.35</v>
      </c>
      <c r="W32" s="2">
        <v>7.1</v>
      </c>
      <c r="X32" s="2">
        <v>8</v>
      </c>
      <c r="Y32" s="2">
        <v>5.94</v>
      </c>
      <c r="Z32" s="2">
        <v>6.4729999999999996E-2</v>
      </c>
      <c r="AA32" s="2">
        <v>0.10579</v>
      </c>
      <c r="AB32" s="2">
        <v>16.607813480000001</v>
      </c>
    </row>
    <row r="33" spans="1:28" ht="15.75" customHeight="1" x14ac:dyDescent="0.2">
      <c r="A33" s="8">
        <v>439</v>
      </c>
      <c r="B33" s="5" t="s">
        <v>116</v>
      </c>
      <c r="C33" s="5" t="s">
        <v>133</v>
      </c>
      <c r="D33" s="5" t="s">
        <v>130</v>
      </c>
      <c r="E33" s="9" t="s">
        <v>134</v>
      </c>
      <c r="F33" s="10">
        <v>1903</v>
      </c>
      <c r="G33" s="10" t="s">
        <v>16</v>
      </c>
      <c r="H33" s="10"/>
      <c r="I33" s="10">
        <v>1100</v>
      </c>
      <c r="J33" s="10" t="s">
        <v>17</v>
      </c>
      <c r="K33" s="10"/>
      <c r="L33" s="10" t="s">
        <v>22</v>
      </c>
      <c r="M33" s="11">
        <v>2</v>
      </c>
      <c r="N33" s="10">
        <v>1.5</v>
      </c>
      <c r="O33" s="12" t="s">
        <v>135</v>
      </c>
      <c r="P33" s="11">
        <f ca="1">IFERROR(__xludf.DUMMYFUNCTION("COUNTA(SPLIT(Q33,"" ""))"),140)</f>
        <v>140</v>
      </c>
      <c r="Q33" s="11">
        <v>6</v>
      </c>
      <c r="R33" s="11">
        <f ca="1">IFERROR(__xludf.DUMMYFUNCTION("COUNTA(SPLIT($Q33,CHAR(10),FALSE))"),2)</f>
        <v>2</v>
      </c>
      <c r="S33" s="2">
        <v>-1.394485086</v>
      </c>
      <c r="T33" s="2">
        <v>0.47405456899999998</v>
      </c>
      <c r="U33" s="2">
        <v>57.1</v>
      </c>
      <c r="V33" s="2">
        <v>11.17</v>
      </c>
      <c r="W33" s="2">
        <v>12.55</v>
      </c>
      <c r="X33" s="2">
        <v>11</v>
      </c>
      <c r="Y33" s="2">
        <v>7.48</v>
      </c>
      <c r="Z33" s="2">
        <v>9.4789999999999999E-2</v>
      </c>
      <c r="AA33" s="2">
        <v>0.13946</v>
      </c>
      <c r="AB33" s="2">
        <v>9.0289359559999998</v>
      </c>
    </row>
    <row r="34" spans="1:28" ht="15.75" customHeight="1" x14ac:dyDescent="0.2">
      <c r="A34" s="8">
        <v>440</v>
      </c>
      <c r="B34" s="5" t="s">
        <v>116</v>
      </c>
      <c r="C34" s="5" t="s">
        <v>136</v>
      </c>
      <c r="D34" s="5" t="s">
        <v>130</v>
      </c>
      <c r="E34" s="9" t="s">
        <v>137</v>
      </c>
      <c r="F34" s="10">
        <v>1903</v>
      </c>
      <c r="G34" s="10" t="s">
        <v>16</v>
      </c>
      <c r="H34" s="10"/>
      <c r="I34" s="10">
        <v>1300</v>
      </c>
      <c r="J34" s="10" t="s">
        <v>17</v>
      </c>
      <c r="K34" s="10"/>
      <c r="L34" s="10" t="s">
        <v>22</v>
      </c>
      <c r="M34" s="11">
        <v>2</v>
      </c>
      <c r="N34" s="10">
        <v>1.5</v>
      </c>
      <c r="O34" s="12" t="s">
        <v>138</v>
      </c>
      <c r="P34" s="11">
        <f ca="1">IFERROR(__xludf.DUMMYFUNCTION("COUNTA(SPLIT(Q34,"" ""))"),172)</f>
        <v>172</v>
      </c>
      <c r="Q34" s="11">
        <v>6</v>
      </c>
      <c r="R34" s="11">
        <f ca="1">IFERROR(__xludf.DUMMYFUNCTION("COUNTA(SPLIT($Q34,CHAR(10),FALSE))"),2)</f>
        <v>2</v>
      </c>
      <c r="S34" s="2">
        <v>-0.14608342599999999</v>
      </c>
      <c r="T34" s="2">
        <v>0.50331032499999995</v>
      </c>
      <c r="U34" s="2">
        <v>65.09</v>
      </c>
      <c r="V34" s="2">
        <v>11.39</v>
      </c>
      <c r="W34" s="2">
        <v>12.7</v>
      </c>
      <c r="X34" s="2">
        <v>11</v>
      </c>
      <c r="Y34" s="2">
        <v>7.25</v>
      </c>
      <c r="Z34" s="2">
        <v>0.10668999999999999</v>
      </c>
      <c r="AA34" s="2">
        <v>0.12358</v>
      </c>
      <c r="AB34" s="2">
        <v>13.84549878</v>
      </c>
    </row>
    <row r="35" spans="1:28" ht="15.75" customHeight="1" x14ac:dyDescent="0.2">
      <c r="A35" s="8">
        <v>441</v>
      </c>
      <c r="B35" s="5" t="s">
        <v>116</v>
      </c>
      <c r="C35" s="5" t="s">
        <v>139</v>
      </c>
      <c r="D35" s="5" t="s">
        <v>130</v>
      </c>
      <c r="E35" s="9" t="s">
        <v>140</v>
      </c>
      <c r="F35" s="10">
        <v>1903</v>
      </c>
      <c r="G35" s="10" t="s">
        <v>16</v>
      </c>
      <c r="H35" s="10"/>
      <c r="I35" s="10">
        <v>1300</v>
      </c>
      <c r="J35" s="10" t="s">
        <v>17</v>
      </c>
      <c r="K35" s="10"/>
      <c r="L35" s="10" t="s">
        <v>22</v>
      </c>
      <c r="M35" s="11">
        <v>2</v>
      </c>
      <c r="N35" s="10">
        <v>1.5</v>
      </c>
      <c r="O35" s="12" t="s">
        <v>141</v>
      </c>
      <c r="P35" s="11">
        <f ca="1">IFERROR(__xludf.DUMMYFUNCTION("COUNTA(SPLIT(Q35,"" ""))"),187)</f>
        <v>187</v>
      </c>
      <c r="Q35" s="11">
        <v>8</v>
      </c>
      <c r="R35" s="11">
        <f ca="1">IFERROR(__xludf.DUMMYFUNCTION("COUNTA(SPLIT($Q35,CHAR(10),FALSE))"),2)</f>
        <v>2</v>
      </c>
      <c r="S35" s="2">
        <v>-0.80376778999999998</v>
      </c>
      <c r="T35" s="2">
        <v>0.47600839099999998</v>
      </c>
      <c r="U35" s="2">
        <v>72.28</v>
      </c>
      <c r="V35" s="2">
        <v>9.02</v>
      </c>
      <c r="W35" s="2">
        <v>10.9</v>
      </c>
      <c r="X35" s="2">
        <v>8</v>
      </c>
      <c r="Y35" s="2">
        <v>6.9</v>
      </c>
      <c r="Z35" s="2">
        <v>0.19033</v>
      </c>
      <c r="AA35" s="2">
        <v>0.19539999999999999</v>
      </c>
      <c r="AB35" s="2">
        <v>8.7108630169999994</v>
      </c>
    </row>
    <row r="36" spans="1:28" ht="15.75" customHeight="1" x14ac:dyDescent="0.2">
      <c r="A36" s="8">
        <v>442</v>
      </c>
      <c r="B36" s="5" t="s">
        <v>116</v>
      </c>
      <c r="C36" s="5" t="s">
        <v>142</v>
      </c>
      <c r="D36" s="5"/>
      <c r="E36" s="9" t="s">
        <v>143</v>
      </c>
      <c r="F36" s="10">
        <v>1908</v>
      </c>
      <c r="G36" s="10" t="s">
        <v>16</v>
      </c>
      <c r="H36" s="10"/>
      <c r="I36" s="10">
        <v>1300</v>
      </c>
      <c r="J36" s="10" t="s">
        <v>17</v>
      </c>
      <c r="K36" s="10"/>
      <c r="L36" s="10" t="s">
        <v>22</v>
      </c>
      <c r="M36" s="11">
        <v>2</v>
      </c>
      <c r="N36" s="10">
        <v>1.5</v>
      </c>
      <c r="O36" s="12" t="s">
        <v>144</v>
      </c>
      <c r="P36" s="11">
        <f ca="1">IFERROR(__xludf.DUMMYFUNCTION("COUNTA(SPLIT(Q36,"" ""))"),174)</f>
        <v>174</v>
      </c>
      <c r="Q36" s="11">
        <v>4</v>
      </c>
      <c r="R36" s="11">
        <f ca="1">IFERROR(__xludf.DUMMYFUNCTION("COUNTA(SPLIT($Q36,CHAR(10),FALSE))"),2)</f>
        <v>2</v>
      </c>
      <c r="S36" s="2">
        <v>-1.314628766</v>
      </c>
      <c r="T36" s="2">
        <v>0.44936356199999999</v>
      </c>
      <c r="U36" s="2">
        <v>52.94</v>
      </c>
      <c r="V36" s="2">
        <v>16.87</v>
      </c>
      <c r="W36" s="2">
        <v>20.420000000000002</v>
      </c>
      <c r="X36" s="2">
        <v>12</v>
      </c>
      <c r="Y36" s="2">
        <v>7.35</v>
      </c>
      <c r="Z36" s="2">
        <v>6.6720000000000002E-2</v>
      </c>
      <c r="AA36" s="2">
        <v>7.9070000000000001E-2</v>
      </c>
      <c r="AB36" s="2">
        <v>18.280456090000001</v>
      </c>
    </row>
    <row r="37" spans="1:28" ht="15.75" customHeight="1" x14ac:dyDescent="0.2">
      <c r="A37" s="8">
        <v>443</v>
      </c>
      <c r="B37" s="5" t="s">
        <v>145</v>
      </c>
      <c r="C37" s="5" t="s">
        <v>146</v>
      </c>
      <c r="D37" s="5"/>
      <c r="E37" s="9" t="s">
        <v>147</v>
      </c>
      <c r="F37" s="10">
        <v>1894</v>
      </c>
      <c r="G37" s="10" t="s">
        <v>16</v>
      </c>
      <c r="H37" s="10"/>
      <c r="I37" s="10">
        <v>900</v>
      </c>
      <c r="J37" s="10" t="s">
        <v>17</v>
      </c>
      <c r="K37" s="10"/>
      <c r="L37" s="10" t="s">
        <v>30</v>
      </c>
      <c r="M37" s="11">
        <v>3</v>
      </c>
      <c r="N37" s="10">
        <v>2.5</v>
      </c>
      <c r="O37" s="12" t="s">
        <v>148</v>
      </c>
      <c r="P37" s="11">
        <f ca="1">IFERROR(__xludf.DUMMYFUNCTION("COUNTA(SPLIT(Q37,"" ""))"),167)</f>
        <v>167</v>
      </c>
      <c r="Q37" s="11">
        <v>11</v>
      </c>
      <c r="R37" s="11">
        <f ca="1">IFERROR(__xludf.DUMMYFUNCTION("COUNTA(SPLIT($Q37,CHAR(10),FALSE))"),3)</f>
        <v>3</v>
      </c>
      <c r="S37" s="2">
        <v>-1.413743883</v>
      </c>
      <c r="T37" s="2">
        <v>0.49263952700000002</v>
      </c>
      <c r="U37" s="2">
        <v>72.540000000000006</v>
      </c>
      <c r="V37" s="2">
        <v>7.34</v>
      </c>
      <c r="W37" s="2">
        <v>7.85</v>
      </c>
      <c r="X37" s="2">
        <v>9</v>
      </c>
      <c r="Y37" s="2">
        <v>7.28</v>
      </c>
      <c r="Z37" s="2">
        <v>0.12558</v>
      </c>
      <c r="AA37" s="2">
        <v>0.13880000000000001</v>
      </c>
      <c r="AB37" s="2">
        <v>12.65038876</v>
      </c>
    </row>
    <row r="38" spans="1:28" ht="15.75" customHeight="1" x14ac:dyDescent="0.2">
      <c r="A38" s="8">
        <v>444</v>
      </c>
      <c r="B38" s="5" t="s">
        <v>149</v>
      </c>
      <c r="C38" s="5" t="s">
        <v>150</v>
      </c>
      <c r="D38" s="5"/>
      <c r="E38" s="9" t="s">
        <v>151</v>
      </c>
      <c r="F38" s="10">
        <v>1912</v>
      </c>
      <c r="G38" s="10" t="s">
        <v>16</v>
      </c>
      <c r="H38" s="10"/>
      <c r="I38" s="10">
        <v>900</v>
      </c>
      <c r="J38" s="10" t="s">
        <v>17</v>
      </c>
      <c r="K38" s="10"/>
      <c r="L38" s="10" t="s">
        <v>22</v>
      </c>
      <c r="M38" s="11">
        <v>2</v>
      </c>
      <c r="N38" s="10">
        <v>1.5</v>
      </c>
      <c r="O38" s="12" t="s">
        <v>152</v>
      </c>
      <c r="P38" s="11">
        <f ca="1">IFERROR(__xludf.DUMMYFUNCTION("COUNTA(SPLIT(Q38,"" ""))"),170)</f>
        <v>170</v>
      </c>
      <c r="Q38" s="11">
        <v>8</v>
      </c>
      <c r="R38" s="11">
        <f ca="1">IFERROR(__xludf.DUMMYFUNCTION("COUNTA(SPLIT($Q38,CHAR(10),FALSE))"),3)</f>
        <v>3</v>
      </c>
      <c r="S38" s="2">
        <v>-0.47983082799999999</v>
      </c>
      <c r="T38" s="2">
        <v>0.49542662700000001</v>
      </c>
      <c r="U38" s="2">
        <v>84.63</v>
      </c>
      <c r="V38" s="2">
        <v>6.23</v>
      </c>
      <c r="W38" s="2">
        <v>7.63</v>
      </c>
      <c r="X38" s="2">
        <v>7</v>
      </c>
      <c r="Y38" s="2">
        <v>6.23</v>
      </c>
      <c r="Z38" s="2">
        <v>6.4680000000000001E-2</v>
      </c>
      <c r="AA38" s="2">
        <v>7.3999999999999996E-2</v>
      </c>
      <c r="AB38" s="2">
        <v>19.183629719999999</v>
      </c>
    </row>
    <row r="39" spans="1:28" ht="15.75" customHeight="1" x14ac:dyDescent="0.2">
      <c r="A39" s="8">
        <v>445</v>
      </c>
      <c r="B39" s="5" t="s">
        <v>153</v>
      </c>
      <c r="C39" s="5" t="s">
        <v>154</v>
      </c>
      <c r="D39" s="5" t="s">
        <v>155</v>
      </c>
      <c r="E39" s="9" t="s">
        <v>156</v>
      </c>
      <c r="F39" s="10">
        <v>1917</v>
      </c>
      <c r="G39" s="10" t="s">
        <v>16</v>
      </c>
      <c r="H39" s="10"/>
      <c r="I39" s="10">
        <v>700</v>
      </c>
      <c r="J39" s="10" t="s">
        <v>17</v>
      </c>
      <c r="K39" s="10"/>
      <c r="L39" s="10" t="s">
        <v>22</v>
      </c>
      <c r="M39" s="11">
        <v>2</v>
      </c>
      <c r="N39" s="10">
        <v>1.5</v>
      </c>
      <c r="O39" s="12" t="s">
        <v>157</v>
      </c>
      <c r="P39" s="11">
        <f ca="1">IFERROR(__xludf.DUMMYFUNCTION("COUNTA(SPLIT(Q39,"" ""))"),164)</f>
        <v>164</v>
      </c>
      <c r="Q39" s="11">
        <v>11</v>
      </c>
      <c r="R39" s="11">
        <f ca="1">IFERROR(__xludf.DUMMYFUNCTION("COUNTA(SPLIT($Q39,CHAR(10),FALSE))"),1)</f>
        <v>1</v>
      </c>
      <c r="S39" s="2">
        <v>0.40463339100000001</v>
      </c>
      <c r="T39" s="2">
        <v>0.48296350500000002</v>
      </c>
      <c r="U39" s="2">
        <v>89.05</v>
      </c>
      <c r="V39" s="2">
        <v>4.54</v>
      </c>
      <c r="W39" s="2">
        <v>4.5199999999999996</v>
      </c>
      <c r="X39" s="2">
        <v>6</v>
      </c>
      <c r="Y39" s="2">
        <v>1.41</v>
      </c>
      <c r="Z39" s="2">
        <v>8.9160000000000003E-2</v>
      </c>
      <c r="AA39" s="2">
        <v>9.5369999999999996E-2</v>
      </c>
      <c r="AB39" s="2">
        <v>25.425362</v>
      </c>
    </row>
    <row r="40" spans="1:28" ht="15.75" customHeight="1" x14ac:dyDescent="0.2">
      <c r="A40" s="8">
        <v>446</v>
      </c>
      <c r="B40" s="5" t="s">
        <v>158</v>
      </c>
      <c r="C40" s="5" t="s">
        <v>159</v>
      </c>
      <c r="D40" s="5"/>
      <c r="E40" s="9" t="s">
        <v>160</v>
      </c>
      <c r="F40" s="10">
        <v>1886</v>
      </c>
      <c r="G40" s="10" t="s">
        <v>16</v>
      </c>
      <c r="H40" s="10"/>
      <c r="I40" s="10">
        <v>900</v>
      </c>
      <c r="J40" s="10" t="s">
        <v>17</v>
      </c>
      <c r="K40" s="10"/>
      <c r="L40" s="10" t="s">
        <v>22</v>
      </c>
      <c r="M40" s="11">
        <v>2</v>
      </c>
      <c r="N40" s="10">
        <v>1.5</v>
      </c>
      <c r="O40" s="12" t="s">
        <v>161</v>
      </c>
      <c r="P40" s="11">
        <f ca="1">IFERROR(__xludf.DUMMYFUNCTION("COUNTA(SPLIT(Q40,"" ""))"),159)</f>
        <v>159</v>
      </c>
      <c r="Q40" s="11">
        <v>9</v>
      </c>
      <c r="R40" s="11">
        <f ca="1">IFERROR(__xludf.DUMMYFUNCTION("COUNTA(SPLIT($Q40,CHAR(10),FALSE))"),5)</f>
        <v>5</v>
      </c>
      <c r="S40" s="2">
        <v>-0.95212303099999995</v>
      </c>
      <c r="T40" s="2">
        <v>0.45262148200000002</v>
      </c>
      <c r="U40" s="2">
        <v>86.47</v>
      </c>
      <c r="V40" s="2">
        <v>6.29</v>
      </c>
      <c r="W40" s="2">
        <v>7.66</v>
      </c>
      <c r="X40" s="2">
        <v>7</v>
      </c>
      <c r="Y40" s="2">
        <v>6.48</v>
      </c>
      <c r="Z40" s="2">
        <v>8.2669999999999993E-2</v>
      </c>
      <c r="AA40" s="2">
        <v>9.6119999999999997E-2</v>
      </c>
      <c r="AB40" s="2">
        <v>16.961274070000002</v>
      </c>
    </row>
    <row r="41" spans="1:28" ht="15.75" customHeight="1" x14ac:dyDescent="0.2">
      <c r="A41" s="8">
        <v>447</v>
      </c>
      <c r="B41" s="5" t="s">
        <v>158</v>
      </c>
      <c r="C41" s="5" t="s">
        <v>162</v>
      </c>
      <c r="D41" s="5"/>
      <c r="E41" s="9" t="s">
        <v>163</v>
      </c>
      <c r="F41" s="10">
        <v>1887</v>
      </c>
      <c r="G41" s="10" t="s">
        <v>16</v>
      </c>
      <c r="H41" s="10"/>
      <c r="I41" s="10">
        <v>1100</v>
      </c>
      <c r="J41" s="10" t="s">
        <v>17</v>
      </c>
      <c r="K41" s="10"/>
      <c r="L41" s="10" t="s">
        <v>22</v>
      </c>
      <c r="M41" s="11">
        <v>2</v>
      </c>
      <c r="N41" s="10">
        <v>1.5</v>
      </c>
      <c r="O41" s="12" t="s">
        <v>164</v>
      </c>
      <c r="P41" s="11">
        <f ca="1">IFERROR(__xludf.DUMMYFUNCTION("COUNTA(SPLIT(Q41,"" ""))"),196)</f>
        <v>196</v>
      </c>
      <c r="Q41" s="11">
        <v>8</v>
      </c>
      <c r="R41" s="11">
        <f ca="1">IFERROR(__xludf.DUMMYFUNCTION("COUNTA(SPLIT($Q41,CHAR(10),FALSE))"),3)</f>
        <v>3</v>
      </c>
      <c r="S41" s="2">
        <v>-1.0538976579999999</v>
      </c>
      <c r="T41" s="2">
        <v>0.47051039700000002</v>
      </c>
      <c r="U41" s="2">
        <v>66.349999999999994</v>
      </c>
      <c r="V41" s="2">
        <v>10.15</v>
      </c>
      <c r="W41" s="2">
        <v>10.78</v>
      </c>
      <c r="X41" s="2">
        <v>10</v>
      </c>
      <c r="Y41" s="2">
        <v>7.26</v>
      </c>
      <c r="Z41" s="2">
        <v>0.12659000000000001</v>
      </c>
      <c r="AA41" s="2">
        <v>9.7589999999999996E-2</v>
      </c>
      <c r="AB41" s="2">
        <v>19.741898079999999</v>
      </c>
    </row>
    <row r="42" spans="1:28" ht="15.75" customHeight="1" x14ac:dyDescent="0.2">
      <c r="A42" s="8">
        <v>448</v>
      </c>
      <c r="B42" s="5" t="s">
        <v>165</v>
      </c>
      <c r="C42" s="5" t="s">
        <v>166</v>
      </c>
      <c r="D42" s="5"/>
      <c r="E42" s="9" t="s">
        <v>167</v>
      </c>
      <c r="F42" s="10">
        <v>1922</v>
      </c>
      <c r="G42" s="10" t="s">
        <v>16</v>
      </c>
      <c r="H42" s="10"/>
      <c r="I42" s="10">
        <v>1300</v>
      </c>
      <c r="J42" s="10" t="s">
        <v>17</v>
      </c>
      <c r="K42" s="10"/>
      <c r="L42" s="10" t="s">
        <v>22</v>
      </c>
      <c r="M42" s="11">
        <v>2</v>
      </c>
      <c r="N42" s="10">
        <v>1.5</v>
      </c>
      <c r="O42" s="12" t="s">
        <v>168</v>
      </c>
      <c r="P42" s="11">
        <f ca="1">IFERROR(__xludf.DUMMYFUNCTION("COUNTA(SPLIT(Q42,"" ""))"),146)</f>
        <v>146</v>
      </c>
      <c r="Q42" s="11">
        <v>5</v>
      </c>
      <c r="R42" s="11">
        <f ca="1">IFERROR(__xludf.DUMMYFUNCTION("COUNTA(SPLIT($Q42,CHAR(10),FALSE))"),2)</f>
        <v>2</v>
      </c>
      <c r="S42" s="2">
        <v>2.2597727000000001E-2</v>
      </c>
      <c r="T42" s="2">
        <v>0.51007671700000001</v>
      </c>
      <c r="U42" s="2">
        <v>62.84</v>
      </c>
      <c r="V42" s="2">
        <v>10.58</v>
      </c>
      <c r="W42" s="2">
        <v>11.64</v>
      </c>
      <c r="X42" s="2">
        <v>12</v>
      </c>
      <c r="Y42" s="2">
        <v>7.43</v>
      </c>
      <c r="Z42" s="2">
        <v>7.9909999999999995E-2</v>
      </c>
      <c r="AA42" s="2">
        <v>0.11090999999999999</v>
      </c>
      <c r="AB42" s="2">
        <v>19.394100510000001</v>
      </c>
    </row>
    <row r="43" spans="1:28" ht="15.75" customHeight="1" x14ac:dyDescent="0.2">
      <c r="A43" s="8">
        <v>449</v>
      </c>
      <c r="B43" s="5" t="s">
        <v>169</v>
      </c>
      <c r="C43" s="5" t="s">
        <v>170</v>
      </c>
      <c r="D43" s="5" t="s">
        <v>171</v>
      </c>
      <c r="E43" s="9" t="s">
        <v>172</v>
      </c>
      <c r="F43" s="10">
        <v>1918</v>
      </c>
      <c r="G43" s="10" t="s">
        <v>16</v>
      </c>
      <c r="H43" s="10"/>
      <c r="I43" s="10">
        <v>1100</v>
      </c>
      <c r="J43" s="10" t="s">
        <v>17</v>
      </c>
      <c r="K43" s="10"/>
      <c r="L43" s="10" t="s">
        <v>22</v>
      </c>
      <c r="M43" s="11">
        <v>2</v>
      </c>
      <c r="N43" s="10">
        <v>1.5</v>
      </c>
      <c r="O43" s="12" t="s">
        <v>173</v>
      </c>
      <c r="P43" s="11">
        <f ca="1">IFERROR(__xludf.DUMMYFUNCTION("COUNTA(SPLIT(Q43,"" ""))"),193)</f>
        <v>193</v>
      </c>
      <c r="Q43" s="11">
        <v>7</v>
      </c>
      <c r="R43" s="11">
        <f ca="1">IFERROR(__xludf.DUMMYFUNCTION("COUNTA(SPLIT($Q43,CHAR(10),FALSE))"),1)</f>
        <v>1</v>
      </c>
      <c r="S43" s="2">
        <v>-1.258699054</v>
      </c>
      <c r="T43" s="2">
        <v>0.45753028099999998</v>
      </c>
      <c r="U43" s="2">
        <v>71.400000000000006</v>
      </c>
      <c r="V43" s="2">
        <v>10.220000000000001</v>
      </c>
      <c r="W43" s="2">
        <v>12.32</v>
      </c>
      <c r="X43" s="2">
        <v>8</v>
      </c>
      <c r="Y43" s="2">
        <v>7.04</v>
      </c>
      <c r="Z43" s="2">
        <v>0.13558000000000001</v>
      </c>
      <c r="AA43" s="2">
        <v>0.14516000000000001</v>
      </c>
      <c r="AB43" s="2">
        <v>10.42159146</v>
      </c>
    </row>
    <row r="44" spans="1:28" ht="15.75" customHeight="1" x14ac:dyDescent="0.2">
      <c r="A44" s="8">
        <v>450</v>
      </c>
      <c r="B44" s="5" t="s">
        <v>174</v>
      </c>
      <c r="C44" s="5" t="s">
        <v>175</v>
      </c>
      <c r="D44" s="5" t="s">
        <v>176</v>
      </c>
      <c r="E44" s="9" t="s">
        <v>177</v>
      </c>
      <c r="F44" s="10">
        <v>1902</v>
      </c>
      <c r="G44" s="10" t="s">
        <v>16</v>
      </c>
      <c r="H44" s="10"/>
      <c r="I44" s="10">
        <v>900</v>
      </c>
      <c r="J44" s="10" t="s">
        <v>178</v>
      </c>
      <c r="K44" s="10"/>
      <c r="L44" s="10" t="s">
        <v>22</v>
      </c>
      <c r="M44" s="11">
        <v>2</v>
      </c>
      <c r="N44" s="10">
        <v>1.5</v>
      </c>
      <c r="O44" s="12" t="s">
        <v>179</v>
      </c>
      <c r="P44" s="11">
        <f ca="1">IFERROR(__xludf.DUMMYFUNCTION("COUNTA(SPLIT(Q44,"" ""))"),143)</f>
        <v>143</v>
      </c>
      <c r="Q44" s="11">
        <v>8</v>
      </c>
      <c r="R44" s="11">
        <f ca="1">IFERROR(__xludf.DUMMYFUNCTION("COUNTA(SPLIT($Q44,CHAR(10),FALSE))"),3)</f>
        <v>3</v>
      </c>
      <c r="S44" s="2">
        <v>-0.47370199400000002</v>
      </c>
      <c r="T44" s="2">
        <v>0.481322996</v>
      </c>
      <c r="U44" s="2">
        <v>82.85</v>
      </c>
      <c r="V44" s="2">
        <v>6.24</v>
      </c>
      <c r="W44" s="2">
        <v>7.56</v>
      </c>
      <c r="X44" s="2">
        <v>6</v>
      </c>
      <c r="Y44" s="2">
        <v>1.66</v>
      </c>
      <c r="Z44" s="2">
        <v>8.5089999999999999E-2</v>
      </c>
      <c r="AA44" s="2">
        <v>0.13309000000000001</v>
      </c>
      <c r="AB44" s="2">
        <v>19.908639740000002</v>
      </c>
    </row>
    <row r="45" spans="1:28" ht="15.75" customHeight="1" x14ac:dyDescent="0.2">
      <c r="A45" s="8">
        <v>451</v>
      </c>
      <c r="B45" s="5" t="s">
        <v>174</v>
      </c>
      <c r="C45" s="5" t="s">
        <v>180</v>
      </c>
      <c r="D45" s="5" t="s">
        <v>176</v>
      </c>
      <c r="E45" s="9" t="s">
        <v>181</v>
      </c>
      <c r="F45" s="10">
        <v>1902</v>
      </c>
      <c r="G45" s="10" t="s">
        <v>16</v>
      </c>
      <c r="H45" s="10"/>
      <c r="I45" s="10">
        <v>500</v>
      </c>
      <c r="J45" s="10" t="s">
        <v>51</v>
      </c>
      <c r="K45" s="10"/>
      <c r="L45" s="10" t="s">
        <v>22</v>
      </c>
      <c r="M45" s="11">
        <v>2</v>
      </c>
      <c r="N45" s="10">
        <v>1.5</v>
      </c>
      <c r="O45" s="12" t="s">
        <v>182</v>
      </c>
      <c r="P45" s="11">
        <f ca="1">IFERROR(__xludf.DUMMYFUNCTION("COUNTA(SPLIT(Q45,"" ""))"),149)</f>
        <v>149</v>
      </c>
      <c r="Q45" s="11">
        <v>11</v>
      </c>
      <c r="R45" s="11">
        <f ca="1">IFERROR(__xludf.DUMMYFUNCTION("COUNTA(SPLIT($Q45,CHAR(10),FALSE))"),4)</f>
        <v>4</v>
      </c>
      <c r="S45" s="2">
        <v>0.61031888499999998</v>
      </c>
      <c r="T45" s="2">
        <v>0.53062169400000003</v>
      </c>
      <c r="U45" s="2">
        <v>91.51</v>
      </c>
      <c r="V45" s="2">
        <v>3.93</v>
      </c>
      <c r="W45" s="2">
        <v>3.79</v>
      </c>
      <c r="X45" s="2">
        <v>7</v>
      </c>
      <c r="Y45" s="2">
        <v>5.36</v>
      </c>
      <c r="Z45" s="2">
        <v>9.9709999999999993E-2</v>
      </c>
      <c r="AA45" s="2">
        <v>0.13496</v>
      </c>
      <c r="AB45" s="2">
        <v>17.358453229999999</v>
      </c>
    </row>
    <row r="46" spans="1:28" ht="15.75" customHeight="1" x14ac:dyDescent="0.2">
      <c r="A46" s="8">
        <v>452</v>
      </c>
      <c r="B46" s="5" t="s">
        <v>174</v>
      </c>
      <c r="C46" s="5" t="s">
        <v>183</v>
      </c>
      <c r="D46" s="5" t="s">
        <v>176</v>
      </c>
      <c r="E46" s="9" t="s">
        <v>184</v>
      </c>
      <c r="F46" s="10">
        <v>1902</v>
      </c>
      <c r="G46" s="10" t="s">
        <v>16</v>
      </c>
      <c r="H46" s="10"/>
      <c r="I46" s="10">
        <v>900</v>
      </c>
      <c r="J46" s="10" t="s">
        <v>17</v>
      </c>
      <c r="K46" s="10"/>
      <c r="L46" s="10" t="s">
        <v>22</v>
      </c>
      <c r="M46" s="11">
        <v>2</v>
      </c>
      <c r="N46" s="10">
        <v>1.5</v>
      </c>
      <c r="O46" s="12" t="s">
        <v>185</v>
      </c>
      <c r="P46" s="11">
        <f ca="1">IFERROR(__xludf.DUMMYFUNCTION("COUNTA(SPLIT(Q46,"" ""))"),189)</f>
        <v>189</v>
      </c>
      <c r="Q46" s="11">
        <v>11</v>
      </c>
      <c r="R46" s="11">
        <f ca="1">IFERROR(__xludf.DUMMYFUNCTION("COUNTA(SPLIT($Q46,CHAR(10),FALSE))"),5)</f>
        <v>5</v>
      </c>
      <c r="S46" s="2">
        <v>-4.1920098000000003E-2</v>
      </c>
      <c r="T46" s="2">
        <v>0.443630513</v>
      </c>
      <c r="U46" s="2">
        <v>88.62</v>
      </c>
      <c r="V46" s="2">
        <v>5.69</v>
      </c>
      <c r="W46" s="2">
        <v>6.22</v>
      </c>
      <c r="X46" s="2">
        <v>6</v>
      </c>
      <c r="Y46" s="2">
        <v>1.2</v>
      </c>
      <c r="Z46" s="2">
        <v>3.2219999999999999E-2</v>
      </c>
      <c r="AA46" s="2">
        <v>2.112E-2</v>
      </c>
      <c r="AB46" s="2">
        <v>21.456461770000001</v>
      </c>
    </row>
    <row r="47" spans="1:28" ht="15.75" customHeight="1" x14ac:dyDescent="0.2">
      <c r="A47" s="8">
        <v>453</v>
      </c>
      <c r="B47" s="5" t="s">
        <v>174</v>
      </c>
      <c r="C47" s="5" t="s">
        <v>186</v>
      </c>
      <c r="D47" s="5" t="s">
        <v>176</v>
      </c>
      <c r="E47" s="9" t="s">
        <v>187</v>
      </c>
      <c r="F47" s="10">
        <v>1902</v>
      </c>
      <c r="G47" s="10" t="s">
        <v>16</v>
      </c>
      <c r="H47" s="10"/>
      <c r="I47" s="10">
        <v>900</v>
      </c>
      <c r="J47" s="10" t="s">
        <v>51</v>
      </c>
      <c r="K47" s="10"/>
      <c r="L47" s="10" t="s">
        <v>22</v>
      </c>
      <c r="M47" s="11">
        <v>2</v>
      </c>
      <c r="N47" s="10">
        <v>1.5</v>
      </c>
      <c r="O47" s="12" t="s">
        <v>188</v>
      </c>
      <c r="P47" s="11">
        <f ca="1">IFERROR(__xludf.DUMMYFUNCTION("COUNTA(SPLIT(Q47,"" ""))"),179)</f>
        <v>179</v>
      </c>
      <c r="Q47" s="11">
        <v>11</v>
      </c>
      <c r="R47" s="11">
        <f ca="1">IFERROR(__xludf.DUMMYFUNCTION("COUNTA(SPLIT($Q47,CHAR(10),FALSE))"),3)</f>
        <v>3</v>
      </c>
      <c r="S47" s="2">
        <v>-0.54132637800000005</v>
      </c>
      <c r="T47" s="2">
        <v>0.45677503800000002</v>
      </c>
      <c r="U47" s="2">
        <v>85.44</v>
      </c>
      <c r="V47" s="2">
        <v>5.43</v>
      </c>
      <c r="W47" s="2">
        <v>5.81</v>
      </c>
      <c r="X47" s="2">
        <v>8</v>
      </c>
      <c r="Y47" s="2">
        <v>5.76</v>
      </c>
      <c r="Z47" s="2">
        <v>6.0049999999999999E-2</v>
      </c>
      <c r="AA47" s="2">
        <v>6.9980000000000001E-2</v>
      </c>
      <c r="AB47" s="2">
        <v>21.41825188</v>
      </c>
    </row>
    <row r="48" spans="1:28" ht="15.75" customHeight="1" x14ac:dyDescent="0.2">
      <c r="A48" s="8">
        <v>454</v>
      </c>
      <c r="B48" s="5" t="s">
        <v>174</v>
      </c>
      <c r="C48" s="5" t="s">
        <v>189</v>
      </c>
      <c r="D48" s="5" t="s">
        <v>176</v>
      </c>
      <c r="E48" s="9" t="s">
        <v>190</v>
      </c>
      <c r="F48" s="10">
        <v>1902</v>
      </c>
      <c r="G48" s="10" t="s">
        <v>16</v>
      </c>
      <c r="H48" s="10"/>
      <c r="I48" s="10">
        <v>700</v>
      </c>
      <c r="J48" s="10" t="s">
        <v>51</v>
      </c>
      <c r="K48" s="10"/>
      <c r="L48" s="10" t="s">
        <v>22</v>
      </c>
      <c r="M48" s="11">
        <v>2</v>
      </c>
      <c r="N48" s="10">
        <v>1.5</v>
      </c>
      <c r="O48" s="12" t="s">
        <v>191</v>
      </c>
      <c r="P48" s="11">
        <f ca="1">IFERROR(__xludf.DUMMYFUNCTION("COUNTA(SPLIT(Q48,"" ""))"),175)</f>
        <v>175</v>
      </c>
      <c r="Q48" s="11">
        <v>10</v>
      </c>
      <c r="R48" s="11">
        <f ca="1">IFERROR(__xludf.DUMMYFUNCTION("COUNTA(SPLIT($Q48,CHAR(10),FALSE))"),2)</f>
        <v>2</v>
      </c>
      <c r="S48" s="2">
        <v>-1.051905603</v>
      </c>
      <c r="T48" s="2">
        <v>0.45191751099999999</v>
      </c>
      <c r="U48" s="2">
        <v>91.34</v>
      </c>
      <c r="V48" s="2">
        <v>4.9400000000000004</v>
      </c>
      <c r="W48" s="2">
        <v>5.61</v>
      </c>
      <c r="X48" s="2">
        <v>0</v>
      </c>
      <c r="Y48" s="2">
        <v>5.41</v>
      </c>
      <c r="Z48" s="2">
        <v>8.8849999999999998E-2</v>
      </c>
      <c r="AA48" s="2">
        <v>0.10397000000000001</v>
      </c>
      <c r="AB48" s="2">
        <v>11.800703439999999</v>
      </c>
    </row>
    <row r="49" spans="1:28" ht="15.75" customHeight="1" x14ac:dyDescent="0.2">
      <c r="A49" s="8">
        <v>455</v>
      </c>
      <c r="B49" s="5" t="s">
        <v>174</v>
      </c>
      <c r="C49" s="5" t="s">
        <v>192</v>
      </c>
      <c r="D49" s="5" t="s">
        <v>176</v>
      </c>
      <c r="E49" s="9" t="s">
        <v>193</v>
      </c>
      <c r="F49" s="10">
        <v>1902</v>
      </c>
      <c r="G49" s="10" t="s">
        <v>16</v>
      </c>
      <c r="H49" s="10"/>
      <c r="I49" s="10">
        <v>700</v>
      </c>
      <c r="J49" s="10" t="s">
        <v>51</v>
      </c>
      <c r="K49" s="10"/>
      <c r="L49" s="10" t="s">
        <v>22</v>
      </c>
      <c r="M49" s="11">
        <v>2</v>
      </c>
      <c r="N49" s="10">
        <v>1.5</v>
      </c>
      <c r="O49" s="12" t="s">
        <v>194</v>
      </c>
      <c r="P49" s="11">
        <f ca="1">IFERROR(__xludf.DUMMYFUNCTION("COUNTA(SPLIT(Q49,"" ""))"),182)</f>
        <v>182</v>
      </c>
      <c r="Q49" s="11">
        <v>13</v>
      </c>
      <c r="R49" s="11">
        <f ca="1">IFERROR(__xludf.DUMMYFUNCTION("COUNTA(SPLIT($Q49,CHAR(10),FALSE))"),4)</f>
        <v>4</v>
      </c>
      <c r="S49" s="2">
        <v>0.85792683199999997</v>
      </c>
      <c r="T49" s="2">
        <v>0.52857590399999999</v>
      </c>
      <c r="U49" s="2">
        <v>97.81</v>
      </c>
      <c r="V49" s="2">
        <v>2.75</v>
      </c>
      <c r="W49" s="2">
        <v>2.68</v>
      </c>
      <c r="X49" s="2">
        <v>5</v>
      </c>
      <c r="Y49" s="2">
        <v>5.0999999999999996</v>
      </c>
      <c r="Z49" s="2">
        <v>1.359E-2</v>
      </c>
      <c r="AA49" s="2">
        <v>2.5300000000000001E-3</v>
      </c>
      <c r="AB49" s="2">
        <v>25.954982099999999</v>
      </c>
    </row>
    <row r="50" spans="1:28" ht="15.75" customHeight="1" x14ac:dyDescent="0.2">
      <c r="A50" s="8">
        <v>456</v>
      </c>
      <c r="B50" s="5" t="s">
        <v>174</v>
      </c>
      <c r="C50" s="5" t="s">
        <v>195</v>
      </c>
      <c r="D50" s="5" t="s">
        <v>176</v>
      </c>
      <c r="E50" s="9" t="s">
        <v>196</v>
      </c>
      <c r="F50" s="10">
        <v>1902</v>
      </c>
      <c r="G50" s="10" t="s">
        <v>16</v>
      </c>
      <c r="H50" s="10"/>
      <c r="I50" s="10">
        <v>900</v>
      </c>
      <c r="J50" s="10" t="s">
        <v>178</v>
      </c>
      <c r="K50" s="10"/>
      <c r="L50" s="10" t="s">
        <v>22</v>
      </c>
      <c r="M50" s="11">
        <v>2</v>
      </c>
      <c r="N50" s="10">
        <v>2</v>
      </c>
      <c r="O50" s="12" t="s">
        <v>197</v>
      </c>
      <c r="P50" s="11">
        <f ca="1">IFERROR(__xludf.DUMMYFUNCTION("COUNTA(SPLIT(Q50,"" ""))"),148)</f>
        <v>148</v>
      </c>
      <c r="Q50" s="11">
        <v>8</v>
      </c>
      <c r="R50" s="11">
        <f ca="1">IFERROR(__xludf.DUMMYFUNCTION("COUNTA(SPLIT($Q50,CHAR(10),FALSE))"),2)</f>
        <v>2</v>
      </c>
      <c r="S50" s="2">
        <v>-1.2925696790000001</v>
      </c>
      <c r="T50" s="2">
        <v>0.46442980499999997</v>
      </c>
      <c r="U50" s="2">
        <v>87.43</v>
      </c>
      <c r="V50" s="2">
        <v>5.69</v>
      </c>
      <c r="W50" s="2">
        <v>6.65</v>
      </c>
      <c r="X50" s="2">
        <v>0</v>
      </c>
      <c r="Y50" s="2">
        <v>5.73</v>
      </c>
      <c r="Z50" s="2">
        <v>2.96E-3</v>
      </c>
      <c r="AA50" s="2">
        <v>3.458E-2</v>
      </c>
      <c r="AB50" s="2">
        <v>15.77208233</v>
      </c>
    </row>
    <row r="51" spans="1:28" ht="15.75" customHeight="1" x14ac:dyDescent="0.2">
      <c r="A51" s="8">
        <v>457</v>
      </c>
      <c r="B51" s="5" t="s">
        <v>174</v>
      </c>
      <c r="C51" s="5" t="s">
        <v>198</v>
      </c>
      <c r="D51" s="5" t="s">
        <v>176</v>
      </c>
      <c r="E51" s="9" t="s">
        <v>199</v>
      </c>
      <c r="F51" s="10">
        <v>1902</v>
      </c>
      <c r="G51" s="10" t="s">
        <v>16</v>
      </c>
      <c r="H51" s="10"/>
      <c r="I51" s="10">
        <v>700</v>
      </c>
      <c r="J51" s="10" t="s">
        <v>51</v>
      </c>
      <c r="K51" s="10"/>
      <c r="L51" s="10" t="s">
        <v>22</v>
      </c>
      <c r="M51" s="11">
        <v>2</v>
      </c>
      <c r="N51" s="10">
        <v>1.5</v>
      </c>
      <c r="O51" s="12" t="s">
        <v>200</v>
      </c>
      <c r="P51" s="11">
        <f ca="1">IFERROR(__xludf.DUMMYFUNCTION("COUNTA(SPLIT(Q51,"" ""))"),156)</f>
        <v>156</v>
      </c>
      <c r="Q51" s="11">
        <v>12</v>
      </c>
      <c r="R51" s="11">
        <f ca="1">IFERROR(__xludf.DUMMYFUNCTION("COUNTA(SPLIT($Q51,CHAR(10),FALSE))"),2)</f>
        <v>2</v>
      </c>
      <c r="S51" s="2">
        <v>-3.3183437000000003E-2</v>
      </c>
      <c r="T51" s="2">
        <v>0.47103823700000003</v>
      </c>
      <c r="U51" s="2">
        <v>85.8</v>
      </c>
      <c r="V51" s="2">
        <v>4.3099999999999996</v>
      </c>
      <c r="W51" s="2">
        <v>4.47</v>
      </c>
      <c r="X51" s="2">
        <v>7</v>
      </c>
      <c r="Y51" s="2">
        <v>5.34</v>
      </c>
      <c r="Z51" s="2">
        <v>8.5260000000000002E-2</v>
      </c>
      <c r="AA51" s="2">
        <v>0.10252</v>
      </c>
      <c r="AB51" s="2">
        <v>18.36301035</v>
      </c>
    </row>
    <row r="52" spans="1:28" ht="15.75" customHeight="1" x14ac:dyDescent="0.2">
      <c r="A52" s="8">
        <v>458</v>
      </c>
      <c r="B52" s="5" t="s">
        <v>174</v>
      </c>
      <c r="C52" s="5" t="s">
        <v>201</v>
      </c>
      <c r="D52" s="5" t="s">
        <v>176</v>
      </c>
      <c r="E52" s="9" t="s">
        <v>202</v>
      </c>
      <c r="F52" s="10">
        <v>1902</v>
      </c>
      <c r="G52" s="10" t="s">
        <v>16</v>
      </c>
      <c r="H52" s="10"/>
      <c r="I52" s="10">
        <v>700</v>
      </c>
      <c r="J52" s="10" t="s">
        <v>17</v>
      </c>
      <c r="K52" s="10"/>
      <c r="L52" s="10" t="s">
        <v>22</v>
      </c>
      <c r="M52" s="11">
        <v>2</v>
      </c>
      <c r="N52" s="10">
        <v>1.5</v>
      </c>
      <c r="O52" s="12" t="s">
        <v>203</v>
      </c>
      <c r="P52" s="11">
        <f ca="1">IFERROR(__xludf.DUMMYFUNCTION("COUNTA(SPLIT(Q52,"" ""))"),153)</f>
        <v>153</v>
      </c>
      <c r="Q52" s="11">
        <v>12</v>
      </c>
      <c r="R52" s="11">
        <f ca="1">IFERROR(__xludf.DUMMYFUNCTION("COUNTA(SPLIT($Q52,CHAR(10),FALSE))"),1)</f>
        <v>1</v>
      </c>
      <c r="S52" s="2">
        <v>-0.13489299399999999</v>
      </c>
      <c r="T52" s="2">
        <v>0.48422207</v>
      </c>
      <c r="U52" s="2">
        <v>95.36</v>
      </c>
      <c r="V52" s="2">
        <v>2.88</v>
      </c>
      <c r="W52" s="2">
        <v>2.52</v>
      </c>
      <c r="X52" s="2">
        <v>5</v>
      </c>
      <c r="Y52" s="2">
        <v>1.2</v>
      </c>
      <c r="Z52" s="2">
        <v>-3.601E-2</v>
      </c>
      <c r="AA52" s="2">
        <v>1.23E-3</v>
      </c>
      <c r="AB52" s="2">
        <v>29.693953390000001</v>
      </c>
    </row>
    <row r="53" spans="1:28" ht="15.75" customHeight="1" x14ac:dyDescent="0.2">
      <c r="A53" s="8">
        <v>460</v>
      </c>
      <c r="B53" s="5" t="s">
        <v>204</v>
      </c>
      <c r="C53" s="5" t="s">
        <v>205</v>
      </c>
      <c r="D53" s="5" t="s">
        <v>206</v>
      </c>
      <c r="E53" s="9" t="s">
        <v>207</v>
      </c>
      <c r="F53" s="10">
        <v>1888</v>
      </c>
      <c r="G53" s="10" t="s">
        <v>16</v>
      </c>
      <c r="H53" s="10"/>
      <c r="I53" s="10">
        <v>1100</v>
      </c>
      <c r="J53" s="10" t="s">
        <v>51</v>
      </c>
      <c r="K53" s="10"/>
      <c r="L53" s="10" t="s">
        <v>22</v>
      </c>
      <c r="M53" s="11">
        <v>2</v>
      </c>
      <c r="N53" s="10">
        <v>1.5</v>
      </c>
      <c r="O53" s="12" t="s">
        <v>208</v>
      </c>
      <c r="P53" s="11">
        <f ca="1">IFERROR(__xludf.DUMMYFUNCTION("COUNTA(SPLIT(Q53,"" ""))"),155)</f>
        <v>155</v>
      </c>
      <c r="Q53" s="11">
        <v>7</v>
      </c>
      <c r="R53" s="11">
        <f ca="1">IFERROR(__xludf.DUMMYFUNCTION("COUNTA(SPLIT($Q53,CHAR(10),FALSE))"),2)</f>
        <v>2</v>
      </c>
      <c r="S53" s="2">
        <v>-0.13037452899999999</v>
      </c>
      <c r="T53" s="2">
        <v>0.462687032</v>
      </c>
      <c r="U53" s="2">
        <v>79.58</v>
      </c>
      <c r="V53" s="2">
        <v>8.6199999999999992</v>
      </c>
      <c r="W53" s="2">
        <v>10.56</v>
      </c>
      <c r="X53" s="2">
        <v>7</v>
      </c>
      <c r="Y53" s="2">
        <v>5.74</v>
      </c>
      <c r="Z53" s="2">
        <v>4.1849999999999998E-2</v>
      </c>
      <c r="AA53" s="2">
        <v>4.1849999999999998E-2</v>
      </c>
      <c r="AB53" s="2">
        <v>25.58303085</v>
      </c>
    </row>
    <row r="54" spans="1:28" ht="15.75" customHeight="1" x14ac:dyDescent="0.2">
      <c r="A54" s="8">
        <v>461</v>
      </c>
      <c r="B54" s="5" t="s">
        <v>204</v>
      </c>
      <c r="C54" s="5" t="s">
        <v>209</v>
      </c>
      <c r="D54" s="5" t="s">
        <v>206</v>
      </c>
      <c r="E54" s="9" t="s">
        <v>207</v>
      </c>
      <c r="F54" s="10">
        <v>1888</v>
      </c>
      <c r="G54" s="10" t="s">
        <v>16</v>
      </c>
      <c r="H54" s="10"/>
      <c r="I54" s="10">
        <v>700</v>
      </c>
      <c r="J54" s="10" t="s">
        <v>17</v>
      </c>
      <c r="K54" s="10"/>
      <c r="L54" s="10" t="s">
        <v>22</v>
      </c>
      <c r="M54" s="11">
        <v>2</v>
      </c>
      <c r="N54" s="10">
        <v>1.5</v>
      </c>
      <c r="O54" s="12" t="s">
        <v>210</v>
      </c>
      <c r="P54" s="11">
        <f ca="1">IFERROR(__xludf.DUMMYFUNCTION("COUNTA(SPLIT(Q54,"" ""))"),145)</f>
        <v>145</v>
      </c>
      <c r="Q54" s="11">
        <v>11</v>
      </c>
      <c r="R54" s="11">
        <f ca="1">IFERROR(__xludf.DUMMYFUNCTION("COUNTA(SPLIT($Q54,CHAR(10),FALSE))"),2)</f>
        <v>2</v>
      </c>
      <c r="S54" s="2">
        <v>0.39461595100000002</v>
      </c>
      <c r="T54" s="2">
        <v>0.509473387</v>
      </c>
      <c r="U54" s="2">
        <v>97.57</v>
      </c>
      <c r="V54" s="2">
        <v>3.28</v>
      </c>
      <c r="W54" s="2">
        <v>3.25</v>
      </c>
      <c r="X54" s="2">
        <v>0</v>
      </c>
      <c r="Y54" s="2">
        <v>5.23</v>
      </c>
      <c r="Z54" s="2">
        <v>-9.5890000000000003E-2</v>
      </c>
      <c r="AA54" s="2">
        <v>-6.6559999999999994E-2</v>
      </c>
      <c r="AB54" s="2">
        <v>21.903207129999998</v>
      </c>
    </row>
    <row r="55" spans="1:28" ht="15.75" customHeight="1" x14ac:dyDescent="0.2">
      <c r="A55" s="8">
        <v>463</v>
      </c>
      <c r="B55" s="5" t="s">
        <v>204</v>
      </c>
      <c r="C55" s="5" t="s">
        <v>211</v>
      </c>
      <c r="D55" s="5"/>
      <c r="E55" s="9" t="s">
        <v>212</v>
      </c>
      <c r="F55" s="10">
        <v>1904</v>
      </c>
      <c r="G55" s="10" t="s">
        <v>16</v>
      </c>
      <c r="H55" s="10"/>
      <c r="I55" s="10">
        <v>1100</v>
      </c>
      <c r="J55" s="10" t="s">
        <v>17</v>
      </c>
      <c r="K55" s="10"/>
      <c r="L55" s="10" t="s">
        <v>22</v>
      </c>
      <c r="M55" s="11">
        <v>2</v>
      </c>
      <c r="N55" s="10">
        <v>2</v>
      </c>
      <c r="O55" s="12" t="s">
        <v>213</v>
      </c>
      <c r="P55" s="11">
        <f ca="1">IFERROR(__xludf.DUMMYFUNCTION("COUNTA(SPLIT(Q55,"" ""))"),183)</f>
        <v>183</v>
      </c>
      <c r="Q55" s="11">
        <v>10</v>
      </c>
      <c r="R55" s="11">
        <f ca="1">IFERROR(__xludf.DUMMYFUNCTION("COUNTA(SPLIT($Q55,CHAR(10),FALSE))"),2)</f>
        <v>2</v>
      </c>
      <c r="S55" s="2">
        <v>-1.059970759</v>
      </c>
      <c r="T55" s="2">
        <v>0.51474794800000001</v>
      </c>
      <c r="U55" s="2">
        <v>83.79</v>
      </c>
      <c r="V55" s="2">
        <v>6.17</v>
      </c>
      <c r="W55" s="2">
        <v>7.31</v>
      </c>
      <c r="X55" s="2">
        <v>7</v>
      </c>
      <c r="Y55" s="2">
        <v>6.43</v>
      </c>
      <c r="Z55" s="2">
        <v>4.6649999999999997E-2</v>
      </c>
      <c r="AA55" s="2">
        <v>4.8099999999999997E-2</v>
      </c>
      <c r="AB55" s="2">
        <v>19.408976849999998</v>
      </c>
    </row>
    <row r="56" spans="1:28" ht="15.75" customHeight="1" x14ac:dyDescent="0.2">
      <c r="A56" s="8">
        <v>464</v>
      </c>
      <c r="B56" s="5" t="s">
        <v>204</v>
      </c>
      <c r="C56" s="5" t="s">
        <v>214</v>
      </c>
      <c r="D56" s="5"/>
      <c r="E56" s="9" t="s">
        <v>215</v>
      </c>
      <c r="F56" s="10">
        <v>1905</v>
      </c>
      <c r="G56" s="10" t="s">
        <v>16</v>
      </c>
      <c r="H56" s="10"/>
      <c r="I56" s="10">
        <v>900</v>
      </c>
      <c r="J56" s="10" t="s">
        <v>17</v>
      </c>
      <c r="K56" s="10"/>
      <c r="L56" s="10" t="s">
        <v>22</v>
      </c>
      <c r="M56" s="11">
        <v>2</v>
      </c>
      <c r="N56" s="10">
        <v>1.5</v>
      </c>
      <c r="O56" s="12" t="s">
        <v>216</v>
      </c>
      <c r="P56" s="11">
        <f ca="1">IFERROR(__xludf.DUMMYFUNCTION("COUNTA(SPLIT(Q56,"" ""))"),184)</f>
        <v>184</v>
      </c>
      <c r="Q56" s="11">
        <v>10</v>
      </c>
      <c r="R56" s="11">
        <f ca="1">IFERROR(__xludf.DUMMYFUNCTION("COUNTA(SPLIT($Q56,CHAR(10),FALSE))"),2)</f>
        <v>2</v>
      </c>
      <c r="S56" s="2">
        <v>-0.58635946000000005</v>
      </c>
      <c r="T56" s="2">
        <v>0.46836792599999999</v>
      </c>
      <c r="U56" s="2">
        <v>74.650000000000006</v>
      </c>
      <c r="V56" s="2">
        <v>7.44</v>
      </c>
      <c r="W56" s="2">
        <v>8.23</v>
      </c>
      <c r="X56" s="2">
        <v>9</v>
      </c>
      <c r="Y56" s="2">
        <v>6.69</v>
      </c>
      <c r="Z56" s="2">
        <v>0.16624</v>
      </c>
      <c r="AA56" s="2">
        <v>0.14807000000000001</v>
      </c>
      <c r="AB56" s="2">
        <v>14.729878790000001</v>
      </c>
    </row>
    <row r="57" spans="1:28" ht="15.75" customHeight="1" x14ac:dyDescent="0.2">
      <c r="A57" s="8">
        <v>465</v>
      </c>
      <c r="B57" s="5" t="s">
        <v>204</v>
      </c>
      <c r="C57" s="5" t="s">
        <v>217</v>
      </c>
      <c r="D57" s="5"/>
      <c r="E57" s="9" t="s">
        <v>218</v>
      </c>
      <c r="F57" s="10">
        <v>1911</v>
      </c>
      <c r="G57" s="10" t="s">
        <v>16</v>
      </c>
      <c r="H57" s="10"/>
      <c r="I57" s="10">
        <v>900</v>
      </c>
      <c r="J57" s="10" t="s">
        <v>17</v>
      </c>
      <c r="K57" s="10"/>
      <c r="L57" s="10" t="s">
        <v>22</v>
      </c>
      <c r="M57" s="11">
        <v>2</v>
      </c>
      <c r="N57" s="10">
        <v>1.5</v>
      </c>
      <c r="O57" s="12" t="s">
        <v>219</v>
      </c>
      <c r="P57" s="11">
        <f ca="1">IFERROR(__xludf.DUMMYFUNCTION("COUNTA(SPLIT(Q57,"" ""))"),166)</f>
        <v>166</v>
      </c>
      <c r="Q57" s="11">
        <v>11</v>
      </c>
      <c r="R57" s="11">
        <f ca="1">IFERROR(__xludf.DUMMYFUNCTION("COUNTA(SPLIT($Q57,CHAR(10),FALSE))"),2)</f>
        <v>2</v>
      </c>
      <c r="S57" s="2">
        <v>-0.94408916499999995</v>
      </c>
      <c r="T57" s="2">
        <v>0.48183778300000002</v>
      </c>
      <c r="U57" s="2">
        <v>88.45</v>
      </c>
      <c r="V57" s="2">
        <v>4.4400000000000004</v>
      </c>
      <c r="W57" s="2">
        <v>4.8</v>
      </c>
      <c r="X57" s="2">
        <v>6</v>
      </c>
      <c r="Y57" s="2">
        <v>7.31</v>
      </c>
      <c r="Z57" s="2">
        <v>0.15432999999999999</v>
      </c>
      <c r="AA57" s="2">
        <v>0.15143000000000001</v>
      </c>
      <c r="AB57" s="2">
        <v>13.44933005</v>
      </c>
    </row>
    <row r="58" spans="1:28" ht="15.75" customHeight="1" x14ac:dyDescent="0.2">
      <c r="A58" s="8">
        <v>466</v>
      </c>
      <c r="B58" s="5" t="s">
        <v>204</v>
      </c>
      <c r="C58" s="5" t="s">
        <v>220</v>
      </c>
      <c r="D58" s="5"/>
      <c r="E58" s="9" t="s">
        <v>221</v>
      </c>
      <c r="F58" s="10">
        <v>1912</v>
      </c>
      <c r="G58" s="10" t="s">
        <v>16</v>
      </c>
      <c r="H58" s="10"/>
      <c r="I58" s="10">
        <v>900</v>
      </c>
      <c r="J58" s="10" t="s">
        <v>17</v>
      </c>
      <c r="K58" s="10"/>
      <c r="L58" s="10" t="s">
        <v>22</v>
      </c>
      <c r="M58" s="11">
        <v>2</v>
      </c>
      <c r="N58" s="10">
        <v>1.5</v>
      </c>
      <c r="O58" s="12" t="s">
        <v>222</v>
      </c>
      <c r="P58" s="11">
        <f ca="1">IFERROR(__xludf.DUMMYFUNCTION("COUNTA(SPLIT(Q58,"" ""))"),146)</f>
        <v>146</v>
      </c>
      <c r="Q58" s="11">
        <v>12</v>
      </c>
      <c r="R58" s="11">
        <f ca="1">IFERROR(__xludf.DUMMYFUNCTION("COUNTA(SPLIT($Q58,CHAR(10),FALSE))"),2)</f>
        <v>2</v>
      </c>
      <c r="S58" s="2">
        <v>-1.9264220489999999</v>
      </c>
      <c r="T58" s="2">
        <v>0.54572875300000001</v>
      </c>
      <c r="U58" s="2">
        <v>77.13</v>
      </c>
      <c r="V58" s="2">
        <v>5.56</v>
      </c>
      <c r="W58" s="2">
        <v>5.45</v>
      </c>
      <c r="X58" s="2">
        <v>8</v>
      </c>
      <c r="Y58" s="2">
        <v>7.98</v>
      </c>
      <c r="Z58" s="2">
        <v>0.14052000000000001</v>
      </c>
      <c r="AA58" s="2">
        <v>0.17125000000000001</v>
      </c>
      <c r="AB58" s="2">
        <v>13.7255532</v>
      </c>
    </row>
    <row r="59" spans="1:28" ht="15.75" customHeight="1" x14ac:dyDescent="0.2">
      <c r="A59" s="8">
        <v>467</v>
      </c>
      <c r="B59" s="5" t="s">
        <v>204</v>
      </c>
      <c r="C59" s="5" t="s">
        <v>223</v>
      </c>
      <c r="D59" s="5"/>
      <c r="E59" s="9" t="s">
        <v>224</v>
      </c>
      <c r="F59" s="10">
        <v>1915</v>
      </c>
      <c r="G59" s="10" t="s">
        <v>16</v>
      </c>
      <c r="H59" s="10"/>
      <c r="I59" s="10">
        <v>900</v>
      </c>
      <c r="J59" s="10" t="s">
        <v>17</v>
      </c>
      <c r="K59" s="10"/>
      <c r="L59" s="10" t="s">
        <v>30</v>
      </c>
      <c r="M59" s="11">
        <v>3</v>
      </c>
      <c r="N59" s="10">
        <v>2</v>
      </c>
      <c r="O59" s="12" t="s">
        <v>225</v>
      </c>
      <c r="P59" s="11">
        <f ca="1">IFERROR(__xludf.DUMMYFUNCTION("COUNTA(SPLIT(Q59,"" ""))"),161)</f>
        <v>161</v>
      </c>
      <c r="Q59" s="11">
        <v>9</v>
      </c>
      <c r="R59" s="11">
        <f ca="1">IFERROR(__xludf.DUMMYFUNCTION("COUNTA(SPLIT($Q59,CHAR(10),FALSE))"),3)</f>
        <v>3</v>
      </c>
      <c r="S59" s="2">
        <v>0.277144328</v>
      </c>
      <c r="T59" s="2">
        <v>0.47274442</v>
      </c>
      <c r="U59" s="2">
        <v>83.61</v>
      </c>
      <c r="V59" s="2">
        <v>6.1</v>
      </c>
      <c r="W59" s="2">
        <v>6.99</v>
      </c>
      <c r="X59" s="2">
        <v>7</v>
      </c>
      <c r="Y59" s="2">
        <v>5.99</v>
      </c>
      <c r="Z59" s="2">
        <v>3.3759999999999998E-2</v>
      </c>
      <c r="AA59" s="2">
        <v>5.9159999999999997E-2</v>
      </c>
      <c r="AB59" s="2">
        <v>18.265506370000001</v>
      </c>
    </row>
    <row r="60" spans="1:28" ht="15.75" customHeight="1" x14ac:dyDescent="0.2">
      <c r="A60" s="8">
        <v>469</v>
      </c>
      <c r="B60" s="5" t="s">
        <v>226</v>
      </c>
      <c r="C60" s="5" t="s">
        <v>227</v>
      </c>
      <c r="D60" s="5"/>
      <c r="E60" s="9" t="s">
        <v>228</v>
      </c>
      <c r="F60" s="10">
        <v>1911</v>
      </c>
      <c r="G60" s="10" t="s">
        <v>16</v>
      </c>
      <c r="H60" s="10"/>
      <c r="I60" s="10">
        <v>1300</v>
      </c>
      <c r="J60" s="10" t="s">
        <v>17</v>
      </c>
      <c r="K60" s="10"/>
      <c r="L60" s="10" t="s">
        <v>22</v>
      </c>
      <c r="M60" s="11">
        <v>2</v>
      </c>
      <c r="N60" s="10">
        <v>1.5</v>
      </c>
      <c r="O60" s="12" t="s">
        <v>229</v>
      </c>
      <c r="P60" s="11">
        <f ca="1">IFERROR(__xludf.DUMMYFUNCTION("COUNTA(SPLIT(Q60,"" ""))"),196)</f>
        <v>196</v>
      </c>
      <c r="Q60" s="11">
        <v>8</v>
      </c>
      <c r="R60" s="11">
        <f ca="1">IFERROR(__xludf.DUMMYFUNCTION("COUNTA(SPLIT($Q60,CHAR(10),FALSE))"),2)</f>
        <v>2</v>
      </c>
      <c r="S60" s="2">
        <v>-0.99857141500000002</v>
      </c>
      <c r="T60" s="2">
        <v>0.47608218000000002</v>
      </c>
      <c r="U60" s="2">
        <v>55.24</v>
      </c>
      <c r="V60" s="2">
        <v>11.7</v>
      </c>
      <c r="W60" s="2">
        <v>11.99</v>
      </c>
      <c r="X60" s="2">
        <v>12</v>
      </c>
      <c r="Y60" s="2">
        <v>6.94</v>
      </c>
      <c r="Z60" s="2">
        <v>7.6939999999999995E-2</v>
      </c>
      <c r="AA60" s="2">
        <v>6.8750000000000006E-2</v>
      </c>
      <c r="AB60" s="2">
        <v>13.300975190000001</v>
      </c>
    </row>
    <row r="61" spans="1:28" ht="15.75" customHeight="1" x14ac:dyDescent="0.2">
      <c r="A61" s="8">
        <v>470</v>
      </c>
      <c r="B61" s="5" t="s">
        <v>226</v>
      </c>
      <c r="C61" s="5" t="s">
        <v>230</v>
      </c>
      <c r="D61" s="5"/>
      <c r="E61" s="9" t="s">
        <v>231</v>
      </c>
      <c r="F61" s="10">
        <v>1912</v>
      </c>
      <c r="G61" s="10" t="s">
        <v>16</v>
      </c>
      <c r="H61" s="10"/>
      <c r="I61" s="10">
        <v>1100</v>
      </c>
      <c r="J61" s="10" t="s">
        <v>17</v>
      </c>
      <c r="K61" s="10"/>
      <c r="L61" s="10" t="s">
        <v>22</v>
      </c>
      <c r="M61" s="11">
        <v>2</v>
      </c>
      <c r="N61" s="10">
        <v>1.5</v>
      </c>
      <c r="O61" s="12" t="s">
        <v>232</v>
      </c>
      <c r="P61" s="11">
        <f ca="1">IFERROR(__xludf.DUMMYFUNCTION("COUNTA(SPLIT(Q61,"" ""))"),191)</f>
        <v>191</v>
      </c>
      <c r="Q61" s="11">
        <v>8</v>
      </c>
      <c r="R61" s="11">
        <f ca="1">IFERROR(__xludf.DUMMYFUNCTION("COUNTA(SPLIT($Q61,CHAR(10),FALSE))"),2)</f>
        <v>2</v>
      </c>
      <c r="S61" s="2">
        <v>-1.0441599500000001</v>
      </c>
      <c r="T61" s="2">
        <v>0.49877039699999998</v>
      </c>
      <c r="U61" s="2">
        <v>74.95</v>
      </c>
      <c r="V61" s="2">
        <v>8.8000000000000007</v>
      </c>
      <c r="W61" s="2">
        <v>9.61</v>
      </c>
      <c r="X61" s="2">
        <v>9</v>
      </c>
      <c r="Y61" s="2">
        <v>6.55</v>
      </c>
      <c r="Z61" s="2">
        <v>-3.7699999999999997E-2</v>
      </c>
      <c r="AA61" s="2">
        <v>-2.4830000000000001E-2</v>
      </c>
      <c r="AB61" s="2">
        <v>15.15780219</v>
      </c>
    </row>
    <row r="62" spans="1:28" ht="15.75" customHeight="1" x14ac:dyDescent="0.2">
      <c r="A62" s="8">
        <v>471</v>
      </c>
      <c r="B62" s="5" t="s">
        <v>226</v>
      </c>
      <c r="C62" s="5" t="s">
        <v>233</v>
      </c>
      <c r="D62" s="5"/>
      <c r="E62" s="9" t="s">
        <v>234</v>
      </c>
      <c r="F62" s="10">
        <v>2006</v>
      </c>
      <c r="G62" s="10" t="s">
        <v>16</v>
      </c>
      <c r="H62" s="10"/>
      <c r="I62" s="10">
        <v>1100</v>
      </c>
      <c r="J62" s="10" t="s">
        <v>17</v>
      </c>
      <c r="K62" s="10"/>
      <c r="L62" s="10" t="s">
        <v>22</v>
      </c>
      <c r="M62" s="11">
        <v>2</v>
      </c>
      <c r="N62" s="10">
        <v>1.5</v>
      </c>
      <c r="O62" s="12" t="s">
        <v>235</v>
      </c>
      <c r="P62" s="11">
        <f ca="1">IFERROR(__xludf.DUMMYFUNCTION("COUNTA(SPLIT(Q62,"" ""))"),153)</f>
        <v>153</v>
      </c>
      <c r="Q62" s="11">
        <v>7</v>
      </c>
      <c r="R62" s="11">
        <f ca="1">IFERROR(__xludf.DUMMYFUNCTION("COUNTA(SPLIT($Q62,CHAR(10),FALSE))"),5)</f>
        <v>5</v>
      </c>
      <c r="S62" s="2">
        <v>-1.0141997629999999</v>
      </c>
      <c r="T62" s="2">
        <v>0.47424077100000001</v>
      </c>
      <c r="U62" s="2">
        <v>70.98</v>
      </c>
      <c r="V62" s="2">
        <v>9</v>
      </c>
      <c r="W62" s="2">
        <v>9.09</v>
      </c>
      <c r="X62" s="2">
        <v>8</v>
      </c>
      <c r="Y62" s="2">
        <v>7.54</v>
      </c>
      <c r="Z62" s="2">
        <v>0.14391999999999999</v>
      </c>
      <c r="AA62" s="2">
        <v>0.16574</v>
      </c>
      <c r="AB62" s="2">
        <v>12.719112409999999</v>
      </c>
    </row>
    <row r="63" spans="1:28" ht="15.75" customHeight="1" x14ac:dyDescent="0.2">
      <c r="A63" s="8">
        <v>472</v>
      </c>
      <c r="B63" s="5" t="s">
        <v>236</v>
      </c>
      <c r="C63" s="5" t="s">
        <v>237</v>
      </c>
      <c r="D63" s="5"/>
      <c r="E63" s="9" t="s">
        <v>238</v>
      </c>
      <c r="F63" s="10">
        <v>2006</v>
      </c>
      <c r="G63" s="10" t="s">
        <v>16</v>
      </c>
      <c r="H63" s="10"/>
      <c r="I63" s="10">
        <v>1100</v>
      </c>
      <c r="J63" s="10" t="s">
        <v>51</v>
      </c>
      <c r="K63" s="10"/>
      <c r="L63" s="10" t="s">
        <v>22</v>
      </c>
      <c r="M63" s="11">
        <v>2</v>
      </c>
      <c r="N63" s="10">
        <v>1.5</v>
      </c>
      <c r="O63" s="12" t="s">
        <v>239</v>
      </c>
      <c r="P63" s="11">
        <f ca="1">IFERROR(__xludf.DUMMYFUNCTION("COUNTA(SPLIT(Q63,"" ""))"),141)</f>
        <v>141</v>
      </c>
      <c r="Q63" s="11">
        <v>6</v>
      </c>
      <c r="R63" s="11">
        <f ca="1">IFERROR(__xludf.DUMMYFUNCTION("COUNTA(SPLIT($Q63,CHAR(10),FALSE))"),4)</f>
        <v>4</v>
      </c>
      <c r="S63" s="2">
        <v>-0.746615421</v>
      </c>
      <c r="T63" s="2">
        <v>0.45970988699999998</v>
      </c>
      <c r="U63" s="2">
        <v>60.86</v>
      </c>
      <c r="V63" s="2">
        <v>10.73</v>
      </c>
      <c r="W63" s="2">
        <v>11.86</v>
      </c>
      <c r="X63" s="2">
        <v>11</v>
      </c>
      <c r="Y63" s="2">
        <v>8.34</v>
      </c>
      <c r="Z63" s="2">
        <v>6.2190000000000002E-2</v>
      </c>
      <c r="AA63" s="2">
        <v>9.7430000000000003E-2</v>
      </c>
      <c r="AB63" s="2">
        <v>12.33312976</v>
      </c>
    </row>
    <row r="64" spans="1:28" ht="15.75" customHeight="1" x14ac:dyDescent="0.2">
      <c r="A64" s="8">
        <v>473</v>
      </c>
      <c r="B64" s="5" t="s">
        <v>240</v>
      </c>
      <c r="C64" s="5" t="s">
        <v>241</v>
      </c>
      <c r="D64" s="5"/>
      <c r="E64" s="9" t="s">
        <v>242</v>
      </c>
      <c r="F64" s="10">
        <v>1901</v>
      </c>
      <c r="G64" s="10" t="s">
        <v>16</v>
      </c>
      <c r="H64" s="10"/>
      <c r="I64" s="10">
        <v>1300</v>
      </c>
      <c r="J64" s="10" t="s">
        <v>17</v>
      </c>
      <c r="K64" s="10"/>
      <c r="L64" s="10" t="s">
        <v>30</v>
      </c>
      <c r="M64" s="11">
        <v>3</v>
      </c>
      <c r="N64" s="10">
        <v>2</v>
      </c>
      <c r="O64" s="12" t="s">
        <v>243</v>
      </c>
      <c r="P64" s="11">
        <f ca="1">IFERROR(__xludf.DUMMYFUNCTION("COUNTA(SPLIT(Q64,"" ""))"),184)</f>
        <v>184</v>
      </c>
      <c r="Q64" s="11">
        <v>6</v>
      </c>
      <c r="R64" s="11">
        <f ca="1">IFERROR(__xludf.DUMMYFUNCTION("COUNTA(SPLIT($Q64,CHAR(10),FALSE))"),1)</f>
        <v>1</v>
      </c>
      <c r="S64" s="2">
        <v>-0.462051139</v>
      </c>
      <c r="T64" s="2">
        <v>0.46257156900000002</v>
      </c>
      <c r="U64" s="2">
        <v>77.48</v>
      </c>
      <c r="V64" s="2">
        <v>9.09</v>
      </c>
      <c r="W64" s="2">
        <v>9.6</v>
      </c>
      <c r="X64" s="2">
        <v>8</v>
      </c>
      <c r="Y64" s="2">
        <v>2.08</v>
      </c>
      <c r="Z64" s="2">
        <v>1.387E-2</v>
      </c>
      <c r="AA64" s="2">
        <v>1.085E-2</v>
      </c>
      <c r="AB64" s="2">
        <v>21.053544389999999</v>
      </c>
    </row>
    <row r="65" spans="1:28" ht="15.75" customHeight="1" x14ac:dyDescent="0.2">
      <c r="A65" s="8">
        <v>474</v>
      </c>
      <c r="B65" s="5" t="s">
        <v>244</v>
      </c>
      <c r="C65" s="5" t="s">
        <v>245</v>
      </c>
      <c r="D65" s="5"/>
      <c r="E65" s="9" t="s">
        <v>246</v>
      </c>
      <c r="F65" s="10">
        <v>1911</v>
      </c>
      <c r="G65" s="10" t="s">
        <v>16</v>
      </c>
      <c r="H65" s="10"/>
      <c r="I65" s="10">
        <v>1300</v>
      </c>
      <c r="J65" s="10" t="s">
        <v>17</v>
      </c>
      <c r="K65" s="10"/>
      <c r="L65" s="10" t="s">
        <v>30</v>
      </c>
      <c r="M65" s="11">
        <v>3</v>
      </c>
      <c r="N65" s="10">
        <v>2</v>
      </c>
      <c r="O65" s="12" t="s">
        <v>247</v>
      </c>
      <c r="P65" s="11">
        <f ca="1">IFERROR(__xludf.DUMMYFUNCTION("COUNTA(SPLIT(Q65,"" ""))"),145)</f>
        <v>145</v>
      </c>
      <c r="Q65" s="11">
        <v>6</v>
      </c>
      <c r="R65" s="11">
        <f ca="1">IFERROR(__xludf.DUMMYFUNCTION("COUNTA(SPLIT($Q65,CHAR(10),FALSE))"),3)</f>
        <v>3</v>
      </c>
      <c r="S65" s="2">
        <v>-1.1117810000000001E-3</v>
      </c>
      <c r="T65" s="2">
        <v>0.492674267</v>
      </c>
      <c r="U65" s="2">
        <v>74.349999999999994</v>
      </c>
      <c r="V65" s="2">
        <v>8.98</v>
      </c>
      <c r="W65" s="2">
        <v>10.74</v>
      </c>
      <c r="X65" s="2">
        <v>9</v>
      </c>
      <c r="Y65" s="2">
        <v>6.46</v>
      </c>
      <c r="Z65" s="2">
        <v>0.14879000000000001</v>
      </c>
      <c r="AA65" s="2">
        <v>0.18493999999999999</v>
      </c>
      <c r="AB65" s="2">
        <v>11.50071505</v>
      </c>
    </row>
    <row r="66" spans="1:28" ht="15.75" customHeight="1" x14ac:dyDescent="0.2">
      <c r="A66" s="8">
        <v>476</v>
      </c>
      <c r="B66" s="5" t="s">
        <v>244</v>
      </c>
      <c r="C66" s="5" t="s">
        <v>248</v>
      </c>
      <c r="D66" s="5"/>
      <c r="E66" s="9" t="s">
        <v>249</v>
      </c>
      <c r="F66" s="10">
        <v>1912</v>
      </c>
      <c r="G66" s="10" t="s">
        <v>16</v>
      </c>
      <c r="H66" s="10"/>
      <c r="I66" s="10">
        <v>1100</v>
      </c>
      <c r="J66" s="10" t="s">
        <v>17</v>
      </c>
      <c r="K66" s="10"/>
      <c r="L66" s="10" t="s">
        <v>22</v>
      </c>
      <c r="M66" s="11">
        <v>2</v>
      </c>
      <c r="N66" s="10">
        <v>1.5</v>
      </c>
      <c r="O66" s="12" t="s">
        <v>250</v>
      </c>
      <c r="P66" s="11">
        <f ca="1">IFERROR(__xludf.DUMMYFUNCTION("COUNTA(SPLIT(Q66,"" ""))"),173)</f>
        <v>173</v>
      </c>
      <c r="Q66" s="11">
        <v>9</v>
      </c>
      <c r="R66" s="11">
        <f ca="1">IFERROR(__xludf.DUMMYFUNCTION("COUNTA(SPLIT($Q66,CHAR(10),FALSE))"),2)</f>
        <v>2</v>
      </c>
      <c r="S66" s="2">
        <v>-0.503614479</v>
      </c>
      <c r="T66" s="2">
        <v>0.49547408599999998</v>
      </c>
      <c r="U66" s="2">
        <v>64.790000000000006</v>
      </c>
      <c r="V66" s="2">
        <v>9.0500000000000007</v>
      </c>
      <c r="W66" s="2">
        <v>9.08</v>
      </c>
      <c r="X66" s="2">
        <v>10</v>
      </c>
      <c r="Y66" s="2">
        <v>7.4</v>
      </c>
      <c r="Z66" s="2">
        <v>0.16858000000000001</v>
      </c>
      <c r="AA66" s="2">
        <v>0.17183999999999999</v>
      </c>
      <c r="AB66" s="2">
        <v>12.895539680000001</v>
      </c>
    </row>
    <row r="67" spans="1:28" ht="15.75" customHeight="1" x14ac:dyDescent="0.2">
      <c r="A67" s="8">
        <v>477</v>
      </c>
      <c r="B67" s="5" t="s">
        <v>244</v>
      </c>
      <c r="C67" s="5" t="s">
        <v>251</v>
      </c>
      <c r="D67" s="5"/>
      <c r="E67" s="9" t="s">
        <v>252</v>
      </c>
      <c r="F67" s="10">
        <v>1912</v>
      </c>
      <c r="G67" s="10" t="s">
        <v>16</v>
      </c>
      <c r="H67" s="10"/>
      <c r="I67" s="10">
        <v>1300</v>
      </c>
      <c r="J67" s="10" t="s">
        <v>17</v>
      </c>
      <c r="K67" s="10"/>
      <c r="L67" s="10" t="s">
        <v>22</v>
      </c>
      <c r="M67" s="11">
        <v>2</v>
      </c>
      <c r="N67" s="10">
        <v>1.5</v>
      </c>
      <c r="O67" s="12" t="s">
        <v>253</v>
      </c>
      <c r="P67" s="11">
        <f ca="1">IFERROR(__xludf.DUMMYFUNCTION("COUNTA(SPLIT(Q67,"" ""))"),161)</f>
        <v>161</v>
      </c>
      <c r="Q67" s="11">
        <v>7</v>
      </c>
      <c r="R67" s="11">
        <f ca="1">IFERROR(__xludf.DUMMYFUNCTION("COUNTA(SPLIT($Q67,CHAR(10),FALSE))"),2)</f>
        <v>2</v>
      </c>
      <c r="S67" s="2">
        <v>-1.3310802740000001</v>
      </c>
      <c r="T67" s="2">
        <v>0.47593521100000002</v>
      </c>
      <c r="U67" s="2">
        <v>64.8</v>
      </c>
      <c r="V67" s="2">
        <v>9.9700000000000006</v>
      </c>
      <c r="W67" s="2">
        <v>11.46</v>
      </c>
      <c r="X67" s="2">
        <v>11</v>
      </c>
      <c r="Y67" s="2">
        <v>7.71</v>
      </c>
      <c r="Z67" s="2">
        <v>9.0200000000000002E-2</v>
      </c>
      <c r="AA67" s="2">
        <v>0.11292000000000001</v>
      </c>
      <c r="AB67" s="2">
        <v>8.9597859450000001</v>
      </c>
    </row>
    <row r="68" spans="1:28" ht="15.75" customHeight="1" x14ac:dyDescent="0.2">
      <c r="A68" s="8">
        <v>478</v>
      </c>
      <c r="B68" s="5" t="s">
        <v>244</v>
      </c>
      <c r="C68" s="5" t="s">
        <v>254</v>
      </c>
      <c r="D68" s="5"/>
      <c r="E68" s="9" t="s">
        <v>255</v>
      </c>
      <c r="F68" s="10">
        <v>1914</v>
      </c>
      <c r="G68" s="10" t="s">
        <v>16</v>
      </c>
      <c r="H68" s="10"/>
      <c r="I68" s="10">
        <v>1300</v>
      </c>
      <c r="J68" s="10" t="s">
        <v>17</v>
      </c>
      <c r="K68" s="10"/>
      <c r="L68" s="10" t="s">
        <v>22</v>
      </c>
      <c r="M68" s="11">
        <v>2</v>
      </c>
      <c r="N68" s="10">
        <v>1.5</v>
      </c>
      <c r="O68" s="12" t="s">
        <v>256</v>
      </c>
      <c r="P68" s="11">
        <f ca="1">IFERROR(__xludf.DUMMYFUNCTION("COUNTA(SPLIT(Q68,"" ""))"),144)</f>
        <v>144</v>
      </c>
      <c r="Q68" s="11">
        <v>7</v>
      </c>
      <c r="R68" s="11">
        <f ca="1">IFERROR(__xludf.DUMMYFUNCTION("COUNTA(SPLIT($Q68,CHAR(10),FALSE))"),2)</f>
        <v>2</v>
      </c>
      <c r="S68" s="2">
        <v>-0.37147183299999997</v>
      </c>
      <c r="T68" s="2">
        <v>0.50237248899999998</v>
      </c>
      <c r="U68" s="2">
        <v>60.5</v>
      </c>
      <c r="V68" s="2">
        <v>10</v>
      </c>
      <c r="W68" s="2">
        <v>11.12</v>
      </c>
      <c r="X68" s="2">
        <v>11</v>
      </c>
      <c r="Y68" s="2">
        <v>8.4600000000000009</v>
      </c>
      <c r="Z68" s="2">
        <v>0.20202999999999999</v>
      </c>
      <c r="AA68" s="2">
        <v>0.22276000000000001</v>
      </c>
      <c r="AB68" s="2">
        <v>10.37312477</v>
      </c>
    </row>
    <row r="69" spans="1:28" ht="15.75" customHeight="1" x14ac:dyDescent="0.2">
      <c r="A69" s="8">
        <v>479</v>
      </c>
      <c r="B69" s="5" t="s">
        <v>244</v>
      </c>
      <c r="C69" s="5" t="s">
        <v>257</v>
      </c>
      <c r="D69" s="5"/>
      <c r="E69" s="9" t="s">
        <v>258</v>
      </c>
      <c r="F69" s="10">
        <v>1915</v>
      </c>
      <c r="G69" s="10" t="s">
        <v>16</v>
      </c>
      <c r="H69" s="10"/>
      <c r="I69" s="10">
        <v>1300</v>
      </c>
      <c r="J69" s="10" t="s">
        <v>17</v>
      </c>
      <c r="K69" s="10"/>
      <c r="L69" s="10" t="s">
        <v>22</v>
      </c>
      <c r="M69" s="11">
        <v>2</v>
      </c>
      <c r="N69" s="10">
        <v>1.5</v>
      </c>
      <c r="O69" s="12" t="s">
        <v>259</v>
      </c>
      <c r="P69" s="11">
        <f ca="1">IFERROR(__xludf.DUMMYFUNCTION("COUNTA(SPLIT(Q69,"" ""))"),180)</f>
        <v>180</v>
      </c>
      <c r="Q69" s="11">
        <v>8</v>
      </c>
      <c r="R69" s="11">
        <f ca="1">IFERROR(__xludf.DUMMYFUNCTION("COUNTA(SPLIT($Q69,CHAR(10),FALSE))"),3)</f>
        <v>3</v>
      </c>
      <c r="S69" s="2">
        <v>-1.621394692</v>
      </c>
      <c r="T69" s="2">
        <v>0.46780934200000002</v>
      </c>
      <c r="U69" s="2">
        <v>61.84</v>
      </c>
      <c r="V69" s="2">
        <v>9.69</v>
      </c>
      <c r="W69" s="2">
        <v>10.94</v>
      </c>
      <c r="X69" s="2">
        <v>12</v>
      </c>
      <c r="Y69" s="2">
        <v>8.27</v>
      </c>
      <c r="Z69" s="2">
        <v>0.26267000000000001</v>
      </c>
      <c r="AA69" s="2">
        <v>0.24127999999999999</v>
      </c>
      <c r="AB69" s="2">
        <v>10.6951289</v>
      </c>
    </row>
    <row r="70" spans="1:28" ht="15.75" customHeight="1" x14ac:dyDescent="0.2">
      <c r="A70" s="8">
        <v>480</v>
      </c>
      <c r="B70" s="5" t="s">
        <v>244</v>
      </c>
      <c r="C70" s="5" t="s">
        <v>260</v>
      </c>
      <c r="D70" s="5"/>
      <c r="E70" s="9" t="s">
        <v>261</v>
      </c>
      <c r="F70" s="10">
        <v>1916</v>
      </c>
      <c r="G70" s="10" t="s">
        <v>16</v>
      </c>
      <c r="H70" s="10"/>
      <c r="I70" s="10">
        <v>1100</v>
      </c>
      <c r="J70" s="10" t="s">
        <v>17</v>
      </c>
      <c r="K70" s="10"/>
      <c r="L70" s="10" t="s">
        <v>30</v>
      </c>
      <c r="M70" s="11">
        <v>3</v>
      </c>
      <c r="N70" s="10">
        <v>2</v>
      </c>
      <c r="O70" s="12" t="s">
        <v>262</v>
      </c>
      <c r="P70" s="11">
        <f ca="1">IFERROR(__xludf.DUMMYFUNCTION("COUNTA(SPLIT(Q70,"" ""))"),153)</f>
        <v>153</v>
      </c>
      <c r="Q70" s="11">
        <v>9</v>
      </c>
      <c r="R70" s="11">
        <f ca="1">IFERROR(__xludf.DUMMYFUNCTION("COUNTA(SPLIT($Q70,CHAR(10),FALSE))"),3)</f>
        <v>3</v>
      </c>
      <c r="S70" s="2">
        <v>8.8148160000000003E-2</v>
      </c>
      <c r="T70" s="2">
        <v>0.49926706199999998</v>
      </c>
      <c r="U70" s="2">
        <v>76.37</v>
      </c>
      <c r="V70" s="2">
        <v>6.89</v>
      </c>
      <c r="W70" s="2">
        <v>8.36</v>
      </c>
      <c r="X70" s="2">
        <v>8</v>
      </c>
      <c r="Y70" s="2">
        <v>7.04</v>
      </c>
      <c r="Z70" s="2">
        <v>0.15584000000000001</v>
      </c>
      <c r="AA70" s="2">
        <v>0.17183999999999999</v>
      </c>
      <c r="AB70" s="2">
        <v>10.641896389999999</v>
      </c>
    </row>
    <row r="71" spans="1:28" ht="15.75" customHeight="1" x14ac:dyDescent="0.2">
      <c r="A71" s="8">
        <v>481</v>
      </c>
      <c r="B71" s="5" t="s">
        <v>263</v>
      </c>
      <c r="C71" s="5" t="s">
        <v>264</v>
      </c>
      <c r="D71" s="5"/>
      <c r="E71" s="9" t="s">
        <v>265</v>
      </c>
      <c r="F71" s="10">
        <v>1911</v>
      </c>
      <c r="G71" s="10" t="s">
        <v>16</v>
      </c>
      <c r="H71" s="10"/>
      <c r="I71" s="10">
        <v>1100</v>
      </c>
      <c r="J71" s="10" t="s">
        <v>17</v>
      </c>
      <c r="K71" s="10"/>
      <c r="L71" s="10" t="s">
        <v>22</v>
      </c>
      <c r="M71" s="11">
        <v>2</v>
      </c>
      <c r="N71" s="10">
        <v>1.5</v>
      </c>
      <c r="O71" s="12" t="s">
        <v>266</v>
      </c>
      <c r="P71" s="11">
        <f ca="1">IFERROR(__xludf.DUMMYFUNCTION("COUNTA(SPLIT(Q71,"" ""))"),192)</f>
        <v>192</v>
      </c>
      <c r="Q71" s="11">
        <v>8</v>
      </c>
      <c r="R71" s="11">
        <f ca="1">IFERROR(__xludf.DUMMYFUNCTION("COUNTA(SPLIT($Q71,CHAR(10),FALSE))"),3)</f>
        <v>3</v>
      </c>
      <c r="S71" s="2">
        <v>-1.8361932430000001</v>
      </c>
      <c r="T71" s="2">
        <v>0.52166952200000005</v>
      </c>
      <c r="U71" s="2">
        <v>64.64</v>
      </c>
      <c r="V71" s="2">
        <v>10.39</v>
      </c>
      <c r="W71" s="2">
        <v>12.21</v>
      </c>
      <c r="X71" s="2">
        <v>10</v>
      </c>
      <c r="Y71" s="2">
        <v>7.81</v>
      </c>
      <c r="Z71" s="2">
        <v>0.15482000000000001</v>
      </c>
      <c r="AA71" s="2">
        <v>0.13558999999999999</v>
      </c>
      <c r="AB71" s="2">
        <v>5.3560329519999996</v>
      </c>
    </row>
    <row r="72" spans="1:28" ht="15.75" customHeight="1" x14ac:dyDescent="0.2">
      <c r="A72" s="8">
        <v>482</v>
      </c>
      <c r="B72" s="5" t="s">
        <v>263</v>
      </c>
      <c r="C72" s="5" t="s">
        <v>267</v>
      </c>
      <c r="D72" s="5"/>
      <c r="E72" s="9" t="s">
        <v>268</v>
      </c>
      <c r="F72" s="10">
        <v>1918</v>
      </c>
      <c r="G72" s="10" t="s">
        <v>16</v>
      </c>
      <c r="H72" s="10"/>
      <c r="I72" s="10">
        <v>900</v>
      </c>
      <c r="J72" s="10" t="s">
        <v>17</v>
      </c>
      <c r="K72" s="10"/>
      <c r="L72" s="10" t="s">
        <v>30</v>
      </c>
      <c r="M72" s="11">
        <v>3</v>
      </c>
      <c r="N72" s="10">
        <v>2</v>
      </c>
      <c r="O72" s="12" t="s">
        <v>269</v>
      </c>
      <c r="P72" s="11">
        <f ca="1">IFERROR(__xludf.DUMMYFUNCTION("COUNTA(SPLIT(Q72,"" ""))"),157)</f>
        <v>157</v>
      </c>
      <c r="Q72" s="11">
        <v>10</v>
      </c>
      <c r="R72" s="11">
        <f ca="1">IFERROR(__xludf.DUMMYFUNCTION("COUNTA(SPLIT($Q72,CHAR(10),FALSE))"),3)</f>
        <v>3</v>
      </c>
      <c r="S72" s="2">
        <v>-1.0941247519999999</v>
      </c>
      <c r="T72" s="2">
        <v>0.475967537</v>
      </c>
      <c r="U72" s="2">
        <v>68.849999999999994</v>
      </c>
      <c r="V72" s="2">
        <v>7.61</v>
      </c>
      <c r="W72" s="2">
        <v>7.52</v>
      </c>
      <c r="X72" s="2">
        <v>11</v>
      </c>
      <c r="Y72" s="2">
        <v>7.21</v>
      </c>
      <c r="Z72" s="2">
        <v>5.7669999999999999E-2</v>
      </c>
      <c r="AA72" s="2">
        <v>7.7850000000000003E-2</v>
      </c>
      <c r="AB72" s="2">
        <v>11.65141094</v>
      </c>
    </row>
    <row r="73" spans="1:28" ht="15.75" customHeight="1" x14ac:dyDescent="0.2">
      <c r="A73" s="8">
        <v>483</v>
      </c>
      <c r="B73" s="5" t="s">
        <v>270</v>
      </c>
      <c r="C73" s="5" t="s">
        <v>271</v>
      </c>
      <c r="D73" s="5"/>
      <c r="E73" s="9" t="s">
        <v>272</v>
      </c>
      <c r="F73" s="10">
        <v>1921</v>
      </c>
      <c r="G73" s="10" t="s">
        <v>16</v>
      </c>
      <c r="H73" s="10"/>
      <c r="I73" s="10">
        <v>700</v>
      </c>
      <c r="J73" s="10" t="s">
        <v>17</v>
      </c>
      <c r="K73" s="10"/>
      <c r="L73" s="10" t="s">
        <v>22</v>
      </c>
      <c r="M73" s="11">
        <v>2</v>
      </c>
      <c r="N73" s="10">
        <v>1.5</v>
      </c>
      <c r="O73" s="12" t="s">
        <v>273</v>
      </c>
      <c r="P73" s="11">
        <f ca="1">IFERROR(__xludf.DUMMYFUNCTION("COUNTA(SPLIT(Q73,"" ""))"),176)</f>
        <v>176</v>
      </c>
      <c r="Q73" s="11">
        <v>11</v>
      </c>
      <c r="R73" s="11">
        <f ca="1">IFERROR(__xludf.DUMMYFUNCTION("COUNTA(SPLIT($Q73,CHAR(10),FALSE))"),2)</f>
        <v>2</v>
      </c>
      <c r="S73" s="2">
        <v>-1.7160917000000001E-2</v>
      </c>
      <c r="T73" s="2">
        <v>0.46567295600000003</v>
      </c>
      <c r="U73" s="2">
        <v>83.47</v>
      </c>
      <c r="V73" s="2">
        <v>5.64</v>
      </c>
      <c r="W73" s="2">
        <v>5.35</v>
      </c>
      <c r="X73" s="2">
        <v>8</v>
      </c>
      <c r="Y73" s="2">
        <v>6.3</v>
      </c>
      <c r="Z73" s="2">
        <v>3.8530000000000002E-2</v>
      </c>
      <c r="AA73" s="2">
        <v>4.7559999999999998E-2</v>
      </c>
      <c r="AB73" s="2">
        <v>29.06600869</v>
      </c>
    </row>
    <row r="74" spans="1:28" ht="15.75" customHeight="1" x14ac:dyDescent="0.2">
      <c r="A74" s="8">
        <v>484</v>
      </c>
      <c r="B74" s="5" t="s">
        <v>270</v>
      </c>
      <c r="C74" s="5" t="s">
        <v>274</v>
      </c>
      <c r="D74" s="5"/>
      <c r="E74" s="9" t="s">
        <v>275</v>
      </c>
      <c r="F74" s="10">
        <v>1921</v>
      </c>
      <c r="G74" s="10" t="s">
        <v>16</v>
      </c>
      <c r="H74" s="10"/>
      <c r="I74" s="10">
        <v>1100</v>
      </c>
      <c r="J74" s="10" t="s">
        <v>17</v>
      </c>
      <c r="K74" s="10"/>
      <c r="L74" s="10" t="s">
        <v>22</v>
      </c>
      <c r="M74" s="11">
        <v>2</v>
      </c>
      <c r="N74" s="10">
        <v>1.5</v>
      </c>
      <c r="O74" s="12" t="s">
        <v>276</v>
      </c>
      <c r="P74" s="11">
        <f ca="1">IFERROR(__xludf.DUMMYFUNCTION("COUNTA(SPLIT(Q74,"" ""))"),159)</f>
        <v>159</v>
      </c>
      <c r="Q74" s="11">
        <v>7</v>
      </c>
      <c r="R74" s="11">
        <f ca="1">IFERROR(__xludf.DUMMYFUNCTION("COUNTA(SPLIT($Q74,CHAR(10),FALSE))"),1)</f>
        <v>1</v>
      </c>
      <c r="S74" s="2">
        <v>-1.170766776</v>
      </c>
      <c r="T74" s="2">
        <v>0.47584537900000001</v>
      </c>
      <c r="U74" s="2">
        <v>69.92</v>
      </c>
      <c r="V74" s="2">
        <v>9.15</v>
      </c>
      <c r="W74" s="2">
        <v>9.86</v>
      </c>
      <c r="X74" s="2">
        <v>10</v>
      </c>
      <c r="Y74" s="2">
        <v>6.95</v>
      </c>
      <c r="Z74" s="2">
        <v>6.1330000000000003E-2</v>
      </c>
      <c r="AA74" s="2">
        <v>8.1059999999999993E-2</v>
      </c>
      <c r="AB74" s="2">
        <v>18.23333259</v>
      </c>
    </row>
    <row r="75" spans="1:28" ht="15.75" customHeight="1" x14ac:dyDescent="0.2">
      <c r="A75" s="8">
        <v>486</v>
      </c>
      <c r="B75" s="5" t="s">
        <v>277</v>
      </c>
      <c r="C75" s="5" t="s">
        <v>278</v>
      </c>
      <c r="D75" s="5"/>
      <c r="E75" s="9" t="s">
        <v>279</v>
      </c>
      <c r="F75" s="10">
        <v>1871</v>
      </c>
      <c r="G75" s="10" t="s">
        <v>16</v>
      </c>
      <c r="H75" s="10"/>
      <c r="I75" s="10">
        <v>1100</v>
      </c>
      <c r="J75" s="10" t="s">
        <v>17</v>
      </c>
      <c r="K75" s="10"/>
      <c r="L75" s="10" t="s">
        <v>30</v>
      </c>
      <c r="M75" s="11">
        <v>3</v>
      </c>
      <c r="N75" s="10">
        <v>2</v>
      </c>
      <c r="O75" s="12" t="s">
        <v>280</v>
      </c>
      <c r="P75" s="11">
        <f ca="1">IFERROR(__xludf.DUMMYFUNCTION("COUNTA(SPLIT(Q75,"" ""))"),158)</f>
        <v>158</v>
      </c>
      <c r="Q75" s="11">
        <v>7</v>
      </c>
      <c r="R75" s="11">
        <f ca="1">IFERROR(__xludf.DUMMYFUNCTION("COUNTA(SPLIT($Q75,CHAR(10),FALSE))"),1)</f>
        <v>1</v>
      </c>
      <c r="S75" s="2">
        <v>-0.53291451099999998</v>
      </c>
      <c r="T75" s="2">
        <v>0.43042506600000002</v>
      </c>
      <c r="U75" s="2">
        <v>82.69</v>
      </c>
      <c r="V75" s="2">
        <v>7.37</v>
      </c>
      <c r="W75" s="2">
        <v>8.15</v>
      </c>
      <c r="X75" s="2">
        <v>8</v>
      </c>
      <c r="Y75" s="2">
        <v>5.56</v>
      </c>
      <c r="Z75" s="2">
        <v>4.5690000000000001E-2</v>
      </c>
      <c r="AA75" s="2">
        <v>7.4399999999999994E-2</v>
      </c>
      <c r="AB75" s="2">
        <v>16.028651610000001</v>
      </c>
    </row>
    <row r="76" spans="1:28" ht="15.75" customHeight="1" x14ac:dyDescent="0.2">
      <c r="A76" s="8">
        <v>487</v>
      </c>
      <c r="B76" s="5" t="s">
        <v>277</v>
      </c>
      <c r="C76" s="5" t="s">
        <v>281</v>
      </c>
      <c r="D76" s="5"/>
      <c r="E76" s="9" t="s">
        <v>282</v>
      </c>
      <c r="F76" s="10">
        <v>1872</v>
      </c>
      <c r="G76" s="10" t="s">
        <v>16</v>
      </c>
      <c r="H76" s="10"/>
      <c r="I76" s="10">
        <v>700</v>
      </c>
      <c r="J76" s="10" t="s">
        <v>17</v>
      </c>
      <c r="K76" s="10"/>
      <c r="L76" s="10" t="s">
        <v>22</v>
      </c>
      <c r="M76" s="11">
        <v>2</v>
      </c>
      <c r="N76" s="10">
        <v>1.5</v>
      </c>
      <c r="O76" s="12" t="s">
        <v>283</v>
      </c>
      <c r="P76" s="11">
        <f ca="1">IFERROR(__xludf.DUMMYFUNCTION("COUNTA(SPLIT(Q76,"" ""))"),193)</f>
        <v>193</v>
      </c>
      <c r="Q76" s="11">
        <v>12</v>
      </c>
      <c r="R76" s="11">
        <f ca="1">IFERROR(__xludf.DUMMYFUNCTION("COUNTA(SPLIT($Q76,CHAR(10),FALSE))"),1)</f>
        <v>1</v>
      </c>
      <c r="S76" s="2">
        <v>-0.20957023699999999</v>
      </c>
      <c r="T76" s="2">
        <v>0.462096006</v>
      </c>
      <c r="U76" s="2">
        <v>87.09</v>
      </c>
      <c r="V76" s="2">
        <v>5.15</v>
      </c>
      <c r="W76" s="2">
        <v>5.55</v>
      </c>
      <c r="X76" s="2">
        <v>7</v>
      </c>
      <c r="Y76" s="2">
        <v>5.33</v>
      </c>
      <c r="Z76" s="2">
        <v>7.5230000000000005E-2</v>
      </c>
      <c r="AA76" s="2">
        <v>7.1040000000000006E-2</v>
      </c>
      <c r="AB76" s="2">
        <v>23.175375899999999</v>
      </c>
    </row>
    <row r="77" spans="1:28" ht="15.75" customHeight="1" x14ac:dyDescent="0.2">
      <c r="A77" s="8">
        <v>488</v>
      </c>
      <c r="B77" s="5" t="s">
        <v>277</v>
      </c>
      <c r="C77" s="5" t="s">
        <v>284</v>
      </c>
      <c r="D77" s="5"/>
      <c r="E77" s="9" t="s">
        <v>285</v>
      </c>
      <c r="F77" s="10">
        <v>1883</v>
      </c>
      <c r="G77" s="10" t="s">
        <v>16</v>
      </c>
      <c r="H77" s="10"/>
      <c r="I77" s="10">
        <v>1700</v>
      </c>
      <c r="J77" s="10" t="s">
        <v>17</v>
      </c>
      <c r="K77" s="10"/>
      <c r="L77" s="10" t="s">
        <v>22</v>
      </c>
      <c r="M77" s="11">
        <v>2</v>
      </c>
      <c r="N77" s="10">
        <v>1.5</v>
      </c>
      <c r="O77" s="12" t="s">
        <v>286</v>
      </c>
      <c r="P77" s="11">
        <f ca="1">IFERROR(__xludf.DUMMYFUNCTION("COUNTA(SPLIT(Q77,"" ""))"),193)</f>
        <v>193</v>
      </c>
      <c r="Q77" s="11">
        <v>3</v>
      </c>
      <c r="R77" s="11">
        <f ca="1">IFERROR(__xludf.DUMMYFUNCTION("COUNTA(SPLIT($Q77,CHAR(10),FALSE))"),2)</f>
        <v>2</v>
      </c>
      <c r="S77" s="2">
        <v>-1.857994444</v>
      </c>
      <c r="T77" s="2">
        <v>0.53394932100000003</v>
      </c>
      <c r="U77" s="2">
        <v>26.62</v>
      </c>
      <c r="V77" s="2">
        <v>25.94</v>
      </c>
      <c r="W77" s="2">
        <v>32.119999999999997</v>
      </c>
      <c r="X77" s="2">
        <v>14</v>
      </c>
      <c r="Y77" s="2">
        <v>8.9</v>
      </c>
      <c r="Z77" s="2">
        <v>0.19317000000000001</v>
      </c>
      <c r="AA77" s="2">
        <v>0.19317000000000001</v>
      </c>
      <c r="AB77" s="2">
        <v>13.1746725</v>
      </c>
    </row>
    <row r="78" spans="1:28" ht="15.75" customHeight="1" x14ac:dyDescent="0.2">
      <c r="A78" s="8">
        <v>489</v>
      </c>
      <c r="B78" s="5" t="s">
        <v>287</v>
      </c>
      <c r="C78" s="5" t="s">
        <v>288</v>
      </c>
      <c r="D78" s="5"/>
      <c r="E78" s="9" t="s">
        <v>289</v>
      </c>
      <c r="F78" s="10">
        <v>1883</v>
      </c>
      <c r="G78" s="10" t="s">
        <v>16</v>
      </c>
      <c r="H78" s="10"/>
      <c r="I78" s="10">
        <v>1300</v>
      </c>
      <c r="J78" s="10" t="s">
        <v>17</v>
      </c>
      <c r="K78" s="10"/>
      <c r="L78" s="10" t="s">
        <v>22</v>
      </c>
      <c r="M78" s="11">
        <v>2</v>
      </c>
      <c r="N78" s="10">
        <v>1.5</v>
      </c>
      <c r="O78" s="12" t="s">
        <v>290</v>
      </c>
      <c r="P78" s="11">
        <f ca="1">IFERROR(__xludf.DUMMYFUNCTION("COUNTA(SPLIT(Q78,"" ""))"),190)</f>
        <v>190</v>
      </c>
      <c r="Q78" s="11">
        <v>6</v>
      </c>
      <c r="R78" s="11">
        <f ca="1">IFERROR(__xludf.DUMMYFUNCTION("COUNTA(SPLIT($Q78,CHAR(10),FALSE))"),1)</f>
        <v>1</v>
      </c>
      <c r="S78" s="2">
        <v>-0.71551723700000003</v>
      </c>
      <c r="T78" s="2">
        <v>0.45912047900000003</v>
      </c>
      <c r="U78" s="2">
        <v>74.42</v>
      </c>
      <c r="V78" s="2">
        <v>10.79</v>
      </c>
      <c r="W78" s="2">
        <v>12.5</v>
      </c>
      <c r="X78" s="2">
        <v>9</v>
      </c>
      <c r="Y78" s="2">
        <v>6.46</v>
      </c>
      <c r="Z78" s="2">
        <v>5.8389999999999997E-2</v>
      </c>
      <c r="AA78" s="2">
        <v>5.3240000000000003E-2</v>
      </c>
      <c r="AB78" s="2">
        <v>22.106923429999998</v>
      </c>
    </row>
    <row r="79" spans="1:28" ht="15.75" customHeight="1" x14ac:dyDescent="0.2">
      <c r="A79" s="8">
        <v>492</v>
      </c>
      <c r="B79" s="5" t="s">
        <v>287</v>
      </c>
      <c r="C79" s="5" t="s">
        <v>291</v>
      </c>
      <c r="D79" s="5"/>
      <c r="E79" s="9" t="s">
        <v>292</v>
      </c>
      <c r="F79" s="10">
        <v>1893</v>
      </c>
      <c r="G79" s="10" t="s">
        <v>16</v>
      </c>
      <c r="H79" s="10"/>
      <c r="I79" s="10">
        <v>1300</v>
      </c>
      <c r="J79" s="10" t="s">
        <v>17</v>
      </c>
      <c r="K79" s="10"/>
      <c r="L79" s="10" t="s">
        <v>22</v>
      </c>
      <c r="M79" s="11">
        <v>2</v>
      </c>
      <c r="N79" s="10">
        <v>2</v>
      </c>
      <c r="O79" s="12" t="s">
        <v>293</v>
      </c>
      <c r="P79" s="11">
        <f ca="1">IFERROR(__xludf.DUMMYFUNCTION("COUNTA(SPLIT(Q79,"" ""))"),159)</f>
        <v>159</v>
      </c>
      <c r="Q79" s="11">
        <v>3</v>
      </c>
      <c r="R79" s="11">
        <f ca="1">IFERROR(__xludf.DUMMYFUNCTION("COUNTA(SPLIT($Q79,CHAR(10),FALSE))"),1)</f>
        <v>1</v>
      </c>
      <c r="S79" s="2">
        <v>-1.156364261</v>
      </c>
      <c r="T79" s="2">
        <v>0.46013470499999998</v>
      </c>
      <c r="U79" s="2">
        <v>42.37</v>
      </c>
      <c r="V79" s="2">
        <v>20.52</v>
      </c>
      <c r="W79" s="2">
        <v>24.71</v>
      </c>
      <c r="X79" s="2">
        <v>12</v>
      </c>
      <c r="Y79" s="2">
        <v>8.0500000000000007</v>
      </c>
      <c r="Z79" s="2">
        <v>0.16263</v>
      </c>
      <c r="AA79" s="2">
        <v>0.19026999999999999</v>
      </c>
      <c r="AB79" s="2">
        <v>14.215227219999999</v>
      </c>
    </row>
    <row r="80" spans="1:28" ht="15.75" customHeight="1" x14ac:dyDescent="0.2">
      <c r="A80" s="8">
        <v>493</v>
      </c>
      <c r="B80" s="5" t="s">
        <v>287</v>
      </c>
      <c r="C80" s="5" t="s">
        <v>294</v>
      </c>
      <c r="D80" s="5"/>
      <c r="E80" s="9" t="s">
        <v>295</v>
      </c>
      <c r="F80" s="10">
        <v>1899</v>
      </c>
      <c r="G80" s="10" t="s">
        <v>16</v>
      </c>
      <c r="H80" s="10"/>
      <c r="I80" s="10">
        <v>1100</v>
      </c>
      <c r="J80" s="10" t="s">
        <v>17</v>
      </c>
      <c r="K80" s="10"/>
      <c r="L80" s="10" t="s">
        <v>30</v>
      </c>
      <c r="M80" s="11">
        <v>3</v>
      </c>
      <c r="N80" s="10">
        <v>2</v>
      </c>
      <c r="O80" s="12" t="s">
        <v>296</v>
      </c>
      <c r="P80" s="11">
        <f ca="1">IFERROR(__xludf.DUMMYFUNCTION("COUNTA(SPLIT(Q80,"" ""))"),188)</f>
        <v>188</v>
      </c>
      <c r="Q80" s="11">
        <v>4</v>
      </c>
      <c r="R80" s="11">
        <f ca="1">IFERROR(__xludf.DUMMYFUNCTION("COUNTA(SPLIT($Q80,CHAR(10),FALSE))"),2)</f>
        <v>2</v>
      </c>
      <c r="S80" s="2">
        <v>-0.54273500399999997</v>
      </c>
      <c r="T80" s="2">
        <v>0.461071654</v>
      </c>
      <c r="U80" s="2">
        <v>54.43</v>
      </c>
      <c r="V80" s="2">
        <v>17.47</v>
      </c>
      <c r="W80" s="2">
        <v>20.53</v>
      </c>
      <c r="X80" s="2">
        <v>11</v>
      </c>
      <c r="Y80" s="2">
        <v>7.49</v>
      </c>
      <c r="Z80" s="2">
        <v>1.184E-2</v>
      </c>
      <c r="AA80" s="2">
        <v>8.6999999999999994E-3</v>
      </c>
      <c r="AB80" s="2">
        <v>13.3206434</v>
      </c>
    </row>
    <row r="81" spans="1:28" ht="15.75" customHeight="1" x14ac:dyDescent="0.2">
      <c r="A81" s="8">
        <v>494</v>
      </c>
      <c r="B81" s="5" t="s">
        <v>287</v>
      </c>
      <c r="C81" s="5" t="s">
        <v>297</v>
      </c>
      <c r="D81" s="5"/>
      <c r="E81" s="9" t="s">
        <v>298</v>
      </c>
      <c r="F81" s="10">
        <v>1900</v>
      </c>
      <c r="G81" s="10" t="s">
        <v>16</v>
      </c>
      <c r="H81" s="10"/>
      <c r="I81" s="10">
        <v>1100</v>
      </c>
      <c r="J81" s="10" t="s">
        <v>17</v>
      </c>
      <c r="K81" s="10"/>
      <c r="L81" s="10" t="s">
        <v>22</v>
      </c>
      <c r="M81" s="11">
        <v>2</v>
      </c>
      <c r="N81" s="10">
        <v>1.5</v>
      </c>
      <c r="O81" s="12" t="s">
        <v>299</v>
      </c>
      <c r="P81" s="11">
        <f ca="1">IFERROR(__xludf.DUMMYFUNCTION("COUNTA(SPLIT(Q81,"" ""))"),190)</f>
        <v>190</v>
      </c>
      <c r="Q81" s="11">
        <v>9</v>
      </c>
      <c r="R81" s="11">
        <f ca="1">IFERROR(__xludf.DUMMYFUNCTION("COUNTA(SPLIT($Q81,CHAR(10),FALSE))"),3)</f>
        <v>3</v>
      </c>
      <c r="S81" s="2">
        <v>-0.29566162200000001</v>
      </c>
      <c r="T81" s="2">
        <v>0.47541302499999999</v>
      </c>
      <c r="U81" s="2">
        <v>82.04</v>
      </c>
      <c r="V81" s="2">
        <v>7.17</v>
      </c>
      <c r="W81" s="2">
        <v>8.2799999999999994</v>
      </c>
      <c r="X81" s="2">
        <v>7</v>
      </c>
      <c r="Y81" s="2">
        <v>6.33</v>
      </c>
      <c r="Z81" s="2">
        <v>8.8099999999999998E-2</v>
      </c>
      <c r="AA81" s="2">
        <v>7.6539999999999997E-2</v>
      </c>
      <c r="AB81" s="2">
        <v>21.384323739999999</v>
      </c>
    </row>
    <row r="82" spans="1:28" ht="15.75" customHeight="1" x14ac:dyDescent="0.2">
      <c r="A82" s="8">
        <v>495</v>
      </c>
      <c r="B82" s="5" t="s">
        <v>287</v>
      </c>
      <c r="C82" s="5" t="s">
        <v>300</v>
      </c>
      <c r="D82" s="5"/>
      <c r="E82" s="9" t="s">
        <v>301</v>
      </c>
      <c r="F82" s="10">
        <v>1905</v>
      </c>
      <c r="G82" s="10" t="s">
        <v>16</v>
      </c>
      <c r="H82" s="10"/>
      <c r="I82" s="10">
        <v>1300</v>
      </c>
      <c r="J82" s="10" t="s">
        <v>17</v>
      </c>
      <c r="K82" s="10"/>
      <c r="L82" s="10" t="s">
        <v>30</v>
      </c>
      <c r="M82" s="11">
        <v>3</v>
      </c>
      <c r="N82" s="10">
        <v>2</v>
      </c>
      <c r="O82" s="12" t="s">
        <v>302</v>
      </c>
      <c r="P82" s="11">
        <f ca="1">IFERROR(__xludf.DUMMYFUNCTION("COUNTA(SPLIT(Q82,"" ""))"),197)</f>
        <v>197</v>
      </c>
      <c r="Q82" s="11">
        <v>5</v>
      </c>
      <c r="R82" s="11">
        <f ca="1">IFERROR(__xludf.DUMMYFUNCTION("COUNTA(SPLIT($Q82,CHAR(10),FALSE))"),1)</f>
        <v>1</v>
      </c>
      <c r="S82" s="2">
        <v>-1.2603758920000001</v>
      </c>
      <c r="T82" s="2">
        <v>0.45837665999999999</v>
      </c>
      <c r="U82" s="2">
        <v>63.35</v>
      </c>
      <c r="V82" s="2">
        <v>14.21</v>
      </c>
      <c r="W82" s="2">
        <v>16.170000000000002</v>
      </c>
      <c r="X82" s="2">
        <v>8</v>
      </c>
      <c r="Y82" s="2">
        <v>6.39</v>
      </c>
      <c r="Z82" s="2">
        <v>0.15090000000000001</v>
      </c>
      <c r="AA82" s="2">
        <v>0.14108999999999999</v>
      </c>
      <c r="AB82" s="2">
        <v>17.96674105</v>
      </c>
    </row>
    <row r="83" spans="1:28" ht="15.75" customHeight="1" x14ac:dyDescent="0.2">
      <c r="A83" s="8">
        <v>496</v>
      </c>
      <c r="B83" s="5" t="s">
        <v>287</v>
      </c>
      <c r="C83" s="5" t="s">
        <v>303</v>
      </c>
      <c r="D83" s="5"/>
      <c r="E83" s="9" t="s">
        <v>304</v>
      </c>
      <c r="F83" s="10">
        <v>1906</v>
      </c>
      <c r="G83" s="10" t="s">
        <v>16</v>
      </c>
      <c r="H83" s="10"/>
      <c r="I83" s="10">
        <v>1300</v>
      </c>
      <c r="J83" s="10" t="s">
        <v>17</v>
      </c>
      <c r="K83" s="10"/>
      <c r="L83" s="10" t="s">
        <v>22</v>
      </c>
      <c r="M83" s="11">
        <v>2</v>
      </c>
      <c r="N83" s="10">
        <v>1.5</v>
      </c>
      <c r="O83" s="12" t="s">
        <v>305</v>
      </c>
      <c r="P83" s="11">
        <f ca="1">IFERROR(__xludf.DUMMYFUNCTION("COUNTA(SPLIT(Q83,"" ""))"),177)</f>
        <v>177</v>
      </c>
      <c r="Q83" s="11">
        <v>4</v>
      </c>
      <c r="R83" s="11">
        <f ca="1">IFERROR(__xludf.DUMMYFUNCTION("COUNTA(SPLIT($Q83,CHAR(10),FALSE))"),1)</f>
        <v>1</v>
      </c>
      <c r="S83" s="2">
        <v>-1.3470523999999999E-2</v>
      </c>
      <c r="T83" s="2">
        <v>0.49515347399999998</v>
      </c>
      <c r="U83" s="2">
        <v>58.85</v>
      </c>
      <c r="V83" s="2">
        <v>16.170000000000002</v>
      </c>
      <c r="W83" s="2">
        <v>18.850000000000001</v>
      </c>
      <c r="X83" s="2">
        <v>10</v>
      </c>
      <c r="Y83" s="2">
        <v>7.62</v>
      </c>
      <c r="Z83" s="2">
        <v>0.11677</v>
      </c>
      <c r="AA83" s="2">
        <v>0.12302</v>
      </c>
      <c r="AB83" s="2">
        <v>21.161441010000001</v>
      </c>
    </row>
    <row r="84" spans="1:28" ht="15.75" customHeight="1" x14ac:dyDescent="0.2">
      <c r="A84" s="8">
        <v>497</v>
      </c>
      <c r="B84" s="5" t="s">
        <v>287</v>
      </c>
      <c r="C84" s="5" t="s">
        <v>306</v>
      </c>
      <c r="D84" s="5"/>
      <c r="E84" s="9" t="s">
        <v>307</v>
      </c>
      <c r="F84" s="10">
        <v>1907</v>
      </c>
      <c r="G84" s="10" t="s">
        <v>16</v>
      </c>
      <c r="H84" s="10"/>
      <c r="I84" s="10">
        <v>1300</v>
      </c>
      <c r="J84" s="10" t="s">
        <v>17</v>
      </c>
      <c r="K84" s="10"/>
      <c r="L84" s="10" t="s">
        <v>22</v>
      </c>
      <c r="M84" s="11">
        <v>2</v>
      </c>
      <c r="N84" s="10">
        <v>1.5</v>
      </c>
      <c r="O84" s="12" t="s">
        <v>308</v>
      </c>
      <c r="P84" s="11">
        <f ca="1">IFERROR(__xludf.DUMMYFUNCTION("COUNTA(SPLIT(Q84,"" ""))"),166)</f>
        <v>166</v>
      </c>
      <c r="Q84" s="11">
        <v>4</v>
      </c>
      <c r="R84" s="11">
        <f ca="1">IFERROR(__xludf.DUMMYFUNCTION("COUNTA(SPLIT($Q84,CHAR(10),FALSE))"),1)</f>
        <v>1</v>
      </c>
      <c r="S84" s="2">
        <v>-0.73214862300000005</v>
      </c>
      <c r="T84" s="2">
        <v>0.50735277000000001</v>
      </c>
      <c r="U84" s="2">
        <v>55.14</v>
      </c>
      <c r="V84" s="2">
        <v>15.88</v>
      </c>
      <c r="W84" s="2">
        <v>18.899999999999999</v>
      </c>
      <c r="X84" s="2">
        <v>10</v>
      </c>
      <c r="Y84" s="2">
        <v>6.84</v>
      </c>
      <c r="Z84" s="2">
        <v>0.1409</v>
      </c>
      <c r="AA84" s="2">
        <v>0.16147</v>
      </c>
      <c r="AB84" s="2">
        <v>19.217361499999999</v>
      </c>
    </row>
    <row r="85" spans="1:28" ht="15.75" customHeight="1" x14ac:dyDescent="0.2">
      <c r="A85" s="8">
        <v>498</v>
      </c>
      <c r="B85" s="5" t="s">
        <v>309</v>
      </c>
      <c r="C85" s="5" t="s">
        <v>310</v>
      </c>
      <c r="D85" s="5"/>
      <c r="E85" s="9" t="s">
        <v>311</v>
      </c>
      <c r="F85" s="10">
        <v>1922</v>
      </c>
      <c r="G85" s="10" t="s">
        <v>16</v>
      </c>
      <c r="H85" s="10"/>
      <c r="I85" s="10">
        <v>900</v>
      </c>
      <c r="J85" s="10" t="s">
        <v>17</v>
      </c>
      <c r="K85" s="10"/>
      <c r="L85" s="10" t="s">
        <v>22</v>
      </c>
      <c r="M85" s="11">
        <v>2</v>
      </c>
      <c r="N85" s="10">
        <v>1.5</v>
      </c>
      <c r="O85" s="12" t="s">
        <v>312</v>
      </c>
      <c r="P85" s="11">
        <f ca="1">IFERROR(__xludf.DUMMYFUNCTION("COUNTA(SPLIT(Q85,"" ""))"),177)</f>
        <v>177</v>
      </c>
      <c r="Q85" s="11">
        <v>13</v>
      </c>
      <c r="R85" s="11">
        <f ca="1">IFERROR(__xludf.DUMMYFUNCTION("COUNTA(SPLIT($Q85,CHAR(10),FALSE))"),6)</f>
        <v>6</v>
      </c>
      <c r="S85" s="2">
        <v>-0.75866141300000001</v>
      </c>
      <c r="T85" s="2">
        <v>0.484242487</v>
      </c>
      <c r="U85" s="2">
        <v>76.97</v>
      </c>
      <c r="V85" s="2">
        <v>6.02</v>
      </c>
      <c r="W85" s="2">
        <v>6.31</v>
      </c>
      <c r="X85" s="2">
        <v>8</v>
      </c>
      <c r="Y85" s="2">
        <v>6.66</v>
      </c>
      <c r="Z85" s="2">
        <v>0.12734999999999999</v>
      </c>
      <c r="AA85" s="2">
        <v>0.12112000000000001</v>
      </c>
      <c r="AB85" s="2">
        <v>16.430606619999999</v>
      </c>
    </row>
    <row r="86" spans="1:28" ht="15.75" customHeight="1" x14ac:dyDescent="0.2">
      <c r="A86" s="8">
        <v>499</v>
      </c>
      <c r="B86" s="5" t="s">
        <v>313</v>
      </c>
      <c r="C86" s="5" t="s">
        <v>314</v>
      </c>
      <c r="D86" s="5"/>
      <c r="E86" s="9" t="s">
        <v>315</v>
      </c>
      <c r="F86" s="10">
        <v>1915</v>
      </c>
      <c r="G86" s="10" t="s">
        <v>16</v>
      </c>
      <c r="H86" s="10"/>
      <c r="I86" s="10">
        <v>900</v>
      </c>
      <c r="J86" s="10" t="s">
        <v>17</v>
      </c>
      <c r="K86" s="10"/>
      <c r="L86" s="10" t="s">
        <v>30</v>
      </c>
      <c r="M86" s="11">
        <v>3</v>
      </c>
      <c r="N86" s="10">
        <v>2.5</v>
      </c>
      <c r="O86" s="12" t="s">
        <v>316</v>
      </c>
      <c r="P86" s="11">
        <f ca="1">IFERROR(__xludf.DUMMYFUNCTION("COUNTA(SPLIT(Q86,"" ""))"),160)</f>
        <v>160</v>
      </c>
      <c r="Q86" s="11">
        <v>11</v>
      </c>
      <c r="R86" s="11">
        <f ca="1">IFERROR(__xludf.DUMMYFUNCTION("COUNTA(SPLIT($Q86,CHAR(10),FALSE))"),3)</f>
        <v>3</v>
      </c>
      <c r="S86" s="2">
        <v>-0.21895679100000001</v>
      </c>
      <c r="T86" s="2">
        <v>0.476079953</v>
      </c>
      <c r="U86" s="2">
        <v>73.459999999999994</v>
      </c>
      <c r="V86" s="2">
        <v>6.69</v>
      </c>
      <c r="W86" s="2">
        <v>6.79</v>
      </c>
      <c r="X86" s="2">
        <v>9</v>
      </c>
      <c r="Y86" s="2">
        <v>7.37</v>
      </c>
      <c r="Z86" s="2">
        <v>7.4749999999999997E-2</v>
      </c>
      <c r="AA86" s="2">
        <v>7.177E-2</v>
      </c>
      <c r="AB86" s="2">
        <v>19.223837029999999</v>
      </c>
    </row>
    <row r="87" spans="1:28" ht="15.75" customHeight="1" x14ac:dyDescent="0.2">
      <c r="A87" s="8">
        <v>700</v>
      </c>
      <c r="B87" s="5" t="s">
        <v>317</v>
      </c>
      <c r="C87" s="5" t="s">
        <v>318</v>
      </c>
      <c r="D87" s="5"/>
      <c r="E87" s="9" t="s">
        <v>319</v>
      </c>
      <c r="F87" s="10">
        <v>1920</v>
      </c>
      <c r="G87" s="10" t="s">
        <v>16</v>
      </c>
      <c r="H87" s="10"/>
      <c r="I87" s="10">
        <v>1100</v>
      </c>
      <c r="J87" s="10" t="s">
        <v>17</v>
      </c>
      <c r="K87" s="10"/>
      <c r="L87" s="10" t="s">
        <v>22</v>
      </c>
      <c r="M87" s="11">
        <v>2</v>
      </c>
      <c r="N87" s="10">
        <v>1.5</v>
      </c>
      <c r="O87" s="12" t="s">
        <v>320</v>
      </c>
      <c r="P87" s="11">
        <f ca="1">IFERROR(__xludf.DUMMYFUNCTION("COUNTA(SPLIT(Q87,"" ""))"),168)</f>
        <v>168</v>
      </c>
      <c r="Q87" s="11">
        <v>10</v>
      </c>
      <c r="R87" s="11">
        <f ca="1">IFERROR(__xludf.DUMMYFUNCTION("COUNTA(SPLIT($Q87,CHAR(10),FALSE))"),3)</f>
        <v>3</v>
      </c>
      <c r="S87" s="2">
        <v>-0.14480095500000001</v>
      </c>
      <c r="T87" s="2">
        <v>0.473897238</v>
      </c>
      <c r="U87" s="2">
        <v>83.08</v>
      </c>
      <c r="V87" s="2">
        <v>5.89</v>
      </c>
      <c r="W87" s="2">
        <v>7.41</v>
      </c>
      <c r="X87" s="2">
        <v>7</v>
      </c>
      <c r="Y87" s="2">
        <v>6.89</v>
      </c>
      <c r="Z87" s="2">
        <v>0.13729</v>
      </c>
      <c r="AA87" s="2">
        <v>0.13885</v>
      </c>
      <c r="AB87" s="2">
        <v>14.74036428</v>
      </c>
    </row>
    <row r="88" spans="1:28" ht="15.75" customHeight="1" x14ac:dyDescent="0.2">
      <c r="A88" s="8">
        <v>702</v>
      </c>
      <c r="B88" s="5" t="s">
        <v>321</v>
      </c>
      <c r="C88" s="5" t="s">
        <v>322</v>
      </c>
      <c r="D88" s="5"/>
      <c r="E88" s="9" t="s">
        <v>323</v>
      </c>
      <c r="F88" s="10">
        <v>1915</v>
      </c>
      <c r="G88" s="10" t="s">
        <v>16</v>
      </c>
      <c r="H88" s="10"/>
      <c r="I88" s="10">
        <v>1300</v>
      </c>
      <c r="J88" s="10" t="s">
        <v>17</v>
      </c>
      <c r="K88" s="10"/>
      <c r="L88" s="10" t="s">
        <v>18</v>
      </c>
      <c r="M88" s="11">
        <v>1</v>
      </c>
      <c r="N88" s="10">
        <v>1</v>
      </c>
      <c r="O88" s="12" t="s">
        <v>324</v>
      </c>
      <c r="P88" s="11">
        <f ca="1">IFERROR(__xludf.DUMMYFUNCTION("COUNTA(SPLIT(Q88,"" ""))"),190)</f>
        <v>190</v>
      </c>
      <c r="Q88" s="11">
        <v>7</v>
      </c>
      <c r="R88" s="11">
        <f ca="1">IFERROR(__xludf.DUMMYFUNCTION("COUNTA(SPLIT($Q88,CHAR(10),FALSE))"),2)</f>
        <v>2</v>
      </c>
      <c r="S88" s="2">
        <v>-0.60988412400000003</v>
      </c>
      <c r="T88" s="2">
        <v>0.51857213999999996</v>
      </c>
      <c r="U88" s="2">
        <v>63.09</v>
      </c>
      <c r="V88" s="2">
        <v>11.24</v>
      </c>
      <c r="W88" s="2">
        <v>11.88</v>
      </c>
      <c r="X88" s="2">
        <v>11</v>
      </c>
      <c r="Y88" s="2">
        <v>7.22</v>
      </c>
      <c r="Z88" s="2">
        <v>0.11548</v>
      </c>
      <c r="AA88" s="2">
        <v>9.357E-2</v>
      </c>
      <c r="AB88" s="2">
        <v>17.435456609999999</v>
      </c>
    </row>
    <row r="89" spans="1:28" ht="15.75" customHeight="1" x14ac:dyDescent="0.2">
      <c r="A89" s="8">
        <v>703</v>
      </c>
      <c r="B89" s="5" t="s">
        <v>321</v>
      </c>
      <c r="C89" s="5" t="s">
        <v>325</v>
      </c>
      <c r="D89" s="5"/>
      <c r="E89" s="9" t="s">
        <v>326</v>
      </c>
      <c r="F89" s="10">
        <v>1915</v>
      </c>
      <c r="G89" s="10" t="s">
        <v>16</v>
      </c>
      <c r="H89" s="10"/>
      <c r="I89" s="10">
        <v>700</v>
      </c>
      <c r="J89" s="10" t="s">
        <v>51</v>
      </c>
      <c r="K89" s="10"/>
      <c r="L89" s="10" t="s">
        <v>18</v>
      </c>
      <c r="M89" s="11">
        <v>1</v>
      </c>
      <c r="N89" s="10">
        <v>1</v>
      </c>
      <c r="O89" s="12" t="s">
        <v>327</v>
      </c>
      <c r="P89" s="11">
        <f ca="1">IFERROR(__xludf.DUMMYFUNCTION("COUNTA(SPLIT(Q89,"" ""))"),149)</f>
        <v>149</v>
      </c>
      <c r="Q89" s="11">
        <v>13</v>
      </c>
      <c r="R89" s="11">
        <f ca="1">IFERROR(__xludf.DUMMYFUNCTION("COUNTA(SPLIT($Q89,CHAR(10),FALSE))"),6)</f>
        <v>6</v>
      </c>
      <c r="S89" s="2">
        <v>1.0399272749999999</v>
      </c>
      <c r="T89" s="2">
        <v>0.55190835699999996</v>
      </c>
      <c r="U89" s="2">
        <v>80.64</v>
      </c>
      <c r="V89" s="2">
        <v>5.2</v>
      </c>
      <c r="W89" s="2">
        <v>5.32</v>
      </c>
      <c r="X89" s="2">
        <v>8</v>
      </c>
      <c r="Y89" s="2">
        <v>6.02</v>
      </c>
      <c r="Z89" s="2">
        <v>-1.0149999999999999E-2</v>
      </c>
      <c r="AA89" s="2">
        <v>9.8700000000000003E-3</v>
      </c>
      <c r="AB89" s="2">
        <v>16.206127680000002</v>
      </c>
    </row>
    <row r="90" spans="1:28" x14ac:dyDescent="0.2">
      <c r="A90" s="8">
        <v>704</v>
      </c>
      <c r="B90" s="5" t="s">
        <v>328</v>
      </c>
      <c r="C90" s="5" t="s">
        <v>329</v>
      </c>
      <c r="D90" s="5"/>
      <c r="E90" s="9" t="s">
        <v>330</v>
      </c>
      <c r="F90" s="10">
        <v>1910</v>
      </c>
      <c r="G90" s="10" t="s">
        <v>16</v>
      </c>
      <c r="H90" s="10"/>
      <c r="I90" s="10">
        <v>1300</v>
      </c>
      <c r="J90" s="10" t="s">
        <v>51</v>
      </c>
      <c r="K90" s="10"/>
      <c r="L90" s="10" t="s">
        <v>18</v>
      </c>
      <c r="M90" s="11">
        <v>1</v>
      </c>
      <c r="N90" s="10">
        <v>1</v>
      </c>
      <c r="O90" s="12" t="s">
        <v>331</v>
      </c>
      <c r="P90" s="11">
        <f ca="1">IFERROR(__xludf.DUMMYFUNCTION("COUNTA(SPLIT(Q90,"" ""))"),175)</f>
        <v>175</v>
      </c>
      <c r="Q90" s="11">
        <v>8</v>
      </c>
      <c r="R90" s="11">
        <f ca="1">IFERROR(__xludf.DUMMYFUNCTION("COUNTA(SPLIT($Q90,CHAR(10),FALSE))"),4)</f>
        <v>4</v>
      </c>
      <c r="S90" s="2">
        <v>-1.742983825</v>
      </c>
      <c r="T90" s="2">
        <v>0.50288847599999997</v>
      </c>
      <c r="U90" s="2">
        <v>53.21</v>
      </c>
      <c r="V90" s="2">
        <v>11.4</v>
      </c>
      <c r="W90" s="2">
        <v>12.69</v>
      </c>
      <c r="X90" s="2">
        <v>12</v>
      </c>
      <c r="Y90" s="2">
        <v>9.07</v>
      </c>
      <c r="Z90" s="2">
        <v>0.29892000000000002</v>
      </c>
      <c r="AA90" s="2">
        <v>0.27607999999999999</v>
      </c>
      <c r="AB90" s="2">
        <v>8.9972798110000003</v>
      </c>
    </row>
    <row r="91" spans="1:28" x14ac:dyDescent="0.2">
      <c r="A91" s="8">
        <v>705</v>
      </c>
      <c r="B91" s="5" t="s">
        <v>328</v>
      </c>
      <c r="C91" s="5" t="s">
        <v>332</v>
      </c>
      <c r="D91" s="5"/>
      <c r="E91" s="9" t="s">
        <v>333</v>
      </c>
      <c r="F91" s="10">
        <v>1911</v>
      </c>
      <c r="G91" s="10" t="s">
        <v>16</v>
      </c>
      <c r="H91" s="10"/>
      <c r="I91" s="10">
        <v>1100</v>
      </c>
      <c r="J91" s="10" t="s">
        <v>17</v>
      </c>
      <c r="K91" s="10"/>
      <c r="L91" s="10" t="s">
        <v>18</v>
      </c>
      <c r="M91" s="11">
        <v>1</v>
      </c>
      <c r="N91" s="10">
        <v>1</v>
      </c>
      <c r="O91" s="12" t="s">
        <v>334</v>
      </c>
      <c r="P91" s="11">
        <f ca="1">IFERROR(__xludf.DUMMYFUNCTION("COUNTA(SPLIT(Q91,"" ""))"),188)</f>
        <v>188</v>
      </c>
      <c r="Q91" s="11">
        <v>10</v>
      </c>
      <c r="R91" s="11">
        <f ca="1">IFERROR(__xludf.DUMMYFUNCTION("COUNTA(SPLIT($Q91,CHAR(10),FALSE))"),5)</f>
        <v>5</v>
      </c>
      <c r="S91" s="2">
        <v>-0.47476088</v>
      </c>
      <c r="T91" s="2">
        <v>0.45767934399999999</v>
      </c>
      <c r="U91" s="2">
        <v>71.27</v>
      </c>
      <c r="V91" s="2">
        <v>7.72</v>
      </c>
      <c r="W91" s="2">
        <v>8.3000000000000007</v>
      </c>
      <c r="X91" s="2">
        <v>10</v>
      </c>
      <c r="Y91" s="2">
        <v>7.59</v>
      </c>
      <c r="Z91" s="2">
        <v>0.15406</v>
      </c>
      <c r="AA91" s="2">
        <v>0.12573000000000001</v>
      </c>
      <c r="AB91" s="2">
        <v>16.319589090000001</v>
      </c>
    </row>
    <row r="92" spans="1:28" x14ac:dyDescent="0.2">
      <c r="A92" s="8">
        <v>706</v>
      </c>
      <c r="B92" s="5" t="s">
        <v>328</v>
      </c>
      <c r="C92" s="5" t="s">
        <v>335</v>
      </c>
      <c r="D92" s="5"/>
      <c r="E92" s="9" t="s">
        <v>336</v>
      </c>
      <c r="F92" s="10">
        <v>1915</v>
      </c>
      <c r="G92" s="10" t="s">
        <v>16</v>
      </c>
      <c r="H92" s="10"/>
      <c r="I92" s="10">
        <v>1300</v>
      </c>
      <c r="J92" s="10" t="s">
        <v>51</v>
      </c>
      <c r="K92" s="10"/>
      <c r="L92" s="10" t="s">
        <v>18</v>
      </c>
      <c r="M92" s="11">
        <v>1</v>
      </c>
      <c r="N92" s="10">
        <v>1</v>
      </c>
      <c r="O92" s="12" t="s">
        <v>337</v>
      </c>
      <c r="P92" s="11">
        <f ca="1">IFERROR(__xludf.DUMMYFUNCTION("COUNTA(SPLIT(Q92,"" ""))"),167)</f>
        <v>167</v>
      </c>
      <c r="Q92" s="11">
        <v>7</v>
      </c>
      <c r="R92" s="11">
        <f ca="1">IFERROR(__xludf.DUMMYFUNCTION("COUNTA(SPLIT($Q92,CHAR(10),FALSE))"),3)</f>
        <v>3</v>
      </c>
      <c r="S92" s="2">
        <v>-1.6650549999999999E-3</v>
      </c>
      <c r="T92" s="2">
        <v>0.470863594</v>
      </c>
      <c r="U92" s="2">
        <v>74.19</v>
      </c>
      <c r="V92" s="2">
        <v>8.98</v>
      </c>
      <c r="W92" s="2">
        <v>10.82</v>
      </c>
      <c r="X92" s="2">
        <v>8</v>
      </c>
      <c r="Y92" s="2">
        <v>7.62</v>
      </c>
      <c r="Z92" s="2">
        <v>0.1633</v>
      </c>
      <c r="AA92" s="2">
        <v>0.17756</v>
      </c>
      <c r="AB92" s="2">
        <v>4.6154134659999997</v>
      </c>
    </row>
    <row r="93" spans="1:28" x14ac:dyDescent="0.2">
      <c r="A93" s="8">
        <v>707</v>
      </c>
      <c r="B93" s="5" t="s">
        <v>338</v>
      </c>
      <c r="C93" s="5" t="s">
        <v>339</v>
      </c>
      <c r="D93" s="5"/>
      <c r="E93" s="9" t="s">
        <v>340</v>
      </c>
      <c r="F93" s="10">
        <v>1868</v>
      </c>
      <c r="G93" s="10" t="s">
        <v>16</v>
      </c>
      <c r="H93" s="10"/>
      <c r="I93" s="10">
        <v>900</v>
      </c>
      <c r="J93" s="10" t="s">
        <v>17</v>
      </c>
      <c r="K93" s="10"/>
      <c r="L93" s="10" t="s">
        <v>18</v>
      </c>
      <c r="M93" s="11">
        <v>1</v>
      </c>
      <c r="N93" s="10">
        <v>1</v>
      </c>
      <c r="O93" s="12" t="s">
        <v>341</v>
      </c>
      <c r="P93" s="11">
        <f ca="1">IFERROR(__xludf.DUMMYFUNCTION("COUNTA(SPLIT(Q93,"" ""))"),179)</f>
        <v>179</v>
      </c>
      <c r="Q93" s="11">
        <v>9</v>
      </c>
      <c r="R93" s="11">
        <f ca="1">IFERROR(__xludf.DUMMYFUNCTION("COUNTA(SPLIT($Q93,CHAR(10),FALSE))"),3)</f>
        <v>3</v>
      </c>
      <c r="S93" s="2">
        <v>-0.27344173700000002</v>
      </c>
      <c r="T93" s="2">
        <v>0.469517456</v>
      </c>
      <c r="U93" s="2">
        <v>81.72</v>
      </c>
      <c r="V93" s="2">
        <v>6.88</v>
      </c>
      <c r="W93" s="2">
        <v>8.2100000000000009</v>
      </c>
      <c r="X93" s="2">
        <v>8</v>
      </c>
      <c r="Y93" s="2">
        <v>6.55</v>
      </c>
      <c r="Z93" s="2">
        <v>3.4299999999999997E-2</v>
      </c>
      <c r="AA93" s="2">
        <v>2.349E-2</v>
      </c>
      <c r="AB93" s="2">
        <v>19.038935680000002</v>
      </c>
    </row>
    <row r="94" spans="1:28" x14ac:dyDescent="0.2">
      <c r="A94" s="8">
        <v>708</v>
      </c>
      <c r="B94" s="5" t="s">
        <v>338</v>
      </c>
      <c r="C94" s="5" t="s">
        <v>342</v>
      </c>
      <c r="D94" s="5"/>
      <c r="E94" s="9" t="s">
        <v>343</v>
      </c>
      <c r="F94" s="10">
        <v>1908</v>
      </c>
      <c r="G94" s="10" t="s">
        <v>16</v>
      </c>
      <c r="H94" s="10"/>
      <c r="I94" s="10">
        <v>1100</v>
      </c>
      <c r="J94" s="10" t="s">
        <v>17</v>
      </c>
      <c r="K94" s="10"/>
      <c r="L94" s="10" t="s">
        <v>18</v>
      </c>
      <c r="M94" s="11">
        <v>1</v>
      </c>
      <c r="N94" s="10">
        <v>1</v>
      </c>
      <c r="O94" s="12" t="s">
        <v>344</v>
      </c>
      <c r="P94" s="11">
        <f ca="1">IFERROR(__xludf.DUMMYFUNCTION("COUNTA(SPLIT(Q94,"" ""))"),162)</f>
        <v>162</v>
      </c>
      <c r="Q94" s="11">
        <v>8</v>
      </c>
      <c r="R94" s="11">
        <f ca="1">IFERROR(__xludf.DUMMYFUNCTION("COUNTA(SPLIT($Q94,CHAR(10),FALSE))"),3)</f>
        <v>3</v>
      </c>
      <c r="S94" s="2">
        <v>-0.37774688499999998</v>
      </c>
      <c r="T94" s="2">
        <v>0.46236561500000001</v>
      </c>
      <c r="U94" s="2">
        <v>70.989999999999995</v>
      </c>
      <c r="V94" s="2">
        <v>8.4499999999999993</v>
      </c>
      <c r="W94" s="2">
        <v>8.84</v>
      </c>
      <c r="X94" s="2">
        <v>9</v>
      </c>
      <c r="Y94" s="2">
        <v>7.64</v>
      </c>
      <c r="Z94" s="2">
        <v>0.12619</v>
      </c>
      <c r="AA94" s="2">
        <v>0.11885</v>
      </c>
      <c r="AB94" s="2">
        <v>18.058287669999999</v>
      </c>
    </row>
    <row r="95" spans="1:28" x14ac:dyDescent="0.2">
      <c r="A95" s="8">
        <v>709</v>
      </c>
      <c r="B95" s="5" t="s">
        <v>338</v>
      </c>
      <c r="C95" s="5" t="s">
        <v>345</v>
      </c>
      <c r="D95" s="5"/>
      <c r="E95" s="9" t="s">
        <v>346</v>
      </c>
      <c r="F95" s="10">
        <v>1908</v>
      </c>
      <c r="G95" s="10" t="s">
        <v>16</v>
      </c>
      <c r="H95" s="10"/>
      <c r="I95" s="10">
        <v>700</v>
      </c>
      <c r="J95" s="10" t="s">
        <v>17</v>
      </c>
      <c r="K95" s="10"/>
      <c r="L95" s="10" t="s">
        <v>18</v>
      </c>
      <c r="M95" s="11">
        <v>1</v>
      </c>
      <c r="N95" s="10">
        <v>1</v>
      </c>
      <c r="O95" s="12" t="s">
        <v>347</v>
      </c>
      <c r="P95" s="11">
        <f ca="1">IFERROR(__xludf.DUMMYFUNCTION("COUNTA(SPLIT(Q95,"" ""))"),184)</f>
        <v>184</v>
      </c>
      <c r="Q95" s="11">
        <v>16</v>
      </c>
      <c r="R95" s="11">
        <f ca="1">IFERROR(__xludf.DUMMYFUNCTION("COUNTA(SPLIT($Q95,CHAR(10),FALSE))"),9)</f>
        <v>9</v>
      </c>
      <c r="S95" s="2">
        <v>-0.28684348199999998</v>
      </c>
      <c r="T95" s="2">
        <v>0.481677464</v>
      </c>
      <c r="U95" s="2">
        <v>84.64</v>
      </c>
      <c r="V95" s="2">
        <v>4.47</v>
      </c>
      <c r="W95" s="2">
        <v>5.04</v>
      </c>
      <c r="X95" s="2">
        <v>7</v>
      </c>
      <c r="Y95" s="2">
        <v>6.44</v>
      </c>
      <c r="Z95" s="2">
        <v>7.3870000000000005E-2</v>
      </c>
      <c r="AA95" s="2">
        <v>6.216E-2</v>
      </c>
      <c r="AB95" s="2">
        <v>21.050676979999999</v>
      </c>
    </row>
    <row r="96" spans="1:28" x14ac:dyDescent="0.2">
      <c r="A96" s="8">
        <v>710</v>
      </c>
      <c r="B96" s="5" t="s">
        <v>348</v>
      </c>
      <c r="C96" s="5" t="s">
        <v>349</v>
      </c>
      <c r="D96" s="5"/>
      <c r="E96" s="9" t="s">
        <v>350</v>
      </c>
      <c r="F96" s="10">
        <v>1881</v>
      </c>
      <c r="G96" s="10" t="s">
        <v>16</v>
      </c>
      <c r="H96" s="10"/>
      <c r="I96" s="10">
        <v>900</v>
      </c>
      <c r="J96" s="10" t="s">
        <v>17</v>
      </c>
      <c r="K96" s="10"/>
      <c r="L96" s="10" t="s">
        <v>18</v>
      </c>
      <c r="M96" s="11">
        <v>1</v>
      </c>
      <c r="N96" s="10">
        <v>1</v>
      </c>
      <c r="O96" s="12" t="s">
        <v>351</v>
      </c>
      <c r="P96" s="11">
        <f ca="1">IFERROR(__xludf.DUMMYFUNCTION("COUNTA(SPLIT(Q96,"" ""))"),184)</f>
        <v>184</v>
      </c>
      <c r="Q96" s="11">
        <v>9</v>
      </c>
      <c r="R96" s="11">
        <f ca="1">IFERROR(__xludf.DUMMYFUNCTION("COUNTA(SPLIT($Q96,CHAR(10),FALSE))"),5)</f>
        <v>5</v>
      </c>
      <c r="S96" s="2">
        <v>-0.88390959199999997</v>
      </c>
      <c r="T96" s="2">
        <v>0.45928424600000001</v>
      </c>
      <c r="U96" s="2">
        <v>78.09</v>
      </c>
      <c r="V96" s="2">
        <v>7.58</v>
      </c>
      <c r="W96" s="2">
        <v>8.42</v>
      </c>
      <c r="X96" s="2">
        <v>7</v>
      </c>
      <c r="Y96" s="2">
        <v>7.44</v>
      </c>
      <c r="Z96" s="2">
        <v>0.14699000000000001</v>
      </c>
      <c r="AA96" s="2">
        <v>0.12075</v>
      </c>
      <c r="AB96" s="2">
        <v>11.85502264</v>
      </c>
    </row>
    <row r="97" spans="1:28" x14ac:dyDescent="0.2">
      <c r="A97" s="8">
        <v>713</v>
      </c>
      <c r="B97" s="5" t="s">
        <v>348</v>
      </c>
      <c r="C97" s="5" t="s">
        <v>352</v>
      </c>
      <c r="D97" s="5"/>
      <c r="E97" s="9" t="s">
        <v>353</v>
      </c>
      <c r="F97" s="10">
        <v>1892</v>
      </c>
      <c r="G97" s="10" t="s">
        <v>16</v>
      </c>
      <c r="H97" s="10"/>
      <c r="I97" s="10">
        <v>700</v>
      </c>
      <c r="J97" s="10" t="s">
        <v>17</v>
      </c>
      <c r="K97" s="10"/>
      <c r="L97" s="10" t="s">
        <v>18</v>
      </c>
      <c r="M97" s="11">
        <v>1</v>
      </c>
      <c r="N97" s="10">
        <v>1</v>
      </c>
      <c r="O97" s="12" t="s">
        <v>354</v>
      </c>
      <c r="P97" s="11">
        <f ca="1">IFERROR(__xludf.DUMMYFUNCTION("COUNTA(SPLIT(Q97,"" ""))"),178)</f>
        <v>178</v>
      </c>
      <c r="Q97" s="11">
        <v>12</v>
      </c>
      <c r="R97" s="11">
        <f ca="1">IFERROR(__xludf.DUMMYFUNCTION("COUNTA(SPLIT($Q97,CHAR(10),FALSE))"),6)</f>
        <v>6</v>
      </c>
      <c r="S97" s="2">
        <v>-1.5702179949999999</v>
      </c>
      <c r="T97" s="2">
        <v>0.45806591099999999</v>
      </c>
      <c r="U97" s="2">
        <v>73.930000000000007</v>
      </c>
      <c r="V97" s="2">
        <v>6.74</v>
      </c>
      <c r="W97" s="2">
        <v>7.54</v>
      </c>
      <c r="X97" s="2">
        <v>8</v>
      </c>
      <c r="Y97" s="2">
        <v>7.5</v>
      </c>
      <c r="Z97" s="2">
        <v>0.18509999999999999</v>
      </c>
      <c r="AA97" s="2">
        <v>0.16965</v>
      </c>
      <c r="AB97" s="2">
        <v>13.9339475</v>
      </c>
    </row>
    <row r="98" spans="1:28" x14ac:dyDescent="0.2">
      <c r="A98" s="8">
        <v>715</v>
      </c>
      <c r="B98" s="5" t="s">
        <v>348</v>
      </c>
      <c r="C98" s="5" t="s">
        <v>355</v>
      </c>
      <c r="D98" s="5"/>
      <c r="E98" s="9" t="s">
        <v>356</v>
      </c>
      <c r="F98" s="10">
        <v>1892</v>
      </c>
      <c r="G98" s="10" t="s">
        <v>16</v>
      </c>
      <c r="H98" s="10"/>
      <c r="I98" s="10">
        <v>1300</v>
      </c>
      <c r="J98" s="10" t="s">
        <v>17</v>
      </c>
      <c r="K98" s="10"/>
      <c r="L98" s="10" t="s">
        <v>18</v>
      </c>
      <c r="M98" s="11">
        <v>1</v>
      </c>
      <c r="N98" s="10">
        <v>1</v>
      </c>
      <c r="O98" s="12" t="s">
        <v>357</v>
      </c>
      <c r="P98" s="11">
        <f ca="1">IFERROR(__xludf.DUMMYFUNCTION("COUNTA(SPLIT(Q98,"" ""))"),159)</f>
        <v>159</v>
      </c>
      <c r="Q98" s="11">
        <v>5</v>
      </c>
      <c r="R98" s="11">
        <f ca="1">IFERROR(__xludf.DUMMYFUNCTION("COUNTA(SPLIT($Q98,CHAR(10),FALSE))"),2)</f>
        <v>2</v>
      </c>
      <c r="S98" s="2">
        <v>-0.93654821399999999</v>
      </c>
      <c r="T98" s="2">
        <v>0.49995888900000002</v>
      </c>
      <c r="U98" s="2">
        <v>58.02</v>
      </c>
      <c r="V98" s="2">
        <v>13.22</v>
      </c>
      <c r="W98" s="2">
        <v>16.75</v>
      </c>
      <c r="X98" s="2">
        <v>10</v>
      </c>
      <c r="Y98" s="2">
        <v>8.36</v>
      </c>
      <c r="Z98" s="2">
        <v>0.11799</v>
      </c>
      <c r="AA98" s="2">
        <v>0.13400999999999999</v>
      </c>
      <c r="AB98" s="2">
        <v>6.6702479710000002</v>
      </c>
    </row>
    <row r="99" spans="1:28" x14ac:dyDescent="0.2">
      <c r="A99" s="8">
        <v>716</v>
      </c>
      <c r="B99" s="5" t="s">
        <v>348</v>
      </c>
      <c r="C99" s="5" t="s">
        <v>358</v>
      </c>
      <c r="D99" s="5"/>
      <c r="E99" s="9" t="s">
        <v>359</v>
      </c>
      <c r="F99" s="10">
        <v>1900</v>
      </c>
      <c r="G99" s="10" t="s">
        <v>16</v>
      </c>
      <c r="H99" s="10"/>
      <c r="I99" s="10">
        <v>1300</v>
      </c>
      <c r="J99" s="10" t="s">
        <v>17</v>
      </c>
      <c r="K99" s="10"/>
      <c r="L99" s="10" t="s">
        <v>18</v>
      </c>
      <c r="M99" s="11">
        <v>1</v>
      </c>
      <c r="N99" s="10">
        <v>1</v>
      </c>
      <c r="O99" s="12" t="s">
        <v>360</v>
      </c>
      <c r="P99" s="11">
        <f ca="1">IFERROR(__xludf.DUMMYFUNCTION("COUNTA(SPLIT(Q99,"" ""))"),195)</f>
        <v>195</v>
      </c>
      <c r="Q99" s="11">
        <v>5</v>
      </c>
      <c r="R99" s="11">
        <f ca="1">IFERROR(__xludf.DUMMYFUNCTION("COUNTA(SPLIT($Q99,CHAR(10),FALSE))"),1)</f>
        <v>1</v>
      </c>
      <c r="S99" s="2">
        <v>-1.968100078</v>
      </c>
      <c r="T99" s="2">
        <v>0.47445648200000001</v>
      </c>
      <c r="U99" s="2">
        <v>58.97</v>
      </c>
      <c r="V99" s="2">
        <v>14.87</v>
      </c>
      <c r="W99" s="2">
        <v>18.13</v>
      </c>
      <c r="X99" s="2">
        <v>8</v>
      </c>
      <c r="Y99" s="2">
        <v>7.43</v>
      </c>
      <c r="Z99" s="2">
        <v>0.14219999999999999</v>
      </c>
      <c r="AA99" s="2">
        <v>0.12945000000000001</v>
      </c>
      <c r="AB99" s="2">
        <v>10.35090344</v>
      </c>
    </row>
    <row r="100" spans="1:28" x14ac:dyDescent="0.2">
      <c r="A100" s="8">
        <v>719</v>
      </c>
      <c r="B100" s="5" t="s">
        <v>348</v>
      </c>
      <c r="C100" s="5" t="s">
        <v>361</v>
      </c>
      <c r="D100" s="5"/>
      <c r="E100" s="9" t="s">
        <v>362</v>
      </c>
      <c r="F100" s="10">
        <v>1902</v>
      </c>
      <c r="G100" s="10" t="s">
        <v>16</v>
      </c>
      <c r="H100" s="10"/>
      <c r="I100" s="10">
        <v>1300</v>
      </c>
      <c r="J100" s="10" t="s">
        <v>17</v>
      </c>
      <c r="K100" s="10"/>
      <c r="L100" s="10" t="s">
        <v>18</v>
      </c>
      <c r="M100" s="11">
        <v>1</v>
      </c>
      <c r="N100" s="10">
        <v>1</v>
      </c>
      <c r="O100" s="12" t="s">
        <v>363</v>
      </c>
      <c r="P100" s="11">
        <f ca="1">IFERROR(__xludf.DUMMYFUNCTION("COUNTA(SPLIT(Q100,"" ""))"),191)</f>
        <v>191</v>
      </c>
      <c r="Q100" s="11">
        <v>7</v>
      </c>
      <c r="R100" s="11">
        <f ca="1">IFERROR(__xludf.DUMMYFUNCTION("COUNTA(SPLIT($Q100,CHAR(10),FALSE))"),2)</f>
        <v>2</v>
      </c>
      <c r="S100" s="2">
        <v>-1.3334564790000001</v>
      </c>
      <c r="T100" s="2">
        <v>0.49238361899999999</v>
      </c>
      <c r="U100" s="2">
        <v>63.55</v>
      </c>
      <c r="V100" s="2">
        <v>11.21</v>
      </c>
      <c r="W100" s="2">
        <v>12.91</v>
      </c>
      <c r="X100" s="2">
        <v>11</v>
      </c>
      <c r="Y100" s="2">
        <v>7.88</v>
      </c>
      <c r="Z100" s="2">
        <v>0.14421</v>
      </c>
      <c r="AA100" s="2">
        <v>0.14107</v>
      </c>
      <c r="AB100" s="2">
        <v>13.545561920000001</v>
      </c>
    </row>
    <row r="101" spans="1:28" x14ac:dyDescent="0.2">
      <c r="A101" s="8">
        <v>720</v>
      </c>
      <c r="B101" s="5" t="s">
        <v>348</v>
      </c>
      <c r="C101" s="5" t="s">
        <v>364</v>
      </c>
      <c r="D101" s="5"/>
      <c r="E101" s="9" t="s">
        <v>365</v>
      </c>
      <c r="F101" s="10">
        <v>1904</v>
      </c>
      <c r="G101" s="10" t="s">
        <v>16</v>
      </c>
      <c r="H101" s="10"/>
      <c r="I101" s="10">
        <v>900</v>
      </c>
      <c r="J101" s="10" t="s">
        <v>17</v>
      </c>
      <c r="K101" s="10"/>
      <c r="L101" s="10" t="s">
        <v>18</v>
      </c>
      <c r="M101" s="11">
        <v>1</v>
      </c>
      <c r="N101" s="10">
        <v>1</v>
      </c>
      <c r="O101" s="12" t="s">
        <v>366</v>
      </c>
      <c r="P101" s="11">
        <f ca="1">IFERROR(__xludf.DUMMYFUNCTION("COUNTA(SPLIT(Q101,"" ""))"),161)</f>
        <v>161</v>
      </c>
      <c r="Q101" s="11">
        <v>11</v>
      </c>
      <c r="R101" s="11">
        <f ca="1">IFERROR(__xludf.DUMMYFUNCTION("COUNTA(SPLIT($Q101,CHAR(10),FALSE))"),5)</f>
        <v>5</v>
      </c>
      <c r="S101" s="2">
        <v>9.6843410000000008E-3</v>
      </c>
      <c r="T101" s="2">
        <v>0.49330207700000001</v>
      </c>
      <c r="U101" s="2">
        <v>94.19</v>
      </c>
      <c r="V101" s="2">
        <v>3.85</v>
      </c>
      <c r="W101" s="2">
        <v>3.72</v>
      </c>
      <c r="X101" s="2">
        <v>5</v>
      </c>
      <c r="Y101" s="2">
        <v>6.96</v>
      </c>
      <c r="Z101" s="2">
        <v>-1.2409999999999999E-2</v>
      </c>
      <c r="AA101" s="2">
        <v>1.5900000000000001E-3</v>
      </c>
      <c r="AB101" s="2">
        <v>21.058323139999999</v>
      </c>
    </row>
    <row r="102" spans="1:28" x14ac:dyDescent="0.2">
      <c r="A102" s="8">
        <v>723</v>
      </c>
      <c r="B102" s="5" t="s">
        <v>367</v>
      </c>
      <c r="C102" s="5" t="s">
        <v>368</v>
      </c>
      <c r="D102" s="5"/>
      <c r="E102" s="9" t="s">
        <v>369</v>
      </c>
      <c r="F102" s="10">
        <v>1914</v>
      </c>
      <c r="G102" s="10" t="s">
        <v>16</v>
      </c>
      <c r="H102" s="10"/>
      <c r="I102" s="10">
        <v>900</v>
      </c>
      <c r="J102" s="10" t="s">
        <v>17</v>
      </c>
      <c r="K102" s="10"/>
      <c r="L102" s="10" t="s">
        <v>18</v>
      </c>
      <c r="M102" s="11">
        <v>1</v>
      </c>
      <c r="N102" s="10">
        <v>1</v>
      </c>
      <c r="O102" s="12" t="s">
        <v>370</v>
      </c>
      <c r="P102" s="11">
        <f ca="1">IFERROR(__xludf.DUMMYFUNCTION("COUNTA(SPLIT(Q102,"" ""))"),172)</f>
        <v>172</v>
      </c>
      <c r="Q102" s="11">
        <v>11</v>
      </c>
      <c r="R102" s="11">
        <f ca="1">IFERROR(__xludf.DUMMYFUNCTION("COUNTA(SPLIT($Q102,CHAR(10),FALSE))"),1)</f>
        <v>1</v>
      </c>
      <c r="S102" s="2">
        <v>-0.50693229100000003</v>
      </c>
      <c r="T102" s="2">
        <v>0.48085080400000002</v>
      </c>
      <c r="U102" s="2">
        <v>70.459999999999994</v>
      </c>
      <c r="V102" s="2">
        <v>7.32</v>
      </c>
      <c r="W102" s="2">
        <v>8.2200000000000006</v>
      </c>
      <c r="X102" s="2">
        <v>10</v>
      </c>
      <c r="Y102" s="2">
        <v>6.52</v>
      </c>
      <c r="Z102" s="2">
        <v>0.14974999999999999</v>
      </c>
      <c r="AA102" s="2">
        <v>0.14137</v>
      </c>
      <c r="AB102" s="2">
        <v>15.908709350000001</v>
      </c>
    </row>
    <row r="103" spans="1:28" x14ac:dyDescent="0.2">
      <c r="A103" s="8">
        <v>724</v>
      </c>
      <c r="B103" s="5" t="s">
        <v>367</v>
      </c>
      <c r="C103" s="5" t="s">
        <v>371</v>
      </c>
      <c r="D103" s="5"/>
      <c r="E103" s="9" t="s">
        <v>372</v>
      </c>
      <c r="F103" s="10">
        <v>1916</v>
      </c>
      <c r="G103" s="10" t="s">
        <v>16</v>
      </c>
      <c r="H103" s="10"/>
      <c r="I103" s="10">
        <v>1300</v>
      </c>
      <c r="J103" s="10" t="s">
        <v>17</v>
      </c>
      <c r="K103" s="10"/>
      <c r="L103" s="10" t="s">
        <v>18</v>
      </c>
      <c r="M103" s="11">
        <v>1</v>
      </c>
      <c r="N103" s="10">
        <v>1</v>
      </c>
      <c r="O103" s="12" t="s">
        <v>373</v>
      </c>
      <c r="P103" s="11">
        <f ca="1">IFERROR(__xludf.DUMMYFUNCTION("COUNTA(SPLIT(Q103,"" ""))"),175)</f>
        <v>175</v>
      </c>
      <c r="Q103" s="11">
        <v>8</v>
      </c>
      <c r="R103" s="11">
        <f ca="1">IFERROR(__xludf.DUMMYFUNCTION("COUNTA(SPLIT($Q103,CHAR(10),FALSE))"),4)</f>
        <v>4</v>
      </c>
      <c r="S103" s="2">
        <v>-0.60564662899999999</v>
      </c>
      <c r="T103" s="2">
        <v>0.48550900400000002</v>
      </c>
      <c r="U103" s="2">
        <v>63.13</v>
      </c>
      <c r="V103" s="2">
        <v>10.01</v>
      </c>
      <c r="W103" s="2">
        <v>10.82</v>
      </c>
      <c r="X103" s="2">
        <v>10</v>
      </c>
      <c r="Y103" s="2">
        <v>7.39</v>
      </c>
      <c r="Z103" s="2">
        <v>0.14513999999999999</v>
      </c>
      <c r="AA103" s="2">
        <v>0.1295</v>
      </c>
      <c r="AB103" s="2">
        <v>10.967261479999999</v>
      </c>
    </row>
    <row r="104" spans="1:28" x14ac:dyDescent="0.2">
      <c r="A104" s="8">
        <v>725</v>
      </c>
      <c r="B104" s="5" t="s">
        <v>374</v>
      </c>
      <c r="C104" s="5" t="s">
        <v>375</v>
      </c>
      <c r="D104" s="5"/>
      <c r="E104" s="9" t="s">
        <v>376</v>
      </c>
      <c r="F104" s="10">
        <v>1875</v>
      </c>
      <c r="G104" s="10" t="s">
        <v>16</v>
      </c>
      <c r="H104" s="10"/>
      <c r="I104" s="10">
        <v>900</v>
      </c>
      <c r="J104" s="10" t="s">
        <v>17</v>
      </c>
      <c r="K104" s="10"/>
      <c r="L104" s="10" t="s">
        <v>18</v>
      </c>
      <c r="M104" s="11">
        <v>1</v>
      </c>
      <c r="N104" s="10">
        <v>1</v>
      </c>
      <c r="O104" s="12" t="s">
        <v>377</v>
      </c>
      <c r="P104" s="11">
        <f ca="1">IFERROR(__xludf.DUMMYFUNCTION("COUNTA(SPLIT(Q104,"" ""))"),157)</f>
        <v>157</v>
      </c>
      <c r="Q104" s="11">
        <v>9</v>
      </c>
      <c r="R104" s="11">
        <f ca="1">IFERROR(__xludf.DUMMYFUNCTION("COUNTA(SPLIT($Q104,CHAR(10),FALSE))"),2)</f>
        <v>2</v>
      </c>
      <c r="S104" s="2">
        <v>-0.84903885599999995</v>
      </c>
      <c r="T104" s="2">
        <v>0.45579508899999999</v>
      </c>
      <c r="U104" s="2">
        <v>78.709999999999994</v>
      </c>
      <c r="V104" s="2">
        <v>6.64</v>
      </c>
      <c r="W104" s="2">
        <v>7.17</v>
      </c>
      <c r="X104" s="2">
        <v>8</v>
      </c>
      <c r="Y104" s="2">
        <v>6.51</v>
      </c>
      <c r="Z104" s="2">
        <v>0.13955999999999999</v>
      </c>
      <c r="AA104" s="2">
        <v>0.15578</v>
      </c>
      <c r="AB104" s="2">
        <v>16.474820709999999</v>
      </c>
    </row>
    <row r="105" spans="1:28" x14ac:dyDescent="0.2">
      <c r="A105" s="8">
        <v>726</v>
      </c>
      <c r="B105" s="5" t="s">
        <v>378</v>
      </c>
      <c r="C105" s="5" t="s">
        <v>379</v>
      </c>
      <c r="D105" s="5"/>
      <c r="E105" s="9" t="s">
        <v>380</v>
      </c>
      <c r="F105" s="10">
        <v>1922</v>
      </c>
      <c r="G105" s="10" t="s">
        <v>16</v>
      </c>
      <c r="H105" s="10"/>
      <c r="I105" s="10">
        <v>1100</v>
      </c>
      <c r="J105" s="10" t="s">
        <v>17</v>
      </c>
      <c r="K105" s="10"/>
      <c r="L105" s="10" t="s">
        <v>22</v>
      </c>
      <c r="M105" s="11">
        <v>2</v>
      </c>
      <c r="N105" s="10">
        <v>1.5</v>
      </c>
      <c r="O105" s="12" t="s">
        <v>381</v>
      </c>
      <c r="P105" s="11">
        <f ca="1">IFERROR(__xludf.DUMMYFUNCTION("COUNTA(SPLIT(Q105,"" ""))"),173)</f>
        <v>173</v>
      </c>
      <c r="Q105" s="11">
        <v>6</v>
      </c>
      <c r="R105" s="11">
        <f ca="1">IFERROR(__xludf.DUMMYFUNCTION("COUNTA(SPLIT($Q105,CHAR(10),FALSE))"),1)</f>
        <v>1</v>
      </c>
      <c r="S105" s="2">
        <v>0.28898434200000001</v>
      </c>
      <c r="T105" s="2">
        <v>0.49787490299999998</v>
      </c>
      <c r="U105" s="2">
        <v>61.21</v>
      </c>
      <c r="V105" s="2">
        <v>11.97</v>
      </c>
      <c r="W105" s="2">
        <v>14.18</v>
      </c>
      <c r="X105" s="2">
        <v>12</v>
      </c>
      <c r="Y105" s="2">
        <v>7.88</v>
      </c>
      <c r="Z105" s="2">
        <v>0.20521</v>
      </c>
      <c r="AA105" s="2">
        <v>0.20230999999999999</v>
      </c>
      <c r="AB105" s="2">
        <v>17.38925265</v>
      </c>
    </row>
    <row r="106" spans="1:28" x14ac:dyDescent="0.2">
      <c r="A106" s="8">
        <v>727</v>
      </c>
      <c r="B106" s="5" t="s">
        <v>382</v>
      </c>
      <c r="C106" s="5" t="s">
        <v>383</v>
      </c>
      <c r="D106" s="5"/>
      <c r="E106" s="9" t="s">
        <v>384</v>
      </c>
      <c r="F106" s="10">
        <v>1919</v>
      </c>
      <c r="G106" s="10" t="s">
        <v>16</v>
      </c>
      <c r="H106" s="10"/>
      <c r="I106" s="10">
        <v>1300</v>
      </c>
      <c r="J106" s="10" t="s">
        <v>17</v>
      </c>
      <c r="K106" s="10"/>
      <c r="L106" s="10" t="s">
        <v>18</v>
      </c>
      <c r="M106" s="11">
        <v>1</v>
      </c>
      <c r="N106" s="10">
        <v>1</v>
      </c>
      <c r="O106" s="12" t="s">
        <v>385</v>
      </c>
      <c r="P106" s="11">
        <f ca="1">IFERROR(__xludf.DUMMYFUNCTION("COUNTA(SPLIT(Q106,"" ""))"),160)</f>
        <v>160</v>
      </c>
      <c r="Q106" s="11">
        <v>6</v>
      </c>
      <c r="R106" s="11">
        <f ca="1">IFERROR(__xludf.DUMMYFUNCTION("COUNTA(SPLIT($Q106,CHAR(10),FALSE))"),3)</f>
        <v>3</v>
      </c>
      <c r="S106" s="2">
        <v>-1.1020824760000001</v>
      </c>
      <c r="T106" s="2">
        <v>0.503284709</v>
      </c>
      <c r="U106" s="2">
        <v>61.23</v>
      </c>
      <c r="V106" s="2">
        <v>10.5</v>
      </c>
      <c r="W106" s="2">
        <v>11.51</v>
      </c>
      <c r="X106" s="2">
        <v>11</v>
      </c>
      <c r="Y106" s="2">
        <v>7.02</v>
      </c>
      <c r="Z106" s="2">
        <v>0.12214</v>
      </c>
      <c r="AA106" s="2">
        <v>0.13235</v>
      </c>
      <c r="AB106" s="2">
        <v>8.0997888079999996</v>
      </c>
    </row>
    <row r="107" spans="1:28" x14ac:dyDescent="0.2">
      <c r="A107" s="8">
        <v>728</v>
      </c>
      <c r="B107" s="5" t="s">
        <v>386</v>
      </c>
      <c r="C107" s="5" t="s">
        <v>387</v>
      </c>
      <c r="D107" s="5"/>
      <c r="E107" s="9" t="s">
        <v>388</v>
      </c>
      <c r="F107" s="10">
        <v>1852</v>
      </c>
      <c r="G107" s="10" t="s">
        <v>16</v>
      </c>
      <c r="H107" s="10"/>
      <c r="I107" s="10">
        <v>900</v>
      </c>
      <c r="J107" s="10" t="s">
        <v>17</v>
      </c>
      <c r="K107" s="10"/>
      <c r="L107" s="10" t="s">
        <v>18</v>
      </c>
      <c r="M107" s="11">
        <v>1</v>
      </c>
      <c r="N107" s="10">
        <v>1</v>
      </c>
      <c r="O107" s="12" t="s">
        <v>389</v>
      </c>
      <c r="P107" s="11">
        <f ca="1">IFERROR(__xludf.DUMMYFUNCTION("COUNTA(SPLIT(Q107,"" ""))"),173)</f>
        <v>173</v>
      </c>
      <c r="Q107" s="11">
        <v>6</v>
      </c>
      <c r="R107" s="11">
        <f ca="1">IFERROR(__xludf.DUMMYFUNCTION("COUNTA(SPLIT($Q107,CHAR(10),FALSE))"),2)</f>
        <v>2</v>
      </c>
      <c r="S107" s="2">
        <v>-0.76280506699999995</v>
      </c>
      <c r="T107" s="2">
        <v>0.46371035999999999</v>
      </c>
      <c r="U107" s="2">
        <v>64.11</v>
      </c>
      <c r="V107" s="2">
        <v>11.52</v>
      </c>
      <c r="W107" s="2">
        <v>12</v>
      </c>
      <c r="X107" s="2">
        <v>12</v>
      </c>
      <c r="Y107" s="2">
        <v>7.16</v>
      </c>
      <c r="Z107" s="2">
        <v>0.20377999999999999</v>
      </c>
      <c r="AA107" s="2">
        <v>0.21842</v>
      </c>
      <c r="AB107" s="2">
        <v>12.939657110000001</v>
      </c>
    </row>
    <row r="108" spans="1:28" x14ac:dyDescent="0.2">
      <c r="A108" s="8">
        <v>729</v>
      </c>
      <c r="B108" s="5" t="s">
        <v>390</v>
      </c>
      <c r="C108" s="5" t="s">
        <v>391</v>
      </c>
      <c r="D108" s="5"/>
      <c r="E108" s="9" t="s">
        <v>392</v>
      </c>
      <c r="F108" s="10">
        <v>1867</v>
      </c>
      <c r="G108" s="10" t="s">
        <v>16</v>
      </c>
      <c r="H108" s="10"/>
      <c r="I108" s="10">
        <v>900</v>
      </c>
      <c r="J108" s="10" t="s">
        <v>17</v>
      </c>
      <c r="K108" s="10"/>
      <c r="L108" s="10" t="s">
        <v>18</v>
      </c>
      <c r="M108" s="11">
        <v>1</v>
      </c>
      <c r="N108" s="10">
        <v>1</v>
      </c>
      <c r="O108" s="12" t="s">
        <v>393</v>
      </c>
      <c r="P108" s="11">
        <f ca="1">IFERROR(__xludf.DUMMYFUNCTION("COUNTA(SPLIT(Q108,"" ""))"),175)</f>
        <v>175</v>
      </c>
      <c r="Q108" s="11">
        <v>10</v>
      </c>
      <c r="R108" s="11">
        <f ca="1">IFERROR(__xludf.DUMMYFUNCTION("COUNTA(SPLIT($Q108,CHAR(10),FALSE))"),4)</f>
        <v>4</v>
      </c>
      <c r="S108" s="2">
        <v>-0.41673415899999999</v>
      </c>
      <c r="T108" s="2">
        <v>0.48007482000000001</v>
      </c>
      <c r="U108" s="2">
        <v>83.74</v>
      </c>
      <c r="V108" s="2">
        <v>6.03</v>
      </c>
      <c r="W108" s="2">
        <v>6</v>
      </c>
      <c r="X108" s="2">
        <v>7</v>
      </c>
      <c r="Y108" s="2">
        <v>6.11</v>
      </c>
      <c r="Z108" s="2">
        <v>2.8660000000000001E-2</v>
      </c>
      <c r="AA108" s="2">
        <v>2.572E-2</v>
      </c>
      <c r="AB108" s="2">
        <v>24.976256280000001</v>
      </c>
    </row>
    <row r="109" spans="1:28" x14ac:dyDescent="0.2">
      <c r="A109" s="8">
        <v>730</v>
      </c>
      <c r="B109" s="5" t="s">
        <v>390</v>
      </c>
      <c r="C109" s="5" t="s">
        <v>394</v>
      </c>
      <c r="D109" s="5"/>
      <c r="E109" s="9" t="s">
        <v>395</v>
      </c>
      <c r="F109" s="10">
        <v>1872</v>
      </c>
      <c r="G109" s="10" t="s">
        <v>16</v>
      </c>
      <c r="H109" s="10"/>
      <c r="I109" s="10">
        <v>1300</v>
      </c>
      <c r="J109" s="10" t="s">
        <v>17</v>
      </c>
      <c r="K109" s="10"/>
      <c r="L109" s="10" t="s">
        <v>18</v>
      </c>
      <c r="M109" s="11">
        <v>1</v>
      </c>
      <c r="N109" s="10">
        <v>1</v>
      </c>
      <c r="O109" s="12" t="s">
        <v>396</v>
      </c>
      <c r="P109" s="11">
        <f ca="1">IFERROR(__xludf.DUMMYFUNCTION("COUNTA(SPLIT(Q109,"" ""))"),168)</f>
        <v>168</v>
      </c>
      <c r="Q109" s="11">
        <v>7</v>
      </c>
      <c r="R109" s="11">
        <f ca="1">IFERROR(__xludf.DUMMYFUNCTION("COUNTA(SPLIT($Q109,CHAR(10),FALSE))"),3)</f>
        <v>3</v>
      </c>
      <c r="S109" s="2">
        <v>-1.5153424230000001</v>
      </c>
      <c r="T109" s="2">
        <v>0.46201921099999999</v>
      </c>
      <c r="U109" s="2">
        <v>54.29</v>
      </c>
      <c r="V109" s="2">
        <v>11.72</v>
      </c>
      <c r="W109" s="2">
        <v>13.16</v>
      </c>
      <c r="X109" s="2">
        <v>12</v>
      </c>
      <c r="Y109" s="2">
        <v>8.56</v>
      </c>
      <c r="Z109" s="2">
        <v>0.18123</v>
      </c>
      <c r="AA109" s="2">
        <v>0.18623999999999999</v>
      </c>
      <c r="AB109" s="2">
        <v>10.53807965</v>
      </c>
    </row>
    <row r="110" spans="1:28" x14ac:dyDescent="0.2">
      <c r="A110" s="8">
        <v>731</v>
      </c>
      <c r="B110" s="5" t="s">
        <v>390</v>
      </c>
      <c r="C110" s="5" t="s">
        <v>397</v>
      </c>
      <c r="D110" s="5"/>
      <c r="E110" s="9" t="s">
        <v>398</v>
      </c>
      <c r="F110" s="10">
        <v>1875</v>
      </c>
      <c r="G110" s="10" t="s">
        <v>16</v>
      </c>
      <c r="H110" s="10"/>
      <c r="I110" s="10">
        <v>900</v>
      </c>
      <c r="J110" s="10" t="s">
        <v>17</v>
      </c>
      <c r="K110" s="10"/>
      <c r="L110" s="10" t="s">
        <v>18</v>
      </c>
      <c r="M110" s="11">
        <v>1</v>
      </c>
      <c r="N110" s="10">
        <v>1</v>
      </c>
      <c r="O110" s="12" t="s">
        <v>399</v>
      </c>
      <c r="P110" s="11">
        <f ca="1">IFERROR(__xludf.DUMMYFUNCTION("COUNTA(SPLIT(Q110,"" ""))"),170)</f>
        <v>170</v>
      </c>
      <c r="Q110" s="11">
        <v>9</v>
      </c>
      <c r="R110" s="11">
        <f ca="1">IFERROR(__xludf.DUMMYFUNCTION("COUNTA(SPLIT($Q110,CHAR(10),FALSE))"),6)</f>
        <v>6</v>
      </c>
      <c r="S110" s="2">
        <v>-0.50740547899999999</v>
      </c>
      <c r="T110" s="2">
        <v>0.49562637199999998</v>
      </c>
      <c r="U110" s="2">
        <v>77.400000000000006</v>
      </c>
      <c r="V110" s="2">
        <v>6.81</v>
      </c>
      <c r="W110" s="2">
        <v>7.06</v>
      </c>
      <c r="X110" s="2">
        <v>9</v>
      </c>
      <c r="Y110" s="2">
        <v>6.4</v>
      </c>
      <c r="Z110" s="2">
        <v>3.4329999999999999E-2</v>
      </c>
      <c r="AA110" s="2">
        <v>3.7470000000000003E-2</v>
      </c>
      <c r="AB110" s="2">
        <v>12.083446009999999</v>
      </c>
    </row>
    <row r="111" spans="1:28" x14ac:dyDescent="0.2">
      <c r="A111" s="8">
        <v>732</v>
      </c>
      <c r="B111" s="5" t="s">
        <v>390</v>
      </c>
      <c r="C111" s="5" t="s">
        <v>400</v>
      </c>
      <c r="D111" s="5"/>
      <c r="E111" s="9" t="s">
        <v>401</v>
      </c>
      <c r="F111" s="10">
        <v>1876</v>
      </c>
      <c r="G111" s="10" t="s">
        <v>16</v>
      </c>
      <c r="H111" s="10"/>
      <c r="I111" s="10">
        <v>1100</v>
      </c>
      <c r="J111" s="10" t="s">
        <v>17</v>
      </c>
      <c r="K111" s="10"/>
      <c r="L111" s="10" t="s">
        <v>18</v>
      </c>
      <c r="M111" s="11">
        <v>1</v>
      </c>
      <c r="N111" s="10">
        <v>1</v>
      </c>
      <c r="O111" s="12" t="s">
        <v>402</v>
      </c>
      <c r="P111" s="11">
        <f ca="1">IFERROR(__xludf.DUMMYFUNCTION("COUNTA(SPLIT(Q111,"" ""))"),177)</f>
        <v>177</v>
      </c>
      <c r="Q111" s="11">
        <v>6</v>
      </c>
      <c r="R111" s="11">
        <f ca="1">IFERROR(__xludf.DUMMYFUNCTION("COUNTA(SPLIT($Q111,CHAR(10),FALSE))"),2)</f>
        <v>2</v>
      </c>
      <c r="S111" s="2">
        <v>-1.3788392730000001</v>
      </c>
      <c r="T111" s="2">
        <v>0.48342410699999999</v>
      </c>
      <c r="U111" s="2">
        <v>42.25</v>
      </c>
      <c r="V111" s="2">
        <v>18.55</v>
      </c>
      <c r="W111" s="2">
        <v>22.43</v>
      </c>
      <c r="X111" s="2">
        <v>14</v>
      </c>
      <c r="Y111" s="2">
        <v>8.41</v>
      </c>
      <c r="Z111" s="2">
        <v>0.14679</v>
      </c>
      <c r="AA111" s="2">
        <v>0.14349000000000001</v>
      </c>
      <c r="AB111" s="2">
        <v>8.1047457860000005</v>
      </c>
    </row>
    <row r="112" spans="1:28" x14ac:dyDescent="0.2">
      <c r="A112" s="8">
        <v>733</v>
      </c>
      <c r="B112" s="5" t="s">
        <v>390</v>
      </c>
      <c r="C112" s="5" t="s">
        <v>403</v>
      </c>
      <c r="D112" s="5"/>
      <c r="E112" s="9" t="s">
        <v>404</v>
      </c>
      <c r="F112" s="10">
        <v>1877</v>
      </c>
      <c r="G112" s="10" t="s">
        <v>16</v>
      </c>
      <c r="H112" s="10"/>
      <c r="I112" s="10">
        <v>900</v>
      </c>
      <c r="J112" s="10" t="s">
        <v>17</v>
      </c>
      <c r="K112" s="10"/>
      <c r="L112" s="10" t="s">
        <v>18</v>
      </c>
      <c r="M112" s="11">
        <v>1</v>
      </c>
      <c r="N112" s="10">
        <v>1</v>
      </c>
      <c r="O112" s="12" t="s">
        <v>405</v>
      </c>
      <c r="P112" s="11">
        <f ca="1">IFERROR(__xludf.DUMMYFUNCTION("COUNTA(SPLIT(Q112,"" ""))"),160)</f>
        <v>160</v>
      </c>
      <c r="Q112" s="11">
        <v>9</v>
      </c>
      <c r="R112" s="11">
        <f ca="1">IFERROR(__xludf.DUMMYFUNCTION("COUNTA(SPLIT($Q112,CHAR(10),FALSE))"),4)</f>
        <v>4</v>
      </c>
      <c r="S112" s="2">
        <v>-0.68494506499999996</v>
      </c>
      <c r="T112" s="2">
        <v>0.46007150400000002</v>
      </c>
      <c r="U112" s="2">
        <v>78.459999999999994</v>
      </c>
      <c r="V112" s="2">
        <v>6.84</v>
      </c>
      <c r="W112" s="2">
        <v>7.53</v>
      </c>
      <c r="X112" s="2">
        <v>8</v>
      </c>
      <c r="Y112" s="2">
        <v>6.85</v>
      </c>
      <c r="Z112" s="2">
        <v>8.6819999999999994E-2</v>
      </c>
      <c r="AA112" s="2">
        <v>9.7159999999999996E-2</v>
      </c>
      <c r="AB112" s="2">
        <v>9.813538221</v>
      </c>
    </row>
    <row r="113" spans="1:28" x14ac:dyDescent="0.2">
      <c r="A113" s="8">
        <v>734</v>
      </c>
      <c r="B113" s="5" t="s">
        <v>390</v>
      </c>
      <c r="C113" s="5" t="s">
        <v>406</v>
      </c>
      <c r="D113" s="5"/>
      <c r="E113" s="9" t="s">
        <v>407</v>
      </c>
      <c r="F113" s="10">
        <v>1882</v>
      </c>
      <c r="G113" s="10" t="s">
        <v>16</v>
      </c>
      <c r="H113" s="10"/>
      <c r="I113" s="10">
        <v>1100</v>
      </c>
      <c r="J113" s="10" t="s">
        <v>51</v>
      </c>
      <c r="K113" s="10"/>
      <c r="L113" s="10" t="s">
        <v>18</v>
      </c>
      <c r="M113" s="11">
        <v>1</v>
      </c>
      <c r="N113" s="10">
        <v>1</v>
      </c>
      <c r="O113" s="12" t="s">
        <v>408</v>
      </c>
      <c r="P113" s="11">
        <f ca="1">IFERROR(__xludf.DUMMYFUNCTION("COUNTA(SPLIT(Q113,"" ""))"),139)</f>
        <v>139</v>
      </c>
      <c r="Q113" s="11">
        <v>3</v>
      </c>
      <c r="R113" s="11">
        <f ca="1">IFERROR(__xludf.DUMMYFUNCTION("COUNTA(SPLIT($Q113,CHAR(10),FALSE))"),3)</f>
        <v>3</v>
      </c>
      <c r="S113" s="2">
        <v>-0.47794826499999998</v>
      </c>
      <c r="T113" s="2">
        <v>0.488589361</v>
      </c>
      <c r="U113" s="2">
        <v>44.73</v>
      </c>
      <c r="V113" s="2">
        <v>18.95</v>
      </c>
      <c r="W113" s="2">
        <v>23.2</v>
      </c>
      <c r="X113" s="2">
        <v>11</v>
      </c>
      <c r="Y113" s="2">
        <v>9.1999999999999993</v>
      </c>
      <c r="Z113" s="2">
        <v>0.21661</v>
      </c>
      <c r="AA113" s="2">
        <v>0.25488</v>
      </c>
      <c r="AB113" s="2">
        <v>3.737264599</v>
      </c>
    </row>
    <row r="114" spans="1:28" x14ac:dyDescent="0.2">
      <c r="A114" s="8">
        <v>735</v>
      </c>
      <c r="B114" s="5" t="s">
        <v>390</v>
      </c>
      <c r="C114" s="5" t="s">
        <v>409</v>
      </c>
      <c r="D114" s="5"/>
      <c r="E114" s="9" t="s">
        <v>410</v>
      </c>
      <c r="F114" s="10">
        <v>1883</v>
      </c>
      <c r="G114" s="10" t="s">
        <v>16</v>
      </c>
      <c r="H114" s="10"/>
      <c r="I114" s="10">
        <v>900</v>
      </c>
      <c r="J114" s="10" t="s">
        <v>17</v>
      </c>
      <c r="K114" s="10"/>
      <c r="L114" s="10" t="s">
        <v>18</v>
      </c>
      <c r="M114" s="11">
        <v>1</v>
      </c>
      <c r="N114" s="10">
        <v>1</v>
      </c>
      <c r="O114" s="12" t="s">
        <v>411</v>
      </c>
      <c r="P114" s="11">
        <f ca="1">IFERROR(__xludf.DUMMYFUNCTION("COUNTA(SPLIT(Q114,"" ""))"),168)</f>
        <v>168</v>
      </c>
      <c r="Q114" s="11">
        <v>12</v>
      </c>
      <c r="R114" s="11">
        <f ca="1">IFERROR(__xludf.DUMMYFUNCTION("COUNTA(SPLIT($Q114,CHAR(10),FALSE))"),7)</f>
        <v>7</v>
      </c>
      <c r="S114" s="2">
        <v>1.0581844999999999E-2</v>
      </c>
      <c r="T114" s="2">
        <v>0.48547683200000002</v>
      </c>
      <c r="U114" s="2">
        <v>78.47</v>
      </c>
      <c r="V114" s="2">
        <v>6.24</v>
      </c>
      <c r="W114" s="2">
        <v>6.36</v>
      </c>
      <c r="X114" s="2">
        <v>7</v>
      </c>
      <c r="Y114" s="2">
        <v>7.14</v>
      </c>
      <c r="Z114" s="2">
        <v>8.8770000000000002E-2</v>
      </c>
      <c r="AA114" s="2">
        <v>9.4850000000000004E-2</v>
      </c>
      <c r="AB114" s="2">
        <v>17.795925489999998</v>
      </c>
    </row>
    <row r="115" spans="1:28" x14ac:dyDescent="0.2">
      <c r="A115" s="8">
        <v>736</v>
      </c>
      <c r="B115" s="5" t="s">
        <v>390</v>
      </c>
      <c r="C115" s="5" t="s">
        <v>412</v>
      </c>
      <c r="D115" s="5"/>
      <c r="E115" s="9" t="s">
        <v>413</v>
      </c>
      <c r="F115" s="10">
        <v>1889</v>
      </c>
      <c r="G115" s="10" t="s">
        <v>16</v>
      </c>
      <c r="H115" s="10"/>
      <c r="I115" s="10">
        <v>1300</v>
      </c>
      <c r="J115" s="10" t="s">
        <v>17</v>
      </c>
      <c r="K115" s="10"/>
      <c r="L115" s="10" t="s">
        <v>18</v>
      </c>
      <c r="M115" s="11">
        <v>1</v>
      </c>
      <c r="N115" s="10">
        <v>1</v>
      </c>
      <c r="O115" s="12" t="s">
        <v>414</v>
      </c>
      <c r="P115" s="11">
        <f ca="1">IFERROR(__xludf.DUMMYFUNCTION("COUNTA(SPLIT(Q115,"" ""))"),152)</f>
        <v>152</v>
      </c>
      <c r="Q115" s="11">
        <v>5</v>
      </c>
      <c r="R115" s="11">
        <f ca="1">IFERROR(__xludf.DUMMYFUNCTION("COUNTA(SPLIT($Q115,CHAR(10),FALSE))"),5)</f>
        <v>5</v>
      </c>
      <c r="S115" s="2">
        <v>-0.50806279399999998</v>
      </c>
      <c r="T115" s="2">
        <v>0.46322469199999999</v>
      </c>
      <c r="U115" s="2">
        <v>61.76</v>
      </c>
      <c r="V115" s="2">
        <v>12.55</v>
      </c>
      <c r="W115" s="2">
        <v>14.35</v>
      </c>
      <c r="X115" s="2">
        <v>10</v>
      </c>
      <c r="Y115" s="2">
        <v>6.6</v>
      </c>
      <c r="Z115" s="2">
        <v>6.5519999999999995E-2</v>
      </c>
      <c r="AA115" s="2">
        <v>9.0590000000000004E-2</v>
      </c>
      <c r="AB115" s="2">
        <v>8.9053158900000007</v>
      </c>
    </row>
    <row r="116" spans="1:28" x14ac:dyDescent="0.2">
      <c r="A116" s="8">
        <v>737</v>
      </c>
      <c r="B116" s="5" t="s">
        <v>390</v>
      </c>
      <c r="C116" s="5" t="s">
        <v>415</v>
      </c>
      <c r="D116" s="5"/>
      <c r="E116" s="9" t="s">
        <v>416</v>
      </c>
      <c r="F116" s="10">
        <v>1891</v>
      </c>
      <c r="G116" s="10" t="s">
        <v>16</v>
      </c>
      <c r="H116" s="10"/>
      <c r="I116" s="10">
        <v>1300</v>
      </c>
      <c r="J116" s="10" t="s">
        <v>17</v>
      </c>
      <c r="K116" s="10"/>
      <c r="L116" s="10" t="s">
        <v>18</v>
      </c>
      <c r="M116" s="11">
        <v>1</v>
      </c>
      <c r="N116" s="10">
        <v>1</v>
      </c>
      <c r="O116" s="12" t="s">
        <v>417</v>
      </c>
      <c r="P116" s="11">
        <f ca="1">IFERROR(__xludf.DUMMYFUNCTION("COUNTA(SPLIT(Q116,"" ""))"),182)</f>
        <v>182</v>
      </c>
      <c r="Q116" s="11">
        <v>7</v>
      </c>
      <c r="R116" s="11">
        <f ca="1">IFERROR(__xludf.DUMMYFUNCTION("COUNTA(SPLIT($Q116,CHAR(10),FALSE))"),3)</f>
        <v>3</v>
      </c>
      <c r="S116" s="2">
        <v>-0.543165181</v>
      </c>
      <c r="T116" s="2">
        <v>0.45616510599999999</v>
      </c>
      <c r="U116" s="2">
        <v>64.77</v>
      </c>
      <c r="V116" s="2">
        <v>10.79</v>
      </c>
      <c r="W116" s="2">
        <v>12.47</v>
      </c>
      <c r="X116" s="2">
        <v>10</v>
      </c>
      <c r="Y116" s="2">
        <v>7.51</v>
      </c>
      <c r="Z116" s="2">
        <v>0.11538</v>
      </c>
      <c r="AA116" s="2">
        <v>0.11718000000000001</v>
      </c>
      <c r="AB116" s="2">
        <v>9.4051838280000002</v>
      </c>
    </row>
    <row r="117" spans="1:28" x14ac:dyDescent="0.2">
      <c r="A117" s="8">
        <v>738</v>
      </c>
      <c r="B117" s="5" t="s">
        <v>390</v>
      </c>
      <c r="C117" s="5" t="s">
        <v>418</v>
      </c>
      <c r="D117" s="5"/>
      <c r="E117" s="9" t="s">
        <v>419</v>
      </c>
      <c r="F117" s="10">
        <v>1894</v>
      </c>
      <c r="G117" s="10" t="s">
        <v>16</v>
      </c>
      <c r="H117" s="10"/>
      <c r="I117" s="10">
        <v>1300</v>
      </c>
      <c r="J117" s="10" t="s">
        <v>17</v>
      </c>
      <c r="K117" s="10"/>
      <c r="L117" s="10" t="s">
        <v>22</v>
      </c>
      <c r="M117" s="11">
        <v>2</v>
      </c>
      <c r="N117" s="10">
        <v>1.5</v>
      </c>
      <c r="O117" s="12" t="s">
        <v>420</v>
      </c>
      <c r="P117" s="11">
        <f ca="1">IFERROR(__xludf.DUMMYFUNCTION("COUNTA(SPLIT(Q117,"" ""))"),155)</f>
        <v>155</v>
      </c>
      <c r="Q117" s="11">
        <v>5</v>
      </c>
      <c r="R117" s="11">
        <f ca="1">IFERROR(__xludf.DUMMYFUNCTION("COUNTA(SPLIT($Q117,CHAR(10),FALSE))"),2)</f>
        <v>2</v>
      </c>
      <c r="S117" s="2">
        <v>-0.52578406700000002</v>
      </c>
      <c r="T117" s="2">
        <v>0.491325081</v>
      </c>
      <c r="U117" s="2">
        <v>54.26</v>
      </c>
      <c r="V117" s="2">
        <v>13.49</v>
      </c>
      <c r="W117" s="2">
        <v>14.52</v>
      </c>
      <c r="X117" s="2">
        <v>12</v>
      </c>
      <c r="Y117" s="2">
        <v>7.81</v>
      </c>
      <c r="Z117" s="2">
        <v>0.12614</v>
      </c>
      <c r="AA117" s="2">
        <v>0.14097999999999999</v>
      </c>
      <c r="AB117" s="2">
        <v>16.325453419999999</v>
      </c>
    </row>
    <row r="118" spans="1:28" x14ac:dyDescent="0.2">
      <c r="A118" s="8">
        <v>739</v>
      </c>
      <c r="B118" s="5" t="s">
        <v>390</v>
      </c>
      <c r="C118" s="5" t="s">
        <v>421</v>
      </c>
      <c r="D118" s="5"/>
      <c r="E118" s="9" t="s">
        <v>422</v>
      </c>
      <c r="F118" s="10">
        <v>1897</v>
      </c>
      <c r="G118" s="10" t="s">
        <v>16</v>
      </c>
      <c r="H118" s="10"/>
      <c r="I118" s="10">
        <v>1300</v>
      </c>
      <c r="J118" s="10" t="s">
        <v>17</v>
      </c>
      <c r="K118" s="10"/>
      <c r="L118" s="10" t="s">
        <v>18</v>
      </c>
      <c r="M118" s="11">
        <v>1</v>
      </c>
      <c r="N118" s="10">
        <v>1</v>
      </c>
      <c r="O118" s="12" t="s">
        <v>423</v>
      </c>
      <c r="P118" s="11">
        <f ca="1">IFERROR(__xludf.DUMMYFUNCTION("COUNTA(SPLIT(Q118,"" ""))"),171)</f>
        <v>171</v>
      </c>
      <c r="Q118" s="11">
        <v>6</v>
      </c>
      <c r="R118" s="11">
        <f ca="1">IFERROR(__xludf.DUMMYFUNCTION("COUNTA(SPLIT($Q118,CHAR(10),FALSE))"),3)</f>
        <v>3</v>
      </c>
      <c r="S118" s="2">
        <v>-1.6575027389999999</v>
      </c>
      <c r="T118" s="2">
        <v>0.51868263699999995</v>
      </c>
      <c r="U118" s="2">
        <v>61.94</v>
      </c>
      <c r="V118" s="2">
        <v>10.76</v>
      </c>
      <c r="W118" s="2">
        <v>11.84</v>
      </c>
      <c r="X118" s="2">
        <v>11</v>
      </c>
      <c r="Y118" s="2">
        <v>6.87</v>
      </c>
      <c r="Z118" s="2">
        <v>0.125</v>
      </c>
      <c r="AA118" s="2">
        <v>0.12321</v>
      </c>
      <c r="AB118" s="2">
        <v>11.32297417</v>
      </c>
    </row>
    <row r="119" spans="1:28" x14ac:dyDescent="0.2">
      <c r="A119" s="8">
        <v>740</v>
      </c>
      <c r="B119" s="5" t="s">
        <v>424</v>
      </c>
      <c r="C119" s="5" t="s">
        <v>425</v>
      </c>
      <c r="D119" s="5" t="s">
        <v>426</v>
      </c>
      <c r="E119" s="9" t="s">
        <v>427</v>
      </c>
      <c r="F119" s="10">
        <v>1910</v>
      </c>
      <c r="G119" s="10" t="s">
        <v>16</v>
      </c>
      <c r="H119" s="10"/>
      <c r="I119" s="10">
        <v>1100</v>
      </c>
      <c r="J119" s="10" t="s">
        <v>17</v>
      </c>
      <c r="K119" s="10"/>
      <c r="L119" s="10" t="s">
        <v>18</v>
      </c>
      <c r="M119" s="11">
        <v>1</v>
      </c>
      <c r="N119" s="10">
        <v>1</v>
      </c>
      <c r="O119" s="12" t="s">
        <v>428</v>
      </c>
      <c r="P119" s="11">
        <f ca="1">IFERROR(__xludf.DUMMYFUNCTION("COUNTA(SPLIT(Q119,"" ""))"),160)</f>
        <v>160</v>
      </c>
      <c r="Q119" s="11">
        <v>8</v>
      </c>
      <c r="R119" s="11">
        <f ca="1">IFERROR(__xludf.DUMMYFUNCTION("COUNTA(SPLIT($Q119,CHAR(10),FALSE))"),4)</f>
        <v>4</v>
      </c>
      <c r="S119" s="2">
        <v>-1.2668953940000001</v>
      </c>
      <c r="T119" s="2">
        <v>0.49648612800000003</v>
      </c>
      <c r="U119" s="2">
        <v>84.4</v>
      </c>
      <c r="V119" s="2">
        <v>6.58</v>
      </c>
      <c r="W119" s="2">
        <v>8.3000000000000007</v>
      </c>
      <c r="X119" s="2">
        <v>6</v>
      </c>
      <c r="Y119" s="2">
        <v>6.77</v>
      </c>
      <c r="Z119" s="2">
        <v>0.17821000000000001</v>
      </c>
      <c r="AA119" s="2">
        <v>0.19452</v>
      </c>
      <c r="AB119" s="2">
        <v>15.793369269999999</v>
      </c>
    </row>
    <row r="120" spans="1:28" x14ac:dyDescent="0.2">
      <c r="A120" s="8">
        <v>741</v>
      </c>
      <c r="B120" s="5" t="s">
        <v>429</v>
      </c>
      <c r="C120" s="5" t="s">
        <v>430</v>
      </c>
      <c r="D120" s="5" t="s">
        <v>431</v>
      </c>
      <c r="E120" s="9" t="s">
        <v>432</v>
      </c>
      <c r="F120" s="10">
        <v>1910</v>
      </c>
      <c r="G120" s="10" t="s">
        <v>16</v>
      </c>
      <c r="H120" s="10"/>
      <c r="I120" s="10">
        <v>1700</v>
      </c>
      <c r="J120" s="10" t="s">
        <v>17</v>
      </c>
      <c r="K120" s="10"/>
      <c r="L120" s="10" t="s">
        <v>18</v>
      </c>
      <c r="M120" s="11">
        <v>1</v>
      </c>
      <c r="N120" s="10">
        <v>1</v>
      </c>
      <c r="O120" s="12" t="s">
        <v>433</v>
      </c>
      <c r="P120" s="11">
        <f ca="1">IFERROR(__xludf.DUMMYFUNCTION("COUNTA(SPLIT(Q120,"" ""))"),166)</f>
        <v>166</v>
      </c>
      <c r="Q120" s="11">
        <v>4</v>
      </c>
      <c r="R120" s="11">
        <f ca="1">IFERROR(__xludf.DUMMYFUNCTION("COUNTA(SPLIT($Q120,CHAR(10),FALSE))"),1)</f>
        <v>1</v>
      </c>
      <c r="S120" s="2">
        <v>-1.2212843849999999</v>
      </c>
      <c r="T120" s="2">
        <v>0.50026375899999997</v>
      </c>
      <c r="U120" s="2">
        <v>51.49</v>
      </c>
      <c r="V120" s="2">
        <v>16.45</v>
      </c>
      <c r="W120" s="2">
        <v>20.260000000000002</v>
      </c>
      <c r="X120" s="2">
        <v>11</v>
      </c>
      <c r="Y120" s="2">
        <v>8.26</v>
      </c>
      <c r="Z120" s="2">
        <v>0.1062</v>
      </c>
      <c r="AA120" s="2">
        <v>0.10782</v>
      </c>
      <c r="AB120" s="2">
        <v>10.05829782</v>
      </c>
    </row>
    <row r="121" spans="1:28" x14ac:dyDescent="0.2">
      <c r="A121" s="8">
        <v>742</v>
      </c>
      <c r="B121" s="5" t="s">
        <v>434</v>
      </c>
      <c r="C121" s="5" t="s">
        <v>435</v>
      </c>
      <c r="D121" s="5" t="s">
        <v>436</v>
      </c>
      <c r="E121" s="9" t="s">
        <v>437</v>
      </c>
      <c r="F121" s="10">
        <v>1885</v>
      </c>
      <c r="G121" s="10" t="s">
        <v>16</v>
      </c>
      <c r="H121" s="10"/>
      <c r="I121" s="10">
        <v>1300</v>
      </c>
      <c r="J121" s="10" t="s">
        <v>17</v>
      </c>
      <c r="K121" s="10"/>
      <c r="L121" s="10" t="s">
        <v>18</v>
      </c>
      <c r="M121" s="11">
        <v>1</v>
      </c>
      <c r="N121" s="10">
        <v>1</v>
      </c>
      <c r="O121" s="12" t="s">
        <v>438</v>
      </c>
      <c r="P121" s="11">
        <f ca="1">IFERROR(__xludf.DUMMYFUNCTION("COUNTA(SPLIT(Q121,"" ""))"),163)</f>
        <v>163</v>
      </c>
      <c r="Q121" s="11">
        <v>4</v>
      </c>
      <c r="R121" s="11">
        <f ca="1">IFERROR(__xludf.DUMMYFUNCTION("COUNTA(SPLIT($Q121,CHAR(10),FALSE))"),2)</f>
        <v>2</v>
      </c>
      <c r="S121" s="2">
        <v>0.14729715199999999</v>
      </c>
      <c r="T121" s="2">
        <v>0.47035756499999998</v>
      </c>
      <c r="U121" s="2">
        <v>52.59</v>
      </c>
      <c r="V121" s="2">
        <v>16.23</v>
      </c>
      <c r="W121" s="2">
        <v>20.18</v>
      </c>
      <c r="X121" s="2">
        <v>11</v>
      </c>
      <c r="Y121" s="2">
        <v>7.98</v>
      </c>
      <c r="Z121" s="2">
        <v>0.15817999999999999</v>
      </c>
      <c r="AA121" s="2">
        <v>0.16841999999999999</v>
      </c>
      <c r="AB121" s="2">
        <v>9.511073541</v>
      </c>
    </row>
    <row r="122" spans="1:28" x14ac:dyDescent="0.2">
      <c r="A122" s="8">
        <v>743</v>
      </c>
      <c r="B122" s="5" t="s">
        <v>439</v>
      </c>
      <c r="C122" s="5" t="s">
        <v>440</v>
      </c>
      <c r="D122" s="5" t="s">
        <v>441</v>
      </c>
      <c r="E122" s="9" t="s">
        <v>442</v>
      </c>
      <c r="F122" s="10">
        <v>1851</v>
      </c>
      <c r="G122" s="10" t="s">
        <v>16</v>
      </c>
      <c r="H122" s="10"/>
      <c r="I122" s="10">
        <v>1100</v>
      </c>
      <c r="J122" s="10" t="s">
        <v>17</v>
      </c>
      <c r="K122" s="10"/>
      <c r="L122" s="10" t="s">
        <v>18</v>
      </c>
      <c r="M122" s="11">
        <v>1</v>
      </c>
      <c r="N122" s="10">
        <v>1</v>
      </c>
      <c r="O122" s="12" t="s">
        <v>443</v>
      </c>
      <c r="P122" s="11">
        <f ca="1">IFERROR(__xludf.DUMMYFUNCTION("COUNTA(SPLIT(Q122,"" ""))"),176)</f>
        <v>176</v>
      </c>
      <c r="Q122" s="11">
        <v>7</v>
      </c>
      <c r="R122" s="11">
        <f ca="1">IFERROR(__xludf.DUMMYFUNCTION("COUNTA(SPLIT($Q122,CHAR(10),FALSE))"),1)</f>
        <v>1</v>
      </c>
      <c r="S122" s="2">
        <v>-1.2400808780000001</v>
      </c>
      <c r="T122" s="2">
        <v>0.46861279500000003</v>
      </c>
      <c r="U122" s="2">
        <v>81.48</v>
      </c>
      <c r="V122" s="2">
        <v>5.87</v>
      </c>
      <c r="W122" s="2">
        <v>6.33</v>
      </c>
      <c r="X122" s="2">
        <v>8</v>
      </c>
      <c r="Y122" s="2">
        <v>6.04</v>
      </c>
      <c r="Z122" s="2">
        <v>0.24473</v>
      </c>
      <c r="AA122" s="2">
        <v>0.24912000000000001</v>
      </c>
      <c r="AB122" s="2">
        <v>24.514532410000001</v>
      </c>
    </row>
    <row r="123" spans="1:28" x14ac:dyDescent="0.2">
      <c r="A123" s="8">
        <v>744</v>
      </c>
      <c r="B123" s="5" t="s">
        <v>444</v>
      </c>
      <c r="C123" s="5" t="s">
        <v>445</v>
      </c>
      <c r="D123" s="5" t="s">
        <v>446</v>
      </c>
      <c r="E123" s="9" t="s">
        <v>447</v>
      </c>
      <c r="F123" s="10">
        <v>1919</v>
      </c>
      <c r="G123" s="10" t="s">
        <v>16</v>
      </c>
      <c r="H123" s="10"/>
      <c r="I123" s="10">
        <v>1100</v>
      </c>
      <c r="J123" s="10" t="s">
        <v>17</v>
      </c>
      <c r="K123" s="10"/>
      <c r="L123" s="10" t="s">
        <v>18</v>
      </c>
      <c r="M123" s="11">
        <v>1</v>
      </c>
      <c r="N123" s="10">
        <v>1</v>
      </c>
      <c r="O123" s="12" t="s">
        <v>448</v>
      </c>
      <c r="P123" s="11">
        <f ca="1">IFERROR(__xludf.DUMMYFUNCTION("COUNTA(SPLIT(Q123,"" ""))"),174)</f>
        <v>174</v>
      </c>
      <c r="Q123" s="11">
        <v>11</v>
      </c>
      <c r="R123" s="11">
        <f ca="1">IFERROR(__xludf.DUMMYFUNCTION("COUNTA(SPLIT($Q123,CHAR(10),FALSE))"),2)</f>
        <v>2</v>
      </c>
      <c r="S123" s="2">
        <v>-0.73752426400000004</v>
      </c>
      <c r="T123" s="2">
        <v>0.43914987300000002</v>
      </c>
      <c r="U123" s="2">
        <v>76.75</v>
      </c>
      <c r="V123" s="2">
        <v>6.55</v>
      </c>
      <c r="W123" s="2">
        <v>7.17</v>
      </c>
      <c r="X123" s="2">
        <v>9</v>
      </c>
      <c r="Y123" s="2">
        <v>7.65</v>
      </c>
      <c r="Z123" s="2">
        <v>0.13478000000000001</v>
      </c>
      <c r="AA123" s="2">
        <v>0.12762999999999999</v>
      </c>
      <c r="AB123" s="2">
        <v>11.841463989999999</v>
      </c>
    </row>
    <row r="124" spans="1:28" x14ac:dyDescent="0.2">
      <c r="A124" s="8">
        <v>746</v>
      </c>
      <c r="B124" s="5" t="s">
        <v>449</v>
      </c>
      <c r="C124" s="5" t="s">
        <v>450</v>
      </c>
      <c r="D124" s="5"/>
      <c r="E124" s="9" t="s">
        <v>451</v>
      </c>
      <c r="F124" s="10">
        <v>1862</v>
      </c>
      <c r="G124" s="10" t="s">
        <v>16</v>
      </c>
      <c r="H124" s="10"/>
      <c r="I124" s="10">
        <v>1100</v>
      </c>
      <c r="J124" s="10" t="s">
        <v>17</v>
      </c>
      <c r="K124" s="10"/>
      <c r="L124" s="10" t="s">
        <v>18</v>
      </c>
      <c r="M124" s="11">
        <v>1</v>
      </c>
      <c r="N124" s="10">
        <v>1</v>
      </c>
      <c r="O124" s="12" t="s">
        <v>452</v>
      </c>
      <c r="P124" s="11">
        <f ca="1">IFERROR(__xludf.DUMMYFUNCTION("COUNTA(SPLIT(Q124,"" ""))"),174)</f>
        <v>174</v>
      </c>
      <c r="Q124" s="11">
        <v>9</v>
      </c>
      <c r="R124" s="11">
        <f ca="1">IFERROR(__xludf.DUMMYFUNCTION("COUNTA(SPLIT($Q124,CHAR(10),FALSE))"),3)</f>
        <v>3</v>
      </c>
      <c r="S124" s="2">
        <v>-9.8809526999999994E-2</v>
      </c>
      <c r="T124" s="2">
        <v>0.45943891100000001</v>
      </c>
      <c r="U124" s="2">
        <v>81.239999999999995</v>
      </c>
      <c r="V124" s="2">
        <v>6.79</v>
      </c>
      <c r="W124" s="2">
        <v>7.47</v>
      </c>
      <c r="X124" s="2">
        <v>7</v>
      </c>
      <c r="Y124" s="2">
        <v>6.22</v>
      </c>
      <c r="Z124" s="2">
        <v>2.5270000000000001E-2</v>
      </c>
      <c r="AA124" s="2">
        <v>2.6720000000000001E-2</v>
      </c>
      <c r="AB124" s="2">
        <v>22.076704289999999</v>
      </c>
    </row>
    <row r="125" spans="1:28" x14ac:dyDescent="0.2">
      <c r="A125" s="8">
        <v>748</v>
      </c>
      <c r="B125" s="5" t="s">
        <v>449</v>
      </c>
      <c r="C125" s="5" t="s">
        <v>453</v>
      </c>
      <c r="D125" s="5"/>
      <c r="E125" s="9" t="s">
        <v>454</v>
      </c>
      <c r="F125" s="10">
        <v>1866</v>
      </c>
      <c r="G125" s="10" t="s">
        <v>16</v>
      </c>
      <c r="H125" s="10"/>
      <c r="I125" s="10">
        <v>1100</v>
      </c>
      <c r="J125" s="10" t="s">
        <v>17</v>
      </c>
      <c r="K125" s="10"/>
      <c r="L125" s="10" t="s">
        <v>18</v>
      </c>
      <c r="M125" s="11">
        <v>1</v>
      </c>
      <c r="N125" s="10">
        <v>1</v>
      </c>
      <c r="O125" s="12" t="s">
        <v>455</v>
      </c>
      <c r="P125" s="11">
        <f ca="1">IFERROR(__xludf.DUMMYFUNCTION("COUNTA(SPLIT(Q125,"" ""))"),160)</f>
        <v>160</v>
      </c>
      <c r="Q125" s="11">
        <v>6</v>
      </c>
      <c r="R125" s="11">
        <f ca="1">IFERROR(__xludf.DUMMYFUNCTION("COUNTA(SPLIT($Q125,CHAR(10),FALSE))"),2)</f>
        <v>2</v>
      </c>
      <c r="S125" s="2">
        <v>-0.86760883600000005</v>
      </c>
      <c r="T125" s="2">
        <v>0.48787123399999999</v>
      </c>
      <c r="U125" s="2">
        <v>68.19</v>
      </c>
      <c r="V125" s="2">
        <v>10.5</v>
      </c>
      <c r="W125" s="2">
        <v>12.67</v>
      </c>
      <c r="X125" s="2">
        <v>10</v>
      </c>
      <c r="Y125" s="2">
        <v>7.99</v>
      </c>
      <c r="Z125" s="2">
        <v>4.8770000000000001E-2</v>
      </c>
      <c r="AA125" s="2">
        <v>5.6689999999999997E-2</v>
      </c>
      <c r="AB125" s="2">
        <v>12.56332044</v>
      </c>
    </row>
    <row r="126" spans="1:28" x14ac:dyDescent="0.2">
      <c r="A126" s="8">
        <v>749</v>
      </c>
      <c r="B126" s="5" t="s">
        <v>449</v>
      </c>
      <c r="C126" s="5" t="s">
        <v>456</v>
      </c>
      <c r="D126" s="5"/>
      <c r="E126" s="9" t="s">
        <v>457</v>
      </c>
      <c r="F126" s="10">
        <v>1867</v>
      </c>
      <c r="G126" s="10" t="s">
        <v>16</v>
      </c>
      <c r="H126" s="10"/>
      <c r="I126" s="10">
        <v>1100</v>
      </c>
      <c r="J126" s="10" t="s">
        <v>17</v>
      </c>
      <c r="K126" s="10"/>
      <c r="L126" s="10" t="s">
        <v>18</v>
      </c>
      <c r="M126" s="11">
        <v>1</v>
      </c>
      <c r="N126" s="10">
        <v>1</v>
      </c>
      <c r="O126" s="12" t="s">
        <v>458</v>
      </c>
      <c r="P126" s="11">
        <f ca="1">IFERROR(__xludf.DUMMYFUNCTION("COUNTA(SPLIT(Q126,"" ""))"),166)</f>
        <v>166</v>
      </c>
      <c r="Q126" s="11">
        <v>8</v>
      </c>
      <c r="R126" s="11">
        <f ca="1">IFERROR(__xludf.DUMMYFUNCTION("COUNTA(SPLIT($Q126,CHAR(10),FALSE))"),2)</f>
        <v>2</v>
      </c>
      <c r="S126" s="2">
        <v>-0.116551891</v>
      </c>
      <c r="T126" s="2">
        <v>0.45635697600000003</v>
      </c>
      <c r="U126" s="2">
        <v>70.2</v>
      </c>
      <c r="V126" s="2">
        <v>8.68</v>
      </c>
      <c r="W126" s="2">
        <v>8.73</v>
      </c>
      <c r="X126" s="2">
        <v>10</v>
      </c>
      <c r="Y126" s="2">
        <v>7.31</v>
      </c>
      <c r="Z126" s="2">
        <v>9.1609999999999997E-2</v>
      </c>
      <c r="AA126" s="2">
        <v>0.11491</v>
      </c>
      <c r="AB126" s="2">
        <v>14.549293</v>
      </c>
    </row>
    <row r="127" spans="1:28" x14ac:dyDescent="0.2">
      <c r="A127" s="8">
        <v>853</v>
      </c>
      <c r="B127" s="5" t="s">
        <v>459</v>
      </c>
      <c r="C127" s="5" t="s">
        <v>460</v>
      </c>
      <c r="D127" s="5"/>
      <c r="E127" s="9" t="s">
        <v>461</v>
      </c>
      <c r="F127" s="10">
        <v>1890</v>
      </c>
      <c r="G127" s="10" t="s">
        <v>16</v>
      </c>
      <c r="H127" s="10"/>
      <c r="I127" s="10">
        <v>1300</v>
      </c>
      <c r="J127" s="10" t="s">
        <v>17</v>
      </c>
      <c r="K127" s="10"/>
      <c r="L127" s="10" t="s">
        <v>18</v>
      </c>
      <c r="M127" s="11">
        <v>1</v>
      </c>
      <c r="N127" s="10">
        <v>1</v>
      </c>
      <c r="O127" s="12" t="s">
        <v>462</v>
      </c>
      <c r="P127" s="11">
        <f ca="1">IFERROR(__xludf.DUMMYFUNCTION("COUNTA(SPLIT(Q127,"" ""))"),158)</f>
        <v>158</v>
      </c>
      <c r="Q127" s="11">
        <v>5</v>
      </c>
      <c r="R127" s="11">
        <f ca="1">IFERROR(__xludf.DUMMYFUNCTION("COUNTA(SPLIT($Q127,CHAR(10),FALSE))"),1)</f>
        <v>1</v>
      </c>
      <c r="S127" s="2">
        <v>-0.70378028299999995</v>
      </c>
      <c r="T127" s="2">
        <v>0.47431558400000001</v>
      </c>
      <c r="U127" s="2">
        <v>57.5</v>
      </c>
      <c r="V127" s="2">
        <v>13.19</v>
      </c>
      <c r="W127" s="2">
        <v>15.53</v>
      </c>
      <c r="X127" s="2">
        <v>12</v>
      </c>
      <c r="Y127" s="2">
        <v>7.99</v>
      </c>
      <c r="Z127" s="2">
        <v>0.20307</v>
      </c>
      <c r="AA127" s="2">
        <v>0.23763000000000001</v>
      </c>
      <c r="AB127" s="2">
        <v>10.209324949999999</v>
      </c>
    </row>
    <row r="128" spans="1:28" x14ac:dyDescent="0.2">
      <c r="A128" s="8">
        <v>856</v>
      </c>
      <c r="B128" s="5" t="s">
        <v>459</v>
      </c>
      <c r="C128" s="5" t="s">
        <v>463</v>
      </c>
      <c r="D128" s="5"/>
      <c r="E128" s="9" t="s">
        <v>464</v>
      </c>
      <c r="F128" s="10">
        <v>1914</v>
      </c>
      <c r="G128" s="10" t="s">
        <v>16</v>
      </c>
      <c r="H128" s="10"/>
      <c r="I128" s="10">
        <v>1300</v>
      </c>
      <c r="J128" s="10" t="s">
        <v>17</v>
      </c>
      <c r="K128" s="10"/>
      <c r="L128" s="10" t="s">
        <v>18</v>
      </c>
      <c r="M128" s="11">
        <v>1</v>
      </c>
      <c r="N128" s="10">
        <v>1</v>
      </c>
      <c r="O128" s="12" t="s">
        <v>465</v>
      </c>
      <c r="P128" s="11">
        <f ca="1">IFERROR(__xludf.DUMMYFUNCTION("COUNTA(SPLIT(Q128,"" ""))"),170)</f>
        <v>170</v>
      </c>
      <c r="Q128" s="11">
        <v>6</v>
      </c>
      <c r="R128" s="11">
        <f ca="1">IFERROR(__xludf.DUMMYFUNCTION("COUNTA(SPLIT($Q128,CHAR(10),FALSE))"),2)</f>
        <v>2</v>
      </c>
      <c r="S128" s="2">
        <v>-0.79040279700000005</v>
      </c>
      <c r="T128" s="2">
        <v>0.44658878400000002</v>
      </c>
      <c r="U128" s="2">
        <v>62.63</v>
      </c>
      <c r="V128" s="2">
        <v>11.6</v>
      </c>
      <c r="W128" s="2">
        <v>13.54</v>
      </c>
      <c r="X128" s="2">
        <v>10</v>
      </c>
      <c r="Y128" s="2">
        <v>6.99</v>
      </c>
      <c r="Z128" s="2">
        <v>0.15124000000000001</v>
      </c>
      <c r="AA128" s="2">
        <v>0.15848999999999999</v>
      </c>
      <c r="AB128" s="2">
        <v>7.6234752410000004</v>
      </c>
    </row>
    <row r="129" spans="1:28" x14ac:dyDescent="0.2">
      <c r="A129" s="8">
        <v>857</v>
      </c>
      <c r="B129" s="5" t="s">
        <v>459</v>
      </c>
      <c r="C129" s="5" t="s">
        <v>466</v>
      </c>
      <c r="D129" s="5"/>
      <c r="E129" s="9" t="s">
        <v>467</v>
      </c>
      <c r="F129" s="10">
        <v>1885</v>
      </c>
      <c r="G129" s="10" t="s">
        <v>16</v>
      </c>
      <c r="H129" s="10"/>
      <c r="I129" s="10">
        <v>1100</v>
      </c>
      <c r="J129" s="10" t="s">
        <v>17</v>
      </c>
      <c r="K129" s="10"/>
      <c r="L129" s="10" t="s">
        <v>22</v>
      </c>
      <c r="M129" s="11">
        <v>2</v>
      </c>
      <c r="N129" s="10">
        <v>1.5</v>
      </c>
      <c r="O129" s="12" t="s">
        <v>468</v>
      </c>
      <c r="P129" s="11">
        <f ca="1">IFERROR(__xludf.DUMMYFUNCTION("COUNTA(SPLIT(Q129,"" ""))"),169)</f>
        <v>169</v>
      </c>
      <c r="Q129" s="11">
        <v>9</v>
      </c>
      <c r="R129" s="11">
        <f ca="1">IFERROR(__xludf.DUMMYFUNCTION("COUNTA(SPLIT($Q129,CHAR(10),FALSE))"),2)</f>
        <v>2</v>
      </c>
      <c r="S129" s="2">
        <v>-1.537143793</v>
      </c>
      <c r="T129" s="2">
        <v>0.501650492</v>
      </c>
      <c r="U129" s="2">
        <v>71.78</v>
      </c>
      <c r="V129" s="2">
        <v>7.97</v>
      </c>
      <c r="W129" s="2">
        <v>9.15</v>
      </c>
      <c r="X129" s="2">
        <v>9</v>
      </c>
      <c r="Y129" s="2">
        <v>7.53</v>
      </c>
      <c r="Z129" s="2">
        <v>0.18823000000000001</v>
      </c>
      <c r="AA129" s="2">
        <v>0.19141</v>
      </c>
      <c r="AB129" s="2">
        <v>13.003298259999999</v>
      </c>
    </row>
    <row r="130" spans="1:28" x14ac:dyDescent="0.2">
      <c r="A130" s="8">
        <v>858</v>
      </c>
      <c r="B130" s="5" t="s">
        <v>459</v>
      </c>
      <c r="C130" s="5" t="s">
        <v>469</v>
      </c>
      <c r="D130" s="5"/>
      <c r="E130" s="9" t="s">
        <v>470</v>
      </c>
      <c r="F130" s="10">
        <v>1887</v>
      </c>
      <c r="G130" s="10" t="s">
        <v>16</v>
      </c>
      <c r="H130" s="10"/>
      <c r="I130" s="10">
        <v>1100</v>
      </c>
      <c r="J130" s="10" t="s">
        <v>17</v>
      </c>
      <c r="K130" s="10"/>
      <c r="L130" s="10" t="s">
        <v>18</v>
      </c>
      <c r="M130" s="11">
        <v>1</v>
      </c>
      <c r="N130" s="10">
        <v>1</v>
      </c>
      <c r="O130" s="12" t="s">
        <v>471</v>
      </c>
      <c r="P130" s="11">
        <f ca="1">IFERROR(__xludf.DUMMYFUNCTION("COUNTA(SPLIT(Q130,"" ""))"),190)</f>
        <v>190</v>
      </c>
      <c r="Q130" s="11">
        <v>5</v>
      </c>
      <c r="R130" s="11">
        <f ca="1">IFERROR(__xludf.DUMMYFUNCTION("COUNTA(SPLIT($Q130,CHAR(10),FALSE))"),1)</f>
        <v>1</v>
      </c>
      <c r="S130" s="2">
        <v>-1.5631402400000001</v>
      </c>
      <c r="T130" s="2">
        <v>0.49837266499999999</v>
      </c>
      <c r="U130" s="2">
        <v>51.61</v>
      </c>
      <c r="V130" s="2">
        <v>15.5</v>
      </c>
      <c r="W130" s="2">
        <v>17.91</v>
      </c>
      <c r="X130" s="2">
        <v>13</v>
      </c>
      <c r="Y130" s="2">
        <v>7.93</v>
      </c>
      <c r="Z130" s="2">
        <v>0.19352</v>
      </c>
      <c r="AA130" s="2">
        <v>0.19497999999999999</v>
      </c>
      <c r="AB130" s="2">
        <v>13.669548280000001</v>
      </c>
    </row>
    <row r="131" spans="1:28" x14ac:dyDescent="0.2">
      <c r="A131" s="8">
        <v>860</v>
      </c>
      <c r="B131" s="5" t="s">
        <v>459</v>
      </c>
      <c r="C131" s="5" t="s">
        <v>472</v>
      </c>
      <c r="D131" s="5"/>
      <c r="E131" s="9" t="s">
        <v>473</v>
      </c>
      <c r="F131" s="10">
        <v>1895</v>
      </c>
      <c r="G131" s="10" t="s">
        <v>16</v>
      </c>
      <c r="H131" s="10"/>
      <c r="I131" s="10">
        <v>1300</v>
      </c>
      <c r="J131" s="10" t="s">
        <v>17</v>
      </c>
      <c r="K131" s="10"/>
      <c r="L131" s="10" t="s">
        <v>18</v>
      </c>
      <c r="M131" s="11">
        <v>1</v>
      </c>
      <c r="N131" s="10">
        <v>1</v>
      </c>
      <c r="O131" s="12" t="s">
        <v>474</v>
      </c>
      <c r="P131" s="11">
        <f ca="1">IFERROR(__xludf.DUMMYFUNCTION("COUNTA(SPLIT(Q131,"" ""))"),191)</f>
        <v>191</v>
      </c>
      <c r="Q131" s="11">
        <v>8</v>
      </c>
      <c r="R131" s="11">
        <f ca="1">IFERROR(__xludf.DUMMYFUNCTION("COUNTA(SPLIT($Q131,CHAR(10),FALSE))"),1)</f>
        <v>1</v>
      </c>
      <c r="S131" s="2">
        <v>-1.6967662219999999</v>
      </c>
      <c r="T131" s="2">
        <v>0.496707344</v>
      </c>
      <c r="U131" s="2">
        <v>59.26</v>
      </c>
      <c r="V131" s="2">
        <v>10.32</v>
      </c>
      <c r="W131" s="2">
        <v>10.49</v>
      </c>
      <c r="X131" s="2">
        <v>11</v>
      </c>
      <c r="Y131" s="2">
        <v>7.81</v>
      </c>
      <c r="Z131" s="2">
        <v>0.16800999999999999</v>
      </c>
      <c r="AA131" s="2">
        <v>0.15884000000000001</v>
      </c>
      <c r="AB131" s="2">
        <v>12.959163309999999</v>
      </c>
    </row>
    <row r="132" spans="1:28" x14ac:dyDescent="0.2">
      <c r="A132" s="8">
        <v>862</v>
      </c>
      <c r="B132" s="5" t="s">
        <v>459</v>
      </c>
      <c r="C132" s="5" t="s">
        <v>475</v>
      </c>
      <c r="D132" s="5"/>
      <c r="E132" s="9" t="s">
        <v>476</v>
      </c>
      <c r="F132" s="10">
        <v>1883</v>
      </c>
      <c r="G132" s="10" t="s">
        <v>16</v>
      </c>
      <c r="H132" s="10"/>
      <c r="I132" s="10">
        <v>1300</v>
      </c>
      <c r="J132" s="10" t="s">
        <v>51</v>
      </c>
      <c r="K132" s="10"/>
      <c r="L132" s="10" t="s">
        <v>18</v>
      </c>
      <c r="M132" s="11">
        <v>1</v>
      </c>
      <c r="N132" s="10">
        <v>1</v>
      </c>
      <c r="O132" s="12" t="s">
        <v>477</v>
      </c>
      <c r="P132" s="11">
        <f ca="1">IFERROR(__xludf.DUMMYFUNCTION("COUNTA(SPLIT(Q132,"" ""))"),151)</f>
        <v>151</v>
      </c>
      <c r="Q132" s="11">
        <v>6</v>
      </c>
      <c r="R132" s="11">
        <f ca="1">IFERROR(__xludf.DUMMYFUNCTION("COUNTA(SPLIT($Q132,CHAR(10),FALSE))"),2)</f>
        <v>2</v>
      </c>
      <c r="S132" s="2">
        <v>-0.41781517600000001</v>
      </c>
      <c r="T132" s="2">
        <v>0.458027974</v>
      </c>
      <c r="U132" s="2">
        <v>68.150000000000006</v>
      </c>
      <c r="V132" s="2">
        <v>10.09</v>
      </c>
      <c r="W132" s="2">
        <v>11.7</v>
      </c>
      <c r="X132" s="2">
        <v>11</v>
      </c>
      <c r="Y132" s="2">
        <v>6.45</v>
      </c>
      <c r="Z132" s="2">
        <v>0.15109</v>
      </c>
      <c r="AA132" s="2">
        <v>0.17438999999999999</v>
      </c>
      <c r="AB132" s="2">
        <v>17.048507789999999</v>
      </c>
    </row>
    <row r="133" spans="1:28" x14ac:dyDescent="0.2">
      <c r="A133" s="8">
        <v>863</v>
      </c>
      <c r="B133" s="5" t="s">
        <v>459</v>
      </c>
      <c r="C133" s="5" t="s">
        <v>478</v>
      </c>
      <c r="D133" s="5" t="s">
        <v>479</v>
      </c>
      <c r="E133" s="9" t="s">
        <v>480</v>
      </c>
      <c r="F133" s="10">
        <v>1889</v>
      </c>
      <c r="G133" s="10" t="s">
        <v>16</v>
      </c>
      <c r="H133" s="10"/>
      <c r="I133" s="10">
        <v>900</v>
      </c>
      <c r="J133" s="10" t="s">
        <v>17</v>
      </c>
      <c r="K133" s="10"/>
      <c r="L133" s="10" t="s">
        <v>18</v>
      </c>
      <c r="M133" s="11">
        <v>1</v>
      </c>
      <c r="N133" s="10">
        <v>1</v>
      </c>
      <c r="O133" s="12" t="s">
        <v>481</v>
      </c>
      <c r="P133" s="11">
        <f ca="1">IFERROR(__xludf.DUMMYFUNCTION("COUNTA(SPLIT(Q133,"" ""))"),179)</f>
        <v>179</v>
      </c>
      <c r="Q133" s="11">
        <v>11</v>
      </c>
      <c r="R133" s="11">
        <f ca="1">IFERROR(__xludf.DUMMYFUNCTION("COUNTA(SPLIT($Q133,CHAR(10),FALSE))"),2)</f>
        <v>2</v>
      </c>
      <c r="S133" s="2">
        <v>-1.6221317689999999</v>
      </c>
      <c r="T133" s="2">
        <v>0.47184732299999999</v>
      </c>
      <c r="U133" s="2">
        <v>83.13</v>
      </c>
      <c r="V133" s="2">
        <v>5.77</v>
      </c>
      <c r="W133" s="2">
        <v>6.19</v>
      </c>
      <c r="X133" s="2">
        <v>8</v>
      </c>
      <c r="Y133" s="2">
        <v>6.54</v>
      </c>
      <c r="Z133" s="2">
        <v>0.11908000000000001</v>
      </c>
      <c r="AA133" s="2">
        <v>0.12891</v>
      </c>
      <c r="AB133" s="2">
        <v>8.9613137999999992</v>
      </c>
    </row>
    <row r="134" spans="1:28" x14ac:dyDescent="0.2">
      <c r="A134" s="8">
        <v>864</v>
      </c>
      <c r="B134" s="5" t="s">
        <v>459</v>
      </c>
      <c r="C134" s="5" t="s">
        <v>482</v>
      </c>
      <c r="D134" s="5"/>
      <c r="E134" s="9" t="s">
        <v>483</v>
      </c>
      <c r="F134" s="10">
        <v>1910</v>
      </c>
      <c r="G134" s="10" t="s">
        <v>16</v>
      </c>
      <c r="H134" s="10"/>
      <c r="I134" s="10">
        <v>1100</v>
      </c>
      <c r="J134" s="10" t="s">
        <v>51</v>
      </c>
      <c r="K134" s="10"/>
      <c r="L134" s="10" t="s">
        <v>18</v>
      </c>
      <c r="M134" s="11">
        <v>1</v>
      </c>
      <c r="N134" s="10">
        <v>1</v>
      </c>
      <c r="O134" s="12" t="s">
        <v>484</v>
      </c>
      <c r="P134" s="11">
        <f ca="1">IFERROR(__xludf.DUMMYFUNCTION("COUNTA(SPLIT(Q134,"" ""))"),161)</f>
        <v>161</v>
      </c>
      <c r="Q134" s="11">
        <v>7</v>
      </c>
      <c r="R134" s="11">
        <f ca="1">IFERROR(__xludf.DUMMYFUNCTION("COUNTA(SPLIT($Q134,CHAR(10),FALSE))"),1)</f>
        <v>1</v>
      </c>
      <c r="S134" s="2">
        <v>-1.3024121120000001</v>
      </c>
      <c r="T134" s="2">
        <v>0.48599082300000002</v>
      </c>
      <c r="U134" s="2">
        <v>66.31</v>
      </c>
      <c r="V134" s="2">
        <v>9.7200000000000006</v>
      </c>
      <c r="W134" s="2">
        <v>11.78</v>
      </c>
      <c r="X134" s="2">
        <v>11</v>
      </c>
      <c r="Y134" s="2">
        <v>8.31</v>
      </c>
      <c r="Z134" s="2">
        <v>0.19166</v>
      </c>
      <c r="AA134" s="2">
        <v>0.20629</v>
      </c>
      <c r="AB134" s="2">
        <v>9.160210889</v>
      </c>
    </row>
    <row r="135" spans="1:28" x14ac:dyDescent="0.2">
      <c r="A135" s="8">
        <v>865</v>
      </c>
      <c r="B135" s="5" t="s">
        <v>459</v>
      </c>
      <c r="C135" s="5" t="s">
        <v>485</v>
      </c>
      <c r="D135" s="5"/>
      <c r="E135" s="9" t="s">
        <v>486</v>
      </c>
      <c r="F135" s="10">
        <v>1902</v>
      </c>
      <c r="G135" s="10" t="s">
        <v>16</v>
      </c>
      <c r="H135" s="10"/>
      <c r="I135" s="10">
        <v>900</v>
      </c>
      <c r="J135" s="10" t="s">
        <v>17</v>
      </c>
      <c r="K135" s="10"/>
      <c r="L135" s="10" t="s">
        <v>18</v>
      </c>
      <c r="M135" s="11">
        <v>1</v>
      </c>
      <c r="N135" s="10">
        <v>1</v>
      </c>
      <c r="O135" s="12" t="s">
        <v>487</v>
      </c>
      <c r="P135" s="11">
        <f ca="1">IFERROR(__xludf.DUMMYFUNCTION("COUNTA(SPLIT(Q135,"" ""))"),187)</f>
        <v>187</v>
      </c>
      <c r="Q135" s="11">
        <v>10</v>
      </c>
      <c r="R135" s="11">
        <f ca="1">IFERROR(__xludf.DUMMYFUNCTION("COUNTA(SPLIT($Q135,CHAR(10),FALSE))"),2)</f>
        <v>2</v>
      </c>
      <c r="S135" s="2">
        <v>-0.60716656400000002</v>
      </c>
      <c r="T135" s="2">
        <v>0.44481065400000003</v>
      </c>
      <c r="U135" s="2">
        <v>69.849999999999994</v>
      </c>
      <c r="V135" s="2">
        <v>8.19</v>
      </c>
      <c r="W135" s="2">
        <v>7.95</v>
      </c>
      <c r="X135" s="2">
        <v>11</v>
      </c>
      <c r="Y135" s="2">
        <v>6.42</v>
      </c>
      <c r="Z135" s="2">
        <v>0.1109</v>
      </c>
      <c r="AA135" s="2">
        <v>0.10513</v>
      </c>
      <c r="AB135" s="2">
        <v>21.08330986</v>
      </c>
    </row>
    <row r="136" spans="1:28" x14ac:dyDescent="0.2">
      <c r="A136" s="8">
        <v>866</v>
      </c>
      <c r="B136" s="5" t="s">
        <v>459</v>
      </c>
      <c r="C136" s="5" t="s">
        <v>488</v>
      </c>
      <c r="D136" s="5"/>
      <c r="E136" s="9" t="s">
        <v>489</v>
      </c>
      <c r="F136" s="10">
        <v>1897</v>
      </c>
      <c r="G136" s="10" t="s">
        <v>16</v>
      </c>
      <c r="H136" s="10"/>
      <c r="I136" s="10">
        <v>1100</v>
      </c>
      <c r="J136" s="10" t="s">
        <v>17</v>
      </c>
      <c r="K136" s="10"/>
      <c r="L136" s="10" t="s">
        <v>18</v>
      </c>
      <c r="M136" s="11">
        <v>1</v>
      </c>
      <c r="N136" s="10">
        <v>1</v>
      </c>
      <c r="O136" s="12" t="s">
        <v>490</v>
      </c>
      <c r="P136" s="11">
        <f ca="1">IFERROR(__xludf.DUMMYFUNCTION("COUNTA(SPLIT(Q136,"" ""))"),148)</f>
        <v>148</v>
      </c>
      <c r="Q136" s="11">
        <v>6</v>
      </c>
      <c r="R136" s="11">
        <f ca="1">IFERROR(__xludf.DUMMYFUNCTION("COUNTA(SPLIT($Q136,CHAR(10),FALSE))"),1)</f>
        <v>1</v>
      </c>
      <c r="S136" s="2">
        <v>-0.74424740599999994</v>
      </c>
      <c r="T136" s="2">
        <v>0.48071230500000001</v>
      </c>
      <c r="U136" s="2">
        <v>70.34</v>
      </c>
      <c r="V136" s="2">
        <v>9.6199999999999992</v>
      </c>
      <c r="W136" s="2">
        <v>10.8</v>
      </c>
      <c r="X136" s="2">
        <v>10</v>
      </c>
      <c r="Y136" s="2">
        <v>6.78</v>
      </c>
      <c r="Z136" s="2">
        <v>9.5269999999999994E-2</v>
      </c>
      <c r="AA136" s="2">
        <v>0.1323</v>
      </c>
      <c r="AB136" s="2">
        <v>10.51030201</v>
      </c>
    </row>
    <row r="137" spans="1:28" x14ac:dyDescent="0.2">
      <c r="A137" s="8">
        <v>867</v>
      </c>
      <c r="B137" s="5" t="s">
        <v>459</v>
      </c>
      <c r="C137" s="5" t="s">
        <v>491</v>
      </c>
      <c r="D137" s="5"/>
      <c r="E137" s="9" t="s">
        <v>492</v>
      </c>
      <c r="F137" s="10">
        <v>1894</v>
      </c>
      <c r="G137" s="10" t="s">
        <v>16</v>
      </c>
      <c r="H137" s="10"/>
      <c r="I137" s="10">
        <v>1100</v>
      </c>
      <c r="J137" s="10" t="s">
        <v>17</v>
      </c>
      <c r="K137" s="10"/>
      <c r="L137" s="10" t="s">
        <v>22</v>
      </c>
      <c r="M137" s="11">
        <v>2</v>
      </c>
      <c r="N137" s="10">
        <v>1.5</v>
      </c>
      <c r="O137" s="12" t="s">
        <v>493</v>
      </c>
      <c r="P137" s="11">
        <f ca="1">IFERROR(__xludf.DUMMYFUNCTION("COUNTA(SPLIT(Q137,"" ""))"),151)</f>
        <v>151</v>
      </c>
      <c r="Q137" s="11">
        <v>9</v>
      </c>
      <c r="R137" s="11">
        <f ca="1">IFERROR(__xludf.DUMMYFUNCTION("COUNTA(SPLIT($Q137,CHAR(10),FALSE))"),2)</f>
        <v>2</v>
      </c>
      <c r="S137" s="2">
        <v>-1.137032552</v>
      </c>
      <c r="T137" s="2">
        <v>0.49811214599999998</v>
      </c>
      <c r="U137" s="2">
        <v>79.599999999999994</v>
      </c>
      <c r="V137" s="2">
        <v>6.41</v>
      </c>
      <c r="W137" s="2">
        <v>6.61</v>
      </c>
      <c r="X137" s="2">
        <v>8</v>
      </c>
      <c r="Y137" s="2">
        <v>7.36</v>
      </c>
      <c r="Z137" s="2">
        <v>0.13977000000000001</v>
      </c>
      <c r="AA137" s="2">
        <v>0.17182</v>
      </c>
      <c r="AB137" s="2">
        <v>7.4810031029999999</v>
      </c>
    </row>
    <row r="138" spans="1:28" x14ac:dyDescent="0.2">
      <c r="A138" s="8">
        <v>873</v>
      </c>
      <c r="B138" s="5" t="s">
        <v>494</v>
      </c>
      <c r="C138" s="5" t="s">
        <v>495</v>
      </c>
      <c r="D138" s="5" t="s">
        <v>496</v>
      </c>
      <c r="E138" s="9" t="s">
        <v>497</v>
      </c>
      <c r="F138" s="10">
        <v>1905</v>
      </c>
      <c r="G138" s="10" t="s">
        <v>16</v>
      </c>
      <c r="H138" s="10"/>
      <c r="I138" s="10">
        <v>1100</v>
      </c>
      <c r="J138" s="10" t="s">
        <v>17</v>
      </c>
      <c r="K138" s="10"/>
      <c r="L138" s="10" t="s">
        <v>18</v>
      </c>
      <c r="M138" s="11">
        <v>1</v>
      </c>
      <c r="N138" s="10">
        <v>1</v>
      </c>
      <c r="O138" s="12" t="s">
        <v>498</v>
      </c>
      <c r="P138" s="11">
        <f ca="1">IFERROR(__xludf.DUMMYFUNCTION("COUNTA(SPLIT(Q138,"" ""))"),185)</f>
        <v>185</v>
      </c>
      <c r="Q138" s="11">
        <v>6</v>
      </c>
      <c r="R138" s="11">
        <f ca="1">IFERROR(__xludf.DUMMYFUNCTION("COUNTA(SPLIT($Q138,CHAR(10),FALSE))"),1)</f>
        <v>1</v>
      </c>
      <c r="S138" s="2">
        <v>-0.103563423</v>
      </c>
      <c r="T138" s="2">
        <v>0.44215336100000002</v>
      </c>
      <c r="U138" s="2">
        <v>74.400000000000006</v>
      </c>
      <c r="V138" s="2">
        <v>10.58</v>
      </c>
      <c r="W138" s="2">
        <v>12.04</v>
      </c>
      <c r="X138" s="2">
        <v>7</v>
      </c>
      <c r="Y138" s="2">
        <v>6.11</v>
      </c>
      <c r="Z138" s="2">
        <v>7.9049999999999995E-2</v>
      </c>
      <c r="AA138" s="2">
        <v>0.10026</v>
      </c>
      <c r="AB138" s="2">
        <v>16.10404634</v>
      </c>
    </row>
    <row r="139" spans="1:28" x14ac:dyDescent="0.2">
      <c r="A139" s="8">
        <v>875</v>
      </c>
      <c r="B139" s="5" t="s">
        <v>494</v>
      </c>
      <c r="C139" s="5" t="s">
        <v>499</v>
      </c>
      <c r="D139" s="5" t="s">
        <v>496</v>
      </c>
      <c r="E139" s="9" t="s">
        <v>500</v>
      </c>
      <c r="F139" s="10">
        <v>1905</v>
      </c>
      <c r="G139" s="10" t="s">
        <v>16</v>
      </c>
      <c r="H139" s="10"/>
      <c r="I139" s="10">
        <v>1100</v>
      </c>
      <c r="J139" s="10" t="s">
        <v>17</v>
      </c>
      <c r="K139" s="10"/>
      <c r="L139" s="10" t="s">
        <v>18</v>
      </c>
      <c r="M139" s="11">
        <v>1</v>
      </c>
      <c r="N139" s="10">
        <v>1</v>
      </c>
      <c r="O139" s="12" t="s">
        <v>501</v>
      </c>
      <c r="P139" s="11">
        <f ca="1">IFERROR(__xludf.DUMMYFUNCTION("COUNTA(SPLIT(Q139,"" ""))"),158)</f>
        <v>158</v>
      </c>
      <c r="Q139" s="11">
        <v>5</v>
      </c>
      <c r="R139" s="11">
        <f ca="1">IFERROR(__xludf.DUMMYFUNCTION("COUNTA(SPLIT($Q139,CHAR(10),FALSE))"),2)</f>
        <v>2</v>
      </c>
      <c r="S139" s="2">
        <v>6.1007468000000002E-2</v>
      </c>
      <c r="T139" s="2">
        <v>0.49740384999999998</v>
      </c>
      <c r="U139" s="2">
        <v>73.260000000000005</v>
      </c>
      <c r="V139" s="2">
        <v>11.04</v>
      </c>
      <c r="W139" s="2">
        <v>12.96</v>
      </c>
      <c r="X139" s="2">
        <v>7</v>
      </c>
      <c r="Y139" s="2">
        <v>1.99</v>
      </c>
      <c r="Z139" s="2">
        <v>1.9269999999999999E-2</v>
      </c>
      <c r="AA139" s="2">
        <v>4.5620000000000001E-2</v>
      </c>
      <c r="AB139" s="2">
        <v>20.403257499999999</v>
      </c>
    </row>
    <row r="140" spans="1:28" x14ac:dyDescent="0.2">
      <c r="A140" s="8">
        <v>878</v>
      </c>
      <c r="B140" s="5" t="s">
        <v>494</v>
      </c>
      <c r="C140" s="5" t="s">
        <v>502</v>
      </c>
      <c r="D140" s="5" t="s">
        <v>496</v>
      </c>
      <c r="E140" s="9" t="s">
        <v>503</v>
      </c>
      <c r="F140" s="10">
        <v>1905</v>
      </c>
      <c r="G140" s="10" t="s">
        <v>16</v>
      </c>
      <c r="H140" s="10"/>
      <c r="I140" s="10">
        <v>700</v>
      </c>
      <c r="J140" s="10" t="s">
        <v>17</v>
      </c>
      <c r="K140" s="10"/>
      <c r="L140" s="10" t="s">
        <v>18</v>
      </c>
      <c r="M140" s="11">
        <v>1</v>
      </c>
      <c r="N140" s="10">
        <v>1</v>
      </c>
      <c r="O140" s="12" t="s">
        <v>504</v>
      </c>
      <c r="P140" s="11">
        <f ca="1">IFERROR(__xludf.DUMMYFUNCTION("COUNTA(SPLIT(Q140,"" ""))"),177)</f>
        <v>177</v>
      </c>
      <c r="Q140" s="11">
        <v>12</v>
      </c>
      <c r="R140" s="11">
        <f ca="1">IFERROR(__xludf.DUMMYFUNCTION("COUNTA(SPLIT($Q140,CHAR(10),FALSE))"),1)</f>
        <v>1</v>
      </c>
      <c r="S140" s="2">
        <v>0.18208168799999999</v>
      </c>
      <c r="T140" s="2">
        <v>0.47052696799999999</v>
      </c>
      <c r="U140" s="2">
        <v>85.35</v>
      </c>
      <c r="V140" s="2">
        <v>5.35</v>
      </c>
      <c r="W140" s="2">
        <v>7.09</v>
      </c>
      <c r="X140" s="2">
        <v>7</v>
      </c>
      <c r="Y140" s="2">
        <v>6.31</v>
      </c>
      <c r="Z140" s="2">
        <v>0.14541000000000001</v>
      </c>
      <c r="AA140" s="2">
        <v>0.13267000000000001</v>
      </c>
      <c r="AB140" s="2">
        <v>11.547759170000001</v>
      </c>
    </row>
    <row r="141" spans="1:28" x14ac:dyDescent="0.2">
      <c r="A141" s="8">
        <v>881</v>
      </c>
      <c r="B141" s="5" t="s">
        <v>494</v>
      </c>
      <c r="C141" s="5" t="s">
        <v>505</v>
      </c>
      <c r="D141" s="5" t="s">
        <v>506</v>
      </c>
      <c r="E141" s="9" t="s">
        <v>507</v>
      </c>
      <c r="F141" s="10">
        <v>1904</v>
      </c>
      <c r="G141" s="10" t="s">
        <v>16</v>
      </c>
      <c r="H141" s="10"/>
      <c r="I141" s="10">
        <v>1100</v>
      </c>
      <c r="J141" s="10" t="s">
        <v>17</v>
      </c>
      <c r="K141" s="10"/>
      <c r="L141" s="10" t="s">
        <v>18</v>
      </c>
      <c r="M141" s="11">
        <v>1</v>
      </c>
      <c r="N141" s="10">
        <v>1</v>
      </c>
      <c r="O141" s="12" t="s">
        <v>508</v>
      </c>
      <c r="P141" s="11">
        <f ca="1">IFERROR(__xludf.DUMMYFUNCTION("COUNTA(SPLIT(Q141,"" ""))"),141)</f>
        <v>141</v>
      </c>
      <c r="Q141" s="11">
        <v>2</v>
      </c>
      <c r="R141" s="11">
        <f ca="1">IFERROR(__xludf.DUMMYFUNCTION("COUNTA(SPLIT($Q141,CHAR(10),FALSE))"),1)</f>
        <v>1</v>
      </c>
      <c r="S141" s="2">
        <v>-0.81151992500000003</v>
      </c>
      <c r="T141" s="2">
        <v>0.465811698</v>
      </c>
      <c r="U141" s="2">
        <v>34.68</v>
      </c>
      <c r="V141" s="2">
        <v>26.06</v>
      </c>
      <c r="W141" s="2">
        <v>33.299999999999997</v>
      </c>
      <c r="X141" s="2">
        <v>12</v>
      </c>
      <c r="Y141" s="2">
        <v>9.0500000000000007</v>
      </c>
      <c r="Z141" s="2">
        <v>0.20297000000000001</v>
      </c>
      <c r="AA141" s="2">
        <v>0.26169999999999999</v>
      </c>
      <c r="AB141" s="2">
        <v>3.0406534039999999</v>
      </c>
    </row>
    <row r="142" spans="1:28" x14ac:dyDescent="0.2">
      <c r="A142" s="8">
        <v>882</v>
      </c>
      <c r="B142" s="5" t="s">
        <v>494</v>
      </c>
      <c r="C142" s="5" t="s">
        <v>509</v>
      </c>
      <c r="D142" s="5" t="s">
        <v>506</v>
      </c>
      <c r="E142" s="9" t="s">
        <v>510</v>
      </c>
      <c r="F142" s="10">
        <v>1904</v>
      </c>
      <c r="G142" s="10" t="s">
        <v>16</v>
      </c>
      <c r="H142" s="10"/>
      <c r="I142" s="10">
        <v>900</v>
      </c>
      <c r="J142" s="10" t="s">
        <v>17</v>
      </c>
      <c r="K142" s="10"/>
      <c r="L142" s="10" t="s">
        <v>18</v>
      </c>
      <c r="M142" s="11">
        <v>1</v>
      </c>
      <c r="N142" s="10">
        <v>1</v>
      </c>
      <c r="O142" s="12" t="s">
        <v>511</v>
      </c>
      <c r="P142" s="11">
        <f ca="1">IFERROR(__xludf.DUMMYFUNCTION("COUNTA(SPLIT(Q142,"" ""))"),172)</f>
        <v>172</v>
      </c>
      <c r="Q142" s="11">
        <v>7</v>
      </c>
      <c r="R142" s="11">
        <f ca="1">IFERROR(__xludf.DUMMYFUNCTION("COUNTA(SPLIT($Q142,CHAR(10),FALSE))"),1)</f>
        <v>1</v>
      </c>
      <c r="S142" s="2">
        <v>-1.972670519</v>
      </c>
      <c r="T142" s="2">
        <v>0.52149687700000003</v>
      </c>
      <c r="U142" s="2">
        <v>73.69</v>
      </c>
      <c r="V142" s="2">
        <v>9.09</v>
      </c>
      <c r="W142" s="2">
        <v>9.57</v>
      </c>
      <c r="X142" s="2">
        <v>9</v>
      </c>
      <c r="Y142" s="2">
        <v>7.06</v>
      </c>
      <c r="Z142" s="2">
        <v>0.12055</v>
      </c>
      <c r="AA142" s="2">
        <v>0.13558999999999999</v>
      </c>
      <c r="AB142" s="2">
        <v>16.79297227</v>
      </c>
    </row>
    <row r="143" spans="1:28" x14ac:dyDescent="0.2">
      <c r="A143" s="8">
        <v>885</v>
      </c>
      <c r="B143" s="5" t="s">
        <v>494</v>
      </c>
      <c r="C143" s="5" t="s">
        <v>512</v>
      </c>
      <c r="D143" s="5" t="s">
        <v>513</v>
      </c>
      <c r="E143" s="9" t="s">
        <v>514</v>
      </c>
      <c r="F143" s="10">
        <v>1906</v>
      </c>
      <c r="G143" s="10" t="s">
        <v>16</v>
      </c>
      <c r="H143" s="10"/>
      <c r="I143" s="10">
        <v>1100</v>
      </c>
      <c r="J143" s="10" t="s">
        <v>17</v>
      </c>
      <c r="K143" s="10"/>
      <c r="L143" s="10" t="s">
        <v>18</v>
      </c>
      <c r="M143" s="11">
        <v>1</v>
      </c>
      <c r="N143" s="10">
        <v>1</v>
      </c>
      <c r="O143" s="12" t="s">
        <v>515</v>
      </c>
      <c r="P143" s="11">
        <f ca="1">IFERROR(__xludf.DUMMYFUNCTION("COUNTA(SPLIT(Q143,"" ""))"),139)</f>
        <v>139</v>
      </c>
      <c r="Q143" s="11">
        <v>8</v>
      </c>
      <c r="R143" s="11">
        <f ca="1">IFERROR(__xludf.DUMMYFUNCTION("COUNTA(SPLIT($Q143,CHAR(10),FALSE))"),2)</f>
        <v>2</v>
      </c>
      <c r="S143" s="2">
        <v>-1.8206428139999999</v>
      </c>
      <c r="T143" s="2">
        <v>0.45679874100000001</v>
      </c>
      <c r="U143" s="2">
        <v>69.91</v>
      </c>
      <c r="V143" s="2">
        <v>8.48</v>
      </c>
      <c r="W143" s="2">
        <v>9.65</v>
      </c>
      <c r="X143" s="2">
        <v>10</v>
      </c>
      <c r="Y143" s="2">
        <v>7.56</v>
      </c>
      <c r="Z143" s="2">
        <v>7.3419999999999999E-2</v>
      </c>
      <c r="AA143" s="2">
        <v>0.11676</v>
      </c>
      <c r="AB143" s="2">
        <v>8.666954423</v>
      </c>
    </row>
    <row r="144" spans="1:28" x14ac:dyDescent="0.2">
      <c r="A144" s="8">
        <v>890</v>
      </c>
      <c r="B144" s="5" t="s">
        <v>494</v>
      </c>
      <c r="C144" s="5" t="s">
        <v>516</v>
      </c>
      <c r="D144" s="5" t="s">
        <v>517</v>
      </c>
      <c r="E144" s="9" t="s">
        <v>518</v>
      </c>
      <c r="F144" s="10">
        <v>1906</v>
      </c>
      <c r="G144" s="10" t="s">
        <v>16</v>
      </c>
      <c r="H144" s="10"/>
      <c r="I144" s="10">
        <v>900</v>
      </c>
      <c r="J144" s="10" t="s">
        <v>17</v>
      </c>
      <c r="K144" s="10"/>
      <c r="L144" s="10" t="s">
        <v>18</v>
      </c>
      <c r="M144" s="11">
        <v>1</v>
      </c>
      <c r="N144" s="10">
        <v>1</v>
      </c>
      <c r="O144" s="12" t="s">
        <v>519</v>
      </c>
      <c r="P144" s="11">
        <f ca="1">IFERROR(__xludf.DUMMYFUNCTION("COUNTA(SPLIT(Q144,"" ""))"),169)</f>
        <v>169</v>
      </c>
      <c r="Q144" s="11">
        <v>9</v>
      </c>
      <c r="R144" s="11">
        <f ca="1">IFERROR(__xludf.DUMMYFUNCTION("COUNTA(SPLIT($Q144,CHAR(10),FALSE))"),1)</f>
        <v>1</v>
      </c>
      <c r="S144" s="2">
        <v>-0.76036789400000004</v>
      </c>
      <c r="T144" s="2">
        <v>0.46970647500000001</v>
      </c>
      <c r="U144" s="2">
        <v>76.14</v>
      </c>
      <c r="V144" s="2">
        <v>7.3</v>
      </c>
      <c r="W144" s="2">
        <v>7.2</v>
      </c>
      <c r="X144" s="2">
        <v>9</v>
      </c>
      <c r="Y144" s="2">
        <v>7</v>
      </c>
      <c r="Z144" s="2">
        <v>0.19097</v>
      </c>
      <c r="AA144" s="2">
        <v>0.21285000000000001</v>
      </c>
      <c r="AB144" s="2">
        <v>15.81825379</v>
      </c>
    </row>
    <row r="145" spans="1:28" x14ac:dyDescent="0.2">
      <c r="A145" s="8">
        <v>894</v>
      </c>
      <c r="B145" s="5" t="s">
        <v>520</v>
      </c>
      <c r="C145" s="5" t="s">
        <v>521</v>
      </c>
      <c r="D145" s="5" t="s">
        <v>522</v>
      </c>
      <c r="E145" s="9" t="s">
        <v>523</v>
      </c>
      <c r="F145" s="10">
        <v>1894</v>
      </c>
      <c r="G145" s="10" t="s">
        <v>16</v>
      </c>
      <c r="H145" s="10"/>
      <c r="I145" s="10">
        <v>1100</v>
      </c>
      <c r="J145" s="10" t="s">
        <v>17</v>
      </c>
      <c r="K145" s="10"/>
      <c r="L145" s="10" t="s">
        <v>18</v>
      </c>
      <c r="M145" s="11">
        <v>1</v>
      </c>
      <c r="N145" s="10">
        <v>1</v>
      </c>
      <c r="O145" s="12" t="s">
        <v>524</v>
      </c>
      <c r="P145" s="11">
        <f ca="1">IFERROR(__xludf.DUMMYFUNCTION("COUNTA(SPLIT(Q145,"" ""))"),163)</f>
        <v>163</v>
      </c>
      <c r="Q145" s="11">
        <v>9</v>
      </c>
      <c r="R145" s="11">
        <f ca="1">IFERROR(__xludf.DUMMYFUNCTION("COUNTA(SPLIT($Q145,CHAR(10),FALSE))"),2)</f>
        <v>2</v>
      </c>
      <c r="S145" s="2">
        <v>-1.00707269</v>
      </c>
      <c r="T145" s="2">
        <v>0.46242696999999999</v>
      </c>
      <c r="U145" s="2">
        <v>74.849999999999994</v>
      </c>
      <c r="V145" s="2">
        <v>7.35</v>
      </c>
      <c r="W145" s="2">
        <v>7.79</v>
      </c>
      <c r="X145" s="2">
        <v>8</v>
      </c>
      <c r="Y145" s="2">
        <v>6.47</v>
      </c>
      <c r="Z145" s="2">
        <v>3.5340000000000003E-2</v>
      </c>
      <c r="AA145" s="2">
        <v>4.5269999999999998E-2</v>
      </c>
      <c r="AB145" s="2">
        <v>20.794695059999999</v>
      </c>
    </row>
    <row r="146" spans="1:28" x14ac:dyDescent="0.2">
      <c r="A146" s="8">
        <v>895</v>
      </c>
      <c r="B146" s="5" t="s">
        <v>520</v>
      </c>
      <c r="C146" s="5" t="s">
        <v>525</v>
      </c>
      <c r="D146" s="5"/>
      <c r="E146" s="9" t="s">
        <v>526</v>
      </c>
      <c r="F146" s="10">
        <v>1876</v>
      </c>
      <c r="G146" s="10" t="s">
        <v>16</v>
      </c>
      <c r="H146" s="10"/>
      <c r="I146" s="10">
        <v>900</v>
      </c>
      <c r="J146" s="10" t="s">
        <v>17</v>
      </c>
      <c r="K146" s="10"/>
      <c r="L146" s="10" t="s">
        <v>18</v>
      </c>
      <c r="M146" s="11">
        <v>1</v>
      </c>
      <c r="N146" s="10">
        <v>1</v>
      </c>
      <c r="O146" s="12" t="s">
        <v>527</v>
      </c>
      <c r="P146" s="11">
        <f ca="1">IFERROR(__xludf.DUMMYFUNCTION("COUNTA(SPLIT(Q146,"" ""))"),139)</f>
        <v>139</v>
      </c>
      <c r="Q146" s="11">
        <v>10</v>
      </c>
      <c r="R146" s="11">
        <f ca="1">IFERROR(__xludf.DUMMYFUNCTION("COUNTA(SPLIT($Q146,CHAR(10),FALSE))"),3)</f>
        <v>3</v>
      </c>
      <c r="S146" s="2">
        <v>-1.289408299</v>
      </c>
      <c r="T146" s="2">
        <v>0.49304027099999997</v>
      </c>
      <c r="U146" s="2">
        <v>82.2</v>
      </c>
      <c r="V146" s="2">
        <v>5.32</v>
      </c>
      <c r="W146" s="2">
        <v>5.2</v>
      </c>
      <c r="X146" s="2">
        <v>8</v>
      </c>
      <c r="Y146" s="2">
        <v>6.68</v>
      </c>
      <c r="Z146" s="2">
        <v>7.2539999999999993E-2</v>
      </c>
      <c r="AA146" s="2">
        <v>0.10718999999999999</v>
      </c>
      <c r="AB146" s="2">
        <v>17.917764600000002</v>
      </c>
    </row>
    <row r="147" spans="1:28" x14ac:dyDescent="0.2">
      <c r="A147" s="8">
        <v>896</v>
      </c>
      <c r="B147" s="5" t="s">
        <v>520</v>
      </c>
      <c r="C147" s="5" t="s">
        <v>528</v>
      </c>
      <c r="D147" s="5"/>
      <c r="E147" s="9" t="s">
        <v>529</v>
      </c>
      <c r="F147" s="10">
        <v>1880</v>
      </c>
      <c r="G147" s="10" t="s">
        <v>16</v>
      </c>
      <c r="H147" s="10"/>
      <c r="I147" s="10">
        <v>900</v>
      </c>
      <c r="J147" s="10" t="s">
        <v>17</v>
      </c>
      <c r="K147" s="10"/>
      <c r="L147" s="10" t="s">
        <v>18</v>
      </c>
      <c r="M147" s="11">
        <v>1</v>
      </c>
      <c r="N147" s="10">
        <v>1</v>
      </c>
      <c r="O147" s="12" t="s">
        <v>530</v>
      </c>
      <c r="P147" s="11">
        <f ca="1">IFERROR(__xludf.DUMMYFUNCTION("COUNTA(SPLIT(Q147,"" ""))"),196)</f>
        <v>196</v>
      </c>
      <c r="Q147" s="11">
        <v>9</v>
      </c>
      <c r="R147" s="11">
        <f ca="1">IFERROR(__xludf.DUMMYFUNCTION("COUNTA(SPLIT($Q147,CHAR(10),FALSE))"),3)</f>
        <v>3</v>
      </c>
      <c r="S147" s="2">
        <v>-0.34695589100000002</v>
      </c>
      <c r="T147" s="2">
        <v>0.46174173099999999</v>
      </c>
      <c r="U147" s="2">
        <v>79.94</v>
      </c>
      <c r="V147" s="2">
        <v>7.08</v>
      </c>
      <c r="W147" s="2">
        <v>8.25</v>
      </c>
      <c r="X147" s="2">
        <v>7</v>
      </c>
      <c r="Y147" s="2">
        <v>6.21</v>
      </c>
      <c r="Z147" s="2">
        <v>0.17745</v>
      </c>
      <c r="AA147" s="2">
        <v>0.16139000000000001</v>
      </c>
      <c r="AB147" s="2">
        <v>13.11200315</v>
      </c>
    </row>
    <row r="148" spans="1:28" x14ac:dyDescent="0.2">
      <c r="A148" s="8">
        <v>899</v>
      </c>
      <c r="B148" s="5" t="s">
        <v>520</v>
      </c>
      <c r="C148" s="5" t="s">
        <v>531</v>
      </c>
      <c r="D148" s="5" t="s">
        <v>532</v>
      </c>
      <c r="E148" s="9" t="s">
        <v>533</v>
      </c>
      <c r="F148" s="10">
        <v>1882</v>
      </c>
      <c r="G148" s="10" t="s">
        <v>16</v>
      </c>
      <c r="H148" s="10"/>
      <c r="I148" s="10">
        <v>1100</v>
      </c>
      <c r="J148" s="10" t="s">
        <v>17</v>
      </c>
      <c r="K148" s="10"/>
      <c r="L148" s="10" t="s">
        <v>18</v>
      </c>
      <c r="M148" s="11">
        <v>1</v>
      </c>
      <c r="N148" s="10">
        <v>1</v>
      </c>
      <c r="O148" s="12" t="s">
        <v>534</v>
      </c>
      <c r="P148" s="11">
        <f ca="1">IFERROR(__xludf.DUMMYFUNCTION("COUNTA(SPLIT(Q148,"" ""))"),144)</f>
        <v>144</v>
      </c>
      <c r="Q148" s="11">
        <v>5</v>
      </c>
      <c r="R148" s="11">
        <f ca="1">IFERROR(__xludf.DUMMYFUNCTION("COUNTA(SPLIT($Q148,CHAR(10),FALSE))"),1)</f>
        <v>1</v>
      </c>
      <c r="S148" s="2">
        <v>-1.2364153840000001</v>
      </c>
      <c r="T148" s="2">
        <v>0.47750847400000002</v>
      </c>
      <c r="U148" s="2">
        <v>69.680000000000007</v>
      </c>
      <c r="V148" s="2">
        <v>9.5</v>
      </c>
      <c r="W148" s="2">
        <v>9.99</v>
      </c>
      <c r="X148" s="2">
        <v>12</v>
      </c>
      <c r="Y148" s="2">
        <v>6.8</v>
      </c>
      <c r="Z148" s="2">
        <v>3.7139999999999999E-2</v>
      </c>
      <c r="AA148" s="2">
        <v>7.3580000000000007E-2</v>
      </c>
      <c r="AB148" s="2">
        <v>21.124622800000001</v>
      </c>
    </row>
    <row r="149" spans="1:28" x14ac:dyDescent="0.2">
      <c r="A149" s="8">
        <v>1100</v>
      </c>
      <c r="B149" s="5" t="s">
        <v>111</v>
      </c>
      <c r="C149" s="5" t="s">
        <v>535</v>
      </c>
      <c r="D149" s="5" t="s">
        <v>113</v>
      </c>
      <c r="E149" s="9" t="s">
        <v>536</v>
      </c>
      <c r="F149" s="10">
        <v>1911</v>
      </c>
      <c r="G149" s="10" t="s">
        <v>16</v>
      </c>
      <c r="H149" s="10"/>
      <c r="I149" s="10">
        <v>1100</v>
      </c>
      <c r="J149" s="10" t="s">
        <v>17</v>
      </c>
      <c r="K149" s="10"/>
      <c r="L149" s="10" t="s">
        <v>18</v>
      </c>
      <c r="M149" s="11">
        <v>1</v>
      </c>
      <c r="N149" s="10">
        <v>1</v>
      </c>
      <c r="O149" s="12" t="s">
        <v>537</v>
      </c>
      <c r="P149" s="11">
        <f ca="1">IFERROR(__xludf.DUMMYFUNCTION("COUNTA(SPLIT(Q149,"" ""))"),139)</f>
        <v>139</v>
      </c>
      <c r="Q149" s="11">
        <v>7</v>
      </c>
      <c r="R149" s="11">
        <f ca="1">IFERROR(__xludf.DUMMYFUNCTION("COUNTA(SPLIT($Q149,CHAR(10),FALSE))"),4)</f>
        <v>4</v>
      </c>
      <c r="S149" s="2">
        <v>0</v>
      </c>
      <c r="T149" s="2">
        <v>0</v>
      </c>
      <c r="U149" s="2">
        <v>79.010000000000005</v>
      </c>
      <c r="V149" s="2">
        <v>7.28</v>
      </c>
      <c r="W149" s="2">
        <v>8.6999999999999993</v>
      </c>
      <c r="X149" s="2">
        <v>7</v>
      </c>
      <c r="Y149" s="2">
        <v>6.09</v>
      </c>
      <c r="Z149" s="2">
        <v>5.5070000000000001E-2</v>
      </c>
      <c r="AA149" s="2">
        <v>0.10019</v>
      </c>
      <c r="AB149" s="2">
        <v>11.52433385</v>
      </c>
    </row>
    <row r="150" spans="1:28" x14ac:dyDescent="0.2">
      <c r="A150" s="8">
        <v>1101</v>
      </c>
      <c r="B150" s="5" t="s">
        <v>111</v>
      </c>
      <c r="C150" s="5" t="s">
        <v>538</v>
      </c>
      <c r="D150" s="5" t="s">
        <v>113</v>
      </c>
      <c r="E150" s="9" t="s">
        <v>539</v>
      </c>
      <c r="F150" s="10">
        <v>1911</v>
      </c>
      <c r="G150" s="10" t="s">
        <v>16</v>
      </c>
      <c r="H150" s="10"/>
      <c r="I150" s="10">
        <v>1300</v>
      </c>
      <c r="J150" s="10" t="s">
        <v>17</v>
      </c>
      <c r="K150" s="10"/>
      <c r="L150" s="10" t="s">
        <v>18</v>
      </c>
      <c r="M150" s="11">
        <v>1</v>
      </c>
      <c r="N150" s="10">
        <v>1</v>
      </c>
      <c r="O150" s="12" t="s">
        <v>540</v>
      </c>
      <c r="P150" s="11">
        <f ca="1">IFERROR(__xludf.DUMMYFUNCTION("COUNTA(SPLIT(Q150,"" ""))"),176)</f>
        <v>176</v>
      </c>
      <c r="Q150" s="11">
        <v>6</v>
      </c>
      <c r="R150" s="11">
        <f ca="1">IFERROR(__xludf.DUMMYFUNCTION("COUNTA(SPLIT($Q150,CHAR(10),FALSE))"),1)</f>
        <v>1</v>
      </c>
      <c r="S150" s="2">
        <v>-0.70809516500000003</v>
      </c>
      <c r="T150" s="2">
        <v>0.45621160199999999</v>
      </c>
      <c r="U150" s="2">
        <v>71.260000000000005</v>
      </c>
      <c r="V150" s="2">
        <v>10.65</v>
      </c>
      <c r="W150" s="2">
        <v>12.62</v>
      </c>
      <c r="X150" s="2">
        <v>7</v>
      </c>
      <c r="Y150" s="2">
        <v>6.71</v>
      </c>
      <c r="Z150" s="2">
        <v>3.4079999999999999E-2</v>
      </c>
      <c r="AA150" s="2">
        <v>5.4399999999999997E-2</v>
      </c>
      <c r="AB150" s="2">
        <v>14.706656929999999</v>
      </c>
    </row>
    <row r="151" spans="1:28" x14ac:dyDescent="0.2">
      <c r="A151" s="8">
        <v>1102</v>
      </c>
      <c r="B151" s="5" t="s">
        <v>111</v>
      </c>
      <c r="C151" s="5" t="s">
        <v>112</v>
      </c>
      <c r="D151" s="5" t="s">
        <v>113</v>
      </c>
      <c r="E151" s="9" t="s">
        <v>114</v>
      </c>
      <c r="F151" s="10">
        <v>1911</v>
      </c>
      <c r="G151" s="10" t="s">
        <v>16</v>
      </c>
      <c r="H151" s="10"/>
      <c r="I151" s="10">
        <v>1500</v>
      </c>
      <c r="J151" s="10" t="s">
        <v>17</v>
      </c>
      <c r="K151" s="10"/>
      <c r="L151" s="10" t="s">
        <v>18</v>
      </c>
      <c r="M151" s="11">
        <v>1</v>
      </c>
      <c r="N151" s="10">
        <v>1</v>
      </c>
      <c r="O151" s="12" t="s">
        <v>541</v>
      </c>
      <c r="P151" s="11">
        <f ca="1">IFERROR(__xludf.DUMMYFUNCTION("COUNTA(SPLIT(Q151,"" ""))"),148)</f>
        <v>148</v>
      </c>
      <c r="Q151" s="11">
        <v>3</v>
      </c>
      <c r="R151" s="11">
        <f ca="1">IFERROR(__xludf.DUMMYFUNCTION("COUNTA(SPLIT($Q151,CHAR(10),FALSE))"),1)</f>
        <v>1</v>
      </c>
      <c r="S151" s="2">
        <v>-0.25410312400000001</v>
      </c>
      <c r="T151" s="2">
        <v>0.49952945399999998</v>
      </c>
      <c r="U151" s="2">
        <v>51.58</v>
      </c>
      <c r="V151" s="2">
        <v>18.32</v>
      </c>
      <c r="W151" s="2">
        <v>22.87</v>
      </c>
      <c r="X151" s="2">
        <v>7</v>
      </c>
      <c r="Y151" s="2">
        <v>8.2200000000000006</v>
      </c>
      <c r="Z151" s="2">
        <v>0.10982</v>
      </c>
      <c r="AA151" s="2">
        <v>0.14777000000000001</v>
      </c>
      <c r="AB151" s="2">
        <v>18.33315546</v>
      </c>
    </row>
    <row r="152" spans="1:28" x14ac:dyDescent="0.2">
      <c r="A152" s="8">
        <v>1103</v>
      </c>
      <c r="B152" s="5" t="s">
        <v>111</v>
      </c>
      <c r="C152" s="5" t="s">
        <v>542</v>
      </c>
      <c r="D152" s="5" t="s">
        <v>113</v>
      </c>
      <c r="E152" s="9" t="s">
        <v>543</v>
      </c>
      <c r="F152" s="10">
        <v>1911</v>
      </c>
      <c r="G152" s="10" t="s">
        <v>16</v>
      </c>
      <c r="H152" s="10"/>
      <c r="I152" s="10">
        <v>1100</v>
      </c>
      <c r="J152" s="10" t="s">
        <v>51</v>
      </c>
      <c r="K152" s="10"/>
      <c r="L152" s="10" t="s">
        <v>22</v>
      </c>
      <c r="M152" s="11">
        <v>2</v>
      </c>
      <c r="N152" s="10">
        <v>1.5</v>
      </c>
      <c r="O152" s="12" t="s">
        <v>544</v>
      </c>
      <c r="P152" s="11">
        <f ca="1">IFERROR(__xludf.DUMMYFUNCTION("COUNTA(SPLIT(Q152,"" ""))"),197)</f>
        <v>197</v>
      </c>
      <c r="Q152" s="11">
        <v>7</v>
      </c>
      <c r="R152" s="11">
        <f ca="1">IFERROR(__xludf.DUMMYFUNCTION("COUNTA(SPLIT($Q152,CHAR(10),FALSE))"),1)</f>
        <v>1</v>
      </c>
      <c r="S152" s="2">
        <v>0.23238039399999999</v>
      </c>
      <c r="T152" s="2">
        <v>0.50773571900000003</v>
      </c>
      <c r="U152" s="2">
        <v>76.430000000000007</v>
      </c>
      <c r="V152" s="2">
        <v>9.6300000000000008</v>
      </c>
      <c r="W152" s="2">
        <v>11.12</v>
      </c>
      <c r="X152" s="2">
        <v>6</v>
      </c>
      <c r="Y152" s="2">
        <v>6.55</v>
      </c>
      <c r="Z152" s="2">
        <v>8.7790000000000007E-2</v>
      </c>
      <c r="AA152" s="2">
        <v>8.6120000000000002E-2</v>
      </c>
      <c r="AB152" s="2">
        <v>10.44867292</v>
      </c>
    </row>
    <row r="153" spans="1:28" x14ac:dyDescent="0.2">
      <c r="A153" s="8">
        <v>1104</v>
      </c>
      <c r="B153" s="5" t="s">
        <v>111</v>
      </c>
      <c r="C153" s="5" t="s">
        <v>545</v>
      </c>
      <c r="D153" s="5" t="s">
        <v>113</v>
      </c>
      <c r="E153" s="9" t="s">
        <v>546</v>
      </c>
      <c r="F153" s="10">
        <v>1911</v>
      </c>
      <c r="G153" s="10" t="s">
        <v>16</v>
      </c>
      <c r="H153" s="10"/>
      <c r="I153" s="10">
        <v>1300</v>
      </c>
      <c r="J153" s="10" t="s">
        <v>17</v>
      </c>
      <c r="K153" s="10"/>
      <c r="L153" s="10" t="s">
        <v>18</v>
      </c>
      <c r="M153" s="11">
        <v>1</v>
      </c>
      <c r="N153" s="10">
        <v>1</v>
      </c>
      <c r="O153" s="12" t="s">
        <v>547</v>
      </c>
      <c r="P153" s="11">
        <f ca="1">IFERROR(__xludf.DUMMYFUNCTION("COUNTA(SPLIT(Q153,"" ""))"),166)</f>
        <v>166</v>
      </c>
      <c r="Q153" s="11">
        <v>6</v>
      </c>
      <c r="R153" s="11">
        <f ca="1">IFERROR(__xludf.DUMMYFUNCTION("COUNTA(SPLIT($Q153,CHAR(10),FALSE))"),1)</f>
        <v>1</v>
      </c>
      <c r="S153" s="2">
        <v>-0.76559642900000002</v>
      </c>
      <c r="T153" s="2">
        <v>0.50502302300000002</v>
      </c>
      <c r="U153" s="2">
        <v>66.55</v>
      </c>
      <c r="V153" s="2">
        <v>12.27</v>
      </c>
      <c r="W153" s="2">
        <v>14.31</v>
      </c>
      <c r="X153" s="2">
        <v>7</v>
      </c>
      <c r="Y153" s="2">
        <v>7.09</v>
      </c>
      <c r="Z153" s="2">
        <v>0.14601</v>
      </c>
      <c r="AA153" s="2">
        <v>0.16292000000000001</v>
      </c>
      <c r="AB153" s="2">
        <v>19.233996250000001</v>
      </c>
    </row>
    <row r="154" spans="1:28" x14ac:dyDescent="0.2">
      <c r="A154" s="8">
        <v>1105</v>
      </c>
      <c r="B154" s="5" t="s">
        <v>111</v>
      </c>
      <c r="C154" s="5" t="s">
        <v>548</v>
      </c>
      <c r="D154" s="5" t="s">
        <v>113</v>
      </c>
      <c r="E154" s="9" t="s">
        <v>549</v>
      </c>
      <c r="F154" s="10">
        <v>1911</v>
      </c>
      <c r="G154" s="10" t="s">
        <v>16</v>
      </c>
      <c r="H154" s="10"/>
      <c r="I154" s="10">
        <v>1300</v>
      </c>
      <c r="J154" s="10" t="s">
        <v>17</v>
      </c>
      <c r="K154" s="10"/>
      <c r="L154" s="10" t="s">
        <v>18</v>
      </c>
      <c r="M154" s="11">
        <v>1</v>
      </c>
      <c r="N154" s="10">
        <v>1</v>
      </c>
      <c r="O154" s="12" t="s">
        <v>550</v>
      </c>
      <c r="P154" s="11">
        <f ca="1">IFERROR(__xludf.DUMMYFUNCTION("COUNTA(SPLIT(Q154,"" ""))"),150)</f>
        <v>150</v>
      </c>
      <c r="Q154" s="11">
        <v>3</v>
      </c>
      <c r="R154" s="11">
        <f ca="1">IFERROR(__xludf.DUMMYFUNCTION("COUNTA(SPLIT($Q154,CHAR(10),FALSE))"),1)</f>
        <v>1</v>
      </c>
      <c r="S154" s="2">
        <v>-0.579650259</v>
      </c>
      <c r="T154" s="2">
        <v>0.47181402</v>
      </c>
      <c r="U154" s="2">
        <v>51.18</v>
      </c>
      <c r="V154" s="2">
        <v>18.54</v>
      </c>
      <c r="W154" s="2">
        <v>22.37</v>
      </c>
      <c r="X154" s="2">
        <v>10</v>
      </c>
      <c r="Y154" s="2">
        <v>7.38</v>
      </c>
      <c r="Z154" s="2">
        <v>0.10696</v>
      </c>
      <c r="AA154" s="2">
        <v>0.14296</v>
      </c>
      <c r="AB154" s="2">
        <v>18.9871047</v>
      </c>
    </row>
    <row r="155" spans="1:28" x14ac:dyDescent="0.2">
      <c r="A155" s="8">
        <v>1106</v>
      </c>
      <c r="B155" s="5" t="s">
        <v>111</v>
      </c>
      <c r="C155" s="5" t="s">
        <v>551</v>
      </c>
      <c r="D155" s="5" t="s">
        <v>113</v>
      </c>
      <c r="E155" s="9" t="s">
        <v>552</v>
      </c>
      <c r="F155" s="10">
        <v>1911</v>
      </c>
      <c r="G155" s="10" t="s">
        <v>16</v>
      </c>
      <c r="H155" s="10"/>
      <c r="I155" s="10">
        <v>1300</v>
      </c>
      <c r="J155" s="10" t="s">
        <v>17</v>
      </c>
      <c r="K155" s="10"/>
      <c r="L155" s="10" t="s">
        <v>18</v>
      </c>
      <c r="M155" s="11">
        <v>1</v>
      </c>
      <c r="N155" s="10">
        <v>1</v>
      </c>
      <c r="O155" s="12" t="s">
        <v>553</v>
      </c>
      <c r="P155" s="11">
        <f ca="1">IFERROR(__xludf.DUMMYFUNCTION("COUNTA(SPLIT(Q155,"" ""))"),148)</f>
        <v>148</v>
      </c>
      <c r="Q155" s="11">
        <v>5</v>
      </c>
      <c r="R155" s="11">
        <f ca="1">IFERROR(__xludf.DUMMYFUNCTION("COUNTA(SPLIT($Q155,CHAR(10),FALSE))"),1)</f>
        <v>1</v>
      </c>
      <c r="S155" s="2">
        <v>0.27083241600000002</v>
      </c>
      <c r="T155" s="2">
        <v>0.53682282100000001</v>
      </c>
      <c r="U155" s="2">
        <v>68.709999999999994</v>
      </c>
      <c r="V155" s="2">
        <v>11.08</v>
      </c>
      <c r="W155" s="2">
        <v>13.47</v>
      </c>
      <c r="X155" s="2">
        <v>8</v>
      </c>
      <c r="Y155" s="2">
        <v>6.92</v>
      </c>
      <c r="Z155" s="2">
        <v>0.15512999999999999</v>
      </c>
      <c r="AA155" s="2">
        <v>0.19713</v>
      </c>
      <c r="AB155" s="2">
        <v>11.03542421</v>
      </c>
    </row>
    <row r="156" spans="1:28" x14ac:dyDescent="0.2">
      <c r="A156" s="8">
        <v>1108</v>
      </c>
      <c r="B156" s="5" t="s">
        <v>424</v>
      </c>
      <c r="C156" s="5" t="s">
        <v>554</v>
      </c>
      <c r="D156" s="5" t="s">
        <v>426</v>
      </c>
      <c r="E156" s="9" t="s">
        <v>555</v>
      </c>
      <c r="F156" s="10">
        <v>1910</v>
      </c>
      <c r="G156" s="10" t="s">
        <v>16</v>
      </c>
      <c r="H156" s="10"/>
      <c r="I156" s="10">
        <v>900</v>
      </c>
      <c r="J156" s="10" t="s">
        <v>17</v>
      </c>
      <c r="K156" s="10"/>
      <c r="L156" s="10" t="s">
        <v>18</v>
      </c>
      <c r="M156" s="11">
        <v>1</v>
      </c>
      <c r="N156" s="10">
        <v>1</v>
      </c>
      <c r="O156" s="12" t="s">
        <v>556</v>
      </c>
      <c r="P156" s="11">
        <f ca="1">IFERROR(__xludf.DUMMYFUNCTION("COUNTA(SPLIT(Q156,"" ""))"),147)</f>
        <v>147</v>
      </c>
      <c r="Q156" s="11">
        <v>9</v>
      </c>
      <c r="R156" s="11">
        <f ca="1">IFERROR(__xludf.DUMMYFUNCTION("COUNTA(SPLIT($Q156,CHAR(10),FALSE))"),5)</f>
        <v>5</v>
      </c>
      <c r="S156" s="2">
        <v>-0.282044397</v>
      </c>
      <c r="T156" s="2">
        <v>0.487883171</v>
      </c>
      <c r="U156" s="2">
        <v>85.6</v>
      </c>
      <c r="V156" s="2">
        <v>5.49</v>
      </c>
      <c r="W156" s="2">
        <v>5.58</v>
      </c>
      <c r="X156" s="2">
        <v>7</v>
      </c>
      <c r="Y156" s="2">
        <v>5.72</v>
      </c>
      <c r="Z156" s="2">
        <v>1.668E-2</v>
      </c>
      <c r="AA156" s="2">
        <v>4.0439999999999997E-2</v>
      </c>
      <c r="AB156" s="2">
        <v>19.222439269999999</v>
      </c>
    </row>
    <row r="157" spans="1:28" x14ac:dyDescent="0.2">
      <c r="A157" s="8">
        <v>1109</v>
      </c>
      <c r="B157" s="5" t="s">
        <v>424</v>
      </c>
      <c r="C157" s="5" t="s">
        <v>557</v>
      </c>
      <c r="D157" s="5" t="s">
        <v>426</v>
      </c>
      <c r="E157" s="9" t="s">
        <v>558</v>
      </c>
      <c r="F157" s="10">
        <v>1910</v>
      </c>
      <c r="G157" s="10" t="s">
        <v>16</v>
      </c>
      <c r="H157" s="10"/>
      <c r="I157" s="10">
        <v>1300</v>
      </c>
      <c r="J157" s="10" t="s">
        <v>178</v>
      </c>
      <c r="K157" s="10"/>
      <c r="L157" s="10" t="s">
        <v>18</v>
      </c>
      <c r="M157" s="11">
        <v>1</v>
      </c>
      <c r="N157" s="10">
        <v>1</v>
      </c>
      <c r="O157" s="12" t="s">
        <v>559</v>
      </c>
      <c r="P157" s="11">
        <f ca="1">IFERROR(__xludf.DUMMYFUNCTION("COUNTA(SPLIT(Q157,"" ""))"),170)</f>
        <v>170</v>
      </c>
      <c r="Q157" s="11">
        <v>8</v>
      </c>
      <c r="R157" s="11">
        <f ca="1">IFERROR(__xludf.DUMMYFUNCTION("COUNTA(SPLIT($Q157,CHAR(10),FALSE))"),5)</f>
        <v>5</v>
      </c>
      <c r="S157" s="2">
        <v>-1.6429694990000001</v>
      </c>
      <c r="T157" s="2">
        <v>0.46100390699999999</v>
      </c>
      <c r="U157" s="2">
        <v>87.03</v>
      </c>
      <c r="V157" s="2">
        <v>5.95</v>
      </c>
      <c r="W157" s="2">
        <v>7.46</v>
      </c>
      <c r="X157" s="2">
        <v>7</v>
      </c>
      <c r="Y157" s="2">
        <v>6.77</v>
      </c>
      <c r="Z157" s="2">
        <v>0.12243</v>
      </c>
      <c r="AA157" s="2">
        <v>0.10788</v>
      </c>
      <c r="AB157" s="2">
        <v>17.72591697</v>
      </c>
    </row>
    <row r="158" spans="1:28" x14ac:dyDescent="0.2">
      <c r="A158" s="8">
        <v>1110</v>
      </c>
      <c r="B158" s="5" t="s">
        <v>424</v>
      </c>
      <c r="C158" s="5" t="s">
        <v>560</v>
      </c>
      <c r="D158" s="5" t="s">
        <v>426</v>
      </c>
      <c r="E158" s="9" t="s">
        <v>561</v>
      </c>
      <c r="F158" s="10">
        <v>1910</v>
      </c>
      <c r="G158" s="10" t="s">
        <v>16</v>
      </c>
      <c r="H158" s="10"/>
      <c r="I158" s="10">
        <v>1100</v>
      </c>
      <c r="J158" s="10" t="s">
        <v>17</v>
      </c>
      <c r="K158" s="10"/>
      <c r="L158" s="10" t="s">
        <v>18</v>
      </c>
      <c r="M158" s="11">
        <v>1</v>
      </c>
      <c r="N158" s="10">
        <v>1</v>
      </c>
      <c r="O158" s="12" t="s">
        <v>562</v>
      </c>
      <c r="P158" s="11">
        <f ca="1">IFERROR(__xludf.DUMMYFUNCTION("COUNTA(SPLIT(Q158,"" ""))"),142)</f>
        <v>142</v>
      </c>
      <c r="Q158" s="11">
        <v>7</v>
      </c>
      <c r="R158" s="11">
        <f ca="1">IFERROR(__xludf.DUMMYFUNCTION("COUNTA(SPLIT($Q158,CHAR(10),FALSE))"),2)</f>
        <v>2</v>
      </c>
      <c r="S158" s="2">
        <v>-1.2185881089999999</v>
      </c>
      <c r="T158" s="2">
        <v>0.48187855899999998</v>
      </c>
      <c r="U158" s="2">
        <v>70.14</v>
      </c>
      <c r="V158" s="2">
        <v>8.5500000000000007</v>
      </c>
      <c r="W158" s="2">
        <v>9.16</v>
      </c>
      <c r="X158" s="2">
        <v>9</v>
      </c>
      <c r="Y158" s="2">
        <v>7.63</v>
      </c>
      <c r="Z158" s="2">
        <v>0.16264999999999999</v>
      </c>
      <c r="AA158" s="2">
        <v>0.18682000000000001</v>
      </c>
      <c r="AB158" s="2">
        <v>15.901694539999999</v>
      </c>
    </row>
    <row r="159" spans="1:28" x14ac:dyDescent="0.2">
      <c r="A159" s="8">
        <v>1111</v>
      </c>
      <c r="B159" s="5" t="s">
        <v>424</v>
      </c>
      <c r="C159" s="5" t="s">
        <v>563</v>
      </c>
      <c r="D159" s="5" t="s">
        <v>426</v>
      </c>
      <c r="E159" s="13" t="s">
        <v>564</v>
      </c>
      <c r="F159" s="10">
        <v>1921</v>
      </c>
      <c r="G159" s="10" t="s">
        <v>16</v>
      </c>
      <c r="H159" s="10"/>
      <c r="I159" s="10">
        <v>900</v>
      </c>
      <c r="J159" s="10" t="s">
        <v>17</v>
      </c>
      <c r="K159" s="10"/>
      <c r="L159" s="10" t="s">
        <v>22</v>
      </c>
      <c r="M159" s="11">
        <v>2</v>
      </c>
      <c r="N159" s="10">
        <v>1.5</v>
      </c>
      <c r="O159" s="12" t="s">
        <v>565</v>
      </c>
      <c r="P159" s="11">
        <f ca="1">IFERROR(__xludf.DUMMYFUNCTION("COUNTA(SPLIT(Q159,"" ""))"),182)</f>
        <v>182</v>
      </c>
      <c r="Q159" s="11">
        <v>10</v>
      </c>
      <c r="R159" s="11">
        <f ca="1">IFERROR(__xludf.DUMMYFUNCTION("COUNTA(SPLIT($Q159,CHAR(10),FALSE))"),5)</f>
        <v>5</v>
      </c>
      <c r="S159" s="2">
        <v>-0.51713925299999997</v>
      </c>
      <c r="T159" s="2">
        <v>0.45178342500000002</v>
      </c>
      <c r="U159" s="2">
        <v>83.8</v>
      </c>
      <c r="V159" s="2">
        <v>6.19</v>
      </c>
      <c r="W159" s="2">
        <v>6.52</v>
      </c>
      <c r="X159" s="2">
        <v>5</v>
      </c>
      <c r="Y159" s="2">
        <v>6.26</v>
      </c>
      <c r="Z159" s="2">
        <v>7.5480000000000005E-2</v>
      </c>
      <c r="AA159" s="2">
        <v>6.5970000000000001E-2</v>
      </c>
      <c r="AB159" s="2">
        <v>14.454280000000001</v>
      </c>
    </row>
    <row r="160" spans="1:28" x14ac:dyDescent="0.2">
      <c r="A160" s="8">
        <v>1112</v>
      </c>
      <c r="B160" s="5" t="s">
        <v>424</v>
      </c>
      <c r="C160" s="5" t="s">
        <v>566</v>
      </c>
      <c r="D160" s="5" t="s">
        <v>426</v>
      </c>
      <c r="E160" s="9" t="s">
        <v>567</v>
      </c>
      <c r="F160" s="10">
        <v>1921</v>
      </c>
      <c r="G160" s="10" t="s">
        <v>16</v>
      </c>
      <c r="H160" s="10"/>
      <c r="I160" s="10">
        <v>900</v>
      </c>
      <c r="J160" s="10" t="s">
        <v>17</v>
      </c>
      <c r="K160" s="10"/>
      <c r="L160" s="10" t="s">
        <v>22</v>
      </c>
      <c r="M160" s="11">
        <v>2</v>
      </c>
      <c r="N160" s="10">
        <v>1.5</v>
      </c>
      <c r="O160" s="12" t="s">
        <v>568</v>
      </c>
      <c r="P160" s="11">
        <f ca="1">IFERROR(__xludf.DUMMYFUNCTION("COUNTA(SPLIT(Q160,"" ""))"),165)</f>
        <v>165</v>
      </c>
      <c r="Q160" s="11">
        <v>10</v>
      </c>
      <c r="R160" s="11">
        <f ca="1">IFERROR(__xludf.DUMMYFUNCTION("COUNTA(SPLIT($Q160,CHAR(10),FALSE))"),3)</f>
        <v>3</v>
      </c>
      <c r="S160" s="2">
        <v>-1.937949286</v>
      </c>
      <c r="T160" s="2">
        <v>0.517524294</v>
      </c>
      <c r="U160" s="2">
        <v>86.07</v>
      </c>
      <c r="V160" s="2">
        <v>5.48</v>
      </c>
      <c r="W160" s="2">
        <v>5.86</v>
      </c>
      <c r="X160" s="2">
        <v>6</v>
      </c>
      <c r="Y160" s="2">
        <v>5.78</v>
      </c>
      <c r="Z160" s="2">
        <v>8.0250000000000002E-2</v>
      </c>
      <c r="AA160" s="2">
        <v>8.9580000000000007E-2</v>
      </c>
      <c r="AB160" s="2">
        <v>17.416020549999999</v>
      </c>
    </row>
    <row r="161" spans="1:28" x14ac:dyDescent="0.2">
      <c r="A161" s="8">
        <v>1113</v>
      </c>
      <c r="B161" s="5" t="s">
        <v>424</v>
      </c>
      <c r="C161" s="5" t="s">
        <v>569</v>
      </c>
      <c r="D161" s="5" t="s">
        <v>426</v>
      </c>
      <c r="E161" s="9" t="s">
        <v>570</v>
      </c>
      <c r="F161" s="10">
        <v>1910</v>
      </c>
      <c r="G161" s="10" t="s">
        <v>16</v>
      </c>
      <c r="H161" s="10"/>
      <c r="I161" s="10">
        <v>900</v>
      </c>
      <c r="J161" s="10" t="s">
        <v>17</v>
      </c>
      <c r="K161" s="10"/>
      <c r="L161" s="10" t="s">
        <v>18</v>
      </c>
      <c r="M161" s="11">
        <v>1</v>
      </c>
      <c r="N161" s="10">
        <v>1</v>
      </c>
      <c r="O161" s="12" t="s">
        <v>571</v>
      </c>
      <c r="P161" s="11">
        <f ca="1">IFERROR(__xludf.DUMMYFUNCTION("COUNTA(SPLIT(Q161,"" ""))"),144)</f>
        <v>144</v>
      </c>
      <c r="Q161" s="11">
        <v>10</v>
      </c>
      <c r="R161" s="11">
        <f ca="1">IFERROR(__xludf.DUMMYFUNCTION("COUNTA(SPLIT($Q161,CHAR(10),FALSE))"),6)</f>
        <v>6</v>
      </c>
      <c r="S161" s="2">
        <v>-0.216514978</v>
      </c>
      <c r="T161" s="2">
        <v>0.47199988999999998</v>
      </c>
      <c r="U161" s="2">
        <v>85.27</v>
      </c>
      <c r="V161" s="2">
        <v>4.75</v>
      </c>
      <c r="W161" s="2">
        <v>6.23</v>
      </c>
      <c r="X161" s="2">
        <v>8</v>
      </c>
      <c r="Y161" s="2">
        <v>6.31</v>
      </c>
      <c r="Z161" s="2">
        <v>6.3060000000000005E-2</v>
      </c>
      <c r="AA161" s="2">
        <v>7.7719999999999997E-2</v>
      </c>
      <c r="AB161" s="2">
        <v>16.870044140000001</v>
      </c>
    </row>
    <row r="162" spans="1:28" x14ac:dyDescent="0.2">
      <c r="A162" s="8">
        <v>1114</v>
      </c>
      <c r="B162" s="5" t="s">
        <v>572</v>
      </c>
      <c r="C162" s="5" t="s">
        <v>573</v>
      </c>
      <c r="D162" s="5" t="s">
        <v>574</v>
      </c>
      <c r="E162" s="9" t="s">
        <v>575</v>
      </c>
      <c r="F162" s="10">
        <v>1907</v>
      </c>
      <c r="G162" s="10" t="s">
        <v>16</v>
      </c>
      <c r="H162" s="10"/>
      <c r="I162" s="10">
        <v>1100</v>
      </c>
      <c r="J162" s="10" t="s">
        <v>17</v>
      </c>
      <c r="K162" s="10"/>
      <c r="L162" s="10" t="s">
        <v>18</v>
      </c>
      <c r="M162" s="11">
        <v>1</v>
      </c>
      <c r="N162" s="10">
        <v>1</v>
      </c>
      <c r="O162" s="12" t="s">
        <v>576</v>
      </c>
      <c r="P162" s="11">
        <f ca="1">IFERROR(__xludf.DUMMYFUNCTION("COUNTA(SPLIT(Q162,"" ""))"),180)</f>
        <v>180</v>
      </c>
      <c r="Q162" s="11">
        <v>5</v>
      </c>
      <c r="R162" s="11">
        <f ca="1">IFERROR(__xludf.DUMMYFUNCTION("COUNTA(SPLIT($Q162,CHAR(10),FALSE))"),3)</f>
        <v>3</v>
      </c>
      <c r="S162" s="2">
        <v>-0.52578666100000004</v>
      </c>
      <c r="T162" s="2">
        <v>0.458302406</v>
      </c>
      <c r="U162" s="2">
        <v>71.92</v>
      </c>
      <c r="V162" s="2">
        <v>10.76</v>
      </c>
      <c r="W162" s="2">
        <v>12.98</v>
      </c>
      <c r="X162" s="2">
        <v>8</v>
      </c>
      <c r="Y162" s="2">
        <v>6.27</v>
      </c>
      <c r="Z162" s="2">
        <v>8.1659999999999996E-2</v>
      </c>
      <c r="AA162" s="2">
        <v>9.6329999999999999E-2</v>
      </c>
      <c r="AB162" s="2">
        <v>22.19193915</v>
      </c>
    </row>
    <row r="163" spans="1:28" x14ac:dyDescent="0.2">
      <c r="A163" s="8">
        <v>1117</v>
      </c>
      <c r="B163" s="5" t="s">
        <v>577</v>
      </c>
      <c r="C163" s="5" t="s">
        <v>578</v>
      </c>
      <c r="D163" s="5" t="s">
        <v>574</v>
      </c>
      <c r="E163" s="9" t="s">
        <v>579</v>
      </c>
      <c r="F163" s="10">
        <v>1907</v>
      </c>
      <c r="G163" s="10" t="s">
        <v>16</v>
      </c>
      <c r="H163" s="10"/>
      <c r="I163" s="10">
        <v>1100</v>
      </c>
      <c r="J163" s="10" t="s">
        <v>17</v>
      </c>
      <c r="K163" s="10"/>
      <c r="L163" s="10" t="s">
        <v>18</v>
      </c>
      <c r="M163" s="11">
        <v>1</v>
      </c>
      <c r="N163" s="10">
        <v>1</v>
      </c>
      <c r="O163" s="12" t="s">
        <v>580</v>
      </c>
      <c r="P163" s="11">
        <f ca="1">IFERROR(__xludf.DUMMYFUNCTION("COUNTA(SPLIT(Q163,"" ""))"),177)</f>
        <v>177</v>
      </c>
      <c r="Q163" s="11">
        <v>5</v>
      </c>
      <c r="R163" s="11">
        <f ca="1">IFERROR(__xludf.DUMMYFUNCTION("COUNTA(SPLIT($Q163,CHAR(10),FALSE))"),1)</f>
        <v>1</v>
      </c>
      <c r="S163" s="2">
        <v>-1.4926489089999999</v>
      </c>
      <c r="T163" s="2">
        <v>0.56888508000000004</v>
      </c>
      <c r="U163" s="2">
        <v>61.93</v>
      </c>
      <c r="V163" s="2">
        <v>13.42</v>
      </c>
      <c r="W163" s="2">
        <v>16.72</v>
      </c>
      <c r="X163" s="2">
        <v>10</v>
      </c>
      <c r="Y163" s="2">
        <v>7.62</v>
      </c>
      <c r="Z163" s="2">
        <v>0.1162</v>
      </c>
      <c r="AA163" s="2">
        <v>0.12483</v>
      </c>
      <c r="AB163" s="2">
        <v>15.02104937</v>
      </c>
    </row>
    <row r="164" spans="1:28" x14ac:dyDescent="0.2">
      <c r="A164" s="8">
        <v>1122</v>
      </c>
      <c r="B164" s="5" t="s">
        <v>581</v>
      </c>
      <c r="C164" s="5" t="s">
        <v>582</v>
      </c>
      <c r="D164" s="5" t="s">
        <v>574</v>
      </c>
      <c r="E164" s="9" t="s">
        <v>583</v>
      </c>
      <c r="F164" s="10">
        <v>1907</v>
      </c>
      <c r="G164" s="10" t="s">
        <v>16</v>
      </c>
      <c r="H164" s="10"/>
      <c r="I164" s="10">
        <v>1100</v>
      </c>
      <c r="J164" s="10" t="s">
        <v>17</v>
      </c>
      <c r="K164" s="10"/>
      <c r="L164" s="10" t="s">
        <v>18</v>
      </c>
      <c r="M164" s="11">
        <v>1</v>
      </c>
      <c r="N164" s="10">
        <v>1</v>
      </c>
      <c r="O164" s="12" t="s">
        <v>584</v>
      </c>
      <c r="P164" s="11">
        <f ca="1">IFERROR(__xludf.DUMMYFUNCTION("COUNTA(SPLIT(Q164,"" ""))"),177)</f>
        <v>177</v>
      </c>
      <c r="Q164" s="11">
        <v>6</v>
      </c>
      <c r="R164" s="11">
        <f ca="1">IFERROR(__xludf.DUMMYFUNCTION("COUNTA(SPLIT($Q164,CHAR(10),FALSE))"),1)</f>
        <v>1</v>
      </c>
      <c r="S164" s="2">
        <v>-1.18578775</v>
      </c>
      <c r="T164" s="2">
        <v>0.53791778999999995</v>
      </c>
      <c r="U164" s="2">
        <v>63.13</v>
      </c>
      <c r="V164" s="2">
        <v>11.82</v>
      </c>
      <c r="W164" s="2">
        <v>14.11</v>
      </c>
      <c r="X164" s="2">
        <v>11</v>
      </c>
      <c r="Y164" s="2">
        <v>7.5</v>
      </c>
      <c r="Z164" s="2">
        <v>0.15426000000000001</v>
      </c>
      <c r="AA164" s="2">
        <v>0.16173000000000001</v>
      </c>
      <c r="AB164" s="2">
        <v>11.75819879</v>
      </c>
    </row>
    <row r="165" spans="1:28" x14ac:dyDescent="0.2">
      <c r="A165" s="8">
        <v>1123</v>
      </c>
      <c r="B165" s="5" t="s">
        <v>585</v>
      </c>
      <c r="C165" s="5" t="s">
        <v>586</v>
      </c>
      <c r="D165" s="5" t="s">
        <v>587</v>
      </c>
      <c r="E165" s="9" t="s">
        <v>588</v>
      </c>
      <c r="F165" s="10">
        <v>1915</v>
      </c>
      <c r="G165" s="10" t="s">
        <v>16</v>
      </c>
      <c r="H165" s="10"/>
      <c r="I165" s="10">
        <v>1100</v>
      </c>
      <c r="J165" s="10" t="s">
        <v>17</v>
      </c>
      <c r="K165" s="10"/>
      <c r="L165" s="10" t="s">
        <v>18</v>
      </c>
      <c r="M165" s="11">
        <v>1</v>
      </c>
      <c r="N165" s="10">
        <v>1</v>
      </c>
      <c r="O165" s="12" t="s">
        <v>589</v>
      </c>
      <c r="P165" s="11">
        <f ca="1">IFERROR(__xludf.DUMMYFUNCTION("COUNTA(SPLIT(Q165,"" ""))"),160)</f>
        <v>160</v>
      </c>
      <c r="Q165" s="11">
        <v>7</v>
      </c>
      <c r="R165" s="11">
        <f ca="1">IFERROR(__xludf.DUMMYFUNCTION("COUNTA(SPLIT($Q165,CHAR(10),FALSE))"),2)</f>
        <v>2</v>
      </c>
      <c r="S165" s="2">
        <v>-1.1012952119999999</v>
      </c>
      <c r="T165" s="2">
        <v>0.45402302</v>
      </c>
      <c r="U165" s="2">
        <v>69.53</v>
      </c>
      <c r="V165" s="2">
        <v>9.35</v>
      </c>
      <c r="W165" s="2">
        <v>9.81</v>
      </c>
      <c r="X165" s="2">
        <v>10</v>
      </c>
      <c r="Y165" s="2">
        <v>7.5</v>
      </c>
      <c r="Z165" s="2">
        <v>9.4089999999999993E-2</v>
      </c>
      <c r="AA165" s="2">
        <v>0.11844</v>
      </c>
      <c r="AB165" s="2">
        <v>9.5395908330000001</v>
      </c>
    </row>
    <row r="166" spans="1:28" x14ac:dyDescent="0.2">
      <c r="A166" s="8">
        <v>1124</v>
      </c>
      <c r="B166" s="5" t="s">
        <v>590</v>
      </c>
      <c r="C166" s="5" t="s">
        <v>591</v>
      </c>
      <c r="D166" s="5" t="s">
        <v>587</v>
      </c>
      <c r="E166" s="9" t="s">
        <v>592</v>
      </c>
      <c r="F166" s="10">
        <v>1915</v>
      </c>
      <c r="G166" s="10" t="s">
        <v>16</v>
      </c>
      <c r="H166" s="10"/>
      <c r="I166" s="10">
        <v>1100</v>
      </c>
      <c r="J166" s="10" t="s">
        <v>17</v>
      </c>
      <c r="K166" s="10"/>
      <c r="L166" s="10" t="s">
        <v>18</v>
      </c>
      <c r="M166" s="11">
        <v>1</v>
      </c>
      <c r="N166" s="10">
        <v>1</v>
      </c>
      <c r="O166" s="12" t="s">
        <v>593</v>
      </c>
      <c r="P166" s="11">
        <f ca="1">IFERROR(__xludf.DUMMYFUNCTION("COUNTA(SPLIT(Q166,"" ""))"),183)</f>
        <v>183</v>
      </c>
      <c r="Q166" s="11">
        <v>10</v>
      </c>
      <c r="R166" s="11">
        <f ca="1">IFERROR(__xludf.DUMMYFUNCTION("COUNTA(SPLIT($Q166,CHAR(10),FALSE))"),1)</f>
        <v>1</v>
      </c>
      <c r="S166" s="2">
        <v>-1.127787541</v>
      </c>
      <c r="T166" s="2">
        <v>0.47547064</v>
      </c>
      <c r="U166" s="2">
        <v>79.7</v>
      </c>
      <c r="V166" s="2">
        <v>6.76</v>
      </c>
      <c r="W166" s="2">
        <v>7.94</v>
      </c>
      <c r="X166" s="2">
        <v>8</v>
      </c>
      <c r="Y166" s="2">
        <v>6.6</v>
      </c>
      <c r="Z166" s="2">
        <v>0.10917</v>
      </c>
      <c r="AA166" s="2">
        <v>0.11393</v>
      </c>
      <c r="AB166" s="2">
        <v>9.2302387960000001</v>
      </c>
    </row>
    <row r="167" spans="1:28" x14ac:dyDescent="0.2">
      <c r="A167" s="8">
        <v>1125</v>
      </c>
      <c r="B167" s="5" t="s">
        <v>594</v>
      </c>
      <c r="C167" s="5" t="s">
        <v>595</v>
      </c>
      <c r="D167" s="5" t="s">
        <v>587</v>
      </c>
      <c r="E167" s="9" t="s">
        <v>596</v>
      </c>
      <c r="F167" s="10">
        <v>1915</v>
      </c>
      <c r="G167" s="10" t="s">
        <v>16</v>
      </c>
      <c r="H167" s="10"/>
      <c r="I167" s="10">
        <v>1300</v>
      </c>
      <c r="J167" s="10" t="s">
        <v>17</v>
      </c>
      <c r="K167" s="10"/>
      <c r="L167" s="10" t="s">
        <v>18</v>
      </c>
      <c r="M167" s="11">
        <v>1</v>
      </c>
      <c r="N167" s="10">
        <v>1</v>
      </c>
      <c r="O167" s="12" t="s">
        <v>597</v>
      </c>
      <c r="P167" s="11">
        <f ca="1">IFERROR(__xludf.DUMMYFUNCTION("COUNTA(SPLIT(Q167,"" ""))"),151)</f>
        <v>151</v>
      </c>
      <c r="Q167" s="11">
        <v>5</v>
      </c>
      <c r="R167" s="11">
        <f ca="1">IFERROR(__xludf.DUMMYFUNCTION("COUNTA(SPLIT($Q167,CHAR(10),FALSE))"),3)</f>
        <v>3</v>
      </c>
      <c r="S167" s="2">
        <v>-1.472641812</v>
      </c>
      <c r="T167" s="2">
        <v>0.50247948399999998</v>
      </c>
      <c r="U167" s="2">
        <v>54.13</v>
      </c>
      <c r="V167" s="2">
        <v>13.31</v>
      </c>
      <c r="W167" s="2">
        <v>14.65</v>
      </c>
      <c r="X167" s="2">
        <v>13</v>
      </c>
      <c r="Y167" s="2">
        <v>7.22</v>
      </c>
      <c r="Z167" s="2">
        <v>0.15881999999999999</v>
      </c>
      <c r="AA167" s="2">
        <v>0.17513000000000001</v>
      </c>
      <c r="AB167" s="2">
        <v>16.436944480000001</v>
      </c>
    </row>
    <row r="168" spans="1:28" x14ac:dyDescent="0.2">
      <c r="A168" s="8">
        <v>1126</v>
      </c>
      <c r="B168" s="5" t="s">
        <v>598</v>
      </c>
      <c r="C168" s="5" t="s">
        <v>599</v>
      </c>
      <c r="D168" s="5" t="s">
        <v>587</v>
      </c>
      <c r="E168" s="9" t="s">
        <v>600</v>
      </c>
      <c r="F168" s="10">
        <v>1915</v>
      </c>
      <c r="G168" s="10" t="s">
        <v>16</v>
      </c>
      <c r="H168" s="10"/>
      <c r="I168" s="10">
        <v>1100</v>
      </c>
      <c r="J168" s="10" t="s">
        <v>17</v>
      </c>
      <c r="K168" s="10"/>
      <c r="L168" s="10" t="s">
        <v>18</v>
      </c>
      <c r="M168" s="11">
        <v>1</v>
      </c>
      <c r="N168" s="10">
        <v>1</v>
      </c>
      <c r="O168" s="12" t="s">
        <v>601</v>
      </c>
      <c r="P168" s="11">
        <f ca="1">IFERROR(__xludf.DUMMYFUNCTION("COUNTA(SPLIT(Q168,"" ""))"),200)</f>
        <v>200</v>
      </c>
      <c r="Q168" s="11">
        <v>11</v>
      </c>
      <c r="R168" s="11">
        <f ca="1">IFERROR(__xludf.DUMMYFUNCTION("COUNTA(SPLIT($Q168,CHAR(10),FALSE))"),1)</f>
        <v>1</v>
      </c>
      <c r="S168" s="2">
        <v>-1.968184473</v>
      </c>
      <c r="T168" s="2">
        <v>0.52760541299999997</v>
      </c>
      <c r="U168" s="2">
        <v>68.67</v>
      </c>
      <c r="V168" s="2">
        <v>8.1999999999999993</v>
      </c>
      <c r="W168" s="2">
        <v>8.69</v>
      </c>
      <c r="X168" s="2">
        <v>10</v>
      </c>
      <c r="Y168" s="2">
        <v>7.85</v>
      </c>
      <c r="Z168" s="2">
        <v>0.18690999999999999</v>
      </c>
      <c r="AA168" s="2">
        <v>0.16420999999999999</v>
      </c>
      <c r="AB168" s="2">
        <v>13.56073239</v>
      </c>
    </row>
    <row r="169" spans="1:28" x14ac:dyDescent="0.2">
      <c r="A169" s="8">
        <v>1127</v>
      </c>
      <c r="B169" s="5" t="s">
        <v>602</v>
      </c>
      <c r="C169" s="5" t="s">
        <v>603</v>
      </c>
      <c r="D169" s="5" t="s">
        <v>587</v>
      </c>
      <c r="E169" s="9" t="s">
        <v>604</v>
      </c>
      <c r="F169" s="10">
        <v>1915</v>
      </c>
      <c r="G169" s="10" t="s">
        <v>16</v>
      </c>
      <c r="H169" s="10"/>
      <c r="I169" s="10">
        <v>900</v>
      </c>
      <c r="J169" s="10" t="s">
        <v>17</v>
      </c>
      <c r="K169" s="10"/>
      <c r="L169" s="10" t="s">
        <v>22</v>
      </c>
      <c r="M169" s="11">
        <v>2</v>
      </c>
      <c r="N169" s="10">
        <v>2</v>
      </c>
      <c r="O169" s="12" t="s">
        <v>605</v>
      </c>
      <c r="P169" s="11">
        <f ca="1">IFERROR(__xludf.DUMMYFUNCTION("COUNTA(SPLIT(Q169,"" ""))"),182)</f>
        <v>182</v>
      </c>
      <c r="Q169" s="11">
        <v>10</v>
      </c>
      <c r="R169" s="11">
        <f ca="1">IFERROR(__xludf.DUMMYFUNCTION("COUNTA(SPLIT($Q169,CHAR(10),FALSE))"),5)</f>
        <v>5</v>
      </c>
      <c r="S169" s="2">
        <v>-0.206408222</v>
      </c>
      <c r="T169" s="2">
        <v>0.45816316299999998</v>
      </c>
      <c r="U169" s="2">
        <v>74.67</v>
      </c>
      <c r="V169" s="2">
        <v>7.07</v>
      </c>
      <c r="W169" s="2">
        <v>7.56</v>
      </c>
      <c r="X169" s="2">
        <v>10</v>
      </c>
      <c r="Y169" s="2">
        <v>6.59</v>
      </c>
      <c r="Z169" s="2">
        <v>0.12323000000000001</v>
      </c>
      <c r="AA169" s="2">
        <v>0.10559</v>
      </c>
      <c r="AB169" s="2">
        <v>14.686378660000001</v>
      </c>
    </row>
    <row r="170" spans="1:28" x14ac:dyDescent="0.2">
      <c r="A170" s="8">
        <v>1128</v>
      </c>
      <c r="B170" s="5" t="s">
        <v>606</v>
      </c>
      <c r="C170" s="5" t="s">
        <v>607</v>
      </c>
      <c r="D170" s="5" t="s">
        <v>587</v>
      </c>
      <c r="E170" s="9" t="s">
        <v>608</v>
      </c>
      <c r="F170" s="10">
        <v>1915</v>
      </c>
      <c r="G170" s="10" t="s">
        <v>16</v>
      </c>
      <c r="H170" s="10"/>
      <c r="I170" s="10">
        <v>1100</v>
      </c>
      <c r="J170" s="10" t="s">
        <v>17</v>
      </c>
      <c r="K170" s="10"/>
      <c r="L170" s="10" t="s">
        <v>18</v>
      </c>
      <c r="M170" s="11">
        <v>1</v>
      </c>
      <c r="N170" s="10">
        <v>1</v>
      </c>
      <c r="O170" s="12" t="s">
        <v>609</v>
      </c>
      <c r="P170" s="11">
        <f ca="1">IFERROR(__xludf.DUMMYFUNCTION("COUNTA(SPLIT(Q170,"" ""))"),171)</f>
        <v>171</v>
      </c>
      <c r="Q170" s="11">
        <v>8</v>
      </c>
      <c r="R170" s="11">
        <f ca="1">IFERROR(__xludf.DUMMYFUNCTION("COUNTA(SPLIT($Q170,CHAR(10),FALSE))"),2)</f>
        <v>2</v>
      </c>
      <c r="S170" s="2">
        <v>-1.702971145</v>
      </c>
      <c r="T170" s="2">
        <v>0.475033068</v>
      </c>
      <c r="U170" s="2">
        <v>64.59</v>
      </c>
      <c r="V170" s="2">
        <v>9.6199999999999992</v>
      </c>
      <c r="W170" s="2">
        <v>11.12</v>
      </c>
      <c r="X170" s="2">
        <v>11</v>
      </c>
      <c r="Y170" s="2">
        <v>7.72</v>
      </c>
      <c r="Z170" s="2">
        <v>0.16056000000000001</v>
      </c>
      <c r="AA170" s="2">
        <v>0.15898999999999999</v>
      </c>
      <c r="AB170" s="2">
        <v>13.666370300000001</v>
      </c>
    </row>
    <row r="171" spans="1:28" x14ac:dyDescent="0.2">
      <c r="A171" s="8">
        <v>1129</v>
      </c>
      <c r="B171" s="5" t="s">
        <v>610</v>
      </c>
      <c r="C171" s="5" t="s">
        <v>611</v>
      </c>
      <c r="D171" s="5" t="s">
        <v>587</v>
      </c>
      <c r="E171" s="9" t="s">
        <v>612</v>
      </c>
      <c r="F171" s="10">
        <v>1915</v>
      </c>
      <c r="G171" s="10" t="s">
        <v>16</v>
      </c>
      <c r="H171" s="10"/>
      <c r="I171" s="10">
        <v>1300</v>
      </c>
      <c r="J171" s="10" t="s">
        <v>17</v>
      </c>
      <c r="K171" s="10"/>
      <c r="L171" s="10" t="s">
        <v>18</v>
      </c>
      <c r="M171" s="11">
        <v>1</v>
      </c>
      <c r="N171" s="10">
        <v>1</v>
      </c>
      <c r="O171" s="12" t="s">
        <v>613</v>
      </c>
      <c r="P171" s="11">
        <f ca="1">IFERROR(__xludf.DUMMYFUNCTION("COUNTA(SPLIT(Q171,"" ""))"),158)</f>
        <v>158</v>
      </c>
      <c r="Q171" s="11">
        <v>5</v>
      </c>
      <c r="R171" s="11">
        <f ca="1">IFERROR(__xludf.DUMMYFUNCTION("COUNTA(SPLIT($Q171,CHAR(10),FALSE))"),2)</f>
        <v>2</v>
      </c>
      <c r="S171" s="2">
        <v>-2.3156115480000001</v>
      </c>
      <c r="T171" s="2">
        <v>0.51309024999999997</v>
      </c>
      <c r="U171" s="2">
        <v>51.65</v>
      </c>
      <c r="V171" s="2">
        <v>13.96</v>
      </c>
      <c r="W171" s="2">
        <v>16.420000000000002</v>
      </c>
      <c r="X171" s="2">
        <v>12</v>
      </c>
      <c r="Y171" s="2">
        <v>7.99</v>
      </c>
      <c r="Z171" s="2">
        <v>0.19214999999999999</v>
      </c>
      <c r="AA171" s="2">
        <v>0.2165</v>
      </c>
      <c r="AB171" s="2">
        <v>8.8152248990000004</v>
      </c>
    </row>
    <row r="172" spans="1:28" x14ac:dyDescent="0.2">
      <c r="A172" s="8">
        <v>1130</v>
      </c>
      <c r="B172" s="5" t="s">
        <v>614</v>
      </c>
      <c r="C172" s="5" t="s">
        <v>615</v>
      </c>
      <c r="D172" s="5" t="s">
        <v>587</v>
      </c>
      <c r="E172" s="9" t="s">
        <v>616</v>
      </c>
      <c r="F172" s="10">
        <v>1915</v>
      </c>
      <c r="G172" s="10" t="s">
        <v>16</v>
      </c>
      <c r="H172" s="10"/>
      <c r="I172" s="10">
        <v>1300</v>
      </c>
      <c r="J172" s="10" t="s">
        <v>17</v>
      </c>
      <c r="K172" s="10"/>
      <c r="L172" s="10" t="s">
        <v>18</v>
      </c>
      <c r="M172" s="11">
        <v>1</v>
      </c>
      <c r="N172" s="10">
        <v>1</v>
      </c>
      <c r="O172" s="12" t="s">
        <v>617</v>
      </c>
      <c r="P172" s="11">
        <f ca="1">IFERROR(__xludf.DUMMYFUNCTION("COUNTA(SPLIT(Q172,"" ""))"),152)</f>
        <v>152</v>
      </c>
      <c r="Q172" s="11">
        <v>5</v>
      </c>
      <c r="R172" s="11">
        <f ca="1">IFERROR(__xludf.DUMMYFUNCTION("COUNTA(SPLIT($Q172,CHAR(10),FALSE))"),3)</f>
        <v>3</v>
      </c>
      <c r="S172" s="2">
        <v>-0.23514865800000001</v>
      </c>
      <c r="T172" s="2">
        <v>0.523394688</v>
      </c>
      <c r="U172" s="2">
        <v>67.900000000000006</v>
      </c>
      <c r="V172" s="2">
        <v>11.44</v>
      </c>
      <c r="W172" s="2">
        <v>14.28</v>
      </c>
      <c r="X172" s="2">
        <v>8</v>
      </c>
      <c r="Y172" s="2">
        <v>7.52</v>
      </c>
      <c r="Z172" s="2">
        <v>0.12332</v>
      </c>
      <c r="AA172" s="2">
        <v>0.15631999999999999</v>
      </c>
      <c r="AB172" s="2">
        <v>9.4333186359999992</v>
      </c>
    </row>
    <row r="173" spans="1:28" x14ac:dyDescent="0.2">
      <c r="A173" s="8">
        <v>1131</v>
      </c>
      <c r="B173" s="5" t="s">
        <v>618</v>
      </c>
      <c r="C173" s="5" t="s">
        <v>619</v>
      </c>
      <c r="D173" s="5" t="s">
        <v>587</v>
      </c>
      <c r="E173" s="9" t="s">
        <v>620</v>
      </c>
      <c r="F173" s="10">
        <v>1915</v>
      </c>
      <c r="G173" s="10" t="s">
        <v>16</v>
      </c>
      <c r="H173" s="10"/>
      <c r="I173" s="10">
        <v>1300</v>
      </c>
      <c r="J173" s="10" t="s">
        <v>17</v>
      </c>
      <c r="K173" s="10"/>
      <c r="L173" s="10" t="s">
        <v>22</v>
      </c>
      <c r="M173" s="11">
        <v>2</v>
      </c>
      <c r="N173" s="10">
        <v>1.5</v>
      </c>
      <c r="O173" s="12" t="s">
        <v>621</v>
      </c>
      <c r="P173" s="11">
        <f ca="1">IFERROR(__xludf.DUMMYFUNCTION("COUNTA(SPLIT(Q173,"" ""))"),144)</f>
        <v>144</v>
      </c>
      <c r="Q173" s="11">
        <v>6</v>
      </c>
      <c r="R173" s="11">
        <f ca="1">IFERROR(__xludf.DUMMYFUNCTION("COUNTA(SPLIT($Q173,CHAR(10),FALSE))"),2)</f>
        <v>2</v>
      </c>
      <c r="S173" s="2">
        <v>-1.679509559</v>
      </c>
      <c r="T173" s="2">
        <v>0.47349285099999999</v>
      </c>
      <c r="U173" s="2">
        <v>47.12</v>
      </c>
      <c r="V173" s="2">
        <v>12.73</v>
      </c>
      <c r="W173" s="2">
        <v>13.89</v>
      </c>
      <c r="X173" s="2">
        <v>15</v>
      </c>
      <c r="Y173" s="2">
        <v>9.49</v>
      </c>
      <c r="Z173" s="2">
        <v>0.38147999999999999</v>
      </c>
      <c r="AA173" s="2">
        <v>0.41572999999999999</v>
      </c>
      <c r="AB173" s="2">
        <v>5.4176786310000002</v>
      </c>
    </row>
    <row r="174" spans="1:28" x14ac:dyDescent="0.2">
      <c r="A174" s="8">
        <v>1133</v>
      </c>
      <c r="B174" s="5" t="s">
        <v>622</v>
      </c>
      <c r="C174" s="5" t="s">
        <v>623</v>
      </c>
      <c r="D174" s="5"/>
      <c r="E174" s="9" t="s">
        <v>624</v>
      </c>
      <c r="F174" s="10">
        <v>1917</v>
      </c>
      <c r="G174" s="10" t="s">
        <v>16</v>
      </c>
      <c r="H174" s="10"/>
      <c r="I174" s="10">
        <v>900</v>
      </c>
      <c r="J174" s="10" t="s">
        <v>17</v>
      </c>
      <c r="K174" s="10"/>
      <c r="L174" s="10" t="s">
        <v>22</v>
      </c>
      <c r="M174" s="11">
        <v>2</v>
      </c>
      <c r="N174" s="10">
        <v>2</v>
      </c>
      <c r="O174" s="12" t="s">
        <v>625</v>
      </c>
      <c r="P174" s="11">
        <f ca="1">IFERROR(__xludf.DUMMYFUNCTION("COUNTA(SPLIT(Q174,"" ""))"),167)</f>
        <v>167</v>
      </c>
      <c r="Q174" s="11">
        <v>13</v>
      </c>
      <c r="R174" s="11">
        <f ca="1">IFERROR(__xludf.DUMMYFUNCTION("COUNTA(SPLIT($Q174,CHAR(10),FALSE))"),5)</f>
        <v>5</v>
      </c>
      <c r="S174" s="2">
        <v>-0.45199437399999998</v>
      </c>
      <c r="T174" s="2">
        <v>0.46505698600000001</v>
      </c>
      <c r="U174" s="2">
        <v>80.22</v>
      </c>
      <c r="V174" s="2">
        <v>5.65</v>
      </c>
      <c r="W174" s="2">
        <v>5.91</v>
      </c>
      <c r="X174" s="2">
        <v>8</v>
      </c>
      <c r="Y174" s="2">
        <v>6.91</v>
      </c>
      <c r="Z174" s="2">
        <v>1.9040000000000001E-2</v>
      </c>
      <c r="AA174" s="2">
        <v>2.6720000000000001E-2</v>
      </c>
      <c r="AB174" s="2">
        <v>11.91615094</v>
      </c>
    </row>
    <row r="175" spans="1:28" x14ac:dyDescent="0.2">
      <c r="A175" s="8">
        <v>1135</v>
      </c>
      <c r="B175" s="5" t="s">
        <v>622</v>
      </c>
      <c r="C175" s="5" t="s">
        <v>626</v>
      </c>
      <c r="D175" s="5"/>
      <c r="E175" s="9" t="s">
        <v>627</v>
      </c>
      <c r="F175" s="10">
        <v>1904</v>
      </c>
      <c r="G175" s="10" t="s">
        <v>16</v>
      </c>
      <c r="H175" s="10"/>
      <c r="I175" s="10">
        <v>1300</v>
      </c>
      <c r="J175" s="10" t="s">
        <v>17</v>
      </c>
      <c r="K175" s="10"/>
      <c r="L175" s="10" t="s">
        <v>18</v>
      </c>
      <c r="M175" s="11">
        <v>1</v>
      </c>
      <c r="N175" s="10">
        <v>1</v>
      </c>
      <c r="O175" s="12" t="s">
        <v>628</v>
      </c>
      <c r="P175" s="11">
        <f ca="1">IFERROR(__xludf.DUMMYFUNCTION("COUNTA(SPLIT(Q175,"" ""))"),188)</f>
        <v>188</v>
      </c>
      <c r="Q175" s="11">
        <v>8</v>
      </c>
      <c r="R175" s="11">
        <f ca="1">IFERROR(__xludf.DUMMYFUNCTION("COUNTA(SPLIT($Q175,CHAR(10),FALSE))"),2)</f>
        <v>2</v>
      </c>
      <c r="S175" s="2">
        <v>-9.3604040999999999E-2</v>
      </c>
      <c r="T175" s="2">
        <v>0.45672900599999999</v>
      </c>
      <c r="U175" s="2">
        <v>66.92</v>
      </c>
      <c r="V175" s="2">
        <v>9.7899999999999991</v>
      </c>
      <c r="W175" s="2">
        <v>10.83</v>
      </c>
      <c r="X175" s="2">
        <v>10</v>
      </c>
      <c r="Y175" s="2">
        <v>7.48</v>
      </c>
      <c r="Z175" s="2">
        <v>0.13139000000000001</v>
      </c>
      <c r="AA175" s="2">
        <v>0.12995000000000001</v>
      </c>
      <c r="AB175" s="2">
        <v>13.588480029999999</v>
      </c>
    </row>
    <row r="176" spans="1:28" x14ac:dyDescent="0.2">
      <c r="A176" s="8">
        <v>1136</v>
      </c>
      <c r="B176" s="5" t="s">
        <v>622</v>
      </c>
      <c r="C176" s="5" t="s">
        <v>629</v>
      </c>
      <c r="D176" s="5"/>
      <c r="E176" s="9" t="s">
        <v>630</v>
      </c>
      <c r="F176" s="10">
        <v>1908</v>
      </c>
      <c r="G176" s="10" t="s">
        <v>16</v>
      </c>
      <c r="H176" s="10"/>
      <c r="I176" s="10">
        <v>900</v>
      </c>
      <c r="J176" s="10" t="s">
        <v>17</v>
      </c>
      <c r="K176" s="10"/>
      <c r="L176" s="10" t="s">
        <v>18</v>
      </c>
      <c r="M176" s="11">
        <v>1</v>
      </c>
      <c r="N176" s="10">
        <v>1</v>
      </c>
      <c r="O176" s="12" t="s">
        <v>631</v>
      </c>
      <c r="P176" s="11">
        <f ca="1">IFERROR(__xludf.DUMMYFUNCTION("COUNTA(SPLIT(Q176,"" ""))"),173)</f>
        <v>173</v>
      </c>
      <c r="Q176" s="11">
        <v>13</v>
      </c>
      <c r="R176" s="11">
        <f ca="1">IFERROR(__xludf.DUMMYFUNCTION("COUNTA(SPLIT($Q176,CHAR(10),FALSE))"),7)</f>
        <v>7</v>
      </c>
      <c r="S176" s="2">
        <v>-0.365378816</v>
      </c>
      <c r="T176" s="2">
        <v>0.47572066099999999</v>
      </c>
      <c r="U176" s="2">
        <v>83.27</v>
      </c>
      <c r="V176" s="2">
        <v>5.08</v>
      </c>
      <c r="W176" s="2">
        <v>5.89</v>
      </c>
      <c r="X176" s="2">
        <v>7</v>
      </c>
      <c r="Y176" s="2">
        <v>7.04</v>
      </c>
      <c r="Z176" s="2">
        <v>0.19728000000000001</v>
      </c>
      <c r="AA176" s="2">
        <v>0.19081999999999999</v>
      </c>
      <c r="AB176" s="2">
        <v>12.21889476</v>
      </c>
    </row>
    <row r="177" spans="1:28" x14ac:dyDescent="0.2">
      <c r="A177" s="8">
        <v>1137</v>
      </c>
      <c r="B177" s="5" t="s">
        <v>622</v>
      </c>
      <c r="C177" s="5" t="s">
        <v>632</v>
      </c>
      <c r="D177" s="5"/>
      <c r="E177" s="9" t="s">
        <v>633</v>
      </c>
      <c r="F177" s="10">
        <v>1919</v>
      </c>
      <c r="G177" s="10" t="s">
        <v>16</v>
      </c>
      <c r="H177" s="10"/>
      <c r="I177" s="10">
        <v>1300</v>
      </c>
      <c r="J177" s="10" t="s">
        <v>17</v>
      </c>
      <c r="K177" s="10"/>
      <c r="L177" s="10" t="s">
        <v>22</v>
      </c>
      <c r="M177" s="11">
        <v>2</v>
      </c>
      <c r="N177" s="10">
        <v>2</v>
      </c>
      <c r="O177" s="12" t="s">
        <v>634</v>
      </c>
      <c r="P177" s="11">
        <f ca="1">IFERROR(__xludf.DUMMYFUNCTION("COUNTA(SPLIT(Q177,"" ""))"),172)</f>
        <v>172</v>
      </c>
      <c r="Q177" s="11">
        <v>6</v>
      </c>
      <c r="R177" s="11">
        <f ca="1">IFERROR(__xludf.DUMMYFUNCTION("COUNTA(SPLIT($Q177,CHAR(10),FALSE))"),2)</f>
        <v>2</v>
      </c>
      <c r="S177" s="2">
        <v>-0.69030788399999998</v>
      </c>
      <c r="T177" s="2">
        <v>0.45653521499999999</v>
      </c>
      <c r="U177" s="2">
        <v>56.78</v>
      </c>
      <c r="V177" s="2">
        <v>12.5</v>
      </c>
      <c r="W177" s="2">
        <v>13.6</v>
      </c>
      <c r="X177" s="2">
        <v>12</v>
      </c>
      <c r="Y177" s="2">
        <v>7.62</v>
      </c>
      <c r="Z177" s="2">
        <v>0.17088</v>
      </c>
      <c r="AA177" s="2">
        <v>0.16786000000000001</v>
      </c>
      <c r="AB177" s="2">
        <v>15.77431895</v>
      </c>
    </row>
    <row r="178" spans="1:28" x14ac:dyDescent="0.2">
      <c r="A178" s="8">
        <v>1138</v>
      </c>
      <c r="B178" s="5" t="s">
        <v>635</v>
      </c>
      <c r="C178" s="5" t="s">
        <v>636</v>
      </c>
      <c r="D178" s="5"/>
      <c r="E178" s="9" t="s">
        <v>637</v>
      </c>
      <c r="F178" s="10">
        <v>2005</v>
      </c>
      <c r="G178" s="10" t="s">
        <v>16</v>
      </c>
      <c r="H178" s="10"/>
      <c r="I178" s="10">
        <v>1300</v>
      </c>
      <c r="J178" s="10" t="s">
        <v>17</v>
      </c>
      <c r="K178" s="10"/>
      <c r="L178" s="10" t="s">
        <v>22</v>
      </c>
      <c r="M178" s="11">
        <v>2</v>
      </c>
      <c r="N178" s="10">
        <v>1.5</v>
      </c>
      <c r="O178" s="12" t="s">
        <v>638</v>
      </c>
      <c r="P178" s="11">
        <f ca="1">IFERROR(__xludf.DUMMYFUNCTION("COUNTA(SPLIT(Q178,"" ""))"),195)</f>
        <v>195</v>
      </c>
      <c r="Q178" s="11">
        <v>9</v>
      </c>
      <c r="R178" s="11">
        <f ca="1">IFERROR(__xludf.DUMMYFUNCTION("COUNTA(SPLIT($Q178,CHAR(10),FALSE))"),1)</f>
        <v>1</v>
      </c>
      <c r="S178" s="2">
        <v>-2.4619995819999998</v>
      </c>
      <c r="T178" s="2">
        <v>0.52112582900000004</v>
      </c>
      <c r="U178" s="2">
        <v>60.76</v>
      </c>
      <c r="V178" s="2">
        <v>10.17</v>
      </c>
      <c r="W178" s="2">
        <v>10.77</v>
      </c>
      <c r="X178" s="2">
        <v>11</v>
      </c>
      <c r="Y178" s="2">
        <v>8.11</v>
      </c>
      <c r="Z178" s="2">
        <v>0.26291999999999999</v>
      </c>
      <c r="AA178" s="2">
        <v>0.24152999999999999</v>
      </c>
      <c r="AB178" s="2">
        <v>14.918984500000001</v>
      </c>
    </row>
    <row r="179" spans="1:28" x14ac:dyDescent="0.2">
      <c r="A179" s="8">
        <v>1139</v>
      </c>
      <c r="B179" s="5" t="s">
        <v>639</v>
      </c>
      <c r="C179" s="5" t="s">
        <v>640</v>
      </c>
      <c r="D179" s="5"/>
      <c r="E179" s="9" t="s">
        <v>641</v>
      </c>
      <c r="F179" s="10">
        <v>1910</v>
      </c>
      <c r="G179" s="10" t="s">
        <v>16</v>
      </c>
      <c r="H179" s="10"/>
      <c r="I179" s="10">
        <v>1300</v>
      </c>
      <c r="J179" s="10" t="s">
        <v>17</v>
      </c>
      <c r="K179" s="10"/>
      <c r="L179" s="10" t="s">
        <v>18</v>
      </c>
      <c r="M179" s="11">
        <v>1</v>
      </c>
      <c r="N179" s="10">
        <v>1</v>
      </c>
      <c r="O179" s="12" t="s">
        <v>642</v>
      </c>
      <c r="P179" s="11">
        <f ca="1">IFERROR(__xludf.DUMMYFUNCTION("COUNTA(SPLIT(Q179,"" ""))"),185)</f>
        <v>185</v>
      </c>
      <c r="Q179" s="11">
        <v>7</v>
      </c>
      <c r="R179" s="11">
        <f ca="1">IFERROR(__xludf.DUMMYFUNCTION("COUNTA(SPLIT($Q179,CHAR(10),FALSE))"),2)</f>
        <v>2</v>
      </c>
      <c r="S179" s="2">
        <v>-1.693248941</v>
      </c>
      <c r="T179" s="2">
        <v>0.45188542500000001</v>
      </c>
      <c r="U179" s="2">
        <v>62.83</v>
      </c>
      <c r="V179" s="2">
        <v>10.33</v>
      </c>
      <c r="W179" s="2">
        <v>11.76</v>
      </c>
      <c r="X179" s="2">
        <v>11</v>
      </c>
      <c r="Y179" s="2">
        <v>8.5</v>
      </c>
      <c r="Z179" s="2">
        <v>0.17055000000000001</v>
      </c>
      <c r="AA179" s="2">
        <v>0.15692</v>
      </c>
      <c r="AB179" s="2">
        <v>10.87593045</v>
      </c>
    </row>
    <row r="180" spans="1:28" x14ac:dyDescent="0.2">
      <c r="A180" s="8">
        <v>1140</v>
      </c>
      <c r="B180" s="5" t="s">
        <v>639</v>
      </c>
      <c r="C180" s="5" t="s">
        <v>643</v>
      </c>
      <c r="D180" s="5"/>
      <c r="E180" s="9" t="s">
        <v>644</v>
      </c>
      <c r="F180" s="10">
        <v>1901</v>
      </c>
      <c r="G180" s="10" t="s">
        <v>16</v>
      </c>
      <c r="H180" s="10"/>
      <c r="I180" s="10">
        <v>900</v>
      </c>
      <c r="J180" s="10" t="s">
        <v>17</v>
      </c>
      <c r="K180" s="10"/>
      <c r="L180" s="10" t="s">
        <v>18</v>
      </c>
      <c r="M180" s="11">
        <v>1</v>
      </c>
      <c r="N180" s="10">
        <v>1</v>
      </c>
      <c r="O180" s="12" t="s">
        <v>645</v>
      </c>
      <c r="P180" s="11">
        <f ca="1">IFERROR(__xludf.DUMMYFUNCTION("COUNTA(SPLIT(Q180,"" ""))"),159)</f>
        <v>159</v>
      </c>
      <c r="Q180" s="11">
        <v>8</v>
      </c>
      <c r="R180" s="11">
        <f ca="1">IFERROR(__xludf.DUMMYFUNCTION("COUNTA(SPLIT($Q180,CHAR(10),FALSE))"),1)</f>
        <v>1</v>
      </c>
      <c r="S180" s="2">
        <v>-1.186614667</v>
      </c>
      <c r="T180" s="2">
        <v>0.47338624800000001</v>
      </c>
      <c r="U180" s="2">
        <v>72.38</v>
      </c>
      <c r="V180" s="2">
        <v>8.16</v>
      </c>
      <c r="W180" s="2">
        <v>9.35</v>
      </c>
      <c r="X180" s="2">
        <v>9</v>
      </c>
      <c r="Y180" s="2">
        <v>7.58</v>
      </c>
      <c r="Z180" s="2">
        <v>0.16447000000000001</v>
      </c>
      <c r="AA180" s="2">
        <v>0.19564000000000001</v>
      </c>
      <c r="AB180" s="2">
        <v>17.368483479999998</v>
      </c>
    </row>
    <row r="181" spans="1:28" x14ac:dyDescent="0.2">
      <c r="A181" s="8">
        <v>1141</v>
      </c>
      <c r="B181" s="5" t="s">
        <v>646</v>
      </c>
      <c r="C181" s="5" t="s">
        <v>647</v>
      </c>
      <c r="D181" s="5"/>
      <c r="E181" s="9" t="s">
        <v>648</v>
      </c>
      <c r="F181" s="10">
        <v>1872</v>
      </c>
      <c r="G181" s="10" t="s">
        <v>16</v>
      </c>
      <c r="H181" s="10"/>
      <c r="I181" s="10">
        <v>900</v>
      </c>
      <c r="J181" s="10" t="s">
        <v>17</v>
      </c>
      <c r="K181" s="10"/>
      <c r="L181" s="10" t="s">
        <v>18</v>
      </c>
      <c r="M181" s="11">
        <v>1</v>
      </c>
      <c r="N181" s="10">
        <v>1</v>
      </c>
      <c r="O181" s="12" t="s">
        <v>649</v>
      </c>
      <c r="P181" s="11">
        <f ca="1">IFERROR(__xludf.DUMMYFUNCTION("COUNTA(SPLIT(Q181,"" ""))"),183)</f>
        <v>183</v>
      </c>
      <c r="Q181" s="11">
        <v>10</v>
      </c>
      <c r="R181" s="11">
        <f ca="1">IFERROR(__xludf.DUMMYFUNCTION("COUNTA(SPLIT($Q181,CHAR(10),FALSE))"),5)</f>
        <v>5</v>
      </c>
      <c r="S181" s="2">
        <v>-0.98216279900000003</v>
      </c>
      <c r="T181" s="2">
        <v>0.466723367</v>
      </c>
      <c r="U181" s="2">
        <v>79.8</v>
      </c>
      <c r="V181" s="2">
        <v>6.85</v>
      </c>
      <c r="W181" s="2">
        <v>6.88</v>
      </c>
      <c r="X181" s="2">
        <v>8</v>
      </c>
      <c r="Y181" s="2">
        <v>7.16</v>
      </c>
      <c r="Z181" s="2">
        <v>0.10037</v>
      </c>
      <c r="AA181" s="2">
        <v>8.9510000000000006E-2</v>
      </c>
      <c r="AB181" s="2">
        <v>20.274282679999999</v>
      </c>
    </row>
    <row r="182" spans="1:28" x14ac:dyDescent="0.2">
      <c r="A182" s="8">
        <v>1142</v>
      </c>
      <c r="B182" s="5" t="s">
        <v>650</v>
      </c>
      <c r="C182" s="5" t="s">
        <v>651</v>
      </c>
      <c r="D182" s="5"/>
      <c r="E182" s="9" t="s">
        <v>652</v>
      </c>
      <c r="F182" s="10">
        <v>2002</v>
      </c>
      <c r="G182" s="10" t="s">
        <v>16</v>
      </c>
      <c r="H182" s="10"/>
      <c r="I182" s="10">
        <v>1100</v>
      </c>
      <c r="J182" s="10" t="s">
        <v>17</v>
      </c>
      <c r="K182" s="10"/>
      <c r="L182" s="10" t="s">
        <v>18</v>
      </c>
      <c r="M182" s="11">
        <v>1</v>
      </c>
      <c r="N182" s="10">
        <v>1</v>
      </c>
      <c r="O182" s="12" t="s">
        <v>653</v>
      </c>
      <c r="P182" s="11">
        <f ca="1">IFERROR(__xludf.DUMMYFUNCTION("COUNTA(SPLIT(Q182,"" ""))"),167)</f>
        <v>167</v>
      </c>
      <c r="Q182" s="11">
        <v>8</v>
      </c>
      <c r="R182" s="11">
        <f ca="1">IFERROR(__xludf.DUMMYFUNCTION("COUNTA(SPLIT($Q182,CHAR(10),FALSE))"),2)</f>
        <v>2</v>
      </c>
      <c r="S182" s="2">
        <v>-7.3938240000000002E-3</v>
      </c>
      <c r="T182" s="2">
        <v>0.469067173</v>
      </c>
      <c r="U182" s="2">
        <v>78.27</v>
      </c>
      <c r="V182" s="2">
        <v>7.62</v>
      </c>
      <c r="W182" s="2">
        <v>8.0399999999999991</v>
      </c>
      <c r="X182" s="2">
        <v>8</v>
      </c>
      <c r="Y182" s="2">
        <v>6.46</v>
      </c>
      <c r="Z182" s="2">
        <v>-5.602E-2</v>
      </c>
      <c r="AA182" s="2">
        <v>-3.3230000000000003E-2</v>
      </c>
      <c r="AB182" s="2">
        <v>19.097820609999999</v>
      </c>
    </row>
    <row r="183" spans="1:28" x14ac:dyDescent="0.2">
      <c r="A183" s="8">
        <v>1143</v>
      </c>
      <c r="B183" s="5" t="s">
        <v>654</v>
      </c>
      <c r="C183" s="5" t="s">
        <v>655</v>
      </c>
      <c r="D183" s="5"/>
      <c r="E183" s="9" t="s">
        <v>656</v>
      </c>
      <c r="F183" s="10">
        <v>2008</v>
      </c>
      <c r="G183" s="10" t="s">
        <v>16</v>
      </c>
      <c r="H183" s="10"/>
      <c r="I183" s="10">
        <v>1100</v>
      </c>
      <c r="J183" s="10" t="s">
        <v>17</v>
      </c>
      <c r="K183" s="10"/>
      <c r="L183" s="10" t="s">
        <v>18</v>
      </c>
      <c r="M183" s="11">
        <v>1</v>
      </c>
      <c r="N183" s="10">
        <v>1</v>
      </c>
      <c r="O183" s="12" t="s">
        <v>657</v>
      </c>
      <c r="P183" s="11">
        <f ca="1">IFERROR(__xludf.DUMMYFUNCTION("COUNTA(SPLIT(Q183,"" ""))"),163)</f>
        <v>163</v>
      </c>
      <c r="Q183" s="11">
        <v>8</v>
      </c>
      <c r="R183" s="11">
        <f ca="1">IFERROR(__xludf.DUMMYFUNCTION("COUNTA(SPLIT($Q183,CHAR(10),FALSE))"),2)</f>
        <v>2</v>
      </c>
      <c r="S183" s="2">
        <v>-0.12130571800000001</v>
      </c>
      <c r="T183" s="2">
        <v>0.49356214100000001</v>
      </c>
      <c r="U183" s="2">
        <v>70.81</v>
      </c>
      <c r="V183" s="2">
        <v>7.94</v>
      </c>
      <c r="W183" s="2">
        <v>7.72</v>
      </c>
      <c r="X183" s="2">
        <v>10</v>
      </c>
      <c r="Y183" s="2">
        <v>7.51</v>
      </c>
      <c r="Z183" s="2">
        <v>0.14474000000000001</v>
      </c>
      <c r="AA183" s="2">
        <v>0.16278999999999999</v>
      </c>
      <c r="AB183" s="2">
        <v>15.03236704</v>
      </c>
    </row>
    <row r="184" spans="1:28" x14ac:dyDescent="0.2">
      <c r="A184" s="8">
        <v>1144</v>
      </c>
      <c r="B184" s="5" t="s">
        <v>658</v>
      </c>
      <c r="C184" s="5" t="s">
        <v>659</v>
      </c>
      <c r="D184" s="5"/>
      <c r="E184" s="9" t="s">
        <v>660</v>
      </c>
      <c r="F184" s="10">
        <v>1904</v>
      </c>
      <c r="G184" s="10" t="s">
        <v>16</v>
      </c>
      <c r="H184" s="10"/>
      <c r="I184" s="10">
        <v>1100</v>
      </c>
      <c r="J184" s="10" t="s">
        <v>17</v>
      </c>
      <c r="K184" s="10"/>
      <c r="L184" s="10" t="s">
        <v>18</v>
      </c>
      <c r="M184" s="11">
        <v>1</v>
      </c>
      <c r="N184" s="10">
        <v>1</v>
      </c>
      <c r="O184" s="12" t="s">
        <v>661</v>
      </c>
      <c r="P184" s="11">
        <f ca="1">IFERROR(__xludf.DUMMYFUNCTION("COUNTA(SPLIT(Q184,"" ""))"),198)</f>
        <v>198</v>
      </c>
      <c r="Q184" s="11">
        <v>11</v>
      </c>
      <c r="R184" s="11">
        <f ca="1">IFERROR(__xludf.DUMMYFUNCTION("COUNTA(SPLIT($Q184,CHAR(10),FALSE))"),2)</f>
        <v>2</v>
      </c>
      <c r="S184" s="2">
        <v>-2.0191171300000001</v>
      </c>
      <c r="T184" s="2">
        <v>0.472213416</v>
      </c>
      <c r="U184" s="2">
        <v>79.3</v>
      </c>
      <c r="V184" s="2">
        <v>6.76</v>
      </c>
      <c r="W184" s="2">
        <v>7.08</v>
      </c>
      <c r="X184" s="2">
        <v>8</v>
      </c>
      <c r="Y184" s="2">
        <v>6.03</v>
      </c>
      <c r="Z184" s="2">
        <v>9.5329999999999998E-2</v>
      </c>
      <c r="AA184" s="2">
        <v>8.362E-2</v>
      </c>
      <c r="AB184" s="2">
        <v>18.678015200000001</v>
      </c>
    </row>
    <row r="185" spans="1:28" x14ac:dyDescent="0.2">
      <c r="A185" s="8">
        <v>1145</v>
      </c>
      <c r="B185" s="5" t="s">
        <v>658</v>
      </c>
      <c r="C185" s="5" t="s">
        <v>662</v>
      </c>
      <c r="D185" s="5"/>
      <c r="E185" s="9" t="s">
        <v>663</v>
      </c>
      <c r="F185" s="10">
        <v>1905</v>
      </c>
      <c r="G185" s="10" t="s">
        <v>16</v>
      </c>
      <c r="H185" s="10"/>
      <c r="I185" s="10">
        <v>1100</v>
      </c>
      <c r="J185" s="10" t="s">
        <v>17</v>
      </c>
      <c r="K185" s="10"/>
      <c r="L185" s="10" t="s">
        <v>22</v>
      </c>
      <c r="M185" s="11">
        <v>2</v>
      </c>
      <c r="N185" s="10">
        <v>2</v>
      </c>
      <c r="O185" s="12" t="s">
        <v>664</v>
      </c>
      <c r="P185" s="11">
        <f ca="1">IFERROR(__xludf.DUMMYFUNCTION("COUNTA(SPLIT(Q185,"" ""))"),166)</f>
        <v>166</v>
      </c>
      <c r="Q185" s="11">
        <v>8</v>
      </c>
      <c r="R185" s="11">
        <f ca="1">IFERROR(__xludf.DUMMYFUNCTION("COUNTA(SPLIT($Q185,CHAR(10),FALSE))"),1)</f>
        <v>1</v>
      </c>
      <c r="S185" s="2">
        <v>-2.151920879</v>
      </c>
      <c r="T185" s="2">
        <v>0.50723943699999996</v>
      </c>
      <c r="U185" s="2">
        <v>67.11</v>
      </c>
      <c r="V185" s="2">
        <v>9.09</v>
      </c>
      <c r="W185" s="2">
        <v>9.8000000000000007</v>
      </c>
      <c r="X185" s="2">
        <v>11</v>
      </c>
      <c r="Y185" s="2">
        <v>7.89</v>
      </c>
      <c r="Z185" s="2">
        <v>0.19211</v>
      </c>
      <c r="AA185" s="2">
        <v>0.20943999999999999</v>
      </c>
      <c r="AB185" s="2">
        <v>4.4763670250000001</v>
      </c>
    </row>
    <row r="186" spans="1:28" x14ac:dyDescent="0.2">
      <c r="A186" s="8">
        <v>1146</v>
      </c>
      <c r="B186" s="5" t="s">
        <v>658</v>
      </c>
      <c r="C186" s="5" t="s">
        <v>665</v>
      </c>
      <c r="D186" s="5"/>
      <c r="E186" s="9" t="s">
        <v>666</v>
      </c>
      <c r="F186" s="10">
        <v>1909</v>
      </c>
      <c r="G186" s="10" t="s">
        <v>16</v>
      </c>
      <c r="H186" s="10"/>
      <c r="I186" s="10">
        <v>900</v>
      </c>
      <c r="J186" s="10" t="s">
        <v>17</v>
      </c>
      <c r="K186" s="10"/>
      <c r="L186" s="10" t="s">
        <v>22</v>
      </c>
      <c r="M186" s="11">
        <v>2</v>
      </c>
      <c r="N186" s="10">
        <v>1.5</v>
      </c>
      <c r="O186" s="12" t="s">
        <v>667</v>
      </c>
      <c r="P186" s="11">
        <f ca="1">IFERROR(__xludf.DUMMYFUNCTION("COUNTA(SPLIT(Q186,"" ""))"),185)</f>
        <v>185</v>
      </c>
      <c r="Q186" s="11">
        <v>11</v>
      </c>
      <c r="R186" s="11">
        <f ca="1">IFERROR(__xludf.DUMMYFUNCTION("COUNTA(SPLIT($Q186,CHAR(10),FALSE))"),3)</f>
        <v>3</v>
      </c>
      <c r="S186" s="2">
        <v>-2.7026486040000002</v>
      </c>
      <c r="T186" s="2">
        <v>0.554672206</v>
      </c>
      <c r="U186" s="2">
        <v>76.599999999999994</v>
      </c>
      <c r="V186" s="2">
        <v>6.84</v>
      </c>
      <c r="W186" s="2">
        <v>7.29</v>
      </c>
      <c r="X186" s="2">
        <v>9</v>
      </c>
      <c r="Y186" s="2">
        <v>6.83</v>
      </c>
      <c r="Z186" s="2">
        <v>0.20169999999999999</v>
      </c>
      <c r="AA186" s="2">
        <v>0.18798999999999999</v>
      </c>
      <c r="AB186" s="2">
        <v>14.003070320000001</v>
      </c>
    </row>
    <row r="187" spans="1:28" x14ac:dyDescent="0.2">
      <c r="A187" s="8">
        <v>1150</v>
      </c>
      <c r="B187" s="5" t="s">
        <v>658</v>
      </c>
      <c r="C187" s="5" t="s">
        <v>668</v>
      </c>
      <c r="D187" s="5" t="s">
        <v>669</v>
      </c>
      <c r="E187" s="9" t="s">
        <v>670</v>
      </c>
      <c r="F187" s="10">
        <v>1905</v>
      </c>
      <c r="G187" s="10" t="s">
        <v>16</v>
      </c>
      <c r="H187" s="10"/>
      <c r="I187" s="10">
        <v>1100</v>
      </c>
      <c r="J187" s="10" t="s">
        <v>17</v>
      </c>
      <c r="K187" s="10"/>
      <c r="L187" s="10" t="s">
        <v>18</v>
      </c>
      <c r="M187" s="11">
        <v>1</v>
      </c>
      <c r="N187" s="10">
        <v>1</v>
      </c>
      <c r="O187" s="12" t="s">
        <v>671</v>
      </c>
      <c r="P187" s="11">
        <f ca="1">IFERROR(__xludf.DUMMYFUNCTION("COUNTA(SPLIT(Q187,"" ""))"),155)</f>
        <v>155</v>
      </c>
      <c r="Q187" s="11">
        <v>8</v>
      </c>
      <c r="R187" s="11">
        <f ca="1">IFERROR(__xludf.DUMMYFUNCTION("COUNTA(SPLIT($Q187,CHAR(10),FALSE))"),1)</f>
        <v>1</v>
      </c>
      <c r="S187" s="2">
        <v>-0.41655201800000002</v>
      </c>
      <c r="T187" s="2">
        <v>0.48873177200000001</v>
      </c>
      <c r="U187" s="2">
        <v>69.680000000000007</v>
      </c>
      <c r="V187" s="2">
        <v>8.51</v>
      </c>
      <c r="W187" s="2">
        <v>8.32</v>
      </c>
      <c r="X187" s="2">
        <v>10</v>
      </c>
      <c r="Y187" s="2">
        <v>7.59</v>
      </c>
      <c r="Z187" s="2">
        <v>0.18604000000000001</v>
      </c>
      <c r="AA187" s="2">
        <v>0.19925000000000001</v>
      </c>
      <c r="AB187" s="2">
        <v>13.210099830000001</v>
      </c>
    </row>
    <row r="188" spans="1:28" x14ac:dyDescent="0.2">
      <c r="A188" s="8">
        <v>1152</v>
      </c>
      <c r="B188" s="5" t="s">
        <v>658</v>
      </c>
      <c r="C188" s="5" t="s">
        <v>672</v>
      </c>
      <c r="D188" s="5" t="s">
        <v>669</v>
      </c>
      <c r="E188" s="9" t="s">
        <v>670</v>
      </c>
      <c r="F188" s="10">
        <v>1905</v>
      </c>
      <c r="G188" s="10" t="s">
        <v>16</v>
      </c>
      <c r="H188" s="10"/>
      <c r="I188" s="10">
        <v>1100</v>
      </c>
      <c r="J188" s="10" t="s">
        <v>51</v>
      </c>
      <c r="K188" s="10"/>
      <c r="L188" s="10" t="s">
        <v>18</v>
      </c>
      <c r="M188" s="11">
        <v>1</v>
      </c>
      <c r="N188" s="10">
        <v>1</v>
      </c>
      <c r="O188" s="12" t="s">
        <v>673</v>
      </c>
      <c r="P188" s="11">
        <f ca="1">IFERROR(__xludf.DUMMYFUNCTION("COUNTA(SPLIT(Q188,"" ""))"),172)</f>
        <v>172</v>
      </c>
      <c r="Q188" s="11">
        <v>9</v>
      </c>
      <c r="R188" s="11">
        <f ca="1">IFERROR(__xludf.DUMMYFUNCTION("COUNTA(SPLIT($Q188,CHAR(10),FALSE))"),2)</f>
        <v>2</v>
      </c>
      <c r="S188" s="2">
        <v>-2.6255066199999999</v>
      </c>
      <c r="T188" s="2">
        <v>0.52256425699999998</v>
      </c>
      <c r="U188" s="2">
        <v>62.26</v>
      </c>
      <c r="V188" s="2">
        <v>9.3800000000000008</v>
      </c>
      <c r="W188" s="2">
        <v>9.9499999999999993</v>
      </c>
      <c r="X188" s="2">
        <v>10</v>
      </c>
      <c r="Y188" s="2">
        <v>7.68</v>
      </c>
      <c r="Z188" s="2">
        <v>0.16389000000000001</v>
      </c>
      <c r="AA188" s="2">
        <v>0.16835</v>
      </c>
      <c r="AB188" s="2">
        <v>14.1653903</v>
      </c>
    </row>
    <row r="189" spans="1:28" x14ac:dyDescent="0.2">
      <c r="A189" s="8">
        <v>1153</v>
      </c>
      <c r="B189" s="5" t="s">
        <v>658</v>
      </c>
      <c r="C189" s="5" t="s">
        <v>674</v>
      </c>
      <c r="D189" s="5" t="s">
        <v>669</v>
      </c>
      <c r="E189" s="9" t="s">
        <v>670</v>
      </c>
      <c r="F189" s="10">
        <v>1910</v>
      </c>
      <c r="G189" s="10" t="s">
        <v>16</v>
      </c>
      <c r="H189" s="10"/>
      <c r="I189" s="10">
        <v>900</v>
      </c>
      <c r="J189" s="10" t="s">
        <v>51</v>
      </c>
      <c r="K189" s="10"/>
      <c r="L189" s="10" t="s">
        <v>22</v>
      </c>
      <c r="M189" s="11">
        <v>2</v>
      </c>
      <c r="N189" s="10">
        <v>1.5</v>
      </c>
      <c r="O189" s="12" t="s">
        <v>675</v>
      </c>
      <c r="P189" s="11">
        <f ca="1">IFERROR(__xludf.DUMMYFUNCTION("COUNTA(SPLIT(Q189,"" ""))"),162)</f>
        <v>162</v>
      </c>
      <c r="Q189" s="11">
        <v>12</v>
      </c>
      <c r="R189" s="11">
        <f ca="1">IFERROR(__xludf.DUMMYFUNCTION("COUNTA(SPLIT($Q189,CHAR(10),FALSE))"),5)</f>
        <v>5</v>
      </c>
      <c r="S189" s="2">
        <v>-2.457151723</v>
      </c>
      <c r="T189" s="2">
        <v>0.51729886999999997</v>
      </c>
      <c r="U189" s="2">
        <v>72.650000000000006</v>
      </c>
      <c r="V189" s="2">
        <v>6.58</v>
      </c>
      <c r="W189" s="2">
        <v>7.34</v>
      </c>
      <c r="X189" s="2">
        <v>10</v>
      </c>
      <c r="Y189" s="2">
        <v>8.49</v>
      </c>
      <c r="Z189" s="2">
        <v>0.13593</v>
      </c>
      <c r="AA189" s="2">
        <v>0.13886999999999999</v>
      </c>
      <c r="AB189" s="2">
        <v>14.744596830000001</v>
      </c>
    </row>
    <row r="190" spans="1:28" x14ac:dyDescent="0.2">
      <c r="A190" s="8">
        <v>1154</v>
      </c>
      <c r="B190" s="5" t="s">
        <v>658</v>
      </c>
      <c r="C190" s="5" t="s">
        <v>676</v>
      </c>
      <c r="D190" s="5"/>
      <c r="E190" s="9" t="s">
        <v>677</v>
      </c>
      <c r="F190" s="10">
        <v>1902</v>
      </c>
      <c r="G190" s="10" t="s">
        <v>16</v>
      </c>
      <c r="H190" s="10"/>
      <c r="I190" s="10">
        <v>1100</v>
      </c>
      <c r="J190" s="10" t="s">
        <v>17</v>
      </c>
      <c r="K190" s="10"/>
      <c r="L190" s="10" t="s">
        <v>18</v>
      </c>
      <c r="M190" s="11">
        <v>1</v>
      </c>
      <c r="N190" s="10">
        <v>1</v>
      </c>
      <c r="O190" s="12" t="s">
        <v>678</v>
      </c>
      <c r="P190" s="11">
        <f ca="1">IFERROR(__xludf.DUMMYFUNCTION("COUNTA(SPLIT(Q190,"" ""))"),141)</f>
        <v>141</v>
      </c>
      <c r="Q190" s="11">
        <v>8</v>
      </c>
      <c r="R190" s="11">
        <f ca="1">IFERROR(__xludf.DUMMYFUNCTION("COUNTA(SPLIT($Q190,CHAR(10),FALSE))"),2)</f>
        <v>2</v>
      </c>
      <c r="S190" s="2">
        <v>-1.01097503</v>
      </c>
      <c r="T190" s="2">
        <v>0.476593353</v>
      </c>
      <c r="U190" s="2">
        <v>74.16</v>
      </c>
      <c r="V190" s="2">
        <v>6.86</v>
      </c>
      <c r="W190" s="2">
        <v>6.73</v>
      </c>
      <c r="X190" s="2">
        <v>10</v>
      </c>
      <c r="Y190" s="2">
        <v>7.85</v>
      </c>
      <c r="Z190" s="2">
        <v>9.3899999999999997E-2</v>
      </c>
      <c r="AA190" s="2">
        <v>0.11866</v>
      </c>
      <c r="AB190" s="2">
        <v>13.577496979999999</v>
      </c>
    </row>
    <row r="191" spans="1:28" x14ac:dyDescent="0.2">
      <c r="A191" s="8">
        <v>1156</v>
      </c>
      <c r="B191" s="5" t="s">
        <v>658</v>
      </c>
      <c r="C191" s="5" t="s">
        <v>679</v>
      </c>
      <c r="D191" s="5"/>
      <c r="E191" s="9" t="s">
        <v>680</v>
      </c>
      <c r="F191" s="10">
        <v>1903</v>
      </c>
      <c r="G191" s="10" t="s">
        <v>16</v>
      </c>
      <c r="H191" s="10"/>
      <c r="I191" s="10">
        <v>900</v>
      </c>
      <c r="J191" s="10" t="s">
        <v>17</v>
      </c>
      <c r="K191" s="10"/>
      <c r="L191" s="10" t="s">
        <v>18</v>
      </c>
      <c r="M191" s="11">
        <v>1</v>
      </c>
      <c r="N191" s="10">
        <v>1</v>
      </c>
      <c r="O191" s="12" t="s">
        <v>681</v>
      </c>
      <c r="P191" s="11">
        <f ca="1">IFERROR(__xludf.DUMMYFUNCTION("COUNTA(SPLIT(Q191,"" ""))"),170)</f>
        <v>170</v>
      </c>
      <c r="Q191" s="11">
        <v>10</v>
      </c>
      <c r="R191" s="11">
        <f ca="1">IFERROR(__xludf.DUMMYFUNCTION("COUNTA(SPLIT($Q191,CHAR(10),FALSE))"),1)</f>
        <v>1</v>
      </c>
      <c r="S191" s="2">
        <v>-1.362920068</v>
      </c>
      <c r="T191" s="2">
        <v>0.44505741300000001</v>
      </c>
      <c r="U191" s="2">
        <v>66.41</v>
      </c>
      <c r="V191" s="2">
        <v>8.27</v>
      </c>
      <c r="W191" s="2">
        <v>8.26</v>
      </c>
      <c r="X191" s="2">
        <v>11</v>
      </c>
      <c r="Y191" s="2">
        <v>7.43</v>
      </c>
      <c r="Z191" s="2">
        <v>0.1802</v>
      </c>
      <c r="AA191" s="2">
        <v>0.19306999999999999</v>
      </c>
      <c r="AB191" s="2">
        <v>16.63242807</v>
      </c>
    </row>
    <row r="192" spans="1:28" x14ac:dyDescent="0.2">
      <c r="A192" s="8">
        <v>1157</v>
      </c>
      <c r="B192" s="5" t="s">
        <v>658</v>
      </c>
      <c r="C192" s="5" t="s">
        <v>682</v>
      </c>
      <c r="D192" s="5"/>
      <c r="E192" s="9" t="s">
        <v>683</v>
      </c>
      <c r="F192" s="10">
        <v>1907</v>
      </c>
      <c r="G192" s="10" t="s">
        <v>16</v>
      </c>
      <c r="H192" s="10"/>
      <c r="I192" s="10">
        <v>1100</v>
      </c>
      <c r="J192" s="10" t="s">
        <v>17</v>
      </c>
      <c r="K192" s="10"/>
      <c r="L192" s="10" t="s">
        <v>18</v>
      </c>
      <c r="M192" s="11">
        <v>1</v>
      </c>
      <c r="N192" s="10">
        <v>1</v>
      </c>
      <c r="O192" s="12" t="s">
        <v>684</v>
      </c>
      <c r="P192" s="11">
        <f ca="1">IFERROR(__xludf.DUMMYFUNCTION("COUNTA(SPLIT(Q192,"" ""))"),180)</f>
        <v>180</v>
      </c>
      <c r="Q192" s="11">
        <v>10</v>
      </c>
      <c r="R192" s="11">
        <f ca="1">IFERROR(__xludf.DUMMYFUNCTION("COUNTA(SPLIT($Q192,CHAR(10),FALSE))"),1)</f>
        <v>1</v>
      </c>
      <c r="S192" s="2">
        <v>-1.6134969589999999</v>
      </c>
      <c r="T192" s="2">
        <v>0.46522364900000002</v>
      </c>
      <c r="U192" s="2">
        <v>76.290000000000006</v>
      </c>
      <c r="V192" s="2">
        <v>7.12</v>
      </c>
      <c r="W192" s="2">
        <v>7.46</v>
      </c>
      <c r="X192" s="2">
        <v>9</v>
      </c>
      <c r="Y192" s="2">
        <v>7.15</v>
      </c>
      <c r="Z192" s="2">
        <v>8.5900000000000004E-2</v>
      </c>
      <c r="AA192" s="2">
        <v>9.1819999999999999E-2</v>
      </c>
      <c r="AB192" s="2">
        <v>17.086504139999999</v>
      </c>
    </row>
    <row r="193" spans="1:28" x14ac:dyDescent="0.2">
      <c r="A193" s="8">
        <v>1159</v>
      </c>
      <c r="B193" s="5" t="s">
        <v>685</v>
      </c>
      <c r="C193" s="5" t="s">
        <v>686</v>
      </c>
      <c r="D193" s="5" t="s">
        <v>687</v>
      </c>
      <c r="E193" s="9" t="s">
        <v>688</v>
      </c>
      <c r="F193" s="10"/>
      <c r="G193" s="10" t="s">
        <v>16</v>
      </c>
      <c r="H193" s="10"/>
      <c r="I193" s="10">
        <v>1100</v>
      </c>
      <c r="J193" s="10" t="s">
        <v>17</v>
      </c>
      <c r="K193" s="10"/>
      <c r="L193" s="10" t="s">
        <v>18</v>
      </c>
      <c r="M193" s="11">
        <v>1</v>
      </c>
      <c r="N193" s="10">
        <v>1</v>
      </c>
      <c r="O193" s="12" t="s">
        <v>689</v>
      </c>
      <c r="P193" s="11">
        <f ca="1">IFERROR(__xludf.DUMMYFUNCTION("COUNTA(SPLIT(Q193,"" ""))"),141)</f>
        <v>141</v>
      </c>
      <c r="Q193" s="11">
        <v>6</v>
      </c>
      <c r="R193" s="11">
        <f ca="1">IFERROR(__xludf.DUMMYFUNCTION("COUNTA(SPLIT($Q193,CHAR(10),FALSE))"),1)</f>
        <v>1</v>
      </c>
      <c r="S193" s="2">
        <v>-0.38531006299999998</v>
      </c>
      <c r="T193" s="2">
        <v>0.47792897200000001</v>
      </c>
      <c r="U193" s="2">
        <v>80.98</v>
      </c>
      <c r="V193" s="2">
        <v>7.8</v>
      </c>
      <c r="W193" s="2">
        <v>7.95</v>
      </c>
      <c r="X193" s="2">
        <v>6</v>
      </c>
      <c r="Y193" s="2">
        <v>5.7</v>
      </c>
      <c r="Z193" s="2">
        <v>5.2409999999999998E-2</v>
      </c>
      <c r="AA193" s="2">
        <v>0.10002999999999999</v>
      </c>
      <c r="AB193" s="2">
        <v>16.413331530000001</v>
      </c>
    </row>
    <row r="194" spans="1:28" x14ac:dyDescent="0.2">
      <c r="A194" s="8">
        <v>1160</v>
      </c>
      <c r="B194" s="5" t="s">
        <v>685</v>
      </c>
      <c r="C194" s="5" t="s">
        <v>690</v>
      </c>
      <c r="D194" s="5" t="s">
        <v>691</v>
      </c>
      <c r="E194" s="9" t="s">
        <v>692</v>
      </c>
      <c r="F194" s="10">
        <v>2013</v>
      </c>
      <c r="G194" s="10" t="s">
        <v>16</v>
      </c>
      <c r="H194" s="10"/>
      <c r="I194" s="10">
        <v>900</v>
      </c>
      <c r="J194" s="10" t="s">
        <v>17</v>
      </c>
      <c r="K194" s="10"/>
      <c r="L194" s="10" t="s">
        <v>22</v>
      </c>
      <c r="M194" s="11">
        <v>2</v>
      </c>
      <c r="N194" s="10">
        <v>2</v>
      </c>
      <c r="O194" s="12" t="s">
        <v>693</v>
      </c>
      <c r="P194" s="11">
        <f ca="1">IFERROR(__xludf.DUMMYFUNCTION("COUNTA(SPLIT(Q194,"" ""))"),150)</f>
        <v>150</v>
      </c>
      <c r="Q194" s="11">
        <v>10</v>
      </c>
      <c r="R194" s="11">
        <f ca="1">IFERROR(__xludf.DUMMYFUNCTION("COUNTA(SPLIT($Q194,CHAR(10),FALSE))"),2)</f>
        <v>2</v>
      </c>
      <c r="S194" s="2">
        <v>-0.202065737</v>
      </c>
      <c r="T194" s="2">
        <v>0.47027434400000001</v>
      </c>
      <c r="U194" s="2">
        <v>78.33</v>
      </c>
      <c r="V194" s="2">
        <v>6.08</v>
      </c>
      <c r="W194" s="2">
        <v>5.99</v>
      </c>
      <c r="X194" s="2">
        <v>8</v>
      </c>
      <c r="Y194" s="2">
        <v>6.69</v>
      </c>
      <c r="Z194" s="2">
        <v>0.11415</v>
      </c>
      <c r="AA194" s="2">
        <v>0.15040000000000001</v>
      </c>
      <c r="AB194" s="2">
        <v>19.18051638</v>
      </c>
    </row>
    <row r="195" spans="1:28" x14ac:dyDescent="0.2">
      <c r="A195" s="8">
        <v>1164</v>
      </c>
      <c r="B195" s="5" t="s">
        <v>694</v>
      </c>
      <c r="C195" s="5" t="s">
        <v>695</v>
      </c>
      <c r="D195" s="5" t="s">
        <v>696</v>
      </c>
      <c r="E195" s="9" t="s">
        <v>697</v>
      </c>
      <c r="F195" s="10">
        <v>1893</v>
      </c>
      <c r="G195" s="10" t="s">
        <v>68</v>
      </c>
      <c r="H195" s="10"/>
      <c r="I195" s="10">
        <v>900</v>
      </c>
      <c r="J195" s="10" t="s">
        <v>51</v>
      </c>
      <c r="K195" s="10"/>
      <c r="L195" s="10" t="s">
        <v>18</v>
      </c>
      <c r="M195" s="11">
        <v>1</v>
      </c>
      <c r="N195" s="10">
        <v>1</v>
      </c>
      <c r="O195" s="12" t="s">
        <v>698</v>
      </c>
      <c r="P195" s="11">
        <f ca="1">IFERROR(__xludf.DUMMYFUNCTION("COUNTA(SPLIT(Q195,"" ""))"),145)</f>
        <v>145</v>
      </c>
      <c r="Q195" s="11">
        <v>10</v>
      </c>
      <c r="R195" s="11">
        <f ca="1">IFERROR(__xludf.DUMMYFUNCTION("COUNTA(SPLIT($Q195,CHAR(10),FALSE))"),1)</f>
        <v>1</v>
      </c>
      <c r="S195" s="2">
        <v>-0.95169720800000002</v>
      </c>
      <c r="T195" s="2">
        <v>0.46328518800000001</v>
      </c>
      <c r="U195" s="2">
        <v>62.59</v>
      </c>
      <c r="V195" s="2">
        <v>8.1300000000000008</v>
      </c>
      <c r="W195" s="2">
        <v>8.52</v>
      </c>
      <c r="X195" s="2">
        <v>11</v>
      </c>
      <c r="Y195" s="2">
        <v>7.4</v>
      </c>
      <c r="Z195" s="2">
        <v>0.12504000000000001</v>
      </c>
      <c r="AA195" s="2">
        <v>0.15853999999999999</v>
      </c>
      <c r="AB195" s="2">
        <v>14.058549259999999</v>
      </c>
    </row>
    <row r="196" spans="1:28" x14ac:dyDescent="0.2">
      <c r="A196" s="8">
        <v>1165</v>
      </c>
      <c r="B196" s="5" t="s">
        <v>699</v>
      </c>
      <c r="C196" s="5" t="s">
        <v>700</v>
      </c>
      <c r="D196" s="5" t="s">
        <v>701</v>
      </c>
      <c r="E196" s="9" t="s">
        <v>702</v>
      </c>
      <c r="F196" s="10">
        <v>1922</v>
      </c>
      <c r="G196" s="10" t="s">
        <v>68</v>
      </c>
      <c r="H196" s="10"/>
      <c r="I196" s="10">
        <v>900</v>
      </c>
      <c r="J196" s="10" t="s">
        <v>51</v>
      </c>
      <c r="K196" s="10"/>
      <c r="L196" s="10" t="s">
        <v>22</v>
      </c>
      <c r="M196" s="11">
        <v>2</v>
      </c>
      <c r="N196" s="10">
        <v>1.5</v>
      </c>
      <c r="O196" s="12" t="s">
        <v>703</v>
      </c>
      <c r="P196" s="11">
        <f ca="1">IFERROR(__xludf.DUMMYFUNCTION("COUNTA(SPLIT(Q196,"" ""))"),193)</f>
        <v>193</v>
      </c>
      <c r="Q196" s="11">
        <v>13</v>
      </c>
      <c r="R196" s="11">
        <f ca="1">IFERROR(__xludf.DUMMYFUNCTION("COUNTA(SPLIT($Q196,CHAR(10),FALSE))"),3)</f>
        <v>3</v>
      </c>
      <c r="S196" s="2">
        <v>-0.64675110199999997</v>
      </c>
      <c r="T196" s="2">
        <v>0.45888793500000002</v>
      </c>
      <c r="U196" s="2">
        <v>83.58</v>
      </c>
      <c r="V196" s="2">
        <v>5.33</v>
      </c>
      <c r="W196" s="2">
        <v>5.56</v>
      </c>
      <c r="X196" s="2">
        <v>8</v>
      </c>
      <c r="Y196" s="2">
        <v>6.32</v>
      </c>
      <c r="Z196" s="2">
        <v>0.10242</v>
      </c>
      <c r="AA196" s="2">
        <v>9.2740000000000003E-2</v>
      </c>
      <c r="AB196" s="2">
        <v>21.648841659999999</v>
      </c>
    </row>
    <row r="197" spans="1:28" x14ac:dyDescent="0.2">
      <c r="A197" s="8">
        <v>1166</v>
      </c>
      <c r="B197" s="5" t="s">
        <v>704</v>
      </c>
      <c r="C197" s="5" t="s">
        <v>705</v>
      </c>
      <c r="D197" s="5"/>
      <c r="E197" s="9" t="s">
        <v>706</v>
      </c>
      <c r="F197" s="10">
        <v>1916</v>
      </c>
      <c r="G197" s="10" t="s">
        <v>16</v>
      </c>
      <c r="H197" s="10"/>
      <c r="I197" s="10">
        <v>1300</v>
      </c>
      <c r="J197" s="10" t="s">
        <v>51</v>
      </c>
      <c r="K197" s="10"/>
      <c r="L197" s="10" t="s">
        <v>18</v>
      </c>
      <c r="M197" s="11">
        <v>1</v>
      </c>
      <c r="N197" s="10">
        <v>1</v>
      </c>
      <c r="O197" s="12" t="s">
        <v>707</v>
      </c>
      <c r="P197" s="11">
        <f ca="1">IFERROR(__xludf.DUMMYFUNCTION("COUNTA(SPLIT(Q197,"" ""))"),142)</f>
        <v>142</v>
      </c>
      <c r="Q197" s="11">
        <v>5</v>
      </c>
      <c r="R197" s="11">
        <f ca="1">IFERROR(__xludf.DUMMYFUNCTION("COUNTA(SPLIT($Q197,CHAR(10),FALSE))"),1)</f>
        <v>1</v>
      </c>
      <c r="S197" s="2">
        <v>-5.7672423E-2</v>
      </c>
      <c r="T197" s="2">
        <v>0.48333321200000001</v>
      </c>
      <c r="U197" s="2">
        <v>70.17</v>
      </c>
      <c r="V197" s="2">
        <v>10.53</v>
      </c>
      <c r="W197" s="2">
        <v>11.67</v>
      </c>
      <c r="X197" s="2">
        <v>8</v>
      </c>
      <c r="Y197" s="2">
        <v>6.94</v>
      </c>
      <c r="Z197" s="2">
        <v>9.5710000000000003E-2</v>
      </c>
      <c r="AA197" s="2">
        <v>0.12770999999999999</v>
      </c>
      <c r="AB197" s="2">
        <v>18.603055449999999</v>
      </c>
    </row>
    <row r="198" spans="1:28" x14ac:dyDescent="0.2">
      <c r="A198" s="8">
        <v>1167</v>
      </c>
      <c r="B198" s="5" t="s">
        <v>708</v>
      </c>
      <c r="C198" s="5" t="s">
        <v>709</v>
      </c>
      <c r="D198" s="5"/>
      <c r="E198" s="9" t="s">
        <v>710</v>
      </c>
      <c r="F198" s="10">
        <v>1911</v>
      </c>
      <c r="G198" s="10" t="s">
        <v>16</v>
      </c>
      <c r="H198" s="10"/>
      <c r="I198" s="10">
        <v>1300</v>
      </c>
      <c r="J198" s="10" t="s">
        <v>17</v>
      </c>
      <c r="K198" s="10"/>
      <c r="L198" s="10" t="s">
        <v>18</v>
      </c>
      <c r="M198" s="11">
        <v>1</v>
      </c>
      <c r="N198" s="10">
        <v>1</v>
      </c>
      <c r="O198" s="12" t="s">
        <v>711</v>
      </c>
      <c r="P198" s="11">
        <f ca="1">IFERROR(__xludf.DUMMYFUNCTION("COUNTA(SPLIT(Q198,"" ""))"),178)</f>
        <v>178</v>
      </c>
      <c r="Q198" s="11">
        <v>5</v>
      </c>
      <c r="R198" s="11">
        <f ca="1">IFERROR(__xludf.DUMMYFUNCTION("COUNTA(SPLIT($Q198,CHAR(10),FALSE))"),3)</f>
        <v>3</v>
      </c>
      <c r="S198" s="2">
        <v>-1.0861863519999999</v>
      </c>
      <c r="T198" s="2">
        <v>0.455160026</v>
      </c>
      <c r="U198" s="2">
        <v>62.67</v>
      </c>
      <c r="V198" s="2">
        <v>13.46</v>
      </c>
      <c r="W198" s="2">
        <v>16.309999999999999</v>
      </c>
      <c r="X198" s="2">
        <v>10</v>
      </c>
      <c r="Y198" s="2">
        <v>8.0500000000000007</v>
      </c>
      <c r="Z198" s="2">
        <v>0.18379999999999999</v>
      </c>
      <c r="AA198" s="2">
        <v>0.18379999999999999</v>
      </c>
      <c r="AB198" s="2">
        <v>15.14993404</v>
      </c>
    </row>
    <row r="199" spans="1:28" x14ac:dyDescent="0.2">
      <c r="A199" s="8">
        <v>1171</v>
      </c>
      <c r="B199" s="5" t="s">
        <v>712</v>
      </c>
      <c r="C199" s="5" t="s">
        <v>713</v>
      </c>
      <c r="D199" s="5"/>
      <c r="E199" s="9" t="s">
        <v>714</v>
      </c>
      <c r="F199" s="10">
        <v>1899</v>
      </c>
      <c r="G199" s="10" t="s">
        <v>16</v>
      </c>
      <c r="H199" s="10"/>
      <c r="I199" s="10">
        <v>1100</v>
      </c>
      <c r="J199" s="10" t="s">
        <v>17</v>
      </c>
      <c r="K199" s="10"/>
      <c r="L199" s="10" t="s">
        <v>18</v>
      </c>
      <c r="M199" s="11">
        <v>1</v>
      </c>
      <c r="N199" s="10">
        <v>1</v>
      </c>
      <c r="O199" s="12" t="s">
        <v>715</v>
      </c>
      <c r="P199" s="11">
        <f ca="1">IFERROR(__xludf.DUMMYFUNCTION("COUNTA(SPLIT(Q199,"" ""))"),140)</f>
        <v>140</v>
      </c>
      <c r="Q199" s="11">
        <v>6</v>
      </c>
      <c r="R199" s="11">
        <f ca="1">IFERROR(__xludf.DUMMYFUNCTION("COUNTA(SPLIT($Q199,CHAR(10),FALSE))"),3)</f>
        <v>3</v>
      </c>
      <c r="S199" s="2">
        <v>-0.36066137999999998</v>
      </c>
      <c r="T199" s="2">
        <v>0.47233283100000001</v>
      </c>
      <c r="U199" s="2">
        <v>70.260000000000005</v>
      </c>
      <c r="V199" s="2">
        <v>9.42</v>
      </c>
      <c r="W199" s="2">
        <v>11.2</v>
      </c>
      <c r="X199" s="2">
        <v>10</v>
      </c>
      <c r="Y199" s="2">
        <v>7.24</v>
      </c>
      <c r="Z199" s="2">
        <v>0.13933999999999999</v>
      </c>
      <c r="AA199" s="2">
        <v>0.16889000000000001</v>
      </c>
      <c r="AB199" s="2">
        <v>11.96698215</v>
      </c>
    </row>
    <row r="200" spans="1:28" x14ac:dyDescent="0.2">
      <c r="A200" s="8">
        <v>1173</v>
      </c>
      <c r="B200" s="5" t="s">
        <v>716</v>
      </c>
      <c r="C200" s="5" t="s">
        <v>717</v>
      </c>
      <c r="D200" s="5"/>
      <c r="E200" s="9" t="s">
        <v>718</v>
      </c>
      <c r="F200" s="10">
        <v>2006</v>
      </c>
      <c r="G200" s="10" t="s">
        <v>16</v>
      </c>
      <c r="H200" s="10"/>
      <c r="I200" s="10">
        <v>900</v>
      </c>
      <c r="J200" s="10" t="s">
        <v>17</v>
      </c>
      <c r="K200" s="10"/>
      <c r="L200" s="10" t="s">
        <v>18</v>
      </c>
      <c r="M200" s="11">
        <v>1</v>
      </c>
      <c r="N200" s="10">
        <v>1</v>
      </c>
      <c r="O200" s="12" t="s">
        <v>719</v>
      </c>
      <c r="P200" s="11">
        <f ca="1">IFERROR(__xludf.DUMMYFUNCTION("COUNTA(SPLIT(Q200,"" ""))"),151)</f>
        <v>151</v>
      </c>
      <c r="Q200" s="11">
        <v>9</v>
      </c>
      <c r="R200" s="11">
        <f ca="1">IFERROR(__xludf.DUMMYFUNCTION("COUNTA(SPLIT($Q200,CHAR(10),FALSE))"),1)</f>
        <v>1</v>
      </c>
      <c r="S200" s="2">
        <v>-0.64507682</v>
      </c>
      <c r="T200" s="2">
        <v>0.48011738399999998</v>
      </c>
      <c r="U200" s="2">
        <v>77.260000000000005</v>
      </c>
      <c r="V200" s="2">
        <v>6.68</v>
      </c>
      <c r="W200" s="2">
        <v>7.03</v>
      </c>
      <c r="X200" s="2">
        <v>8</v>
      </c>
      <c r="Y200" s="2">
        <v>6.55</v>
      </c>
      <c r="Z200" s="2">
        <v>0.14441999999999999</v>
      </c>
      <c r="AA200" s="2">
        <v>0.1716</v>
      </c>
      <c r="AB200" s="2">
        <v>8.8835515859999994</v>
      </c>
    </row>
    <row r="201" spans="1:28" x14ac:dyDescent="0.2">
      <c r="A201" s="8">
        <v>1174</v>
      </c>
      <c r="B201" s="5" t="s">
        <v>716</v>
      </c>
      <c r="C201" s="5" t="s">
        <v>720</v>
      </c>
      <c r="D201" s="5"/>
      <c r="E201" s="9" t="s">
        <v>721</v>
      </c>
      <c r="F201" s="10">
        <v>1922</v>
      </c>
      <c r="G201" s="10" t="s">
        <v>16</v>
      </c>
      <c r="H201" s="10"/>
      <c r="I201" s="10">
        <v>900</v>
      </c>
      <c r="J201" s="10" t="s">
        <v>17</v>
      </c>
      <c r="K201" s="10"/>
      <c r="L201" s="10" t="s">
        <v>18</v>
      </c>
      <c r="M201" s="11">
        <v>1</v>
      </c>
      <c r="N201" s="10">
        <v>1</v>
      </c>
      <c r="O201" s="12" t="s">
        <v>722</v>
      </c>
      <c r="P201" s="11">
        <f ca="1">IFERROR(__xludf.DUMMYFUNCTION("COUNTA(SPLIT(Q201,"" ""))"),161)</f>
        <v>161</v>
      </c>
      <c r="Q201" s="11">
        <v>14</v>
      </c>
      <c r="R201" s="11">
        <f ca="1">IFERROR(__xludf.DUMMYFUNCTION("COUNTA(SPLIT($Q201,CHAR(10),FALSE))"),4)</f>
        <v>4</v>
      </c>
      <c r="S201" s="2">
        <v>-0.87664938699999995</v>
      </c>
      <c r="T201" s="2">
        <v>0.47919998000000003</v>
      </c>
      <c r="U201" s="2">
        <v>79.209999999999994</v>
      </c>
      <c r="V201" s="2">
        <v>5.38</v>
      </c>
      <c r="W201" s="2">
        <v>5.59</v>
      </c>
      <c r="X201" s="2">
        <v>9</v>
      </c>
      <c r="Y201" s="2">
        <v>8.17</v>
      </c>
      <c r="Z201" s="2">
        <v>0.20411000000000001</v>
      </c>
      <c r="AA201" s="2">
        <v>0.20724999999999999</v>
      </c>
      <c r="AB201" s="2">
        <v>16.034383699999999</v>
      </c>
    </row>
    <row r="202" spans="1:28" x14ac:dyDescent="0.2">
      <c r="A202" s="8">
        <v>1175</v>
      </c>
      <c r="B202" s="5" t="s">
        <v>716</v>
      </c>
      <c r="C202" s="5" t="s">
        <v>723</v>
      </c>
      <c r="D202" s="5"/>
      <c r="E202" s="9" t="s">
        <v>724</v>
      </c>
      <c r="F202" s="10">
        <v>1912</v>
      </c>
      <c r="G202" s="10" t="s">
        <v>16</v>
      </c>
      <c r="H202" s="10"/>
      <c r="I202" s="10">
        <v>700</v>
      </c>
      <c r="J202" s="10" t="s">
        <v>17</v>
      </c>
      <c r="K202" s="10"/>
      <c r="L202" s="10" t="s">
        <v>18</v>
      </c>
      <c r="M202" s="11">
        <v>1</v>
      </c>
      <c r="N202" s="10">
        <v>1</v>
      </c>
      <c r="O202" s="12" t="s">
        <v>725</v>
      </c>
      <c r="P202" s="11">
        <f ca="1">IFERROR(__xludf.DUMMYFUNCTION("COUNTA(SPLIT(Q202,"" ""))"),151)</f>
        <v>151</v>
      </c>
      <c r="Q202" s="11">
        <v>14</v>
      </c>
      <c r="R202" s="11">
        <f ca="1">IFERROR(__xludf.DUMMYFUNCTION("COUNTA(SPLIT($Q202,CHAR(10),FALSE))"),7)</f>
        <v>7</v>
      </c>
      <c r="S202" s="2">
        <v>-2.2739563239999998</v>
      </c>
      <c r="T202" s="2">
        <v>0.52066062099999999</v>
      </c>
      <c r="U202" s="2">
        <v>68.819999999999993</v>
      </c>
      <c r="V202" s="2">
        <v>6.45</v>
      </c>
      <c r="W202" s="2">
        <v>5.33</v>
      </c>
      <c r="X202" s="2">
        <v>9</v>
      </c>
      <c r="Y202" s="2">
        <v>8.42</v>
      </c>
      <c r="Z202" s="2">
        <v>0.17634</v>
      </c>
      <c r="AA202" s="2">
        <v>0.17785999999999999</v>
      </c>
      <c r="AB202" s="2">
        <v>18.3762534</v>
      </c>
    </row>
    <row r="203" spans="1:28" x14ac:dyDescent="0.2">
      <c r="A203" s="8">
        <v>1176</v>
      </c>
      <c r="B203" s="5" t="s">
        <v>716</v>
      </c>
      <c r="C203" s="5" t="s">
        <v>726</v>
      </c>
      <c r="D203" s="5"/>
      <c r="E203" s="9" t="s">
        <v>727</v>
      </c>
      <c r="F203" s="10">
        <v>1920</v>
      </c>
      <c r="G203" s="10" t="s">
        <v>16</v>
      </c>
      <c r="H203" s="10"/>
      <c r="I203" s="10">
        <v>1100</v>
      </c>
      <c r="J203" s="10" t="s">
        <v>17</v>
      </c>
      <c r="K203" s="10"/>
      <c r="L203" s="10" t="s">
        <v>18</v>
      </c>
      <c r="M203" s="11">
        <v>1</v>
      </c>
      <c r="N203" s="10">
        <v>1</v>
      </c>
      <c r="O203" s="12" t="s">
        <v>728</v>
      </c>
      <c r="P203" s="11">
        <f ca="1">IFERROR(__xludf.DUMMYFUNCTION("COUNTA(SPLIT(Q203,"" ""))"),159)</f>
        <v>159</v>
      </c>
      <c r="Q203" s="11">
        <v>8</v>
      </c>
      <c r="R203" s="11">
        <f ca="1">IFERROR(__xludf.DUMMYFUNCTION("COUNTA(SPLIT($Q203,CHAR(10),FALSE))"),2)</f>
        <v>2</v>
      </c>
      <c r="S203" s="2">
        <v>-1.4633520229999999</v>
      </c>
      <c r="T203" s="2">
        <v>0.47086139300000002</v>
      </c>
      <c r="U203" s="2">
        <v>61.35</v>
      </c>
      <c r="V203" s="2">
        <v>9.6999999999999993</v>
      </c>
      <c r="W203" s="2">
        <v>10.63</v>
      </c>
      <c r="X203" s="2">
        <v>11</v>
      </c>
      <c r="Y203" s="2">
        <v>8.07</v>
      </c>
      <c r="Z203" s="2">
        <v>0.28083999999999998</v>
      </c>
      <c r="AA203" s="2">
        <v>0.30210999999999999</v>
      </c>
      <c r="AB203" s="2">
        <v>8.0504420210000003</v>
      </c>
    </row>
    <row r="204" spans="1:28" x14ac:dyDescent="0.2">
      <c r="A204" s="8">
        <v>1177</v>
      </c>
      <c r="B204" s="5" t="s">
        <v>716</v>
      </c>
      <c r="C204" s="5" t="s">
        <v>729</v>
      </c>
      <c r="D204" s="5"/>
      <c r="E204" s="9" t="s">
        <v>730</v>
      </c>
      <c r="F204" s="10">
        <v>1920</v>
      </c>
      <c r="G204" s="10" t="s">
        <v>16</v>
      </c>
      <c r="H204" s="10"/>
      <c r="I204" s="10">
        <v>1300</v>
      </c>
      <c r="J204" s="10" t="s">
        <v>17</v>
      </c>
      <c r="K204" s="10"/>
      <c r="L204" s="10" t="s">
        <v>18</v>
      </c>
      <c r="M204" s="11">
        <v>1</v>
      </c>
      <c r="N204" s="10">
        <v>1</v>
      </c>
      <c r="O204" s="12" t="s">
        <v>731</v>
      </c>
      <c r="P204" s="11">
        <f ca="1">IFERROR(__xludf.DUMMYFUNCTION("COUNTA(SPLIT(Q204,"" ""))"),151)</f>
        <v>151</v>
      </c>
      <c r="Q204" s="11">
        <v>6</v>
      </c>
      <c r="R204" s="11">
        <f ca="1">IFERROR(__xludf.DUMMYFUNCTION("COUNTA(SPLIT($Q204,CHAR(10),FALSE))"),1)</f>
        <v>1</v>
      </c>
      <c r="S204" s="2">
        <v>-0.94992297800000003</v>
      </c>
      <c r="T204" s="2">
        <v>0.48407248800000002</v>
      </c>
      <c r="U204" s="2">
        <v>59.23</v>
      </c>
      <c r="V204" s="2">
        <v>11.29</v>
      </c>
      <c r="W204" s="2">
        <v>12.4</v>
      </c>
      <c r="X204" s="2">
        <v>13</v>
      </c>
      <c r="Y204" s="2">
        <v>8.2200000000000006</v>
      </c>
      <c r="Z204" s="2">
        <v>0.15823999999999999</v>
      </c>
      <c r="AA204" s="2">
        <v>0.1807</v>
      </c>
      <c r="AB204" s="2">
        <v>11.74716885</v>
      </c>
    </row>
    <row r="205" spans="1:28" x14ac:dyDescent="0.2">
      <c r="A205" s="8">
        <v>1178</v>
      </c>
      <c r="B205" s="5" t="s">
        <v>716</v>
      </c>
      <c r="C205" s="5" t="s">
        <v>732</v>
      </c>
      <c r="D205" s="5"/>
      <c r="E205" s="9" t="s">
        <v>733</v>
      </c>
      <c r="F205" s="10">
        <v>1923</v>
      </c>
      <c r="G205" s="10" t="s">
        <v>16</v>
      </c>
      <c r="H205" s="10"/>
      <c r="I205" s="10">
        <v>1300</v>
      </c>
      <c r="J205" s="10" t="s">
        <v>17</v>
      </c>
      <c r="K205" s="10"/>
      <c r="L205" s="10" t="s">
        <v>18</v>
      </c>
      <c r="M205" s="11">
        <v>1</v>
      </c>
      <c r="N205" s="10">
        <v>1</v>
      </c>
      <c r="O205" s="12" t="s">
        <v>734</v>
      </c>
      <c r="P205" s="11">
        <f ca="1">IFERROR(__xludf.DUMMYFUNCTION("COUNTA(SPLIT(Q205,"" ""))"),162)</f>
        <v>162</v>
      </c>
      <c r="Q205" s="11">
        <v>7</v>
      </c>
      <c r="R205" s="11">
        <f ca="1">IFERROR(__xludf.DUMMYFUNCTION("COUNTA(SPLIT($Q205,CHAR(10),FALSE))"),1)</f>
        <v>1</v>
      </c>
      <c r="S205" s="2">
        <v>-0.83943472399999997</v>
      </c>
      <c r="T205" s="2">
        <v>0.477745374</v>
      </c>
      <c r="U205" s="2">
        <v>63.96</v>
      </c>
      <c r="V205" s="2">
        <v>10.19</v>
      </c>
      <c r="W205" s="2">
        <v>11.28</v>
      </c>
      <c r="X205" s="2">
        <v>12</v>
      </c>
      <c r="Y205" s="2">
        <v>7.77</v>
      </c>
      <c r="Z205" s="2">
        <v>0.15453</v>
      </c>
      <c r="AA205" s="2">
        <v>0.16486999999999999</v>
      </c>
      <c r="AB205" s="2">
        <v>11.73008879</v>
      </c>
    </row>
    <row r="206" spans="1:28" x14ac:dyDescent="0.2">
      <c r="A206" s="8">
        <v>1179</v>
      </c>
      <c r="B206" s="5" t="s">
        <v>204</v>
      </c>
      <c r="C206" s="5" t="s">
        <v>735</v>
      </c>
      <c r="D206" s="5"/>
      <c r="E206" s="9" t="s">
        <v>736</v>
      </c>
      <c r="F206" s="10">
        <v>1888</v>
      </c>
      <c r="G206" s="10" t="s">
        <v>16</v>
      </c>
      <c r="H206" s="10"/>
      <c r="I206" s="10">
        <v>1100</v>
      </c>
      <c r="J206" s="10" t="s">
        <v>17</v>
      </c>
      <c r="K206" s="10"/>
      <c r="L206" s="10" t="s">
        <v>18</v>
      </c>
      <c r="M206" s="11">
        <v>1</v>
      </c>
      <c r="N206" s="10">
        <v>1</v>
      </c>
      <c r="O206" s="12" t="s">
        <v>737</v>
      </c>
      <c r="P206" s="11">
        <f ca="1">IFERROR(__xludf.DUMMYFUNCTION("COUNTA(SPLIT(Q206,"" ""))"),189)</f>
        <v>189</v>
      </c>
      <c r="Q206" s="11">
        <v>7</v>
      </c>
      <c r="R206" s="11">
        <f ca="1">IFERROR(__xludf.DUMMYFUNCTION("COUNTA(SPLIT($Q206,CHAR(10),FALSE))"),1)</f>
        <v>1</v>
      </c>
      <c r="S206" s="2">
        <v>-0.63432621600000005</v>
      </c>
      <c r="T206" s="2">
        <v>0.48106538300000001</v>
      </c>
      <c r="U206" s="2">
        <v>70.2</v>
      </c>
      <c r="V206" s="2">
        <v>10.210000000000001</v>
      </c>
      <c r="W206" s="2">
        <v>11.12</v>
      </c>
      <c r="X206" s="2">
        <v>8</v>
      </c>
      <c r="Y206" s="2">
        <v>6.73</v>
      </c>
      <c r="Z206" s="2">
        <v>7.109E-2</v>
      </c>
      <c r="AA206" s="2">
        <v>6.8430000000000005E-2</v>
      </c>
      <c r="AB206" s="2">
        <v>19.906518040000002</v>
      </c>
    </row>
    <row r="207" spans="1:28" x14ac:dyDescent="0.2">
      <c r="A207" s="8">
        <v>1180</v>
      </c>
      <c r="B207" s="5" t="s">
        <v>738</v>
      </c>
      <c r="C207" s="5" t="s">
        <v>739</v>
      </c>
      <c r="D207" s="5"/>
      <c r="E207" s="9" t="s">
        <v>740</v>
      </c>
      <c r="F207" s="10">
        <v>1913</v>
      </c>
      <c r="G207" s="10" t="s">
        <v>16</v>
      </c>
      <c r="H207" s="10"/>
      <c r="I207" s="10">
        <v>1300</v>
      </c>
      <c r="J207" s="10" t="s">
        <v>17</v>
      </c>
      <c r="K207" s="10"/>
      <c r="L207" s="10" t="s">
        <v>18</v>
      </c>
      <c r="M207" s="11">
        <v>1</v>
      </c>
      <c r="N207" s="10">
        <v>1</v>
      </c>
      <c r="O207" s="12" t="s">
        <v>741</v>
      </c>
      <c r="P207" s="11">
        <f ca="1">IFERROR(__xludf.DUMMYFUNCTION("COUNTA(SPLIT(Q207,"" ""))"),181)</f>
        <v>181</v>
      </c>
      <c r="Q207" s="11">
        <v>7</v>
      </c>
      <c r="R207" s="11">
        <f ca="1">IFERROR(__xludf.DUMMYFUNCTION("COUNTA(SPLIT($Q207,CHAR(10),FALSE))"),4)</f>
        <v>4</v>
      </c>
      <c r="S207" s="2">
        <v>-1.0354782440000001</v>
      </c>
      <c r="T207" s="2">
        <v>0.46695120899999998</v>
      </c>
      <c r="U207" s="2">
        <v>62.91</v>
      </c>
      <c r="V207" s="2">
        <v>11.01</v>
      </c>
      <c r="W207" s="2">
        <v>12.43</v>
      </c>
      <c r="X207" s="2">
        <v>11</v>
      </c>
      <c r="Y207" s="2">
        <v>7.34</v>
      </c>
      <c r="Z207" s="2">
        <v>0.13066</v>
      </c>
      <c r="AA207" s="2">
        <v>0.12745000000000001</v>
      </c>
      <c r="AB207" s="2">
        <v>17.568581389999999</v>
      </c>
    </row>
    <row r="208" spans="1:28" x14ac:dyDescent="0.2">
      <c r="A208" s="8">
        <v>1181</v>
      </c>
      <c r="B208" s="5" t="s">
        <v>738</v>
      </c>
      <c r="C208" s="5" t="s">
        <v>742</v>
      </c>
      <c r="D208" s="5"/>
      <c r="E208" s="9" t="s">
        <v>743</v>
      </c>
      <c r="F208" s="10">
        <v>1913</v>
      </c>
      <c r="G208" s="10" t="s">
        <v>16</v>
      </c>
      <c r="H208" s="10"/>
      <c r="I208" s="10">
        <v>900</v>
      </c>
      <c r="J208" s="10" t="s">
        <v>17</v>
      </c>
      <c r="K208" s="10"/>
      <c r="L208" s="10" t="s">
        <v>18</v>
      </c>
      <c r="M208" s="11">
        <v>1</v>
      </c>
      <c r="N208" s="10">
        <v>1</v>
      </c>
      <c r="O208" s="12" t="s">
        <v>744</v>
      </c>
      <c r="P208" s="11">
        <f ca="1">IFERROR(__xludf.DUMMYFUNCTION("COUNTA(SPLIT(Q208,"" ""))"),149)</f>
        <v>149</v>
      </c>
      <c r="Q208" s="11">
        <v>9</v>
      </c>
      <c r="R208" s="11">
        <f ca="1">IFERROR(__xludf.DUMMYFUNCTION("COUNTA(SPLIT($Q208,CHAR(10),FALSE))"),5)</f>
        <v>5</v>
      </c>
      <c r="S208" s="2">
        <v>-0.44031321099999998</v>
      </c>
      <c r="T208" s="2">
        <v>0.50175610699999995</v>
      </c>
      <c r="U208" s="2">
        <v>71.25</v>
      </c>
      <c r="V208" s="2">
        <v>7.54</v>
      </c>
      <c r="W208" s="2">
        <v>8.09</v>
      </c>
      <c r="X208" s="2">
        <v>10</v>
      </c>
      <c r="Y208" s="2">
        <v>7.37</v>
      </c>
      <c r="Z208" s="2">
        <v>6.0150000000000002E-2</v>
      </c>
      <c r="AA208" s="2">
        <v>7.8439999999999996E-2</v>
      </c>
      <c r="AB208" s="2">
        <v>15.61822267</v>
      </c>
    </row>
    <row r="209" spans="1:28" x14ac:dyDescent="0.2">
      <c r="A209" s="8">
        <v>1182</v>
      </c>
      <c r="B209" s="5" t="s">
        <v>745</v>
      </c>
      <c r="C209" s="5" t="s">
        <v>746</v>
      </c>
      <c r="D209" s="5"/>
      <c r="E209" s="9" t="s">
        <v>747</v>
      </c>
      <c r="F209" s="10">
        <v>1900</v>
      </c>
      <c r="G209" s="10" t="s">
        <v>16</v>
      </c>
      <c r="H209" s="10"/>
      <c r="I209" s="10">
        <v>1100</v>
      </c>
      <c r="J209" s="10" t="s">
        <v>17</v>
      </c>
      <c r="K209" s="10"/>
      <c r="L209" s="10" t="s">
        <v>18</v>
      </c>
      <c r="M209" s="11">
        <v>1</v>
      </c>
      <c r="N209" s="10">
        <v>1</v>
      </c>
      <c r="O209" s="12" t="s">
        <v>748</v>
      </c>
      <c r="P209" s="11">
        <f ca="1">IFERROR(__xludf.DUMMYFUNCTION("COUNTA(SPLIT(Q209,"" ""))"),191)</f>
        <v>191</v>
      </c>
      <c r="Q209" s="11">
        <v>11</v>
      </c>
      <c r="R209" s="11">
        <f ca="1">IFERROR(__xludf.DUMMYFUNCTION("COUNTA(SPLIT($Q209,CHAR(10),FALSE))"),5)</f>
        <v>5</v>
      </c>
      <c r="S209" s="2">
        <v>-1.4613006040000001</v>
      </c>
      <c r="T209" s="2">
        <v>0.45841032100000001</v>
      </c>
      <c r="U209" s="2">
        <v>75.489999999999995</v>
      </c>
      <c r="V209" s="2">
        <v>7.27</v>
      </c>
      <c r="W209" s="2">
        <v>8.0399999999999991</v>
      </c>
      <c r="X209" s="2">
        <v>10</v>
      </c>
      <c r="Y209" s="2">
        <v>7.69</v>
      </c>
      <c r="Z209" s="2">
        <v>0.15390000000000001</v>
      </c>
      <c r="AA209" s="2">
        <v>0.12686</v>
      </c>
      <c r="AB209" s="2">
        <v>16.206418330000002</v>
      </c>
    </row>
    <row r="210" spans="1:28" x14ac:dyDescent="0.2">
      <c r="A210" s="8">
        <v>1183</v>
      </c>
      <c r="B210" s="5" t="s">
        <v>749</v>
      </c>
      <c r="C210" s="5" t="s">
        <v>750</v>
      </c>
      <c r="D210" s="5"/>
      <c r="E210" s="9" t="s">
        <v>751</v>
      </c>
      <c r="F210" s="10">
        <v>1921</v>
      </c>
      <c r="G210" s="10" t="s">
        <v>16</v>
      </c>
      <c r="H210" s="10"/>
      <c r="I210" s="10">
        <v>700</v>
      </c>
      <c r="J210" s="10" t="s">
        <v>17</v>
      </c>
      <c r="K210" s="10"/>
      <c r="L210" s="10" t="s">
        <v>18</v>
      </c>
      <c r="M210" s="11">
        <v>1</v>
      </c>
      <c r="N210" s="10">
        <v>1</v>
      </c>
      <c r="O210" s="12" t="s">
        <v>752</v>
      </c>
      <c r="P210" s="11">
        <f ca="1">IFERROR(__xludf.DUMMYFUNCTION("COUNTA(SPLIT(Q210,"" ""))"),167)</f>
        <v>167</v>
      </c>
      <c r="Q210" s="11">
        <v>18</v>
      </c>
      <c r="R210" s="11">
        <f ca="1">IFERROR(__xludf.DUMMYFUNCTION("COUNTA(SPLIT($Q210,CHAR(10),FALSE))"),8)</f>
        <v>8</v>
      </c>
      <c r="S210" s="2">
        <v>-0.708485425</v>
      </c>
      <c r="T210" s="2">
        <v>0.46843910500000002</v>
      </c>
      <c r="U210" s="2">
        <v>86.26</v>
      </c>
      <c r="V210" s="2">
        <v>3.64</v>
      </c>
      <c r="W210" s="2">
        <v>3.25</v>
      </c>
      <c r="X210" s="2">
        <v>7</v>
      </c>
      <c r="Y210" s="2">
        <v>7.46</v>
      </c>
      <c r="Z210" s="2">
        <v>0.1231</v>
      </c>
      <c r="AA210" s="2">
        <v>0.10956</v>
      </c>
      <c r="AB210" s="2">
        <v>18.731046620000001</v>
      </c>
    </row>
    <row r="211" spans="1:28" x14ac:dyDescent="0.2">
      <c r="A211" s="8">
        <v>1184</v>
      </c>
      <c r="B211" s="5" t="s">
        <v>753</v>
      </c>
      <c r="C211" s="5" t="s">
        <v>754</v>
      </c>
      <c r="D211" s="5"/>
      <c r="E211" s="9" t="s">
        <v>755</v>
      </c>
      <c r="F211" s="10">
        <v>1902</v>
      </c>
      <c r="G211" s="10" t="s">
        <v>16</v>
      </c>
      <c r="H211" s="10"/>
      <c r="I211" s="10">
        <v>900</v>
      </c>
      <c r="J211" s="10" t="s">
        <v>17</v>
      </c>
      <c r="K211" s="10"/>
      <c r="L211" s="10" t="s">
        <v>18</v>
      </c>
      <c r="M211" s="11">
        <v>1</v>
      </c>
      <c r="N211" s="10">
        <v>1</v>
      </c>
      <c r="O211" s="12" t="s">
        <v>756</v>
      </c>
      <c r="P211" s="11">
        <f ca="1">IFERROR(__xludf.DUMMYFUNCTION("COUNTA(SPLIT(Q211,"" ""))"),194)</f>
        <v>194</v>
      </c>
      <c r="Q211" s="11">
        <v>9</v>
      </c>
      <c r="R211" s="11">
        <f ca="1">IFERROR(__xludf.DUMMYFUNCTION("COUNTA(SPLIT($Q211,CHAR(10),FALSE))"),5)</f>
        <v>5</v>
      </c>
      <c r="S211" s="2">
        <v>-1.2466535089999999</v>
      </c>
      <c r="T211" s="2">
        <v>0.46786562999999998</v>
      </c>
      <c r="U211" s="2">
        <v>62.73</v>
      </c>
      <c r="V211" s="2">
        <v>9.9700000000000006</v>
      </c>
      <c r="W211" s="2">
        <v>9.69</v>
      </c>
      <c r="X211" s="2">
        <v>12</v>
      </c>
      <c r="Y211" s="2">
        <v>7.6</v>
      </c>
      <c r="Z211" s="2">
        <v>0.13219</v>
      </c>
      <c r="AA211" s="2">
        <v>0.12477000000000001</v>
      </c>
      <c r="AB211" s="2">
        <v>15.743993039999999</v>
      </c>
    </row>
    <row r="212" spans="1:28" x14ac:dyDescent="0.2">
      <c r="A212" s="8">
        <v>1185</v>
      </c>
      <c r="B212" s="5" t="s">
        <v>757</v>
      </c>
      <c r="C212" s="5" t="s">
        <v>758</v>
      </c>
      <c r="D212" s="5"/>
      <c r="E212" s="9" t="s">
        <v>759</v>
      </c>
      <c r="F212" s="10">
        <v>2007</v>
      </c>
      <c r="G212" s="10" t="s">
        <v>16</v>
      </c>
      <c r="H212" s="10"/>
      <c r="I212" s="10">
        <v>1300</v>
      </c>
      <c r="J212" s="10" t="s">
        <v>17</v>
      </c>
      <c r="K212" s="10"/>
      <c r="L212" s="10" t="s">
        <v>18</v>
      </c>
      <c r="M212" s="11">
        <v>1</v>
      </c>
      <c r="N212" s="10">
        <v>1</v>
      </c>
      <c r="O212" s="12" t="s">
        <v>760</v>
      </c>
      <c r="P212" s="11">
        <f ca="1">IFERROR(__xludf.DUMMYFUNCTION("COUNTA(SPLIT(Q212,"" ""))"),144)</f>
        <v>144</v>
      </c>
      <c r="Q212" s="11">
        <v>5</v>
      </c>
      <c r="R212" s="11">
        <f ca="1">IFERROR(__xludf.DUMMYFUNCTION("COUNTA(SPLIT($Q212,CHAR(10),FALSE))"),2)</f>
        <v>2</v>
      </c>
      <c r="S212" s="2">
        <v>-2.1585144989999998</v>
      </c>
      <c r="T212" s="2">
        <v>0.49533369900000002</v>
      </c>
      <c r="U212" s="2">
        <v>57.89</v>
      </c>
      <c r="V212" s="2">
        <v>12.54</v>
      </c>
      <c r="W212" s="2">
        <v>14.81</v>
      </c>
      <c r="X212" s="2">
        <v>11</v>
      </c>
      <c r="Y212" s="2">
        <v>8.1999999999999993</v>
      </c>
      <c r="Z212" s="2">
        <v>4.2999999999999997E-2</v>
      </c>
      <c r="AA212" s="2">
        <v>7.5370000000000006E-2</v>
      </c>
      <c r="AB212" s="2">
        <v>7.5670928200000001</v>
      </c>
    </row>
    <row r="213" spans="1:28" x14ac:dyDescent="0.2">
      <c r="A213" s="8">
        <v>1186</v>
      </c>
      <c r="B213" s="5" t="s">
        <v>761</v>
      </c>
      <c r="C213" s="5" t="s">
        <v>762</v>
      </c>
      <c r="D213" s="5"/>
      <c r="E213" s="9" t="s">
        <v>763</v>
      </c>
      <c r="F213" s="10">
        <v>1910</v>
      </c>
      <c r="G213" s="10" t="s">
        <v>16</v>
      </c>
      <c r="H213" s="10"/>
      <c r="I213" s="10">
        <v>900</v>
      </c>
      <c r="J213" s="10" t="s">
        <v>17</v>
      </c>
      <c r="K213" s="10"/>
      <c r="L213" s="10" t="s">
        <v>22</v>
      </c>
      <c r="M213" s="11">
        <v>2</v>
      </c>
      <c r="N213" s="10">
        <v>1.5</v>
      </c>
      <c r="O213" s="12" t="s">
        <v>764</v>
      </c>
      <c r="P213" s="11">
        <f ca="1">IFERROR(__xludf.DUMMYFUNCTION("COUNTA(SPLIT(Q213,"" ""))"),177)</f>
        <v>177</v>
      </c>
      <c r="Q213" s="11">
        <v>12</v>
      </c>
      <c r="R213" s="11">
        <f ca="1">IFERROR(__xludf.DUMMYFUNCTION("COUNTA(SPLIT($Q213,CHAR(10),FALSE))"),6)</f>
        <v>6</v>
      </c>
      <c r="S213" s="2">
        <v>-0.32401516899999999</v>
      </c>
      <c r="T213" s="2">
        <v>0.45246502999999999</v>
      </c>
      <c r="U213" s="2">
        <v>80.52</v>
      </c>
      <c r="V213" s="2">
        <v>5.86</v>
      </c>
      <c r="W213" s="2">
        <v>6.1</v>
      </c>
      <c r="X213" s="2">
        <v>8</v>
      </c>
      <c r="Y213" s="2">
        <v>7.22</v>
      </c>
      <c r="Z213" s="2">
        <v>8.7489999999999998E-2</v>
      </c>
      <c r="AA213" s="2">
        <v>8.0879999999999994E-2</v>
      </c>
      <c r="AB213" s="2">
        <v>16.582658890000001</v>
      </c>
    </row>
    <row r="214" spans="1:28" x14ac:dyDescent="0.2">
      <c r="A214" s="8">
        <v>1187</v>
      </c>
      <c r="B214" s="5" t="s">
        <v>761</v>
      </c>
      <c r="C214" s="5" t="s">
        <v>765</v>
      </c>
      <c r="D214" s="5"/>
      <c r="E214" s="9" t="s">
        <v>766</v>
      </c>
      <c r="F214" s="10">
        <v>1911</v>
      </c>
      <c r="G214" s="10" t="s">
        <v>16</v>
      </c>
      <c r="H214" s="10"/>
      <c r="I214" s="10">
        <v>1300</v>
      </c>
      <c r="J214" s="10" t="s">
        <v>17</v>
      </c>
      <c r="K214" s="10"/>
      <c r="L214" s="10" t="s">
        <v>18</v>
      </c>
      <c r="M214" s="11">
        <v>1</v>
      </c>
      <c r="N214" s="10">
        <v>1</v>
      </c>
      <c r="O214" s="12" t="s">
        <v>767</v>
      </c>
      <c r="P214" s="11">
        <f ca="1">IFERROR(__xludf.DUMMYFUNCTION("COUNTA(SPLIT(Q214,"" ""))"),187)</f>
        <v>187</v>
      </c>
      <c r="Q214" s="11">
        <v>7</v>
      </c>
      <c r="R214" s="11">
        <f ca="1">IFERROR(__xludf.DUMMYFUNCTION("COUNTA(SPLIT($Q214,CHAR(10),FALSE))"),2)</f>
        <v>2</v>
      </c>
      <c r="S214" s="2">
        <v>-0.60034412400000003</v>
      </c>
      <c r="T214" s="2">
        <v>0.47985814700000001</v>
      </c>
      <c r="U214" s="2">
        <v>64.290000000000006</v>
      </c>
      <c r="V214" s="2">
        <v>10.19</v>
      </c>
      <c r="W214" s="2">
        <v>11.18</v>
      </c>
      <c r="X214" s="2">
        <v>11</v>
      </c>
      <c r="Y214" s="2">
        <v>7.72</v>
      </c>
      <c r="Z214" s="2">
        <v>0.13388</v>
      </c>
      <c r="AA214" s="2">
        <v>0.12275999999999999</v>
      </c>
      <c r="AB214" s="2">
        <v>15.53268385</v>
      </c>
    </row>
    <row r="215" spans="1:28" x14ac:dyDescent="0.2">
      <c r="A215" s="8">
        <v>1190</v>
      </c>
      <c r="B215" s="5" t="s">
        <v>768</v>
      </c>
      <c r="C215" s="5" t="s">
        <v>769</v>
      </c>
      <c r="D215" s="5"/>
      <c r="E215" s="9" t="s">
        <v>770</v>
      </c>
      <c r="F215" s="10">
        <v>1916</v>
      </c>
      <c r="G215" s="10" t="s">
        <v>16</v>
      </c>
      <c r="H215" s="10"/>
      <c r="I215" s="10">
        <v>900</v>
      </c>
      <c r="J215" s="10" t="s">
        <v>17</v>
      </c>
      <c r="K215" s="10"/>
      <c r="L215" s="10" t="s">
        <v>18</v>
      </c>
      <c r="M215" s="11">
        <v>1</v>
      </c>
      <c r="N215" s="10">
        <v>1</v>
      </c>
      <c r="O215" s="12" t="s">
        <v>771</v>
      </c>
      <c r="P215" s="11">
        <f ca="1">IFERROR(__xludf.DUMMYFUNCTION("COUNTA(SPLIT(Q215,"" ""))"),164)</f>
        <v>164</v>
      </c>
      <c r="Q215" s="11">
        <v>10</v>
      </c>
      <c r="R215" s="11">
        <f ca="1">IFERROR(__xludf.DUMMYFUNCTION("COUNTA(SPLIT($Q215,CHAR(10),FALSE))"),4)</f>
        <v>4</v>
      </c>
      <c r="S215" s="2">
        <v>-1.4274073940000001</v>
      </c>
      <c r="T215" s="2">
        <v>0.47894205299999998</v>
      </c>
      <c r="U215" s="2">
        <v>71.849999999999994</v>
      </c>
      <c r="V215" s="2">
        <v>7.39</v>
      </c>
      <c r="W215" s="2">
        <v>7.63</v>
      </c>
      <c r="X215" s="2">
        <v>9</v>
      </c>
      <c r="Y215" s="2">
        <v>7.58</v>
      </c>
      <c r="Z215" s="2">
        <v>8.2659999999999997E-2</v>
      </c>
      <c r="AA215" s="2">
        <v>8.2659999999999997E-2</v>
      </c>
      <c r="AB215" s="2">
        <v>17.96870418</v>
      </c>
    </row>
    <row r="216" spans="1:28" x14ac:dyDescent="0.2">
      <c r="A216" s="8">
        <v>1191</v>
      </c>
      <c r="B216" s="5" t="s">
        <v>772</v>
      </c>
      <c r="C216" s="5" t="s">
        <v>773</v>
      </c>
      <c r="D216" s="5"/>
      <c r="E216" s="9" t="s">
        <v>774</v>
      </c>
      <c r="F216" s="10">
        <v>1911</v>
      </c>
      <c r="G216" s="10" t="s">
        <v>16</v>
      </c>
      <c r="H216" s="10"/>
      <c r="I216" s="10">
        <v>1100</v>
      </c>
      <c r="J216" s="10" t="s">
        <v>17</v>
      </c>
      <c r="K216" s="10"/>
      <c r="L216" s="10" t="s">
        <v>18</v>
      </c>
      <c r="M216" s="11">
        <v>1</v>
      </c>
      <c r="N216" s="10">
        <v>1</v>
      </c>
      <c r="O216" s="12" t="s">
        <v>775</v>
      </c>
      <c r="P216" s="11">
        <f ca="1">IFERROR(__xludf.DUMMYFUNCTION("COUNTA(SPLIT(Q216,"" ""))"),167)</f>
        <v>167</v>
      </c>
      <c r="Q216" s="11">
        <v>8</v>
      </c>
      <c r="R216" s="11">
        <f ca="1">IFERROR(__xludf.DUMMYFUNCTION("COUNTA(SPLIT($Q216,CHAR(10),FALSE))"),3)</f>
        <v>3</v>
      </c>
      <c r="S216" s="2">
        <v>-0.15104230599999999</v>
      </c>
      <c r="T216" s="2">
        <v>0.473328727</v>
      </c>
      <c r="U216" s="2">
        <v>67.319999999999993</v>
      </c>
      <c r="V216" s="2">
        <v>9.15</v>
      </c>
      <c r="W216" s="2">
        <v>9.98</v>
      </c>
      <c r="X216" s="2">
        <v>11</v>
      </c>
      <c r="Y216" s="2">
        <v>6.83</v>
      </c>
      <c r="Z216" s="2">
        <v>0.11928</v>
      </c>
      <c r="AA216" s="2">
        <v>0.12808</v>
      </c>
      <c r="AB216" s="2">
        <v>12.80920938</v>
      </c>
    </row>
    <row r="217" spans="1:28" x14ac:dyDescent="0.2">
      <c r="A217" s="8">
        <v>1192</v>
      </c>
      <c r="B217" s="5" t="s">
        <v>776</v>
      </c>
      <c r="C217" s="5" t="s">
        <v>777</v>
      </c>
      <c r="D217" s="5"/>
      <c r="E217" s="9" t="s">
        <v>778</v>
      </c>
      <c r="F217" s="10">
        <v>1857</v>
      </c>
      <c r="G217" s="10" t="s">
        <v>16</v>
      </c>
      <c r="H217" s="10"/>
      <c r="I217" s="10">
        <v>900</v>
      </c>
      <c r="J217" s="10" t="s">
        <v>17</v>
      </c>
      <c r="K217" s="10"/>
      <c r="L217" s="10" t="s">
        <v>18</v>
      </c>
      <c r="M217" s="11">
        <v>1</v>
      </c>
      <c r="N217" s="10">
        <v>1</v>
      </c>
      <c r="O217" s="12" t="s">
        <v>779</v>
      </c>
      <c r="P217" s="11">
        <f ca="1">IFERROR(__xludf.DUMMYFUNCTION("COUNTA(SPLIT(Q217,"" ""))"),191)</f>
        <v>191</v>
      </c>
      <c r="Q217" s="11">
        <v>8</v>
      </c>
      <c r="R217" s="11">
        <f ca="1">IFERROR(__xludf.DUMMYFUNCTION("COUNTA(SPLIT($Q217,CHAR(10),FALSE))"),4)</f>
        <v>4</v>
      </c>
      <c r="S217" s="2">
        <v>-0.88736189499999996</v>
      </c>
      <c r="T217" s="2">
        <v>0.47831051000000002</v>
      </c>
      <c r="U217" s="2">
        <v>75.8</v>
      </c>
      <c r="V217" s="2">
        <v>8.74</v>
      </c>
      <c r="W217" s="2">
        <v>9.4700000000000006</v>
      </c>
      <c r="X217" s="2">
        <v>8</v>
      </c>
      <c r="Y217" s="2">
        <v>7.27</v>
      </c>
      <c r="Z217" s="2">
        <v>2.2870000000000001E-2</v>
      </c>
      <c r="AA217" s="2">
        <v>7.4099999999999999E-3</v>
      </c>
      <c r="AB217" s="2">
        <v>17.025306539999999</v>
      </c>
    </row>
    <row r="218" spans="1:28" x14ac:dyDescent="0.2">
      <c r="A218" s="8">
        <v>1193</v>
      </c>
      <c r="B218" s="5" t="s">
        <v>780</v>
      </c>
      <c r="C218" s="5" t="s">
        <v>781</v>
      </c>
      <c r="D218" s="5"/>
      <c r="E218" s="9" t="s">
        <v>782</v>
      </c>
      <c r="F218" s="10">
        <v>1889</v>
      </c>
      <c r="G218" s="10" t="s">
        <v>16</v>
      </c>
      <c r="H218" s="10"/>
      <c r="I218" s="10">
        <v>900</v>
      </c>
      <c r="J218" s="10" t="s">
        <v>17</v>
      </c>
      <c r="K218" s="10"/>
      <c r="L218" s="10" t="s">
        <v>18</v>
      </c>
      <c r="M218" s="11">
        <v>1</v>
      </c>
      <c r="N218" s="10">
        <v>1</v>
      </c>
      <c r="O218" s="12" t="s">
        <v>783</v>
      </c>
      <c r="P218" s="11">
        <f ca="1">IFERROR(__xludf.DUMMYFUNCTION("COUNTA(SPLIT(Q218,"" ""))"),187)</f>
        <v>187</v>
      </c>
      <c r="Q218" s="11">
        <v>12</v>
      </c>
      <c r="R218" s="11">
        <f ca="1">IFERROR(__xludf.DUMMYFUNCTION("COUNTA(SPLIT($Q218,CHAR(10),FALSE))"),1)</f>
        <v>1</v>
      </c>
      <c r="S218" s="2">
        <v>-1.0611815229999999</v>
      </c>
      <c r="T218" s="2">
        <v>0.46664180700000002</v>
      </c>
      <c r="U218" s="2">
        <v>67.959999999999994</v>
      </c>
      <c r="V218" s="2">
        <v>7.65</v>
      </c>
      <c r="W218" s="2">
        <v>7.16</v>
      </c>
      <c r="X218" s="2">
        <v>9</v>
      </c>
      <c r="Y218" s="2">
        <v>6.77</v>
      </c>
      <c r="Z218" s="2">
        <v>0.13871</v>
      </c>
      <c r="AA218" s="2">
        <v>0.12966</v>
      </c>
      <c r="AB218" s="2">
        <v>21.021715570000001</v>
      </c>
    </row>
    <row r="219" spans="1:28" x14ac:dyDescent="0.2">
      <c r="A219" s="8">
        <v>1194</v>
      </c>
      <c r="B219" s="5" t="s">
        <v>784</v>
      </c>
      <c r="C219" s="5" t="s">
        <v>785</v>
      </c>
      <c r="D219" s="5"/>
      <c r="E219" s="9" t="s">
        <v>786</v>
      </c>
      <c r="F219" s="10">
        <v>1852</v>
      </c>
      <c r="G219" s="10" t="s">
        <v>16</v>
      </c>
      <c r="H219" s="10"/>
      <c r="I219" s="10">
        <v>1300</v>
      </c>
      <c r="J219" s="10" t="s">
        <v>17</v>
      </c>
      <c r="K219" s="10"/>
      <c r="L219" s="10" t="s">
        <v>22</v>
      </c>
      <c r="M219" s="11">
        <v>2</v>
      </c>
      <c r="N219" s="10">
        <v>1.5</v>
      </c>
      <c r="O219" s="12" t="s">
        <v>787</v>
      </c>
      <c r="P219" s="11">
        <f ca="1">IFERROR(__xludf.DUMMYFUNCTION("COUNTA(SPLIT(Q219,"" ""))"),170)</f>
        <v>170</v>
      </c>
      <c r="Q219" s="11">
        <v>5</v>
      </c>
      <c r="R219" s="11">
        <f ca="1">IFERROR(__xludf.DUMMYFUNCTION("COUNTA(SPLIT($Q219,CHAR(10),FALSE))"),4)</f>
        <v>4</v>
      </c>
      <c r="S219" s="2">
        <v>-0.72288281700000001</v>
      </c>
      <c r="T219" s="2">
        <v>0.46802062</v>
      </c>
      <c r="U219" s="2">
        <v>52.87</v>
      </c>
      <c r="V219" s="2">
        <v>14.58</v>
      </c>
      <c r="W219" s="2">
        <v>16.670000000000002</v>
      </c>
      <c r="X219" s="2">
        <v>12</v>
      </c>
      <c r="Y219" s="2">
        <v>7.36</v>
      </c>
      <c r="Z219" s="2">
        <v>0.13980000000000001</v>
      </c>
      <c r="AA219" s="2">
        <v>0.15001</v>
      </c>
      <c r="AB219" s="2">
        <v>13.47353573</v>
      </c>
    </row>
    <row r="220" spans="1:28" x14ac:dyDescent="0.2">
      <c r="A220" s="8">
        <v>1195</v>
      </c>
      <c r="B220" s="5" t="s">
        <v>788</v>
      </c>
      <c r="C220" s="5" t="s">
        <v>789</v>
      </c>
      <c r="D220" s="5"/>
      <c r="E220" s="9" t="s">
        <v>790</v>
      </c>
      <c r="F220" s="10">
        <v>1879</v>
      </c>
      <c r="G220" s="10" t="s">
        <v>16</v>
      </c>
      <c r="H220" s="10"/>
      <c r="I220" s="10">
        <v>1100</v>
      </c>
      <c r="J220" s="10" t="s">
        <v>17</v>
      </c>
      <c r="K220" s="10"/>
      <c r="L220" s="10" t="s">
        <v>18</v>
      </c>
      <c r="M220" s="11">
        <v>1</v>
      </c>
      <c r="N220" s="10">
        <v>1</v>
      </c>
      <c r="O220" s="12" t="s">
        <v>791</v>
      </c>
      <c r="P220" s="11">
        <f ca="1">IFERROR(__xludf.DUMMYFUNCTION("COUNTA(SPLIT(Q220,"" ""))"),147)</f>
        <v>147</v>
      </c>
      <c r="Q220" s="11">
        <v>5</v>
      </c>
      <c r="R220" s="11">
        <f ca="1">IFERROR(__xludf.DUMMYFUNCTION("COUNTA(SPLIT($Q220,CHAR(10),FALSE))"),1)</f>
        <v>1</v>
      </c>
      <c r="S220" s="2">
        <v>-0.66276449599999998</v>
      </c>
      <c r="T220" s="2">
        <v>0.45610110500000001</v>
      </c>
      <c r="U220" s="2">
        <v>62.47</v>
      </c>
      <c r="V220" s="2">
        <v>11.85</v>
      </c>
      <c r="W220" s="2">
        <v>14.19</v>
      </c>
      <c r="X220" s="2">
        <v>12</v>
      </c>
      <c r="Y220" s="2">
        <v>7.67</v>
      </c>
      <c r="Z220" s="2">
        <v>0.12766</v>
      </c>
      <c r="AA220" s="2">
        <v>0.15532000000000001</v>
      </c>
      <c r="AB220" s="2">
        <v>11.129400629999999</v>
      </c>
    </row>
    <row r="221" spans="1:28" x14ac:dyDescent="0.2">
      <c r="A221" s="8">
        <v>1196</v>
      </c>
      <c r="B221" s="5" t="s">
        <v>792</v>
      </c>
      <c r="C221" s="5" t="s">
        <v>793</v>
      </c>
      <c r="D221" s="5"/>
      <c r="E221" s="9" t="s">
        <v>794</v>
      </c>
      <c r="F221" s="10">
        <v>1883</v>
      </c>
      <c r="G221" s="10" t="s">
        <v>16</v>
      </c>
      <c r="H221" s="10"/>
      <c r="I221" s="10">
        <v>1300</v>
      </c>
      <c r="J221" s="10" t="s">
        <v>17</v>
      </c>
      <c r="K221" s="10"/>
      <c r="L221" s="10" t="s">
        <v>18</v>
      </c>
      <c r="M221" s="11">
        <v>1</v>
      </c>
      <c r="N221" s="10">
        <v>1</v>
      </c>
      <c r="O221" s="12" t="s">
        <v>795</v>
      </c>
      <c r="P221" s="11">
        <f ca="1">IFERROR(__xludf.DUMMYFUNCTION("COUNTA(SPLIT(Q221,"" ""))"),159)</f>
        <v>159</v>
      </c>
      <c r="Q221" s="11">
        <v>5</v>
      </c>
      <c r="R221" s="11">
        <f ca="1">IFERROR(__xludf.DUMMYFUNCTION("COUNTA(SPLIT($Q221,CHAR(10),FALSE))"),3)</f>
        <v>3</v>
      </c>
      <c r="S221" s="2">
        <v>-1.008790802</v>
      </c>
      <c r="T221" s="2">
        <v>0.446248963</v>
      </c>
      <c r="U221" s="2">
        <v>60.08</v>
      </c>
      <c r="V221" s="2">
        <v>12.98</v>
      </c>
      <c r="W221" s="2">
        <v>14.38</v>
      </c>
      <c r="X221" s="2">
        <v>12</v>
      </c>
      <c r="Y221" s="2">
        <v>7.09</v>
      </c>
      <c r="Z221" s="2">
        <v>7.8899999999999994E-3</v>
      </c>
      <c r="AA221" s="2">
        <v>2.0410000000000001E-2</v>
      </c>
      <c r="AB221" s="2">
        <v>18.264249599999999</v>
      </c>
    </row>
    <row r="222" spans="1:28" x14ac:dyDescent="0.2">
      <c r="A222" s="8">
        <v>1197</v>
      </c>
      <c r="B222" s="5" t="s">
        <v>792</v>
      </c>
      <c r="C222" s="5" t="s">
        <v>796</v>
      </c>
      <c r="D222" s="5"/>
      <c r="E222" s="9" t="s">
        <v>797</v>
      </c>
      <c r="F222" s="10">
        <v>1917</v>
      </c>
      <c r="G222" s="10" t="s">
        <v>16</v>
      </c>
      <c r="H222" s="10"/>
      <c r="I222" s="10">
        <v>700</v>
      </c>
      <c r="J222" s="10" t="s">
        <v>17</v>
      </c>
      <c r="K222" s="10"/>
      <c r="L222" s="10" t="s">
        <v>18</v>
      </c>
      <c r="M222" s="11">
        <v>1</v>
      </c>
      <c r="N222" s="10">
        <v>1</v>
      </c>
      <c r="O222" s="12" t="s">
        <v>798</v>
      </c>
      <c r="P222" s="11">
        <f ca="1">IFERROR(__xludf.DUMMYFUNCTION("COUNTA(SPLIT(Q222,"" ""))"),182)</f>
        <v>182</v>
      </c>
      <c r="Q222" s="11">
        <v>14</v>
      </c>
      <c r="R222" s="11">
        <f ca="1">IFERROR(__xludf.DUMMYFUNCTION("COUNTA(SPLIT($Q222,CHAR(10),FALSE))"),7)</f>
        <v>7</v>
      </c>
      <c r="S222" s="2">
        <v>-0.30347554100000002</v>
      </c>
      <c r="T222" s="2">
        <v>0.46122753399999999</v>
      </c>
      <c r="U222" s="2">
        <v>87.91</v>
      </c>
      <c r="V222" s="2">
        <v>4.33</v>
      </c>
      <c r="W222" s="2">
        <v>2.99</v>
      </c>
      <c r="X222" s="2">
        <v>7</v>
      </c>
      <c r="Y222" s="2">
        <v>6.4</v>
      </c>
      <c r="Z222" s="2">
        <v>5.3530000000000001E-2</v>
      </c>
      <c r="AA222" s="2">
        <v>4.861E-2</v>
      </c>
      <c r="AB222" s="2">
        <v>28.852761470000001</v>
      </c>
    </row>
    <row r="223" spans="1:28" x14ac:dyDescent="0.2">
      <c r="A223" s="8">
        <v>1198</v>
      </c>
      <c r="B223" s="5" t="s">
        <v>792</v>
      </c>
      <c r="C223" s="5" t="s">
        <v>799</v>
      </c>
      <c r="D223" s="5"/>
      <c r="E223" s="9" t="s">
        <v>800</v>
      </c>
      <c r="F223" s="10">
        <v>1893</v>
      </c>
      <c r="G223" s="10" t="s">
        <v>16</v>
      </c>
      <c r="H223" s="10"/>
      <c r="I223" s="10">
        <v>1100</v>
      </c>
      <c r="J223" s="10" t="s">
        <v>17</v>
      </c>
      <c r="K223" s="10"/>
      <c r="L223" s="10" t="s">
        <v>18</v>
      </c>
      <c r="M223" s="11">
        <v>1</v>
      </c>
      <c r="N223" s="10">
        <v>1</v>
      </c>
      <c r="O223" s="12" t="s">
        <v>801</v>
      </c>
      <c r="P223" s="11">
        <f ca="1">IFERROR(__xludf.DUMMYFUNCTION("COUNTA(SPLIT(Q223,"" ""))"),165)</f>
        <v>165</v>
      </c>
      <c r="Q223" s="11">
        <v>11</v>
      </c>
      <c r="R223" s="11">
        <f ca="1">IFERROR(__xludf.DUMMYFUNCTION("COUNTA(SPLIT($Q223,CHAR(10),FALSE))"),3)</f>
        <v>3</v>
      </c>
      <c r="S223" s="2">
        <v>-2.1889146579999998</v>
      </c>
      <c r="T223" s="2">
        <v>0.50130037599999999</v>
      </c>
      <c r="U223" s="2">
        <v>64.27</v>
      </c>
      <c r="V223" s="2">
        <v>8.07</v>
      </c>
      <c r="W223" s="2">
        <v>8.6999999999999993</v>
      </c>
      <c r="X223" s="2">
        <v>11</v>
      </c>
      <c r="Y223" s="2">
        <v>8.08</v>
      </c>
      <c r="Z223" s="2">
        <v>0.24349999999999999</v>
      </c>
      <c r="AA223" s="2">
        <v>0.24681</v>
      </c>
      <c r="AB223" s="2">
        <v>11.46928331</v>
      </c>
    </row>
    <row r="224" spans="1:28" x14ac:dyDescent="0.2">
      <c r="A224" s="8">
        <v>1199</v>
      </c>
      <c r="B224" s="5" t="s">
        <v>792</v>
      </c>
      <c r="C224" s="5" t="s">
        <v>802</v>
      </c>
      <c r="D224" s="5"/>
      <c r="E224" s="9" t="s">
        <v>803</v>
      </c>
      <c r="F224" s="10">
        <v>1885</v>
      </c>
      <c r="G224" s="10" t="s">
        <v>16</v>
      </c>
      <c r="H224" s="10"/>
      <c r="I224" s="10">
        <v>1300</v>
      </c>
      <c r="J224" s="10" t="s">
        <v>17</v>
      </c>
      <c r="K224" s="10"/>
      <c r="L224" s="10" t="s">
        <v>18</v>
      </c>
      <c r="M224" s="11">
        <v>1</v>
      </c>
      <c r="N224" s="10">
        <v>1</v>
      </c>
      <c r="O224" s="12" t="s">
        <v>804</v>
      </c>
      <c r="P224" s="11">
        <f ca="1">IFERROR(__xludf.DUMMYFUNCTION("COUNTA(SPLIT(Q224,"" ""))"),150)</f>
        <v>150</v>
      </c>
      <c r="Q224" s="11">
        <v>6</v>
      </c>
      <c r="R224" s="11">
        <f ca="1">IFERROR(__xludf.DUMMYFUNCTION("COUNTA(SPLIT($Q224,CHAR(10),FALSE))"),2)</f>
        <v>2</v>
      </c>
      <c r="S224" s="2">
        <v>-1.758594754</v>
      </c>
      <c r="T224" s="2">
        <v>0.49671771399999998</v>
      </c>
      <c r="U224" s="2">
        <v>56.91</v>
      </c>
      <c r="V224" s="2">
        <v>11.57</v>
      </c>
      <c r="W224" s="2">
        <v>12.8</v>
      </c>
      <c r="X224" s="2">
        <v>13</v>
      </c>
      <c r="Y224" s="2">
        <v>7.5</v>
      </c>
      <c r="Z224" s="2">
        <v>0.20452999999999999</v>
      </c>
      <c r="AA224" s="2">
        <v>0.23175000000000001</v>
      </c>
      <c r="AB224" s="2">
        <v>10.76017882</v>
      </c>
    </row>
    <row r="225" spans="1:28" x14ac:dyDescent="0.2">
      <c r="A225" s="8">
        <v>1200</v>
      </c>
      <c r="B225" s="5" t="s">
        <v>792</v>
      </c>
      <c r="C225" s="5" t="s">
        <v>805</v>
      </c>
      <c r="D225" s="5"/>
      <c r="E225" s="9" t="s">
        <v>806</v>
      </c>
      <c r="F225" s="10">
        <v>1889</v>
      </c>
      <c r="G225" s="10" t="s">
        <v>16</v>
      </c>
      <c r="H225" s="10"/>
      <c r="I225" s="10">
        <v>1100</v>
      </c>
      <c r="J225" s="10" t="s">
        <v>17</v>
      </c>
      <c r="K225" s="10"/>
      <c r="L225" s="10" t="s">
        <v>18</v>
      </c>
      <c r="M225" s="11">
        <v>1</v>
      </c>
      <c r="N225" s="10">
        <v>1</v>
      </c>
      <c r="O225" s="12" t="s">
        <v>807</v>
      </c>
      <c r="P225" s="11">
        <f ca="1">IFERROR(__xludf.DUMMYFUNCTION("COUNTA(SPLIT(Q225,"" ""))"),197)</f>
        <v>197</v>
      </c>
      <c r="Q225" s="11">
        <v>7</v>
      </c>
      <c r="R225" s="11">
        <f ca="1">IFERROR(__xludf.DUMMYFUNCTION("COUNTA(SPLIT($Q225,CHAR(10),FALSE))"),2)</f>
        <v>2</v>
      </c>
      <c r="S225" s="2">
        <v>-1.095873973</v>
      </c>
      <c r="T225" s="2">
        <v>0.47718379500000002</v>
      </c>
      <c r="U225" s="2">
        <v>63.2</v>
      </c>
      <c r="V225" s="2">
        <v>11.54</v>
      </c>
      <c r="W225" s="2">
        <v>12.14</v>
      </c>
      <c r="X225" s="2">
        <v>11</v>
      </c>
      <c r="Y225" s="2">
        <v>7.03</v>
      </c>
      <c r="Z225" s="2">
        <v>8.2150000000000001E-2</v>
      </c>
      <c r="AA225" s="2">
        <v>7.9049999999999995E-2</v>
      </c>
      <c r="AB225" s="2">
        <v>17.001755289999998</v>
      </c>
    </row>
    <row r="226" spans="1:28" x14ac:dyDescent="0.2">
      <c r="A226" s="8">
        <v>1201</v>
      </c>
      <c r="B226" s="5" t="s">
        <v>792</v>
      </c>
      <c r="C226" s="5" t="s">
        <v>808</v>
      </c>
      <c r="D226" s="5"/>
      <c r="E226" s="9" t="s">
        <v>809</v>
      </c>
      <c r="F226" s="10">
        <v>1893</v>
      </c>
      <c r="G226" s="10" t="s">
        <v>16</v>
      </c>
      <c r="H226" s="10"/>
      <c r="I226" s="10">
        <v>1100</v>
      </c>
      <c r="J226" s="10" t="s">
        <v>17</v>
      </c>
      <c r="K226" s="10"/>
      <c r="L226" s="10" t="s">
        <v>18</v>
      </c>
      <c r="M226" s="11">
        <v>1</v>
      </c>
      <c r="N226" s="10">
        <v>1</v>
      </c>
      <c r="O226" s="12" t="s">
        <v>810</v>
      </c>
      <c r="P226" s="11">
        <f ca="1">IFERROR(__xludf.DUMMYFUNCTION("COUNTA(SPLIT(Q226,"" ""))"),172)</f>
        <v>172</v>
      </c>
      <c r="Q226" s="11">
        <v>9</v>
      </c>
      <c r="R226" s="11">
        <f ca="1">IFERROR(__xludf.DUMMYFUNCTION("COUNTA(SPLIT($Q226,CHAR(10),FALSE))"),3)</f>
        <v>3</v>
      </c>
      <c r="S226" s="2">
        <v>-1.1416387189999999</v>
      </c>
      <c r="T226" s="2">
        <v>0.45666329700000002</v>
      </c>
      <c r="U226" s="2">
        <v>74.41</v>
      </c>
      <c r="V226" s="2">
        <v>8.31</v>
      </c>
      <c r="W226" s="2">
        <v>9.3000000000000007</v>
      </c>
      <c r="X226" s="2">
        <v>9</v>
      </c>
      <c r="Y226" s="2">
        <v>6.98</v>
      </c>
      <c r="Z226" s="2">
        <v>7.2550000000000003E-2</v>
      </c>
      <c r="AA226" s="2">
        <v>6.9529999999999995E-2</v>
      </c>
      <c r="AB226" s="2">
        <v>14.90368758</v>
      </c>
    </row>
    <row r="227" spans="1:28" x14ac:dyDescent="0.2">
      <c r="A227" s="8">
        <v>1202</v>
      </c>
      <c r="B227" s="5" t="s">
        <v>792</v>
      </c>
      <c r="C227" s="5" t="s">
        <v>811</v>
      </c>
      <c r="D227" s="5"/>
      <c r="E227" s="9" t="s">
        <v>812</v>
      </c>
      <c r="F227" s="10">
        <v>1889</v>
      </c>
      <c r="G227" s="10" t="s">
        <v>16</v>
      </c>
      <c r="H227" s="10"/>
      <c r="I227" s="10">
        <v>900</v>
      </c>
      <c r="J227" s="10" t="s">
        <v>17</v>
      </c>
      <c r="K227" s="10"/>
      <c r="L227" s="10" t="s">
        <v>18</v>
      </c>
      <c r="M227" s="11">
        <v>1</v>
      </c>
      <c r="N227" s="10">
        <v>1</v>
      </c>
      <c r="O227" s="12" t="s">
        <v>813</v>
      </c>
      <c r="P227" s="11">
        <f ca="1">IFERROR(__xludf.DUMMYFUNCTION("COUNTA(SPLIT(Q227,"" ""))"),184)</f>
        <v>184</v>
      </c>
      <c r="Q227" s="11">
        <v>14</v>
      </c>
      <c r="R227" s="11">
        <f ca="1">IFERROR(__xludf.DUMMYFUNCTION("COUNTA(SPLIT($Q227,CHAR(10),FALSE))"),3)</f>
        <v>3</v>
      </c>
      <c r="S227" s="2">
        <v>-1.7133064819999999</v>
      </c>
      <c r="T227" s="2">
        <v>0.49828052</v>
      </c>
      <c r="U227" s="2">
        <v>82.12</v>
      </c>
      <c r="V227" s="2">
        <v>5.16</v>
      </c>
      <c r="W227" s="2">
        <v>5.15</v>
      </c>
      <c r="X227" s="2">
        <v>8</v>
      </c>
      <c r="Y227" s="2">
        <v>6.31</v>
      </c>
      <c r="Z227" s="2">
        <v>0.14408000000000001</v>
      </c>
      <c r="AA227" s="2">
        <v>0.13589000000000001</v>
      </c>
      <c r="AB227" s="2">
        <v>17.33170776</v>
      </c>
    </row>
    <row r="228" spans="1:28" x14ac:dyDescent="0.2">
      <c r="A228" s="8">
        <v>1203</v>
      </c>
      <c r="B228" s="5" t="s">
        <v>814</v>
      </c>
      <c r="C228" s="5" t="s">
        <v>815</v>
      </c>
      <c r="D228" s="5" t="s">
        <v>816</v>
      </c>
      <c r="E228" s="9" t="s">
        <v>817</v>
      </c>
      <c r="F228" s="10">
        <v>1906</v>
      </c>
      <c r="G228" s="10" t="s">
        <v>16</v>
      </c>
      <c r="H228" s="10"/>
      <c r="I228" s="10">
        <v>700</v>
      </c>
      <c r="J228" s="10" t="s">
        <v>17</v>
      </c>
      <c r="K228" s="10"/>
      <c r="L228" s="10" t="s">
        <v>18</v>
      </c>
      <c r="M228" s="11">
        <v>1</v>
      </c>
      <c r="N228" s="10">
        <v>1</v>
      </c>
      <c r="O228" s="12" t="s">
        <v>818</v>
      </c>
      <c r="P228" s="11">
        <f ca="1">IFERROR(__xludf.DUMMYFUNCTION("COUNTA(SPLIT(Q228,"" ""))"),172)</f>
        <v>172</v>
      </c>
      <c r="Q228" s="11">
        <v>12</v>
      </c>
      <c r="R228" s="11">
        <f ca="1">IFERROR(__xludf.DUMMYFUNCTION("COUNTA(SPLIT($Q228,CHAR(10),FALSE))"),1)</f>
        <v>1</v>
      </c>
      <c r="S228" s="2">
        <v>-0.85532196000000005</v>
      </c>
      <c r="T228" s="2">
        <v>0.47524219200000001</v>
      </c>
      <c r="U228" s="2">
        <v>81.13</v>
      </c>
      <c r="V228" s="2">
        <v>5.5</v>
      </c>
      <c r="W228" s="2">
        <v>5.46</v>
      </c>
      <c r="X228" s="2">
        <v>7</v>
      </c>
      <c r="Y228" s="2">
        <v>5.54</v>
      </c>
      <c r="Z228" s="2">
        <v>2.427E-2</v>
      </c>
      <c r="AA228" s="2">
        <v>5.7230000000000003E-2</v>
      </c>
      <c r="AB228" s="2">
        <v>18.016547330000002</v>
      </c>
    </row>
    <row r="229" spans="1:28" x14ac:dyDescent="0.2">
      <c r="A229" s="8">
        <v>1204</v>
      </c>
      <c r="B229" s="5" t="s">
        <v>819</v>
      </c>
      <c r="C229" s="5" t="s">
        <v>820</v>
      </c>
      <c r="D229" s="5" t="s">
        <v>816</v>
      </c>
      <c r="E229" s="9" t="s">
        <v>821</v>
      </c>
      <c r="F229" s="10">
        <v>2006</v>
      </c>
      <c r="G229" s="10" t="s">
        <v>16</v>
      </c>
      <c r="H229" s="10"/>
      <c r="I229" s="10">
        <v>1100</v>
      </c>
      <c r="J229" s="10" t="s">
        <v>51</v>
      </c>
      <c r="K229" s="10"/>
      <c r="L229" s="10" t="s">
        <v>18</v>
      </c>
      <c r="M229" s="11">
        <v>1</v>
      </c>
      <c r="N229" s="10">
        <v>1</v>
      </c>
      <c r="O229" s="12" t="s">
        <v>822</v>
      </c>
      <c r="P229" s="11">
        <f ca="1">IFERROR(__xludf.DUMMYFUNCTION("COUNTA(SPLIT(Q229,"" ""))"),185)</f>
        <v>185</v>
      </c>
      <c r="Q229" s="11">
        <v>8</v>
      </c>
      <c r="R229" s="11">
        <f ca="1">IFERROR(__xludf.DUMMYFUNCTION("COUNTA(SPLIT($Q229,CHAR(10),FALSE))"),1)</f>
        <v>1</v>
      </c>
      <c r="S229" s="2">
        <v>-5.2742015000000003E-2</v>
      </c>
      <c r="T229" s="2">
        <v>0.49422640899999998</v>
      </c>
      <c r="U229" s="2">
        <v>76.81</v>
      </c>
      <c r="V229" s="2">
        <v>8.2899999999999991</v>
      </c>
      <c r="W229" s="2">
        <v>8.5500000000000007</v>
      </c>
      <c r="X229" s="2">
        <v>8</v>
      </c>
      <c r="Y229" s="2">
        <v>6.66</v>
      </c>
      <c r="Z229" s="2">
        <v>5.8500000000000003E-2</v>
      </c>
      <c r="AA229" s="2">
        <v>7.4120000000000005E-2</v>
      </c>
      <c r="AB229" s="2">
        <v>14.48276628</v>
      </c>
    </row>
    <row r="230" spans="1:28" x14ac:dyDescent="0.2">
      <c r="A230" s="8">
        <v>1205</v>
      </c>
      <c r="B230" s="5" t="s">
        <v>685</v>
      </c>
      <c r="C230" s="5" t="s">
        <v>823</v>
      </c>
      <c r="D230" s="5" t="s">
        <v>816</v>
      </c>
      <c r="E230" s="9" t="s">
        <v>824</v>
      </c>
      <c r="F230" s="10">
        <v>2015</v>
      </c>
      <c r="G230" s="10" t="s">
        <v>16</v>
      </c>
      <c r="H230" s="10"/>
      <c r="I230" s="10">
        <v>1100</v>
      </c>
      <c r="J230" s="10" t="s">
        <v>17</v>
      </c>
      <c r="K230" s="10"/>
      <c r="L230" s="10" t="s">
        <v>18</v>
      </c>
      <c r="M230" s="11">
        <v>1</v>
      </c>
      <c r="N230" s="10">
        <v>1</v>
      </c>
      <c r="O230" s="12" t="s">
        <v>825</v>
      </c>
      <c r="P230" s="11">
        <f ca="1">IFERROR(__xludf.DUMMYFUNCTION("COUNTA(SPLIT(Q230,"" ""))"),180)</f>
        <v>180</v>
      </c>
      <c r="Q230" s="11">
        <v>8</v>
      </c>
      <c r="R230" s="11">
        <f ca="1">IFERROR(__xludf.DUMMYFUNCTION("COUNTA(SPLIT($Q230,CHAR(10),FALSE))"),1)</f>
        <v>1</v>
      </c>
      <c r="S230" s="2">
        <v>-1.556397958</v>
      </c>
      <c r="T230" s="2">
        <v>0.47891690599999998</v>
      </c>
      <c r="U230" s="2">
        <v>74.489999999999995</v>
      </c>
      <c r="V230" s="2">
        <v>8.4600000000000009</v>
      </c>
      <c r="W230" s="2">
        <v>9.25</v>
      </c>
      <c r="X230" s="2">
        <v>9</v>
      </c>
      <c r="Y230" s="2">
        <v>7.3</v>
      </c>
      <c r="Z230" s="2">
        <v>0.13699</v>
      </c>
      <c r="AA230" s="2">
        <v>0.15073</v>
      </c>
      <c r="AB230" s="2">
        <v>11.499357</v>
      </c>
    </row>
    <row r="231" spans="1:28" x14ac:dyDescent="0.2">
      <c r="A231" s="8">
        <v>1206</v>
      </c>
      <c r="B231" s="5" t="s">
        <v>826</v>
      </c>
      <c r="C231" s="5" t="s">
        <v>827</v>
      </c>
      <c r="D231" s="5" t="s">
        <v>816</v>
      </c>
      <c r="E231" s="9" t="s">
        <v>828</v>
      </c>
      <c r="F231" s="10">
        <v>1878</v>
      </c>
      <c r="G231" s="10" t="s">
        <v>16</v>
      </c>
      <c r="H231" s="10"/>
      <c r="I231" s="10">
        <v>900</v>
      </c>
      <c r="J231" s="10" t="s">
        <v>17</v>
      </c>
      <c r="K231" s="10"/>
      <c r="L231" s="10" t="s">
        <v>18</v>
      </c>
      <c r="M231" s="11">
        <v>1</v>
      </c>
      <c r="N231" s="10">
        <v>1</v>
      </c>
      <c r="O231" s="12" t="s">
        <v>829</v>
      </c>
      <c r="P231" s="11">
        <f ca="1">IFERROR(__xludf.DUMMYFUNCTION("COUNTA(SPLIT(Q231,"" ""))"),182)</f>
        <v>182</v>
      </c>
      <c r="Q231" s="11">
        <v>8</v>
      </c>
      <c r="R231" s="11">
        <f ca="1">IFERROR(__xludf.DUMMYFUNCTION("COUNTA(SPLIT($Q231,CHAR(10),FALSE))"),1)</f>
        <v>1</v>
      </c>
      <c r="S231" s="2">
        <v>-1.034282779</v>
      </c>
      <c r="T231" s="2">
        <v>0.484307881</v>
      </c>
      <c r="U231" s="2">
        <v>67.03</v>
      </c>
      <c r="V231" s="2">
        <v>10.37</v>
      </c>
      <c r="W231" s="2">
        <v>11.43</v>
      </c>
      <c r="X231" s="2">
        <v>11</v>
      </c>
      <c r="Y231" s="2">
        <v>7.53</v>
      </c>
      <c r="Z231" s="2">
        <v>0.19752</v>
      </c>
      <c r="AA231" s="2">
        <v>0.20791000000000001</v>
      </c>
      <c r="AB231" s="2">
        <v>13.581168229999999</v>
      </c>
    </row>
    <row r="232" spans="1:28" x14ac:dyDescent="0.2">
      <c r="A232" s="8">
        <v>1207</v>
      </c>
      <c r="B232" s="5" t="s">
        <v>830</v>
      </c>
      <c r="C232" s="5" t="s">
        <v>831</v>
      </c>
      <c r="D232" s="5" t="s">
        <v>816</v>
      </c>
      <c r="E232" s="9" t="s">
        <v>832</v>
      </c>
      <c r="F232" s="10">
        <v>1843</v>
      </c>
      <c r="G232" s="10" t="s">
        <v>16</v>
      </c>
      <c r="H232" s="10"/>
      <c r="I232" s="10">
        <v>1100</v>
      </c>
      <c r="J232" s="10" t="s">
        <v>17</v>
      </c>
      <c r="K232" s="10"/>
      <c r="L232" s="10" t="s">
        <v>18</v>
      </c>
      <c r="M232" s="11">
        <v>1</v>
      </c>
      <c r="N232" s="10">
        <v>1</v>
      </c>
      <c r="O232" s="12" t="s">
        <v>833</v>
      </c>
      <c r="P232" s="11">
        <f ca="1">IFERROR(__xludf.DUMMYFUNCTION("COUNTA(SPLIT(Q232,"" ""))"),171)</f>
        <v>171</v>
      </c>
      <c r="Q232" s="11">
        <v>6</v>
      </c>
      <c r="R232" s="11">
        <f ca="1">IFERROR(__xludf.DUMMYFUNCTION("COUNTA(SPLIT($Q232,CHAR(10),FALSE))"),1)</f>
        <v>1</v>
      </c>
      <c r="S232" s="2">
        <v>-0.374275101</v>
      </c>
      <c r="T232" s="2">
        <v>0.468877498</v>
      </c>
      <c r="U232" s="2">
        <v>91.56</v>
      </c>
      <c r="V232" s="2">
        <v>5.83</v>
      </c>
      <c r="W232" s="2">
        <v>6.58</v>
      </c>
      <c r="X232" s="2">
        <v>6</v>
      </c>
      <c r="Y232" s="2">
        <v>5.99</v>
      </c>
      <c r="Z232" s="2">
        <v>9.2920000000000003E-2</v>
      </c>
      <c r="AA232" s="2">
        <v>0.10249</v>
      </c>
      <c r="AB232" s="2">
        <v>22.175738280000001</v>
      </c>
    </row>
    <row r="233" spans="1:28" x14ac:dyDescent="0.2">
      <c r="A233" s="8">
        <v>1208</v>
      </c>
      <c r="B233" s="5" t="s">
        <v>834</v>
      </c>
      <c r="C233" s="5" t="s">
        <v>835</v>
      </c>
      <c r="D233" s="5" t="s">
        <v>816</v>
      </c>
      <c r="E233" s="9" t="s">
        <v>836</v>
      </c>
      <c r="F233" s="10">
        <v>1894</v>
      </c>
      <c r="G233" s="10" t="s">
        <v>16</v>
      </c>
      <c r="H233" s="10"/>
      <c r="I233" s="10">
        <v>900</v>
      </c>
      <c r="J233" s="10" t="s">
        <v>17</v>
      </c>
      <c r="K233" s="10"/>
      <c r="L233" s="10" t="s">
        <v>18</v>
      </c>
      <c r="M233" s="11">
        <v>1</v>
      </c>
      <c r="N233" s="10">
        <v>1</v>
      </c>
      <c r="O233" s="12" t="s">
        <v>837</v>
      </c>
      <c r="P233" s="11">
        <f ca="1">IFERROR(__xludf.DUMMYFUNCTION("COUNTA(SPLIT(Q233,"" ""))"),144)</f>
        <v>144</v>
      </c>
      <c r="Q233" s="11">
        <v>8</v>
      </c>
      <c r="R233" s="11">
        <f ca="1">IFERROR(__xludf.DUMMYFUNCTION("COUNTA(SPLIT($Q233,CHAR(10),FALSE))"),1)</f>
        <v>1</v>
      </c>
      <c r="S233" s="2">
        <v>-1.3365597309999999</v>
      </c>
      <c r="T233" s="2">
        <v>0.46538200000000002</v>
      </c>
      <c r="U233" s="2">
        <v>66.95</v>
      </c>
      <c r="V233" s="2">
        <v>8.39</v>
      </c>
      <c r="W233" s="2">
        <v>7.51</v>
      </c>
      <c r="X233" s="2">
        <v>11</v>
      </c>
      <c r="Y233" s="2">
        <v>7.71</v>
      </c>
      <c r="Z233" s="2">
        <v>0.20674000000000001</v>
      </c>
      <c r="AA233" s="2">
        <v>0.24129</v>
      </c>
      <c r="AB233" s="2">
        <v>14.165573240000001</v>
      </c>
    </row>
    <row r="234" spans="1:28" x14ac:dyDescent="0.2">
      <c r="A234" s="8">
        <v>1209</v>
      </c>
      <c r="B234" s="5" t="s">
        <v>838</v>
      </c>
      <c r="C234" s="5" t="s">
        <v>839</v>
      </c>
      <c r="D234" s="5" t="s">
        <v>816</v>
      </c>
      <c r="E234" s="9" t="s">
        <v>840</v>
      </c>
      <c r="F234" s="10">
        <v>2006</v>
      </c>
      <c r="G234" s="10" t="s">
        <v>16</v>
      </c>
      <c r="H234" s="10"/>
      <c r="I234" s="10">
        <v>1100</v>
      </c>
      <c r="J234" s="10" t="s">
        <v>17</v>
      </c>
      <c r="K234" s="10"/>
      <c r="L234" s="10" t="s">
        <v>18</v>
      </c>
      <c r="M234" s="11">
        <v>1</v>
      </c>
      <c r="N234" s="10">
        <v>1</v>
      </c>
      <c r="O234" s="12" t="s">
        <v>841</v>
      </c>
      <c r="P234" s="11">
        <f ca="1">IFERROR(__xludf.DUMMYFUNCTION("COUNTA(SPLIT(Q234,"" ""))"),182)</f>
        <v>182</v>
      </c>
      <c r="Q234" s="11">
        <v>8</v>
      </c>
      <c r="R234" s="11">
        <f ca="1">IFERROR(__xludf.DUMMYFUNCTION("COUNTA(SPLIT($Q234,CHAR(10),FALSE))"),1)</f>
        <v>1</v>
      </c>
      <c r="S234" s="2">
        <v>-0.60628707500000001</v>
      </c>
      <c r="T234" s="2">
        <v>0.49821446899999999</v>
      </c>
      <c r="U234" s="2">
        <v>71.72</v>
      </c>
      <c r="V234" s="2">
        <v>8.91</v>
      </c>
      <c r="W234" s="2">
        <v>9.39</v>
      </c>
      <c r="X234" s="2">
        <v>10</v>
      </c>
      <c r="Y234" s="2">
        <v>7.02</v>
      </c>
      <c r="Z234" s="2">
        <v>0.12058000000000001</v>
      </c>
      <c r="AA234" s="2">
        <v>0.13041</v>
      </c>
      <c r="AB234" s="2">
        <v>16.972244320000001</v>
      </c>
    </row>
    <row r="235" spans="1:28" x14ac:dyDescent="0.2">
      <c r="A235" s="8">
        <v>1210</v>
      </c>
      <c r="B235" s="5" t="s">
        <v>814</v>
      </c>
      <c r="C235" s="5" t="s">
        <v>842</v>
      </c>
      <c r="D235" s="5" t="s">
        <v>816</v>
      </c>
      <c r="E235" s="9" t="s">
        <v>843</v>
      </c>
      <c r="F235" s="10">
        <v>1906</v>
      </c>
      <c r="G235" s="10" t="s">
        <v>16</v>
      </c>
      <c r="H235" s="10"/>
      <c r="I235" s="10">
        <v>1300</v>
      </c>
      <c r="J235" s="10" t="s">
        <v>17</v>
      </c>
      <c r="K235" s="10"/>
      <c r="L235" s="10" t="s">
        <v>18</v>
      </c>
      <c r="M235" s="11">
        <v>1</v>
      </c>
      <c r="N235" s="10">
        <v>1</v>
      </c>
      <c r="O235" s="12" t="s">
        <v>844</v>
      </c>
      <c r="P235" s="11">
        <f ca="1">IFERROR(__xludf.DUMMYFUNCTION("COUNTA(SPLIT(Q235,"" ""))"),154)</f>
        <v>154</v>
      </c>
      <c r="Q235" s="11">
        <v>6</v>
      </c>
      <c r="R235" s="11">
        <f ca="1">IFERROR(__xludf.DUMMYFUNCTION("COUNTA(SPLIT($Q235,CHAR(10),FALSE))"),1)</f>
        <v>1</v>
      </c>
      <c r="S235" s="2">
        <v>-9.5872657999999999E-2</v>
      </c>
      <c r="T235" s="2">
        <v>0.45178856000000001</v>
      </c>
      <c r="U235" s="2">
        <v>70.290000000000006</v>
      </c>
      <c r="V235" s="2">
        <v>8.9600000000000009</v>
      </c>
      <c r="W235" s="2">
        <v>10.43</v>
      </c>
      <c r="X235" s="2">
        <v>9</v>
      </c>
      <c r="Y235" s="2">
        <v>6.77</v>
      </c>
      <c r="Z235" s="2">
        <v>0.12045</v>
      </c>
      <c r="AA235" s="2">
        <v>0.17033000000000001</v>
      </c>
      <c r="AB235" s="2">
        <v>19.107515039999999</v>
      </c>
    </row>
    <row r="236" spans="1:28" x14ac:dyDescent="0.2">
      <c r="A236" s="8">
        <v>1211</v>
      </c>
      <c r="B236" s="5" t="s">
        <v>845</v>
      </c>
      <c r="C236" s="5" t="s">
        <v>846</v>
      </c>
      <c r="D236" s="5" t="s">
        <v>816</v>
      </c>
      <c r="E236" s="9" t="s">
        <v>847</v>
      </c>
      <c r="F236" s="10">
        <v>1868</v>
      </c>
      <c r="G236" s="10" t="s">
        <v>16</v>
      </c>
      <c r="H236" s="10"/>
      <c r="I236" s="10">
        <v>900</v>
      </c>
      <c r="J236" s="10" t="s">
        <v>17</v>
      </c>
      <c r="K236" s="10"/>
      <c r="L236" s="10" t="s">
        <v>18</v>
      </c>
      <c r="M236" s="11">
        <v>1</v>
      </c>
      <c r="N236" s="10">
        <v>1</v>
      </c>
      <c r="O236" s="12" t="s">
        <v>848</v>
      </c>
      <c r="P236" s="11">
        <f ca="1">IFERROR(__xludf.DUMMYFUNCTION("COUNTA(SPLIT(Q236,"" ""))"),189)</f>
        <v>189</v>
      </c>
      <c r="Q236" s="11">
        <v>10</v>
      </c>
      <c r="R236" s="11">
        <f ca="1">IFERROR(__xludf.DUMMYFUNCTION("COUNTA(SPLIT($Q236,CHAR(10),FALSE))"),1)</f>
        <v>1</v>
      </c>
      <c r="S236" s="2">
        <v>-0.91507799099999998</v>
      </c>
      <c r="T236" s="2">
        <v>0.48340222799999999</v>
      </c>
      <c r="U236" s="2">
        <v>79.33</v>
      </c>
      <c r="V236" s="2">
        <v>6.89</v>
      </c>
      <c r="W236" s="2">
        <v>6.75</v>
      </c>
      <c r="X236" s="2">
        <v>7</v>
      </c>
      <c r="Y236" s="2">
        <v>5.49</v>
      </c>
      <c r="Z236" s="2">
        <v>3.0519999999999999E-2</v>
      </c>
      <c r="AA236" s="2">
        <v>3.0519999999999999E-2</v>
      </c>
      <c r="AB236" s="2">
        <v>23.25202977</v>
      </c>
    </row>
    <row r="237" spans="1:28" x14ac:dyDescent="0.2">
      <c r="A237" s="8">
        <v>1212</v>
      </c>
      <c r="B237" s="5" t="s">
        <v>834</v>
      </c>
      <c r="C237" s="5" t="s">
        <v>849</v>
      </c>
      <c r="D237" s="5" t="s">
        <v>816</v>
      </c>
      <c r="E237" s="9" t="s">
        <v>850</v>
      </c>
      <c r="F237" s="10">
        <v>1891</v>
      </c>
      <c r="G237" s="10" t="s">
        <v>16</v>
      </c>
      <c r="H237" s="10"/>
      <c r="I237" s="10">
        <v>900</v>
      </c>
      <c r="J237" s="10" t="s">
        <v>17</v>
      </c>
      <c r="K237" s="10"/>
      <c r="L237" s="10" t="s">
        <v>18</v>
      </c>
      <c r="M237" s="11">
        <v>1</v>
      </c>
      <c r="N237" s="10">
        <v>1</v>
      </c>
      <c r="O237" s="12" t="s">
        <v>851</v>
      </c>
      <c r="P237" s="11">
        <f ca="1">IFERROR(__xludf.DUMMYFUNCTION("COUNTA(SPLIT(Q237,"" ""))"),165)</f>
        <v>165</v>
      </c>
      <c r="Q237" s="11">
        <v>10</v>
      </c>
      <c r="R237" s="11">
        <f ca="1">IFERROR(__xludf.DUMMYFUNCTION("COUNTA(SPLIT($Q237,CHAR(10),FALSE))"),1)</f>
        <v>1</v>
      </c>
      <c r="S237" s="2">
        <v>-0.37796017300000001</v>
      </c>
      <c r="T237" s="2">
        <v>0.48504127400000002</v>
      </c>
      <c r="U237" s="2">
        <v>71.13</v>
      </c>
      <c r="V237" s="2">
        <v>7.44</v>
      </c>
      <c r="W237" s="2">
        <v>7.95</v>
      </c>
      <c r="X237" s="2">
        <v>9</v>
      </c>
      <c r="Y237" s="2">
        <v>6.75</v>
      </c>
      <c r="Z237" s="2">
        <v>0.20860000000000001</v>
      </c>
      <c r="AA237" s="2">
        <v>0.22467000000000001</v>
      </c>
      <c r="AB237" s="2">
        <v>15.232518499999999</v>
      </c>
    </row>
    <row r="238" spans="1:28" x14ac:dyDescent="0.2">
      <c r="A238" s="8">
        <v>1215</v>
      </c>
      <c r="B238" s="5" t="s">
        <v>852</v>
      </c>
      <c r="C238" s="5" t="s">
        <v>853</v>
      </c>
      <c r="D238" s="5" t="s">
        <v>816</v>
      </c>
      <c r="E238" s="9" t="s">
        <v>854</v>
      </c>
      <c r="F238" s="10">
        <v>1909</v>
      </c>
      <c r="G238" s="10" t="s">
        <v>16</v>
      </c>
      <c r="H238" s="10"/>
      <c r="I238" s="10">
        <v>900</v>
      </c>
      <c r="J238" s="10" t="s">
        <v>17</v>
      </c>
      <c r="K238" s="10"/>
      <c r="L238" s="10" t="s">
        <v>18</v>
      </c>
      <c r="M238" s="11">
        <v>1</v>
      </c>
      <c r="N238" s="10">
        <v>1</v>
      </c>
      <c r="O238" s="12" t="s">
        <v>855</v>
      </c>
      <c r="P238" s="11">
        <f ca="1">IFERROR(__xludf.DUMMYFUNCTION("COUNTA(SPLIT(Q238,"" ""))"),186)</f>
        <v>186</v>
      </c>
      <c r="Q238" s="11">
        <v>11</v>
      </c>
      <c r="R238" s="11">
        <f ca="1">IFERROR(__xludf.DUMMYFUNCTION("COUNTA(SPLIT($Q238,CHAR(10),FALSE))"),1)</f>
        <v>1</v>
      </c>
      <c r="S238" s="2">
        <v>-1.1439878059999999</v>
      </c>
      <c r="T238" s="2">
        <v>0.48278705199999999</v>
      </c>
      <c r="U238" s="2">
        <v>83.87</v>
      </c>
      <c r="V238" s="2">
        <v>6.01</v>
      </c>
      <c r="W238" s="2">
        <v>6.19</v>
      </c>
      <c r="X238" s="2">
        <v>7</v>
      </c>
      <c r="Y238" s="2">
        <v>6.21</v>
      </c>
      <c r="Z238" s="2">
        <v>7.6619999999999994E-2</v>
      </c>
      <c r="AA238" s="2">
        <v>6.948E-2</v>
      </c>
      <c r="AB238" s="2">
        <v>22.037777739999999</v>
      </c>
    </row>
    <row r="239" spans="1:28" x14ac:dyDescent="0.2">
      <c r="A239" s="8">
        <v>1216</v>
      </c>
      <c r="B239" s="5" t="s">
        <v>856</v>
      </c>
      <c r="C239" s="5" t="s">
        <v>857</v>
      </c>
      <c r="D239" s="5" t="s">
        <v>816</v>
      </c>
      <c r="E239" s="9" t="s">
        <v>858</v>
      </c>
      <c r="F239" s="10">
        <v>1909</v>
      </c>
      <c r="G239" s="10" t="s">
        <v>16</v>
      </c>
      <c r="H239" s="10"/>
      <c r="I239" s="10">
        <v>700</v>
      </c>
      <c r="J239" s="10" t="s">
        <v>17</v>
      </c>
      <c r="K239" s="10"/>
      <c r="L239" s="10" t="s">
        <v>18</v>
      </c>
      <c r="M239" s="11">
        <v>1</v>
      </c>
      <c r="N239" s="10">
        <v>1</v>
      </c>
      <c r="O239" s="12" t="s">
        <v>859</v>
      </c>
      <c r="P239" s="11">
        <f ca="1">IFERROR(__xludf.DUMMYFUNCTION("COUNTA(SPLIT(Q239,"" ""))"),173)</f>
        <v>173</v>
      </c>
      <c r="Q239" s="11">
        <v>11</v>
      </c>
      <c r="R239" s="11">
        <f ca="1">IFERROR(__xludf.DUMMYFUNCTION("COUNTA(SPLIT($Q239,CHAR(10),FALSE))"),1)</f>
        <v>1</v>
      </c>
      <c r="S239" s="2">
        <v>-1.5365386910000001</v>
      </c>
      <c r="T239" s="2">
        <v>0.48019619699999999</v>
      </c>
      <c r="U239" s="2">
        <v>91.04</v>
      </c>
      <c r="V239" s="2">
        <v>4.3499999999999996</v>
      </c>
      <c r="W239" s="2">
        <v>4.46</v>
      </c>
      <c r="X239" s="2">
        <v>6</v>
      </c>
      <c r="Y239" s="2">
        <v>6.12</v>
      </c>
      <c r="Z239" s="2">
        <v>0.10672</v>
      </c>
      <c r="AA239" s="2">
        <v>0.12472</v>
      </c>
      <c r="AB239" s="2">
        <v>21.889558869999998</v>
      </c>
    </row>
    <row r="240" spans="1:28" x14ac:dyDescent="0.2">
      <c r="A240" s="8">
        <v>1217</v>
      </c>
      <c r="B240" s="5" t="s">
        <v>852</v>
      </c>
      <c r="C240" s="5" t="s">
        <v>860</v>
      </c>
      <c r="D240" s="5" t="s">
        <v>816</v>
      </c>
      <c r="E240" s="9" t="s">
        <v>861</v>
      </c>
      <c r="F240" s="10">
        <v>1909</v>
      </c>
      <c r="G240" s="10" t="s">
        <v>16</v>
      </c>
      <c r="H240" s="10"/>
      <c r="I240" s="10">
        <v>1100</v>
      </c>
      <c r="J240" s="10" t="s">
        <v>17</v>
      </c>
      <c r="K240" s="10"/>
      <c r="L240" s="10" t="s">
        <v>18</v>
      </c>
      <c r="M240" s="11">
        <v>1</v>
      </c>
      <c r="N240" s="10">
        <v>1</v>
      </c>
      <c r="O240" s="12" t="s">
        <v>862</v>
      </c>
      <c r="P240" s="11">
        <f ca="1">IFERROR(__xludf.DUMMYFUNCTION("COUNTA(SPLIT(Q240,"" ""))"),135)</f>
        <v>135</v>
      </c>
      <c r="Q240" s="11">
        <v>5</v>
      </c>
      <c r="R240" s="11">
        <f ca="1">IFERROR(__xludf.DUMMYFUNCTION("COUNTA(SPLIT($Q240,CHAR(10),FALSE))"),1)</f>
        <v>1</v>
      </c>
      <c r="S240" s="2">
        <v>-0.45501250700000001</v>
      </c>
      <c r="T240" s="2">
        <v>0.47420192900000002</v>
      </c>
      <c r="U240" s="2">
        <v>75.900000000000006</v>
      </c>
      <c r="V240" s="2">
        <v>9.48</v>
      </c>
      <c r="W240" s="2">
        <v>10.75</v>
      </c>
      <c r="X240" s="2">
        <v>7</v>
      </c>
      <c r="Y240" s="2">
        <v>6.38</v>
      </c>
      <c r="Z240" s="2">
        <v>5.8189999999999999E-2</v>
      </c>
      <c r="AA240" s="2">
        <v>9.9650000000000002E-2</v>
      </c>
      <c r="AB240" s="2">
        <v>11.58326495</v>
      </c>
    </row>
    <row r="241" spans="1:28" x14ac:dyDescent="0.2">
      <c r="A241" s="8">
        <v>1218</v>
      </c>
      <c r="B241" s="5" t="s">
        <v>863</v>
      </c>
      <c r="C241" s="5" t="s">
        <v>864</v>
      </c>
      <c r="D241" s="5" t="s">
        <v>816</v>
      </c>
      <c r="E241" s="9" t="s">
        <v>865</v>
      </c>
      <c r="F241" s="10">
        <v>1895</v>
      </c>
      <c r="G241" s="10" t="s">
        <v>16</v>
      </c>
      <c r="H241" s="10"/>
      <c r="I241" s="10">
        <v>1100</v>
      </c>
      <c r="J241" s="10" t="s">
        <v>17</v>
      </c>
      <c r="K241" s="10"/>
      <c r="L241" s="10" t="s">
        <v>18</v>
      </c>
      <c r="M241" s="11">
        <v>1</v>
      </c>
      <c r="N241" s="10">
        <v>1</v>
      </c>
      <c r="O241" s="12" t="s">
        <v>866</v>
      </c>
      <c r="P241" s="11">
        <f ca="1">IFERROR(__xludf.DUMMYFUNCTION("COUNTA(SPLIT(Q241,"" ""))"),163)</f>
        <v>163</v>
      </c>
      <c r="Q241" s="11">
        <v>5</v>
      </c>
      <c r="R241" s="11">
        <f ca="1">IFERROR(__xludf.DUMMYFUNCTION("COUNTA(SPLIT($Q241,CHAR(10),FALSE))"),1)</f>
        <v>1</v>
      </c>
      <c r="S241" s="2">
        <v>-0.85584776399999996</v>
      </c>
      <c r="T241" s="2">
        <v>0.46398624199999999</v>
      </c>
      <c r="U241" s="2">
        <v>74.61</v>
      </c>
      <c r="V241" s="2">
        <v>10.95</v>
      </c>
      <c r="W241" s="2">
        <v>13.89</v>
      </c>
      <c r="X241" s="2">
        <v>9</v>
      </c>
      <c r="Y241" s="2">
        <v>6.9</v>
      </c>
      <c r="Z241" s="2">
        <v>0.13395000000000001</v>
      </c>
      <c r="AA241" s="2">
        <v>0.16491</v>
      </c>
      <c r="AB241" s="2">
        <v>15.32461676</v>
      </c>
    </row>
    <row r="242" spans="1:28" x14ac:dyDescent="0.2">
      <c r="A242" s="8">
        <v>1219</v>
      </c>
      <c r="B242" s="5" t="s">
        <v>845</v>
      </c>
      <c r="C242" s="5" t="s">
        <v>867</v>
      </c>
      <c r="D242" s="5" t="s">
        <v>816</v>
      </c>
      <c r="E242" s="9" t="s">
        <v>868</v>
      </c>
      <c r="F242" s="10">
        <v>1868</v>
      </c>
      <c r="G242" s="10" t="s">
        <v>16</v>
      </c>
      <c r="H242" s="10"/>
      <c r="I242" s="10">
        <v>1100</v>
      </c>
      <c r="J242" s="10" t="s">
        <v>17</v>
      </c>
      <c r="K242" s="10"/>
      <c r="L242" s="10" t="s">
        <v>18</v>
      </c>
      <c r="M242" s="11">
        <v>1</v>
      </c>
      <c r="N242" s="10">
        <v>1</v>
      </c>
      <c r="O242" s="12" t="s">
        <v>869</v>
      </c>
      <c r="P242" s="11">
        <f ca="1">IFERROR(__xludf.DUMMYFUNCTION("COUNTA(SPLIT(Q242,"" ""))"),174)</f>
        <v>174</v>
      </c>
      <c r="Q242" s="11">
        <v>6</v>
      </c>
      <c r="R242" s="11">
        <f ca="1">IFERROR(__xludf.DUMMYFUNCTION("COUNTA(SPLIT($Q242,CHAR(10),FALSE))"),1)</f>
        <v>1</v>
      </c>
      <c r="S242" s="2">
        <v>-0.94586456799999996</v>
      </c>
      <c r="T242" s="2">
        <v>0.45796038700000002</v>
      </c>
      <c r="U242" s="2">
        <v>72.38</v>
      </c>
      <c r="V242" s="2">
        <v>10.37</v>
      </c>
      <c r="W242" s="2">
        <v>11.92</v>
      </c>
      <c r="X242" s="2">
        <v>8</v>
      </c>
      <c r="Y242" s="2">
        <v>6.53</v>
      </c>
      <c r="Z242" s="2">
        <v>7.3039999999999994E-2</v>
      </c>
      <c r="AA242" s="2">
        <v>9.2899999999999996E-2</v>
      </c>
      <c r="AB242" s="2">
        <v>21.969933940000001</v>
      </c>
    </row>
    <row r="243" spans="1:28" x14ac:dyDescent="0.2">
      <c r="A243" s="8">
        <v>1220</v>
      </c>
      <c r="B243" s="5" t="s">
        <v>814</v>
      </c>
      <c r="C243" s="5" t="s">
        <v>870</v>
      </c>
      <c r="D243" s="5" t="s">
        <v>816</v>
      </c>
      <c r="E243" s="9" t="s">
        <v>871</v>
      </c>
      <c r="F243" s="10">
        <v>1906</v>
      </c>
      <c r="G243" s="10" t="s">
        <v>16</v>
      </c>
      <c r="H243" s="10"/>
      <c r="I243" s="10">
        <v>700</v>
      </c>
      <c r="J243" s="10" t="s">
        <v>17</v>
      </c>
      <c r="K243" s="10"/>
      <c r="L243" s="10" t="s">
        <v>18</v>
      </c>
      <c r="M243" s="11">
        <v>1</v>
      </c>
      <c r="N243" s="10">
        <v>1</v>
      </c>
      <c r="O243" s="12" t="s">
        <v>872</v>
      </c>
      <c r="P243" s="11">
        <f ca="1">IFERROR(__xludf.DUMMYFUNCTION("COUNTA(SPLIT(Q243,"" ""))"),197)</f>
        <v>197</v>
      </c>
      <c r="Q243" s="11">
        <v>13</v>
      </c>
      <c r="R243" s="11">
        <f ca="1">IFERROR(__xludf.DUMMYFUNCTION("COUNTA(SPLIT($Q243,CHAR(10),FALSE))"),1)</f>
        <v>1</v>
      </c>
      <c r="S243" s="2">
        <v>-0.61079135100000004</v>
      </c>
      <c r="T243" s="2">
        <v>0.48846862400000002</v>
      </c>
      <c r="U243" s="2">
        <v>83.67</v>
      </c>
      <c r="V243" s="2">
        <v>5.16</v>
      </c>
      <c r="W243" s="2">
        <v>4.12</v>
      </c>
      <c r="X243" s="2">
        <v>8</v>
      </c>
      <c r="Y243" s="2">
        <v>5.84</v>
      </c>
      <c r="Z243" s="2">
        <v>2.7890000000000002E-2</v>
      </c>
      <c r="AA243" s="2">
        <v>3.619E-2</v>
      </c>
      <c r="AB243" s="2">
        <v>24.327830089999999</v>
      </c>
    </row>
    <row r="244" spans="1:28" x14ac:dyDescent="0.2">
      <c r="A244" s="8">
        <v>1221</v>
      </c>
      <c r="B244" s="5" t="s">
        <v>873</v>
      </c>
      <c r="C244" s="5" t="s">
        <v>874</v>
      </c>
      <c r="D244" s="5" t="s">
        <v>875</v>
      </c>
      <c r="E244" s="9" t="s">
        <v>876</v>
      </c>
      <c r="F244" s="10">
        <v>1909</v>
      </c>
      <c r="G244" s="10" t="s">
        <v>16</v>
      </c>
      <c r="H244" s="10"/>
      <c r="I244" s="10">
        <v>1100</v>
      </c>
      <c r="J244" s="10" t="s">
        <v>877</v>
      </c>
      <c r="K244" s="10"/>
      <c r="L244" s="10" t="s">
        <v>18</v>
      </c>
      <c r="M244" s="11">
        <v>1</v>
      </c>
      <c r="N244" s="10">
        <v>1</v>
      </c>
      <c r="O244" s="12" t="s">
        <v>878</v>
      </c>
      <c r="P244" s="11">
        <f ca="1">IFERROR(__xludf.DUMMYFUNCTION("COUNTA(SPLIT(Q244,"" ""))"),143)</f>
        <v>143</v>
      </c>
      <c r="Q244" s="11">
        <v>5</v>
      </c>
      <c r="R244" s="11">
        <f ca="1">IFERROR(__xludf.DUMMYFUNCTION("COUNTA(SPLIT($Q244,CHAR(10),FALSE))"),1)</f>
        <v>1</v>
      </c>
      <c r="S244" s="2">
        <v>-1.4784161929999999</v>
      </c>
      <c r="T244" s="2">
        <v>0.46213326500000002</v>
      </c>
      <c r="U244" s="2">
        <v>57.12</v>
      </c>
      <c r="V244" s="2">
        <v>12.4</v>
      </c>
      <c r="W244" s="2">
        <v>13.68</v>
      </c>
      <c r="X244" s="2">
        <v>12</v>
      </c>
      <c r="Y244" s="2">
        <v>8.48</v>
      </c>
      <c r="Z244" s="2">
        <v>0.1069</v>
      </c>
      <c r="AA244" s="2">
        <v>0.13089999999999999</v>
      </c>
      <c r="AB244" s="2">
        <v>8.0524551760000005</v>
      </c>
    </row>
    <row r="245" spans="1:28" x14ac:dyDescent="0.2">
      <c r="A245" s="8">
        <v>1225</v>
      </c>
      <c r="B245" s="5" t="s">
        <v>873</v>
      </c>
      <c r="C245" s="5" t="s">
        <v>879</v>
      </c>
      <c r="D245" s="5" t="s">
        <v>875</v>
      </c>
      <c r="E245" s="9" t="s">
        <v>876</v>
      </c>
      <c r="F245" s="10">
        <v>1909</v>
      </c>
      <c r="G245" s="10" t="s">
        <v>16</v>
      </c>
      <c r="H245" s="10"/>
      <c r="I245" s="10">
        <v>1100</v>
      </c>
      <c r="J245" s="10" t="s">
        <v>17</v>
      </c>
      <c r="K245" s="10"/>
      <c r="L245" s="10" t="s">
        <v>18</v>
      </c>
      <c r="M245" s="11">
        <v>1</v>
      </c>
      <c r="N245" s="10">
        <v>1</v>
      </c>
      <c r="O245" s="12" t="s">
        <v>880</v>
      </c>
      <c r="P245" s="11">
        <f ca="1">IFERROR(__xludf.DUMMYFUNCTION("COUNTA(SPLIT(Q245,"" ""))"),192)</f>
        <v>192</v>
      </c>
      <c r="Q245" s="11">
        <v>9</v>
      </c>
      <c r="R245" s="11">
        <f ca="1">IFERROR(__xludf.DUMMYFUNCTION("COUNTA(SPLIT($Q245,CHAR(10),FALSE))"),1)</f>
        <v>1</v>
      </c>
      <c r="S245" s="2">
        <v>-0.129115374</v>
      </c>
      <c r="T245" s="2">
        <v>0.47591763399999998</v>
      </c>
      <c r="U245" s="2">
        <v>61.4</v>
      </c>
      <c r="V245" s="2">
        <v>11.58</v>
      </c>
      <c r="W245" s="2">
        <v>12.09</v>
      </c>
      <c r="X245" s="2">
        <v>12</v>
      </c>
      <c r="Y245" s="2">
        <v>6.8</v>
      </c>
      <c r="Z245" s="2">
        <v>6.0690000000000001E-2</v>
      </c>
      <c r="AA245" s="2">
        <v>6.0690000000000001E-2</v>
      </c>
      <c r="AB245" s="2">
        <v>16.958674250000001</v>
      </c>
    </row>
    <row r="246" spans="1:28" x14ac:dyDescent="0.2">
      <c r="A246" s="8">
        <v>1228</v>
      </c>
      <c r="B246" s="5" t="s">
        <v>881</v>
      </c>
      <c r="C246" s="5" t="s">
        <v>882</v>
      </c>
      <c r="D246" s="5" t="s">
        <v>587</v>
      </c>
      <c r="E246" s="9" t="s">
        <v>883</v>
      </c>
      <c r="F246" s="10">
        <v>1915</v>
      </c>
      <c r="G246" s="10" t="s">
        <v>16</v>
      </c>
      <c r="H246" s="10"/>
      <c r="I246" s="10">
        <v>1300</v>
      </c>
      <c r="J246" s="10" t="s">
        <v>17</v>
      </c>
      <c r="K246" s="10"/>
      <c r="L246" s="10" t="s">
        <v>18</v>
      </c>
      <c r="M246" s="11">
        <v>1</v>
      </c>
      <c r="N246" s="10">
        <v>1</v>
      </c>
      <c r="O246" s="12" t="s">
        <v>884</v>
      </c>
      <c r="P246" s="11">
        <f ca="1">IFERROR(__xludf.DUMMYFUNCTION("COUNTA(SPLIT(Q246,"" ""))"),154)</f>
        <v>154</v>
      </c>
      <c r="Q246" s="11">
        <v>4</v>
      </c>
      <c r="R246" s="11">
        <f ca="1">IFERROR(__xludf.DUMMYFUNCTION("COUNTA(SPLIT($Q246,CHAR(10),FALSE))"),2)</f>
        <v>2</v>
      </c>
      <c r="S246" s="2">
        <v>-1.0335064279999999</v>
      </c>
      <c r="T246" s="2">
        <v>0.46556124100000001</v>
      </c>
      <c r="U246" s="2">
        <v>50.02</v>
      </c>
      <c r="V246" s="2">
        <v>16.100000000000001</v>
      </c>
      <c r="W246" s="2">
        <v>21.33</v>
      </c>
      <c r="X246" s="2">
        <v>12</v>
      </c>
      <c r="Y246" s="2">
        <v>7.89</v>
      </c>
      <c r="Z246" s="2">
        <v>8.3650000000000002E-2</v>
      </c>
      <c r="AA246" s="2">
        <v>9.5839999999999995E-2</v>
      </c>
      <c r="AB246" s="2">
        <v>2.6340436870000001</v>
      </c>
    </row>
    <row r="247" spans="1:28" x14ac:dyDescent="0.2">
      <c r="A247" s="8">
        <v>1229</v>
      </c>
      <c r="B247" s="5" t="s">
        <v>885</v>
      </c>
      <c r="C247" s="5" t="s">
        <v>886</v>
      </c>
      <c r="D247" s="5" t="s">
        <v>587</v>
      </c>
      <c r="E247" s="9" t="s">
        <v>887</v>
      </c>
      <c r="F247" s="10">
        <v>1915</v>
      </c>
      <c r="G247" s="10" t="s">
        <v>16</v>
      </c>
      <c r="H247" s="10"/>
      <c r="I247" s="10">
        <v>900</v>
      </c>
      <c r="J247" s="10" t="s">
        <v>17</v>
      </c>
      <c r="K247" s="10"/>
      <c r="L247" s="10" t="s">
        <v>18</v>
      </c>
      <c r="M247" s="11">
        <v>1</v>
      </c>
      <c r="N247" s="10">
        <v>1</v>
      </c>
      <c r="O247" s="12" t="s">
        <v>888</v>
      </c>
      <c r="P247" s="11">
        <f ca="1">IFERROR(__xludf.DUMMYFUNCTION("COUNTA(SPLIT(Q247,"" ""))"),144)</f>
        <v>144</v>
      </c>
      <c r="Q247" s="11">
        <v>8</v>
      </c>
      <c r="R247" s="11">
        <f ca="1">IFERROR(__xludf.DUMMYFUNCTION("COUNTA(SPLIT($Q247,CHAR(10),FALSE))"),5)</f>
        <v>5</v>
      </c>
      <c r="S247" s="2">
        <v>0.877184835</v>
      </c>
      <c r="T247" s="2">
        <v>0.54999545999999999</v>
      </c>
      <c r="U247" s="2">
        <v>76.59</v>
      </c>
      <c r="V247" s="2">
        <v>8.75</v>
      </c>
      <c r="W247" s="2">
        <v>11.02</v>
      </c>
      <c r="X247" s="2">
        <v>8</v>
      </c>
      <c r="Y247" s="2">
        <v>6.46</v>
      </c>
      <c r="Z247" s="2">
        <v>6.8049999999999999E-2</v>
      </c>
      <c r="AA247" s="2">
        <v>9.3859999999999999E-2</v>
      </c>
      <c r="AB247" s="2">
        <v>15.03081409</v>
      </c>
    </row>
    <row r="248" spans="1:28" x14ac:dyDescent="0.2">
      <c r="A248" s="8">
        <v>1230</v>
      </c>
      <c r="B248" s="5" t="s">
        <v>889</v>
      </c>
      <c r="C248" s="5" t="s">
        <v>890</v>
      </c>
      <c r="D248" s="5" t="s">
        <v>587</v>
      </c>
      <c r="E248" s="9" t="s">
        <v>891</v>
      </c>
      <c r="F248" s="10">
        <v>1915</v>
      </c>
      <c r="G248" s="10" t="s">
        <v>16</v>
      </c>
      <c r="H248" s="10"/>
      <c r="I248" s="10">
        <v>900</v>
      </c>
      <c r="J248" s="10" t="s">
        <v>17</v>
      </c>
      <c r="K248" s="10"/>
      <c r="L248" s="10" t="s">
        <v>18</v>
      </c>
      <c r="M248" s="11">
        <v>1</v>
      </c>
      <c r="N248" s="10">
        <v>1</v>
      </c>
      <c r="O248" s="12" t="s">
        <v>892</v>
      </c>
      <c r="P248" s="11">
        <f ca="1">IFERROR(__xludf.DUMMYFUNCTION("COUNTA(SPLIT(Q248,"" ""))"),155)</f>
        <v>155</v>
      </c>
      <c r="Q248" s="11">
        <v>9</v>
      </c>
      <c r="R248" s="11">
        <f ca="1">IFERROR(__xludf.DUMMYFUNCTION("COUNTA(SPLIT($Q248,CHAR(10),FALSE))"),2)</f>
        <v>2</v>
      </c>
      <c r="S248" s="2">
        <v>-0.71456133300000002</v>
      </c>
      <c r="T248" s="2">
        <v>0.43897888499999999</v>
      </c>
      <c r="U248" s="2">
        <v>82.95</v>
      </c>
      <c r="V248" s="2">
        <v>6</v>
      </c>
      <c r="W248" s="2">
        <v>6.5</v>
      </c>
      <c r="X248" s="2">
        <v>7</v>
      </c>
      <c r="Y248" s="2">
        <v>6.72</v>
      </c>
      <c r="Z248" s="2">
        <v>0.11277</v>
      </c>
      <c r="AA248" s="2">
        <v>0.13727</v>
      </c>
      <c r="AB248" s="2">
        <v>13.15635258</v>
      </c>
    </row>
    <row r="249" spans="1:28" x14ac:dyDescent="0.2">
      <c r="A249" s="8">
        <v>1231</v>
      </c>
      <c r="B249" s="5" t="s">
        <v>893</v>
      </c>
      <c r="C249" s="5" t="s">
        <v>894</v>
      </c>
      <c r="D249" s="5" t="s">
        <v>587</v>
      </c>
      <c r="E249" s="9" t="s">
        <v>895</v>
      </c>
      <c r="F249" s="10">
        <v>1915</v>
      </c>
      <c r="G249" s="10" t="s">
        <v>16</v>
      </c>
      <c r="H249" s="10"/>
      <c r="I249" s="10">
        <v>1100</v>
      </c>
      <c r="J249" s="10" t="s">
        <v>178</v>
      </c>
      <c r="K249" s="10"/>
      <c r="L249" s="10" t="s">
        <v>18</v>
      </c>
      <c r="M249" s="11">
        <v>1</v>
      </c>
      <c r="N249" s="10">
        <v>1</v>
      </c>
      <c r="O249" s="12" t="s">
        <v>896</v>
      </c>
      <c r="P249" s="11">
        <f ca="1">IFERROR(__xludf.DUMMYFUNCTION("COUNTA(SPLIT(Q249,"" ""))"),159)</f>
        <v>159</v>
      </c>
      <c r="Q249" s="11">
        <v>5</v>
      </c>
      <c r="R249" s="11">
        <f ca="1">IFERROR(__xludf.DUMMYFUNCTION("COUNTA(SPLIT($Q249,CHAR(10),FALSE))"),3)</f>
        <v>3</v>
      </c>
      <c r="S249" s="2">
        <v>-0.71439193700000003</v>
      </c>
      <c r="T249" s="2">
        <v>0.53452978500000004</v>
      </c>
      <c r="U249" s="2">
        <v>50.14</v>
      </c>
      <c r="V249" s="2">
        <v>14.26</v>
      </c>
      <c r="W249" s="2">
        <v>15.88</v>
      </c>
      <c r="X249" s="2">
        <v>14</v>
      </c>
      <c r="Y249" s="2">
        <v>7.49</v>
      </c>
      <c r="Z249" s="2">
        <v>-2.5649999999999999E-2</v>
      </c>
      <c r="AA249" s="2">
        <v>-9.6500000000000006E-3</v>
      </c>
      <c r="AB249" s="2">
        <v>17.92136146</v>
      </c>
    </row>
    <row r="250" spans="1:28" x14ac:dyDescent="0.2">
      <c r="A250" s="8">
        <v>1233</v>
      </c>
      <c r="B250" s="5" t="s">
        <v>897</v>
      </c>
      <c r="C250" s="5" t="s">
        <v>898</v>
      </c>
      <c r="D250" s="5" t="s">
        <v>587</v>
      </c>
      <c r="E250" s="9" t="s">
        <v>899</v>
      </c>
      <c r="F250" s="10">
        <v>1915</v>
      </c>
      <c r="G250" s="10" t="s">
        <v>16</v>
      </c>
      <c r="H250" s="10"/>
      <c r="I250" s="10">
        <v>1300</v>
      </c>
      <c r="J250" s="10" t="s">
        <v>17</v>
      </c>
      <c r="K250" s="10"/>
      <c r="L250" s="10" t="s">
        <v>18</v>
      </c>
      <c r="M250" s="11">
        <v>1</v>
      </c>
      <c r="N250" s="10">
        <v>1</v>
      </c>
      <c r="O250" s="12" t="s">
        <v>900</v>
      </c>
      <c r="P250" s="11">
        <f ca="1">IFERROR(__xludf.DUMMYFUNCTION("COUNTA(SPLIT(Q250,"" ""))"),171)</f>
        <v>171</v>
      </c>
      <c r="Q250" s="11">
        <v>6</v>
      </c>
      <c r="R250" s="11">
        <f ca="1">IFERROR(__xludf.DUMMYFUNCTION("COUNTA(SPLIT($Q250,CHAR(10),FALSE))"),1)</f>
        <v>1</v>
      </c>
      <c r="S250" s="2">
        <v>-1.5722659880000001</v>
      </c>
      <c r="T250" s="2">
        <v>0.490050082</v>
      </c>
      <c r="U250" s="2">
        <v>61.15</v>
      </c>
      <c r="V250" s="2">
        <v>11.81</v>
      </c>
      <c r="W250" s="2">
        <v>13.76</v>
      </c>
      <c r="X250" s="2">
        <v>12</v>
      </c>
      <c r="Y250" s="2">
        <v>7.91</v>
      </c>
      <c r="Z250" s="2">
        <v>0.18478</v>
      </c>
      <c r="AA250" s="2">
        <v>0.20233999999999999</v>
      </c>
      <c r="AB250" s="2">
        <v>9.5887821720000002</v>
      </c>
    </row>
    <row r="251" spans="1:28" x14ac:dyDescent="0.2">
      <c r="A251" s="8">
        <v>1234</v>
      </c>
      <c r="B251" s="5" t="s">
        <v>901</v>
      </c>
      <c r="C251" s="5" t="s">
        <v>902</v>
      </c>
      <c r="D251" s="5" t="s">
        <v>587</v>
      </c>
      <c r="E251" s="9" t="s">
        <v>903</v>
      </c>
      <c r="F251" s="10">
        <v>1915</v>
      </c>
      <c r="G251" s="10" t="s">
        <v>16</v>
      </c>
      <c r="H251" s="10"/>
      <c r="I251" s="10">
        <v>1100</v>
      </c>
      <c r="J251" s="10" t="s">
        <v>17</v>
      </c>
      <c r="K251" s="10"/>
      <c r="L251" s="10" t="s">
        <v>18</v>
      </c>
      <c r="M251" s="11">
        <v>1</v>
      </c>
      <c r="N251" s="10">
        <v>1</v>
      </c>
      <c r="O251" s="12" t="s">
        <v>904</v>
      </c>
      <c r="P251" s="11">
        <f ca="1">IFERROR(__xludf.DUMMYFUNCTION("COUNTA(SPLIT(Q251,"" ""))"),177)</f>
        <v>177</v>
      </c>
      <c r="Q251" s="11">
        <v>10</v>
      </c>
      <c r="R251" s="11">
        <f ca="1">IFERROR(__xludf.DUMMYFUNCTION("COUNTA(SPLIT($Q251,CHAR(10),FALSE))"),3)</f>
        <v>3</v>
      </c>
      <c r="S251" s="2">
        <v>-1.333634907</v>
      </c>
      <c r="T251" s="2">
        <v>0.492994759</v>
      </c>
      <c r="U251" s="2">
        <v>74.290000000000006</v>
      </c>
      <c r="V251" s="2">
        <v>7.34</v>
      </c>
      <c r="W251" s="2">
        <v>7.69</v>
      </c>
      <c r="X251" s="2">
        <v>9</v>
      </c>
      <c r="Y251" s="2">
        <v>6.29</v>
      </c>
      <c r="Z251" s="2">
        <v>1.3390000000000001E-2</v>
      </c>
      <c r="AA251" s="2">
        <v>8.43E-3</v>
      </c>
      <c r="AB251" s="2">
        <v>16.689896000000001</v>
      </c>
    </row>
    <row r="252" spans="1:28" x14ac:dyDescent="0.2">
      <c r="A252" s="8">
        <v>1235</v>
      </c>
      <c r="B252" s="5" t="s">
        <v>905</v>
      </c>
      <c r="C252" s="5" t="s">
        <v>906</v>
      </c>
      <c r="D252" s="5" t="s">
        <v>587</v>
      </c>
      <c r="E252" s="9" t="s">
        <v>907</v>
      </c>
      <c r="F252" s="10">
        <v>1915</v>
      </c>
      <c r="G252" s="10" t="s">
        <v>16</v>
      </c>
      <c r="H252" s="10"/>
      <c r="I252" s="10">
        <v>1100</v>
      </c>
      <c r="J252" s="10" t="s">
        <v>17</v>
      </c>
      <c r="K252" s="10"/>
      <c r="L252" s="10" t="s">
        <v>18</v>
      </c>
      <c r="M252" s="11">
        <v>1</v>
      </c>
      <c r="N252" s="10">
        <v>1</v>
      </c>
      <c r="O252" s="12" t="s">
        <v>908</v>
      </c>
      <c r="P252" s="11">
        <f ca="1">IFERROR(__xludf.DUMMYFUNCTION("COUNTA(SPLIT(Q252,"" ""))"),182)</f>
        <v>182</v>
      </c>
      <c r="Q252" s="11">
        <v>8</v>
      </c>
      <c r="R252" s="11">
        <f ca="1">IFERROR(__xludf.DUMMYFUNCTION("COUNTA(SPLIT($Q252,CHAR(10),FALSE))"),1)</f>
        <v>1</v>
      </c>
      <c r="S252" s="2">
        <v>-1.860140006</v>
      </c>
      <c r="T252" s="2">
        <v>0.46692728500000003</v>
      </c>
      <c r="U252" s="2">
        <v>76.02</v>
      </c>
      <c r="V252" s="2">
        <v>7.25</v>
      </c>
      <c r="W252" s="2">
        <v>7.77</v>
      </c>
      <c r="X252" s="2">
        <v>10</v>
      </c>
      <c r="Y252" s="2">
        <v>7.2</v>
      </c>
      <c r="Z252" s="2">
        <v>9.887E-2</v>
      </c>
      <c r="AA252" s="2">
        <v>8.566E-2</v>
      </c>
      <c r="AB252" s="2">
        <v>18.52443319</v>
      </c>
    </row>
    <row r="253" spans="1:28" x14ac:dyDescent="0.2">
      <c r="A253" s="8">
        <v>1236</v>
      </c>
      <c r="B253" s="5" t="s">
        <v>909</v>
      </c>
      <c r="C253" s="5" t="s">
        <v>910</v>
      </c>
      <c r="D253" s="5" t="s">
        <v>587</v>
      </c>
      <c r="E253" s="9" t="s">
        <v>911</v>
      </c>
      <c r="F253" s="10">
        <v>1915</v>
      </c>
      <c r="G253" s="10" t="s">
        <v>16</v>
      </c>
      <c r="H253" s="10"/>
      <c r="I253" s="10">
        <v>900</v>
      </c>
      <c r="J253" s="10" t="s">
        <v>17</v>
      </c>
      <c r="K253" s="10"/>
      <c r="L253" s="10" t="s">
        <v>18</v>
      </c>
      <c r="M253" s="11">
        <v>1</v>
      </c>
      <c r="N253" s="10">
        <v>1</v>
      </c>
      <c r="O253" s="12" t="s">
        <v>912</v>
      </c>
      <c r="P253" s="11">
        <f ca="1">IFERROR(__xludf.DUMMYFUNCTION("COUNTA(SPLIT(Q253,"" ""))"),195)</f>
        <v>195</v>
      </c>
      <c r="Q253" s="11">
        <v>12</v>
      </c>
      <c r="R253" s="11">
        <f ca="1">IFERROR(__xludf.DUMMYFUNCTION("COUNTA(SPLIT($Q253,CHAR(10),FALSE))"),1)</f>
        <v>1</v>
      </c>
      <c r="S253" s="2">
        <v>-0.54844667499999999</v>
      </c>
      <c r="T253" s="2">
        <v>0.45918155100000002</v>
      </c>
      <c r="U253" s="2">
        <v>83.32</v>
      </c>
      <c r="V253" s="2">
        <v>5.44</v>
      </c>
      <c r="W253" s="2">
        <v>5.37</v>
      </c>
      <c r="X253" s="2">
        <v>5</v>
      </c>
      <c r="Y253" s="2">
        <v>6.22</v>
      </c>
      <c r="Z253" s="2">
        <v>0.13705000000000001</v>
      </c>
      <c r="AA253" s="2">
        <v>0.11235000000000001</v>
      </c>
      <c r="AB253" s="2">
        <v>17.780143580000001</v>
      </c>
    </row>
    <row r="254" spans="1:28" x14ac:dyDescent="0.2">
      <c r="A254" s="8">
        <v>1237</v>
      </c>
      <c r="B254" s="5" t="s">
        <v>913</v>
      </c>
      <c r="C254" s="5" t="s">
        <v>914</v>
      </c>
      <c r="D254" s="5" t="s">
        <v>587</v>
      </c>
      <c r="E254" s="9" t="s">
        <v>915</v>
      </c>
      <c r="F254" s="10">
        <v>1915</v>
      </c>
      <c r="G254" s="10" t="s">
        <v>16</v>
      </c>
      <c r="H254" s="10"/>
      <c r="I254" s="10">
        <v>1500</v>
      </c>
      <c r="J254" s="10" t="s">
        <v>17</v>
      </c>
      <c r="K254" s="10"/>
      <c r="L254" s="10" t="s">
        <v>18</v>
      </c>
      <c r="M254" s="11">
        <v>1</v>
      </c>
      <c r="N254" s="10">
        <v>1</v>
      </c>
      <c r="O254" s="12" t="s">
        <v>916</v>
      </c>
      <c r="P254" s="11">
        <f ca="1">IFERROR(__xludf.DUMMYFUNCTION("COUNTA(SPLIT(Q254,"" ""))"),179)</f>
        <v>179</v>
      </c>
      <c r="Q254" s="11">
        <v>5</v>
      </c>
      <c r="R254" s="11">
        <f ca="1">IFERROR(__xludf.DUMMYFUNCTION("COUNTA(SPLIT($Q254,CHAR(10),FALSE))"),2)</f>
        <v>2</v>
      </c>
      <c r="S254" s="2">
        <v>-1.4399728460000001</v>
      </c>
      <c r="T254" s="2">
        <v>0.48000242900000001</v>
      </c>
      <c r="U254" s="2">
        <v>66.28</v>
      </c>
      <c r="V254" s="2">
        <v>11.63</v>
      </c>
      <c r="W254" s="2">
        <v>13.96</v>
      </c>
      <c r="X254" s="2">
        <v>10</v>
      </c>
      <c r="Y254" s="2">
        <v>8.25</v>
      </c>
      <c r="Z254" s="2">
        <v>0.18018999999999999</v>
      </c>
      <c r="AA254" s="2">
        <v>0.17046</v>
      </c>
      <c r="AB254" s="2">
        <v>8.1710308909999991</v>
      </c>
    </row>
    <row r="255" spans="1:28" x14ac:dyDescent="0.2">
      <c r="A255" s="8">
        <v>1238</v>
      </c>
      <c r="B255" s="5" t="s">
        <v>917</v>
      </c>
      <c r="C255" s="5" t="s">
        <v>918</v>
      </c>
      <c r="D255" s="5" t="s">
        <v>587</v>
      </c>
      <c r="E255" s="9" t="s">
        <v>919</v>
      </c>
      <c r="F255" s="10">
        <v>1915</v>
      </c>
      <c r="G255" s="10" t="s">
        <v>16</v>
      </c>
      <c r="H255" s="10"/>
      <c r="I255" s="10">
        <v>900</v>
      </c>
      <c r="J255" s="10" t="s">
        <v>17</v>
      </c>
      <c r="K255" s="10"/>
      <c r="L255" s="10" t="s">
        <v>18</v>
      </c>
      <c r="M255" s="11">
        <v>1</v>
      </c>
      <c r="N255" s="10">
        <v>1</v>
      </c>
      <c r="O255" s="12" t="s">
        <v>920</v>
      </c>
      <c r="P255" s="11">
        <f ca="1">IFERROR(__xludf.DUMMYFUNCTION("COUNTA(SPLIT(Q255,"" ""))"),170)</f>
        <v>170</v>
      </c>
      <c r="Q255" s="11">
        <v>10</v>
      </c>
      <c r="R255" s="11">
        <f ca="1">IFERROR(__xludf.DUMMYFUNCTION("COUNTA(SPLIT($Q255,CHAR(10),FALSE))"),3)</f>
        <v>3</v>
      </c>
      <c r="S255" s="2">
        <v>0.101199816</v>
      </c>
      <c r="T255" s="2">
        <v>0.499116067</v>
      </c>
      <c r="U255" s="2">
        <v>74.31</v>
      </c>
      <c r="V255" s="2">
        <v>7.64</v>
      </c>
      <c r="W255" s="2">
        <v>7.74</v>
      </c>
      <c r="X255" s="2">
        <v>9</v>
      </c>
      <c r="Y255" s="2">
        <v>6.6</v>
      </c>
      <c r="Z255" s="2">
        <v>0.11706999999999999</v>
      </c>
      <c r="AA255" s="2">
        <v>0.12411999999999999</v>
      </c>
      <c r="AB255" s="2">
        <v>16.758848140000001</v>
      </c>
    </row>
    <row r="256" spans="1:28" x14ac:dyDescent="0.2">
      <c r="A256" s="8">
        <v>1239</v>
      </c>
      <c r="B256" s="5" t="s">
        <v>921</v>
      </c>
      <c r="C256" s="5" t="s">
        <v>922</v>
      </c>
      <c r="D256" s="5" t="s">
        <v>587</v>
      </c>
      <c r="E256" s="9" t="s">
        <v>923</v>
      </c>
      <c r="F256" s="10">
        <v>1915</v>
      </c>
      <c r="G256" s="10" t="s">
        <v>16</v>
      </c>
      <c r="H256" s="10"/>
      <c r="I256" s="10">
        <v>1300</v>
      </c>
      <c r="J256" s="10" t="s">
        <v>51</v>
      </c>
      <c r="K256" s="10"/>
      <c r="L256" s="10" t="s">
        <v>18</v>
      </c>
      <c r="M256" s="11">
        <v>1</v>
      </c>
      <c r="N256" s="10">
        <v>1</v>
      </c>
      <c r="O256" s="12" t="s">
        <v>924</v>
      </c>
      <c r="P256" s="11">
        <f ca="1">IFERROR(__xludf.DUMMYFUNCTION("COUNTA(SPLIT(Q256,"" ""))"),193)</f>
        <v>193</v>
      </c>
      <c r="Q256" s="11">
        <v>8</v>
      </c>
      <c r="R256" s="11">
        <f ca="1">IFERROR(__xludf.DUMMYFUNCTION("COUNTA(SPLIT($Q256,CHAR(10),FALSE))"),2)</f>
        <v>2</v>
      </c>
      <c r="S256" s="2">
        <v>-1.0837224130000001</v>
      </c>
      <c r="T256" s="2">
        <v>0.47314171799999999</v>
      </c>
      <c r="U256" s="2">
        <v>73.37</v>
      </c>
      <c r="V256" s="2">
        <v>7.41</v>
      </c>
      <c r="W256" s="2">
        <v>7.63</v>
      </c>
      <c r="X256" s="2">
        <v>9</v>
      </c>
      <c r="Y256" s="2">
        <v>7.85</v>
      </c>
      <c r="Z256" s="2">
        <v>0.17774999999999999</v>
      </c>
      <c r="AA256" s="2">
        <v>0.16169</v>
      </c>
      <c r="AB256" s="2">
        <v>15.17153924</v>
      </c>
    </row>
    <row r="257" spans="1:28" x14ac:dyDescent="0.2">
      <c r="A257" s="8">
        <v>1240</v>
      </c>
      <c r="B257" s="5" t="s">
        <v>925</v>
      </c>
      <c r="C257" s="5" t="s">
        <v>926</v>
      </c>
      <c r="D257" s="5" t="s">
        <v>587</v>
      </c>
      <c r="E257" s="9" t="s">
        <v>927</v>
      </c>
      <c r="F257" s="10">
        <v>1915</v>
      </c>
      <c r="G257" s="10" t="s">
        <v>16</v>
      </c>
      <c r="H257" s="10"/>
      <c r="I257" s="10">
        <v>700</v>
      </c>
      <c r="J257" s="10" t="s">
        <v>51</v>
      </c>
      <c r="K257" s="10"/>
      <c r="L257" s="10" t="s">
        <v>18</v>
      </c>
      <c r="M257" s="11">
        <v>1</v>
      </c>
      <c r="N257" s="10">
        <v>1</v>
      </c>
      <c r="O257" s="12" t="s">
        <v>928</v>
      </c>
      <c r="P257" s="11">
        <f ca="1">IFERROR(__xludf.DUMMYFUNCTION("COUNTA(SPLIT(Q257,"" ""))"),159)</f>
        <v>159</v>
      </c>
      <c r="Q257" s="11">
        <v>17</v>
      </c>
      <c r="R257" s="11">
        <f ca="1">IFERROR(__xludf.DUMMYFUNCTION("COUNTA(SPLIT($Q257,CHAR(10),FALSE))"),7)</f>
        <v>7</v>
      </c>
      <c r="S257" s="2">
        <v>-1.215512674</v>
      </c>
      <c r="T257" s="2">
        <v>0.489927907</v>
      </c>
      <c r="U257" s="2">
        <v>77.67</v>
      </c>
      <c r="V257" s="2">
        <v>4.8499999999999996</v>
      </c>
      <c r="W257" s="2">
        <v>5.84</v>
      </c>
      <c r="X257" s="2">
        <v>8</v>
      </c>
      <c r="Y257" s="2">
        <v>6.02</v>
      </c>
      <c r="Z257" s="2">
        <v>0.14149</v>
      </c>
      <c r="AA257" s="2">
        <v>0.13181000000000001</v>
      </c>
      <c r="AB257" s="2">
        <v>16.549465940000001</v>
      </c>
    </row>
    <row r="258" spans="1:28" x14ac:dyDescent="0.2">
      <c r="A258" s="8">
        <v>1241</v>
      </c>
      <c r="B258" s="5" t="s">
        <v>929</v>
      </c>
      <c r="C258" s="5" t="s">
        <v>930</v>
      </c>
      <c r="D258" s="5" t="s">
        <v>587</v>
      </c>
      <c r="E258" s="9" t="s">
        <v>931</v>
      </c>
      <c r="F258" s="10">
        <v>1915</v>
      </c>
      <c r="G258" s="10" t="s">
        <v>16</v>
      </c>
      <c r="H258" s="10"/>
      <c r="I258" s="10">
        <v>1100</v>
      </c>
      <c r="J258" s="10" t="s">
        <v>17</v>
      </c>
      <c r="K258" s="10"/>
      <c r="L258" s="10" t="s">
        <v>18</v>
      </c>
      <c r="M258" s="11">
        <v>1</v>
      </c>
      <c r="N258" s="10">
        <v>1</v>
      </c>
      <c r="O258" s="12" t="s">
        <v>932</v>
      </c>
      <c r="P258" s="11">
        <f ca="1">IFERROR(__xludf.DUMMYFUNCTION("COUNTA(SPLIT(Q258,"" ""))"),166)</f>
        <v>166</v>
      </c>
      <c r="Q258" s="11">
        <v>4</v>
      </c>
      <c r="R258" s="11">
        <f ca="1">IFERROR(__xludf.DUMMYFUNCTION("COUNTA(SPLIT($Q258,CHAR(10),FALSE))"),3)</f>
        <v>3</v>
      </c>
      <c r="S258" s="2">
        <v>-0.90326256599999999</v>
      </c>
      <c r="T258" s="2">
        <v>0.46554969499999999</v>
      </c>
      <c r="U258" s="2">
        <v>71.010000000000005</v>
      </c>
      <c r="V258" s="2">
        <v>11.7</v>
      </c>
      <c r="W258" s="2">
        <v>14.61</v>
      </c>
      <c r="X258" s="2">
        <v>7</v>
      </c>
      <c r="Y258" s="2">
        <v>6.52</v>
      </c>
      <c r="Z258" s="2">
        <v>-5.3499999999999997E-3</v>
      </c>
      <c r="AA258" s="2">
        <v>1.0869999999999999E-2</v>
      </c>
      <c r="AB258" s="2">
        <v>10.346171180000001</v>
      </c>
    </row>
    <row r="259" spans="1:28" x14ac:dyDescent="0.2">
      <c r="A259" s="8">
        <v>1242</v>
      </c>
      <c r="B259" s="5" t="s">
        <v>933</v>
      </c>
      <c r="C259" s="5" t="s">
        <v>934</v>
      </c>
      <c r="D259" s="5" t="s">
        <v>587</v>
      </c>
      <c r="E259" s="9" t="s">
        <v>935</v>
      </c>
      <c r="F259" s="10">
        <v>1915</v>
      </c>
      <c r="G259" s="10" t="s">
        <v>16</v>
      </c>
      <c r="H259" s="10"/>
      <c r="I259" s="10">
        <v>900</v>
      </c>
      <c r="J259" s="10" t="s">
        <v>17</v>
      </c>
      <c r="K259" s="10"/>
      <c r="L259" s="10" t="s">
        <v>18</v>
      </c>
      <c r="M259" s="11">
        <v>1</v>
      </c>
      <c r="N259" s="10">
        <v>1</v>
      </c>
      <c r="O259" s="12" t="s">
        <v>936</v>
      </c>
      <c r="P259" s="11">
        <f ca="1">IFERROR(__xludf.DUMMYFUNCTION("COUNTA(SPLIT(Q259,"" ""))"),151)</f>
        <v>151</v>
      </c>
      <c r="Q259" s="11">
        <v>8</v>
      </c>
      <c r="R259" s="11">
        <f ca="1">IFERROR(__xludf.DUMMYFUNCTION("COUNTA(SPLIT($Q259,CHAR(10),FALSE))"),2)</f>
        <v>2</v>
      </c>
      <c r="S259" s="2">
        <v>-0.80278560200000004</v>
      </c>
      <c r="T259" s="2">
        <v>0.46216800000000002</v>
      </c>
      <c r="U259" s="2">
        <v>70.83</v>
      </c>
      <c r="V259" s="2">
        <v>8.16</v>
      </c>
      <c r="W259" s="2">
        <v>8.9600000000000009</v>
      </c>
      <c r="X259" s="2">
        <v>9</v>
      </c>
      <c r="Y259" s="2">
        <v>6.85</v>
      </c>
      <c r="Z259" s="2">
        <v>7.9159999999999994E-2</v>
      </c>
      <c r="AA259" s="2">
        <v>9.7379999999999994E-2</v>
      </c>
      <c r="AB259" s="2">
        <v>10.99106913</v>
      </c>
    </row>
    <row r="260" spans="1:28" x14ac:dyDescent="0.2">
      <c r="A260" s="8">
        <v>1243</v>
      </c>
      <c r="B260" s="5" t="s">
        <v>937</v>
      </c>
      <c r="C260" s="5" t="s">
        <v>938</v>
      </c>
      <c r="D260" s="5" t="s">
        <v>587</v>
      </c>
      <c r="E260" s="9" t="s">
        <v>939</v>
      </c>
      <c r="F260" s="10">
        <v>1915</v>
      </c>
      <c r="G260" s="10" t="s">
        <v>16</v>
      </c>
      <c r="H260" s="10"/>
      <c r="I260" s="10">
        <v>1500</v>
      </c>
      <c r="J260" s="10" t="s">
        <v>17</v>
      </c>
      <c r="K260" s="10"/>
      <c r="L260" s="10" t="s">
        <v>22</v>
      </c>
      <c r="M260" s="11">
        <v>2</v>
      </c>
      <c r="N260" s="10">
        <v>1.5</v>
      </c>
      <c r="O260" s="12" t="s">
        <v>940</v>
      </c>
      <c r="P260" s="11">
        <f ca="1">IFERROR(__xludf.DUMMYFUNCTION("COUNTA(SPLIT(Q260,"" ""))"),138)</f>
        <v>138</v>
      </c>
      <c r="Q260" s="11">
        <v>5</v>
      </c>
      <c r="R260" s="11">
        <f ca="1">IFERROR(__xludf.DUMMYFUNCTION("COUNTA(SPLIT($Q260,CHAR(10),FALSE))"),3)</f>
        <v>3</v>
      </c>
      <c r="S260" s="2">
        <v>-1.9647733540000001</v>
      </c>
      <c r="T260" s="2">
        <v>0.49517043999999999</v>
      </c>
      <c r="U260" s="2">
        <v>60.01</v>
      </c>
      <c r="V260" s="2">
        <v>11.89</v>
      </c>
      <c r="W260" s="2">
        <v>14.67</v>
      </c>
      <c r="X260" s="2">
        <v>12</v>
      </c>
      <c r="Y260" s="2">
        <v>8.2799999999999994</v>
      </c>
      <c r="Z260" s="2">
        <v>0.14682999999999999</v>
      </c>
      <c r="AA260" s="2">
        <v>0.17715</v>
      </c>
      <c r="AB260" s="2">
        <v>2.4121755949999999</v>
      </c>
    </row>
    <row r="261" spans="1:28" x14ac:dyDescent="0.2">
      <c r="A261" s="8">
        <v>1244</v>
      </c>
      <c r="B261" s="5" t="s">
        <v>941</v>
      </c>
      <c r="C261" s="5" t="s">
        <v>942</v>
      </c>
      <c r="D261" s="5" t="s">
        <v>587</v>
      </c>
      <c r="E261" s="9" t="s">
        <v>943</v>
      </c>
      <c r="F261" s="10">
        <v>1915</v>
      </c>
      <c r="G261" s="10" t="s">
        <v>16</v>
      </c>
      <c r="H261" s="10"/>
      <c r="I261" s="10">
        <v>700</v>
      </c>
      <c r="J261" s="10" t="s">
        <v>17</v>
      </c>
      <c r="K261" s="10"/>
      <c r="L261" s="10" t="s">
        <v>18</v>
      </c>
      <c r="M261" s="11">
        <v>1</v>
      </c>
      <c r="N261" s="10">
        <v>1</v>
      </c>
      <c r="O261" s="12" t="s">
        <v>944</v>
      </c>
      <c r="P261" s="11">
        <f ca="1">IFERROR(__xludf.DUMMYFUNCTION("COUNTA(SPLIT(Q261,"" ""))"),158)</f>
        <v>158</v>
      </c>
      <c r="Q261" s="11">
        <v>12</v>
      </c>
      <c r="R261" s="11">
        <f ca="1">IFERROR(__xludf.DUMMYFUNCTION("COUNTA(SPLIT($Q261,CHAR(10),FALSE))"),2)</f>
        <v>2</v>
      </c>
      <c r="S261" s="2">
        <v>-1.226141207</v>
      </c>
      <c r="T261" s="2">
        <v>0.47693832200000003</v>
      </c>
      <c r="U261" s="2">
        <v>80.430000000000007</v>
      </c>
      <c r="V261" s="2">
        <v>5.63</v>
      </c>
      <c r="W261" s="2">
        <v>5.47</v>
      </c>
      <c r="X261" s="2">
        <v>9</v>
      </c>
      <c r="Y261" s="2">
        <v>6.44</v>
      </c>
      <c r="Z261" s="2">
        <v>0.11493</v>
      </c>
      <c r="AA261" s="2">
        <v>0.14479</v>
      </c>
      <c r="AB261" s="2">
        <v>14.537556739999999</v>
      </c>
    </row>
    <row r="262" spans="1:28" x14ac:dyDescent="0.2">
      <c r="A262" s="8">
        <v>1245</v>
      </c>
      <c r="B262" s="5" t="s">
        <v>945</v>
      </c>
      <c r="C262" s="5" t="s">
        <v>946</v>
      </c>
      <c r="D262" s="5" t="s">
        <v>587</v>
      </c>
      <c r="E262" s="9" t="s">
        <v>947</v>
      </c>
      <c r="F262" s="10">
        <v>1915</v>
      </c>
      <c r="G262" s="10" t="s">
        <v>16</v>
      </c>
      <c r="H262" s="10"/>
      <c r="I262" s="10">
        <v>900</v>
      </c>
      <c r="J262" s="10" t="s">
        <v>178</v>
      </c>
      <c r="K262" s="10"/>
      <c r="L262" s="10" t="s">
        <v>18</v>
      </c>
      <c r="M262" s="11">
        <v>1</v>
      </c>
      <c r="N262" s="10">
        <v>1</v>
      </c>
      <c r="O262" s="12" t="s">
        <v>948</v>
      </c>
      <c r="P262" s="11">
        <f ca="1">IFERROR(__xludf.DUMMYFUNCTION("COUNTA(SPLIT(Q262,"" ""))"),179)</f>
        <v>179</v>
      </c>
      <c r="Q262" s="11">
        <v>10</v>
      </c>
      <c r="R262" s="11">
        <f ca="1">IFERROR(__xludf.DUMMYFUNCTION("COUNTA(SPLIT($Q262,CHAR(10),FALSE))"),2)</f>
        <v>2</v>
      </c>
      <c r="S262" s="2">
        <v>-1.1325610269999999</v>
      </c>
      <c r="T262" s="2">
        <v>0.49949227499999999</v>
      </c>
      <c r="U262" s="2">
        <v>77.180000000000007</v>
      </c>
      <c r="V262" s="2">
        <v>6.97</v>
      </c>
      <c r="W262" s="2">
        <v>6.89</v>
      </c>
      <c r="X262" s="2">
        <v>8</v>
      </c>
      <c r="Y262" s="2">
        <v>6.28</v>
      </c>
      <c r="Z262" s="2">
        <v>0.13833000000000001</v>
      </c>
      <c r="AA262" s="2">
        <v>0.13988999999999999</v>
      </c>
      <c r="AB262" s="2">
        <v>16.216819170000001</v>
      </c>
    </row>
    <row r="263" spans="1:28" x14ac:dyDescent="0.2">
      <c r="A263" s="8">
        <v>1246</v>
      </c>
      <c r="B263" s="5" t="s">
        <v>949</v>
      </c>
      <c r="C263" s="5" t="s">
        <v>950</v>
      </c>
      <c r="D263" s="5" t="s">
        <v>587</v>
      </c>
      <c r="E263" s="9" t="s">
        <v>951</v>
      </c>
      <c r="F263" s="10">
        <v>1915</v>
      </c>
      <c r="G263" s="10" t="s">
        <v>16</v>
      </c>
      <c r="H263" s="10"/>
      <c r="I263" s="10">
        <v>1300</v>
      </c>
      <c r="J263" s="10" t="s">
        <v>17</v>
      </c>
      <c r="K263" s="10"/>
      <c r="L263" s="10" t="s">
        <v>18</v>
      </c>
      <c r="M263" s="11">
        <v>1</v>
      </c>
      <c r="N263" s="10">
        <v>1</v>
      </c>
      <c r="O263" s="12" t="s">
        <v>952</v>
      </c>
      <c r="P263" s="11">
        <f ca="1">IFERROR(__xludf.DUMMYFUNCTION("COUNTA(SPLIT(Q263,"" ""))"),180)</f>
        <v>180</v>
      </c>
      <c r="Q263" s="11">
        <v>4</v>
      </c>
      <c r="R263" s="11">
        <f ca="1">IFERROR(__xludf.DUMMYFUNCTION("COUNTA(SPLIT($Q263,CHAR(10),FALSE))"),2)</f>
        <v>2</v>
      </c>
      <c r="S263" s="2">
        <v>-1.080619242</v>
      </c>
      <c r="T263" s="2">
        <v>0.45000214799999999</v>
      </c>
      <c r="U263" s="2">
        <v>45.93</v>
      </c>
      <c r="V263" s="2">
        <v>18.100000000000001</v>
      </c>
      <c r="W263" s="2">
        <v>21.89</v>
      </c>
      <c r="X263" s="2">
        <v>13</v>
      </c>
      <c r="Y263" s="2">
        <v>7.97</v>
      </c>
      <c r="Z263" s="2">
        <v>9.0139999999999998E-2</v>
      </c>
      <c r="AA263" s="2">
        <v>9.0139999999999998E-2</v>
      </c>
      <c r="AB263" s="2">
        <v>10.579110979999999</v>
      </c>
    </row>
    <row r="264" spans="1:28" x14ac:dyDescent="0.2">
      <c r="A264" s="8">
        <v>1247</v>
      </c>
      <c r="B264" s="5" t="s">
        <v>953</v>
      </c>
      <c r="C264" s="5" t="s">
        <v>954</v>
      </c>
      <c r="D264" s="5" t="s">
        <v>587</v>
      </c>
      <c r="E264" s="9" t="s">
        <v>955</v>
      </c>
      <c r="F264" s="10">
        <v>1915</v>
      </c>
      <c r="G264" s="10" t="s">
        <v>16</v>
      </c>
      <c r="H264" s="10"/>
      <c r="I264" s="10">
        <v>1100</v>
      </c>
      <c r="J264" s="10" t="s">
        <v>17</v>
      </c>
      <c r="K264" s="10"/>
      <c r="L264" s="10" t="s">
        <v>18</v>
      </c>
      <c r="M264" s="11">
        <v>1</v>
      </c>
      <c r="N264" s="10">
        <v>1</v>
      </c>
      <c r="O264" s="12" t="s">
        <v>956</v>
      </c>
      <c r="P264" s="11">
        <f ca="1">IFERROR(__xludf.DUMMYFUNCTION("COUNTA(SPLIT(Q264,"" ""))"),172)</f>
        <v>172</v>
      </c>
      <c r="Q264" s="11">
        <v>6</v>
      </c>
      <c r="R264" s="11">
        <f ca="1">IFERROR(__xludf.DUMMYFUNCTION("COUNTA(SPLIT($Q264,CHAR(10),FALSE))"),2)</f>
        <v>2</v>
      </c>
      <c r="S264" s="2">
        <v>-0.64772659899999996</v>
      </c>
      <c r="T264" s="2">
        <v>0.47079352000000002</v>
      </c>
      <c r="U264" s="2">
        <v>67.05</v>
      </c>
      <c r="V264" s="2">
        <v>11.07</v>
      </c>
      <c r="W264" s="2">
        <v>13.09</v>
      </c>
      <c r="X264" s="2">
        <v>9</v>
      </c>
      <c r="Y264" s="2">
        <v>7.07</v>
      </c>
      <c r="Z264" s="2">
        <v>8.72E-2</v>
      </c>
      <c r="AA264" s="2">
        <v>9.7280000000000005E-2</v>
      </c>
      <c r="AB264" s="2">
        <v>6.2113283470000002</v>
      </c>
    </row>
    <row r="265" spans="1:28" x14ac:dyDescent="0.2">
      <c r="A265" s="8">
        <v>1248</v>
      </c>
      <c r="B265" s="5" t="s">
        <v>957</v>
      </c>
      <c r="C265" s="5" t="s">
        <v>958</v>
      </c>
      <c r="D265" s="5" t="s">
        <v>587</v>
      </c>
      <c r="E265" s="9" t="s">
        <v>959</v>
      </c>
      <c r="F265" s="10">
        <v>1915</v>
      </c>
      <c r="G265" s="10" t="s">
        <v>16</v>
      </c>
      <c r="H265" s="10"/>
      <c r="I265" s="10">
        <v>1300</v>
      </c>
      <c r="J265" s="10" t="s">
        <v>17</v>
      </c>
      <c r="K265" s="10"/>
      <c r="L265" s="10" t="s">
        <v>18</v>
      </c>
      <c r="M265" s="11">
        <v>1</v>
      </c>
      <c r="N265" s="10">
        <v>1</v>
      </c>
      <c r="O265" s="12" t="s">
        <v>960</v>
      </c>
      <c r="P265" s="11">
        <f ca="1">IFERROR(__xludf.DUMMYFUNCTION("COUNTA(SPLIT(Q265,"" ""))"),175)</f>
        <v>175</v>
      </c>
      <c r="Q265" s="11">
        <v>5</v>
      </c>
      <c r="R265" s="11">
        <f ca="1">IFERROR(__xludf.DUMMYFUNCTION("COUNTA(SPLIT($Q265,CHAR(10),FALSE))"),2)</f>
        <v>2</v>
      </c>
      <c r="S265" s="2">
        <v>-1.237728792</v>
      </c>
      <c r="T265" s="2">
        <v>0.49035660800000003</v>
      </c>
      <c r="U265" s="2">
        <v>60.02</v>
      </c>
      <c r="V265" s="2">
        <v>13.68</v>
      </c>
      <c r="W265" s="2">
        <v>17.04</v>
      </c>
      <c r="X265" s="2">
        <v>10</v>
      </c>
      <c r="Y265" s="2">
        <v>8.16</v>
      </c>
      <c r="Z265" s="2">
        <v>0.18421000000000001</v>
      </c>
      <c r="AA265" s="2">
        <v>0.1918</v>
      </c>
      <c r="AB265" s="2">
        <v>1.419270831</v>
      </c>
    </row>
    <row r="266" spans="1:28" x14ac:dyDescent="0.2">
      <c r="A266" s="8">
        <v>1249</v>
      </c>
      <c r="B266" s="5" t="s">
        <v>961</v>
      </c>
      <c r="C266" s="5" t="s">
        <v>962</v>
      </c>
      <c r="D266" s="5" t="s">
        <v>587</v>
      </c>
      <c r="E266" s="9" t="s">
        <v>963</v>
      </c>
      <c r="F266" s="10">
        <v>1915</v>
      </c>
      <c r="G266" s="10" t="s">
        <v>16</v>
      </c>
      <c r="H266" s="10"/>
      <c r="I266" s="10">
        <v>900</v>
      </c>
      <c r="J266" s="10" t="s">
        <v>17</v>
      </c>
      <c r="K266" s="10"/>
      <c r="L266" s="10" t="s">
        <v>18</v>
      </c>
      <c r="M266" s="11">
        <v>1</v>
      </c>
      <c r="N266" s="10">
        <v>1</v>
      </c>
      <c r="O266" s="12" t="s">
        <v>964</v>
      </c>
      <c r="P266" s="11">
        <f ca="1">IFERROR(__xludf.DUMMYFUNCTION("COUNTA(SPLIT(Q266,"" ""))"),173)</f>
        <v>173</v>
      </c>
      <c r="Q266" s="11">
        <v>10</v>
      </c>
      <c r="R266" s="11">
        <f ca="1">IFERROR(__xludf.DUMMYFUNCTION("COUNTA(SPLIT($Q266,CHAR(10),FALSE))"),2)</f>
        <v>2</v>
      </c>
      <c r="S266" s="2">
        <v>-1.2604996559999999</v>
      </c>
      <c r="T266" s="2">
        <v>0.45822962</v>
      </c>
      <c r="U266" s="2">
        <v>72</v>
      </c>
      <c r="V266" s="2">
        <v>7.54</v>
      </c>
      <c r="W266" s="2">
        <v>8.07</v>
      </c>
      <c r="X266" s="2">
        <v>10</v>
      </c>
      <c r="Y266" s="2">
        <v>7.68</v>
      </c>
      <c r="Z266" s="2">
        <v>0.27337</v>
      </c>
      <c r="AA266" s="2">
        <v>0.25672</v>
      </c>
      <c r="AB266" s="2">
        <v>10.40336404</v>
      </c>
    </row>
    <row r="267" spans="1:28" x14ac:dyDescent="0.2">
      <c r="A267" s="8">
        <v>1254</v>
      </c>
      <c r="B267" s="5" t="s">
        <v>965</v>
      </c>
      <c r="C267" s="5" t="s">
        <v>966</v>
      </c>
      <c r="D267" s="5" t="s">
        <v>967</v>
      </c>
      <c r="E267" s="9" t="s">
        <v>968</v>
      </c>
      <c r="F267" s="10">
        <v>1905</v>
      </c>
      <c r="G267" s="10" t="s">
        <v>16</v>
      </c>
      <c r="H267" s="10"/>
      <c r="I267" s="10">
        <v>1300</v>
      </c>
      <c r="J267" s="10" t="s">
        <v>17</v>
      </c>
      <c r="K267" s="10"/>
      <c r="L267" s="10" t="s">
        <v>22</v>
      </c>
      <c r="M267" s="11">
        <v>2</v>
      </c>
      <c r="N267" s="10">
        <v>1.5</v>
      </c>
      <c r="O267" s="12" t="s">
        <v>969</v>
      </c>
      <c r="P267" s="11">
        <f ca="1">IFERROR(__xludf.DUMMYFUNCTION("COUNTA(SPLIT(Q267,"" ""))"),192)</f>
        <v>192</v>
      </c>
      <c r="Q267" s="11">
        <v>6</v>
      </c>
      <c r="R267" s="11">
        <f ca="1">IFERROR(__xludf.DUMMYFUNCTION("COUNTA(SPLIT($Q267,CHAR(10),FALSE))"),1)</f>
        <v>1</v>
      </c>
      <c r="S267" s="2">
        <v>-1.6339445669999999</v>
      </c>
      <c r="T267" s="2">
        <v>0.48717015699999999</v>
      </c>
      <c r="U267" s="2">
        <v>66.84</v>
      </c>
      <c r="V267" s="2">
        <v>11.89</v>
      </c>
      <c r="W267" s="2">
        <v>14.55</v>
      </c>
      <c r="X267" s="2">
        <v>9</v>
      </c>
      <c r="Y267" s="2">
        <v>8.18</v>
      </c>
      <c r="Z267" s="2">
        <v>0.14380000000000001</v>
      </c>
      <c r="AA267" s="2">
        <v>0.14227000000000001</v>
      </c>
      <c r="AB267" s="2">
        <v>16.646960010000001</v>
      </c>
    </row>
    <row r="268" spans="1:28" x14ac:dyDescent="0.2">
      <c r="A268" s="8">
        <v>1255</v>
      </c>
      <c r="B268" s="5" t="s">
        <v>965</v>
      </c>
      <c r="C268" s="5" t="s">
        <v>970</v>
      </c>
      <c r="D268" s="5" t="s">
        <v>967</v>
      </c>
      <c r="E268" s="9" t="s">
        <v>968</v>
      </c>
      <c r="F268" s="10">
        <v>1905</v>
      </c>
      <c r="G268" s="10" t="s">
        <v>16</v>
      </c>
      <c r="H268" s="10"/>
      <c r="I268" s="10">
        <v>900</v>
      </c>
      <c r="J268" s="10" t="s">
        <v>17</v>
      </c>
      <c r="K268" s="10"/>
      <c r="L268" s="10" t="s">
        <v>18</v>
      </c>
      <c r="M268" s="11">
        <v>1</v>
      </c>
      <c r="N268" s="10">
        <v>1</v>
      </c>
      <c r="O268" s="12" t="s">
        <v>971</v>
      </c>
      <c r="P268" s="11">
        <f ca="1">IFERROR(__xludf.DUMMYFUNCTION("COUNTA(SPLIT(Q268,"" ""))"),187)</f>
        <v>187</v>
      </c>
      <c r="Q268" s="11">
        <v>7</v>
      </c>
      <c r="R268" s="11">
        <f ca="1">IFERROR(__xludf.DUMMYFUNCTION("COUNTA(SPLIT($Q268,CHAR(10),FALSE))"),1)</f>
        <v>1</v>
      </c>
      <c r="S268" s="2">
        <v>-1.287211417</v>
      </c>
      <c r="T268" s="2">
        <v>0.47804881300000002</v>
      </c>
      <c r="U268" s="2">
        <v>74.760000000000005</v>
      </c>
      <c r="V268" s="2">
        <v>9.4700000000000006</v>
      </c>
      <c r="W268" s="2">
        <v>11.44</v>
      </c>
      <c r="X268" s="2">
        <v>9</v>
      </c>
      <c r="Y268" s="2">
        <v>7.07</v>
      </c>
      <c r="Z268" s="2">
        <v>7.7060000000000003E-2</v>
      </c>
      <c r="AA268" s="2">
        <v>7.4120000000000005E-2</v>
      </c>
      <c r="AB268" s="2">
        <v>15.219519930000001</v>
      </c>
    </row>
    <row r="269" spans="1:28" x14ac:dyDescent="0.2">
      <c r="A269" s="8">
        <v>1260</v>
      </c>
      <c r="B269" s="5" t="s">
        <v>965</v>
      </c>
      <c r="C269" s="5" t="s">
        <v>972</v>
      </c>
      <c r="D269" s="5" t="s">
        <v>967</v>
      </c>
      <c r="E269" s="9" t="s">
        <v>968</v>
      </c>
      <c r="F269" s="10">
        <v>1905</v>
      </c>
      <c r="G269" s="10" t="s">
        <v>16</v>
      </c>
      <c r="H269" s="10"/>
      <c r="I269" s="10">
        <v>1100</v>
      </c>
      <c r="J269" s="10" t="s">
        <v>17</v>
      </c>
      <c r="K269" s="10"/>
      <c r="L269" s="10" t="s">
        <v>22</v>
      </c>
      <c r="M269" s="11">
        <v>2</v>
      </c>
      <c r="N269" s="10">
        <v>2</v>
      </c>
      <c r="O269" s="12" t="s">
        <v>973</v>
      </c>
      <c r="P269" s="11">
        <f ca="1">IFERROR(__xludf.DUMMYFUNCTION("COUNTA(SPLIT(Q269,"" ""))"),166)</f>
        <v>166</v>
      </c>
      <c r="Q269" s="11">
        <v>6</v>
      </c>
      <c r="R269" s="11">
        <f ca="1">IFERROR(__xludf.DUMMYFUNCTION("COUNTA(SPLIT($Q269,CHAR(10),FALSE))"),1)</f>
        <v>1</v>
      </c>
      <c r="S269" s="2">
        <v>0.384222695</v>
      </c>
      <c r="T269" s="2">
        <v>0.47104468999999999</v>
      </c>
      <c r="U269" s="2">
        <v>78.349999999999994</v>
      </c>
      <c r="V269" s="2">
        <v>9.1999999999999993</v>
      </c>
      <c r="W269" s="2">
        <v>10.029999999999999</v>
      </c>
      <c r="X269" s="2">
        <v>0</v>
      </c>
      <c r="Y269" s="2">
        <v>6.06</v>
      </c>
      <c r="Z269" s="2">
        <v>7.4060000000000001E-2</v>
      </c>
      <c r="AA269" s="2">
        <v>9.7350000000000006E-2</v>
      </c>
      <c r="AB269" s="2">
        <v>18.458934030000002</v>
      </c>
    </row>
    <row r="270" spans="1:28" x14ac:dyDescent="0.2">
      <c r="A270" s="8">
        <v>1265</v>
      </c>
      <c r="B270" s="5" t="s">
        <v>965</v>
      </c>
      <c r="C270" s="5" t="s">
        <v>974</v>
      </c>
      <c r="D270" s="5" t="s">
        <v>967</v>
      </c>
      <c r="E270" s="9" t="s">
        <v>968</v>
      </c>
      <c r="F270" s="10">
        <v>1905</v>
      </c>
      <c r="G270" s="10" t="s">
        <v>16</v>
      </c>
      <c r="H270" s="10"/>
      <c r="I270" s="10">
        <v>1100</v>
      </c>
      <c r="J270" s="10" t="s">
        <v>17</v>
      </c>
      <c r="K270" s="10"/>
      <c r="L270" s="10" t="s">
        <v>18</v>
      </c>
      <c r="M270" s="11">
        <v>1</v>
      </c>
      <c r="N270" s="10">
        <v>1</v>
      </c>
      <c r="O270" s="12" t="s">
        <v>975</v>
      </c>
      <c r="P270" s="11">
        <f ca="1">IFERROR(__xludf.DUMMYFUNCTION("COUNTA(SPLIT(Q270,"" ""))"),180)</f>
        <v>180</v>
      </c>
      <c r="Q270" s="11">
        <v>9</v>
      </c>
      <c r="R270" s="11">
        <f ca="1">IFERROR(__xludf.DUMMYFUNCTION("COUNTA(SPLIT($Q270,CHAR(10),FALSE))"),2)</f>
        <v>2</v>
      </c>
      <c r="S270" s="2">
        <v>-1.16337267</v>
      </c>
      <c r="T270" s="2">
        <v>0.45472417799999998</v>
      </c>
      <c r="U270" s="2">
        <v>61.38</v>
      </c>
      <c r="V270" s="2">
        <v>9.75</v>
      </c>
      <c r="W270" s="2">
        <v>10.81</v>
      </c>
      <c r="X270" s="2">
        <v>12</v>
      </c>
      <c r="Y270" s="2">
        <v>7.92</v>
      </c>
      <c r="Z270" s="2">
        <v>0.15259</v>
      </c>
      <c r="AA270" s="2">
        <v>0.15082999999999999</v>
      </c>
      <c r="AB270" s="2">
        <v>10.074147630000001</v>
      </c>
    </row>
    <row r="271" spans="1:28" x14ac:dyDescent="0.2">
      <c r="A271" s="8">
        <v>1269</v>
      </c>
      <c r="B271" s="5" t="s">
        <v>976</v>
      </c>
      <c r="C271" s="5" t="s">
        <v>977</v>
      </c>
      <c r="D271" s="5" t="s">
        <v>978</v>
      </c>
      <c r="E271" s="9" t="s">
        <v>876</v>
      </c>
      <c r="F271" s="10">
        <v>1922</v>
      </c>
      <c r="G271" s="10" t="s">
        <v>16</v>
      </c>
      <c r="H271" s="10"/>
      <c r="I271" s="10">
        <v>700</v>
      </c>
      <c r="J271" s="10" t="s">
        <v>17</v>
      </c>
      <c r="K271" s="10"/>
      <c r="L271" s="10" t="s">
        <v>18</v>
      </c>
      <c r="M271" s="11">
        <v>1</v>
      </c>
      <c r="N271" s="10">
        <v>1</v>
      </c>
      <c r="O271" s="12" t="s">
        <v>979</v>
      </c>
      <c r="P271" s="11">
        <f ca="1">IFERROR(__xludf.DUMMYFUNCTION("COUNTA(SPLIT(Q271,"" ""))"),179)</f>
        <v>179</v>
      </c>
      <c r="Q271" s="11">
        <v>11</v>
      </c>
      <c r="R271" s="11">
        <f ca="1">IFERROR(__xludf.DUMMYFUNCTION("COUNTA(SPLIT($Q271,CHAR(10),FALSE))"),5)</f>
        <v>5</v>
      </c>
      <c r="S271" s="2">
        <v>0.57204497200000004</v>
      </c>
      <c r="T271" s="2">
        <v>0.47531667399999999</v>
      </c>
      <c r="U271" s="2">
        <v>81.95</v>
      </c>
      <c r="V271" s="2">
        <v>6.4</v>
      </c>
      <c r="W271" s="2">
        <v>6.57</v>
      </c>
      <c r="X271" s="2">
        <v>8</v>
      </c>
      <c r="Y271" s="2">
        <v>6.69</v>
      </c>
      <c r="Z271" s="2">
        <v>-4.7350000000000003E-2</v>
      </c>
      <c r="AA271" s="2">
        <v>-4.8739999999999999E-2</v>
      </c>
      <c r="AB271" s="2">
        <v>14.63250255</v>
      </c>
    </row>
    <row r="272" spans="1:28" x14ac:dyDescent="0.2">
      <c r="A272" s="8">
        <v>1270</v>
      </c>
      <c r="B272" s="5" t="s">
        <v>980</v>
      </c>
      <c r="C272" s="5" t="s">
        <v>981</v>
      </c>
      <c r="D272" s="5" t="s">
        <v>978</v>
      </c>
      <c r="E272" s="9" t="s">
        <v>876</v>
      </c>
      <c r="F272" s="10">
        <v>1922</v>
      </c>
      <c r="G272" s="10" t="s">
        <v>16</v>
      </c>
      <c r="H272" s="10"/>
      <c r="I272" s="10">
        <v>1300</v>
      </c>
      <c r="J272" s="10" t="s">
        <v>17</v>
      </c>
      <c r="K272" s="10"/>
      <c r="L272" s="10" t="s">
        <v>18</v>
      </c>
      <c r="M272" s="11">
        <v>1</v>
      </c>
      <c r="N272" s="10">
        <v>1</v>
      </c>
      <c r="O272" s="12" t="s">
        <v>982</v>
      </c>
      <c r="P272" s="11">
        <f ca="1">IFERROR(__xludf.DUMMYFUNCTION("COUNTA(SPLIT(Q272,"" ""))"),191)</f>
        <v>191</v>
      </c>
      <c r="Q272" s="11">
        <v>6</v>
      </c>
      <c r="R272" s="11">
        <f ca="1">IFERROR(__xludf.DUMMYFUNCTION("COUNTA(SPLIT($Q272,CHAR(10),FALSE))"),4)</f>
        <v>4</v>
      </c>
      <c r="S272" s="2">
        <v>-0.49269168499999999</v>
      </c>
      <c r="T272" s="2">
        <v>0.48524308300000002</v>
      </c>
      <c r="U272" s="2">
        <v>67.61</v>
      </c>
      <c r="V272" s="2">
        <v>11.86</v>
      </c>
      <c r="W272" s="2">
        <v>13.81</v>
      </c>
      <c r="X272" s="2">
        <v>10</v>
      </c>
      <c r="Y272" s="2">
        <v>6.05</v>
      </c>
      <c r="Z272" s="2">
        <v>-8.8760000000000006E-2</v>
      </c>
      <c r="AA272" s="2">
        <v>-9.7140000000000004E-2</v>
      </c>
      <c r="AB272" s="2">
        <v>23.265902000000001</v>
      </c>
    </row>
    <row r="273" spans="1:28" x14ac:dyDescent="0.2">
      <c r="A273" s="8">
        <v>1272</v>
      </c>
      <c r="B273" s="5" t="s">
        <v>983</v>
      </c>
      <c r="C273" s="5" t="s">
        <v>984</v>
      </c>
      <c r="D273" s="5" t="s">
        <v>978</v>
      </c>
      <c r="E273" s="9" t="s">
        <v>876</v>
      </c>
      <c r="F273" s="10">
        <v>1922</v>
      </c>
      <c r="G273" s="10" t="s">
        <v>16</v>
      </c>
      <c r="H273" s="10"/>
      <c r="I273" s="10">
        <v>700</v>
      </c>
      <c r="J273" s="10" t="s">
        <v>51</v>
      </c>
      <c r="K273" s="10"/>
      <c r="L273" s="10" t="s">
        <v>18</v>
      </c>
      <c r="M273" s="11">
        <v>1</v>
      </c>
      <c r="N273" s="10">
        <v>1</v>
      </c>
      <c r="O273" s="12" t="s">
        <v>985</v>
      </c>
      <c r="P273" s="11">
        <f ca="1">IFERROR(__xludf.DUMMYFUNCTION("COUNTA(SPLIT(Q273,"" ""))"),192)</f>
        <v>192</v>
      </c>
      <c r="Q273" s="11">
        <v>12</v>
      </c>
      <c r="R273" s="11">
        <f ca="1">IFERROR(__xludf.DUMMYFUNCTION("COUNTA(SPLIT($Q273,CHAR(10),FALSE))"),3)</f>
        <v>3</v>
      </c>
      <c r="S273" s="2">
        <v>-0.29030600600000001</v>
      </c>
      <c r="T273" s="2">
        <v>0.52004434499999996</v>
      </c>
      <c r="U273" s="2">
        <v>84.71</v>
      </c>
      <c r="V273" s="2">
        <v>5.83</v>
      </c>
      <c r="W273" s="2">
        <v>6.42</v>
      </c>
      <c r="X273" s="2">
        <v>7</v>
      </c>
      <c r="Y273" s="2">
        <v>6.06</v>
      </c>
      <c r="Z273" s="2">
        <v>9.7659999999999997E-2</v>
      </c>
      <c r="AA273" s="2">
        <v>8.2210000000000005E-2</v>
      </c>
      <c r="AB273" s="2">
        <v>20.809986609999999</v>
      </c>
    </row>
    <row r="274" spans="1:28" x14ac:dyDescent="0.2">
      <c r="A274" s="8">
        <v>1273</v>
      </c>
      <c r="B274" s="5" t="s">
        <v>986</v>
      </c>
      <c r="C274" s="5" t="s">
        <v>987</v>
      </c>
      <c r="D274" s="5" t="s">
        <v>978</v>
      </c>
      <c r="E274" s="9" t="s">
        <v>876</v>
      </c>
      <c r="F274" s="10">
        <v>1922</v>
      </c>
      <c r="G274" s="10" t="s">
        <v>16</v>
      </c>
      <c r="H274" s="10"/>
      <c r="I274" s="10">
        <v>900</v>
      </c>
      <c r="J274" s="10" t="s">
        <v>51</v>
      </c>
      <c r="K274" s="10"/>
      <c r="L274" s="10" t="s">
        <v>18</v>
      </c>
      <c r="M274" s="11">
        <v>1</v>
      </c>
      <c r="N274" s="10">
        <v>1</v>
      </c>
      <c r="O274" s="12" t="s">
        <v>988</v>
      </c>
      <c r="P274" s="11">
        <f ca="1">IFERROR(__xludf.DUMMYFUNCTION("COUNTA(SPLIT(Q274,"" ""))"),168)</f>
        <v>168</v>
      </c>
      <c r="Q274" s="11">
        <v>7</v>
      </c>
      <c r="R274" s="11">
        <f ca="1">IFERROR(__xludf.DUMMYFUNCTION("COUNTA(SPLIT($Q274,CHAR(10),FALSE))"),2)</f>
        <v>2</v>
      </c>
      <c r="S274" s="2">
        <v>0.60425890599999998</v>
      </c>
      <c r="T274" s="2">
        <v>0.50727158500000002</v>
      </c>
      <c r="U274" s="2">
        <v>76.2</v>
      </c>
      <c r="V274" s="2">
        <v>8.6300000000000008</v>
      </c>
      <c r="W274" s="2">
        <v>10.02</v>
      </c>
      <c r="X274" s="2">
        <v>8</v>
      </c>
      <c r="Y274" s="2">
        <v>7.26</v>
      </c>
      <c r="Z274" s="2">
        <v>1.23E-2</v>
      </c>
      <c r="AA274" s="2">
        <v>2.8119999999999999E-2</v>
      </c>
      <c r="AB274" s="2">
        <v>22.060021129999999</v>
      </c>
    </row>
    <row r="275" spans="1:28" x14ac:dyDescent="0.2">
      <c r="A275" s="8">
        <v>1274</v>
      </c>
      <c r="B275" s="5" t="s">
        <v>986</v>
      </c>
      <c r="C275" s="5" t="s">
        <v>989</v>
      </c>
      <c r="D275" s="5" t="s">
        <v>978</v>
      </c>
      <c r="E275" s="9" t="s">
        <v>876</v>
      </c>
      <c r="F275" s="10">
        <v>1922</v>
      </c>
      <c r="G275" s="10" t="s">
        <v>16</v>
      </c>
      <c r="H275" s="10"/>
      <c r="I275" s="10">
        <v>1100</v>
      </c>
      <c r="J275" s="10" t="s">
        <v>17</v>
      </c>
      <c r="K275" s="10"/>
      <c r="L275" s="10" t="s">
        <v>18</v>
      </c>
      <c r="M275" s="11">
        <v>1</v>
      </c>
      <c r="N275" s="10">
        <v>1</v>
      </c>
      <c r="O275" s="12" t="s">
        <v>990</v>
      </c>
      <c r="P275" s="11">
        <f ca="1">IFERROR(__xludf.DUMMYFUNCTION("COUNTA(SPLIT(Q275,"" ""))"),148)</f>
        <v>148</v>
      </c>
      <c r="Q275" s="11">
        <v>5</v>
      </c>
      <c r="R275" s="11">
        <f ca="1">IFERROR(__xludf.DUMMYFUNCTION("COUNTA(SPLIT($Q275,CHAR(10),FALSE))"),3)</f>
        <v>3</v>
      </c>
      <c r="S275" s="2">
        <v>-0.54574394500000001</v>
      </c>
      <c r="T275" s="2">
        <v>0.46120561599999998</v>
      </c>
      <c r="U275" s="2">
        <v>72.05</v>
      </c>
      <c r="V275" s="2">
        <v>10.66</v>
      </c>
      <c r="W275" s="2">
        <v>13.79</v>
      </c>
      <c r="X275" s="2">
        <v>8</v>
      </c>
      <c r="Y275" s="2">
        <v>7.55</v>
      </c>
      <c r="Z275" s="2">
        <v>7.6200000000000004E-2</v>
      </c>
      <c r="AA275" s="2">
        <v>0.10863</v>
      </c>
      <c r="AB275" s="2">
        <v>18.613464870000001</v>
      </c>
    </row>
    <row r="276" spans="1:28" x14ac:dyDescent="0.2">
      <c r="A276" s="8">
        <v>1275</v>
      </c>
      <c r="B276" s="5" t="s">
        <v>986</v>
      </c>
      <c r="C276" s="5" t="s">
        <v>991</v>
      </c>
      <c r="D276" s="5" t="s">
        <v>978</v>
      </c>
      <c r="E276" s="9" t="s">
        <v>876</v>
      </c>
      <c r="F276" s="10">
        <v>1922</v>
      </c>
      <c r="G276" s="10" t="s">
        <v>16</v>
      </c>
      <c r="H276" s="10"/>
      <c r="I276" s="10">
        <v>1100</v>
      </c>
      <c r="J276" s="10" t="s">
        <v>17</v>
      </c>
      <c r="K276" s="10"/>
      <c r="L276" s="10" t="s">
        <v>18</v>
      </c>
      <c r="M276" s="11">
        <v>1</v>
      </c>
      <c r="N276" s="10">
        <v>1</v>
      </c>
      <c r="O276" s="12" t="s">
        <v>992</v>
      </c>
      <c r="P276" s="11">
        <f ca="1">IFERROR(__xludf.DUMMYFUNCTION("COUNTA(SPLIT(Q276,"" ""))"),172)</f>
        <v>172</v>
      </c>
      <c r="Q276" s="11">
        <v>7</v>
      </c>
      <c r="R276" s="11">
        <f ca="1">IFERROR(__xludf.DUMMYFUNCTION("COUNTA(SPLIT($Q276,CHAR(10),FALSE))"),3)</f>
        <v>3</v>
      </c>
      <c r="S276" s="2">
        <v>-8.9110223000000002E-2</v>
      </c>
      <c r="T276" s="2">
        <v>0.47908276700000002</v>
      </c>
      <c r="U276" s="2">
        <v>71.989999999999995</v>
      </c>
      <c r="V276" s="2">
        <v>8.65</v>
      </c>
      <c r="W276" s="2">
        <v>9.06</v>
      </c>
      <c r="X276" s="2">
        <v>9</v>
      </c>
      <c r="Y276" s="2">
        <v>6.26</v>
      </c>
      <c r="Z276" s="2">
        <v>0.16700999999999999</v>
      </c>
      <c r="AA276" s="2">
        <v>0.17935999999999999</v>
      </c>
      <c r="AB276" s="2">
        <v>16.136270870000001</v>
      </c>
    </row>
    <row r="277" spans="1:28" x14ac:dyDescent="0.2">
      <c r="A277" s="8">
        <v>1276</v>
      </c>
      <c r="B277" s="5" t="s">
        <v>983</v>
      </c>
      <c r="C277" s="5" t="s">
        <v>993</v>
      </c>
      <c r="D277" s="5" t="s">
        <v>978</v>
      </c>
      <c r="E277" s="9" t="s">
        <v>876</v>
      </c>
      <c r="F277" s="10">
        <v>1922</v>
      </c>
      <c r="G277" s="10" t="s">
        <v>16</v>
      </c>
      <c r="H277" s="10"/>
      <c r="I277" s="10">
        <v>900</v>
      </c>
      <c r="J277" s="10" t="s">
        <v>17</v>
      </c>
      <c r="K277" s="10"/>
      <c r="L277" s="10" t="s">
        <v>18</v>
      </c>
      <c r="M277" s="11">
        <v>1</v>
      </c>
      <c r="N277" s="10">
        <v>1</v>
      </c>
      <c r="O277" s="12" t="s">
        <v>994</v>
      </c>
      <c r="P277" s="11">
        <f ca="1">IFERROR(__xludf.DUMMYFUNCTION("COUNTA(SPLIT(Q277,"" ""))"),152)</f>
        <v>152</v>
      </c>
      <c r="Q277" s="11">
        <v>8</v>
      </c>
      <c r="R277" s="11">
        <f ca="1">IFERROR(__xludf.DUMMYFUNCTION("COUNTA(SPLIT($Q277,CHAR(10),FALSE))"),1)</f>
        <v>1</v>
      </c>
      <c r="S277" s="2">
        <v>-1.7368305900000001</v>
      </c>
      <c r="T277" s="2">
        <v>0.522753723</v>
      </c>
      <c r="U277" s="2">
        <v>89.04</v>
      </c>
      <c r="V277" s="2">
        <v>5.56</v>
      </c>
      <c r="W277" s="2">
        <v>7.12</v>
      </c>
      <c r="X277" s="2">
        <v>7</v>
      </c>
      <c r="Y277" s="2">
        <v>6.34</v>
      </c>
      <c r="Z277" s="2">
        <v>9.3740000000000004E-2</v>
      </c>
      <c r="AA277" s="2">
        <v>0.11876</v>
      </c>
      <c r="AB277" s="2">
        <v>17.965374149999999</v>
      </c>
    </row>
    <row r="278" spans="1:28" x14ac:dyDescent="0.2">
      <c r="A278" s="8">
        <v>1277</v>
      </c>
      <c r="B278" s="5" t="s">
        <v>995</v>
      </c>
      <c r="C278" s="5" t="s">
        <v>996</v>
      </c>
      <c r="D278" s="5" t="s">
        <v>978</v>
      </c>
      <c r="E278" s="9" t="s">
        <v>876</v>
      </c>
      <c r="F278" s="10">
        <v>1922</v>
      </c>
      <c r="G278" s="10" t="s">
        <v>16</v>
      </c>
      <c r="H278" s="10"/>
      <c r="I278" s="10">
        <v>1300</v>
      </c>
      <c r="J278" s="10" t="s">
        <v>17</v>
      </c>
      <c r="K278" s="10"/>
      <c r="L278" s="10" t="s">
        <v>18</v>
      </c>
      <c r="M278" s="11">
        <v>1</v>
      </c>
      <c r="N278" s="10">
        <v>1</v>
      </c>
      <c r="O278" s="12" t="s">
        <v>997</v>
      </c>
      <c r="P278" s="11">
        <f ca="1">IFERROR(__xludf.DUMMYFUNCTION("COUNTA(SPLIT(Q278,"" ""))"),186)</f>
        <v>186</v>
      </c>
      <c r="Q278" s="11">
        <v>6</v>
      </c>
      <c r="R278" s="11">
        <f ca="1">IFERROR(__xludf.DUMMYFUNCTION("COUNTA(SPLIT($Q278,CHAR(10),FALSE))"),1)</f>
        <v>1</v>
      </c>
      <c r="S278" s="2">
        <v>-1.2692696590000001</v>
      </c>
      <c r="T278" s="2">
        <v>0.47914375100000001</v>
      </c>
      <c r="U278" s="2">
        <v>66.66</v>
      </c>
      <c r="V278" s="2">
        <v>11.66</v>
      </c>
      <c r="W278" s="2">
        <v>13.13</v>
      </c>
      <c r="X278" s="2">
        <v>9</v>
      </c>
      <c r="Y278" s="2">
        <v>6.96</v>
      </c>
      <c r="Z278" s="2">
        <v>0.18490000000000001</v>
      </c>
      <c r="AA278" s="2">
        <v>0.18329999999999999</v>
      </c>
      <c r="AB278" s="2">
        <v>13.235673009999999</v>
      </c>
    </row>
    <row r="279" spans="1:28" x14ac:dyDescent="0.2">
      <c r="A279" s="8">
        <v>1278</v>
      </c>
      <c r="B279" s="5" t="s">
        <v>980</v>
      </c>
      <c r="C279" s="5" t="s">
        <v>998</v>
      </c>
      <c r="D279" s="5" t="s">
        <v>978</v>
      </c>
      <c r="E279" s="9" t="s">
        <v>876</v>
      </c>
      <c r="F279" s="10">
        <v>1922</v>
      </c>
      <c r="G279" s="10" t="s">
        <v>16</v>
      </c>
      <c r="H279" s="10"/>
      <c r="I279" s="10">
        <v>1100</v>
      </c>
      <c r="J279" s="10" t="s">
        <v>17</v>
      </c>
      <c r="K279" s="10"/>
      <c r="L279" s="10" t="s">
        <v>18</v>
      </c>
      <c r="M279" s="11">
        <v>1</v>
      </c>
      <c r="N279" s="10">
        <v>1</v>
      </c>
      <c r="O279" s="12" t="s">
        <v>999</v>
      </c>
      <c r="P279" s="11">
        <f ca="1">IFERROR(__xludf.DUMMYFUNCTION("COUNTA(SPLIT(Q279,"" ""))"),157)</f>
        <v>157</v>
      </c>
      <c r="Q279" s="11">
        <v>6</v>
      </c>
      <c r="R279" s="11">
        <f ca="1">IFERROR(__xludf.DUMMYFUNCTION("COUNTA(SPLIT($Q279,CHAR(10),FALSE))"),2)</f>
        <v>2</v>
      </c>
      <c r="S279" s="2">
        <v>-0.21819988100000001</v>
      </c>
      <c r="T279" s="2">
        <v>0.49637136199999998</v>
      </c>
      <c r="U279" s="2">
        <v>66.61</v>
      </c>
      <c r="V279" s="2">
        <v>10.55</v>
      </c>
      <c r="W279" s="2">
        <v>12.14</v>
      </c>
      <c r="X279" s="2">
        <v>10</v>
      </c>
      <c r="Y279" s="2">
        <v>6.84</v>
      </c>
      <c r="Z279" s="2">
        <v>3.4499999999999999E-3</v>
      </c>
      <c r="AA279" s="2">
        <v>2.1989999999999999E-2</v>
      </c>
      <c r="AB279" s="2">
        <v>19.88295265</v>
      </c>
    </row>
    <row r="280" spans="1:28" x14ac:dyDescent="0.2">
      <c r="A280" s="8">
        <v>1279</v>
      </c>
      <c r="B280" s="5" t="s">
        <v>32</v>
      </c>
      <c r="C280" s="5" t="s">
        <v>1000</v>
      </c>
      <c r="D280" s="5" t="s">
        <v>978</v>
      </c>
      <c r="E280" s="9" t="s">
        <v>876</v>
      </c>
      <c r="F280" s="10">
        <v>1922</v>
      </c>
      <c r="G280" s="10" t="s">
        <v>16</v>
      </c>
      <c r="H280" s="10"/>
      <c r="I280" s="10">
        <v>1100</v>
      </c>
      <c r="J280" s="10" t="s">
        <v>17</v>
      </c>
      <c r="K280" s="10"/>
      <c r="L280" s="10" t="s">
        <v>18</v>
      </c>
      <c r="M280" s="11">
        <v>1</v>
      </c>
      <c r="N280" s="10">
        <v>1</v>
      </c>
      <c r="O280" s="12" t="s">
        <v>1001</v>
      </c>
      <c r="P280" s="11">
        <f ca="1">IFERROR(__xludf.DUMMYFUNCTION("COUNTA(SPLIT(Q280,"" ""))"),148)</f>
        <v>148</v>
      </c>
      <c r="Q280" s="11">
        <v>2</v>
      </c>
      <c r="R280" s="11">
        <f ca="1">IFERROR(__xludf.DUMMYFUNCTION("COUNTA(SPLIT($Q280,CHAR(10),FALSE))"),1)</f>
        <v>1</v>
      </c>
      <c r="S280" s="2">
        <v>-0.72902748399999995</v>
      </c>
      <c r="T280" s="2">
        <v>0.49042864899999999</v>
      </c>
      <c r="U280" s="2">
        <v>29.4</v>
      </c>
      <c r="V280" s="2">
        <v>27.54</v>
      </c>
      <c r="W280" s="2">
        <v>34.28</v>
      </c>
      <c r="X280" s="2">
        <v>10</v>
      </c>
      <c r="Y280" s="2">
        <v>8.48</v>
      </c>
      <c r="Z280" s="2">
        <v>0.10044</v>
      </c>
      <c r="AA280" s="2">
        <v>0.12794</v>
      </c>
      <c r="AB280" s="2">
        <v>10.182035730000001</v>
      </c>
    </row>
    <row r="281" spans="1:28" x14ac:dyDescent="0.2">
      <c r="A281" s="8">
        <v>1280</v>
      </c>
      <c r="B281" s="5" t="s">
        <v>983</v>
      </c>
      <c r="C281" s="5" t="s">
        <v>1002</v>
      </c>
      <c r="D281" s="5" t="s">
        <v>978</v>
      </c>
      <c r="E281" s="9" t="s">
        <v>876</v>
      </c>
      <c r="F281" s="10">
        <v>1922</v>
      </c>
      <c r="G281" s="10" t="s">
        <v>16</v>
      </c>
      <c r="H281" s="10"/>
      <c r="I281" s="10">
        <v>1100</v>
      </c>
      <c r="J281" s="10" t="s">
        <v>17</v>
      </c>
      <c r="K281" s="10"/>
      <c r="L281" s="10" t="s">
        <v>18</v>
      </c>
      <c r="M281" s="11">
        <v>1</v>
      </c>
      <c r="N281" s="10">
        <v>1</v>
      </c>
      <c r="O281" s="12" t="s">
        <v>1003</v>
      </c>
      <c r="P281" s="11">
        <f ca="1">IFERROR(__xludf.DUMMYFUNCTION("COUNTA(SPLIT(Q281,"" ""))"),153)</f>
        <v>153</v>
      </c>
      <c r="Q281" s="11">
        <v>5</v>
      </c>
      <c r="R281" s="11">
        <f ca="1">IFERROR(__xludf.DUMMYFUNCTION("COUNTA(SPLIT($Q281,CHAR(10),FALSE))"),1)</f>
        <v>1</v>
      </c>
      <c r="S281" s="2">
        <v>-1.1234494820000001</v>
      </c>
      <c r="T281" s="2">
        <v>0.48463782500000002</v>
      </c>
      <c r="U281" s="2">
        <v>75.14</v>
      </c>
      <c r="V281" s="2">
        <v>10.38</v>
      </c>
      <c r="W281" s="2">
        <v>12.55</v>
      </c>
      <c r="X281" s="2">
        <v>8</v>
      </c>
      <c r="Y281" s="2">
        <v>6.6</v>
      </c>
      <c r="Z281" s="2">
        <v>6.2120000000000002E-2</v>
      </c>
      <c r="AA281" s="2">
        <v>8.4000000000000005E-2</v>
      </c>
      <c r="AB281" s="2">
        <v>18.39000223</v>
      </c>
    </row>
    <row r="282" spans="1:28" x14ac:dyDescent="0.2">
      <c r="A282" s="8">
        <v>1281</v>
      </c>
      <c r="B282" s="5" t="s">
        <v>983</v>
      </c>
      <c r="C282" s="5" t="s">
        <v>1004</v>
      </c>
      <c r="D282" s="5" t="s">
        <v>978</v>
      </c>
      <c r="E282" s="9" t="s">
        <v>876</v>
      </c>
      <c r="F282" s="10">
        <v>1922</v>
      </c>
      <c r="G282" s="10" t="s">
        <v>16</v>
      </c>
      <c r="H282" s="10"/>
      <c r="I282" s="10">
        <v>900</v>
      </c>
      <c r="J282" s="10" t="s">
        <v>17</v>
      </c>
      <c r="K282" s="10"/>
      <c r="L282" s="10" t="s">
        <v>18</v>
      </c>
      <c r="M282" s="11">
        <v>1</v>
      </c>
      <c r="N282" s="10">
        <v>1</v>
      </c>
      <c r="O282" s="12" t="s">
        <v>1005</v>
      </c>
      <c r="P282" s="11">
        <f ca="1">IFERROR(__xludf.DUMMYFUNCTION("COUNTA(SPLIT(Q282,"" ""))"),156)</f>
        <v>156</v>
      </c>
      <c r="Q282" s="11">
        <v>8</v>
      </c>
      <c r="R282" s="11">
        <f ca="1">IFERROR(__xludf.DUMMYFUNCTION("COUNTA(SPLIT($Q282,CHAR(10),FALSE))"),2)</f>
        <v>2</v>
      </c>
      <c r="S282" s="2">
        <v>0.17861529200000001</v>
      </c>
      <c r="T282" s="2">
        <v>0.49494127799999998</v>
      </c>
      <c r="U282" s="2">
        <v>85.07</v>
      </c>
      <c r="V282" s="2">
        <v>6.27</v>
      </c>
      <c r="W282" s="2">
        <v>7.04</v>
      </c>
      <c r="X282" s="2">
        <v>7</v>
      </c>
      <c r="Y282" s="2">
        <v>5.92</v>
      </c>
      <c r="Z282" s="2">
        <v>1.512E-2</v>
      </c>
      <c r="AA282" s="2">
        <v>4.4359999999999997E-2</v>
      </c>
      <c r="AB282" s="2">
        <v>22.228284460000001</v>
      </c>
    </row>
    <row r="283" spans="1:28" x14ac:dyDescent="0.2">
      <c r="A283" s="8">
        <v>1282</v>
      </c>
      <c r="B283" s="5" t="s">
        <v>1006</v>
      </c>
      <c r="C283" s="5" t="s">
        <v>1007</v>
      </c>
      <c r="D283" s="5" t="s">
        <v>978</v>
      </c>
      <c r="E283" s="9" t="s">
        <v>876</v>
      </c>
      <c r="F283" s="10">
        <v>1922</v>
      </c>
      <c r="G283" s="10" t="s">
        <v>16</v>
      </c>
      <c r="H283" s="10"/>
      <c r="I283" s="10">
        <v>1100</v>
      </c>
      <c r="J283" s="10" t="s">
        <v>17</v>
      </c>
      <c r="K283" s="10"/>
      <c r="L283" s="10" t="s">
        <v>18</v>
      </c>
      <c r="M283" s="11">
        <v>1</v>
      </c>
      <c r="N283" s="10">
        <v>1</v>
      </c>
      <c r="O283" s="12" t="s">
        <v>1008</v>
      </c>
      <c r="P283" s="11">
        <f ca="1">IFERROR(__xludf.DUMMYFUNCTION("COUNTA(SPLIT(Q283,"" ""))"),180)</f>
        <v>180</v>
      </c>
      <c r="Q283" s="11">
        <v>7</v>
      </c>
      <c r="R283" s="11">
        <f ca="1">IFERROR(__xludf.DUMMYFUNCTION("COUNTA(SPLIT($Q283,CHAR(10),FALSE))"),3)</f>
        <v>3</v>
      </c>
      <c r="S283" s="2">
        <v>-0.83944185400000004</v>
      </c>
      <c r="T283" s="2">
        <v>0.49563993200000001</v>
      </c>
      <c r="U283" s="2">
        <v>76.790000000000006</v>
      </c>
      <c r="V283" s="2">
        <v>9.01</v>
      </c>
      <c r="W283" s="2">
        <v>10.220000000000001</v>
      </c>
      <c r="X283" s="2">
        <v>8</v>
      </c>
      <c r="Y283" s="2">
        <v>6.05</v>
      </c>
      <c r="Z283" s="2">
        <v>9.6189999999999998E-2</v>
      </c>
      <c r="AA283" s="2">
        <v>8.6379999999999998E-2</v>
      </c>
      <c r="AB283" s="2">
        <v>17.242932199999998</v>
      </c>
    </row>
    <row r="284" spans="1:28" x14ac:dyDescent="0.2">
      <c r="A284" s="8">
        <v>1283</v>
      </c>
      <c r="B284" s="5" t="s">
        <v>1009</v>
      </c>
      <c r="C284" s="5" t="s">
        <v>1010</v>
      </c>
      <c r="D284" s="5" t="s">
        <v>978</v>
      </c>
      <c r="E284" s="9" t="s">
        <v>876</v>
      </c>
      <c r="F284" s="10">
        <v>1922</v>
      </c>
      <c r="G284" s="10" t="s">
        <v>16</v>
      </c>
      <c r="H284" s="10"/>
      <c r="I284" s="10">
        <v>900</v>
      </c>
      <c r="J284" s="10" t="s">
        <v>17</v>
      </c>
      <c r="K284" s="10"/>
      <c r="L284" s="10" t="s">
        <v>18</v>
      </c>
      <c r="M284" s="11">
        <v>1</v>
      </c>
      <c r="N284" s="10">
        <v>1</v>
      </c>
      <c r="O284" s="12" t="s">
        <v>1011</v>
      </c>
      <c r="P284" s="11">
        <f ca="1">IFERROR(__xludf.DUMMYFUNCTION("COUNTA(SPLIT(Q284,"" ""))"),175)</f>
        <v>175</v>
      </c>
      <c r="Q284" s="11">
        <v>9</v>
      </c>
      <c r="R284" s="11">
        <f ca="1">IFERROR(__xludf.DUMMYFUNCTION("COUNTA(SPLIT($Q284,CHAR(10),FALSE))"),4)</f>
        <v>4</v>
      </c>
      <c r="S284" s="2">
        <v>-1.5578101639999999</v>
      </c>
      <c r="T284" s="2">
        <v>0.46970495000000001</v>
      </c>
      <c r="U284" s="2">
        <v>85.05</v>
      </c>
      <c r="V284" s="2">
        <v>6.31</v>
      </c>
      <c r="W284" s="2">
        <v>6.73</v>
      </c>
      <c r="X284" s="2">
        <v>5</v>
      </c>
      <c r="Y284" s="2">
        <v>6.92</v>
      </c>
      <c r="Z284" s="2">
        <v>0.12686</v>
      </c>
      <c r="AA284" s="2">
        <v>0.13152</v>
      </c>
      <c r="AB284" s="2">
        <v>18.84320009</v>
      </c>
    </row>
    <row r="285" spans="1:28" x14ac:dyDescent="0.2">
      <c r="A285" s="8">
        <v>1284</v>
      </c>
      <c r="B285" s="5" t="s">
        <v>983</v>
      </c>
      <c r="C285" s="5" t="s">
        <v>1012</v>
      </c>
      <c r="D285" s="5" t="s">
        <v>978</v>
      </c>
      <c r="E285" s="9" t="s">
        <v>876</v>
      </c>
      <c r="F285" s="10">
        <v>1922</v>
      </c>
      <c r="G285" s="10" t="s">
        <v>16</v>
      </c>
      <c r="H285" s="10"/>
      <c r="I285" s="10">
        <v>500</v>
      </c>
      <c r="J285" s="10" t="s">
        <v>51</v>
      </c>
      <c r="K285" s="10"/>
      <c r="L285" s="10" t="s">
        <v>18</v>
      </c>
      <c r="M285" s="11">
        <v>1</v>
      </c>
      <c r="N285" s="10">
        <v>1</v>
      </c>
      <c r="O285" s="12" t="s">
        <v>1013</v>
      </c>
      <c r="P285" s="11">
        <f ca="1">IFERROR(__xludf.DUMMYFUNCTION("COUNTA(SPLIT(Q285,"" ""))"),181)</f>
        <v>181</v>
      </c>
      <c r="Q285" s="11">
        <v>17</v>
      </c>
      <c r="R285" s="11">
        <f ca="1">IFERROR(__xludf.DUMMYFUNCTION("COUNTA(SPLIT($Q285,CHAR(10),FALSE))"),6)</f>
        <v>6</v>
      </c>
      <c r="S285" s="2">
        <v>-1.0697161449999999</v>
      </c>
      <c r="T285" s="2">
        <v>0.45819149199999998</v>
      </c>
      <c r="U285" s="2">
        <v>88.9</v>
      </c>
      <c r="V285" s="2">
        <v>4.01</v>
      </c>
      <c r="W285" s="2">
        <v>4.01</v>
      </c>
      <c r="X285" s="2">
        <v>6</v>
      </c>
      <c r="Y285" s="2">
        <v>5.84</v>
      </c>
      <c r="Z285" s="2">
        <v>0.17834</v>
      </c>
      <c r="AA285" s="2">
        <v>0.16761000000000001</v>
      </c>
      <c r="AB285" s="2">
        <v>20.749901999999999</v>
      </c>
    </row>
    <row r="286" spans="1:28" x14ac:dyDescent="0.2">
      <c r="A286" s="8">
        <v>1285</v>
      </c>
      <c r="B286" s="5" t="s">
        <v>980</v>
      </c>
      <c r="C286" s="5" t="s">
        <v>1014</v>
      </c>
      <c r="D286" s="5" t="s">
        <v>978</v>
      </c>
      <c r="E286" s="9" t="s">
        <v>876</v>
      </c>
      <c r="F286" s="10">
        <v>1922</v>
      </c>
      <c r="G286" s="10" t="s">
        <v>16</v>
      </c>
      <c r="H286" s="10"/>
      <c r="I286" s="10">
        <v>1100</v>
      </c>
      <c r="J286" s="10" t="s">
        <v>17</v>
      </c>
      <c r="K286" s="10"/>
      <c r="L286" s="10" t="s">
        <v>22</v>
      </c>
      <c r="M286" s="11">
        <v>2</v>
      </c>
      <c r="N286" s="10">
        <v>1.5</v>
      </c>
      <c r="O286" s="12" t="s">
        <v>1015</v>
      </c>
      <c r="P286" s="11">
        <f ca="1">IFERROR(__xludf.DUMMYFUNCTION("COUNTA(SPLIT(Q286,"" ""))"),150)</f>
        <v>150</v>
      </c>
      <c r="Q286" s="11">
        <v>6</v>
      </c>
      <c r="R286" s="11">
        <f ca="1">IFERROR(__xludf.DUMMYFUNCTION("COUNTA(SPLIT($Q286,CHAR(10),FALSE))"),2)</f>
        <v>2</v>
      </c>
      <c r="S286" s="2">
        <v>-1.160410121</v>
      </c>
      <c r="T286" s="2">
        <v>0.47760110300000003</v>
      </c>
      <c r="U286" s="2">
        <v>73.13</v>
      </c>
      <c r="V286" s="2">
        <v>9.39</v>
      </c>
      <c r="W286" s="2">
        <v>12.1</v>
      </c>
      <c r="X286" s="2">
        <v>9</v>
      </c>
      <c r="Y286" s="2">
        <v>7.79</v>
      </c>
      <c r="Z286" s="2">
        <v>0.11207</v>
      </c>
      <c r="AA286" s="2">
        <v>0.13299</v>
      </c>
      <c r="AB286" s="2">
        <v>9.9320755110000007</v>
      </c>
    </row>
    <row r="287" spans="1:28" x14ac:dyDescent="0.2">
      <c r="A287" s="8">
        <v>1286</v>
      </c>
      <c r="B287" s="5" t="s">
        <v>1016</v>
      </c>
      <c r="C287" s="5" t="s">
        <v>1017</v>
      </c>
      <c r="D287" s="5" t="s">
        <v>978</v>
      </c>
      <c r="E287" s="9" t="s">
        <v>876</v>
      </c>
      <c r="F287" s="10">
        <v>1922</v>
      </c>
      <c r="G287" s="10" t="s">
        <v>16</v>
      </c>
      <c r="H287" s="10"/>
      <c r="I287" s="10">
        <v>900</v>
      </c>
      <c r="J287" s="10" t="s">
        <v>17</v>
      </c>
      <c r="K287" s="10"/>
      <c r="L287" s="10" t="s">
        <v>18</v>
      </c>
      <c r="M287" s="11">
        <v>1</v>
      </c>
      <c r="N287" s="10">
        <v>1</v>
      </c>
      <c r="O287" s="12" t="s">
        <v>1018</v>
      </c>
      <c r="P287" s="11">
        <f ca="1">IFERROR(__xludf.DUMMYFUNCTION("COUNTA(SPLIT(Q287,"" ""))"),151)</f>
        <v>151</v>
      </c>
      <c r="Q287" s="11">
        <v>7</v>
      </c>
      <c r="R287" s="11">
        <f ca="1">IFERROR(__xludf.DUMMYFUNCTION("COUNTA(SPLIT($Q287,CHAR(10),FALSE))"),2)</f>
        <v>2</v>
      </c>
      <c r="S287" s="2">
        <v>-0.14670831000000001</v>
      </c>
      <c r="T287" s="2">
        <v>0.49568626900000001</v>
      </c>
      <c r="U287" s="2">
        <v>77.930000000000007</v>
      </c>
      <c r="V287" s="2">
        <v>7.85</v>
      </c>
      <c r="W287" s="2">
        <v>9.5399999999999991</v>
      </c>
      <c r="X287" s="2">
        <v>8</v>
      </c>
      <c r="Y287" s="2">
        <v>5.75</v>
      </c>
      <c r="Z287" s="2">
        <v>-1.353E-2</v>
      </c>
      <c r="AA287" s="2">
        <v>1.9779999999999999E-2</v>
      </c>
      <c r="AB287" s="2">
        <v>13.69351125</v>
      </c>
    </row>
    <row r="288" spans="1:28" x14ac:dyDescent="0.2">
      <c r="A288" s="8">
        <v>1287</v>
      </c>
      <c r="B288" s="5" t="s">
        <v>1019</v>
      </c>
      <c r="C288" s="5" t="s">
        <v>1020</v>
      </c>
      <c r="D288" s="5" t="s">
        <v>1021</v>
      </c>
      <c r="E288" s="9" t="s">
        <v>1022</v>
      </c>
      <c r="F288" s="10">
        <v>1907</v>
      </c>
      <c r="G288" s="10" t="s">
        <v>68</v>
      </c>
      <c r="H288" s="10"/>
      <c r="I288" s="10">
        <v>1100</v>
      </c>
      <c r="J288" s="10" t="s">
        <v>17</v>
      </c>
      <c r="K288" s="10"/>
      <c r="L288" s="10" t="s">
        <v>18</v>
      </c>
      <c r="M288" s="11">
        <v>1</v>
      </c>
      <c r="N288" s="10">
        <v>1</v>
      </c>
      <c r="O288" s="12" t="s">
        <v>1023</v>
      </c>
      <c r="P288" s="11">
        <f ca="1">IFERROR(__xludf.DUMMYFUNCTION("COUNTA(SPLIT(Q288,"" ""))"),185)</f>
        <v>185</v>
      </c>
      <c r="Q288" s="11">
        <v>8</v>
      </c>
      <c r="R288" s="11">
        <f ca="1">IFERROR(__xludf.DUMMYFUNCTION("COUNTA(SPLIT($Q288,CHAR(10),FALSE))"),3)</f>
        <v>3</v>
      </c>
      <c r="S288" s="2">
        <v>-0.88942001400000004</v>
      </c>
      <c r="T288" s="2">
        <v>0.47993026799999999</v>
      </c>
      <c r="U288" s="2">
        <v>60.13</v>
      </c>
      <c r="V288" s="2">
        <v>10.71</v>
      </c>
      <c r="W288" s="2">
        <v>11.43</v>
      </c>
      <c r="X288" s="2">
        <v>13</v>
      </c>
      <c r="Y288" s="2">
        <v>8.67</v>
      </c>
      <c r="Z288" s="2">
        <v>0.19716</v>
      </c>
      <c r="AA288" s="2">
        <v>0.18473000000000001</v>
      </c>
      <c r="AB288" s="2">
        <v>6.4122222180000001</v>
      </c>
    </row>
    <row r="289" spans="1:28" x14ac:dyDescent="0.2">
      <c r="A289" s="8">
        <v>1288</v>
      </c>
      <c r="B289" s="5" t="s">
        <v>685</v>
      </c>
      <c r="C289" s="5" t="s">
        <v>1024</v>
      </c>
      <c r="D289" s="5" t="s">
        <v>1021</v>
      </c>
      <c r="E289" s="9" t="s">
        <v>1022</v>
      </c>
      <c r="F289" s="10">
        <v>1922</v>
      </c>
      <c r="G289" s="10" t="s">
        <v>68</v>
      </c>
      <c r="H289" s="10"/>
      <c r="I289" s="10">
        <v>1300</v>
      </c>
      <c r="J289" s="10" t="s">
        <v>17</v>
      </c>
      <c r="K289" s="10"/>
      <c r="L289" s="10" t="s">
        <v>30</v>
      </c>
      <c r="M289" s="11">
        <v>3</v>
      </c>
      <c r="N289" s="10">
        <v>3</v>
      </c>
      <c r="O289" s="12" t="s">
        <v>1025</v>
      </c>
      <c r="P289" s="11">
        <f ca="1">IFERROR(__xludf.DUMMYFUNCTION("COUNTA(SPLIT(Q289,"" ""))"),150)</f>
        <v>150</v>
      </c>
      <c r="Q289" s="11">
        <v>6</v>
      </c>
      <c r="R289" s="11">
        <f ca="1">IFERROR(__xludf.DUMMYFUNCTION("COUNTA(SPLIT($Q289,CHAR(10),FALSE))"),1)</f>
        <v>1</v>
      </c>
      <c r="S289" s="2">
        <v>-3.118553E-3</v>
      </c>
      <c r="T289" s="2">
        <v>0.51008471399999999</v>
      </c>
      <c r="U289" s="2">
        <v>66.400000000000006</v>
      </c>
      <c r="V289" s="2">
        <v>10.210000000000001</v>
      </c>
      <c r="W289" s="2">
        <v>12.54</v>
      </c>
      <c r="X289" s="2">
        <v>10</v>
      </c>
      <c r="Y289" s="2">
        <v>7.82</v>
      </c>
      <c r="Z289" s="2">
        <v>0.14391999999999999</v>
      </c>
      <c r="AA289" s="2">
        <v>0.17424000000000001</v>
      </c>
      <c r="AB289" s="2">
        <v>9.9960798279999992</v>
      </c>
    </row>
    <row r="290" spans="1:28" x14ac:dyDescent="0.2">
      <c r="A290" s="8">
        <v>1289</v>
      </c>
      <c r="B290" s="5" t="s">
        <v>685</v>
      </c>
      <c r="C290" s="5" t="s">
        <v>1026</v>
      </c>
      <c r="D290" s="5" t="s">
        <v>1021</v>
      </c>
      <c r="E290" s="9" t="s">
        <v>1022</v>
      </c>
      <c r="F290" s="10">
        <v>1909</v>
      </c>
      <c r="G290" s="10" t="s">
        <v>16</v>
      </c>
      <c r="H290" s="10"/>
      <c r="I290" s="10">
        <v>1100</v>
      </c>
      <c r="J290" s="10" t="s">
        <v>17</v>
      </c>
      <c r="K290" s="10"/>
      <c r="L290" s="10" t="s">
        <v>18</v>
      </c>
      <c r="M290" s="11">
        <v>1</v>
      </c>
      <c r="N290" s="10">
        <v>1</v>
      </c>
      <c r="O290" s="12" t="s">
        <v>1027</v>
      </c>
      <c r="P290" s="11">
        <f ca="1">IFERROR(__xludf.DUMMYFUNCTION("COUNTA(SPLIT(Q290,"" ""))"),194)</f>
        <v>194</v>
      </c>
      <c r="Q290" s="11">
        <v>8</v>
      </c>
      <c r="R290" s="11">
        <f ca="1">IFERROR(__xludf.DUMMYFUNCTION("COUNTA(SPLIT($Q290,CHAR(10),FALSE))"),2)</f>
        <v>2</v>
      </c>
      <c r="S290" s="2">
        <v>-0.91831376899999995</v>
      </c>
      <c r="T290" s="2">
        <v>0.45736117399999998</v>
      </c>
      <c r="U290" s="2">
        <v>67.989999999999995</v>
      </c>
      <c r="V290" s="2">
        <v>9.83</v>
      </c>
      <c r="W290" s="2">
        <v>10.77</v>
      </c>
      <c r="X290" s="2">
        <v>11</v>
      </c>
      <c r="Y290" s="2">
        <v>6.63</v>
      </c>
      <c r="Z290" s="2">
        <v>0.12311999999999999</v>
      </c>
      <c r="AA290" s="2">
        <v>0.10448</v>
      </c>
      <c r="AB290" s="2">
        <v>16.460314239999999</v>
      </c>
    </row>
    <row r="291" spans="1:28" x14ac:dyDescent="0.2">
      <c r="A291" s="8">
        <v>1291</v>
      </c>
      <c r="B291" s="5" t="s">
        <v>1028</v>
      </c>
      <c r="C291" s="5" t="s">
        <v>1029</v>
      </c>
      <c r="D291" s="5" t="s">
        <v>1021</v>
      </c>
      <c r="E291" s="9" t="s">
        <v>1022</v>
      </c>
      <c r="F291" s="10">
        <v>1889</v>
      </c>
      <c r="G291" s="10" t="s">
        <v>16</v>
      </c>
      <c r="H291" s="10"/>
      <c r="I291" s="10">
        <v>900</v>
      </c>
      <c r="J291" s="10" t="s">
        <v>17</v>
      </c>
      <c r="K291" s="10"/>
      <c r="L291" s="10" t="s">
        <v>18</v>
      </c>
      <c r="M291" s="11">
        <v>1</v>
      </c>
      <c r="N291" s="10">
        <v>1</v>
      </c>
      <c r="O291" s="12" t="s">
        <v>1030</v>
      </c>
      <c r="P291" s="11">
        <f ca="1">IFERROR(__xludf.DUMMYFUNCTION("COUNTA(SPLIT(Q291,"" ""))"),192)</f>
        <v>192</v>
      </c>
      <c r="Q291" s="11">
        <v>8</v>
      </c>
      <c r="R291" s="11">
        <f ca="1">IFERROR(__xludf.DUMMYFUNCTION("COUNTA(SPLIT($Q291,CHAR(10),FALSE))"),3)</f>
        <v>3</v>
      </c>
      <c r="S291" s="2">
        <v>0.18755914800000001</v>
      </c>
      <c r="T291" s="2">
        <v>0.507818781</v>
      </c>
      <c r="U291" s="2">
        <v>80.61</v>
      </c>
      <c r="V291" s="2">
        <v>8.0399999999999991</v>
      </c>
      <c r="W291" s="2">
        <v>8.27</v>
      </c>
      <c r="X291" s="2">
        <v>7</v>
      </c>
      <c r="Y291" s="2">
        <v>6.79</v>
      </c>
      <c r="Z291" s="2">
        <v>8.0790000000000001E-2</v>
      </c>
      <c r="AA291" s="2">
        <v>8.7419999999999998E-2</v>
      </c>
      <c r="AB291" s="2">
        <v>27.361896260000002</v>
      </c>
    </row>
    <row r="292" spans="1:28" x14ac:dyDescent="0.2">
      <c r="A292" s="8">
        <v>1292</v>
      </c>
      <c r="B292" s="5" t="s">
        <v>1028</v>
      </c>
      <c r="C292" s="5" t="s">
        <v>1031</v>
      </c>
      <c r="D292" s="5" t="s">
        <v>1021</v>
      </c>
      <c r="E292" s="9" t="s">
        <v>1022</v>
      </c>
      <c r="F292" s="10">
        <v>1889</v>
      </c>
      <c r="G292" s="10" t="s">
        <v>16</v>
      </c>
      <c r="H292" s="10"/>
      <c r="I292" s="10">
        <v>900</v>
      </c>
      <c r="J292" s="10" t="s">
        <v>51</v>
      </c>
      <c r="K292" s="10"/>
      <c r="L292" s="10" t="s">
        <v>18</v>
      </c>
      <c r="M292" s="11">
        <v>1</v>
      </c>
      <c r="N292" s="10">
        <v>1</v>
      </c>
      <c r="O292" s="12" t="s">
        <v>1032</v>
      </c>
      <c r="P292" s="11">
        <f ca="1">IFERROR(__xludf.DUMMYFUNCTION("COUNTA(SPLIT(Q292,"" ""))"),192)</f>
        <v>192</v>
      </c>
      <c r="Q292" s="11">
        <v>8</v>
      </c>
      <c r="R292" s="11">
        <f ca="1">IFERROR(__xludf.DUMMYFUNCTION("COUNTA(SPLIT($Q292,CHAR(10),FALSE))"),6)</f>
        <v>6</v>
      </c>
      <c r="S292" s="2">
        <v>-1.0310729970000001</v>
      </c>
      <c r="T292" s="2">
        <v>0.511968164</v>
      </c>
      <c r="U292" s="2">
        <v>71.05</v>
      </c>
      <c r="V292" s="2">
        <v>9.5299999999999994</v>
      </c>
      <c r="W292" s="2">
        <v>9.65</v>
      </c>
      <c r="X292" s="2">
        <v>8</v>
      </c>
      <c r="Y292" s="2">
        <v>6.93</v>
      </c>
      <c r="Z292" s="2">
        <v>0.16325000000000001</v>
      </c>
      <c r="AA292" s="2">
        <v>0.14998</v>
      </c>
      <c r="AB292" s="2">
        <v>20.036799609999999</v>
      </c>
    </row>
    <row r="293" spans="1:28" x14ac:dyDescent="0.2">
      <c r="A293" s="8">
        <v>1294</v>
      </c>
      <c r="B293" s="5" t="s">
        <v>1033</v>
      </c>
      <c r="C293" s="5" t="s">
        <v>1034</v>
      </c>
      <c r="D293" s="5" t="s">
        <v>1035</v>
      </c>
      <c r="E293" s="9" t="s">
        <v>1036</v>
      </c>
      <c r="F293" s="10">
        <v>1909</v>
      </c>
      <c r="G293" s="10" t="s">
        <v>68</v>
      </c>
      <c r="H293" s="10"/>
      <c r="I293" s="10">
        <v>1300</v>
      </c>
      <c r="J293" s="10" t="s">
        <v>17</v>
      </c>
      <c r="K293" s="10"/>
      <c r="L293" s="10" t="s">
        <v>18</v>
      </c>
      <c r="M293" s="11">
        <v>1</v>
      </c>
      <c r="N293" s="10">
        <v>1</v>
      </c>
      <c r="O293" s="12" t="s">
        <v>1037</v>
      </c>
      <c r="P293" s="11">
        <f ca="1">IFERROR(__xludf.DUMMYFUNCTION("COUNTA(SPLIT(Q293,"" ""))"),191)</f>
        <v>191</v>
      </c>
      <c r="Q293" s="11">
        <v>7</v>
      </c>
      <c r="R293" s="11">
        <f ca="1">IFERROR(__xludf.DUMMYFUNCTION("COUNTA(SPLIT($Q293,CHAR(10),FALSE))"),1)</f>
        <v>1</v>
      </c>
      <c r="S293" s="2">
        <v>-2.0564376879999999</v>
      </c>
      <c r="T293" s="2">
        <v>0.49044441799999999</v>
      </c>
      <c r="U293" s="2">
        <v>45.49</v>
      </c>
      <c r="V293" s="2">
        <v>13.73</v>
      </c>
      <c r="W293" s="2">
        <v>14.75</v>
      </c>
      <c r="X293" s="2">
        <v>15</v>
      </c>
      <c r="Y293" s="2">
        <v>8.3699999999999992</v>
      </c>
      <c r="Z293" s="2">
        <v>0.24379999999999999</v>
      </c>
      <c r="AA293" s="2">
        <v>0.23719000000000001</v>
      </c>
      <c r="AB293" s="2">
        <v>6.4338207000000001</v>
      </c>
    </row>
    <row r="294" spans="1:28" x14ac:dyDescent="0.2">
      <c r="A294" s="8">
        <v>1297</v>
      </c>
      <c r="B294" s="5" t="s">
        <v>1038</v>
      </c>
      <c r="C294" s="5" t="s">
        <v>1039</v>
      </c>
      <c r="D294" s="5" t="s">
        <v>1035</v>
      </c>
      <c r="E294" s="9" t="s">
        <v>1040</v>
      </c>
      <c r="F294" s="10">
        <v>1907</v>
      </c>
      <c r="G294" s="10" t="s">
        <v>16</v>
      </c>
      <c r="H294" s="10"/>
      <c r="I294" s="10">
        <v>900</v>
      </c>
      <c r="J294" s="10" t="s">
        <v>17</v>
      </c>
      <c r="K294" s="10"/>
      <c r="L294" s="10" t="s">
        <v>18</v>
      </c>
      <c r="M294" s="11">
        <v>1</v>
      </c>
      <c r="N294" s="10">
        <v>1</v>
      </c>
      <c r="O294" s="12" t="s">
        <v>1041</v>
      </c>
      <c r="P294" s="11">
        <f ca="1">IFERROR(__xludf.DUMMYFUNCTION("COUNTA(SPLIT(Q294,"" ""))"),195)</f>
        <v>195</v>
      </c>
      <c r="Q294" s="11">
        <v>6</v>
      </c>
      <c r="R294" s="11">
        <f ca="1">IFERROR(__xludf.DUMMYFUNCTION("COUNTA(SPLIT($Q294,CHAR(10),FALSE))"),3)</f>
        <v>3</v>
      </c>
      <c r="S294" s="2">
        <v>-0.92517171799999998</v>
      </c>
      <c r="T294" s="2">
        <v>0.46674778500000003</v>
      </c>
      <c r="U294" s="2">
        <v>73.92</v>
      </c>
      <c r="V294" s="2">
        <v>9.94</v>
      </c>
      <c r="W294" s="2">
        <v>10.78</v>
      </c>
      <c r="X294" s="2">
        <v>5</v>
      </c>
      <c r="Y294" s="2">
        <v>6.64</v>
      </c>
      <c r="Z294" s="2">
        <v>5.0659999999999997E-2</v>
      </c>
      <c r="AA294" s="2">
        <v>5.8450000000000002E-2</v>
      </c>
      <c r="AB294" s="2">
        <v>9.0607039730000007</v>
      </c>
    </row>
    <row r="295" spans="1:28" x14ac:dyDescent="0.2">
      <c r="A295" s="8">
        <v>1298</v>
      </c>
      <c r="B295" s="5" t="s">
        <v>1042</v>
      </c>
      <c r="C295" s="5" t="s">
        <v>1043</v>
      </c>
      <c r="D295" s="5" t="s">
        <v>1035</v>
      </c>
      <c r="E295" s="9" t="s">
        <v>1044</v>
      </c>
      <c r="F295" s="10">
        <v>1853</v>
      </c>
      <c r="G295" s="10" t="s">
        <v>16</v>
      </c>
      <c r="H295" s="10"/>
      <c r="I295" s="10">
        <v>1100</v>
      </c>
      <c r="J295" s="10" t="s">
        <v>17</v>
      </c>
      <c r="K295" s="10"/>
      <c r="L295" s="10" t="s">
        <v>18</v>
      </c>
      <c r="M295" s="11">
        <v>1</v>
      </c>
      <c r="N295" s="10">
        <v>1</v>
      </c>
      <c r="O295" s="12" t="s">
        <v>1045</v>
      </c>
      <c r="P295" s="11">
        <f ca="1">IFERROR(__xludf.DUMMYFUNCTION("COUNTA(SPLIT(Q295,"" ""))"),152)</f>
        <v>152</v>
      </c>
      <c r="Q295" s="11">
        <v>5</v>
      </c>
      <c r="R295" s="11">
        <f ca="1">IFERROR(__xludf.DUMMYFUNCTION("COUNTA(SPLIT($Q295,CHAR(10),FALSE))"),2)</f>
        <v>2</v>
      </c>
      <c r="S295" s="2">
        <v>-0.72721720000000001</v>
      </c>
      <c r="T295" s="2">
        <v>0.46740779399999999</v>
      </c>
      <c r="U295" s="2">
        <v>72.760000000000005</v>
      </c>
      <c r="V295" s="2">
        <v>10.81</v>
      </c>
      <c r="W295" s="2">
        <v>11.54</v>
      </c>
      <c r="X295" s="2">
        <v>10</v>
      </c>
      <c r="Y295" s="2">
        <v>6.8</v>
      </c>
      <c r="Z295" s="2">
        <v>-1.541E-2</v>
      </c>
      <c r="AA295" s="2">
        <v>2.9700000000000001E-2</v>
      </c>
      <c r="AB295" s="2">
        <v>13.27932053</v>
      </c>
    </row>
    <row r="296" spans="1:28" x14ac:dyDescent="0.2">
      <c r="A296" s="8">
        <v>1299</v>
      </c>
      <c r="B296" s="5" t="s">
        <v>1046</v>
      </c>
      <c r="C296" s="5" t="s">
        <v>1047</v>
      </c>
      <c r="D296" s="5" t="s">
        <v>1035</v>
      </c>
      <c r="E296" s="9" t="s">
        <v>1048</v>
      </c>
      <c r="F296" s="10">
        <v>1852</v>
      </c>
      <c r="G296" s="10" t="s">
        <v>16</v>
      </c>
      <c r="H296" s="10"/>
      <c r="I296" s="10">
        <v>1100</v>
      </c>
      <c r="J296" s="10" t="s">
        <v>17</v>
      </c>
      <c r="K296" s="10"/>
      <c r="L296" s="10" t="s">
        <v>18</v>
      </c>
      <c r="M296" s="11">
        <v>1</v>
      </c>
      <c r="N296" s="10">
        <v>1</v>
      </c>
      <c r="O296" s="12" t="s">
        <v>1049</v>
      </c>
      <c r="P296" s="11">
        <f ca="1">IFERROR(__xludf.DUMMYFUNCTION("COUNTA(SPLIT(Q296,"" ""))"),153)</f>
        <v>153</v>
      </c>
      <c r="Q296" s="11">
        <v>6</v>
      </c>
      <c r="R296" s="11">
        <f ca="1">IFERROR(__xludf.DUMMYFUNCTION("COUNTA(SPLIT($Q296,CHAR(10),FALSE))"),3)</f>
        <v>3</v>
      </c>
      <c r="S296" s="2">
        <v>-1.152933778</v>
      </c>
      <c r="T296" s="2">
        <v>0.48420088</v>
      </c>
      <c r="U296" s="2">
        <v>58.35</v>
      </c>
      <c r="V296" s="2">
        <v>11.54</v>
      </c>
      <c r="W296" s="2">
        <v>12.6</v>
      </c>
      <c r="X296" s="2">
        <v>12</v>
      </c>
      <c r="Y296" s="2">
        <v>8.2799999999999994</v>
      </c>
      <c r="Z296" s="2">
        <v>9.8849999999999993E-2</v>
      </c>
      <c r="AA296" s="2">
        <v>0.11903</v>
      </c>
      <c r="AB296" s="2">
        <v>9.7429803960000001</v>
      </c>
    </row>
    <row r="297" spans="1:28" x14ac:dyDescent="0.2">
      <c r="A297" s="8">
        <v>1501</v>
      </c>
      <c r="B297" s="5" t="s">
        <v>1050</v>
      </c>
      <c r="C297" s="5" t="s">
        <v>1051</v>
      </c>
      <c r="D297" s="5" t="s">
        <v>1052</v>
      </c>
      <c r="E297" s="9" t="s">
        <v>1053</v>
      </c>
      <c r="F297" s="10">
        <v>1878</v>
      </c>
      <c r="G297" s="10" t="s">
        <v>16</v>
      </c>
      <c r="H297" s="10"/>
      <c r="I297" s="10">
        <v>900</v>
      </c>
      <c r="J297" s="10" t="s">
        <v>17</v>
      </c>
      <c r="K297" s="10"/>
      <c r="L297" s="10" t="s">
        <v>18</v>
      </c>
      <c r="M297" s="11">
        <v>1</v>
      </c>
      <c r="N297" s="10">
        <v>1</v>
      </c>
      <c r="O297" s="12" t="s">
        <v>1054</v>
      </c>
      <c r="P297" s="11">
        <f ca="1">IFERROR(__xludf.DUMMYFUNCTION("COUNTA(SPLIT(Q297,"" ""))"),172)</f>
        <v>172</v>
      </c>
      <c r="Q297" s="11">
        <v>11</v>
      </c>
      <c r="R297" s="11">
        <f ca="1">IFERROR(__xludf.DUMMYFUNCTION("COUNTA(SPLIT($Q297,CHAR(10),FALSE))"),8)</f>
        <v>8</v>
      </c>
      <c r="S297" s="2">
        <v>-0.28099387799999997</v>
      </c>
      <c r="T297" s="2">
        <v>0.46325999499999998</v>
      </c>
      <c r="U297" s="2">
        <v>78.89</v>
      </c>
      <c r="V297" s="2">
        <v>6.34</v>
      </c>
      <c r="W297" s="2">
        <v>6.4</v>
      </c>
      <c r="X297" s="2">
        <v>8</v>
      </c>
      <c r="Y297" s="2">
        <v>6.55</v>
      </c>
      <c r="Z297" s="2">
        <v>3.9129999999999998E-2</v>
      </c>
      <c r="AA297" s="2">
        <v>4.9070000000000003E-2</v>
      </c>
      <c r="AB297" s="2">
        <v>18.49018916</v>
      </c>
    </row>
    <row r="298" spans="1:28" x14ac:dyDescent="0.2">
      <c r="A298" s="8">
        <v>1502</v>
      </c>
      <c r="B298" s="5" t="s">
        <v>240</v>
      </c>
      <c r="C298" s="5" t="s">
        <v>1055</v>
      </c>
      <c r="D298" s="5" t="s">
        <v>1052</v>
      </c>
      <c r="E298" s="9" t="s">
        <v>1056</v>
      </c>
      <c r="F298" s="10">
        <v>1878</v>
      </c>
      <c r="G298" s="10" t="s">
        <v>16</v>
      </c>
      <c r="H298" s="10"/>
      <c r="I298" s="10">
        <v>1100</v>
      </c>
      <c r="J298" s="10" t="s">
        <v>17</v>
      </c>
      <c r="K298" s="10"/>
      <c r="L298" s="10" t="s">
        <v>18</v>
      </c>
      <c r="M298" s="11">
        <v>1</v>
      </c>
      <c r="N298" s="10">
        <v>1</v>
      </c>
      <c r="O298" s="12" t="s">
        <v>1057</v>
      </c>
      <c r="P298" s="11">
        <f ca="1">IFERROR(__xludf.DUMMYFUNCTION("COUNTA(SPLIT(Q298,"" ""))"),177)</f>
        <v>177</v>
      </c>
      <c r="Q298" s="11">
        <v>9</v>
      </c>
      <c r="R298" s="11">
        <f ca="1">IFERROR(__xludf.DUMMYFUNCTION("COUNTA(SPLIT($Q298,CHAR(10),FALSE))"),3)</f>
        <v>3</v>
      </c>
      <c r="S298" s="2">
        <v>-0.74845172000000004</v>
      </c>
      <c r="T298" s="2">
        <v>0.433000257</v>
      </c>
      <c r="U298" s="2">
        <v>74.16</v>
      </c>
      <c r="V298" s="2">
        <v>7.86</v>
      </c>
      <c r="W298" s="2">
        <v>7.87</v>
      </c>
      <c r="X298" s="2">
        <v>10</v>
      </c>
      <c r="Y298" s="2">
        <v>5.95</v>
      </c>
      <c r="Z298" s="2">
        <v>-1.1900000000000001E-3</v>
      </c>
      <c r="AA298" s="2">
        <v>2.64E-3</v>
      </c>
      <c r="AB298" s="2">
        <v>22.140969040000002</v>
      </c>
    </row>
    <row r="299" spans="1:28" x14ac:dyDescent="0.2">
      <c r="A299" s="8">
        <v>1503</v>
      </c>
      <c r="B299" s="5" t="s">
        <v>1058</v>
      </c>
      <c r="C299" s="5" t="s">
        <v>1059</v>
      </c>
      <c r="D299" s="5" t="s">
        <v>1052</v>
      </c>
      <c r="E299" s="9" t="s">
        <v>1060</v>
      </c>
      <c r="F299" s="10">
        <v>1878</v>
      </c>
      <c r="G299" s="10" t="s">
        <v>16</v>
      </c>
      <c r="H299" s="10"/>
      <c r="I299" s="10">
        <v>1300</v>
      </c>
      <c r="J299" s="10" t="s">
        <v>17</v>
      </c>
      <c r="K299" s="10"/>
      <c r="L299" s="10" t="s">
        <v>22</v>
      </c>
      <c r="M299" s="11">
        <v>2</v>
      </c>
      <c r="N299" s="10">
        <v>1.5</v>
      </c>
      <c r="O299" s="12" t="s">
        <v>1061</v>
      </c>
      <c r="P299" s="11">
        <f ca="1">IFERROR(__xludf.DUMMYFUNCTION("COUNTA(SPLIT(Q299,"" ""))"),164)</f>
        <v>164</v>
      </c>
      <c r="Q299" s="11">
        <v>3</v>
      </c>
      <c r="R299" s="11">
        <f ca="1">IFERROR(__xludf.DUMMYFUNCTION("COUNTA(SPLIT($Q299,CHAR(10),FALSE))"),1)</f>
        <v>1</v>
      </c>
      <c r="S299" s="2">
        <v>-1.7404914819999999</v>
      </c>
      <c r="T299" s="2">
        <v>0.45353374499999999</v>
      </c>
      <c r="U299" s="2">
        <v>39.35</v>
      </c>
      <c r="V299" s="2">
        <v>17.96</v>
      </c>
      <c r="W299" s="2">
        <v>20.79</v>
      </c>
      <c r="X299" s="2">
        <v>16</v>
      </c>
      <c r="Y299" s="2">
        <v>8.75</v>
      </c>
      <c r="Z299" s="2">
        <v>8.9959999999999998E-2</v>
      </c>
      <c r="AA299" s="2">
        <v>9.9790000000000004E-2</v>
      </c>
      <c r="AB299" s="2">
        <v>18.928370480000002</v>
      </c>
    </row>
    <row r="300" spans="1:28" x14ac:dyDescent="0.2">
      <c r="A300" s="8">
        <v>1504</v>
      </c>
      <c r="B300" s="5" t="s">
        <v>1062</v>
      </c>
      <c r="C300" s="5" t="s">
        <v>1063</v>
      </c>
      <c r="D300" s="5" t="s">
        <v>1052</v>
      </c>
      <c r="E300" s="9" t="s">
        <v>1064</v>
      </c>
      <c r="F300" s="10">
        <v>1878</v>
      </c>
      <c r="G300" s="10" t="s">
        <v>16</v>
      </c>
      <c r="H300" s="10"/>
      <c r="I300" s="10">
        <v>1300</v>
      </c>
      <c r="J300" s="10" t="s">
        <v>17</v>
      </c>
      <c r="K300" s="10"/>
      <c r="L300" s="10" t="s">
        <v>18</v>
      </c>
      <c r="M300" s="11">
        <v>1</v>
      </c>
      <c r="N300" s="10">
        <v>1</v>
      </c>
      <c r="O300" s="12" t="s">
        <v>1065</v>
      </c>
      <c r="P300" s="11">
        <f ca="1">IFERROR(__xludf.DUMMYFUNCTION("COUNTA(SPLIT(Q300,"" ""))"),164)</f>
        <v>164</v>
      </c>
      <c r="Q300" s="11">
        <v>6</v>
      </c>
      <c r="R300" s="11">
        <f ca="1">IFERROR(__xludf.DUMMYFUNCTION("COUNTA(SPLIT($Q300,CHAR(10),FALSE))"),1)</f>
        <v>1</v>
      </c>
      <c r="S300" s="2">
        <v>0.93878302700000005</v>
      </c>
      <c r="T300" s="2">
        <v>0.51269741000000002</v>
      </c>
      <c r="U300" s="2">
        <v>69.650000000000006</v>
      </c>
      <c r="V300" s="2">
        <v>9.4700000000000006</v>
      </c>
      <c r="W300" s="2">
        <v>10.92</v>
      </c>
      <c r="X300" s="2">
        <v>8</v>
      </c>
      <c r="Y300" s="2">
        <v>6.24</v>
      </c>
      <c r="Z300" s="2">
        <v>0.10736</v>
      </c>
      <c r="AA300" s="2">
        <v>0.1308</v>
      </c>
      <c r="AB300" s="2">
        <v>14.35784808</v>
      </c>
    </row>
    <row r="301" spans="1:28" x14ac:dyDescent="0.2">
      <c r="A301" s="8">
        <v>1506</v>
      </c>
      <c r="B301" s="5" t="s">
        <v>1066</v>
      </c>
      <c r="C301" s="5" t="s">
        <v>1067</v>
      </c>
      <c r="D301" s="5" t="s">
        <v>1052</v>
      </c>
      <c r="E301" s="9" t="s">
        <v>1068</v>
      </c>
      <c r="F301" s="10">
        <v>1878</v>
      </c>
      <c r="G301" s="10" t="s">
        <v>16</v>
      </c>
      <c r="H301" s="10"/>
      <c r="I301" s="10">
        <v>1100</v>
      </c>
      <c r="J301" s="10" t="s">
        <v>17</v>
      </c>
      <c r="K301" s="10"/>
      <c r="L301" s="10" t="s">
        <v>22</v>
      </c>
      <c r="M301" s="11">
        <v>2</v>
      </c>
      <c r="N301" s="10">
        <v>1.5</v>
      </c>
      <c r="O301" s="12" t="s">
        <v>1069</v>
      </c>
      <c r="P301" s="11">
        <f ca="1">IFERROR(__xludf.DUMMYFUNCTION("COUNTA(SPLIT(Q301,"" ""))"),190)</f>
        <v>190</v>
      </c>
      <c r="Q301" s="11">
        <v>7</v>
      </c>
      <c r="R301" s="11">
        <f ca="1">IFERROR(__xludf.DUMMYFUNCTION("COUNTA(SPLIT($Q301,CHAR(10),FALSE))"),3)</f>
        <v>3</v>
      </c>
      <c r="S301" s="2">
        <v>-0.575850694</v>
      </c>
      <c r="T301" s="2">
        <v>0.46751568399999999</v>
      </c>
      <c r="U301" s="2">
        <v>64.88</v>
      </c>
      <c r="V301" s="2">
        <v>11.06</v>
      </c>
      <c r="W301" s="2">
        <v>12.21</v>
      </c>
      <c r="X301" s="2">
        <v>11</v>
      </c>
      <c r="Y301" s="2">
        <v>7.21</v>
      </c>
      <c r="Z301" s="2">
        <v>0.19001000000000001</v>
      </c>
      <c r="AA301" s="2">
        <v>0.19001000000000001</v>
      </c>
      <c r="AB301" s="2">
        <v>9.2975789439999996</v>
      </c>
    </row>
    <row r="302" spans="1:28" x14ac:dyDescent="0.2">
      <c r="A302" s="8">
        <v>1507</v>
      </c>
      <c r="B302" s="5" t="s">
        <v>1070</v>
      </c>
      <c r="C302" s="5" t="s">
        <v>1071</v>
      </c>
      <c r="D302" s="5" t="s">
        <v>1052</v>
      </c>
      <c r="E302" s="9" t="s">
        <v>1072</v>
      </c>
      <c r="F302" s="10">
        <v>1878</v>
      </c>
      <c r="G302" s="10" t="s">
        <v>16</v>
      </c>
      <c r="H302" s="10"/>
      <c r="I302" s="10">
        <v>1300</v>
      </c>
      <c r="J302" s="10" t="s">
        <v>17</v>
      </c>
      <c r="K302" s="10"/>
      <c r="L302" s="10" t="s">
        <v>18</v>
      </c>
      <c r="M302" s="11">
        <v>1</v>
      </c>
      <c r="N302" s="10">
        <v>1</v>
      </c>
      <c r="O302" s="12" t="s">
        <v>1073</v>
      </c>
      <c r="P302" s="11">
        <f ca="1">IFERROR(__xludf.DUMMYFUNCTION("COUNTA(SPLIT(Q302,"" ""))"),189)</f>
        <v>189</v>
      </c>
      <c r="Q302" s="11">
        <v>9</v>
      </c>
      <c r="R302" s="11">
        <f ca="1">IFERROR(__xludf.DUMMYFUNCTION("COUNTA(SPLIT($Q302,CHAR(10),FALSE))"),2)</f>
        <v>2</v>
      </c>
      <c r="S302" s="2">
        <v>0.14229808899999999</v>
      </c>
      <c r="T302" s="2">
        <v>0.49155812599999998</v>
      </c>
      <c r="U302" s="2">
        <v>70.22</v>
      </c>
      <c r="V302" s="2">
        <v>8.7899999999999991</v>
      </c>
      <c r="W302" s="2">
        <v>8.98</v>
      </c>
      <c r="X302" s="2">
        <v>9</v>
      </c>
      <c r="Y302" s="2">
        <v>6.75</v>
      </c>
      <c r="Z302" s="2">
        <v>0.13949</v>
      </c>
      <c r="AA302" s="2">
        <v>0.13949</v>
      </c>
      <c r="AB302" s="2">
        <v>13.82213022</v>
      </c>
    </row>
    <row r="303" spans="1:28" x14ac:dyDescent="0.2">
      <c r="A303" s="8">
        <v>1508</v>
      </c>
      <c r="B303" s="5" t="s">
        <v>1074</v>
      </c>
      <c r="C303" s="5" t="s">
        <v>1075</v>
      </c>
      <c r="D303" s="5" t="s">
        <v>1052</v>
      </c>
      <c r="E303" s="9" t="s">
        <v>1076</v>
      </c>
      <c r="F303" s="10">
        <v>1878</v>
      </c>
      <c r="G303" s="10" t="s">
        <v>16</v>
      </c>
      <c r="H303" s="10"/>
      <c r="I303" s="10">
        <v>700</v>
      </c>
      <c r="J303" s="10" t="s">
        <v>17</v>
      </c>
      <c r="K303" s="10"/>
      <c r="L303" s="10" t="s">
        <v>18</v>
      </c>
      <c r="M303" s="11">
        <v>1</v>
      </c>
      <c r="N303" s="10">
        <v>1</v>
      </c>
      <c r="O303" s="12" t="s">
        <v>1077</v>
      </c>
      <c r="P303" s="11">
        <f ca="1">IFERROR(__xludf.DUMMYFUNCTION("COUNTA(SPLIT(Q303,"" ""))"),195)</f>
        <v>195</v>
      </c>
      <c r="Q303" s="11">
        <v>12</v>
      </c>
      <c r="R303" s="11">
        <f ca="1">IFERROR(__xludf.DUMMYFUNCTION("COUNTA(SPLIT($Q303,CHAR(10),FALSE))"),4)</f>
        <v>4</v>
      </c>
      <c r="S303" s="2">
        <v>-0.537529072</v>
      </c>
      <c r="T303" s="2">
        <v>0.47011265000000002</v>
      </c>
      <c r="U303" s="2">
        <v>87.14</v>
      </c>
      <c r="V303" s="2">
        <v>5.29</v>
      </c>
      <c r="W303" s="2">
        <v>5.17</v>
      </c>
      <c r="X303" s="2">
        <v>7</v>
      </c>
      <c r="Y303" s="2">
        <v>5.8</v>
      </c>
      <c r="Z303" s="2">
        <v>4.2900000000000001E-2</v>
      </c>
      <c r="AA303" s="2">
        <v>4.2900000000000001E-2</v>
      </c>
      <c r="AB303" s="2">
        <v>20.498841479999999</v>
      </c>
    </row>
    <row r="304" spans="1:28" x14ac:dyDescent="0.2">
      <c r="A304" s="8">
        <v>1509</v>
      </c>
      <c r="B304" s="5" t="s">
        <v>1078</v>
      </c>
      <c r="C304" s="5" t="s">
        <v>1079</v>
      </c>
      <c r="D304" s="5" t="s">
        <v>1052</v>
      </c>
      <c r="E304" s="9" t="s">
        <v>1080</v>
      </c>
      <c r="F304" s="10">
        <v>1878</v>
      </c>
      <c r="G304" s="10" t="s">
        <v>16</v>
      </c>
      <c r="H304" s="10"/>
      <c r="I304" s="10">
        <v>700</v>
      </c>
      <c r="J304" s="10" t="s">
        <v>17</v>
      </c>
      <c r="K304" s="10"/>
      <c r="L304" s="10" t="s">
        <v>22</v>
      </c>
      <c r="M304" s="11">
        <v>2</v>
      </c>
      <c r="N304" s="10">
        <v>1.5</v>
      </c>
      <c r="O304" s="12" t="s">
        <v>1081</v>
      </c>
      <c r="P304" s="11">
        <f ca="1">IFERROR(__xludf.DUMMYFUNCTION("COUNTA(SPLIT(Q304,"" ""))"),197)</f>
        <v>197</v>
      </c>
      <c r="Q304" s="11">
        <v>11</v>
      </c>
      <c r="R304" s="11">
        <f ca="1">IFERROR(__xludf.DUMMYFUNCTION("COUNTA(SPLIT($Q304,CHAR(10),FALSE))"),3)</f>
        <v>3</v>
      </c>
      <c r="S304" s="2">
        <v>-1.3924473020000001</v>
      </c>
      <c r="T304" s="2">
        <v>0.47556763000000002</v>
      </c>
      <c r="U304" s="2">
        <v>82.63</v>
      </c>
      <c r="V304" s="2">
        <v>6.25</v>
      </c>
      <c r="W304" s="2">
        <v>6.76</v>
      </c>
      <c r="X304" s="2">
        <v>7</v>
      </c>
      <c r="Y304" s="2">
        <v>6.2</v>
      </c>
      <c r="Z304" s="2">
        <v>-4.8900000000000002E-3</v>
      </c>
      <c r="AA304" s="2">
        <v>-3.3890000000000003E-2</v>
      </c>
      <c r="AB304" s="2">
        <v>19.67641343</v>
      </c>
    </row>
    <row r="305" spans="1:28" x14ac:dyDescent="0.2">
      <c r="A305" s="8">
        <v>1510</v>
      </c>
      <c r="B305" s="5" t="s">
        <v>1082</v>
      </c>
      <c r="C305" s="5" t="s">
        <v>1083</v>
      </c>
      <c r="D305" s="5" t="s">
        <v>1084</v>
      </c>
      <c r="E305" s="9" t="s">
        <v>1085</v>
      </c>
      <c r="F305" s="10">
        <v>1860</v>
      </c>
      <c r="G305" s="10" t="s">
        <v>16</v>
      </c>
      <c r="H305" s="10"/>
      <c r="I305" s="10">
        <v>900</v>
      </c>
      <c r="J305" s="10" t="s">
        <v>17</v>
      </c>
      <c r="K305" s="10"/>
      <c r="L305" s="10" t="s">
        <v>22</v>
      </c>
      <c r="M305" s="11">
        <v>2</v>
      </c>
      <c r="N305" s="10">
        <v>1.5</v>
      </c>
      <c r="O305" s="12" t="s">
        <v>1086</v>
      </c>
      <c r="P305" s="11">
        <f ca="1">IFERROR(__xludf.DUMMYFUNCTION("COUNTA(SPLIT(Q305,"" ""))"),144)</f>
        <v>144</v>
      </c>
      <c r="Q305" s="11">
        <v>7</v>
      </c>
      <c r="R305" s="11">
        <f ca="1">IFERROR(__xludf.DUMMYFUNCTION("COUNTA(SPLIT($Q305,CHAR(10),FALSE))"),1)</f>
        <v>1</v>
      </c>
      <c r="S305" s="2">
        <v>0.27773732099999998</v>
      </c>
      <c r="T305" s="2">
        <v>0.48653506600000002</v>
      </c>
      <c r="U305" s="2">
        <v>83.73</v>
      </c>
      <c r="V305" s="2">
        <v>6.69</v>
      </c>
      <c r="W305" s="2">
        <v>7.95</v>
      </c>
      <c r="X305" s="2">
        <v>6</v>
      </c>
      <c r="Y305" s="2">
        <v>6.41</v>
      </c>
      <c r="Z305" s="2">
        <v>6.7960000000000007E-2</v>
      </c>
      <c r="AA305" s="2">
        <v>8.4559999999999996E-2</v>
      </c>
      <c r="AB305" s="2">
        <v>28.468076050000001</v>
      </c>
    </row>
    <row r="306" spans="1:28" x14ac:dyDescent="0.2">
      <c r="A306" s="8">
        <v>1512</v>
      </c>
      <c r="B306" s="5" t="s">
        <v>1087</v>
      </c>
      <c r="C306" s="5" t="s">
        <v>1088</v>
      </c>
      <c r="D306" s="5" t="s">
        <v>1084</v>
      </c>
      <c r="E306" s="9" t="s">
        <v>1089</v>
      </c>
      <c r="F306" s="10">
        <v>1854</v>
      </c>
      <c r="G306" s="10" t="s">
        <v>16</v>
      </c>
      <c r="H306" s="10"/>
      <c r="I306" s="10">
        <v>1300</v>
      </c>
      <c r="J306" s="10" t="s">
        <v>17</v>
      </c>
      <c r="K306" s="10"/>
      <c r="L306" s="10" t="s">
        <v>18</v>
      </c>
      <c r="M306" s="11">
        <v>1</v>
      </c>
      <c r="N306" s="10">
        <v>1</v>
      </c>
      <c r="O306" s="12" t="s">
        <v>1090</v>
      </c>
      <c r="P306" s="11">
        <f ca="1">IFERROR(__xludf.DUMMYFUNCTION("COUNTA(SPLIT(Q306,"" ""))"),144)</f>
        <v>144</v>
      </c>
      <c r="Q306" s="11">
        <v>5</v>
      </c>
      <c r="R306" s="11">
        <f ca="1">IFERROR(__xludf.DUMMYFUNCTION("COUNTA(SPLIT($Q306,CHAR(10),FALSE))"),1)</f>
        <v>1</v>
      </c>
      <c r="S306" s="2">
        <v>-0.89500711600000005</v>
      </c>
      <c r="T306" s="2">
        <v>0.46653238899999999</v>
      </c>
      <c r="U306" s="2">
        <v>65.39</v>
      </c>
      <c r="V306" s="2">
        <v>11.29</v>
      </c>
      <c r="W306" s="2">
        <v>13.14</v>
      </c>
      <c r="X306" s="2">
        <v>11</v>
      </c>
      <c r="Y306" s="2">
        <v>7.37</v>
      </c>
      <c r="Z306" s="2">
        <v>0.11685</v>
      </c>
      <c r="AA306" s="2">
        <v>0.15601000000000001</v>
      </c>
      <c r="AB306" s="2">
        <v>12.65770904</v>
      </c>
    </row>
    <row r="307" spans="1:28" x14ac:dyDescent="0.2">
      <c r="A307" s="8">
        <v>1513</v>
      </c>
      <c r="B307" s="5" t="s">
        <v>1087</v>
      </c>
      <c r="C307" s="5" t="s">
        <v>1091</v>
      </c>
      <c r="D307" s="5" t="s">
        <v>1084</v>
      </c>
      <c r="E307" s="9" t="s">
        <v>1092</v>
      </c>
      <c r="F307" s="10">
        <v>1854</v>
      </c>
      <c r="G307" s="10" t="s">
        <v>16</v>
      </c>
      <c r="H307" s="10"/>
      <c r="I307" s="10">
        <v>1100</v>
      </c>
      <c r="J307" s="10" t="s">
        <v>51</v>
      </c>
      <c r="K307" s="10"/>
      <c r="L307" s="10" t="s">
        <v>18</v>
      </c>
      <c r="M307" s="11">
        <v>1</v>
      </c>
      <c r="N307" s="10">
        <v>1</v>
      </c>
      <c r="O307" s="12" t="s">
        <v>1093</v>
      </c>
      <c r="P307" s="11">
        <f ca="1">IFERROR(__xludf.DUMMYFUNCTION("COUNTA(SPLIT(Q307,"" ""))"),167)</f>
        <v>167</v>
      </c>
      <c r="Q307" s="11">
        <v>8</v>
      </c>
      <c r="R307" s="11">
        <f ca="1">IFERROR(__xludf.DUMMYFUNCTION("COUNTA(SPLIT($Q307,CHAR(10),FALSE))"),1)</f>
        <v>1</v>
      </c>
      <c r="S307" s="2">
        <v>-2.063722887</v>
      </c>
      <c r="T307" s="2">
        <v>0.48460926300000001</v>
      </c>
      <c r="U307" s="2">
        <v>71.16</v>
      </c>
      <c r="V307" s="2">
        <v>8.52</v>
      </c>
      <c r="W307" s="2">
        <v>9.83</v>
      </c>
      <c r="X307" s="2">
        <v>9</v>
      </c>
      <c r="Y307" s="2">
        <v>7.98</v>
      </c>
      <c r="Z307" s="2">
        <v>0.18382999999999999</v>
      </c>
      <c r="AA307" s="2">
        <v>0.20347000000000001</v>
      </c>
      <c r="AB307" s="2">
        <v>14.56174152</v>
      </c>
    </row>
    <row r="308" spans="1:28" x14ac:dyDescent="0.2">
      <c r="A308" s="8">
        <v>1515</v>
      </c>
      <c r="B308" s="5" t="s">
        <v>1087</v>
      </c>
      <c r="C308" s="5" t="s">
        <v>1094</v>
      </c>
      <c r="D308" s="5" t="s">
        <v>1084</v>
      </c>
      <c r="E308" s="9" t="s">
        <v>1095</v>
      </c>
      <c r="F308" s="10">
        <v>1854</v>
      </c>
      <c r="G308" s="10" t="s">
        <v>16</v>
      </c>
      <c r="H308" s="10"/>
      <c r="I308" s="10">
        <v>1300</v>
      </c>
      <c r="J308" s="10" t="s">
        <v>17</v>
      </c>
      <c r="K308" s="10"/>
      <c r="L308" s="10" t="s">
        <v>18</v>
      </c>
      <c r="M308" s="11">
        <v>1</v>
      </c>
      <c r="N308" s="10">
        <v>1</v>
      </c>
      <c r="O308" s="12" t="s">
        <v>1096</v>
      </c>
      <c r="P308" s="11">
        <f ca="1">IFERROR(__xludf.DUMMYFUNCTION("COUNTA(SPLIT(Q308,"" ""))"),194)</f>
        <v>194</v>
      </c>
      <c r="Q308" s="11">
        <v>7</v>
      </c>
      <c r="R308" s="11">
        <f ca="1">IFERROR(__xludf.DUMMYFUNCTION("COUNTA(SPLIT($Q308,CHAR(10),FALSE))"),1)</f>
        <v>1</v>
      </c>
      <c r="S308" s="2">
        <v>-0.28228837800000001</v>
      </c>
      <c r="T308" s="2">
        <v>0.48735489500000001</v>
      </c>
      <c r="U308" s="2">
        <v>72.67</v>
      </c>
      <c r="V308" s="2">
        <v>10.08</v>
      </c>
      <c r="W308" s="2">
        <v>12.12</v>
      </c>
      <c r="X308" s="2">
        <v>8</v>
      </c>
      <c r="Y308" s="2">
        <v>6.96</v>
      </c>
      <c r="Z308" s="2">
        <v>0.22216</v>
      </c>
      <c r="AA308" s="2">
        <v>0.21321000000000001</v>
      </c>
      <c r="AB308" s="2">
        <v>14.095510880000001</v>
      </c>
    </row>
    <row r="309" spans="1:28" x14ac:dyDescent="0.2">
      <c r="A309" s="8">
        <v>1516</v>
      </c>
      <c r="B309" s="5" t="s">
        <v>1097</v>
      </c>
      <c r="C309" s="5" t="s">
        <v>1098</v>
      </c>
      <c r="D309" s="5" t="s">
        <v>1084</v>
      </c>
      <c r="E309" s="9" t="s">
        <v>1099</v>
      </c>
      <c r="F309" s="10">
        <v>1874</v>
      </c>
      <c r="G309" s="10" t="s">
        <v>68</v>
      </c>
      <c r="H309" s="10"/>
      <c r="I309" s="10">
        <v>900</v>
      </c>
      <c r="J309" s="10" t="s">
        <v>17</v>
      </c>
      <c r="K309" s="10"/>
      <c r="L309" s="10" t="s">
        <v>18</v>
      </c>
      <c r="M309" s="11">
        <v>1</v>
      </c>
      <c r="N309" s="10">
        <v>1</v>
      </c>
      <c r="O309" s="12" t="s">
        <v>1100</v>
      </c>
      <c r="P309" s="11">
        <f ca="1">IFERROR(__xludf.DUMMYFUNCTION("COUNTA(SPLIT(Q309,"" ""))"),181)</f>
        <v>181</v>
      </c>
      <c r="Q309" s="11">
        <v>8</v>
      </c>
      <c r="R309" s="11">
        <f ca="1">IFERROR(__xludf.DUMMYFUNCTION("COUNTA(SPLIT($Q309,CHAR(10),FALSE))"),1)</f>
        <v>1</v>
      </c>
      <c r="S309" s="2">
        <v>-1.734617807</v>
      </c>
      <c r="T309" s="2">
        <v>0.45862408199999999</v>
      </c>
      <c r="U309" s="2">
        <v>75.44</v>
      </c>
      <c r="V309" s="2">
        <v>8.42</v>
      </c>
      <c r="W309" s="2">
        <v>9.27</v>
      </c>
      <c r="X309" s="2">
        <v>10</v>
      </c>
      <c r="Y309" s="2">
        <v>7.36</v>
      </c>
      <c r="Z309" s="2">
        <v>0.27128999999999998</v>
      </c>
      <c r="AA309" s="2">
        <v>0.27671000000000001</v>
      </c>
      <c r="AB309" s="2">
        <v>13.312598729999999</v>
      </c>
    </row>
    <row r="310" spans="1:28" x14ac:dyDescent="0.2">
      <c r="A310" s="8">
        <v>1517</v>
      </c>
      <c r="B310" s="5" t="s">
        <v>1046</v>
      </c>
      <c r="C310" s="5" t="s">
        <v>1101</v>
      </c>
      <c r="D310" s="5" t="s">
        <v>1084</v>
      </c>
      <c r="E310" s="9" t="s">
        <v>1102</v>
      </c>
      <c r="F310" s="10">
        <v>1888</v>
      </c>
      <c r="G310" s="10" t="s">
        <v>16</v>
      </c>
      <c r="H310" s="10"/>
      <c r="I310" s="10">
        <v>1100</v>
      </c>
      <c r="J310" s="10" t="s">
        <v>17</v>
      </c>
      <c r="K310" s="10"/>
      <c r="L310" s="10" t="s">
        <v>22</v>
      </c>
      <c r="M310" s="11">
        <v>2</v>
      </c>
      <c r="N310" s="10">
        <v>1.5</v>
      </c>
      <c r="O310" s="12" t="s">
        <v>1103</v>
      </c>
      <c r="P310" s="11">
        <f ca="1">IFERROR(__xludf.DUMMYFUNCTION("COUNTA(SPLIT(Q310,"" ""))"),177)</f>
        <v>177</v>
      </c>
      <c r="Q310" s="11">
        <v>8</v>
      </c>
      <c r="R310" s="11">
        <f ca="1">IFERROR(__xludf.DUMMYFUNCTION("COUNTA(SPLIT($Q310,CHAR(10),FALSE))"),1)</f>
        <v>1</v>
      </c>
      <c r="S310" s="2">
        <v>-2.062047808</v>
      </c>
      <c r="T310" s="2">
        <v>0.4882937</v>
      </c>
      <c r="U310" s="2">
        <v>62.58</v>
      </c>
      <c r="V310" s="2">
        <v>10.06</v>
      </c>
      <c r="W310" s="2">
        <v>9.7899999999999991</v>
      </c>
      <c r="X310" s="2">
        <v>11</v>
      </c>
      <c r="Y310" s="2">
        <v>7.14</v>
      </c>
      <c r="Z310" s="2">
        <v>0.19213</v>
      </c>
      <c r="AA310" s="2">
        <v>0.19072</v>
      </c>
      <c r="AB310" s="2">
        <v>16.517477379999999</v>
      </c>
    </row>
    <row r="311" spans="1:28" x14ac:dyDescent="0.2">
      <c r="A311" s="8">
        <v>1518</v>
      </c>
      <c r="B311" s="5" t="s">
        <v>1104</v>
      </c>
      <c r="C311" s="5" t="s">
        <v>1105</v>
      </c>
      <c r="D311" s="5" t="s">
        <v>1084</v>
      </c>
      <c r="E311" s="9" t="s">
        <v>1106</v>
      </c>
      <c r="F311" s="10">
        <v>1881</v>
      </c>
      <c r="G311" s="10" t="s">
        <v>16</v>
      </c>
      <c r="H311" s="10"/>
      <c r="I311" s="10">
        <v>1100</v>
      </c>
      <c r="J311" s="10" t="s">
        <v>17</v>
      </c>
      <c r="K311" s="10"/>
      <c r="L311" s="10" t="s">
        <v>18</v>
      </c>
      <c r="M311" s="11">
        <v>1</v>
      </c>
      <c r="N311" s="10">
        <v>1</v>
      </c>
      <c r="O311" s="12" t="s">
        <v>1107</v>
      </c>
      <c r="P311" s="11">
        <f ca="1">IFERROR(__xludf.DUMMYFUNCTION("COUNTA(SPLIT(Q311,"" ""))"),155)</f>
        <v>155</v>
      </c>
      <c r="Q311" s="11">
        <v>6</v>
      </c>
      <c r="R311" s="11">
        <f ca="1">IFERROR(__xludf.DUMMYFUNCTION("COUNTA(SPLIT($Q311,CHAR(10),FALSE))"),1)</f>
        <v>1</v>
      </c>
      <c r="S311" s="2">
        <v>-1.4975834189999999</v>
      </c>
      <c r="T311" s="2">
        <v>0.46035134500000002</v>
      </c>
      <c r="U311" s="2">
        <v>79.09</v>
      </c>
      <c r="V311" s="2">
        <v>8.64</v>
      </c>
      <c r="W311" s="2">
        <v>9.3800000000000008</v>
      </c>
      <c r="X311" s="2">
        <v>8</v>
      </c>
      <c r="Y311" s="2">
        <v>6.14</v>
      </c>
      <c r="Z311" s="2">
        <v>0.14902000000000001</v>
      </c>
      <c r="AA311" s="2">
        <v>0.17931</v>
      </c>
      <c r="AB311" s="2">
        <v>14.77254198</v>
      </c>
    </row>
    <row r="312" spans="1:28" x14ac:dyDescent="0.2">
      <c r="A312" s="8">
        <v>1519</v>
      </c>
      <c r="B312" s="5" t="s">
        <v>1108</v>
      </c>
      <c r="C312" s="5" t="s">
        <v>1109</v>
      </c>
      <c r="D312" s="5" t="s">
        <v>1084</v>
      </c>
      <c r="E312" s="9" t="s">
        <v>1110</v>
      </c>
      <c r="F312" s="10">
        <v>1922</v>
      </c>
      <c r="G312" s="10" t="s">
        <v>68</v>
      </c>
      <c r="H312" s="10"/>
      <c r="I312" s="10">
        <v>1300</v>
      </c>
      <c r="J312" s="10" t="s">
        <v>17</v>
      </c>
      <c r="K312" s="10"/>
      <c r="L312" s="10" t="s">
        <v>18</v>
      </c>
      <c r="M312" s="11">
        <v>1</v>
      </c>
      <c r="N312" s="10">
        <v>1</v>
      </c>
      <c r="O312" s="12" t="s">
        <v>1111</v>
      </c>
      <c r="P312" s="11">
        <f ca="1">IFERROR(__xludf.DUMMYFUNCTION("COUNTA(SPLIT(Q312,"" ""))"),143)</f>
        <v>143</v>
      </c>
      <c r="Q312" s="11">
        <v>6</v>
      </c>
      <c r="R312" s="11">
        <f ca="1">IFERROR(__xludf.DUMMYFUNCTION("COUNTA(SPLIT($Q312,CHAR(10),FALSE))"),1)</f>
        <v>1</v>
      </c>
      <c r="S312" s="2">
        <v>-3.7241954000000001E-2</v>
      </c>
      <c r="T312" s="2">
        <v>0.48894188399999999</v>
      </c>
      <c r="U312" s="2">
        <v>72.03</v>
      </c>
      <c r="V312" s="2">
        <v>9.2200000000000006</v>
      </c>
      <c r="W312" s="2">
        <v>10.98</v>
      </c>
      <c r="X312" s="2">
        <v>9</v>
      </c>
      <c r="Y312" s="2">
        <v>7.01</v>
      </c>
      <c r="Z312" s="2">
        <v>6.9889999999999994E-2</v>
      </c>
      <c r="AA312" s="2">
        <v>0.11094</v>
      </c>
      <c r="AB312" s="2">
        <v>12.526183769999999</v>
      </c>
    </row>
    <row r="313" spans="1:28" x14ac:dyDescent="0.2">
      <c r="A313" s="8">
        <v>1520</v>
      </c>
      <c r="B313" s="5" t="s">
        <v>980</v>
      </c>
      <c r="C313" s="5" t="s">
        <v>1112</v>
      </c>
      <c r="D313" s="5" t="s">
        <v>1084</v>
      </c>
      <c r="E313" s="9" t="s">
        <v>1113</v>
      </c>
      <c r="F313" s="10">
        <v>1909</v>
      </c>
      <c r="G313" s="10" t="s">
        <v>68</v>
      </c>
      <c r="H313" s="10"/>
      <c r="I313" s="10">
        <v>1300</v>
      </c>
      <c r="J313" s="10" t="s">
        <v>17</v>
      </c>
      <c r="K313" s="10"/>
      <c r="L313" s="10" t="s">
        <v>22</v>
      </c>
      <c r="M313" s="11">
        <v>2</v>
      </c>
      <c r="N313" s="10">
        <v>1.5</v>
      </c>
      <c r="O313" s="12" t="s">
        <v>1114</v>
      </c>
      <c r="P313" s="11">
        <f ca="1">IFERROR(__xludf.DUMMYFUNCTION("COUNTA(SPLIT(Q313,"" ""))"),191)</f>
        <v>191</v>
      </c>
      <c r="Q313" s="11">
        <v>5</v>
      </c>
      <c r="R313" s="11">
        <f ca="1">IFERROR(__xludf.DUMMYFUNCTION("COUNTA(SPLIT($Q313,CHAR(10),FALSE))"),1)</f>
        <v>1</v>
      </c>
      <c r="S313" s="2">
        <v>-0.96059813500000002</v>
      </c>
      <c r="T313" s="2">
        <v>0.46335240599999999</v>
      </c>
      <c r="U313" s="2">
        <v>51.13</v>
      </c>
      <c r="V313" s="2">
        <v>15.62</v>
      </c>
      <c r="W313" s="2">
        <v>19.09</v>
      </c>
      <c r="X313" s="2">
        <v>12</v>
      </c>
      <c r="Y313" s="2">
        <v>8.42</v>
      </c>
      <c r="Z313" s="2">
        <v>0.30176999999999998</v>
      </c>
      <c r="AA313" s="2">
        <v>0.29665000000000002</v>
      </c>
      <c r="AB313" s="2">
        <v>5.7205418129999996</v>
      </c>
    </row>
    <row r="314" spans="1:28" x14ac:dyDescent="0.2">
      <c r="A314" s="8">
        <v>1521</v>
      </c>
      <c r="B314" s="5" t="s">
        <v>1108</v>
      </c>
      <c r="C314" s="5" t="s">
        <v>1115</v>
      </c>
      <c r="D314" s="5" t="s">
        <v>1084</v>
      </c>
      <c r="E314" s="9" t="s">
        <v>1116</v>
      </c>
      <c r="F314" s="10">
        <v>1922</v>
      </c>
      <c r="G314" s="10" t="s">
        <v>68</v>
      </c>
      <c r="H314" s="10"/>
      <c r="I314" s="10">
        <v>1300</v>
      </c>
      <c r="J314" s="10" t="s">
        <v>17</v>
      </c>
      <c r="K314" s="10"/>
      <c r="L314" s="10" t="s">
        <v>18</v>
      </c>
      <c r="M314" s="11">
        <v>1</v>
      </c>
      <c r="N314" s="10">
        <v>1</v>
      </c>
      <c r="O314" s="12" t="s">
        <v>1117</v>
      </c>
      <c r="P314" s="11">
        <f ca="1">IFERROR(__xludf.DUMMYFUNCTION("COUNTA(SPLIT(Q314,"" ""))"),189)</f>
        <v>189</v>
      </c>
      <c r="Q314" s="11">
        <v>8</v>
      </c>
      <c r="R314" s="11">
        <f ca="1">IFERROR(__xludf.DUMMYFUNCTION("COUNTA(SPLIT($Q314,CHAR(10),FALSE))"),2)</f>
        <v>2</v>
      </c>
      <c r="S314" s="2">
        <v>-0.51756078299999997</v>
      </c>
      <c r="T314" s="2">
        <v>0.48574624399999999</v>
      </c>
      <c r="U314" s="2">
        <v>70.08</v>
      </c>
      <c r="V314" s="2">
        <v>8.73</v>
      </c>
      <c r="W314" s="2">
        <v>8.85</v>
      </c>
      <c r="X314" s="2">
        <v>10</v>
      </c>
      <c r="Y314" s="2">
        <v>7.18</v>
      </c>
      <c r="Z314" s="2">
        <v>7.2480000000000003E-2</v>
      </c>
      <c r="AA314" s="2">
        <v>7.7060000000000003E-2</v>
      </c>
      <c r="AB314" s="2">
        <v>16.907384560000001</v>
      </c>
    </row>
    <row r="315" spans="1:28" x14ac:dyDescent="0.2">
      <c r="A315" s="8">
        <v>1522</v>
      </c>
      <c r="B315" s="5" t="s">
        <v>1115</v>
      </c>
      <c r="C315" s="5" t="s">
        <v>1118</v>
      </c>
      <c r="D315" s="5" t="s">
        <v>1084</v>
      </c>
      <c r="E315" s="9" t="s">
        <v>1119</v>
      </c>
      <c r="F315" s="10">
        <v>1922</v>
      </c>
      <c r="G315" s="10" t="s">
        <v>16</v>
      </c>
      <c r="H315" s="10"/>
      <c r="I315" s="10">
        <v>1300</v>
      </c>
      <c r="J315" s="10" t="s">
        <v>17</v>
      </c>
      <c r="K315" s="10"/>
      <c r="L315" s="10" t="s">
        <v>18</v>
      </c>
      <c r="M315" s="11">
        <v>1</v>
      </c>
      <c r="N315" s="10">
        <v>1</v>
      </c>
      <c r="O315" s="12" t="s">
        <v>1120</v>
      </c>
      <c r="P315" s="11">
        <f ca="1">IFERROR(__xludf.DUMMYFUNCTION("COUNTA(SPLIT(Q315,"" ""))"),157)</f>
        <v>157</v>
      </c>
      <c r="Q315" s="11">
        <v>5</v>
      </c>
      <c r="R315" s="11">
        <f ca="1">IFERROR(__xludf.DUMMYFUNCTION("COUNTA(SPLIT($Q315,CHAR(10),FALSE))"),2)</f>
        <v>2</v>
      </c>
      <c r="S315" s="2">
        <v>-1.463607868</v>
      </c>
      <c r="T315" s="2">
        <v>0.44463704500000001</v>
      </c>
      <c r="U315" s="2">
        <v>70.89</v>
      </c>
      <c r="V315" s="2">
        <v>11.22</v>
      </c>
      <c r="W315" s="2">
        <v>14.31</v>
      </c>
      <c r="X315" s="2">
        <v>8</v>
      </c>
      <c r="Y315" s="2">
        <v>7.8</v>
      </c>
      <c r="Z315" s="2">
        <v>0.14777000000000001</v>
      </c>
      <c r="AA315" s="2">
        <v>0.17521999999999999</v>
      </c>
      <c r="AB315" s="2">
        <v>15.23159544</v>
      </c>
    </row>
    <row r="316" spans="1:28" x14ac:dyDescent="0.2">
      <c r="A316" s="8">
        <v>1523</v>
      </c>
      <c r="B316" s="5" t="s">
        <v>1108</v>
      </c>
      <c r="C316" s="5" t="s">
        <v>1121</v>
      </c>
      <c r="D316" s="5" t="s">
        <v>1084</v>
      </c>
      <c r="E316" s="9" t="s">
        <v>1122</v>
      </c>
      <c r="F316" s="10">
        <v>1922</v>
      </c>
      <c r="G316" s="10" t="s">
        <v>68</v>
      </c>
      <c r="H316" s="10"/>
      <c r="I316" s="10">
        <v>1700</v>
      </c>
      <c r="J316" s="10" t="s">
        <v>17</v>
      </c>
      <c r="K316" s="10"/>
      <c r="L316" s="10" t="s">
        <v>18</v>
      </c>
      <c r="M316" s="11">
        <v>1</v>
      </c>
      <c r="N316" s="10">
        <v>1</v>
      </c>
      <c r="O316" s="12" t="s">
        <v>1123</v>
      </c>
      <c r="P316" s="11">
        <f ca="1">IFERROR(__xludf.DUMMYFUNCTION("COUNTA(SPLIT(Q316,"" ""))"),168)</f>
        <v>168</v>
      </c>
      <c r="Q316" s="11">
        <v>2</v>
      </c>
      <c r="R316" s="11">
        <f ca="1">IFERROR(__xludf.DUMMYFUNCTION("COUNTA(SPLIT($Q316,CHAR(10),FALSE))"),1)</f>
        <v>1</v>
      </c>
      <c r="S316" s="2">
        <v>-1.4656727510000001</v>
      </c>
      <c r="T316" s="2">
        <v>0.46384203600000001</v>
      </c>
      <c r="U316" s="2">
        <v>-8.59</v>
      </c>
      <c r="V316" s="2">
        <v>35.450000000000003</v>
      </c>
      <c r="W316" s="2">
        <v>42.87</v>
      </c>
      <c r="X316" s="2">
        <v>18</v>
      </c>
      <c r="Y316" s="2">
        <v>11.47</v>
      </c>
      <c r="Z316" s="2">
        <v>0.28005999999999998</v>
      </c>
      <c r="AA316" s="2">
        <v>0.30689</v>
      </c>
      <c r="AB316" s="2">
        <v>3.2267596350000001</v>
      </c>
    </row>
    <row r="317" spans="1:28" x14ac:dyDescent="0.2">
      <c r="A317" s="8">
        <v>1524</v>
      </c>
      <c r="B317" s="5" t="s">
        <v>980</v>
      </c>
      <c r="C317" s="5" t="s">
        <v>1124</v>
      </c>
      <c r="D317" s="5" t="s">
        <v>1084</v>
      </c>
      <c r="E317" s="9" t="s">
        <v>1125</v>
      </c>
      <c r="F317" s="10">
        <v>1909</v>
      </c>
      <c r="G317" s="10" t="s">
        <v>68</v>
      </c>
      <c r="H317" s="10"/>
      <c r="I317" s="10">
        <v>1100</v>
      </c>
      <c r="J317" s="10" t="s">
        <v>17</v>
      </c>
      <c r="K317" s="10"/>
      <c r="L317" s="10" t="s">
        <v>22</v>
      </c>
      <c r="M317" s="11">
        <v>2</v>
      </c>
      <c r="N317" s="10">
        <v>1.5</v>
      </c>
      <c r="O317" s="12" t="s">
        <v>1126</v>
      </c>
      <c r="P317" s="11">
        <f ca="1">IFERROR(__xludf.DUMMYFUNCTION("COUNTA(SPLIT(Q317,"" ""))"),183)</f>
        <v>183</v>
      </c>
      <c r="Q317" s="11">
        <v>8</v>
      </c>
      <c r="R317" s="11">
        <f ca="1">IFERROR(__xludf.DUMMYFUNCTION("COUNTA(SPLIT($Q317,CHAR(10),FALSE))"),1)</f>
        <v>1</v>
      </c>
      <c r="S317" s="2">
        <v>-1.038890428</v>
      </c>
      <c r="T317" s="2">
        <v>0.47684653199999999</v>
      </c>
      <c r="U317" s="2">
        <v>51.53</v>
      </c>
      <c r="V317" s="2">
        <v>11.79</v>
      </c>
      <c r="W317" s="2">
        <v>13.48</v>
      </c>
      <c r="X317" s="2">
        <v>13</v>
      </c>
      <c r="Y317" s="2">
        <v>8.3800000000000008</v>
      </c>
      <c r="Z317" s="2">
        <v>0.186</v>
      </c>
      <c r="AA317" s="2">
        <v>0.18</v>
      </c>
      <c r="AB317" s="2">
        <v>16.11888137</v>
      </c>
    </row>
    <row r="318" spans="1:28" x14ac:dyDescent="0.2">
      <c r="A318" s="8">
        <v>1525</v>
      </c>
      <c r="B318" s="5" t="s">
        <v>980</v>
      </c>
      <c r="C318" s="5" t="s">
        <v>1127</v>
      </c>
      <c r="D318" s="5" t="s">
        <v>1128</v>
      </c>
      <c r="E318" s="9" t="s">
        <v>1129</v>
      </c>
      <c r="F318" s="10">
        <v>1909</v>
      </c>
      <c r="G318" s="10" t="s">
        <v>16</v>
      </c>
      <c r="H318" s="10"/>
      <c r="I318" s="10">
        <v>1300</v>
      </c>
      <c r="J318" s="10" t="s">
        <v>17</v>
      </c>
      <c r="K318" s="10"/>
      <c r="L318" s="10" t="s">
        <v>18</v>
      </c>
      <c r="M318" s="11">
        <v>1</v>
      </c>
      <c r="N318" s="10">
        <v>1</v>
      </c>
      <c r="O318" s="12" t="s">
        <v>1130</v>
      </c>
      <c r="P318" s="11">
        <f ca="1">IFERROR(__xludf.DUMMYFUNCTION("COUNTA(SPLIT(Q318,"" ""))"),146)</f>
        <v>146</v>
      </c>
      <c r="Q318" s="11">
        <v>5</v>
      </c>
      <c r="R318" s="11">
        <f ca="1">IFERROR(__xludf.DUMMYFUNCTION("COUNTA(SPLIT($Q318,CHAR(10),FALSE))"),1)</f>
        <v>1</v>
      </c>
      <c r="S318" s="2">
        <v>-0.72744980599999998</v>
      </c>
      <c r="T318" s="2">
        <v>0.44957746999999998</v>
      </c>
      <c r="U318" s="2">
        <v>68.260000000000005</v>
      </c>
      <c r="V318" s="2">
        <v>10.99</v>
      </c>
      <c r="W318" s="2">
        <v>12.16</v>
      </c>
      <c r="X318" s="2">
        <v>10</v>
      </c>
      <c r="Y318" s="2">
        <v>7.68</v>
      </c>
      <c r="Z318" s="2">
        <v>0.12709999999999999</v>
      </c>
      <c r="AA318" s="2">
        <v>0.17448</v>
      </c>
      <c r="AB318" s="2">
        <v>10.88053723</v>
      </c>
    </row>
    <row r="319" spans="1:28" x14ac:dyDescent="0.2">
      <c r="A319" s="8">
        <v>1526</v>
      </c>
      <c r="B319" s="5" t="s">
        <v>980</v>
      </c>
      <c r="C319" s="5" t="s">
        <v>1131</v>
      </c>
      <c r="D319" s="5" t="s">
        <v>1128</v>
      </c>
      <c r="E319" s="9" t="s">
        <v>1132</v>
      </c>
      <c r="F319" s="10">
        <v>1909</v>
      </c>
      <c r="G319" s="10" t="s">
        <v>68</v>
      </c>
      <c r="H319" s="10"/>
      <c r="I319" s="10">
        <v>1300</v>
      </c>
      <c r="J319" s="10" t="s">
        <v>17</v>
      </c>
      <c r="K319" s="10"/>
      <c r="L319" s="10" t="s">
        <v>22</v>
      </c>
      <c r="M319" s="11">
        <v>2</v>
      </c>
      <c r="N319" s="10">
        <v>1.5</v>
      </c>
      <c r="O319" s="12" t="s">
        <v>1133</v>
      </c>
      <c r="P319" s="11">
        <f ca="1">IFERROR(__xludf.DUMMYFUNCTION("COUNTA(SPLIT(Q319,"" ""))"),152)</f>
        <v>152</v>
      </c>
      <c r="Q319" s="11">
        <v>5</v>
      </c>
      <c r="R319" s="11">
        <f ca="1">IFERROR(__xludf.DUMMYFUNCTION("COUNTA(SPLIT($Q319,CHAR(10),FALSE))"),1)</f>
        <v>1</v>
      </c>
      <c r="S319" s="2">
        <v>6.2580120000000003E-2</v>
      </c>
      <c r="T319" s="2">
        <v>0.51408534500000003</v>
      </c>
      <c r="U319" s="2">
        <v>58.01</v>
      </c>
      <c r="V319" s="2">
        <v>12.82</v>
      </c>
      <c r="W319" s="2">
        <v>14.31</v>
      </c>
      <c r="X319" s="2">
        <v>12</v>
      </c>
      <c r="Y319" s="2">
        <v>8.14</v>
      </c>
      <c r="Z319" s="2">
        <v>6.0400000000000002E-2</v>
      </c>
      <c r="AA319" s="2">
        <v>0.10082000000000001</v>
      </c>
      <c r="AB319" s="2">
        <v>14.43122395</v>
      </c>
    </row>
    <row r="320" spans="1:28" x14ac:dyDescent="0.2">
      <c r="A320" s="8">
        <v>1527</v>
      </c>
      <c r="B320" s="5" t="s">
        <v>1134</v>
      </c>
      <c r="C320" s="5" t="s">
        <v>1135</v>
      </c>
      <c r="D320" s="5" t="s">
        <v>1128</v>
      </c>
      <c r="E320" s="9" t="s">
        <v>1136</v>
      </c>
      <c r="F320" s="10">
        <v>1843</v>
      </c>
      <c r="G320" s="10" t="s">
        <v>68</v>
      </c>
      <c r="H320" s="10"/>
      <c r="I320" s="10">
        <v>1300</v>
      </c>
      <c r="J320" s="10" t="s">
        <v>17</v>
      </c>
      <c r="K320" s="10"/>
      <c r="L320" s="10" t="s">
        <v>22</v>
      </c>
      <c r="M320" s="11">
        <v>2</v>
      </c>
      <c r="N320" s="10">
        <v>1.5</v>
      </c>
      <c r="O320" s="12" t="s">
        <v>1137</v>
      </c>
      <c r="P320" s="11">
        <f ca="1">IFERROR(__xludf.DUMMYFUNCTION("COUNTA(SPLIT(Q320,"" ""))"),187)</f>
        <v>187</v>
      </c>
      <c r="Q320" s="11">
        <v>7</v>
      </c>
      <c r="R320" s="11">
        <f ca="1">IFERROR(__xludf.DUMMYFUNCTION("COUNTA(SPLIT($Q320,CHAR(10),FALSE))"),1)</f>
        <v>1</v>
      </c>
      <c r="S320" s="2">
        <v>-1.8800729430000001</v>
      </c>
      <c r="T320" s="2">
        <v>0.49884475</v>
      </c>
      <c r="U320" s="2">
        <v>47.62</v>
      </c>
      <c r="V320" s="2">
        <v>13.25</v>
      </c>
      <c r="W320" s="2">
        <v>14.48</v>
      </c>
      <c r="X320" s="2">
        <v>14</v>
      </c>
      <c r="Y320" s="2">
        <v>8.68</v>
      </c>
      <c r="Z320" s="2">
        <v>0.28471999999999997</v>
      </c>
      <c r="AA320" s="2">
        <v>0.28642000000000001</v>
      </c>
      <c r="AB320" s="2">
        <v>10.54613881</v>
      </c>
    </row>
    <row r="321" spans="1:28" x14ac:dyDescent="0.2">
      <c r="A321" s="8">
        <v>1528</v>
      </c>
      <c r="B321" s="5" t="s">
        <v>980</v>
      </c>
      <c r="C321" s="5" t="s">
        <v>1138</v>
      </c>
      <c r="D321" s="5" t="s">
        <v>1128</v>
      </c>
      <c r="E321" s="9" t="s">
        <v>1139</v>
      </c>
      <c r="F321" s="10">
        <v>1909</v>
      </c>
      <c r="G321" s="10" t="s">
        <v>68</v>
      </c>
      <c r="H321" s="10"/>
      <c r="I321" s="10">
        <v>1300</v>
      </c>
      <c r="J321" s="10" t="s">
        <v>17</v>
      </c>
      <c r="K321" s="10"/>
      <c r="L321" s="10" t="s">
        <v>30</v>
      </c>
      <c r="M321" s="11">
        <v>3</v>
      </c>
      <c r="N321" s="10">
        <v>2.5</v>
      </c>
      <c r="O321" s="12" t="s">
        <v>1140</v>
      </c>
      <c r="P321" s="11">
        <f ca="1">IFERROR(__xludf.DUMMYFUNCTION("COUNTA(SPLIT(Q321,"" ""))"),187)</f>
        <v>187</v>
      </c>
      <c r="Q321" s="11">
        <v>6</v>
      </c>
      <c r="R321" s="11">
        <f ca="1">IFERROR(__xludf.DUMMYFUNCTION("COUNTA(SPLIT($Q321,CHAR(10),FALSE))"),1)</f>
        <v>1</v>
      </c>
      <c r="S321" s="2">
        <v>-0.79523071700000003</v>
      </c>
      <c r="T321" s="2">
        <v>0.471816966</v>
      </c>
      <c r="U321" s="2">
        <v>54.86</v>
      </c>
      <c r="V321" s="2">
        <v>13.35</v>
      </c>
      <c r="W321" s="2">
        <v>15.35</v>
      </c>
      <c r="X321" s="2">
        <v>14</v>
      </c>
      <c r="Y321" s="2">
        <v>7.72</v>
      </c>
      <c r="Z321" s="2">
        <v>0.24804999999999999</v>
      </c>
      <c r="AA321" s="2">
        <v>0.25574000000000002</v>
      </c>
      <c r="AB321" s="2">
        <v>11.97065493</v>
      </c>
    </row>
    <row r="322" spans="1:28" x14ac:dyDescent="0.2">
      <c r="A322" s="8">
        <v>1529</v>
      </c>
      <c r="B322" s="5" t="s">
        <v>1141</v>
      </c>
      <c r="C322" s="5" t="s">
        <v>1142</v>
      </c>
      <c r="D322" s="5" t="s">
        <v>1143</v>
      </c>
      <c r="E322" s="9" t="s">
        <v>1144</v>
      </c>
      <c r="F322" s="10">
        <v>1909</v>
      </c>
      <c r="G322" s="10" t="s">
        <v>16</v>
      </c>
      <c r="H322" s="10"/>
      <c r="I322" s="10">
        <v>900</v>
      </c>
      <c r="J322" s="10" t="s">
        <v>17</v>
      </c>
      <c r="K322" s="10"/>
      <c r="L322" s="10" t="s">
        <v>18</v>
      </c>
      <c r="M322" s="11">
        <v>1</v>
      </c>
      <c r="N322" s="10">
        <v>1</v>
      </c>
      <c r="O322" s="12" t="s">
        <v>1145</v>
      </c>
      <c r="P322" s="11">
        <f ca="1">IFERROR(__xludf.DUMMYFUNCTION("COUNTA(SPLIT(Q322,"" ""))"),164)</f>
        <v>164</v>
      </c>
      <c r="Q322" s="11">
        <v>9</v>
      </c>
      <c r="R322" s="11">
        <f ca="1">IFERROR(__xludf.DUMMYFUNCTION("COUNTA(SPLIT($Q322,CHAR(10),FALSE))"),3)</f>
        <v>3</v>
      </c>
      <c r="S322" s="2">
        <v>-1.0277324329999999</v>
      </c>
      <c r="T322" s="2">
        <v>0.491592154</v>
      </c>
      <c r="U322" s="2">
        <v>82.45</v>
      </c>
      <c r="V322" s="2">
        <v>5.88</v>
      </c>
      <c r="W322" s="2">
        <v>6.65</v>
      </c>
      <c r="X322" s="2">
        <v>7</v>
      </c>
      <c r="Y322" s="2">
        <v>6.36</v>
      </c>
      <c r="Z322" s="2">
        <v>0.12388</v>
      </c>
      <c r="AA322" s="2">
        <v>0.13592000000000001</v>
      </c>
      <c r="AB322" s="2">
        <v>13.37988859</v>
      </c>
    </row>
    <row r="323" spans="1:28" x14ac:dyDescent="0.2">
      <c r="A323" s="8">
        <v>1530</v>
      </c>
      <c r="B323" s="5" t="s">
        <v>1141</v>
      </c>
      <c r="C323" s="5" t="s">
        <v>1146</v>
      </c>
      <c r="D323" s="5" t="s">
        <v>1143</v>
      </c>
      <c r="E323" s="9" t="s">
        <v>1144</v>
      </c>
      <c r="F323" s="10">
        <v>1909</v>
      </c>
      <c r="G323" s="10" t="s">
        <v>16</v>
      </c>
      <c r="H323" s="10"/>
      <c r="I323" s="10">
        <v>900</v>
      </c>
      <c r="J323" s="10" t="s">
        <v>17</v>
      </c>
      <c r="K323" s="10"/>
      <c r="L323" s="10" t="s">
        <v>18</v>
      </c>
      <c r="M323" s="11">
        <v>1</v>
      </c>
      <c r="N323" s="10">
        <v>1</v>
      </c>
      <c r="O323" s="12" t="s">
        <v>1147</v>
      </c>
      <c r="P323" s="11">
        <f ca="1">IFERROR(__xludf.DUMMYFUNCTION("COUNTA(SPLIT(Q323,"" ""))"),139)</f>
        <v>139</v>
      </c>
      <c r="Q323" s="11">
        <v>8</v>
      </c>
      <c r="R323" s="11">
        <f ca="1">IFERROR(__xludf.DUMMYFUNCTION("COUNTA(SPLIT($Q323,CHAR(10),FALSE))"),3)</f>
        <v>3</v>
      </c>
      <c r="S323" s="2">
        <v>-1.6177100550000001</v>
      </c>
      <c r="T323" s="2">
        <v>0.501321503</v>
      </c>
      <c r="U323" s="2">
        <v>84.55</v>
      </c>
      <c r="V323" s="2">
        <v>5.85</v>
      </c>
      <c r="W323" s="2">
        <v>7.28</v>
      </c>
      <c r="X323" s="2">
        <v>8</v>
      </c>
      <c r="Y323" s="2">
        <v>6.75</v>
      </c>
      <c r="Z323" s="2">
        <v>3.7179999999999998E-2</v>
      </c>
      <c r="AA323" s="2">
        <v>8.2610000000000003E-2</v>
      </c>
      <c r="AB323" s="2">
        <v>17.346360239999999</v>
      </c>
    </row>
    <row r="324" spans="1:28" x14ac:dyDescent="0.2">
      <c r="A324" s="8">
        <v>1531</v>
      </c>
      <c r="B324" s="5" t="s">
        <v>1141</v>
      </c>
      <c r="C324" s="5" t="s">
        <v>1148</v>
      </c>
      <c r="D324" s="5" t="s">
        <v>1143</v>
      </c>
      <c r="E324" s="9" t="s">
        <v>1144</v>
      </c>
      <c r="F324" s="10">
        <v>1909</v>
      </c>
      <c r="G324" s="10" t="s">
        <v>16</v>
      </c>
      <c r="H324" s="10"/>
      <c r="I324" s="10">
        <v>700</v>
      </c>
      <c r="J324" s="10" t="s">
        <v>17</v>
      </c>
      <c r="K324" s="10"/>
      <c r="L324" s="10" t="s">
        <v>18</v>
      </c>
      <c r="M324" s="11">
        <v>1</v>
      </c>
      <c r="N324" s="10">
        <v>1</v>
      </c>
      <c r="O324" s="12" t="s">
        <v>1149</v>
      </c>
      <c r="P324" s="11">
        <f ca="1">IFERROR(__xludf.DUMMYFUNCTION("COUNTA(SPLIT(Q324,"" ""))"),179)</f>
        <v>179</v>
      </c>
      <c r="Q324" s="11">
        <v>10</v>
      </c>
      <c r="R324" s="11">
        <f ca="1">IFERROR(__xludf.DUMMYFUNCTION("COUNTA(SPLIT($Q324,CHAR(10),FALSE))"),2)</f>
        <v>2</v>
      </c>
      <c r="S324" s="2">
        <v>-1.6817224319999999</v>
      </c>
      <c r="T324" s="2">
        <v>0.52359969900000003</v>
      </c>
      <c r="U324" s="2">
        <v>92.65</v>
      </c>
      <c r="V324" s="2">
        <v>4.83</v>
      </c>
      <c r="W324" s="2">
        <v>4.8099999999999996</v>
      </c>
      <c r="X324" s="2">
        <v>7</v>
      </c>
      <c r="Y324" s="2">
        <v>5.84</v>
      </c>
      <c r="Z324" s="2">
        <v>8.4580000000000002E-2</v>
      </c>
      <c r="AA324" s="2">
        <v>8.7639999999999996E-2</v>
      </c>
      <c r="AB324" s="2">
        <v>24.102644439999999</v>
      </c>
    </row>
    <row r="325" spans="1:28" x14ac:dyDescent="0.2">
      <c r="A325" s="8">
        <v>1532</v>
      </c>
      <c r="B325" s="5" t="s">
        <v>1141</v>
      </c>
      <c r="C325" s="5" t="s">
        <v>1150</v>
      </c>
      <c r="D325" s="5" t="s">
        <v>1143</v>
      </c>
      <c r="E325" s="13" t="s">
        <v>1144</v>
      </c>
      <c r="F325" s="10">
        <v>1909</v>
      </c>
      <c r="G325" s="10" t="s">
        <v>16</v>
      </c>
      <c r="H325" s="10"/>
      <c r="I325" s="10">
        <v>900</v>
      </c>
      <c r="J325" s="10" t="s">
        <v>51</v>
      </c>
      <c r="K325" s="10"/>
      <c r="L325" s="10" t="s">
        <v>18</v>
      </c>
      <c r="M325" s="11">
        <v>1</v>
      </c>
      <c r="N325" s="10">
        <v>1</v>
      </c>
      <c r="O325" s="12" t="s">
        <v>1151</v>
      </c>
      <c r="P325" s="11">
        <f ca="1">IFERROR(__xludf.DUMMYFUNCTION("COUNTA(SPLIT(Q325,"" ""))"),185)</f>
        <v>185</v>
      </c>
      <c r="Q325" s="11">
        <v>11</v>
      </c>
      <c r="R325" s="11">
        <f ca="1">IFERROR(__xludf.DUMMYFUNCTION("COUNTA(SPLIT($Q325,CHAR(10),FALSE))"),5)</f>
        <v>5</v>
      </c>
      <c r="S325" s="2">
        <v>-1.8384530050000001</v>
      </c>
      <c r="T325" s="2">
        <v>0.47861491499999997</v>
      </c>
      <c r="U325" s="2">
        <v>88.23</v>
      </c>
      <c r="V325" s="2">
        <v>5.22</v>
      </c>
      <c r="W325" s="2">
        <v>6.54</v>
      </c>
      <c r="X325" s="2">
        <v>6</v>
      </c>
      <c r="Y325" s="2">
        <v>6.58</v>
      </c>
      <c r="Z325" s="2">
        <v>0.10199</v>
      </c>
      <c r="AA325" s="2">
        <v>9.4759999999999997E-2</v>
      </c>
      <c r="AB325" s="2">
        <v>19.4885774</v>
      </c>
    </row>
    <row r="326" spans="1:28" x14ac:dyDescent="0.2">
      <c r="A326" s="8">
        <v>1533</v>
      </c>
      <c r="B326" s="5" t="s">
        <v>1141</v>
      </c>
      <c r="C326" s="5" t="s">
        <v>1152</v>
      </c>
      <c r="D326" s="5" t="s">
        <v>1143</v>
      </c>
      <c r="E326" s="9" t="s">
        <v>1144</v>
      </c>
      <c r="F326" s="10">
        <v>1909</v>
      </c>
      <c r="G326" s="10" t="s">
        <v>16</v>
      </c>
      <c r="H326" s="10"/>
      <c r="I326" s="10">
        <v>700</v>
      </c>
      <c r="J326" s="10" t="s">
        <v>17</v>
      </c>
      <c r="K326" s="10"/>
      <c r="L326" s="10" t="s">
        <v>22</v>
      </c>
      <c r="M326" s="11">
        <v>2</v>
      </c>
      <c r="N326" s="10">
        <v>2</v>
      </c>
      <c r="O326" s="12" t="s">
        <v>1153</v>
      </c>
      <c r="P326" s="11">
        <f ca="1">IFERROR(__xludf.DUMMYFUNCTION("COUNTA(SPLIT(Q326,"" ""))"),160)</f>
        <v>160</v>
      </c>
      <c r="Q326" s="11">
        <v>9</v>
      </c>
      <c r="R326" s="11">
        <f ca="1">IFERROR(__xludf.DUMMYFUNCTION("COUNTA(SPLIT($Q326,CHAR(10),FALSE))"),3)</f>
        <v>3</v>
      </c>
      <c r="S326" s="2">
        <v>-1.0787350099999999</v>
      </c>
      <c r="T326" s="2">
        <v>0.44190524399999997</v>
      </c>
      <c r="U326" s="2">
        <v>93.78</v>
      </c>
      <c r="V326" s="2">
        <v>4.2</v>
      </c>
      <c r="W326" s="2">
        <v>4.4400000000000004</v>
      </c>
      <c r="X326" s="2">
        <v>6</v>
      </c>
      <c r="Y326" s="2">
        <v>5.71</v>
      </c>
      <c r="Z326" s="2">
        <v>-4.2450000000000002E-2</v>
      </c>
      <c r="AA326" s="2">
        <v>-1.43E-2</v>
      </c>
      <c r="AB326" s="2">
        <v>23.684257980000002</v>
      </c>
    </row>
    <row r="327" spans="1:28" x14ac:dyDescent="0.2">
      <c r="A327" s="8">
        <v>1534</v>
      </c>
      <c r="B327" s="5" t="s">
        <v>1141</v>
      </c>
      <c r="C327" s="5" t="s">
        <v>1154</v>
      </c>
      <c r="D327" s="5" t="s">
        <v>1143</v>
      </c>
      <c r="E327" s="9" t="s">
        <v>1144</v>
      </c>
      <c r="F327" s="10">
        <v>1909</v>
      </c>
      <c r="G327" s="10" t="s">
        <v>16</v>
      </c>
      <c r="H327" s="10"/>
      <c r="I327" s="10">
        <v>900</v>
      </c>
      <c r="J327" s="10" t="s">
        <v>17</v>
      </c>
      <c r="K327" s="10"/>
      <c r="L327" s="10" t="s">
        <v>22</v>
      </c>
      <c r="M327" s="11">
        <v>2</v>
      </c>
      <c r="N327" s="10">
        <v>1.5</v>
      </c>
      <c r="O327" s="12" t="s">
        <v>1155</v>
      </c>
      <c r="P327" s="11">
        <f ca="1">IFERROR(__xludf.DUMMYFUNCTION("COUNTA(SPLIT(Q327,"" ""))"),168)</f>
        <v>168</v>
      </c>
      <c r="Q327" s="11">
        <v>6</v>
      </c>
      <c r="R327" s="11">
        <f ca="1">IFERROR(__xludf.DUMMYFUNCTION("COUNTA(SPLIT($Q327,CHAR(10),FALSE))"),3)</f>
        <v>3</v>
      </c>
      <c r="S327" s="2">
        <v>-2.934846302</v>
      </c>
      <c r="T327" s="2">
        <v>0.52087333400000002</v>
      </c>
      <c r="U327" s="2">
        <v>65.61</v>
      </c>
      <c r="V327" s="2">
        <v>11.15</v>
      </c>
      <c r="W327" s="2">
        <v>12.94</v>
      </c>
      <c r="X327" s="2">
        <v>11</v>
      </c>
      <c r="Y327" s="2">
        <v>7.92</v>
      </c>
      <c r="Z327" s="2">
        <v>7.5300000000000002E-3</v>
      </c>
      <c r="AA327" s="2">
        <v>2.5819999999999999E-2</v>
      </c>
      <c r="AB327" s="2">
        <v>13.735670300000001</v>
      </c>
    </row>
    <row r="328" spans="1:28" x14ac:dyDescent="0.2">
      <c r="A328" s="8">
        <v>1535</v>
      </c>
      <c r="B328" s="5" t="s">
        <v>1141</v>
      </c>
      <c r="C328" s="5" t="s">
        <v>1156</v>
      </c>
      <c r="D328" s="5" t="s">
        <v>1143</v>
      </c>
      <c r="E328" s="9" t="s">
        <v>1144</v>
      </c>
      <c r="F328" s="10">
        <v>1909</v>
      </c>
      <c r="G328" s="10" t="s">
        <v>16</v>
      </c>
      <c r="H328" s="10"/>
      <c r="I328" s="10">
        <v>700</v>
      </c>
      <c r="J328" s="10" t="s">
        <v>51</v>
      </c>
      <c r="K328" s="10"/>
      <c r="L328" s="10" t="s">
        <v>22</v>
      </c>
      <c r="M328" s="11">
        <v>2</v>
      </c>
      <c r="N328" s="10">
        <v>2</v>
      </c>
      <c r="O328" s="12" t="s">
        <v>1157</v>
      </c>
      <c r="P328" s="11">
        <f ca="1">IFERROR(__xludf.DUMMYFUNCTION("COUNTA(SPLIT(Q328,"" ""))"),168)</f>
        <v>168</v>
      </c>
      <c r="Q328" s="11">
        <v>11</v>
      </c>
      <c r="R328" s="11">
        <f ca="1">IFERROR(__xludf.DUMMYFUNCTION("COUNTA(SPLIT($Q328,CHAR(10),FALSE))"),2)</f>
        <v>2</v>
      </c>
      <c r="S328" s="2">
        <v>-1.5458756789999999</v>
      </c>
      <c r="T328" s="2">
        <v>0.47649680799999999</v>
      </c>
      <c r="U328" s="2">
        <v>86.12</v>
      </c>
      <c r="V328" s="2">
        <v>5.0599999999999996</v>
      </c>
      <c r="W328" s="2">
        <v>6.02</v>
      </c>
      <c r="X328" s="2">
        <v>7</v>
      </c>
      <c r="Y328" s="2">
        <v>6.92</v>
      </c>
      <c r="Z328" s="2">
        <v>0.17768</v>
      </c>
      <c r="AA328" s="2">
        <v>0.17768</v>
      </c>
      <c r="AB328" s="2">
        <v>15.461080559999999</v>
      </c>
    </row>
    <row r="329" spans="1:28" x14ac:dyDescent="0.2">
      <c r="A329" s="8">
        <v>1536</v>
      </c>
      <c r="B329" s="5" t="s">
        <v>1141</v>
      </c>
      <c r="C329" s="5" t="s">
        <v>1158</v>
      </c>
      <c r="D329" s="5" t="s">
        <v>1143</v>
      </c>
      <c r="E329" s="9" t="s">
        <v>1144</v>
      </c>
      <c r="F329" s="10">
        <v>1909</v>
      </c>
      <c r="G329" s="10" t="s">
        <v>16</v>
      </c>
      <c r="H329" s="10"/>
      <c r="I329" s="10">
        <v>700</v>
      </c>
      <c r="J329" s="10" t="s">
        <v>17</v>
      </c>
      <c r="K329" s="10"/>
      <c r="L329" s="10" t="s">
        <v>22</v>
      </c>
      <c r="M329" s="11">
        <v>2</v>
      </c>
      <c r="N329" s="10">
        <v>2</v>
      </c>
      <c r="O329" s="12" t="s">
        <v>1159</v>
      </c>
      <c r="P329" s="11">
        <f ca="1">IFERROR(__xludf.DUMMYFUNCTION("COUNTA(SPLIT(Q329,"" ""))"),166)</f>
        <v>166</v>
      </c>
      <c r="Q329" s="11">
        <v>9</v>
      </c>
      <c r="R329" s="11">
        <f ca="1">IFERROR(__xludf.DUMMYFUNCTION("COUNTA(SPLIT($Q329,CHAR(10),FALSE))"),2)</f>
        <v>2</v>
      </c>
      <c r="S329" s="2">
        <v>-1.343763458</v>
      </c>
      <c r="T329" s="2">
        <v>0.50996839800000004</v>
      </c>
      <c r="U329" s="2">
        <v>89.22</v>
      </c>
      <c r="V329" s="2">
        <v>5.43</v>
      </c>
      <c r="W329" s="2">
        <v>5.54</v>
      </c>
      <c r="X329" s="2">
        <v>8</v>
      </c>
      <c r="Y329" s="2">
        <v>6.26</v>
      </c>
      <c r="Z329" s="2">
        <v>5.1319999999999998E-2</v>
      </c>
      <c r="AA329" s="2">
        <v>6.2799999999999995E-2</v>
      </c>
      <c r="AB329" s="2">
        <v>21.419686330000001</v>
      </c>
    </row>
    <row r="330" spans="1:28" x14ac:dyDescent="0.2">
      <c r="A330" s="8">
        <v>1537</v>
      </c>
      <c r="B330" s="5" t="s">
        <v>1141</v>
      </c>
      <c r="C330" s="5" t="s">
        <v>1160</v>
      </c>
      <c r="D330" s="5" t="s">
        <v>1143</v>
      </c>
      <c r="E330" s="9" t="s">
        <v>1144</v>
      </c>
      <c r="F330" s="10">
        <v>1909</v>
      </c>
      <c r="G330" s="10" t="s">
        <v>16</v>
      </c>
      <c r="H330" s="10"/>
      <c r="I330" s="10">
        <v>1300</v>
      </c>
      <c r="J330" s="10" t="s">
        <v>17</v>
      </c>
      <c r="K330" s="10"/>
      <c r="L330" s="10" t="s">
        <v>22</v>
      </c>
      <c r="M330" s="11">
        <v>2</v>
      </c>
      <c r="N330" s="10">
        <v>1.5</v>
      </c>
      <c r="O330" s="12" t="s">
        <v>1161</v>
      </c>
      <c r="P330" s="11">
        <f ca="1">IFERROR(__xludf.DUMMYFUNCTION("COUNTA(SPLIT(Q330,"" ""))"),183)</f>
        <v>183</v>
      </c>
      <c r="Q330" s="11">
        <v>5</v>
      </c>
      <c r="R330" s="11">
        <f ca="1">IFERROR(__xludf.DUMMYFUNCTION("COUNTA(SPLIT($Q330,CHAR(10),FALSE))"),2)</f>
        <v>2</v>
      </c>
      <c r="S330" s="2">
        <v>-2.4157745140000002</v>
      </c>
      <c r="T330" s="2">
        <v>0.56106162699999995</v>
      </c>
      <c r="U330" s="2">
        <v>64.459999999999994</v>
      </c>
      <c r="V330" s="2">
        <v>13.51</v>
      </c>
      <c r="W330" s="2">
        <v>16.13</v>
      </c>
      <c r="X330" s="2">
        <v>12</v>
      </c>
      <c r="Y330" s="2">
        <v>8.4499999999999993</v>
      </c>
      <c r="Z330" s="2">
        <v>4.3569999999999998E-2</v>
      </c>
      <c r="AA330" s="2">
        <v>4.6510000000000003E-2</v>
      </c>
      <c r="AB330" s="2">
        <v>18.386359379999998</v>
      </c>
    </row>
    <row r="331" spans="1:28" x14ac:dyDescent="0.2">
      <c r="A331" s="8">
        <v>1539</v>
      </c>
      <c r="B331" s="5" t="s">
        <v>1141</v>
      </c>
      <c r="C331" s="5" t="s">
        <v>1162</v>
      </c>
      <c r="D331" s="5" t="s">
        <v>1143</v>
      </c>
      <c r="E331" s="9" t="s">
        <v>1144</v>
      </c>
      <c r="F331" s="10">
        <v>1909</v>
      </c>
      <c r="G331" s="10" t="s">
        <v>16</v>
      </c>
      <c r="H331" s="10"/>
      <c r="I331" s="10">
        <v>1100</v>
      </c>
      <c r="J331" s="10" t="s">
        <v>17</v>
      </c>
      <c r="K331" s="10"/>
      <c r="L331" s="10" t="s">
        <v>22</v>
      </c>
      <c r="M331" s="11">
        <v>2</v>
      </c>
      <c r="N331" s="10">
        <v>2</v>
      </c>
      <c r="O331" s="12" t="s">
        <v>1163</v>
      </c>
      <c r="P331" s="11">
        <f ca="1">IFERROR(__xludf.DUMMYFUNCTION("COUNTA(SPLIT(Q331,"" ""))"),126)</f>
        <v>126</v>
      </c>
      <c r="Q331" s="11">
        <v>8</v>
      </c>
      <c r="R331" s="11">
        <f ca="1">IFERROR(__xludf.DUMMYFUNCTION("COUNTA(SPLIT($Q331,CHAR(10),FALSE))"),4)</f>
        <v>4</v>
      </c>
      <c r="S331" s="2">
        <v>-1.379960694</v>
      </c>
      <c r="T331" s="2">
        <v>0.47044631599999998</v>
      </c>
      <c r="U331" s="2">
        <v>86.87</v>
      </c>
      <c r="V331" s="2">
        <v>5.18</v>
      </c>
      <c r="W331" s="2">
        <v>5.7</v>
      </c>
      <c r="X331" s="2">
        <v>8</v>
      </c>
      <c r="Y331" s="2">
        <v>7.72</v>
      </c>
      <c r="Z331" s="2">
        <v>2.1049999999999999E-2</v>
      </c>
      <c r="AA331" s="2">
        <v>6.5979999999999997E-2</v>
      </c>
      <c r="AB331" s="2">
        <v>6.204190799</v>
      </c>
    </row>
    <row r="332" spans="1:28" x14ac:dyDescent="0.2">
      <c r="A332" s="8">
        <v>1540</v>
      </c>
      <c r="B332" s="5" t="s">
        <v>1141</v>
      </c>
      <c r="C332" s="5" t="s">
        <v>1164</v>
      </c>
      <c r="D332" s="5" t="s">
        <v>1143</v>
      </c>
      <c r="E332" s="9" t="s">
        <v>1144</v>
      </c>
      <c r="F332" s="10">
        <v>1909</v>
      </c>
      <c r="G332" s="10" t="s">
        <v>16</v>
      </c>
      <c r="H332" s="10"/>
      <c r="I332" s="10">
        <v>900</v>
      </c>
      <c r="J332" s="10" t="s">
        <v>51</v>
      </c>
      <c r="K332" s="10"/>
      <c r="L332" s="10" t="s">
        <v>18</v>
      </c>
      <c r="M332" s="11">
        <v>1</v>
      </c>
      <c r="N332" s="10">
        <v>1</v>
      </c>
      <c r="O332" s="12" t="s">
        <v>1165</v>
      </c>
      <c r="P332" s="11">
        <f ca="1">IFERROR(__xludf.DUMMYFUNCTION("COUNTA(SPLIT(Q332,"" ""))"),167)</f>
        <v>167</v>
      </c>
      <c r="Q332" s="11">
        <v>11</v>
      </c>
      <c r="R332" s="11">
        <f ca="1">IFERROR(__xludf.DUMMYFUNCTION("COUNTA(SPLIT($Q332,CHAR(10),FALSE))"),3)</f>
        <v>3</v>
      </c>
      <c r="S332" s="2">
        <v>-2.8395010859999998</v>
      </c>
      <c r="T332" s="2">
        <v>0.57559740199999998</v>
      </c>
      <c r="U332" s="2">
        <v>88.45</v>
      </c>
      <c r="V332" s="2">
        <v>4.4400000000000004</v>
      </c>
      <c r="W332" s="2">
        <v>4.1399999999999997</v>
      </c>
      <c r="X332" s="2">
        <v>7</v>
      </c>
      <c r="Y332" s="2">
        <v>6.66</v>
      </c>
      <c r="Z332" s="2">
        <v>0.15354000000000001</v>
      </c>
      <c r="AA332" s="2">
        <v>0.15048</v>
      </c>
      <c r="AB332" s="2">
        <v>17.360024360000001</v>
      </c>
    </row>
    <row r="333" spans="1:28" x14ac:dyDescent="0.2">
      <c r="A333" s="8">
        <v>1543</v>
      </c>
      <c r="B333" s="5" t="s">
        <v>1141</v>
      </c>
      <c r="C333" s="5" t="s">
        <v>1166</v>
      </c>
      <c r="D333" s="5" t="s">
        <v>1143</v>
      </c>
      <c r="E333" s="9" t="s">
        <v>1144</v>
      </c>
      <c r="F333" s="10">
        <v>1904</v>
      </c>
      <c r="G333" s="10" t="s">
        <v>16</v>
      </c>
      <c r="H333" s="10"/>
      <c r="I333" s="10">
        <v>1100</v>
      </c>
      <c r="J333" s="10" t="s">
        <v>17</v>
      </c>
      <c r="K333" s="10"/>
      <c r="L333" s="10" t="s">
        <v>18</v>
      </c>
      <c r="M333" s="11">
        <v>1</v>
      </c>
      <c r="N333" s="10">
        <v>1</v>
      </c>
      <c r="O333" s="12" t="s">
        <v>1167</v>
      </c>
      <c r="P333" s="11">
        <f ca="1">IFERROR(__xludf.DUMMYFUNCTION("COUNTA(SPLIT(Q333,"" ""))"),176)</f>
        <v>176</v>
      </c>
      <c r="Q333" s="11">
        <v>7</v>
      </c>
      <c r="R333" s="11">
        <f ca="1">IFERROR(__xludf.DUMMYFUNCTION("COUNTA(SPLIT($Q333,CHAR(10),FALSE))"),2)</f>
        <v>2</v>
      </c>
      <c r="S333" s="2">
        <v>-1.1152114710000001</v>
      </c>
      <c r="T333" s="2">
        <v>0.48357708300000002</v>
      </c>
      <c r="U333" s="2">
        <v>74.09</v>
      </c>
      <c r="V333" s="2">
        <v>9.24</v>
      </c>
      <c r="W333" s="2">
        <v>10.210000000000001</v>
      </c>
      <c r="X333" s="2">
        <v>8</v>
      </c>
      <c r="Y333" s="2">
        <v>6.49</v>
      </c>
      <c r="Z333" s="2">
        <v>7.2260000000000005E-2</v>
      </c>
      <c r="AA333" s="2">
        <v>8.2600000000000007E-2</v>
      </c>
      <c r="AB333" s="2">
        <v>10.305681590000001</v>
      </c>
    </row>
    <row r="334" spans="1:28" x14ac:dyDescent="0.2">
      <c r="A334" s="8">
        <v>1544</v>
      </c>
      <c r="B334" s="5" t="s">
        <v>1168</v>
      </c>
      <c r="C334" s="5" t="s">
        <v>1169</v>
      </c>
      <c r="D334" s="5" t="s">
        <v>1143</v>
      </c>
      <c r="E334" s="9" t="s">
        <v>1144</v>
      </c>
      <c r="F334" s="10">
        <v>1863</v>
      </c>
      <c r="G334" s="10" t="s">
        <v>16</v>
      </c>
      <c r="H334" s="10"/>
      <c r="I334" s="10">
        <v>1300</v>
      </c>
      <c r="J334" s="10" t="s">
        <v>17</v>
      </c>
      <c r="K334" s="10"/>
      <c r="L334" s="10" t="s">
        <v>22</v>
      </c>
      <c r="M334" s="11">
        <v>2</v>
      </c>
      <c r="N334" s="10">
        <v>1.5</v>
      </c>
      <c r="O334" s="12" t="s">
        <v>1170</v>
      </c>
      <c r="P334" s="11">
        <f ca="1">IFERROR(__xludf.DUMMYFUNCTION("COUNTA(SPLIT(Q334,"" ""))"),170)</f>
        <v>170</v>
      </c>
      <c r="Q334" s="11">
        <v>6</v>
      </c>
      <c r="R334" s="11">
        <f ca="1">IFERROR(__xludf.DUMMYFUNCTION("COUNTA(SPLIT($Q334,CHAR(10),FALSE))"),3)</f>
        <v>3</v>
      </c>
      <c r="S334" s="2">
        <v>-2.0829477829999998</v>
      </c>
      <c r="T334" s="2">
        <v>0.46669588099999998</v>
      </c>
      <c r="U334" s="2">
        <v>52.31</v>
      </c>
      <c r="V334" s="2">
        <v>13.08</v>
      </c>
      <c r="W334" s="2">
        <v>14.52</v>
      </c>
      <c r="X334" s="2">
        <v>13</v>
      </c>
      <c r="Y334" s="2">
        <v>8.64</v>
      </c>
      <c r="Z334" s="2">
        <v>0.16472000000000001</v>
      </c>
      <c r="AA334" s="2">
        <v>0.17147000000000001</v>
      </c>
      <c r="AB334" s="2">
        <v>10.29366731</v>
      </c>
    </row>
    <row r="335" spans="1:28" x14ac:dyDescent="0.2">
      <c r="A335" s="8">
        <v>1545</v>
      </c>
      <c r="B335" s="5" t="s">
        <v>1168</v>
      </c>
      <c r="C335" s="5" t="s">
        <v>1171</v>
      </c>
      <c r="D335" s="5" t="s">
        <v>1143</v>
      </c>
      <c r="E335" s="9" t="s">
        <v>1144</v>
      </c>
      <c r="F335" s="10">
        <v>1863</v>
      </c>
      <c r="G335" s="10" t="s">
        <v>16</v>
      </c>
      <c r="H335" s="10"/>
      <c r="I335" s="10">
        <v>1300</v>
      </c>
      <c r="J335" s="10" t="s">
        <v>17</v>
      </c>
      <c r="K335" s="10"/>
      <c r="L335" s="10" t="s">
        <v>22</v>
      </c>
      <c r="M335" s="11">
        <v>2</v>
      </c>
      <c r="N335" s="10">
        <v>2</v>
      </c>
      <c r="O335" s="12" t="s">
        <v>1172</v>
      </c>
      <c r="P335" s="11">
        <f ca="1">IFERROR(__xludf.DUMMYFUNCTION("COUNTA(SPLIT(Q335,"" ""))"),195)</f>
        <v>195</v>
      </c>
      <c r="Q335" s="11">
        <v>9</v>
      </c>
      <c r="R335" s="11">
        <f ca="1">IFERROR(__xludf.DUMMYFUNCTION("COUNTA(SPLIT($Q335,CHAR(10),FALSE))"),1)</f>
        <v>1</v>
      </c>
      <c r="S335" s="2">
        <v>-1.2584976619999999</v>
      </c>
      <c r="T335" s="2">
        <v>0.47337432800000001</v>
      </c>
      <c r="U335" s="2">
        <v>61.2</v>
      </c>
      <c r="V335" s="2">
        <v>10.11</v>
      </c>
      <c r="W335" s="2">
        <v>11.59</v>
      </c>
      <c r="X335" s="2">
        <v>12</v>
      </c>
      <c r="Y335" s="2">
        <v>9</v>
      </c>
      <c r="Z335" s="2">
        <v>0.32713999999999999</v>
      </c>
      <c r="AA335" s="2">
        <v>0.31294</v>
      </c>
      <c r="AB335" s="2">
        <v>4.7934972699999996</v>
      </c>
    </row>
    <row r="336" spans="1:28" x14ac:dyDescent="0.2">
      <c r="A336" s="8">
        <v>1547</v>
      </c>
      <c r="B336" s="5" t="s">
        <v>1173</v>
      </c>
      <c r="C336" s="5" t="s">
        <v>1174</v>
      </c>
      <c r="D336" s="5" t="s">
        <v>1143</v>
      </c>
      <c r="E336" s="9" t="s">
        <v>1144</v>
      </c>
      <c r="F336" s="10">
        <v>1902</v>
      </c>
      <c r="G336" s="10" t="s">
        <v>16</v>
      </c>
      <c r="H336" s="10"/>
      <c r="I336" s="10">
        <v>1100</v>
      </c>
      <c r="J336" s="10" t="s">
        <v>17</v>
      </c>
      <c r="K336" s="10"/>
      <c r="L336" s="10" t="s">
        <v>18</v>
      </c>
      <c r="M336" s="11">
        <v>1</v>
      </c>
      <c r="N336" s="10">
        <v>1</v>
      </c>
      <c r="O336" s="12" t="s">
        <v>1175</v>
      </c>
      <c r="P336" s="11">
        <f ca="1">IFERROR(__xludf.DUMMYFUNCTION("COUNTA(SPLIT(Q336,"" ""))"),198)</f>
        <v>198</v>
      </c>
      <c r="Q336" s="11">
        <v>12</v>
      </c>
      <c r="R336" s="11">
        <f ca="1">IFERROR(__xludf.DUMMYFUNCTION("COUNTA(SPLIT($Q336,CHAR(10),FALSE))"),2)</f>
        <v>2</v>
      </c>
      <c r="S336" s="2">
        <v>-2.0482243869999999</v>
      </c>
      <c r="T336" s="2">
        <v>0.49880105000000002</v>
      </c>
      <c r="U336" s="2">
        <v>79.14</v>
      </c>
      <c r="V336" s="2">
        <v>6.38</v>
      </c>
      <c r="W336" s="2">
        <v>7.42</v>
      </c>
      <c r="X336" s="2">
        <v>8</v>
      </c>
      <c r="Y336" s="2">
        <v>7.45</v>
      </c>
      <c r="Z336" s="2">
        <v>0.1145</v>
      </c>
      <c r="AA336" s="2">
        <v>0.10050000000000001</v>
      </c>
      <c r="AB336" s="2">
        <v>18.277967629999999</v>
      </c>
    </row>
    <row r="337" spans="1:28" x14ac:dyDescent="0.2">
      <c r="A337" s="8">
        <v>1548</v>
      </c>
      <c r="B337" s="5" t="s">
        <v>1173</v>
      </c>
      <c r="C337" s="5" t="s">
        <v>1176</v>
      </c>
      <c r="D337" s="5" t="s">
        <v>1143</v>
      </c>
      <c r="E337" s="9" t="s">
        <v>1144</v>
      </c>
      <c r="F337" s="10">
        <v>1902</v>
      </c>
      <c r="G337" s="10" t="s">
        <v>16</v>
      </c>
      <c r="H337" s="10"/>
      <c r="I337" s="10">
        <v>900</v>
      </c>
      <c r="J337" s="10" t="s">
        <v>17</v>
      </c>
      <c r="K337" s="10"/>
      <c r="L337" s="10" t="s">
        <v>22</v>
      </c>
      <c r="M337" s="11">
        <v>2</v>
      </c>
      <c r="N337" s="10">
        <v>2</v>
      </c>
      <c r="O337" s="12" t="s">
        <v>1177</v>
      </c>
      <c r="P337" s="11">
        <f ca="1">IFERROR(__xludf.DUMMYFUNCTION("COUNTA(SPLIT(Q337,"" ""))"),180)</f>
        <v>180</v>
      </c>
      <c r="Q337" s="11">
        <v>11</v>
      </c>
      <c r="R337" s="11">
        <f ca="1">IFERROR(__xludf.DUMMYFUNCTION("COUNTA(SPLIT($Q337,CHAR(10),FALSE))"),2)</f>
        <v>2</v>
      </c>
      <c r="S337" s="2">
        <v>-0.74548443799999997</v>
      </c>
      <c r="T337" s="2">
        <v>0.51105395300000001</v>
      </c>
      <c r="U337" s="2">
        <v>87.3</v>
      </c>
      <c r="V337" s="2">
        <v>5.17</v>
      </c>
      <c r="W337" s="2">
        <v>6.74</v>
      </c>
      <c r="X337" s="2">
        <v>7</v>
      </c>
      <c r="Y337" s="2">
        <v>6.98</v>
      </c>
      <c r="Z337" s="2">
        <v>7.3899999999999993E-2</v>
      </c>
      <c r="AA337" s="2">
        <v>7.2459999999999997E-2</v>
      </c>
      <c r="AB337" s="2">
        <v>18.154804769999998</v>
      </c>
    </row>
    <row r="338" spans="1:28" x14ac:dyDescent="0.2">
      <c r="A338" s="8">
        <v>1550</v>
      </c>
      <c r="B338" s="5" t="s">
        <v>1168</v>
      </c>
      <c r="C338" s="5" t="s">
        <v>1178</v>
      </c>
      <c r="D338" s="5" t="s">
        <v>1143</v>
      </c>
      <c r="E338" s="9" t="s">
        <v>1144</v>
      </c>
      <c r="F338" s="10">
        <v>1863</v>
      </c>
      <c r="G338" s="10" t="s">
        <v>16</v>
      </c>
      <c r="H338" s="10"/>
      <c r="I338" s="10">
        <v>1100</v>
      </c>
      <c r="J338" s="10" t="s">
        <v>17</v>
      </c>
      <c r="K338" s="10"/>
      <c r="L338" s="10" t="s">
        <v>22</v>
      </c>
      <c r="M338" s="11">
        <v>2</v>
      </c>
      <c r="N338" s="10">
        <v>1.5</v>
      </c>
      <c r="O338" s="12" t="s">
        <v>1179</v>
      </c>
      <c r="P338" s="11">
        <f ca="1">IFERROR(__xludf.DUMMYFUNCTION("COUNTA(SPLIT(Q338,"" ""))"),189)</f>
        <v>189</v>
      </c>
      <c r="Q338" s="11">
        <v>10</v>
      </c>
      <c r="R338" s="11">
        <f ca="1">IFERROR(__xludf.DUMMYFUNCTION("COUNTA(SPLIT($Q338,CHAR(10),FALSE))"),2)</f>
        <v>2</v>
      </c>
      <c r="S338" s="2">
        <v>-1.09497844</v>
      </c>
      <c r="T338" s="2">
        <v>0.51003685200000004</v>
      </c>
      <c r="U338" s="2">
        <v>78.91</v>
      </c>
      <c r="V338" s="2">
        <v>6.97</v>
      </c>
      <c r="W338" s="2">
        <v>7.84</v>
      </c>
      <c r="X338" s="2">
        <v>9</v>
      </c>
      <c r="Y338" s="2">
        <v>6.74</v>
      </c>
      <c r="Z338" s="2">
        <v>7.4550000000000005E-2</v>
      </c>
      <c r="AA338" s="2">
        <v>6.6839999999999997E-2</v>
      </c>
      <c r="AB338" s="2">
        <v>20.019448239999999</v>
      </c>
    </row>
    <row r="339" spans="1:28" x14ac:dyDescent="0.2">
      <c r="A339" s="8">
        <v>1551</v>
      </c>
      <c r="B339" s="5" t="s">
        <v>1180</v>
      </c>
      <c r="C339" s="5" t="s">
        <v>1181</v>
      </c>
      <c r="D339" s="5" t="s">
        <v>1143</v>
      </c>
      <c r="E339" s="9" t="s">
        <v>1144</v>
      </c>
      <c r="F339" s="10">
        <v>1919</v>
      </c>
      <c r="G339" s="10" t="s">
        <v>16</v>
      </c>
      <c r="H339" s="10"/>
      <c r="I339" s="10">
        <v>1300</v>
      </c>
      <c r="J339" s="10" t="s">
        <v>17</v>
      </c>
      <c r="K339" s="10"/>
      <c r="L339" s="10" t="s">
        <v>18</v>
      </c>
      <c r="M339" s="11">
        <v>1</v>
      </c>
      <c r="N339" s="10">
        <v>1</v>
      </c>
      <c r="O339" s="12" t="s">
        <v>1182</v>
      </c>
      <c r="P339" s="11">
        <f ca="1">IFERROR(__xludf.DUMMYFUNCTION("COUNTA(SPLIT(Q339,"" ""))"),188)</f>
        <v>188</v>
      </c>
      <c r="Q339" s="11">
        <v>7</v>
      </c>
      <c r="R339" s="11">
        <f ca="1">IFERROR(__xludf.DUMMYFUNCTION("COUNTA(SPLIT($Q339,CHAR(10),FALSE))"),1)</f>
        <v>1</v>
      </c>
      <c r="S339" s="2">
        <v>-0.71085937300000002</v>
      </c>
      <c r="T339" s="2">
        <v>0.49845995300000001</v>
      </c>
      <c r="U339" s="2">
        <v>72.45</v>
      </c>
      <c r="V339" s="2">
        <v>9.86</v>
      </c>
      <c r="W339" s="2">
        <v>11.37</v>
      </c>
      <c r="X339" s="2">
        <v>8</v>
      </c>
      <c r="Y339" s="2">
        <v>6.65</v>
      </c>
      <c r="Z339" s="2">
        <v>7.8079999999999997E-2</v>
      </c>
      <c r="AA339" s="2">
        <v>7.3889999999999997E-2</v>
      </c>
      <c r="AB339" s="2">
        <v>17.179759279999999</v>
      </c>
    </row>
    <row r="340" spans="1:28" x14ac:dyDescent="0.2">
      <c r="A340" s="8">
        <v>1552</v>
      </c>
      <c r="B340" s="5" t="s">
        <v>1180</v>
      </c>
      <c r="C340" s="5" t="s">
        <v>1183</v>
      </c>
      <c r="D340" s="5" t="s">
        <v>1143</v>
      </c>
      <c r="E340" s="9" t="s">
        <v>1144</v>
      </c>
      <c r="F340" s="10">
        <v>1919</v>
      </c>
      <c r="G340" s="10" t="s">
        <v>16</v>
      </c>
      <c r="H340" s="10"/>
      <c r="I340" s="10">
        <v>900</v>
      </c>
      <c r="J340" s="10" t="s">
        <v>17</v>
      </c>
      <c r="K340" s="10"/>
      <c r="L340" s="10" t="s">
        <v>18</v>
      </c>
      <c r="M340" s="11">
        <v>1</v>
      </c>
      <c r="N340" s="10">
        <v>1</v>
      </c>
      <c r="O340" s="12" t="s">
        <v>1184</v>
      </c>
      <c r="P340" s="11">
        <f ca="1">IFERROR(__xludf.DUMMYFUNCTION("COUNTA(SPLIT(Q340,"" ""))"),165)</f>
        <v>165</v>
      </c>
      <c r="Q340" s="11">
        <v>11</v>
      </c>
      <c r="R340" s="11">
        <f ca="1">IFERROR(__xludf.DUMMYFUNCTION("COUNTA(SPLIT($Q340,CHAR(10),FALSE))"),6)</f>
        <v>6</v>
      </c>
      <c r="S340" s="2">
        <v>-1.2296680550000001</v>
      </c>
      <c r="T340" s="2">
        <v>0.486242061</v>
      </c>
      <c r="U340" s="2">
        <v>91.62</v>
      </c>
      <c r="V340" s="2">
        <v>4.32</v>
      </c>
      <c r="W340" s="2">
        <v>4.59</v>
      </c>
      <c r="X340" s="2">
        <v>6</v>
      </c>
      <c r="Y340" s="2">
        <v>6.54</v>
      </c>
      <c r="Z340" s="2">
        <v>4.4999999999999999E-4</v>
      </c>
      <c r="AA340" s="2">
        <v>6.0400000000000002E-3</v>
      </c>
      <c r="AB340" s="2">
        <v>25.27320988</v>
      </c>
    </row>
    <row r="341" spans="1:28" x14ac:dyDescent="0.2">
      <c r="A341" s="8">
        <v>1553</v>
      </c>
      <c r="B341" s="5" t="s">
        <v>1180</v>
      </c>
      <c r="C341" s="5" t="s">
        <v>1185</v>
      </c>
      <c r="D341" s="5" t="s">
        <v>1143</v>
      </c>
      <c r="E341" s="9" t="s">
        <v>1144</v>
      </c>
      <c r="F341" s="10">
        <v>1919</v>
      </c>
      <c r="G341" s="10" t="s">
        <v>16</v>
      </c>
      <c r="H341" s="10"/>
      <c r="I341" s="10">
        <v>1100</v>
      </c>
      <c r="J341" s="10" t="s">
        <v>51</v>
      </c>
      <c r="K341" s="10"/>
      <c r="L341" s="10" t="s">
        <v>18</v>
      </c>
      <c r="M341" s="11">
        <v>1</v>
      </c>
      <c r="N341" s="10">
        <v>1</v>
      </c>
      <c r="O341" s="12" t="s">
        <v>1186</v>
      </c>
      <c r="P341" s="11">
        <f ca="1">IFERROR(__xludf.DUMMYFUNCTION("COUNTA(SPLIT(Q341,"" ""))"),177)</f>
        <v>177</v>
      </c>
      <c r="Q341" s="11">
        <v>9</v>
      </c>
      <c r="R341" s="11">
        <f ca="1">IFERROR(__xludf.DUMMYFUNCTION("COUNTA(SPLIT($Q341,CHAR(10),FALSE))"),7)</f>
        <v>7</v>
      </c>
      <c r="S341" s="2">
        <v>-0.52201166399999999</v>
      </c>
      <c r="T341" s="2">
        <v>0.48328428600000001</v>
      </c>
      <c r="U341" s="2">
        <v>83.08</v>
      </c>
      <c r="V341" s="2">
        <v>6.78</v>
      </c>
      <c r="W341" s="2">
        <v>7.96</v>
      </c>
      <c r="X341" s="2">
        <v>7</v>
      </c>
      <c r="Y341" s="2">
        <v>6.62</v>
      </c>
      <c r="Z341" s="2">
        <v>0.10514999999999999</v>
      </c>
      <c r="AA341" s="2">
        <v>8.8650000000000007E-2</v>
      </c>
      <c r="AB341" s="2">
        <v>16.550833359999999</v>
      </c>
    </row>
    <row r="342" spans="1:28" x14ac:dyDescent="0.2">
      <c r="A342" s="8">
        <v>1554</v>
      </c>
      <c r="B342" s="5" t="s">
        <v>1180</v>
      </c>
      <c r="C342" s="5" t="s">
        <v>1187</v>
      </c>
      <c r="D342" s="5" t="s">
        <v>1143</v>
      </c>
      <c r="E342" s="9" t="s">
        <v>1144</v>
      </c>
      <c r="F342" s="10">
        <v>1919</v>
      </c>
      <c r="G342" s="10" t="s">
        <v>16</v>
      </c>
      <c r="H342" s="10"/>
      <c r="I342" s="10">
        <v>700</v>
      </c>
      <c r="J342" s="10" t="s">
        <v>178</v>
      </c>
      <c r="K342" s="10"/>
      <c r="L342" s="10" t="s">
        <v>18</v>
      </c>
      <c r="M342" s="11">
        <v>1</v>
      </c>
      <c r="N342" s="10">
        <v>1</v>
      </c>
      <c r="O342" s="12" t="s">
        <v>1188</v>
      </c>
      <c r="P342" s="11">
        <f ca="1">IFERROR(__xludf.DUMMYFUNCTION("COUNTA(SPLIT(Q342,"" ""))"),187)</f>
        <v>187</v>
      </c>
      <c r="Q342" s="11">
        <v>13</v>
      </c>
      <c r="R342" s="11">
        <f ca="1">IFERROR(__xludf.DUMMYFUNCTION("COUNTA(SPLIT($Q342,CHAR(10),FALSE))"),4)</f>
        <v>4</v>
      </c>
      <c r="S342" s="2">
        <v>-1.3026876060000001</v>
      </c>
      <c r="T342" s="2">
        <v>0.45039893600000003</v>
      </c>
      <c r="U342" s="2">
        <v>87.81</v>
      </c>
      <c r="V342" s="2">
        <v>4.6399999999999997</v>
      </c>
      <c r="W342" s="2">
        <v>4.78</v>
      </c>
      <c r="X342" s="2">
        <v>7</v>
      </c>
      <c r="Y342" s="2">
        <v>6.44</v>
      </c>
      <c r="Z342" s="2">
        <v>8.5730000000000001E-2</v>
      </c>
      <c r="AA342" s="2">
        <v>8.2430000000000003E-2</v>
      </c>
      <c r="AB342" s="2">
        <v>15.42353058</v>
      </c>
    </row>
    <row r="343" spans="1:28" x14ac:dyDescent="0.2">
      <c r="A343" s="8">
        <v>1555</v>
      </c>
      <c r="B343" s="5" t="s">
        <v>1180</v>
      </c>
      <c r="C343" s="5" t="s">
        <v>1189</v>
      </c>
      <c r="D343" s="5" t="s">
        <v>1143</v>
      </c>
      <c r="E343" s="9" t="s">
        <v>1144</v>
      </c>
      <c r="F343" s="10">
        <v>1919</v>
      </c>
      <c r="G343" s="10" t="s">
        <v>16</v>
      </c>
      <c r="H343" s="10"/>
      <c r="I343" s="10">
        <v>900</v>
      </c>
      <c r="J343" s="10" t="s">
        <v>17</v>
      </c>
      <c r="K343" s="10"/>
      <c r="L343" s="10" t="s">
        <v>22</v>
      </c>
      <c r="M343" s="11">
        <v>2</v>
      </c>
      <c r="N343" s="10">
        <v>2</v>
      </c>
      <c r="O343" s="12" t="s">
        <v>1190</v>
      </c>
      <c r="P343" s="11">
        <f ca="1">IFERROR(__xludf.DUMMYFUNCTION("COUNTA(SPLIT(Q343,"" ""))"),190)</f>
        <v>190</v>
      </c>
      <c r="Q343" s="11">
        <v>9</v>
      </c>
      <c r="R343" s="11">
        <f ca="1">IFERROR(__xludf.DUMMYFUNCTION("COUNTA(SPLIT($Q343,CHAR(10),FALSE))"),3)</f>
        <v>3</v>
      </c>
      <c r="S343" s="2">
        <v>-0.98328673099999997</v>
      </c>
      <c r="T343" s="2">
        <v>0.49540076799999999</v>
      </c>
      <c r="U343" s="2">
        <v>81.150000000000006</v>
      </c>
      <c r="V343" s="2">
        <v>7.32</v>
      </c>
      <c r="W343" s="2">
        <v>8.41</v>
      </c>
      <c r="X343" s="2">
        <v>8</v>
      </c>
      <c r="Y343" s="2">
        <v>7.3</v>
      </c>
      <c r="Z343" s="2">
        <v>4.8669999999999998E-2</v>
      </c>
      <c r="AA343" s="2">
        <v>3.3759999999999998E-2</v>
      </c>
      <c r="AB343" s="2">
        <v>16.61106375</v>
      </c>
    </row>
    <row r="344" spans="1:28" x14ac:dyDescent="0.2">
      <c r="A344" s="8">
        <v>1556</v>
      </c>
      <c r="B344" s="5" t="s">
        <v>1180</v>
      </c>
      <c r="C344" s="5" t="s">
        <v>1191</v>
      </c>
      <c r="D344" s="5" t="s">
        <v>1143</v>
      </c>
      <c r="E344" s="9" t="s">
        <v>1144</v>
      </c>
      <c r="F344" s="10">
        <v>1919</v>
      </c>
      <c r="G344" s="10" t="s">
        <v>16</v>
      </c>
      <c r="H344" s="10"/>
      <c r="I344" s="10">
        <v>1100</v>
      </c>
      <c r="J344" s="10" t="s">
        <v>17</v>
      </c>
      <c r="K344" s="10"/>
      <c r="L344" s="10" t="s">
        <v>18</v>
      </c>
      <c r="M344" s="11">
        <v>1</v>
      </c>
      <c r="N344" s="10">
        <v>1</v>
      </c>
      <c r="O344" s="12" t="s">
        <v>1192</v>
      </c>
      <c r="P344" s="11">
        <f ca="1">IFERROR(__xludf.DUMMYFUNCTION("COUNTA(SPLIT(Q344,"" ""))"),189)</f>
        <v>189</v>
      </c>
      <c r="Q344" s="11">
        <v>7</v>
      </c>
      <c r="R344" s="11">
        <f ca="1">IFERROR(__xludf.DUMMYFUNCTION("COUNTA(SPLIT($Q344,CHAR(10),FALSE))"),4)</f>
        <v>4</v>
      </c>
      <c r="S344" s="2">
        <v>-0.71400875600000002</v>
      </c>
      <c r="T344" s="2">
        <v>0.50686416300000003</v>
      </c>
      <c r="U344" s="2">
        <v>76.28</v>
      </c>
      <c r="V344" s="2">
        <v>8.58</v>
      </c>
      <c r="W344" s="2">
        <v>9.65</v>
      </c>
      <c r="X344" s="2">
        <v>9</v>
      </c>
      <c r="Y344" s="2">
        <v>7.13</v>
      </c>
      <c r="Z344" s="2">
        <v>7.0000000000000007E-2</v>
      </c>
      <c r="AA344" s="2">
        <v>6.7019999999999996E-2</v>
      </c>
      <c r="AB344" s="2">
        <v>17.498008649999999</v>
      </c>
    </row>
    <row r="345" spans="1:28" x14ac:dyDescent="0.2">
      <c r="A345" s="8">
        <v>1557</v>
      </c>
      <c r="B345" s="5" t="s">
        <v>1180</v>
      </c>
      <c r="C345" s="5" t="s">
        <v>1193</v>
      </c>
      <c r="D345" s="5" t="s">
        <v>1143</v>
      </c>
      <c r="E345" s="9" t="s">
        <v>1144</v>
      </c>
      <c r="F345" s="10">
        <v>1919</v>
      </c>
      <c r="G345" s="10" t="s">
        <v>16</v>
      </c>
      <c r="H345" s="10"/>
      <c r="I345" s="10">
        <v>900</v>
      </c>
      <c r="J345" s="10" t="s">
        <v>17</v>
      </c>
      <c r="K345" s="10"/>
      <c r="L345" s="10" t="s">
        <v>22</v>
      </c>
      <c r="M345" s="11">
        <v>2</v>
      </c>
      <c r="N345" s="10">
        <v>2</v>
      </c>
      <c r="O345" s="12" t="s">
        <v>1194</v>
      </c>
      <c r="P345" s="11">
        <f ca="1">IFERROR(__xludf.DUMMYFUNCTION("COUNTA(SPLIT(Q345,"" ""))"),169)</f>
        <v>169</v>
      </c>
      <c r="Q345" s="11">
        <v>6</v>
      </c>
      <c r="R345" s="11">
        <f ca="1">IFERROR(__xludf.DUMMYFUNCTION("COUNTA(SPLIT($Q345,CHAR(10),FALSE))"),2)</f>
        <v>2</v>
      </c>
      <c r="S345" s="2">
        <v>-1.5413471780000001</v>
      </c>
      <c r="T345" s="2">
        <v>0.47816632399999998</v>
      </c>
      <c r="U345" s="2">
        <v>71.58</v>
      </c>
      <c r="V345" s="2">
        <v>10.31</v>
      </c>
      <c r="W345" s="2">
        <v>12.94</v>
      </c>
      <c r="X345" s="2">
        <v>9</v>
      </c>
      <c r="Y345" s="2">
        <v>7.36</v>
      </c>
      <c r="Z345" s="2">
        <v>0.11994</v>
      </c>
      <c r="AA345" s="2">
        <v>0.13639000000000001</v>
      </c>
      <c r="AB345" s="2">
        <v>13.972723330000001</v>
      </c>
    </row>
    <row r="346" spans="1:28" x14ac:dyDescent="0.2">
      <c r="A346" s="8">
        <v>1558</v>
      </c>
      <c r="B346" s="5" t="s">
        <v>1180</v>
      </c>
      <c r="C346" s="5" t="s">
        <v>1195</v>
      </c>
      <c r="D346" s="5" t="s">
        <v>1143</v>
      </c>
      <c r="E346" s="9" t="s">
        <v>1144</v>
      </c>
      <c r="F346" s="10">
        <v>1919</v>
      </c>
      <c r="G346" s="10" t="s">
        <v>16</v>
      </c>
      <c r="H346" s="10"/>
      <c r="I346" s="10">
        <v>1100</v>
      </c>
      <c r="J346" s="10" t="s">
        <v>17</v>
      </c>
      <c r="K346" s="10"/>
      <c r="L346" s="10" t="s">
        <v>18</v>
      </c>
      <c r="M346" s="11">
        <v>1</v>
      </c>
      <c r="N346" s="10">
        <v>1</v>
      </c>
      <c r="O346" s="12" t="s">
        <v>1196</v>
      </c>
      <c r="P346" s="11">
        <f ca="1">IFERROR(__xludf.DUMMYFUNCTION("COUNTA(SPLIT(Q346,"" ""))"),143)</f>
        <v>143</v>
      </c>
      <c r="Q346" s="11">
        <v>6</v>
      </c>
      <c r="R346" s="11">
        <f ca="1">IFERROR(__xludf.DUMMYFUNCTION("COUNTA(SPLIT($Q346,CHAR(10),FALSE))"),2)</f>
        <v>2</v>
      </c>
      <c r="S346" s="2">
        <v>0.47906717199999999</v>
      </c>
      <c r="T346" s="2">
        <v>0.54800550100000001</v>
      </c>
      <c r="U346" s="2">
        <v>69.680000000000007</v>
      </c>
      <c r="V346" s="2">
        <v>9.5</v>
      </c>
      <c r="W346" s="2">
        <v>10.25</v>
      </c>
      <c r="X346" s="2">
        <v>9</v>
      </c>
      <c r="Y346" s="2">
        <v>6.14</v>
      </c>
      <c r="Z346" s="2">
        <v>0.10332</v>
      </c>
      <c r="AA346" s="2">
        <v>0.13664999999999999</v>
      </c>
      <c r="AB346" s="2">
        <v>19.544402869999999</v>
      </c>
    </row>
    <row r="347" spans="1:28" x14ac:dyDescent="0.2">
      <c r="A347" s="8">
        <v>1559</v>
      </c>
      <c r="B347" s="5" t="s">
        <v>1180</v>
      </c>
      <c r="C347" s="5" t="s">
        <v>1197</v>
      </c>
      <c r="D347" s="5" t="s">
        <v>1143</v>
      </c>
      <c r="E347" s="9" t="s">
        <v>1144</v>
      </c>
      <c r="F347" s="10">
        <v>1919</v>
      </c>
      <c r="G347" s="10" t="s">
        <v>16</v>
      </c>
      <c r="H347" s="10"/>
      <c r="I347" s="10">
        <v>900</v>
      </c>
      <c r="J347" s="10" t="s">
        <v>51</v>
      </c>
      <c r="K347" s="10"/>
      <c r="L347" s="10" t="s">
        <v>18</v>
      </c>
      <c r="M347" s="11">
        <v>1</v>
      </c>
      <c r="N347" s="10">
        <v>1</v>
      </c>
      <c r="O347" s="12" t="s">
        <v>1198</v>
      </c>
      <c r="P347" s="11">
        <f ca="1">IFERROR(__xludf.DUMMYFUNCTION("COUNTA(SPLIT(Q347,"" ""))"),144)</f>
        <v>144</v>
      </c>
      <c r="Q347" s="11">
        <v>10</v>
      </c>
      <c r="R347" s="11">
        <f ca="1">IFERROR(__xludf.DUMMYFUNCTION("COUNTA(SPLIT($Q347,CHAR(10),FALSE))"),3)</f>
        <v>3</v>
      </c>
      <c r="S347" s="2">
        <v>-2.0542837490000001</v>
      </c>
      <c r="T347" s="2">
        <v>0.53808396199999997</v>
      </c>
      <c r="U347" s="2">
        <v>89.81</v>
      </c>
      <c r="V347" s="2">
        <v>4.1399999999999997</v>
      </c>
      <c r="W347" s="2">
        <v>3.65</v>
      </c>
      <c r="X347" s="2">
        <v>6</v>
      </c>
      <c r="Y347" s="2">
        <v>6.62</v>
      </c>
      <c r="Z347" s="2">
        <v>6.5860000000000002E-2</v>
      </c>
      <c r="AA347" s="2">
        <v>9.5890000000000003E-2</v>
      </c>
      <c r="AB347" s="2">
        <v>18.270009219999999</v>
      </c>
    </row>
    <row r="348" spans="1:28" x14ac:dyDescent="0.2">
      <c r="A348" s="8">
        <v>1561</v>
      </c>
      <c r="B348" s="5" t="s">
        <v>1199</v>
      </c>
      <c r="C348" s="5" t="s">
        <v>1200</v>
      </c>
      <c r="D348" s="5" t="s">
        <v>1201</v>
      </c>
      <c r="E348" s="9" t="s">
        <v>1202</v>
      </c>
      <c r="F348" s="10">
        <v>1878</v>
      </c>
      <c r="G348" s="10" t="s">
        <v>16</v>
      </c>
      <c r="H348" s="10"/>
      <c r="I348" s="10">
        <v>1300</v>
      </c>
      <c r="J348" s="10" t="s">
        <v>17</v>
      </c>
      <c r="K348" s="10"/>
      <c r="L348" s="10" t="s">
        <v>18</v>
      </c>
      <c r="M348" s="11">
        <v>1</v>
      </c>
      <c r="N348" s="10">
        <v>1</v>
      </c>
      <c r="O348" s="12" t="s">
        <v>1203</v>
      </c>
      <c r="P348" s="11">
        <f ca="1">IFERROR(__xludf.DUMMYFUNCTION("COUNTA(SPLIT(Q348,"" ""))"),185)</f>
        <v>185</v>
      </c>
      <c r="Q348" s="11">
        <v>5</v>
      </c>
      <c r="R348" s="11">
        <f ca="1">IFERROR(__xludf.DUMMYFUNCTION("COUNTA(SPLIT($Q348,CHAR(10),FALSE))"),2)</f>
        <v>2</v>
      </c>
      <c r="S348" s="2">
        <v>-0.85210894599999998</v>
      </c>
      <c r="T348" s="2">
        <v>0.46793507000000001</v>
      </c>
      <c r="U348" s="2">
        <v>51.73</v>
      </c>
      <c r="V348" s="2">
        <v>15.29</v>
      </c>
      <c r="W348" s="2">
        <v>18.61</v>
      </c>
      <c r="X348" s="2">
        <v>11</v>
      </c>
      <c r="Y348" s="2">
        <v>8.11</v>
      </c>
      <c r="Z348" s="2">
        <v>8.3989999999999995E-2</v>
      </c>
      <c r="AA348" s="2">
        <v>8.9440000000000006E-2</v>
      </c>
      <c r="AB348" s="2">
        <v>6.171970001</v>
      </c>
    </row>
    <row r="349" spans="1:28" x14ac:dyDescent="0.2">
      <c r="A349" s="8">
        <v>1562</v>
      </c>
      <c r="B349" s="5" t="s">
        <v>1204</v>
      </c>
      <c r="C349" s="5" t="s">
        <v>1205</v>
      </c>
      <c r="D349" s="5" t="s">
        <v>1201</v>
      </c>
      <c r="E349" s="9" t="s">
        <v>1206</v>
      </c>
      <c r="F349" s="10">
        <v>1878</v>
      </c>
      <c r="G349" s="10" t="s">
        <v>16</v>
      </c>
      <c r="H349" s="10"/>
      <c r="I349" s="10">
        <v>500</v>
      </c>
      <c r="J349" s="10" t="s">
        <v>17</v>
      </c>
      <c r="K349" s="10"/>
      <c r="L349" s="10" t="s">
        <v>18</v>
      </c>
      <c r="M349" s="11">
        <v>1</v>
      </c>
      <c r="N349" s="10">
        <v>1</v>
      </c>
      <c r="O349" s="12" t="s">
        <v>1207</v>
      </c>
      <c r="P349" s="11">
        <f ca="1">IFERROR(__xludf.DUMMYFUNCTION("COUNTA(SPLIT(Q349,"" ""))"),175)</f>
        <v>175</v>
      </c>
      <c r="Q349" s="11">
        <v>19</v>
      </c>
      <c r="R349" s="11">
        <f ca="1">IFERROR(__xludf.DUMMYFUNCTION("COUNTA(SPLIT($Q349,CHAR(10),FALSE))"),5)</f>
        <v>5</v>
      </c>
      <c r="S349" s="2">
        <v>-0.39054204599999998</v>
      </c>
      <c r="T349" s="2">
        <v>0.46527653499999999</v>
      </c>
      <c r="U349" s="2">
        <v>100.88</v>
      </c>
      <c r="V349" s="2">
        <v>1.56</v>
      </c>
      <c r="W349" s="2">
        <v>0.18</v>
      </c>
      <c r="X349" s="2">
        <v>5</v>
      </c>
      <c r="Y349" s="2">
        <v>1.17</v>
      </c>
      <c r="Z349" s="2">
        <v>4.7260000000000003E-2</v>
      </c>
      <c r="AA349" s="2">
        <v>6.0650000000000003E-2</v>
      </c>
      <c r="AB349" s="2">
        <v>23.8122565</v>
      </c>
    </row>
    <row r="350" spans="1:28" x14ac:dyDescent="0.2">
      <c r="A350" s="8">
        <v>1564</v>
      </c>
      <c r="B350" s="5" t="s">
        <v>1208</v>
      </c>
      <c r="C350" s="5" t="s">
        <v>1209</v>
      </c>
      <c r="D350" s="5" t="s">
        <v>1201</v>
      </c>
      <c r="E350" s="9" t="s">
        <v>1210</v>
      </c>
      <c r="F350" s="10">
        <v>1878</v>
      </c>
      <c r="G350" s="10" t="s">
        <v>68</v>
      </c>
      <c r="H350" s="10"/>
      <c r="I350" s="10">
        <v>1300</v>
      </c>
      <c r="J350" s="10" t="s">
        <v>17</v>
      </c>
      <c r="K350" s="10"/>
      <c r="L350" s="10" t="s">
        <v>18</v>
      </c>
      <c r="M350" s="11">
        <v>1</v>
      </c>
      <c r="N350" s="10">
        <v>1</v>
      </c>
      <c r="O350" s="12" t="s">
        <v>1211</v>
      </c>
      <c r="P350" s="11">
        <f ca="1">IFERROR(__xludf.DUMMYFUNCTION("COUNTA(SPLIT(Q350,"" ""))"),200)</f>
        <v>200</v>
      </c>
      <c r="Q350" s="11">
        <v>7</v>
      </c>
      <c r="R350" s="11">
        <f ca="1">IFERROR(__xludf.DUMMYFUNCTION("COUNTA(SPLIT($Q350,CHAR(10),FALSE))"),1)</f>
        <v>1</v>
      </c>
      <c r="S350" s="2">
        <v>-0.68799695000000005</v>
      </c>
      <c r="T350" s="2">
        <v>0.45937154299999999</v>
      </c>
      <c r="U350" s="2">
        <v>60.05</v>
      </c>
      <c r="V350" s="2">
        <v>12.06</v>
      </c>
      <c r="W350" s="2">
        <v>13.99</v>
      </c>
      <c r="X350" s="2">
        <v>11</v>
      </c>
      <c r="Y350" s="2">
        <v>7.01</v>
      </c>
      <c r="Z350" s="2">
        <v>0.27206999999999998</v>
      </c>
      <c r="AA350" s="2">
        <v>0.18833</v>
      </c>
      <c r="AB350" s="2">
        <v>12.93751148</v>
      </c>
    </row>
    <row r="351" spans="1:28" x14ac:dyDescent="0.2">
      <c r="A351" s="8">
        <v>1565</v>
      </c>
      <c r="B351" s="5" t="s">
        <v>1212</v>
      </c>
      <c r="C351" s="5" t="s">
        <v>1213</v>
      </c>
      <c r="D351" s="5" t="s">
        <v>1201</v>
      </c>
      <c r="E351" s="9" t="s">
        <v>1214</v>
      </c>
      <c r="F351" s="10">
        <v>1878</v>
      </c>
      <c r="G351" s="10" t="s">
        <v>16</v>
      </c>
      <c r="H351" s="10"/>
      <c r="I351" s="10">
        <v>1100</v>
      </c>
      <c r="J351" s="10" t="s">
        <v>17</v>
      </c>
      <c r="K351" s="10"/>
      <c r="L351" s="10" t="s">
        <v>18</v>
      </c>
      <c r="M351" s="11">
        <v>1</v>
      </c>
      <c r="N351" s="10">
        <v>1</v>
      </c>
      <c r="O351" s="12" t="s">
        <v>1215</v>
      </c>
      <c r="P351" s="11">
        <f ca="1">IFERROR(__xludf.DUMMYFUNCTION("COUNTA(SPLIT(Q351,"" ""))"),193)</f>
        <v>193</v>
      </c>
      <c r="Q351" s="11">
        <v>10</v>
      </c>
      <c r="R351" s="11">
        <f ca="1">IFERROR(__xludf.DUMMYFUNCTION("COUNTA(SPLIT($Q351,CHAR(10),FALSE))"),3)</f>
        <v>3</v>
      </c>
      <c r="S351" s="2">
        <v>-1.606518068</v>
      </c>
      <c r="T351" s="2">
        <v>0.49569513700000001</v>
      </c>
      <c r="U351" s="2">
        <v>85.96</v>
      </c>
      <c r="V351" s="2">
        <v>6.11</v>
      </c>
      <c r="W351" s="2">
        <v>5.9</v>
      </c>
      <c r="X351" s="2">
        <v>8</v>
      </c>
      <c r="Y351" s="2">
        <v>5.82</v>
      </c>
      <c r="Z351" s="2">
        <v>-2.4410000000000001E-2</v>
      </c>
      <c r="AA351" s="2">
        <v>-2.7390000000000001E-2</v>
      </c>
      <c r="AB351" s="2">
        <v>19.8075264</v>
      </c>
    </row>
    <row r="352" spans="1:28" x14ac:dyDescent="0.2">
      <c r="A352" s="8">
        <v>1566</v>
      </c>
      <c r="B352" s="5" t="s">
        <v>1216</v>
      </c>
      <c r="C352" s="5" t="s">
        <v>1217</v>
      </c>
      <c r="D352" s="5" t="s">
        <v>1201</v>
      </c>
      <c r="E352" s="9" t="s">
        <v>1218</v>
      </c>
      <c r="F352" s="10">
        <v>1878</v>
      </c>
      <c r="G352" s="10" t="s">
        <v>16</v>
      </c>
      <c r="H352" s="10"/>
      <c r="I352" s="10">
        <v>1300</v>
      </c>
      <c r="J352" s="10" t="s">
        <v>17</v>
      </c>
      <c r="K352" s="10"/>
      <c r="L352" s="10" t="s">
        <v>22</v>
      </c>
      <c r="M352" s="11">
        <v>2</v>
      </c>
      <c r="N352" s="10">
        <v>2</v>
      </c>
      <c r="O352" s="12" t="s">
        <v>1219</v>
      </c>
      <c r="P352" s="11">
        <f ca="1">IFERROR(__xludf.DUMMYFUNCTION("COUNTA(SPLIT(Q352,"" ""))"),182)</f>
        <v>182</v>
      </c>
      <c r="Q352" s="11">
        <v>5</v>
      </c>
      <c r="R352" s="11">
        <f ca="1">IFERROR(__xludf.DUMMYFUNCTION("COUNTA(SPLIT($Q352,CHAR(10),FALSE))"),2)</f>
        <v>2</v>
      </c>
      <c r="S352" s="2">
        <v>-0.96307580100000001</v>
      </c>
      <c r="T352" s="2">
        <v>0.45329652399999998</v>
      </c>
      <c r="U352" s="2">
        <v>54.04</v>
      </c>
      <c r="V352" s="2">
        <v>14.91</v>
      </c>
      <c r="W352" s="2">
        <v>18.649999999999999</v>
      </c>
      <c r="X352" s="2">
        <v>10</v>
      </c>
      <c r="Y352" s="2">
        <v>7.18</v>
      </c>
      <c r="Z352" s="2">
        <v>0.13503999999999999</v>
      </c>
      <c r="AA352" s="2">
        <v>0.12834999999999999</v>
      </c>
      <c r="AB352" s="2">
        <v>9.3471054559999995</v>
      </c>
    </row>
    <row r="353" spans="1:28" x14ac:dyDescent="0.2">
      <c r="A353" s="8">
        <v>1568</v>
      </c>
      <c r="B353" s="5" t="s">
        <v>1220</v>
      </c>
      <c r="C353" s="5" t="s">
        <v>1221</v>
      </c>
      <c r="D353" s="5" t="s">
        <v>1201</v>
      </c>
      <c r="E353" s="9" t="s">
        <v>1222</v>
      </c>
      <c r="F353" s="10">
        <v>1878</v>
      </c>
      <c r="G353" s="10" t="s">
        <v>16</v>
      </c>
      <c r="H353" s="10"/>
      <c r="I353" s="10">
        <v>1300</v>
      </c>
      <c r="J353" s="10" t="s">
        <v>17</v>
      </c>
      <c r="K353" s="10"/>
      <c r="L353" s="10" t="s">
        <v>22</v>
      </c>
      <c r="M353" s="11">
        <v>2</v>
      </c>
      <c r="N353" s="10">
        <v>1.5</v>
      </c>
      <c r="O353" s="12" t="s">
        <v>1223</v>
      </c>
      <c r="P353" s="11">
        <f ca="1">IFERROR(__xludf.DUMMYFUNCTION("COUNTA(SPLIT(Q353,"" ""))"),182)</f>
        <v>182</v>
      </c>
      <c r="Q353" s="11">
        <v>6</v>
      </c>
      <c r="R353" s="11">
        <f ca="1">IFERROR(__xludf.DUMMYFUNCTION("COUNTA(SPLIT($Q353,CHAR(10),FALSE))"),2)</f>
        <v>2</v>
      </c>
      <c r="S353" s="2">
        <v>-1.382318103</v>
      </c>
      <c r="T353" s="2">
        <v>0.46409995999999998</v>
      </c>
      <c r="U353" s="2">
        <v>61.15</v>
      </c>
      <c r="V353" s="2">
        <v>11.33</v>
      </c>
      <c r="W353" s="2">
        <v>12.81</v>
      </c>
      <c r="X353" s="2">
        <v>10</v>
      </c>
      <c r="Y353" s="2">
        <v>6.99</v>
      </c>
      <c r="Z353" s="2">
        <v>2.5400000000000002E-3</v>
      </c>
      <c r="AA353" s="2">
        <v>-3.62E-3</v>
      </c>
      <c r="AB353" s="2">
        <v>14.22963816</v>
      </c>
    </row>
    <row r="354" spans="1:28" x14ac:dyDescent="0.2">
      <c r="A354" s="8">
        <v>1569</v>
      </c>
      <c r="B354" s="5" t="s">
        <v>1224</v>
      </c>
      <c r="C354" s="5" t="s">
        <v>1225</v>
      </c>
      <c r="D354" s="5" t="s">
        <v>1201</v>
      </c>
      <c r="E354" s="9" t="s">
        <v>1226</v>
      </c>
      <c r="F354" s="10">
        <v>1878</v>
      </c>
      <c r="G354" s="10" t="s">
        <v>16</v>
      </c>
      <c r="H354" s="10"/>
      <c r="I354" s="10">
        <v>1100</v>
      </c>
      <c r="J354" s="10" t="s">
        <v>17</v>
      </c>
      <c r="K354" s="10"/>
      <c r="L354" s="10" t="s">
        <v>22</v>
      </c>
      <c r="M354" s="11">
        <v>2</v>
      </c>
      <c r="N354" s="10">
        <v>2</v>
      </c>
      <c r="O354" s="12" t="s">
        <v>1227</v>
      </c>
      <c r="P354" s="11">
        <f ca="1">IFERROR(__xludf.DUMMYFUNCTION("COUNTA(SPLIT(Q354,"" ""))"),178)</f>
        <v>178</v>
      </c>
      <c r="Q354" s="11">
        <v>8</v>
      </c>
      <c r="R354" s="11">
        <f ca="1">IFERROR(__xludf.DUMMYFUNCTION("COUNTA(SPLIT($Q354,CHAR(10),FALSE))"),4)</f>
        <v>4</v>
      </c>
      <c r="S354" s="2">
        <v>-0.14759045200000001</v>
      </c>
      <c r="T354" s="2">
        <v>0.45941415299999999</v>
      </c>
      <c r="U354" s="2">
        <v>68.510000000000005</v>
      </c>
      <c r="V354" s="2">
        <v>9.39</v>
      </c>
      <c r="W354" s="2">
        <v>11.54</v>
      </c>
      <c r="X354" s="2">
        <v>10</v>
      </c>
      <c r="Y354" s="2">
        <v>7.36</v>
      </c>
      <c r="Z354" s="2">
        <v>0.18609000000000001</v>
      </c>
      <c r="AA354" s="2">
        <v>0.19797999999999999</v>
      </c>
      <c r="AB354" s="2">
        <v>11.169609530000001</v>
      </c>
    </row>
    <row r="355" spans="1:28" x14ac:dyDescent="0.2">
      <c r="A355" s="8">
        <v>1570</v>
      </c>
      <c r="B355" s="5" t="s">
        <v>1228</v>
      </c>
      <c r="C355" s="5" t="s">
        <v>1229</v>
      </c>
      <c r="D355" s="5" t="s">
        <v>1201</v>
      </c>
      <c r="E355" s="9" t="s">
        <v>1230</v>
      </c>
      <c r="F355" s="10">
        <v>1878</v>
      </c>
      <c r="G355" s="10" t="s">
        <v>16</v>
      </c>
      <c r="H355" s="10"/>
      <c r="I355" s="10">
        <v>1100</v>
      </c>
      <c r="J355" s="10" t="s">
        <v>17</v>
      </c>
      <c r="K355" s="10"/>
      <c r="L355" s="10" t="s">
        <v>18</v>
      </c>
      <c r="M355" s="11">
        <v>1</v>
      </c>
      <c r="N355" s="10">
        <v>1</v>
      </c>
      <c r="O355" s="12" t="s">
        <v>1231</v>
      </c>
      <c r="P355" s="11">
        <f ca="1">IFERROR(__xludf.DUMMYFUNCTION("COUNTA(SPLIT(Q355,"" ""))"),173)</f>
        <v>173</v>
      </c>
      <c r="Q355" s="11">
        <v>5</v>
      </c>
      <c r="R355" s="11">
        <f ca="1">IFERROR(__xludf.DUMMYFUNCTION("COUNTA(SPLIT($Q355,CHAR(10),FALSE))"),3)</f>
        <v>3</v>
      </c>
      <c r="S355" s="2">
        <v>-0.114236961</v>
      </c>
      <c r="T355" s="2">
        <v>0.47485154899999998</v>
      </c>
      <c r="U355" s="2">
        <v>53.84</v>
      </c>
      <c r="V355" s="2">
        <v>14.45</v>
      </c>
      <c r="W355" s="2">
        <v>16.16</v>
      </c>
      <c r="X355" s="2">
        <v>13</v>
      </c>
      <c r="Y355" s="2">
        <v>7.81</v>
      </c>
      <c r="Z355" s="2">
        <v>9.4549999999999995E-2</v>
      </c>
      <c r="AA355" s="2">
        <v>9.0120000000000006E-2</v>
      </c>
      <c r="AB355" s="2">
        <v>13.44702818</v>
      </c>
    </row>
    <row r="356" spans="1:28" x14ac:dyDescent="0.2">
      <c r="A356" s="8">
        <v>1571</v>
      </c>
      <c r="B356" s="5" t="s">
        <v>1232</v>
      </c>
      <c r="C356" s="5" t="s">
        <v>1233</v>
      </c>
      <c r="D356" s="5" t="s">
        <v>1201</v>
      </c>
      <c r="E356" s="9" t="s">
        <v>1234</v>
      </c>
      <c r="F356" s="10">
        <v>1878</v>
      </c>
      <c r="G356" s="10" t="s">
        <v>16</v>
      </c>
      <c r="H356" s="10"/>
      <c r="I356" s="10">
        <v>700</v>
      </c>
      <c r="J356" s="10" t="s">
        <v>51</v>
      </c>
      <c r="K356" s="10"/>
      <c r="L356" s="10" t="s">
        <v>18</v>
      </c>
      <c r="M356" s="11">
        <v>1</v>
      </c>
      <c r="N356" s="10">
        <v>1</v>
      </c>
      <c r="O356" s="12" t="s">
        <v>1235</v>
      </c>
      <c r="P356" s="11">
        <f ca="1">IFERROR(__xludf.DUMMYFUNCTION("COUNTA(SPLIT(Q356,"" ""))"),200)</f>
        <v>200</v>
      </c>
      <c r="Q356" s="11">
        <v>15</v>
      </c>
      <c r="R356" s="11">
        <f ca="1">IFERROR(__xludf.DUMMYFUNCTION("COUNTA(SPLIT($Q356,CHAR(10),FALSE))"),3)</f>
        <v>3</v>
      </c>
      <c r="S356" s="2">
        <v>-0.97811665699999994</v>
      </c>
      <c r="T356" s="2">
        <v>0.498627129</v>
      </c>
      <c r="U356" s="2">
        <v>72.41</v>
      </c>
      <c r="V356" s="2">
        <v>6.74</v>
      </c>
      <c r="W356" s="2">
        <v>5.65</v>
      </c>
      <c r="X356" s="2">
        <v>9</v>
      </c>
      <c r="Y356" s="2">
        <v>6.7</v>
      </c>
      <c r="Z356" s="2">
        <v>0.1104</v>
      </c>
      <c r="AA356" s="2">
        <v>9.4939999999999997E-2</v>
      </c>
      <c r="AB356" s="2">
        <v>21.627158860000002</v>
      </c>
    </row>
    <row r="357" spans="1:28" x14ac:dyDescent="0.2">
      <c r="A357" s="8">
        <v>1572</v>
      </c>
      <c r="B357" s="5" t="s">
        <v>1236</v>
      </c>
      <c r="C357" s="5" t="s">
        <v>1237</v>
      </c>
      <c r="D357" s="5" t="s">
        <v>1201</v>
      </c>
      <c r="E357" s="9" t="s">
        <v>1238</v>
      </c>
      <c r="F357" s="10">
        <v>1878</v>
      </c>
      <c r="G357" s="10" t="s">
        <v>16</v>
      </c>
      <c r="H357" s="10"/>
      <c r="I357" s="10">
        <v>1300</v>
      </c>
      <c r="J357" s="10" t="s">
        <v>17</v>
      </c>
      <c r="K357" s="10"/>
      <c r="L357" s="10" t="s">
        <v>22</v>
      </c>
      <c r="M357" s="11">
        <v>2</v>
      </c>
      <c r="N357" s="10">
        <v>1.5</v>
      </c>
      <c r="O357" s="12" t="s">
        <v>1239</v>
      </c>
      <c r="P357" s="11">
        <f ca="1">IFERROR(__xludf.DUMMYFUNCTION("COUNTA(SPLIT(Q357,"" ""))"),181)</f>
        <v>181</v>
      </c>
      <c r="Q357" s="11">
        <v>5</v>
      </c>
      <c r="R357" s="11">
        <f ca="1">IFERROR(__xludf.DUMMYFUNCTION("COUNTA(SPLIT($Q357,CHAR(10),FALSE))"),2)</f>
        <v>2</v>
      </c>
      <c r="S357" s="2">
        <v>-1.2580511320000001</v>
      </c>
      <c r="T357" s="2">
        <v>0.46534462799999998</v>
      </c>
      <c r="U357" s="2">
        <v>65.67</v>
      </c>
      <c r="V357" s="2">
        <v>13.19</v>
      </c>
      <c r="W357" s="2">
        <v>14.95</v>
      </c>
      <c r="X357" s="2">
        <v>9</v>
      </c>
      <c r="Y357" s="2">
        <v>7.09</v>
      </c>
      <c r="Z357" s="2">
        <v>-9.3719999999999998E-2</v>
      </c>
      <c r="AA357" s="2">
        <v>-8.9319999999999997E-2</v>
      </c>
      <c r="AB357" s="2">
        <v>20.537000370000001</v>
      </c>
    </row>
    <row r="358" spans="1:28" x14ac:dyDescent="0.2">
      <c r="A358" s="8">
        <v>1573</v>
      </c>
      <c r="B358" s="5" t="s">
        <v>1240</v>
      </c>
      <c r="C358" s="5" t="s">
        <v>1241</v>
      </c>
      <c r="D358" s="5" t="s">
        <v>1242</v>
      </c>
      <c r="E358" s="9" t="s">
        <v>1243</v>
      </c>
      <c r="F358" s="10">
        <v>1878</v>
      </c>
      <c r="G358" s="10" t="s">
        <v>16</v>
      </c>
      <c r="H358" s="10"/>
      <c r="I358" s="10">
        <v>700</v>
      </c>
      <c r="J358" s="10" t="s">
        <v>17</v>
      </c>
      <c r="K358" s="10"/>
      <c r="L358" s="10" t="s">
        <v>18</v>
      </c>
      <c r="M358" s="11">
        <v>1</v>
      </c>
      <c r="N358" s="10">
        <v>1</v>
      </c>
      <c r="O358" s="12" t="s">
        <v>1244</v>
      </c>
      <c r="P358" s="11">
        <f ca="1">IFERROR(__xludf.DUMMYFUNCTION("COUNTA(SPLIT(Q358,"" ""))"),184)</f>
        <v>184</v>
      </c>
      <c r="Q358" s="11">
        <v>19</v>
      </c>
      <c r="R358" s="11">
        <f ca="1">IFERROR(__xludf.DUMMYFUNCTION("COUNTA(SPLIT($Q358,CHAR(10),FALSE))"),8)</f>
        <v>8</v>
      </c>
      <c r="S358" s="2">
        <v>-0.99465296700000005</v>
      </c>
      <c r="T358" s="2">
        <v>0.47893174599999999</v>
      </c>
      <c r="U358" s="2">
        <v>92.59</v>
      </c>
      <c r="V358" s="2">
        <v>2.86</v>
      </c>
      <c r="W358" s="2">
        <v>2.23</v>
      </c>
      <c r="X358" s="2">
        <v>5</v>
      </c>
      <c r="Y358" s="2">
        <v>7.1</v>
      </c>
      <c r="Z358" s="2">
        <v>8.4000000000000005E-2</v>
      </c>
      <c r="AA358" s="2">
        <v>6.1650000000000003E-2</v>
      </c>
      <c r="AB358" s="2">
        <v>23.77061951</v>
      </c>
    </row>
    <row r="359" spans="1:28" x14ac:dyDescent="0.2">
      <c r="A359" s="8">
        <v>1574</v>
      </c>
      <c r="B359" s="5" t="s">
        <v>1245</v>
      </c>
      <c r="C359" s="5" t="s">
        <v>1246</v>
      </c>
      <c r="D359" s="5" t="s">
        <v>1242</v>
      </c>
      <c r="E359" s="9" t="s">
        <v>1247</v>
      </c>
      <c r="F359" s="10">
        <v>1878</v>
      </c>
      <c r="G359" s="10" t="s">
        <v>16</v>
      </c>
      <c r="H359" s="10"/>
      <c r="I359" s="10">
        <v>1100</v>
      </c>
      <c r="J359" s="10" t="s">
        <v>17</v>
      </c>
      <c r="K359" s="10"/>
      <c r="L359" s="10" t="s">
        <v>18</v>
      </c>
      <c r="M359" s="11">
        <v>1</v>
      </c>
      <c r="N359" s="10">
        <v>1</v>
      </c>
      <c r="O359" s="12" t="s">
        <v>1248</v>
      </c>
      <c r="P359" s="11">
        <f ca="1">IFERROR(__xludf.DUMMYFUNCTION("COUNTA(SPLIT(Q359,"" ""))"),191)</f>
        <v>191</v>
      </c>
      <c r="Q359" s="11">
        <v>9</v>
      </c>
      <c r="R359" s="11">
        <f ca="1">IFERROR(__xludf.DUMMYFUNCTION("COUNTA(SPLIT($Q359,CHAR(10),FALSE))"),2)</f>
        <v>2</v>
      </c>
      <c r="S359" s="2">
        <v>-1.0766235239999999</v>
      </c>
      <c r="T359" s="2">
        <v>0.45826535099999999</v>
      </c>
      <c r="U359" s="2">
        <v>68.52</v>
      </c>
      <c r="V359" s="2">
        <v>9.06</v>
      </c>
      <c r="W359" s="2">
        <v>9.66</v>
      </c>
      <c r="X359" s="2">
        <v>11</v>
      </c>
      <c r="Y359" s="2">
        <v>7.15</v>
      </c>
      <c r="Z359" s="2">
        <v>3.2899999999999999E-2</v>
      </c>
      <c r="AA359" s="2">
        <v>1.3310000000000001E-2</v>
      </c>
      <c r="AB359" s="2">
        <v>21.981235259999998</v>
      </c>
    </row>
    <row r="360" spans="1:28" x14ac:dyDescent="0.2">
      <c r="A360" s="8">
        <v>1575</v>
      </c>
      <c r="B360" s="5" t="s">
        <v>1249</v>
      </c>
      <c r="C360" s="5" t="s">
        <v>1250</v>
      </c>
      <c r="D360" s="5" t="s">
        <v>1242</v>
      </c>
      <c r="E360" s="9" t="s">
        <v>1251</v>
      </c>
      <c r="F360" s="10">
        <v>1878</v>
      </c>
      <c r="G360" s="10" t="s">
        <v>16</v>
      </c>
      <c r="H360" s="10"/>
      <c r="I360" s="10">
        <v>1100</v>
      </c>
      <c r="J360" s="10" t="s">
        <v>17</v>
      </c>
      <c r="K360" s="10"/>
      <c r="L360" s="10" t="s">
        <v>18</v>
      </c>
      <c r="M360" s="11">
        <v>1</v>
      </c>
      <c r="N360" s="10">
        <v>1</v>
      </c>
      <c r="O360" s="12" t="s">
        <v>1252</v>
      </c>
      <c r="P360" s="11">
        <f ca="1">IFERROR(__xludf.DUMMYFUNCTION("COUNTA(SPLIT(Q360,"" ""))"),183)</f>
        <v>183</v>
      </c>
      <c r="Q360" s="11">
        <v>8</v>
      </c>
      <c r="R360" s="11">
        <f ca="1">IFERROR(__xludf.DUMMYFUNCTION("COUNTA(SPLIT($Q360,CHAR(10),FALSE))"),2)</f>
        <v>2</v>
      </c>
      <c r="S360" s="2">
        <v>-2.058022647</v>
      </c>
      <c r="T360" s="2">
        <v>0.50402287000000001</v>
      </c>
      <c r="U360" s="2">
        <v>77.709999999999994</v>
      </c>
      <c r="V360" s="2">
        <v>8.1999999999999993</v>
      </c>
      <c r="W360" s="2">
        <v>9</v>
      </c>
      <c r="X360" s="2">
        <v>9</v>
      </c>
      <c r="Y360" s="2">
        <v>7.08</v>
      </c>
      <c r="Z360" s="2">
        <v>2.2749999999999999E-2</v>
      </c>
      <c r="AA360" s="2">
        <v>2.1160000000000002E-2</v>
      </c>
      <c r="AB360" s="2">
        <v>15.842465089999999</v>
      </c>
    </row>
    <row r="361" spans="1:28" x14ac:dyDescent="0.2">
      <c r="A361" s="8">
        <v>1577</v>
      </c>
      <c r="B361" s="5" t="s">
        <v>1253</v>
      </c>
      <c r="C361" s="5" t="s">
        <v>1254</v>
      </c>
      <c r="D361" s="5" t="s">
        <v>1242</v>
      </c>
      <c r="E361" s="9" t="s">
        <v>1255</v>
      </c>
      <c r="F361" s="10">
        <v>1878</v>
      </c>
      <c r="G361" s="10" t="s">
        <v>68</v>
      </c>
      <c r="H361" s="10"/>
      <c r="I361" s="10">
        <v>1100</v>
      </c>
      <c r="J361" s="10" t="s">
        <v>17</v>
      </c>
      <c r="K361" s="10"/>
      <c r="L361" s="10" t="s">
        <v>18</v>
      </c>
      <c r="M361" s="11">
        <v>1</v>
      </c>
      <c r="N361" s="10">
        <v>1</v>
      </c>
      <c r="O361" s="12" t="s">
        <v>1256</v>
      </c>
      <c r="P361" s="11">
        <f ca="1">IFERROR(__xludf.DUMMYFUNCTION("COUNTA(SPLIT(Q361,"" ""))"),191)</f>
        <v>191</v>
      </c>
      <c r="Q361" s="11">
        <v>9</v>
      </c>
      <c r="R361" s="11">
        <f ca="1">IFERROR(__xludf.DUMMYFUNCTION("COUNTA(SPLIT($Q361,CHAR(10),FALSE))"),1)</f>
        <v>1</v>
      </c>
      <c r="S361" s="2">
        <v>-2.641977952</v>
      </c>
      <c r="T361" s="2">
        <v>0.51503180900000001</v>
      </c>
      <c r="U361" s="2">
        <v>73.430000000000007</v>
      </c>
      <c r="V361" s="2">
        <v>8.51</v>
      </c>
      <c r="W361" s="2">
        <v>9.74</v>
      </c>
      <c r="X361" s="2">
        <v>8</v>
      </c>
      <c r="Y361" s="2">
        <v>6.32</v>
      </c>
      <c r="Z361" s="2">
        <v>0.22040000000000001</v>
      </c>
      <c r="AA361" s="2">
        <v>0.23169000000000001</v>
      </c>
      <c r="AB361" s="2">
        <v>10.83720851</v>
      </c>
    </row>
    <row r="362" spans="1:28" x14ac:dyDescent="0.2">
      <c r="A362" s="8">
        <v>1578</v>
      </c>
      <c r="B362" s="5" t="s">
        <v>1257</v>
      </c>
      <c r="C362" s="5" t="s">
        <v>1258</v>
      </c>
      <c r="D362" s="5" t="s">
        <v>1242</v>
      </c>
      <c r="E362" s="9" t="s">
        <v>1259</v>
      </c>
      <c r="F362" s="10">
        <v>1878</v>
      </c>
      <c r="G362" s="10" t="s">
        <v>16</v>
      </c>
      <c r="H362" s="10"/>
      <c r="I362" s="10">
        <v>1100</v>
      </c>
      <c r="J362" s="10" t="s">
        <v>17</v>
      </c>
      <c r="K362" s="10"/>
      <c r="L362" s="10" t="s">
        <v>18</v>
      </c>
      <c r="M362" s="11">
        <v>1</v>
      </c>
      <c r="N362" s="10">
        <v>1</v>
      </c>
      <c r="O362" s="12" t="s">
        <v>1260</v>
      </c>
      <c r="P362" s="11">
        <f ca="1">IFERROR(__xludf.DUMMYFUNCTION("COUNTA(SPLIT(Q362,"" ""))"),160)</f>
        <v>160</v>
      </c>
      <c r="Q362" s="11">
        <v>6</v>
      </c>
      <c r="R362" s="11">
        <f ca="1">IFERROR(__xludf.DUMMYFUNCTION("COUNTA(SPLIT($Q362,CHAR(10),FALSE))"),1)</f>
        <v>1</v>
      </c>
      <c r="S362" s="2">
        <v>-0.88896012800000002</v>
      </c>
      <c r="T362" s="2">
        <v>0.46286823999999999</v>
      </c>
      <c r="U362" s="2">
        <v>67.150000000000006</v>
      </c>
      <c r="V362" s="2">
        <v>10.64</v>
      </c>
      <c r="W362" s="2">
        <v>12.5</v>
      </c>
      <c r="X362" s="2">
        <v>10</v>
      </c>
      <c r="Y362" s="2">
        <v>7.89</v>
      </c>
      <c r="Z362" s="2">
        <v>0.22478999999999999</v>
      </c>
      <c r="AA362" s="2">
        <v>0.23624000000000001</v>
      </c>
      <c r="AB362" s="2">
        <v>6.1238511620000002</v>
      </c>
    </row>
    <row r="363" spans="1:28" x14ac:dyDescent="0.2">
      <c r="A363" s="8">
        <v>1579</v>
      </c>
      <c r="B363" s="5" t="s">
        <v>1261</v>
      </c>
      <c r="C363" s="5" t="s">
        <v>1262</v>
      </c>
      <c r="D363" s="5" t="s">
        <v>1242</v>
      </c>
      <c r="E363" s="9" t="s">
        <v>1263</v>
      </c>
      <c r="F363" s="10">
        <v>1878</v>
      </c>
      <c r="G363" s="10" t="s">
        <v>68</v>
      </c>
      <c r="H363" s="10"/>
      <c r="I363" s="10">
        <v>1300</v>
      </c>
      <c r="J363" s="10" t="s">
        <v>17</v>
      </c>
      <c r="K363" s="10"/>
      <c r="L363" s="10" t="s">
        <v>18</v>
      </c>
      <c r="M363" s="11">
        <v>1</v>
      </c>
      <c r="N363" s="10">
        <v>1</v>
      </c>
      <c r="O363" s="12" t="s">
        <v>1264</v>
      </c>
      <c r="P363" s="11">
        <f ca="1">IFERROR(__xludf.DUMMYFUNCTION("COUNTA(SPLIT(Q363,"" ""))"),179)</f>
        <v>179</v>
      </c>
      <c r="Q363" s="11">
        <v>9</v>
      </c>
      <c r="R363" s="11">
        <f ca="1">IFERROR(__xludf.DUMMYFUNCTION("COUNTA(SPLIT($Q363,CHAR(10),FALSE))"),3)</f>
        <v>3</v>
      </c>
      <c r="S363" s="2">
        <v>-0.56108449000000005</v>
      </c>
      <c r="T363" s="2">
        <v>0.46840504199999999</v>
      </c>
      <c r="U363" s="2">
        <v>66.31</v>
      </c>
      <c r="V363" s="2">
        <v>9.17</v>
      </c>
      <c r="W363" s="2">
        <v>10.66</v>
      </c>
      <c r="X363" s="2">
        <v>10</v>
      </c>
      <c r="Y363" s="2">
        <v>7.54</v>
      </c>
      <c r="Z363" s="2">
        <v>0.20659</v>
      </c>
      <c r="AA363" s="2">
        <v>0.20313999999999999</v>
      </c>
      <c r="AB363" s="2">
        <v>7.2213792359999998</v>
      </c>
    </row>
    <row r="364" spans="1:28" x14ac:dyDescent="0.2">
      <c r="A364" s="8">
        <v>1580</v>
      </c>
      <c r="B364" s="5" t="s">
        <v>1265</v>
      </c>
      <c r="C364" s="5" t="s">
        <v>1266</v>
      </c>
      <c r="D364" s="5" t="s">
        <v>1242</v>
      </c>
      <c r="E364" s="9" t="s">
        <v>1267</v>
      </c>
      <c r="F364" s="10">
        <v>1878</v>
      </c>
      <c r="G364" s="10" t="s">
        <v>16</v>
      </c>
      <c r="H364" s="10"/>
      <c r="I364" s="10">
        <v>1100</v>
      </c>
      <c r="J364" s="10" t="s">
        <v>51</v>
      </c>
      <c r="K364" s="10"/>
      <c r="L364" s="10" t="s">
        <v>18</v>
      </c>
      <c r="M364" s="11">
        <v>1</v>
      </c>
      <c r="N364" s="10">
        <v>1</v>
      </c>
      <c r="O364" s="12" t="s">
        <v>1268</v>
      </c>
      <c r="P364" s="11">
        <f ca="1">IFERROR(__xludf.DUMMYFUNCTION("COUNTA(SPLIT(Q364,"" ""))"),189)</f>
        <v>189</v>
      </c>
      <c r="Q364" s="11">
        <v>10</v>
      </c>
      <c r="R364" s="11">
        <f ca="1">IFERROR(__xludf.DUMMYFUNCTION("COUNTA(SPLIT($Q364,CHAR(10),FALSE))"),5)</f>
        <v>5</v>
      </c>
      <c r="S364" s="2">
        <v>-1.1616514950000001</v>
      </c>
      <c r="T364" s="2">
        <v>0.47566026300000003</v>
      </c>
      <c r="U364" s="2">
        <v>62.11</v>
      </c>
      <c r="V364" s="2">
        <v>10.14</v>
      </c>
      <c r="W364" s="2">
        <v>10.94</v>
      </c>
      <c r="X364" s="2">
        <v>10</v>
      </c>
      <c r="Y364" s="2">
        <v>7.57</v>
      </c>
      <c r="Z364" s="2">
        <v>0.1234</v>
      </c>
      <c r="AA364" s="2">
        <v>0.10224</v>
      </c>
      <c r="AB364" s="2">
        <v>11.982872629999999</v>
      </c>
    </row>
    <row r="365" spans="1:28" x14ac:dyDescent="0.2">
      <c r="A365" s="8">
        <v>1581</v>
      </c>
      <c r="B365" s="5" t="s">
        <v>1269</v>
      </c>
      <c r="C365" s="5" t="s">
        <v>1270</v>
      </c>
      <c r="D365" s="5" t="s">
        <v>1242</v>
      </c>
      <c r="E365" s="9" t="s">
        <v>1271</v>
      </c>
      <c r="F365" s="10">
        <v>1878</v>
      </c>
      <c r="G365" s="10" t="s">
        <v>16</v>
      </c>
      <c r="H365" s="10"/>
      <c r="I365" s="10">
        <v>1100</v>
      </c>
      <c r="J365" s="10" t="s">
        <v>51</v>
      </c>
      <c r="K365" s="10"/>
      <c r="L365" s="10" t="s">
        <v>18</v>
      </c>
      <c r="M365" s="11">
        <v>1</v>
      </c>
      <c r="N365" s="10">
        <v>1</v>
      </c>
      <c r="O365" s="12" t="s">
        <v>1272</v>
      </c>
      <c r="P365" s="11">
        <f ca="1">IFERROR(__xludf.DUMMYFUNCTION("COUNTA(SPLIT(Q365,"" ""))"),178)</f>
        <v>178</v>
      </c>
      <c r="Q365" s="11">
        <v>8</v>
      </c>
      <c r="R365" s="11">
        <f ca="1">IFERROR(__xludf.DUMMYFUNCTION("COUNTA(SPLIT($Q365,CHAR(10),FALSE))"),3)</f>
        <v>3</v>
      </c>
      <c r="S365" s="2">
        <v>-0.42681300500000002</v>
      </c>
      <c r="T365" s="2">
        <v>0.47821995699999997</v>
      </c>
      <c r="U365" s="2">
        <v>68.849999999999994</v>
      </c>
      <c r="V365" s="2">
        <v>9.25</v>
      </c>
      <c r="W365" s="2">
        <v>9.69</v>
      </c>
      <c r="X365" s="2">
        <v>9</v>
      </c>
      <c r="Y365" s="2">
        <v>6.95</v>
      </c>
      <c r="Z365" s="2">
        <v>8.616E-2</v>
      </c>
      <c r="AA365" s="2">
        <v>8.9090000000000003E-2</v>
      </c>
      <c r="AB365" s="2">
        <v>24.01903669</v>
      </c>
    </row>
    <row r="366" spans="1:28" x14ac:dyDescent="0.2">
      <c r="A366" s="8">
        <v>1582</v>
      </c>
      <c r="B366" s="5" t="s">
        <v>1269</v>
      </c>
      <c r="C366" s="5" t="s">
        <v>1273</v>
      </c>
      <c r="D366" s="5" t="s">
        <v>1242</v>
      </c>
      <c r="E366" s="9" t="s">
        <v>1274</v>
      </c>
      <c r="F366" s="10">
        <v>1878</v>
      </c>
      <c r="G366" s="10" t="s">
        <v>16</v>
      </c>
      <c r="H366" s="10"/>
      <c r="I366" s="10">
        <v>900</v>
      </c>
      <c r="J366" s="10" t="s">
        <v>17</v>
      </c>
      <c r="K366" s="10"/>
      <c r="L366" s="10" t="s">
        <v>18</v>
      </c>
      <c r="M366" s="11">
        <v>1</v>
      </c>
      <c r="N366" s="10">
        <v>1</v>
      </c>
      <c r="O366" s="12" t="s">
        <v>1275</v>
      </c>
      <c r="P366" s="11">
        <f ca="1">IFERROR(__xludf.DUMMYFUNCTION("COUNTA(SPLIT(Q366,"" ""))"),180)</f>
        <v>180</v>
      </c>
      <c r="Q366" s="11">
        <v>9</v>
      </c>
      <c r="R366" s="11">
        <f ca="1">IFERROR(__xludf.DUMMYFUNCTION("COUNTA(SPLIT($Q366,CHAR(10),FALSE))"),3)</f>
        <v>3</v>
      </c>
      <c r="S366" s="2">
        <v>0.26774595099999998</v>
      </c>
      <c r="T366" s="2">
        <v>0.46666421600000002</v>
      </c>
      <c r="U366" s="2">
        <v>77.56</v>
      </c>
      <c r="V366" s="2">
        <v>7.49</v>
      </c>
      <c r="W366" s="2">
        <v>7.69</v>
      </c>
      <c r="X366" s="2">
        <v>8</v>
      </c>
      <c r="Y366" s="2">
        <v>5.94</v>
      </c>
      <c r="Z366" s="2">
        <v>1.7930000000000001E-2</v>
      </c>
      <c r="AA366" s="2">
        <v>4.1099999999999999E-3</v>
      </c>
      <c r="AB366" s="2">
        <v>23.254065910000001</v>
      </c>
    </row>
    <row r="367" spans="1:28" x14ac:dyDescent="0.2">
      <c r="A367" s="8">
        <v>1583</v>
      </c>
      <c r="B367" s="5" t="s">
        <v>1276</v>
      </c>
      <c r="C367" s="5" t="s">
        <v>1277</v>
      </c>
      <c r="D367" s="5" t="s">
        <v>1278</v>
      </c>
      <c r="E367" s="9" t="s">
        <v>1279</v>
      </c>
      <c r="F367" s="10">
        <v>1912</v>
      </c>
      <c r="G367" s="10" t="s">
        <v>16</v>
      </c>
      <c r="H367" s="10"/>
      <c r="I367" s="10">
        <v>700</v>
      </c>
      <c r="J367" s="10" t="s">
        <v>51</v>
      </c>
      <c r="K367" s="10"/>
      <c r="L367" s="10" t="s">
        <v>18</v>
      </c>
      <c r="M367" s="11">
        <v>1</v>
      </c>
      <c r="N367" s="10">
        <v>1</v>
      </c>
      <c r="O367" s="12" t="s">
        <v>1280</v>
      </c>
      <c r="P367" s="11">
        <f ca="1">IFERROR(__xludf.DUMMYFUNCTION("COUNTA(SPLIT(Q367,"" ""))"),162)</f>
        <v>162</v>
      </c>
      <c r="Q367" s="11">
        <v>11</v>
      </c>
      <c r="R367" s="11">
        <f ca="1">IFERROR(__xludf.DUMMYFUNCTION("COUNTA(SPLIT($Q367,CHAR(10),FALSE))"),2)</f>
        <v>2</v>
      </c>
      <c r="S367" s="2">
        <v>1.465592368</v>
      </c>
      <c r="T367" s="2">
        <v>0.63901756399999998</v>
      </c>
      <c r="U367" s="2">
        <v>82.8</v>
      </c>
      <c r="V367" s="2">
        <v>5.39</v>
      </c>
      <c r="W367" s="2">
        <v>4.1900000000000004</v>
      </c>
      <c r="X367" s="2">
        <v>7</v>
      </c>
      <c r="Y367" s="2">
        <v>5.63</v>
      </c>
      <c r="Z367" s="2">
        <v>-1.5140000000000001E-2</v>
      </c>
      <c r="AA367" s="2">
        <v>3.7499999999999999E-3</v>
      </c>
      <c r="AB367" s="2">
        <v>27.620977790000001</v>
      </c>
    </row>
    <row r="368" spans="1:28" x14ac:dyDescent="0.2">
      <c r="A368" s="8">
        <v>1584</v>
      </c>
      <c r="B368" s="5" t="s">
        <v>1276</v>
      </c>
      <c r="C368" s="5" t="s">
        <v>1281</v>
      </c>
      <c r="D368" s="5" t="s">
        <v>1278</v>
      </c>
      <c r="E368" s="9" t="s">
        <v>1279</v>
      </c>
      <c r="F368" s="10">
        <v>1912</v>
      </c>
      <c r="G368" s="10" t="s">
        <v>16</v>
      </c>
      <c r="H368" s="10"/>
      <c r="I368" s="10">
        <v>900</v>
      </c>
      <c r="J368" s="10" t="s">
        <v>17</v>
      </c>
      <c r="K368" s="10"/>
      <c r="L368" s="10" t="s">
        <v>22</v>
      </c>
      <c r="M368" s="11">
        <v>2</v>
      </c>
      <c r="N368" s="10">
        <v>1.5</v>
      </c>
      <c r="O368" s="12" t="s">
        <v>1282</v>
      </c>
      <c r="P368" s="11">
        <f ca="1">IFERROR(__xludf.DUMMYFUNCTION("COUNTA(SPLIT(Q368,"" ""))"),165)</f>
        <v>165</v>
      </c>
      <c r="Q368" s="11">
        <v>9</v>
      </c>
      <c r="R368" s="11">
        <f ca="1">IFERROR(__xludf.DUMMYFUNCTION("COUNTA(SPLIT($Q368,CHAR(10),FALSE))"),3)</f>
        <v>3</v>
      </c>
      <c r="S368" s="2">
        <v>-0.59117341599999995</v>
      </c>
      <c r="T368" s="2">
        <v>0.48216783899999999</v>
      </c>
      <c r="U368" s="2">
        <v>85.16</v>
      </c>
      <c r="V368" s="2">
        <v>5.99</v>
      </c>
      <c r="W368" s="2">
        <v>7.06</v>
      </c>
      <c r="X368" s="2">
        <v>6</v>
      </c>
      <c r="Y368" s="2">
        <v>5.79</v>
      </c>
      <c r="Z368" s="2">
        <v>0.10761999999999999</v>
      </c>
      <c r="AA368" s="2">
        <v>0.13277</v>
      </c>
      <c r="AB368" s="2">
        <v>15.874352</v>
      </c>
    </row>
    <row r="369" spans="1:28" x14ac:dyDescent="0.2">
      <c r="A369" s="8">
        <v>1585</v>
      </c>
      <c r="B369" s="5" t="s">
        <v>1283</v>
      </c>
      <c r="C369" s="5" t="s">
        <v>1284</v>
      </c>
      <c r="D369" s="5" t="s">
        <v>1278</v>
      </c>
      <c r="E369" s="9" t="s">
        <v>1279</v>
      </c>
      <c r="F369" s="10">
        <v>2002</v>
      </c>
      <c r="G369" s="10" t="s">
        <v>16</v>
      </c>
      <c r="H369" s="10"/>
      <c r="I369" s="10">
        <v>1100</v>
      </c>
      <c r="J369" s="10" t="s">
        <v>17</v>
      </c>
      <c r="K369" s="10"/>
      <c r="L369" s="10" t="s">
        <v>22</v>
      </c>
      <c r="M369" s="11">
        <v>2</v>
      </c>
      <c r="N369" s="10">
        <v>2</v>
      </c>
      <c r="O369" s="12" t="s">
        <v>1285</v>
      </c>
      <c r="P369" s="11">
        <f ca="1">IFERROR(__xludf.DUMMYFUNCTION("COUNTA(SPLIT(Q369,"" ""))"),192)</f>
        <v>192</v>
      </c>
      <c r="Q369" s="11">
        <v>6</v>
      </c>
      <c r="R369" s="11">
        <f ca="1">IFERROR(__xludf.DUMMYFUNCTION("COUNTA(SPLIT($Q369,CHAR(10),FALSE))"),2)</f>
        <v>2</v>
      </c>
      <c r="S369" s="2">
        <v>-0.51534739100000004</v>
      </c>
      <c r="T369" s="2">
        <v>0.49047663499999999</v>
      </c>
      <c r="U369" s="2">
        <v>69.42</v>
      </c>
      <c r="V369" s="2">
        <v>11.57</v>
      </c>
      <c r="W369" s="2">
        <v>13.07</v>
      </c>
      <c r="X369" s="2">
        <v>10</v>
      </c>
      <c r="Y369" s="2">
        <v>2.17</v>
      </c>
      <c r="Z369" s="2">
        <v>-7.8600000000000007E-3</v>
      </c>
      <c r="AA369" s="2">
        <v>-3.2200000000000002E-3</v>
      </c>
      <c r="AB369" s="2">
        <v>16.664319410000001</v>
      </c>
    </row>
    <row r="370" spans="1:28" x14ac:dyDescent="0.2">
      <c r="A370" s="8">
        <v>1586</v>
      </c>
      <c r="B370" s="5" t="s">
        <v>1283</v>
      </c>
      <c r="C370" s="5" t="s">
        <v>1286</v>
      </c>
      <c r="D370" s="5" t="s">
        <v>1278</v>
      </c>
      <c r="E370" s="9" t="s">
        <v>1279</v>
      </c>
      <c r="F370" s="10">
        <v>2002</v>
      </c>
      <c r="G370" s="10" t="s">
        <v>16</v>
      </c>
      <c r="H370" s="10"/>
      <c r="I370" s="10">
        <v>1300</v>
      </c>
      <c r="J370" s="10" t="s">
        <v>17</v>
      </c>
      <c r="K370" s="10"/>
      <c r="L370" s="10" t="s">
        <v>22</v>
      </c>
      <c r="M370" s="11">
        <v>2</v>
      </c>
      <c r="N370" s="10">
        <v>1.5</v>
      </c>
      <c r="O370" s="12" t="s">
        <v>1287</v>
      </c>
      <c r="P370" s="11">
        <f ca="1">IFERROR(__xludf.DUMMYFUNCTION("COUNTA(SPLIT(Q370,"" ""))"),169)</f>
        <v>169</v>
      </c>
      <c r="Q370" s="11">
        <v>5</v>
      </c>
      <c r="R370" s="11">
        <f ca="1">IFERROR(__xludf.DUMMYFUNCTION("COUNTA(SPLIT($Q370,CHAR(10),FALSE))"),1)</f>
        <v>1</v>
      </c>
      <c r="S370" s="2">
        <v>-0.72006882100000003</v>
      </c>
      <c r="T370" s="2">
        <v>0.47276527600000001</v>
      </c>
      <c r="U370" s="2">
        <v>68.91</v>
      </c>
      <c r="V370" s="2">
        <v>12.05</v>
      </c>
      <c r="W370" s="2">
        <v>14.68</v>
      </c>
      <c r="X370" s="2">
        <v>7</v>
      </c>
      <c r="Y370" s="2">
        <v>7.09</v>
      </c>
      <c r="Z370" s="2">
        <v>0.1472</v>
      </c>
      <c r="AA370" s="2">
        <v>0.16322</v>
      </c>
      <c r="AB370" s="2">
        <v>9.7322006549999998</v>
      </c>
    </row>
    <row r="371" spans="1:28" x14ac:dyDescent="0.2">
      <c r="A371" s="8">
        <v>1587</v>
      </c>
      <c r="B371" s="5" t="s">
        <v>1288</v>
      </c>
      <c r="C371" s="5" t="s">
        <v>1289</v>
      </c>
      <c r="D371" s="5" t="s">
        <v>1278</v>
      </c>
      <c r="E371" s="9" t="s">
        <v>1279</v>
      </c>
      <c r="F371" s="10">
        <v>1874</v>
      </c>
      <c r="G371" s="10" t="s">
        <v>16</v>
      </c>
      <c r="H371" s="10"/>
      <c r="I371" s="10">
        <v>900</v>
      </c>
      <c r="J371" s="10" t="s">
        <v>51</v>
      </c>
      <c r="K371" s="10"/>
      <c r="L371" s="10" t="s">
        <v>22</v>
      </c>
      <c r="M371" s="11">
        <v>2</v>
      </c>
      <c r="N371" s="10">
        <v>2</v>
      </c>
      <c r="O371" s="12" t="s">
        <v>1290</v>
      </c>
      <c r="P371" s="11">
        <f ca="1">IFERROR(__xludf.DUMMYFUNCTION("COUNTA(SPLIT(Q371,"" ""))"),175)</f>
        <v>175</v>
      </c>
      <c r="Q371" s="11">
        <v>10</v>
      </c>
      <c r="R371" s="11">
        <f ca="1">IFERROR(__xludf.DUMMYFUNCTION("COUNTA(SPLIT($Q371,CHAR(10),FALSE))"),1)</f>
        <v>1</v>
      </c>
      <c r="S371" s="2">
        <v>-6.4998749999999994E-2</v>
      </c>
      <c r="T371" s="2">
        <v>0.49134766800000002</v>
      </c>
      <c r="U371" s="2">
        <v>80.3</v>
      </c>
      <c r="V371" s="2">
        <v>6.41</v>
      </c>
      <c r="W371" s="2">
        <v>6.79</v>
      </c>
      <c r="X371" s="2">
        <v>8</v>
      </c>
      <c r="Y371" s="2">
        <v>6.49</v>
      </c>
      <c r="Z371" s="2">
        <v>9.0249999999999997E-2</v>
      </c>
      <c r="AA371" s="2">
        <v>9.9199999999999997E-2</v>
      </c>
      <c r="AB371" s="2">
        <v>14.79902888</v>
      </c>
    </row>
    <row r="372" spans="1:28" x14ac:dyDescent="0.2">
      <c r="A372" s="8">
        <v>1588</v>
      </c>
      <c r="B372" s="5" t="s">
        <v>1288</v>
      </c>
      <c r="C372" s="5" t="s">
        <v>1291</v>
      </c>
      <c r="D372" s="5" t="s">
        <v>1278</v>
      </c>
      <c r="E372" s="9" t="s">
        <v>1279</v>
      </c>
      <c r="F372" s="10">
        <v>1874</v>
      </c>
      <c r="G372" s="10" t="s">
        <v>16</v>
      </c>
      <c r="H372" s="10"/>
      <c r="I372" s="10">
        <v>900</v>
      </c>
      <c r="J372" s="10" t="s">
        <v>17</v>
      </c>
      <c r="K372" s="10"/>
      <c r="L372" s="10" t="s">
        <v>22</v>
      </c>
      <c r="M372" s="11">
        <v>2</v>
      </c>
      <c r="N372" s="10">
        <v>1.5</v>
      </c>
      <c r="O372" s="12" t="s">
        <v>1292</v>
      </c>
      <c r="P372" s="11">
        <f ca="1">IFERROR(__xludf.DUMMYFUNCTION("COUNTA(SPLIT(Q372,"" ""))"),182)</f>
        <v>182</v>
      </c>
      <c r="Q372" s="11">
        <v>8</v>
      </c>
      <c r="R372" s="11">
        <f ca="1">IFERROR(__xludf.DUMMYFUNCTION("COUNTA(SPLIT($Q372,CHAR(10),FALSE))"),5)</f>
        <v>5</v>
      </c>
      <c r="S372" s="2">
        <v>-1.0212524380000001</v>
      </c>
      <c r="T372" s="2">
        <v>0.46576231099999998</v>
      </c>
      <c r="U372" s="2">
        <v>68.88</v>
      </c>
      <c r="V372" s="2">
        <v>10.25</v>
      </c>
      <c r="W372" s="2">
        <v>12.31</v>
      </c>
      <c r="X372" s="2">
        <v>9</v>
      </c>
      <c r="Y372" s="2">
        <v>5.89</v>
      </c>
      <c r="Z372" s="2">
        <v>0.17013</v>
      </c>
      <c r="AA372" s="2">
        <v>0.17013</v>
      </c>
      <c r="AB372" s="2">
        <v>21.082837080000001</v>
      </c>
    </row>
    <row r="373" spans="1:28" x14ac:dyDescent="0.2">
      <c r="A373" s="8">
        <v>1589</v>
      </c>
      <c r="B373" s="5" t="s">
        <v>1293</v>
      </c>
      <c r="C373" s="5" t="s">
        <v>1294</v>
      </c>
      <c r="D373" s="5" t="s">
        <v>1278</v>
      </c>
      <c r="E373" s="9" t="s">
        <v>1279</v>
      </c>
      <c r="F373" s="10">
        <v>1912</v>
      </c>
      <c r="G373" s="10" t="s">
        <v>16</v>
      </c>
      <c r="H373" s="10"/>
      <c r="I373" s="10">
        <v>900</v>
      </c>
      <c r="J373" s="10" t="s">
        <v>178</v>
      </c>
      <c r="K373" s="10"/>
      <c r="L373" s="10" t="s">
        <v>18</v>
      </c>
      <c r="M373" s="11">
        <v>1</v>
      </c>
      <c r="N373" s="10">
        <v>1</v>
      </c>
      <c r="O373" s="12" t="s">
        <v>1295</v>
      </c>
      <c r="P373" s="11">
        <f ca="1">IFERROR(__xludf.DUMMYFUNCTION("COUNTA(SPLIT(Q373,"" ""))"),190)</f>
        <v>190</v>
      </c>
      <c r="Q373" s="11">
        <v>13</v>
      </c>
      <c r="R373" s="11">
        <f ca="1">IFERROR(__xludf.DUMMYFUNCTION("COUNTA(SPLIT($Q373,CHAR(10),FALSE))"),3)</f>
        <v>3</v>
      </c>
      <c r="S373" s="2">
        <v>-1.1018626760000001</v>
      </c>
      <c r="T373" s="2">
        <v>0.45504420800000001</v>
      </c>
      <c r="U373" s="2">
        <v>80.92</v>
      </c>
      <c r="V373" s="2">
        <v>5.68</v>
      </c>
      <c r="W373" s="2">
        <v>5.67</v>
      </c>
      <c r="X373" s="2">
        <v>8</v>
      </c>
      <c r="Y373" s="2">
        <v>6.09</v>
      </c>
      <c r="Z373" s="2">
        <v>7.8380000000000005E-2</v>
      </c>
      <c r="AA373" s="2">
        <v>5.883E-2</v>
      </c>
      <c r="AB373" s="2">
        <v>17.506941680000001</v>
      </c>
    </row>
    <row r="374" spans="1:28" x14ac:dyDescent="0.2">
      <c r="A374" s="8">
        <v>1591</v>
      </c>
      <c r="B374" s="5" t="s">
        <v>1296</v>
      </c>
      <c r="C374" s="5" t="s">
        <v>1297</v>
      </c>
      <c r="D374" s="5" t="s">
        <v>1278</v>
      </c>
      <c r="E374" s="9" t="s">
        <v>1279</v>
      </c>
      <c r="F374" s="10">
        <v>1903</v>
      </c>
      <c r="G374" s="10" t="s">
        <v>16</v>
      </c>
      <c r="H374" s="10"/>
      <c r="I374" s="10">
        <v>1100</v>
      </c>
      <c r="J374" s="10" t="s">
        <v>51</v>
      </c>
      <c r="K374" s="10"/>
      <c r="L374" s="10" t="s">
        <v>18</v>
      </c>
      <c r="M374" s="11">
        <v>1</v>
      </c>
      <c r="N374" s="10">
        <v>1</v>
      </c>
      <c r="O374" s="12" t="s">
        <v>1298</v>
      </c>
      <c r="P374" s="11">
        <f ca="1">IFERROR(__xludf.DUMMYFUNCTION("COUNTA(SPLIT(Q374,"" ""))"),160)</f>
        <v>160</v>
      </c>
      <c r="Q374" s="11">
        <v>9</v>
      </c>
      <c r="R374" s="11">
        <f ca="1">IFERROR(__xludf.DUMMYFUNCTION("COUNTA(SPLIT($Q374,CHAR(10),FALSE))"),3)</f>
        <v>3</v>
      </c>
      <c r="S374" s="2">
        <v>-9.5749984999999996E-2</v>
      </c>
      <c r="T374" s="2">
        <v>0.46440559300000001</v>
      </c>
      <c r="U374" s="2">
        <v>84.12</v>
      </c>
      <c r="V374" s="2">
        <v>6</v>
      </c>
      <c r="W374" s="2">
        <v>6.99</v>
      </c>
      <c r="X374" s="2">
        <v>7</v>
      </c>
      <c r="Y374" s="2">
        <v>5.7</v>
      </c>
      <c r="Z374" s="2">
        <v>0.11509</v>
      </c>
      <c r="AA374" s="2">
        <v>0.15243000000000001</v>
      </c>
      <c r="AB374" s="2">
        <v>20.256378389999998</v>
      </c>
    </row>
    <row r="375" spans="1:28" x14ac:dyDescent="0.2">
      <c r="A375" s="8">
        <v>1592</v>
      </c>
      <c r="B375" s="5" t="s">
        <v>1296</v>
      </c>
      <c r="C375" s="5" t="s">
        <v>1299</v>
      </c>
      <c r="D375" s="5" t="s">
        <v>1278</v>
      </c>
      <c r="E375" s="9" t="s">
        <v>1279</v>
      </c>
      <c r="F375" s="10">
        <v>1912</v>
      </c>
      <c r="G375" s="10" t="s">
        <v>16</v>
      </c>
      <c r="H375" s="10"/>
      <c r="I375" s="10">
        <v>1100</v>
      </c>
      <c r="J375" s="10" t="s">
        <v>51</v>
      </c>
      <c r="K375" s="10"/>
      <c r="L375" s="10" t="s">
        <v>22</v>
      </c>
      <c r="M375" s="11">
        <v>2</v>
      </c>
      <c r="N375" s="10">
        <v>1.5</v>
      </c>
      <c r="O375" s="12" t="s">
        <v>1300</v>
      </c>
      <c r="P375" s="11">
        <f ca="1">IFERROR(__xludf.DUMMYFUNCTION("COUNTA(SPLIT(Q375,"" ""))"),172)</f>
        <v>172</v>
      </c>
      <c r="Q375" s="11">
        <v>7</v>
      </c>
      <c r="R375" s="11">
        <f ca="1">IFERROR(__xludf.DUMMYFUNCTION("COUNTA(SPLIT($Q375,CHAR(10),FALSE))"),4)</f>
        <v>4</v>
      </c>
      <c r="S375" s="2">
        <v>-0.374500006</v>
      </c>
      <c r="T375" s="2">
        <v>0.54111496100000001</v>
      </c>
      <c r="U375" s="2">
        <v>71.510000000000005</v>
      </c>
      <c r="V375" s="2">
        <v>8.7200000000000006</v>
      </c>
      <c r="W375" s="2">
        <v>9.7799999999999994</v>
      </c>
      <c r="X375" s="2">
        <v>10</v>
      </c>
      <c r="Y375" s="2">
        <v>6.89</v>
      </c>
      <c r="Z375" s="2">
        <v>0.11674</v>
      </c>
      <c r="AA375" s="2">
        <v>0.12441000000000001</v>
      </c>
      <c r="AB375" s="2">
        <v>25.59808469</v>
      </c>
    </row>
    <row r="376" spans="1:28" x14ac:dyDescent="0.2">
      <c r="A376" s="8">
        <v>1593</v>
      </c>
      <c r="B376" s="5" t="s">
        <v>1301</v>
      </c>
      <c r="C376" s="5" t="s">
        <v>1302</v>
      </c>
      <c r="D376" s="5" t="s">
        <v>1278</v>
      </c>
      <c r="E376" s="9" t="s">
        <v>1279</v>
      </c>
      <c r="F376" s="10">
        <v>1917</v>
      </c>
      <c r="G376" s="10" t="s">
        <v>16</v>
      </c>
      <c r="H376" s="10"/>
      <c r="I376" s="10">
        <v>1300</v>
      </c>
      <c r="J376" s="10" t="s">
        <v>17</v>
      </c>
      <c r="K376" s="10"/>
      <c r="L376" s="10" t="s">
        <v>18</v>
      </c>
      <c r="M376" s="11">
        <v>1</v>
      </c>
      <c r="N376" s="10">
        <v>1</v>
      </c>
      <c r="O376" s="12" t="s">
        <v>1303</v>
      </c>
      <c r="P376" s="11">
        <f ca="1">IFERROR(__xludf.DUMMYFUNCTION("COUNTA(SPLIT(Q376,"" ""))"),152)</f>
        <v>152</v>
      </c>
      <c r="Q376" s="11">
        <v>8</v>
      </c>
      <c r="R376" s="11">
        <f ca="1">IFERROR(__xludf.DUMMYFUNCTION("COUNTA(SPLIT($Q376,CHAR(10),FALSE))"),2)</f>
        <v>2</v>
      </c>
      <c r="S376" s="2">
        <v>0.624751002</v>
      </c>
      <c r="T376" s="2">
        <v>0.49094468699999999</v>
      </c>
      <c r="U376" s="2">
        <v>93.36</v>
      </c>
      <c r="V376" s="2">
        <v>5.0199999999999996</v>
      </c>
      <c r="W376" s="2">
        <v>6.7</v>
      </c>
      <c r="X376" s="2">
        <v>5</v>
      </c>
      <c r="Y376" s="2">
        <v>5.41</v>
      </c>
      <c r="Z376" s="2">
        <v>0.14293</v>
      </c>
      <c r="AA376" s="2">
        <v>0.19031999999999999</v>
      </c>
      <c r="AB376" s="2">
        <v>25.90943004</v>
      </c>
    </row>
    <row r="377" spans="1:28" x14ac:dyDescent="0.2">
      <c r="A377" s="8">
        <v>1594</v>
      </c>
      <c r="B377" s="5" t="s">
        <v>1304</v>
      </c>
      <c r="C377" s="5" t="s">
        <v>1305</v>
      </c>
      <c r="D377" s="5" t="s">
        <v>1278</v>
      </c>
      <c r="E377" s="9" t="s">
        <v>1279</v>
      </c>
      <c r="F377" s="10">
        <v>1892</v>
      </c>
      <c r="G377" s="10" t="s">
        <v>16</v>
      </c>
      <c r="H377" s="10"/>
      <c r="I377" s="10">
        <v>1100</v>
      </c>
      <c r="J377" s="10" t="s">
        <v>51</v>
      </c>
      <c r="K377" s="10"/>
      <c r="L377" s="10" t="s">
        <v>22</v>
      </c>
      <c r="M377" s="11">
        <v>2</v>
      </c>
      <c r="N377" s="10">
        <v>1.5</v>
      </c>
      <c r="O377" s="12" t="s">
        <v>1306</v>
      </c>
      <c r="P377" s="11">
        <f ca="1">IFERROR(__xludf.DUMMYFUNCTION("COUNTA(SPLIT(Q377,"" ""))"),163)</f>
        <v>163</v>
      </c>
      <c r="Q377" s="11">
        <v>9</v>
      </c>
      <c r="R377" s="11">
        <f ca="1">IFERROR(__xludf.DUMMYFUNCTION("COUNTA(SPLIT($Q377,CHAR(10),FALSE))"),3)</f>
        <v>3</v>
      </c>
      <c r="S377" s="2">
        <v>0.68790529300000003</v>
      </c>
      <c r="T377" s="2">
        <v>0.54093533999999999</v>
      </c>
      <c r="U377" s="2">
        <v>82.11</v>
      </c>
      <c r="V377" s="2">
        <v>6.39</v>
      </c>
      <c r="W377" s="2">
        <v>6.86</v>
      </c>
      <c r="X377" s="2">
        <v>8</v>
      </c>
      <c r="Y377" s="2">
        <v>6.83</v>
      </c>
      <c r="Z377" s="2">
        <v>1.5200000000000001E-3</v>
      </c>
      <c r="AA377" s="2">
        <v>6.0400000000000002E-3</v>
      </c>
      <c r="AB377" s="2">
        <v>26.83149358</v>
      </c>
    </row>
    <row r="378" spans="1:28" x14ac:dyDescent="0.2">
      <c r="A378" s="8">
        <v>1595</v>
      </c>
      <c r="B378" s="5" t="s">
        <v>1307</v>
      </c>
      <c r="C378" s="5" t="s">
        <v>1308</v>
      </c>
      <c r="D378" s="5" t="s">
        <v>1278</v>
      </c>
      <c r="E378" s="9" t="s">
        <v>1279</v>
      </c>
      <c r="F378" s="10">
        <v>1912</v>
      </c>
      <c r="G378" s="10" t="s">
        <v>16</v>
      </c>
      <c r="H378" s="10"/>
      <c r="I378" s="10">
        <v>900</v>
      </c>
      <c r="J378" s="10" t="s">
        <v>17</v>
      </c>
      <c r="K378" s="10"/>
      <c r="L378" s="10" t="s">
        <v>22</v>
      </c>
      <c r="M378" s="11">
        <v>2</v>
      </c>
      <c r="N378" s="10">
        <v>1.5</v>
      </c>
      <c r="O378" s="12" t="s">
        <v>1309</v>
      </c>
      <c r="P378" s="11">
        <f ca="1">IFERROR(__xludf.DUMMYFUNCTION("COUNTA(SPLIT(Q378,"" ""))"),155)</f>
        <v>155</v>
      </c>
      <c r="Q378" s="11">
        <v>7</v>
      </c>
      <c r="R378" s="11">
        <f ca="1">IFERROR(__xludf.DUMMYFUNCTION("COUNTA(SPLIT($Q378,CHAR(10),FALSE))"),2)</f>
        <v>2</v>
      </c>
      <c r="S378" s="2">
        <v>-0.40625307700000002</v>
      </c>
      <c r="T378" s="2">
        <v>0.48751070099999999</v>
      </c>
      <c r="U378" s="2">
        <v>85.52</v>
      </c>
      <c r="V378" s="2">
        <v>6.87</v>
      </c>
      <c r="W378" s="2">
        <v>7.65</v>
      </c>
      <c r="X378" s="2">
        <v>6</v>
      </c>
      <c r="Y378" s="2">
        <v>5.96</v>
      </c>
      <c r="Z378" s="2">
        <v>-9.1259999999999994E-2</v>
      </c>
      <c r="AA378" s="2">
        <v>-5.3150000000000003E-2</v>
      </c>
      <c r="AB378" s="2">
        <v>17.344647290000001</v>
      </c>
    </row>
    <row r="379" spans="1:28" x14ac:dyDescent="0.2">
      <c r="A379" s="8">
        <v>1596</v>
      </c>
      <c r="B379" s="5" t="s">
        <v>863</v>
      </c>
      <c r="C379" s="5" t="s">
        <v>1310</v>
      </c>
      <c r="D379" s="5" t="s">
        <v>1278</v>
      </c>
      <c r="E379" s="9" t="s">
        <v>1279</v>
      </c>
      <c r="F379" s="10">
        <v>1903</v>
      </c>
      <c r="G379" s="10" t="s">
        <v>16</v>
      </c>
      <c r="H379" s="10"/>
      <c r="I379" s="10">
        <v>1100</v>
      </c>
      <c r="J379" s="10" t="s">
        <v>51</v>
      </c>
      <c r="K379" s="10"/>
      <c r="L379" s="10" t="s">
        <v>18</v>
      </c>
      <c r="M379" s="11">
        <v>1</v>
      </c>
      <c r="N379" s="10">
        <v>1</v>
      </c>
      <c r="O379" s="12" t="s">
        <v>1311</v>
      </c>
      <c r="P379" s="11">
        <f ca="1">IFERROR(__xludf.DUMMYFUNCTION("COUNTA(SPLIT(Q379,"" ""))"),183)</f>
        <v>183</v>
      </c>
      <c r="Q379" s="11">
        <v>6</v>
      </c>
      <c r="R379" s="11">
        <f ca="1">IFERROR(__xludf.DUMMYFUNCTION("COUNTA(SPLIT($Q379,CHAR(10),FALSE))"),2)</f>
        <v>2</v>
      </c>
      <c r="S379" s="2">
        <v>-0.82738932200000004</v>
      </c>
      <c r="T379" s="2">
        <v>0.48636697299999998</v>
      </c>
      <c r="U379" s="2">
        <v>60.76</v>
      </c>
      <c r="V379" s="2">
        <v>12.4</v>
      </c>
      <c r="W379" s="2">
        <v>13.35</v>
      </c>
      <c r="X379" s="2">
        <v>12</v>
      </c>
      <c r="Y379" s="2">
        <v>7.65</v>
      </c>
      <c r="Z379" s="2">
        <v>0.12376</v>
      </c>
      <c r="AA379" s="2">
        <v>0.13997999999999999</v>
      </c>
      <c r="AB379" s="2">
        <v>12.63812435</v>
      </c>
    </row>
    <row r="380" spans="1:28" x14ac:dyDescent="0.2">
      <c r="A380" s="8">
        <v>1597</v>
      </c>
      <c r="B380" s="5" t="s">
        <v>863</v>
      </c>
      <c r="C380" s="5" t="s">
        <v>1312</v>
      </c>
      <c r="D380" s="5" t="s">
        <v>1278</v>
      </c>
      <c r="E380" s="9" t="s">
        <v>1279</v>
      </c>
      <c r="F380" s="10">
        <v>1871</v>
      </c>
      <c r="G380" s="10" t="s">
        <v>16</v>
      </c>
      <c r="H380" s="10"/>
      <c r="I380" s="10">
        <v>1100</v>
      </c>
      <c r="J380" s="10" t="s">
        <v>51</v>
      </c>
      <c r="K380" s="10"/>
      <c r="L380" s="10" t="s">
        <v>18</v>
      </c>
      <c r="M380" s="11">
        <v>1</v>
      </c>
      <c r="N380" s="10">
        <v>1</v>
      </c>
      <c r="O380" s="12" t="s">
        <v>1313</v>
      </c>
      <c r="P380" s="11">
        <f ca="1">IFERROR(__xludf.DUMMYFUNCTION("COUNTA(SPLIT(Q380,"" ""))"),197)</f>
        <v>197</v>
      </c>
      <c r="Q380" s="11">
        <v>6</v>
      </c>
      <c r="R380" s="11">
        <f ca="1">IFERROR(__xludf.DUMMYFUNCTION("COUNTA(SPLIT($Q380,CHAR(10),FALSE))"),2)</f>
        <v>2</v>
      </c>
      <c r="S380" s="2">
        <v>-0.20983174700000001</v>
      </c>
      <c r="T380" s="2">
        <v>0.47264388400000001</v>
      </c>
      <c r="U380" s="2">
        <v>72.5</v>
      </c>
      <c r="V380" s="2">
        <v>11.34</v>
      </c>
      <c r="W380" s="2">
        <v>13.21</v>
      </c>
      <c r="X380" s="2">
        <v>7</v>
      </c>
      <c r="Y380" s="2">
        <v>6.55</v>
      </c>
      <c r="Z380" s="2">
        <v>-5.4690000000000003E-2</v>
      </c>
      <c r="AA380" s="2">
        <v>-5.1749999999999997E-2</v>
      </c>
      <c r="AB380" s="2">
        <v>22.60078717</v>
      </c>
    </row>
    <row r="381" spans="1:28" x14ac:dyDescent="0.2">
      <c r="A381" s="8">
        <v>1598</v>
      </c>
      <c r="B381" s="5" t="s">
        <v>1314</v>
      </c>
      <c r="C381" s="5" t="s">
        <v>1315</v>
      </c>
      <c r="D381" s="5" t="s">
        <v>1278</v>
      </c>
      <c r="E381" s="9" t="s">
        <v>1279</v>
      </c>
      <c r="F381" s="10">
        <v>1912</v>
      </c>
      <c r="G381" s="10" t="s">
        <v>16</v>
      </c>
      <c r="H381" s="10"/>
      <c r="I381" s="10">
        <v>900</v>
      </c>
      <c r="J381" s="10" t="s">
        <v>17</v>
      </c>
      <c r="K381" s="10"/>
      <c r="L381" s="10" t="s">
        <v>18</v>
      </c>
      <c r="M381" s="11">
        <v>1</v>
      </c>
      <c r="N381" s="10">
        <v>1</v>
      </c>
      <c r="O381" s="12" t="s">
        <v>1316</v>
      </c>
      <c r="P381" s="11">
        <f ca="1">IFERROR(__xludf.DUMMYFUNCTION("COUNTA(SPLIT(Q381,"" ""))"),168)</f>
        <v>168</v>
      </c>
      <c r="Q381" s="11">
        <v>11</v>
      </c>
      <c r="R381" s="11">
        <f ca="1">IFERROR(__xludf.DUMMYFUNCTION("COUNTA(SPLIT($Q381,CHAR(10),FALSE))"),4)</f>
        <v>4</v>
      </c>
      <c r="S381" s="2">
        <v>-1.6698638459999999</v>
      </c>
      <c r="T381" s="2">
        <v>0.46547327700000002</v>
      </c>
      <c r="U381" s="2">
        <v>77.27</v>
      </c>
      <c r="V381" s="2">
        <v>6.34</v>
      </c>
      <c r="W381" s="2">
        <v>5.99</v>
      </c>
      <c r="X381" s="2">
        <v>8</v>
      </c>
      <c r="Y381" s="2">
        <v>5.98</v>
      </c>
      <c r="Z381" s="2">
        <v>5.5939999999999997E-2</v>
      </c>
      <c r="AA381" s="2">
        <v>6.1190000000000001E-2</v>
      </c>
      <c r="AB381" s="2">
        <v>23.473763129999998</v>
      </c>
    </row>
    <row r="382" spans="1:28" x14ac:dyDescent="0.2">
      <c r="A382" s="8">
        <v>1599</v>
      </c>
      <c r="B382" s="5" t="s">
        <v>983</v>
      </c>
      <c r="C382" s="5" t="s">
        <v>1317</v>
      </c>
      <c r="D382" s="5" t="s">
        <v>1278</v>
      </c>
      <c r="E382" s="9" t="s">
        <v>1279</v>
      </c>
      <c r="F382" s="10">
        <v>1860</v>
      </c>
      <c r="G382" s="10" t="s">
        <v>16</v>
      </c>
      <c r="H382" s="10"/>
      <c r="I382" s="10">
        <v>900</v>
      </c>
      <c r="J382" s="10" t="s">
        <v>17</v>
      </c>
      <c r="K382" s="10"/>
      <c r="L382" s="10" t="s">
        <v>18</v>
      </c>
      <c r="M382" s="11">
        <v>1</v>
      </c>
      <c r="N382" s="10">
        <v>1</v>
      </c>
      <c r="O382" s="12" t="s">
        <v>1318</v>
      </c>
      <c r="P382" s="11">
        <f ca="1">IFERROR(__xludf.DUMMYFUNCTION("COUNTA(SPLIT(Q382,"" ""))"),188)</f>
        <v>188</v>
      </c>
      <c r="Q382" s="11">
        <v>11</v>
      </c>
      <c r="R382" s="11">
        <f ca="1">IFERROR(__xludf.DUMMYFUNCTION("COUNTA(SPLIT($Q382,CHAR(10),FALSE))"),1)</f>
        <v>1</v>
      </c>
      <c r="S382" s="2">
        <v>-0.76779053799999997</v>
      </c>
      <c r="T382" s="2">
        <v>0.46116089399999999</v>
      </c>
      <c r="U382" s="2">
        <v>75.7</v>
      </c>
      <c r="V382" s="2">
        <v>6.97</v>
      </c>
      <c r="W382" s="2">
        <v>7.71</v>
      </c>
      <c r="X382" s="2">
        <v>10</v>
      </c>
      <c r="Y382" s="2">
        <v>7.08</v>
      </c>
      <c r="Z382" s="2">
        <v>0.15939</v>
      </c>
      <c r="AA382" s="2">
        <v>0.15640999999999999</v>
      </c>
      <c r="AB382" s="2">
        <v>15.92266231</v>
      </c>
    </row>
    <row r="383" spans="1:28" x14ac:dyDescent="0.2">
      <c r="A383" s="8">
        <v>1900</v>
      </c>
      <c r="B383" s="5" t="s">
        <v>1319</v>
      </c>
      <c r="C383" s="5" t="s">
        <v>1320</v>
      </c>
      <c r="D383" s="5"/>
      <c r="E383" s="9" t="s">
        <v>1321</v>
      </c>
      <c r="F383" s="10">
        <v>2020</v>
      </c>
      <c r="G383" s="10" t="s">
        <v>68</v>
      </c>
      <c r="H383" s="10" t="s">
        <v>1322</v>
      </c>
      <c r="I383" s="10">
        <v>1100</v>
      </c>
      <c r="J383" s="10" t="s">
        <v>51</v>
      </c>
      <c r="K383" s="10" t="s">
        <v>1323</v>
      </c>
      <c r="L383" s="10" t="s">
        <v>22</v>
      </c>
      <c r="M383" s="11">
        <v>2</v>
      </c>
      <c r="N383" s="10">
        <v>2</v>
      </c>
      <c r="O383" s="12" t="s">
        <v>1324</v>
      </c>
      <c r="P383" s="11">
        <f ca="1">IFERROR(__xludf.DUMMYFUNCTION("COUNTA(SPLIT(Q383,"" ""))"),154)</f>
        <v>154</v>
      </c>
      <c r="Q383" s="11">
        <v>7</v>
      </c>
      <c r="R383" s="11">
        <f ca="1">IFERROR(__xludf.DUMMYFUNCTION("COUNTA(SPLIT($Q383,CHAR(10),FALSE))"),5)</f>
        <v>5</v>
      </c>
      <c r="S383" s="2">
        <v>-0.156618699</v>
      </c>
      <c r="T383" s="2">
        <v>0.49298276800000002</v>
      </c>
      <c r="U383" s="2">
        <v>59.75</v>
      </c>
      <c r="V383" s="2">
        <v>9.8000000000000007</v>
      </c>
      <c r="W383" s="2">
        <v>11.39</v>
      </c>
      <c r="X383" s="2">
        <v>9</v>
      </c>
      <c r="Y383" s="2">
        <v>9.64</v>
      </c>
      <c r="Z383" s="2">
        <v>0.13203000000000001</v>
      </c>
      <c r="AA383" s="2">
        <v>0.13472000000000001</v>
      </c>
      <c r="AB383" s="2">
        <v>8.8467918539999992</v>
      </c>
    </row>
    <row r="384" spans="1:28" x14ac:dyDescent="0.2">
      <c r="A384" s="8">
        <v>1901</v>
      </c>
      <c r="B384" s="5" t="s">
        <v>1319</v>
      </c>
      <c r="C384" s="5" t="s">
        <v>1325</v>
      </c>
      <c r="D384" s="5"/>
      <c r="E384" s="9" t="s">
        <v>1326</v>
      </c>
      <c r="F384" s="10">
        <v>2020</v>
      </c>
      <c r="G384" s="10" t="s">
        <v>68</v>
      </c>
      <c r="H384" s="10" t="s">
        <v>1322</v>
      </c>
      <c r="I384" s="10">
        <v>700</v>
      </c>
      <c r="J384" s="10" t="s">
        <v>51</v>
      </c>
      <c r="K384" s="10" t="s">
        <v>1323</v>
      </c>
      <c r="L384" s="10" t="s">
        <v>22</v>
      </c>
      <c r="M384" s="11">
        <v>2</v>
      </c>
      <c r="N384" s="10">
        <v>1.5</v>
      </c>
      <c r="O384" s="12" t="s">
        <v>1327</v>
      </c>
      <c r="P384" s="11">
        <f ca="1">IFERROR(__xludf.DUMMYFUNCTION("COUNTA(SPLIT(Q384,"" ""))"),189)</f>
        <v>189</v>
      </c>
      <c r="Q384" s="11">
        <v>19</v>
      </c>
      <c r="R384" s="11">
        <f ca="1">IFERROR(__xludf.DUMMYFUNCTION("COUNTA(SPLIT($Q384,CHAR(10),FALSE))"),2)</f>
        <v>2</v>
      </c>
      <c r="S384" s="2">
        <v>-0.81438027599999996</v>
      </c>
      <c r="T384" s="2">
        <v>0.44723441200000003</v>
      </c>
      <c r="U384" s="2">
        <v>56.75</v>
      </c>
      <c r="V384" s="2">
        <v>7.97</v>
      </c>
      <c r="W384" s="2">
        <v>7.09</v>
      </c>
      <c r="X384" s="2">
        <v>10</v>
      </c>
      <c r="Y384" s="2">
        <v>9.48</v>
      </c>
      <c r="Z384" s="2">
        <v>0.1817</v>
      </c>
      <c r="AA384" s="2">
        <v>0.1537</v>
      </c>
      <c r="AB384" s="2">
        <v>14.866194330000001</v>
      </c>
    </row>
    <row r="385" spans="1:28" x14ac:dyDescent="0.2">
      <c r="A385" s="8">
        <v>1902</v>
      </c>
      <c r="B385" s="5" t="s">
        <v>1319</v>
      </c>
      <c r="C385" s="5" t="s">
        <v>1328</v>
      </c>
      <c r="D385" s="5"/>
      <c r="E385" s="9" t="s">
        <v>1329</v>
      </c>
      <c r="F385" s="10">
        <v>2020</v>
      </c>
      <c r="G385" s="10" t="s">
        <v>68</v>
      </c>
      <c r="H385" s="10" t="s">
        <v>1322</v>
      </c>
      <c r="I385" s="10">
        <v>900</v>
      </c>
      <c r="J385" s="10" t="s">
        <v>51</v>
      </c>
      <c r="K385" s="10" t="s">
        <v>1323</v>
      </c>
      <c r="L385" s="10" t="s">
        <v>22</v>
      </c>
      <c r="M385" s="11">
        <v>2</v>
      </c>
      <c r="N385" s="10">
        <v>1.5</v>
      </c>
      <c r="O385" s="12" t="s">
        <v>1330</v>
      </c>
      <c r="P385" s="11">
        <f ca="1">IFERROR(__xludf.DUMMYFUNCTION("COUNTA(SPLIT(Q385,"" ""))"),156)</f>
        <v>156</v>
      </c>
      <c r="Q385" s="11">
        <v>11</v>
      </c>
      <c r="R385" s="11">
        <f ca="1">IFERROR(__xludf.DUMMYFUNCTION("COUNTA(SPLIT($Q385,CHAR(10),FALSE))"),2)</f>
        <v>2</v>
      </c>
      <c r="S385" s="2">
        <v>-0.33854758299999999</v>
      </c>
      <c r="T385" s="2">
        <v>0.47598648300000002</v>
      </c>
      <c r="U385" s="2">
        <v>69.489999999999995</v>
      </c>
      <c r="V385" s="2">
        <v>7.11</v>
      </c>
      <c r="W385" s="2">
        <v>7.52</v>
      </c>
      <c r="X385" s="2">
        <v>9</v>
      </c>
      <c r="Y385" s="2">
        <v>7.97</v>
      </c>
      <c r="Z385" s="2">
        <v>0.10016</v>
      </c>
      <c r="AA385" s="2">
        <v>9.8729999999999998E-2</v>
      </c>
      <c r="AB385" s="2">
        <v>18.536055380000001</v>
      </c>
    </row>
    <row r="386" spans="1:28" x14ac:dyDescent="0.2">
      <c r="A386" s="8">
        <v>1903</v>
      </c>
      <c r="B386" s="5" t="s">
        <v>1331</v>
      </c>
      <c r="C386" s="5" t="s">
        <v>1332</v>
      </c>
      <c r="D386" s="5"/>
      <c r="E386" s="9" t="s">
        <v>1333</v>
      </c>
      <c r="F386" s="10">
        <v>2020</v>
      </c>
      <c r="G386" s="10" t="s">
        <v>68</v>
      </c>
      <c r="H386" s="10"/>
      <c r="I386" s="10">
        <v>1300</v>
      </c>
      <c r="J386" s="10" t="s">
        <v>17</v>
      </c>
      <c r="K386" s="10"/>
      <c r="L386" s="10" t="s">
        <v>22</v>
      </c>
      <c r="M386" s="11">
        <v>2</v>
      </c>
      <c r="N386" s="10">
        <v>1.5</v>
      </c>
      <c r="O386" s="12" t="s">
        <v>1334</v>
      </c>
      <c r="P386" s="11">
        <f ca="1">IFERROR(__xludf.DUMMYFUNCTION("COUNTA(SPLIT(Q386,"" ""))"),198)</f>
        <v>198</v>
      </c>
      <c r="Q386" s="11">
        <v>6</v>
      </c>
      <c r="R386" s="11">
        <f ca="1">IFERROR(__xludf.DUMMYFUNCTION("COUNTA(SPLIT($Q386,CHAR(10),FALSE))"),1)</f>
        <v>1</v>
      </c>
      <c r="S386" s="2">
        <v>-0.82052340599999996</v>
      </c>
      <c r="T386" s="2">
        <v>0.47576709700000003</v>
      </c>
      <c r="U386" s="2">
        <v>40.24</v>
      </c>
      <c r="V386" s="2">
        <v>14.71</v>
      </c>
      <c r="W386" s="2">
        <v>16.940000000000001</v>
      </c>
      <c r="X386" s="2">
        <v>15</v>
      </c>
      <c r="Y386" s="2">
        <v>8.86</v>
      </c>
      <c r="Z386" s="2">
        <v>0.29460999999999998</v>
      </c>
      <c r="AA386" s="2">
        <v>0.28454000000000002</v>
      </c>
      <c r="AB386" s="2">
        <v>19.078087650000001</v>
      </c>
    </row>
    <row r="387" spans="1:28" x14ac:dyDescent="0.2">
      <c r="A387" s="8">
        <v>1905</v>
      </c>
      <c r="B387" s="5" t="s">
        <v>1335</v>
      </c>
      <c r="C387" s="5" t="s">
        <v>1336</v>
      </c>
      <c r="D387" s="5"/>
      <c r="E387" s="9" t="s">
        <v>1337</v>
      </c>
      <c r="F387" s="10">
        <v>2020</v>
      </c>
      <c r="G387" s="10" t="s">
        <v>68</v>
      </c>
      <c r="H387" s="10" t="s">
        <v>1338</v>
      </c>
      <c r="I387" s="10">
        <v>1700</v>
      </c>
      <c r="J387" s="10" t="s">
        <v>51</v>
      </c>
      <c r="K387" s="10" t="s">
        <v>1339</v>
      </c>
      <c r="L387" s="10" t="s">
        <v>22</v>
      </c>
      <c r="M387" s="11">
        <v>2</v>
      </c>
      <c r="N387" s="10">
        <v>1.5</v>
      </c>
      <c r="O387" s="12" t="s">
        <v>1340</v>
      </c>
      <c r="P387" s="11">
        <f ca="1">IFERROR(__xludf.DUMMYFUNCTION("COUNTA(SPLIT(Q387,"" ""))"),143)</f>
        <v>143</v>
      </c>
      <c r="Q387" s="11">
        <v>6</v>
      </c>
      <c r="R387" s="11">
        <f ca="1">IFERROR(__xludf.DUMMYFUNCTION("COUNTA(SPLIT($Q387,CHAR(10),FALSE))"),2)</f>
        <v>2</v>
      </c>
      <c r="S387" s="2">
        <v>-1.634185368</v>
      </c>
      <c r="T387" s="2">
        <v>0.517197142</v>
      </c>
      <c r="U387" s="2">
        <v>12.69</v>
      </c>
      <c r="V387" s="2">
        <v>17.45</v>
      </c>
      <c r="W387" s="2">
        <v>17.71</v>
      </c>
      <c r="X387" s="2">
        <v>17</v>
      </c>
      <c r="Y387" s="2">
        <v>12.61</v>
      </c>
      <c r="Z387" s="2">
        <v>0.33578000000000002</v>
      </c>
      <c r="AA387" s="2">
        <v>0.31622</v>
      </c>
      <c r="AB387" s="2">
        <v>3.6309650740000001</v>
      </c>
    </row>
    <row r="388" spans="1:28" x14ac:dyDescent="0.2">
      <c r="A388" s="8">
        <v>1906</v>
      </c>
      <c r="B388" s="5" t="s">
        <v>1335</v>
      </c>
      <c r="C388" s="5" t="s">
        <v>1341</v>
      </c>
      <c r="D388" s="5"/>
      <c r="E388" s="9" t="s">
        <v>1342</v>
      </c>
      <c r="F388" s="10">
        <v>2020</v>
      </c>
      <c r="G388" s="10" t="s">
        <v>68</v>
      </c>
      <c r="H388" s="10" t="s">
        <v>1338</v>
      </c>
      <c r="I388" s="10">
        <v>1300</v>
      </c>
      <c r="J388" s="10" t="s">
        <v>17</v>
      </c>
      <c r="K388" s="10" t="s">
        <v>1339</v>
      </c>
      <c r="L388" s="10" t="s">
        <v>22</v>
      </c>
      <c r="M388" s="11">
        <v>2</v>
      </c>
      <c r="N388" s="10">
        <v>1.5</v>
      </c>
      <c r="O388" s="12" t="s">
        <v>1343</v>
      </c>
      <c r="P388" s="11">
        <f ca="1">IFERROR(__xludf.DUMMYFUNCTION("COUNTA(SPLIT(Q388,"" ""))"),170)</f>
        <v>170</v>
      </c>
      <c r="Q388" s="11">
        <v>9</v>
      </c>
      <c r="R388" s="11">
        <f ca="1">IFERROR(__xludf.DUMMYFUNCTION("COUNTA(SPLIT($Q388,CHAR(10),FALSE))"),2)</f>
        <v>2</v>
      </c>
      <c r="S388" s="2">
        <v>-2.4926740430000001</v>
      </c>
      <c r="T388" s="2">
        <v>0.52131963699999995</v>
      </c>
      <c r="U388" s="2">
        <v>38.630000000000003</v>
      </c>
      <c r="V388" s="2">
        <v>12.59</v>
      </c>
      <c r="W388" s="2">
        <v>12.76</v>
      </c>
      <c r="X388" s="2">
        <v>15</v>
      </c>
      <c r="Y388" s="2">
        <v>11.13</v>
      </c>
      <c r="Z388" s="2">
        <v>0.34609000000000001</v>
      </c>
      <c r="AA388" s="2">
        <v>0.31329000000000001</v>
      </c>
      <c r="AB388" s="2">
        <v>10.126980680000001</v>
      </c>
    </row>
    <row r="389" spans="1:28" x14ac:dyDescent="0.2">
      <c r="A389" s="8">
        <v>1907</v>
      </c>
      <c r="B389" s="5" t="s">
        <v>1335</v>
      </c>
      <c r="C389" s="5" t="s">
        <v>1344</v>
      </c>
      <c r="D389" s="5"/>
      <c r="E389" s="9" t="s">
        <v>1345</v>
      </c>
      <c r="F389" s="10">
        <v>2020</v>
      </c>
      <c r="G389" s="10" t="s">
        <v>68</v>
      </c>
      <c r="H389" s="10" t="s">
        <v>1346</v>
      </c>
      <c r="I389" s="10">
        <v>1100</v>
      </c>
      <c r="J389" s="10" t="s">
        <v>51</v>
      </c>
      <c r="K389" s="10" t="s">
        <v>1339</v>
      </c>
      <c r="L389" s="10" t="s">
        <v>22</v>
      </c>
      <c r="M389" s="11">
        <v>2</v>
      </c>
      <c r="N389" s="10">
        <v>1.5</v>
      </c>
      <c r="O389" s="12" t="s">
        <v>1347</v>
      </c>
      <c r="P389" s="11">
        <f ca="1">IFERROR(__xludf.DUMMYFUNCTION("COUNTA(SPLIT(Q389,"" ""))"),162)</f>
        <v>162</v>
      </c>
      <c r="Q389" s="11">
        <v>10</v>
      </c>
      <c r="R389" s="11">
        <f ca="1">IFERROR(__xludf.DUMMYFUNCTION("COUNTA(SPLIT($Q389,CHAR(10),FALSE))"),1)</f>
        <v>1</v>
      </c>
      <c r="S389" s="2">
        <v>-1.719895591</v>
      </c>
      <c r="T389" s="2">
        <v>0.47356963000000002</v>
      </c>
      <c r="U389" s="2">
        <v>28.88</v>
      </c>
      <c r="V389" s="2">
        <v>13.28</v>
      </c>
      <c r="W389" s="2">
        <v>11.43</v>
      </c>
      <c r="X389" s="2">
        <v>14</v>
      </c>
      <c r="Y389" s="2">
        <v>10.45</v>
      </c>
      <c r="Z389" s="2">
        <v>0.40264</v>
      </c>
      <c r="AA389" s="2">
        <v>0.40540999999999999</v>
      </c>
      <c r="AB389" s="2">
        <v>5.8094697530000001</v>
      </c>
    </row>
    <row r="390" spans="1:28" x14ac:dyDescent="0.2">
      <c r="A390" s="8">
        <v>1908</v>
      </c>
      <c r="B390" s="5" t="s">
        <v>1335</v>
      </c>
      <c r="C390" s="5" t="s">
        <v>1348</v>
      </c>
      <c r="D390" s="5"/>
      <c r="E390" s="9" t="s">
        <v>1349</v>
      </c>
      <c r="F390" s="10">
        <v>2020</v>
      </c>
      <c r="G390" s="10" t="s">
        <v>68</v>
      </c>
      <c r="H390" s="10" t="s">
        <v>1346</v>
      </c>
      <c r="I390" s="10">
        <v>1300</v>
      </c>
      <c r="J390" s="10" t="s">
        <v>17</v>
      </c>
      <c r="K390" s="10" t="s">
        <v>1339</v>
      </c>
      <c r="L390" s="10" t="s">
        <v>30</v>
      </c>
      <c r="M390" s="11">
        <v>3</v>
      </c>
      <c r="N390" s="10">
        <v>2.5</v>
      </c>
      <c r="O390" s="12" t="s">
        <v>1350</v>
      </c>
      <c r="P390" s="11">
        <f ca="1">IFERROR(__xludf.DUMMYFUNCTION("COUNTA(SPLIT(Q390,"" ""))"),191)</f>
        <v>191</v>
      </c>
      <c r="Q390" s="11">
        <v>9</v>
      </c>
      <c r="R390" s="11">
        <f ca="1">IFERROR(__xludf.DUMMYFUNCTION("COUNTA(SPLIT($Q390,CHAR(10),FALSE))"),3)</f>
        <v>3</v>
      </c>
      <c r="S390" s="2">
        <v>-2.1122635600000002</v>
      </c>
      <c r="T390" s="2">
        <v>0.50481285399999998</v>
      </c>
      <c r="U390" s="2">
        <v>30.15</v>
      </c>
      <c r="V390" s="2">
        <v>14.41</v>
      </c>
      <c r="W390" s="2">
        <v>16</v>
      </c>
      <c r="X390" s="2">
        <v>15</v>
      </c>
      <c r="Y390" s="2">
        <v>10.48</v>
      </c>
      <c r="Z390" s="2">
        <v>0.32932</v>
      </c>
      <c r="AA390" s="2">
        <v>0.28481000000000001</v>
      </c>
      <c r="AB390" s="2">
        <v>6.5352073720000003</v>
      </c>
    </row>
    <row r="391" spans="1:28" x14ac:dyDescent="0.2">
      <c r="A391" s="8">
        <v>1909</v>
      </c>
      <c r="B391" s="5" t="s">
        <v>1351</v>
      </c>
      <c r="C391" s="5" t="s">
        <v>1352</v>
      </c>
      <c r="D391" s="5"/>
      <c r="E391" s="9" t="s">
        <v>1353</v>
      </c>
      <c r="F391" s="10">
        <v>2020</v>
      </c>
      <c r="G391" s="10" t="s">
        <v>68</v>
      </c>
      <c r="H391" s="10"/>
      <c r="I391" s="10">
        <v>1100</v>
      </c>
      <c r="J391" s="10" t="s">
        <v>17</v>
      </c>
      <c r="K391" s="10" t="s">
        <v>1354</v>
      </c>
      <c r="L391" s="10" t="s">
        <v>22</v>
      </c>
      <c r="M391" s="11">
        <v>2</v>
      </c>
      <c r="N391" s="10">
        <v>1.5</v>
      </c>
      <c r="O391" s="12" t="s">
        <v>1355</v>
      </c>
      <c r="P391" s="11">
        <f ca="1">IFERROR(__xludf.DUMMYFUNCTION("COUNTA(SPLIT(Q391,"" ""))"),190)</f>
        <v>190</v>
      </c>
      <c r="Q391" s="11">
        <v>12</v>
      </c>
      <c r="R391" s="11">
        <f ca="1">IFERROR(__xludf.DUMMYFUNCTION("COUNTA(SPLIT($Q391,CHAR(10),FALSE))"),2)</f>
        <v>2</v>
      </c>
      <c r="S391" s="2">
        <v>-0.38658731000000002</v>
      </c>
      <c r="T391" s="2">
        <v>0.44300477199999999</v>
      </c>
      <c r="U391" s="2">
        <v>65.459999999999994</v>
      </c>
      <c r="V391" s="2">
        <v>8.1</v>
      </c>
      <c r="W391" s="2">
        <v>7.78</v>
      </c>
      <c r="X391" s="2">
        <v>9</v>
      </c>
      <c r="Y391" s="2">
        <v>8.0500000000000007</v>
      </c>
      <c r="Z391" s="2">
        <v>0.21021999999999999</v>
      </c>
      <c r="AA391" s="2">
        <v>0.19516</v>
      </c>
      <c r="AB391" s="2">
        <v>18.136450480000001</v>
      </c>
    </row>
    <row r="392" spans="1:28" x14ac:dyDescent="0.2">
      <c r="A392" s="8">
        <v>1910</v>
      </c>
      <c r="B392" s="5" t="s">
        <v>1335</v>
      </c>
      <c r="C392" s="5" t="s">
        <v>1356</v>
      </c>
      <c r="D392" s="5"/>
      <c r="E392" s="9" t="s">
        <v>1357</v>
      </c>
      <c r="F392" s="10">
        <v>2020</v>
      </c>
      <c r="G392" s="10" t="s">
        <v>68</v>
      </c>
      <c r="H392" s="10" t="s">
        <v>1338</v>
      </c>
      <c r="I392" s="10">
        <v>1300</v>
      </c>
      <c r="J392" s="10" t="s">
        <v>51</v>
      </c>
      <c r="K392" s="10" t="s">
        <v>1339</v>
      </c>
      <c r="L392" s="10" t="s">
        <v>22</v>
      </c>
      <c r="M392" s="11">
        <v>2</v>
      </c>
      <c r="N392" s="10">
        <v>1.5</v>
      </c>
      <c r="O392" s="12" t="s">
        <v>1358</v>
      </c>
      <c r="P392" s="11">
        <f ca="1">IFERROR(__xludf.DUMMYFUNCTION("COUNTA(SPLIT(Q392,"" ""))"),156)</f>
        <v>156</v>
      </c>
      <c r="Q392" s="11">
        <v>8</v>
      </c>
      <c r="R392" s="11">
        <f ca="1">IFERROR(__xludf.DUMMYFUNCTION("COUNTA(SPLIT($Q392,CHAR(10),FALSE))"),2)</f>
        <v>2</v>
      </c>
      <c r="S392" s="2">
        <v>-1.5618005610000001</v>
      </c>
      <c r="T392" s="2">
        <v>0.46853973500000001</v>
      </c>
      <c r="U392" s="2">
        <v>38.49</v>
      </c>
      <c r="V392" s="2">
        <v>12.86</v>
      </c>
      <c r="W392" s="2">
        <v>13.27</v>
      </c>
      <c r="X392" s="2">
        <v>14</v>
      </c>
      <c r="Y392" s="2">
        <v>11.14</v>
      </c>
      <c r="Z392" s="2">
        <v>0.34656999999999999</v>
      </c>
      <c r="AA392" s="2">
        <v>0.34963</v>
      </c>
      <c r="AB392" s="2">
        <v>8.082905491</v>
      </c>
    </row>
    <row r="393" spans="1:28" x14ac:dyDescent="0.2">
      <c r="A393" s="8">
        <v>1912</v>
      </c>
      <c r="B393" s="5" t="s">
        <v>1335</v>
      </c>
      <c r="C393" s="5" t="s">
        <v>1359</v>
      </c>
      <c r="D393" s="5"/>
      <c r="E393" s="9" t="s">
        <v>1360</v>
      </c>
      <c r="F393" s="10">
        <v>2020</v>
      </c>
      <c r="G393" s="10" t="s">
        <v>68</v>
      </c>
      <c r="H393" s="10" t="s">
        <v>1346</v>
      </c>
      <c r="I393" s="10">
        <v>1300</v>
      </c>
      <c r="J393" s="10" t="s">
        <v>51</v>
      </c>
      <c r="K393" s="10" t="s">
        <v>1339</v>
      </c>
      <c r="L393" s="10" t="s">
        <v>22</v>
      </c>
      <c r="M393" s="11">
        <v>2</v>
      </c>
      <c r="N393" s="10">
        <v>1.5</v>
      </c>
      <c r="O393" s="12" t="s">
        <v>1361</v>
      </c>
      <c r="P393" s="11">
        <f ca="1">IFERROR(__xludf.DUMMYFUNCTION("COUNTA(SPLIT(Q393,"" ""))"),155)</f>
        <v>155</v>
      </c>
      <c r="Q393" s="11">
        <v>7</v>
      </c>
      <c r="R393" s="11">
        <f ca="1">IFERROR(__xludf.DUMMYFUNCTION("COUNTA(SPLIT($Q393,CHAR(10),FALSE))"),1)</f>
        <v>1</v>
      </c>
      <c r="S393" s="2">
        <v>-0.75184736399999996</v>
      </c>
      <c r="T393" s="2">
        <v>0.49193939399999997</v>
      </c>
      <c r="U393" s="2">
        <v>39.18</v>
      </c>
      <c r="V393" s="2">
        <v>13.3</v>
      </c>
      <c r="W393" s="2">
        <v>13.62</v>
      </c>
      <c r="X393" s="2">
        <v>14</v>
      </c>
      <c r="Y393" s="2">
        <v>10.54</v>
      </c>
      <c r="Z393" s="2">
        <v>0.27418999999999999</v>
      </c>
      <c r="AA393" s="2">
        <v>0.27688000000000001</v>
      </c>
      <c r="AB393" s="2">
        <v>9.3391751880000005</v>
      </c>
    </row>
    <row r="394" spans="1:28" x14ac:dyDescent="0.2">
      <c r="A394" s="8">
        <v>1913</v>
      </c>
      <c r="B394" s="5" t="s">
        <v>1335</v>
      </c>
      <c r="C394" s="5" t="s">
        <v>1362</v>
      </c>
      <c r="D394" s="5"/>
      <c r="E394" s="9" t="s">
        <v>1363</v>
      </c>
      <c r="F394" s="10">
        <v>2020</v>
      </c>
      <c r="G394" s="10" t="s">
        <v>68</v>
      </c>
      <c r="H394" s="10" t="s">
        <v>1322</v>
      </c>
      <c r="I394" s="10">
        <v>1300</v>
      </c>
      <c r="J394" s="10" t="s">
        <v>51</v>
      </c>
      <c r="K394" s="10" t="s">
        <v>1339</v>
      </c>
      <c r="L394" s="10" t="s">
        <v>22</v>
      </c>
      <c r="M394" s="11">
        <v>2</v>
      </c>
      <c r="N394" s="10">
        <v>2</v>
      </c>
      <c r="O394" s="12" t="s">
        <v>1364</v>
      </c>
      <c r="P394" s="11">
        <f ca="1">IFERROR(__xludf.DUMMYFUNCTION("COUNTA(SPLIT(Q394,"" ""))"),174)</f>
        <v>174</v>
      </c>
      <c r="Q394" s="11">
        <v>7</v>
      </c>
      <c r="R394" s="11">
        <f ca="1">IFERROR(__xludf.DUMMYFUNCTION("COUNTA(SPLIT($Q394,CHAR(10),FALSE))"),2)</f>
        <v>2</v>
      </c>
      <c r="S394" s="2">
        <v>-0.86329989500000004</v>
      </c>
      <c r="T394" s="2">
        <v>0.48521829700000002</v>
      </c>
      <c r="U394" s="2">
        <v>48.52</v>
      </c>
      <c r="V394" s="2">
        <v>12.7</v>
      </c>
      <c r="W394" s="2">
        <v>13.88</v>
      </c>
      <c r="X394" s="2">
        <v>12</v>
      </c>
      <c r="Y394" s="2">
        <v>10.11</v>
      </c>
      <c r="Z394" s="2">
        <v>0.29549999999999998</v>
      </c>
      <c r="AA394" s="2">
        <v>0.28543000000000002</v>
      </c>
      <c r="AB394" s="2">
        <v>9.472827895</v>
      </c>
    </row>
    <row r="395" spans="1:28" x14ac:dyDescent="0.2">
      <c r="A395" s="8">
        <v>1914</v>
      </c>
      <c r="B395" s="5" t="s">
        <v>1319</v>
      </c>
      <c r="C395" s="5" t="s">
        <v>1365</v>
      </c>
      <c r="D395" s="5"/>
      <c r="E395" s="9" t="s">
        <v>1366</v>
      </c>
      <c r="F395" s="10">
        <v>2020</v>
      </c>
      <c r="G395" s="10" t="s">
        <v>68</v>
      </c>
      <c r="H395" s="10" t="s">
        <v>1346</v>
      </c>
      <c r="I395" s="10">
        <v>900</v>
      </c>
      <c r="J395" s="10" t="s">
        <v>51</v>
      </c>
      <c r="K395" s="10" t="s">
        <v>1323</v>
      </c>
      <c r="L395" s="10" t="s">
        <v>22</v>
      </c>
      <c r="M395" s="11">
        <v>2</v>
      </c>
      <c r="N395" s="10">
        <v>1.5</v>
      </c>
      <c r="O395" s="12" t="s">
        <v>1367</v>
      </c>
      <c r="P395" s="11">
        <f ca="1">IFERROR(__xludf.DUMMYFUNCTION("COUNTA(SPLIT(Q395,"" ""))"),151)</f>
        <v>151</v>
      </c>
      <c r="Q395" s="11">
        <v>14</v>
      </c>
      <c r="R395" s="11">
        <f ca="1">IFERROR(__xludf.DUMMYFUNCTION("COUNTA(SPLIT($Q395,CHAR(10),FALSE))"),3)</f>
        <v>3</v>
      </c>
      <c r="S395" s="2">
        <v>-0.57669879400000001</v>
      </c>
      <c r="T395" s="2">
        <v>0.50903613999999997</v>
      </c>
      <c r="U395" s="2">
        <v>66.69</v>
      </c>
      <c r="V395" s="2">
        <v>6.65</v>
      </c>
      <c r="W395" s="2">
        <v>7.14</v>
      </c>
      <c r="X395" s="2">
        <v>8</v>
      </c>
      <c r="Y395" s="2">
        <v>9.4700000000000006</v>
      </c>
      <c r="Z395" s="2">
        <v>0.23568</v>
      </c>
      <c r="AA395" s="2">
        <v>0.22378999999999999</v>
      </c>
      <c r="AB395" s="2">
        <v>14.931675569999999</v>
      </c>
    </row>
    <row r="396" spans="1:28" x14ac:dyDescent="0.2">
      <c r="A396" s="8">
        <v>1915</v>
      </c>
      <c r="B396" s="5" t="s">
        <v>1319</v>
      </c>
      <c r="C396" s="5" t="s">
        <v>1368</v>
      </c>
      <c r="D396" s="5"/>
      <c r="E396" s="9" t="s">
        <v>1369</v>
      </c>
      <c r="F396" s="10">
        <v>2020</v>
      </c>
      <c r="G396" s="10" t="s">
        <v>68</v>
      </c>
      <c r="H396" s="10" t="s">
        <v>1338</v>
      </c>
      <c r="I396" s="10">
        <v>900</v>
      </c>
      <c r="J396" s="10" t="s">
        <v>51</v>
      </c>
      <c r="K396" s="10" t="s">
        <v>1323</v>
      </c>
      <c r="L396" s="10" t="s">
        <v>22</v>
      </c>
      <c r="M396" s="11">
        <v>2</v>
      </c>
      <c r="N396" s="10">
        <v>1.5</v>
      </c>
      <c r="O396" s="12" t="s">
        <v>1370</v>
      </c>
      <c r="P396" s="11">
        <f ca="1">IFERROR(__xludf.DUMMYFUNCTION("COUNTA(SPLIT(Q396,"" ""))"),159)</f>
        <v>159</v>
      </c>
      <c r="Q396" s="11">
        <v>14</v>
      </c>
      <c r="R396" s="11">
        <f ca="1">IFERROR(__xludf.DUMMYFUNCTION("COUNTA(SPLIT($Q396,CHAR(10),FALSE))"),3)</f>
        <v>3</v>
      </c>
      <c r="S396" s="2">
        <v>-1.157269036</v>
      </c>
      <c r="T396" s="2">
        <v>0.45685132899999997</v>
      </c>
      <c r="U396" s="2">
        <v>61.63</v>
      </c>
      <c r="V396" s="2">
        <v>7.56</v>
      </c>
      <c r="W396" s="2">
        <v>7.71</v>
      </c>
      <c r="X396" s="2">
        <v>9</v>
      </c>
      <c r="Y396" s="2">
        <v>10.029999999999999</v>
      </c>
      <c r="Z396" s="2">
        <v>0.29942999999999997</v>
      </c>
      <c r="AA396" s="2">
        <v>0.28336</v>
      </c>
      <c r="AB396" s="2">
        <v>9.5828860749999993</v>
      </c>
    </row>
    <row r="397" spans="1:28" x14ac:dyDescent="0.2">
      <c r="A397" s="8">
        <v>1916</v>
      </c>
      <c r="B397" s="5" t="s">
        <v>1335</v>
      </c>
      <c r="C397" s="5" t="s">
        <v>1371</v>
      </c>
      <c r="D397" s="5"/>
      <c r="E397" s="9" t="s">
        <v>1372</v>
      </c>
      <c r="F397" s="10">
        <v>2020</v>
      </c>
      <c r="G397" s="10" t="s">
        <v>68</v>
      </c>
      <c r="H397" s="10" t="s">
        <v>1346</v>
      </c>
      <c r="I397" s="10">
        <v>1300</v>
      </c>
      <c r="J397" s="10" t="s">
        <v>51</v>
      </c>
      <c r="K397" s="10" t="s">
        <v>1339</v>
      </c>
      <c r="L397" s="10" t="s">
        <v>22</v>
      </c>
      <c r="M397" s="11">
        <v>2</v>
      </c>
      <c r="N397" s="10">
        <v>1.5</v>
      </c>
      <c r="O397" s="12" t="s">
        <v>1373</v>
      </c>
      <c r="P397" s="11">
        <f ca="1">IFERROR(__xludf.DUMMYFUNCTION("COUNTA(SPLIT(Q397,"" ""))"),181)</f>
        <v>181</v>
      </c>
      <c r="Q397" s="11">
        <v>8</v>
      </c>
      <c r="R397" s="11">
        <f ca="1">IFERROR(__xludf.DUMMYFUNCTION("COUNTA(SPLIT($Q397,CHAR(10),FALSE))"),3)</f>
        <v>3</v>
      </c>
      <c r="S397" s="2">
        <v>-1.589571686</v>
      </c>
      <c r="T397" s="2">
        <v>0.47926268900000002</v>
      </c>
      <c r="U397" s="2">
        <v>46.78</v>
      </c>
      <c r="V397" s="2">
        <v>12.42</v>
      </c>
      <c r="W397" s="2">
        <v>13.49</v>
      </c>
      <c r="X397" s="2">
        <v>11</v>
      </c>
      <c r="Y397" s="2">
        <v>10.38</v>
      </c>
      <c r="Z397" s="2">
        <v>0.30591000000000002</v>
      </c>
      <c r="AA397" s="2">
        <v>0.30163000000000001</v>
      </c>
      <c r="AB397" s="2">
        <v>19.813402530000001</v>
      </c>
    </row>
    <row r="398" spans="1:28" x14ac:dyDescent="0.2">
      <c r="A398" s="8">
        <v>1917</v>
      </c>
      <c r="B398" s="5" t="s">
        <v>1335</v>
      </c>
      <c r="C398" s="5" t="s">
        <v>1374</v>
      </c>
      <c r="D398" s="5"/>
      <c r="E398" s="9" t="s">
        <v>1375</v>
      </c>
      <c r="F398" s="10">
        <v>2020</v>
      </c>
      <c r="G398" s="10" t="s">
        <v>68</v>
      </c>
      <c r="H398" s="10" t="s">
        <v>1322</v>
      </c>
      <c r="I398" s="10">
        <v>1500</v>
      </c>
      <c r="J398" s="10" t="s">
        <v>51</v>
      </c>
      <c r="K398" s="10" t="s">
        <v>1339</v>
      </c>
      <c r="L398" s="10" t="s">
        <v>22</v>
      </c>
      <c r="M398" s="11">
        <v>2</v>
      </c>
      <c r="N398" s="10">
        <v>2</v>
      </c>
      <c r="O398" s="12" t="s">
        <v>1376</v>
      </c>
      <c r="P398" s="11">
        <f ca="1">IFERROR(__xludf.DUMMYFUNCTION("COUNTA(SPLIT(Q398,"" ""))"),183)</f>
        <v>183</v>
      </c>
      <c r="Q398" s="11">
        <v>7</v>
      </c>
      <c r="R398" s="11">
        <f ca="1">IFERROR(__xludf.DUMMYFUNCTION("COUNTA(SPLIT($Q398,CHAR(10),FALSE))"),2)</f>
        <v>2</v>
      </c>
      <c r="S398" s="2">
        <v>-0.65242111199999997</v>
      </c>
      <c r="T398" s="2">
        <v>0.44591565900000002</v>
      </c>
      <c r="U398" s="2">
        <v>39.46</v>
      </c>
      <c r="V398" s="2">
        <v>14.29</v>
      </c>
      <c r="W398" s="2">
        <v>14.87</v>
      </c>
      <c r="X398" s="2">
        <v>15</v>
      </c>
      <c r="Y398" s="2">
        <v>10.26</v>
      </c>
      <c r="Z398" s="2">
        <v>0.29375000000000001</v>
      </c>
      <c r="AA398" s="2">
        <v>0.28967999999999999</v>
      </c>
      <c r="AB398" s="2">
        <v>7.6001349319999996</v>
      </c>
    </row>
    <row r="399" spans="1:28" x14ac:dyDescent="0.2">
      <c r="A399" s="8">
        <v>1918</v>
      </c>
      <c r="B399" s="5" t="s">
        <v>1335</v>
      </c>
      <c r="C399" s="5" t="s">
        <v>1377</v>
      </c>
      <c r="D399" s="5"/>
      <c r="E399" s="9" t="s">
        <v>1378</v>
      </c>
      <c r="F399" s="10">
        <v>2020</v>
      </c>
      <c r="G399" s="10" t="s">
        <v>68</v>
      </c>
      <c r="H399" s="10" t="s">
        <v>1338</v>
      </c>
      <c r="I399" s="10">
        <v>1500</v>
      </c>
      <c r="J399" s="10" t="s">
        <v>51</v>
      </c>
      <c r="K399" s="10" t="s">
        <v>1339</v>
      </c>
      <c r="L399" s="10" t="s">
        <v>22</v>
      </c>
      <c r="M399" s="11">
        <v>2</v>
      </c>
      <c r="N399" s="10">
        <v>1.5</v>
      </c>
      <c r="O399" s="12" t="s">
        <v>1379</v>
      </c>
      <c r="P399" s="11">
        <f ca="1">IFERROR(__xludf.DUMMYFUNCTION("COUNTA(SPLIT(Q399,"" ""))"),179)</f>
        <v>179</v>
      </c>
      <c r="Q399" s="11">
        <v>8</v>
      </c>
      <c r="R399" s="11">
        <f ca="1">IFERROR(__xludf.DUMMYFUNCTION("COUNTA(SPLIT($Q399,CHAR(10),FALSE))"),2)</f>
        <v>2</v>
      </c>
      <c r="S399" s="2">
        <v>-1.370115991</v>
      </c>
      <c r="T399" s="2">
        <v>0.47294713399999999</v>
      </c>
      <c r="U399" s="2">
        <v>29.63</v>
      </c>
      <c r="V399" s="2">
        <v>14.75</v>
      </c>
      <c r="W399" s="2">
        <v>16.62</v>
      </c>
      <c r="X399" s="2">
        <v>15</v>
      </c>
      <c r="Y399" s="2">
        <v>11.48</v>
      </c>
      <c r="Z399" s="2">
        <v>0.30514999999999998</v>
      </c>
      <c r="AA399" s="2">
        <v>0.26874999999999999</v>
      </c>
      <c r="AB399" s="2">
        <v>6.843258445</v>
      </c>
    </row>
    <row r="400" spans="1:28" x14ac:dyDescent="0.2">
      <c r="A400" s="8">
        <v>1920</v>
      </c>
      <c r="B400" s="5" t="s">
        <v>1335</v>
      </c>
      <c r="C400" s="5" t="s">
        <v>1380</v>
      </c>
      <c r="D400" s="5"/>
      <c r="E400" s="9" t="s">
        <v>1381</v>
      </c>
      <c r="F400" s="10">
        <v>2020</v>
      </c>
      <c r="G400" s="10" t="s">
        <v>68</v>
      </c>
      <c r="H400" s="10" t="s">
        <v>1338</v>
      </c>
      <c r="I400" s="10">
        <v>1500</v>
      </c>
      <c r="J400" s="10" t="s">
        <v>51</v>
      </c>
      <c r="K400" s="10" t="s">
        <v>1339</v>
      </c>
      <c r="L400" s="10" t="s">
        <v>22</v>
      </c>
      <c r="M400" s="11">
        <v>2</v>
      </c>
      <c r="N400" s="10">
        <v>1.5</v>
      </c>
      <c r="O400" s="12" t="s">
        <v>1382</v>
      </c>
      <c r="P400" s="11">
        <f ca="1">IFERROR(__xludf.DUMMYFUNCTION("COUNTA(SPLIT(Q400,"" ""))"),187)</f>
        <v>187</v>
      </c>
      <c r="Q400" s="11">
        <v>8</v>
      </c>
      <c r="R400" s="11">
        <f ca="1">IFERROR(__xludf.DUMMYFUNCTION("COUNTA(SPLIT($Q400,CHAR(10),FALSE))"),3)</f>
        <v>3</v>
      </c>
      <c r="S400" s="2">
        <v>-2.1926883529999999</v>
      </c>
      <c r="T400" s="2">
        <v>0.50231394200000001</v>
      </c>
      <c r="U400" s="2">
        <v>31.78</v>
      </c>
      <c r="V400" s="2">
        <v>14.79</v>
      </c>
      <c r="W400" s="2">
        <v>15.51</v>
      </c>
      <c r="X400" s="2">
        <v>15</v>
      </c>
      <c r="Y400" s="2">
        <v>10.99</v>
      </c>
      <c r="Z400" s="2">
        <v>0.3831</v>
      </c>
      <c r="AA400" s="2">
        <v>0.34910000000000002</v>
      </c>
      <c r="AB400" s="2">
        <v>5.5913818170000003</v>
      </c>
    </row>
    <row r="401" spans="1:28" x14ac:dyDescent="0.2">
      <c r="A401" s="8">
        <v>1921</v>
      </c>
      <c r="B401" s="5" t="s">
        <v>1335</v>
      </c>
      <c r="C401" s="5" t="s">
        <v>1383</v>
      </c>
      <c r="D401" s="5"/>
      <c r="E401" s="9" t="s">
        <v>1384</v>
      </c>
      <c r="F401" s="10">
        <v>2020</v>
      </c>
      <c r="G401" s="10" t="s">
        <v>68</v>
      </c>
      <c r="H401" s="10" t="s">
        <v>1338</v>
      </c>
      <c r="I401" s="10">
        <v>1300</v>
      </c>
      <c r="J401" s="10" t="s">
        <v>51</v>
      </c>
      <c r="K401" s="10" t="s">
        <v>1339</v>
      </c>
      <c r="L401" s="10" t="s">
        <v>22</v>
      </c>
      <c r="M401" s="11">
        <v>2</v>
      </c>
      <c r="N401" s="10">
        <v>1.5</v>
      </c>
      <c r="O401" s="12" t="s">
        <v>1385</v>
      </c>
      <c r="P401" s="11">
        <f ca="1">IFERROR(__xludf.DUMMYFUNCTION("COUNTA(SPLIT(Q401,"" ""))"),156)</f>
        <v>156</v>
      </c>
      <c r="Q401" s="11">
        <v>8</v>
      </c>
      <c r="R401" s="11">
        <f ca="1">IFERROR(__xludf.DUMMYFUNCTION("COUNTA(SPLIT($Q401,CHAR(10),FALSE))"),1)</f>
        <v>1</v>
      </c>
      <c r="S401" s="2">
        <v>-0.84111438500000002</v>
      </c>
      <c r="T401" s="2">
        <v>0.46281160199999999</v>
      </c>
      <c r="U401" s="2">
        <v>40.340000000000003</v>
      </c>
      <c r="V401" s="2">
        <v>12.57</v>
      </c>
      <c r="W401" s="2">
        <v>14.96</v>
      </c>
      <c r="X401" s="2">
        <v>14</v>
      </c>
      <c r="Y401" s="2">
        <v>10.38</v>
      </c>
      <c r="Z401" s="2">
        <v>0.22292000000000001</v>
      </c>
      <c r="AA401" s="2">
        <v>0.21559</v>
      </c>
      <c r="AB401" s="2">
        <v>2.8290482799999999</v>
      </c>
    </row>
    <row r="402" spans="1:28" x14ac:dyDescent="0.2">
      <c r="A402" s="8">
        <v>1922</v>
      </c>
      <c r="B402" s="5" t="s">
        <v>1335</v>
      </c>
      <c r="C402" s="5" t="s">
        <v>1386</v>
      </c>
      <c r="D402" s="5"/>
      <c r="E402" s="9" t="s">
        <v>1387</v>
      </c>
      <c r="F402" s="10">
        <v>2020</v>
      </c>
      <c r="G402" s="10" t="s">
        <v>68</v>
      </c>
      <c r="H402" s="10" t="s">
        <v>1322</v>
      </c>
      <c r="I402" s="10">
        <v>1500</v>
      </c>
      <c r="J402" s="10" t="s">
        <v>51</v>
      </c>
      <c r="K402" s="10" t="s">
        <v>1339</v>
      </c>
      <c r="L402" s="10" t="s">
        <v>22</v>
      </c>
      <c r="M402" s="11">
        <v>2</v>
      </c>
      <c r="N402" s="10">
        <v>1.5</v>
      </c>
      <c r="O402" s="12" t="s">
        <v>1388</v>
      </c>
      <c r="P402" s="11">
        <f ca="1">IFERROR(__xludf.DUMMYFUNCTION("COUNTA(SPLIT(Q402,"" ""))"),150)</f>
        <v>150</v>
      </c>
      <c r="Q402" s="11">
        <v>6</v>
      </c>
      <c r="R402" s="11">
        <f ca="1">IFERROR(__xludf.DUMMYFUNCTION("COUNTA(SPLIT($Q402,CHAR(10),FALSE))"),2)</f>
        <v>2</v>
      </c>
      <c r="S402" s="2">
        <v>-0.87494669000000003</v>
      </c>
      <c r="T402" s="2">
        <v>0.44215649400000001</v>
      </c>
      <c r="U402" s="2">
        <v>46.5</v>
      </c>
      <c r="V402" s="2">
        <v>13.23</v>
      </c>
      <c r="W402" s="2">
        <v>14.88</v>
      </c>
      <c r="X402" s="2">
        <v>13</v>
      </c>
      <c r="Y402" s="2">
        <v>10.39</v>
      </c>
      <c r="Z402" s="2">
        <v>0.27240999999999999</v>
      </c>
      <c r="AA402" s="2">
        <v>0.28173999999999999</v>
      </c>
      <c r="AB402" s="2">
        <v>6.5417958900000004</v>
      </c>
    </row>
    <row r="403" spans="1:28" x14ac:dyDescent="0.2">
      <c r="A403" s="8">
        <v>1923</v>
      </c>
      <c r="B403" s="5" t="s">
        <v>1389</v>
      </c>
      <c r="C403" s="5" t="s">
        <v>1390</v>
      </c>
      <c r="D403" s="5"/>
      <c r="E403" s="9" t="s">
        <v>1391</v>
      </c>
      <c r="F403" s="10">
        <v>2020</v>
      </c>
      <c r="G403" s="10" t="s">
        <v>68</v>
      </c>
      <c r="H403" s="10"/>
      <c r="I403" s="10">
        <v>1100</v>
      </c>
      <c r="J403" s="10" t="s">
        <v>17</v>
      </c>
      <c r="K403" s="10" t="s">
        <v>1354</v>
      </c>
      <c r="L403" s="10" t="s">
        <v>22</v>
      </c>
      <c r="M403" s="11">
        <v>2</v>
      </c>
      <c r="N403" s="10">
        <v>2</v>
      </c>
      <c r="O403" s="12" t="s">
        <v>1392</v>
      </c>
      <c r="P403" s="11">
        <f ca="1">IFERROR(__xludf.DUMMYFUNCTION("COUNTA(SPLIT(Q403,"" ""))"),177)</f>
        <v>177</v>
      </c>
      <c r="Q403" s="11">
        <v>8</v>
      </c>
      <c r="R403" s="11">
        <f ca="1">IFERROR(__xludf.DUMMYFUNCTION("COUNTA(SPLIT($Q403,CHAR(10),FALSE))"),2)</f>
        <v>2</v>
      </c>
      <c r="S403" s="2">
        <v>-0.54198206100000001</v>
      </c>
      <c r="T403" s="2">
        <v>0.43839843299999998</v>
      </c>
      <c r="U403" s="2">
        <v>59.73</v>
      </c>
      <c r="V403" s="2">
        <v>10.46</v>
      </c>
      <c r="W403" s="2">
        <v>10.79</v>
      </c>
      <c r="X403" s="2">
        <v>11</v>
      </c>
      <c r="Y403" s="2">
        <v>8.64</v>
      </c>
      <c r="Z403" s="2">
        <v>0.12167</v>
      </c>
      <c r="AA403" s="2">
        <v>0.12432</v>
      </c>
      <c r="AB403" s="2">
        <v>18.816077620000002</v>
      </c>
    </row>
    <row r="404" spans="1:28" x14ac:dyDescent="0.2">
      <c r="A404" s="8">
        <v>1924</v>
      </c>
      <c r="B404" s="5" t="s">
        <v>1335</v>
      </c>
      <c r="C404" s="5" t="s">
        <v>1393</v>
      </c>
      <c r="D404" s="5"/>
      <c r="E404" s="9" t="s">
        <v>1394</v>
      </c>
      <c r="F404" s="10">
        <v>2020</v>
      </c>
      <c r="G404" s="10" t="s">
        <v>68</v>
      </c>
      <c r="H404" s="10" t="s">
        <v>1346</v>
      </c>
      <c r="I404" s="10">
        <v>1100</v>
      </c>
      <c r="J404" s="10" t="s">
        <v>51</v>
      </c>
      <c r="K404" s="10" t="s">
        <v>1339</v>
      </c>
      <c r="L404" s="10" t="s">
        <v>22</v>
      </c>
      <c r="M404" s="11">
        <v>2</v>
      </c>
      <c r="N404" s="10">
        <v>1.5</v>
      </c>
      <c r="O404" s="12" t="s">
        <v>1395</v>
      </c>
      <c r="P404" s="11">
        <f ca="1">IFERROR(__xludf.DUMMYFUNCTION("COUNTA(SPLIT(Q404,"" ""))"),156)</f>
        <v>156</v>
      </c>
      <c r="Q404" s="11">
        <v>8</v>
      </c>
      <c r="R404" s="11">
        <f ca="1">IFERROR(__xludf.DUMMYFUNCTION("COUNTA(SPLIT($Q404,CHAR(10),FALSE))"),2)</f>
        <v>2</v>
      </c>
      <c r="S404" s="2">
        <v>-1.238431716</v>
      </c>
      <c r="T404" s="2">
        <v>0.47608787000000002</v>
      </c>
      <c r="U404" s="2">
        <v>61.75</v>
      </c>
      <c r="V404" s="2">
        <v>10.220000000000001</v>
      </c>
      <c r="W404" s="2">
        <v>10.78</v>
      </c>
      <c r="X404" s="2">
        <v>11</v>
      </c>
      <c r="Y404" s="2">
        <v>10.08</v>
      </c>
      <c r="Z404" s="2">
        <v>0.34610000000000002</v>
      </c>
      <c r="AA404" s="2">
        <v>0.36759999999999998</v>
      </c>
      <c r="AB404" s="2">
        <v>15.145240060000001</v>
      </c>
    </row>
    <row r="405" spans="1:28" x14ac:dyDescent="0.2">
      <c r="A405" s="8">
        <v>1925</v>
      </c>
      <c r="B405" s="5" t="s">
        <v>1335</v>
      </c>
      <c r="C405" s="5" t="s">
        <v>1396</v>
      </c>
      <c r="D405" s="5"/>
      <c r="E405" s="9" t="s">
        <v>1397</v>
      </c>
      <c r="F405" s="10">
        <v>2020</v>
      </c>
      <c r="G405" s="10" t="s">
        <v>68</v>
      </c>
      <c r="H405" s="10" t="s">
        <v>1322</v>
      </c>
      <c r="I405" s="10">
        <v>1300</v>
      </c>
      <c r="J405" s="10" t="s">
        <v>51</v>
      </c>
      <c r="K405" s="10" t="s">
        <v>1339</v>
      </c>
      <c r="L405" s="10" t="s">
        <v>22</v>
      </c>
      <c r="M405" s="11">
        <v>2</v>
      </c>
      <c r="N405" s="10">
        <v>1.5</v>
      </c>
      <c r="O405" s="12" t="s">
        <v>1398</v>
      </c>
      <c r="P405" s="11">
        <f ca="1">IFERROR(__xludf.DUMMYFUNCTION("COUNTA(SPLIT(Q405,"" ""))"),154)</f>
        <v>154</v>
      </c>
      <c r="Q405" s="11">
        <v>9</v>
      </c>
      <c r="R405" s="11">
        <f ca="1">IFERROR(__xludf.DUMMYFUNCTION("COUNTA(SPLIT($Q405,CHAR(10),FALSE))"),3)</f>
        <v>3</v>
      </c>
      <c r="S405" s="2">
        <v>-2.2126885569999999</v>
      </c>
      <c r="T405" s="2">
        <v>0.49530604</v>
      </c>
      <c r="U405" s="2">
        <v>13.32</v>
      </c>
      <c r="V405" s="2">
        <v>15.79</v>
      </c>
      <c r="W405" s="2">
        <v>15.22</v>
      </c>
      <c r="X405" s="2">
        <v>16</v>
      </c>
      <c r="Y405" s="2">
        <v>11.96</v>
      </c>
      <c r="Z405" s="2">
        <v>0.40732000000000002</v>
      </c>
      <c r="AA405" s="2">
        <v>0.39517000000000002</v>
      </c>
      <c r="AB405" s="2">
        <v>6.9262521379999997</v>
      </c>
    </row>
    <row r="406" spans="1:28" x14ac:dyDescent="0.2">
      <c r="A406" s="8">
        <v>1926</v>
      </c>
      <c r="B406" s="5" t="s">
        <v>1399</v>
      </c>
      <c r="C406" s="5" t="s">
        <v>1400</v>
      </c>
      <c r="D406" s="5" t="s">
        <v>1401</v>
      </c>
      <c r="E406" s="14" t="s">
        <v>1402</v>
      </c>
      <c r="F406" s="10">
        <v>2020</v>
      </c>
      <c r="G406" s="10" t="s">
        <v>68</v>
      </c>
      <c r="H406" s="10"/>
      <c r="I406" s="10">
        <v>500</v>
      </c>
      <c r="J406" s="10" t="s">
        <v>877</v>
      </c>
      <c r="K406" s="10" t="s">
        <v>1354</v>
      </c>
      <c r="L406" s="10" t="s">
        <v>22</v>
      </c>
      <c r="M406" s="11">
        <v>2</v>
      </c>
      <c r="N406" s="10">
        <v>1.5</v>
      </c>
      <c r="O406" s="12" t="s">
        <v>1403</v>
      </c>
      <c r="P406" s="11">
        <f ca="1">IFERROR(__xludf.DUMMYFUNCTION("COUNTA(SPLIT(Q406,"" ""))"),171)</f>
        <v>171</v>
      </c>
      <c r="Q406" s="11">
        <v>13</v>
      </c>
      <c r="R406" s="11">
        <f ca="1">IFERROR(__xludf.DUMMYFUNCTION("COUNTA(SPLIT($Q406,CHAR(10),FALSE))"),5)</f>
        <v>5</v>
      </c>
      <c r="S406" s="2">
        <v>1.023516839</v>
      </c>
      <c r="T406" s="2">
        <v>0.59100491799999999</v>
      </c>
      <c r="U406" s="2">
        <v>89.13</v>
      </c>
      <c r="V406" s="2">
        <v>4.1100000000000003</v>
      </c>
      <c r="W406" s="2">
        <v>4.33</v>
      </c>
      <c r="X406" s="2">
        <v>6</v>
      </c>
      <c r="Y406" s="2">
        <v>5.85</v>
      </c>
      <c r="Z406" s="2">
        <v>6.8199999999999997E-2</v>
      </c>
      <c r="AA406" s="2">
        <v>7.1410000000000001E-2</v>
      </c>
      <c r="AB406" s="2">
        <v>23.729525840000001</v>
      </c>
    </row>
    <row r="407" spans="1:28" x14ac:dyDescent="0.2">
      <c r="A407" s="8">
        <v>1927</v>
      </c>
      <c r="B407" s="5" t="s">
        <v>1335</v>
      </c>
      <c r="C407" s="5" t="s">
        <v>1404</v>
      </c>
      <c r="D407" s="5"/>
      <c r="E407" s="9" t="s">
        <v>1405</v>
      </c>
      <c r="F407" s="10">
        <v>2020</v>
      </c>
      <c r="G407" s="10" t="s">
        <v>68</v>
      </c>
      <c r="H407" s="10" t="s">
        <v>1322</v>
      </c>
      <c r="I407" s="10">
        <v>1500</v>
      </c>
      <c r="J407" s="10" t="s">
        <v>51</v>
      </c>
      <c r="K407" s="10" t="s">
        <v>1339</v>
      </c>
      <c r="L407" s="10" t="s">
        <v>22</v>
      </c>
      <c r="M407" s="11">
        <v>2</v>
      </c>
      <c r="N407" s="10">
        <v>1.5</v>
      </c>
      <c r="O407" s="12" t="s">
        <v>1406</v>
      </c>
      <c r="P407" s="11">
        <f ca="1">IFERROR(__xludf.DUMMYFUNCTION("COUNTA(SPLIT(Q407,"" ""))"),153)</f>
        <v>153</v>
      </c>
      <c r="Q407" s="11">
        <v>6</v>
      </c>
      <c r="R407" s="11">
        <f ca="1">IFERROR(__xludf.DUMMYFUNCTION("COUNTA(SPLIT($Q407,CHAR(10),FALSE))"),1)</f>
        <v>1</v>
      </c>
      <c r="S407" s="2">
        <v>-1.154753922</v>
      </c>
      <c r="T407" s="2">
        <v>0.49243436699999998</v>
      </c>
      <c r="U407" s="2">
        <v>29.17</v>
      </c>
      <c r="V407" s="2">
        <v>17.2</v>
      </c>
      <c r="W407" s="2">
        <v>18.12</v>
      </c>
      <c r="X407" s="2">
        <v>16</v>
      </c>
      <c r="Y407" s="2">
        <v>11.36</v>
      </c>
      <c r="Z407" s="2">
        <v>0.26704</v>
      </c>
      <c r="AA407" s="2">
        <v>0.30787999999999999</v>
      </c>
      <c r="AB407" s="2">
        <v>0.19867096400000001</v>
      </c>
    </row>
    <row r="408" spans="1:28" x14ac:dyDescent="0.2">
      <c r="A408" s="8">
        <v>1928</v>
      </c>
      <c r="B408" s="5" t="s">
        <v>1335</v>
      </c>
      <c r="C408" s="5" t="s">
        <v>1407</v>
      </c>
      <c r="D408" s="5"/>
      <c r="E408" s="9" t="s">
        <v>1408</v>
      </c>
      <c r="F408" s="10">
        <v>2020</v>
      </c>
      <c r="G408" s="10" t="s">
        <v>68</v>
      </c>
      <c r="H408" s="10" t="s">
        <v>1322</v>
      </c>
      <c r="I408" s="10">
        <v>1300</v>
      </c>
      <c r="J408" s="10" t="s">
        <v>51</v>
      </c>
      <c r="K408" s="10" t="s">
        <v>1339</v>
      </c>
      <c r="L408" s="10" t="s">
        <v>22</v>
      </c>
      <c r="M408" s="11">
        <v>2</v>
      </c>
      <c r="N408" s="10">
        <v>1.5</v>
      </c>
      <c r="O408" s="12" t="s">
        <v>1409</v>
      </c>
      <c r="P408" s="11">
        <f ca="1">IFERROR(__xludf.DUMMYFUNCTION("COUNTA(SPLIT(Q408,"" ""))"),184)</f>
        <v>184</v>
      </c>
      <c r="Q408" s="11">
        <v>7</v>
      </c>
      <c r="R408" s="11">
        <f ca="1">IFERROR(__xludf.DUMMYFUNCTION("COUNTA(SPLIT($Q408,CHAR(10),FALSE))"),2)</f>
        <v>2</v>
      </c>
      <c r="S408" s="2">
        <v>-1.672911306</v>
      </c>
      <c r="T408" s="2">
        <v>0.47246112000000001</v>
      </c>
      <c r="U408" s="2">
        <v>25.9</v>
      </c>
      <c r="V408" s="2">
        <v>16.28</v>
      </c>
      <c r="W408" s="2">
        <v>16.45</v>
      </c>
      <c r="X408" s="2">
        <v>18</v>
      </c>
      <c r="Y408" s="2">
        <v>9.86</v>
      </c>
      <c r="Z408" s="2">
        <v>0.32229999999999998</v>
      </c>
      <c r="AA408" s="2">
        <v>0.30823</v>
      </c>
      <c r="AB408" s="2">
        <v>11.091722130000001</v>
      </c>
    </row>
    <row r="409" spans="1:28" x14ac:dyDescent="0.2">
      <c r="A409" s="8">
        <v>1929</v>
      </c>
      <c r="B409" s="5" t="s">
        <v>1319</v>
      </c>
      <c r="C409" s="5" t="s">
        <v>1410</v>
      </c>
      <c r="D409" s="5"/>
      <c r="E409" s="9" t="s">
        <v>1411</v>
      </c>
      <c r="F409" s="10">
        <v>2020</v>
      </c>
      <c r="G409" s="10" t="s">
        <v>68</v>
      </c>
      <c r="H409" s="10" t="s">
        <v>1346</v>
      </c>
      <c r="I409" s="10">
        <v>700</v>
      </c>
      <c r="J409" s="10" t="s">
        <v>17</v>
      </c>
      <c r="K409" s="10" t="s">
        <v>1323</v>
      </c>
      <c r="L409" s="10" t="s">
        <v>22</v>
      </c>
      <c r="M409" s="11">
        <v>2</v>
      </c>
      <c r="N409" s="10">
        <v>1.5</v>
      </c>
      <c r="O409" s="12" t="s">
        <v>1412</v>
      </c>
      <c r="P409" s="11">
        <f ca="1">IFERROR(__xludf.DUMMYFUNCTION("COUNTA(SPLIT(Q409,"" ""))"),184)</f>
        <v>184</v>
      </c>
      <c r="Q409" s="11">
        <v>20</v>
      </c>
      <c r="R409" s="11">
        <f ca="1">IFERROR(__xludf.DUMMYFUNCTION("COUNTA(SPLIT($Q409,CHAR(10),FALSE))"),3)</f>
        <v>3</v>
      </c>
      <c r="S409" s="2">
        <v>-1.330950329</v>
      </c>
      <c r="T409" s="2">
        <v>0.44329939299999999</v>
      </c>
      <c r="U409" s="2">
        <v>72.930000000000007</v>
      </c>
      <c r="V409" s="2">
        <v>5.41</v>
      </c>
      <c r="W409" s="2">
        <v>4.92</v>
      </c>
      <c r="X409" s="2">
        <v>8</v>
      </c>
      <c r="Y409" s="2">
        <v>9.17</v>
      </c>
      <c r="Z409" s="2">
        <v>0.35367999999999999</v>
      </c>
      <c r="AA409" s="2">
        <v>0.32541999999999999</v>
      </c>
      <c r="AB409" s="2">
        <v>24.170749619999999</v>
      </c>
    </row>
    <row r="410" spans="1:28" x14ac:dyDescent="0.2">
      <c r="A410" s="8">
        <v>1931</v>
      </c>
      <c r="B410" s="5" t="s">
        <v>1319</v>
      </c>
      <c r="C410" s="5" t="s">
        <v>1413</v>
      </c>
      <c r="D410" s="5"/>
      <c r="E410" s="9" t="s">
        <v>1414</v>
      </c>
      <c r="F410" s="10">
        <v>2020</v>
      </c>
      <c r="G410" s="10" t="s">
        <v>68</v>
      </c>
      <c r="H410" s="10" t="s">
        <v>1346</v>
      </c>
      <c r="I410" s="10">
        <v>900</v>
      </c>
      <c r="J410" s="10" t="s">
        <v>877</v>
      </c>
      <c r="K410" s="10" t="s">
        <v>1323</v>
      </c>
      <c r="L410" s="10" t="s">
        <v>22</v>
      </c>
      <c r="M410" s="11">
        <v>2</v>
      </c>
      <c r="N410" s="10">
        <v>2</v>
      </c>
      <c r="O410" s="12" t="s">
        <v>1415</v>
      </c>
      <c r="P410" s="11">
        <f ca="1">IFERROR(__xludf.DUMMYFUNCTION("COUNTA(SPLIT(Q410,"" ""))"),174)</f>
        <v>174</v>
      </c>
      <c r="Q410" s="11">
        <v>12</v>
      </c>
      <c r="R410" s="11">
        <f ca="1">IFERROR(__xludf.DUMMYFUNCTION("COUNTA(SPLIT($Q410,CHAR(10),FALSE))"),5)</f>
        <v>5</v>
      </c>
      <c r="S410" s="2">
        <v>-1.213193054</v>
      </c>
      <c r="T410" s="2">
        <v>0.45960521799999998</v>
      </c>
      <c r="U410" s="2">
        <v>48.49</v>
      </c>
      <c r="V410" s="2">
        <v>10.199999999999999</v>
      </c>
      <c r="W410" s="2">
        <v>9.4600000000000009</v>
      </c>
      <c r="X410" s="2">
        <v>12</v>
      </c>
      <c r="Y410" s="2">
        <v>8.6999999999999993</v>
      </c>
      <c r="Z410" s="2">
        <v>0.18098</v>
      </c>
      <c r="AA410" s="2">
        <v>0.15498000000000001</v>
      </c>
      <c r="AB410" s="2">
        <v>19.4973931</v>
      </c>
    </row>
    <row r="411" spans="1:28" ht="15" customHeight="1" x14ac:dyDescent="0.2">
      <c r="A411" s="8">
        <v>1932</v>
      </c>
      <c r="B411" s="5" t="s">
        <v>1335</v>
      </c>
      <c r="C411" s="5" t="s">
        <v>1416</v>
      </c>
      <c r="D411" s="5"/>
      <c r="E411" s="9" t="s">
        <v>1417</v>
      </c>
      <c r="F411" s="10">
        <v>2020</v>
      </c>
      <c r="G411" s="10" t="s">
        <v>68</v>
      </c>
      <c r="H411" s="10" t="s">
        <v>1346</v>
      </c>
      <c r="I411" s="10">
        <v>1500</v>
      </c>
      <c r="J411" s="10" t="s">
        <v>51</v>
      </c>
      <c r="K411" s="10" t="s">
        <v>1339</v>
      </c>
      <c r="L411" s="10" t="s">
        <v>22</v>
      </c>
      <c r="M411" s="11">
        <v>2</v>
      </c>
      <c r="N411" s="10">
        <v>1.5</v>
      </c>
      <c r="O411" s="12" t="s">
        <v>1418</v>
      </c>
      <c r="P411" s="11">
        <f ca="1">IFERROR(__xludf.DUMMYFUNCTION("COUNTA(SPLIT(Q411,"" ""))"),170)</f>
        <v>170</v>
      </c>
      <c r="Q411" s="11">
        <v>8</v>
      </c>
      <c r="R411" s="11">
        <f ca="1">IFERROR(__xludf.DUMMYFUNCTION("COUNTA(SPLIT($Q411,CHAR(10),FALSE))"),2)</f>
        <v>2</v>
      </c>
      <c r="S411" s="2">
        <v>-1.3141400089999999</v>
      </c>
      <c r="T411" s="2">
        <v>0.48997656000000001</v>
      </c>
      <c r="U411" s="2">
        <v>35</v>
      </c>
      <c r="V411" s="2">
        <v>13.72</v>
      </c>
      <c r="W411" s="2">
        <v>13.67</v>
      </c>
      <c r="X411" s="2">
        <v>15</v>
      </c>
      <c r="Y411" s="2">
        <v>11.77</v>
      </c>
      <c r="Z411" s="2">
        <v>0.28458</v>
      </c>
      <c r="AA411" s="2">
        <v>0.27077000000000001</v>
      </c>
      <c r="AB411" s="2">
        <v>4.36002008</v>
      </c>
    </row>
    <row r="412" spans="1:28" x14ac:dyDescent="0.2">
      <c r="A412" s="8">
        <v>1933</v>
      </c>
      <c r="B412" s="5" t="s">
        <v>1335</v>
      </c>
      <c r="C412" s="5" t="s">
        <v>1419</v>
      </c>
      <c r="D412" s="5"/>
      <c r="E412" s="9" t="s">
        <v>1420</v>
      </c>
      <c r="F412" s="10">
        <v>2020</v>
      </c>
      <c r="G412" s="10" t="s">
        <v>68</v>
      </c>
      <c r="H412" s="10" t="s">
        <v>1346</v>
      </c>
      <c r="I412" s="10">
        <v>1300</v>
      </c>
      <c r="J412" s="10" t="s">
        <v>17</v>
      </c>
      <c r="K412" s="10" t="s">
        <v>1339</v>
      </c>
      <c r="L412" s="10" t="s">
        <v>22</v>
      </c>
      <c r="M412" s="11">
        <v>2</v>
      </c>
      <c r="N412" s="10">
        <v>1.5</v>
      </c>
      <c r="O412" s="12" t="s">
        <v>1421</v>
      </c>
      <c r="P412" s="11">
        <f ca="1">IFERROR(__xludf.DUMMYFUNCTION("COUNTA(SPLIT(Q412,"" ""))"),158)</f>
        <v>158</v>
      </c>
      <c r="Q412" s="11">
        <v>7</v>
      </c>
      <c r="R412" s="11">
        <f ca="1">IFERROR(__xludf.DUMMYFUNCTION("COUNTA(SPLIT($Q412,CHAR(10),FALSE))"),1)</f>
        <v>1</v>
      </c>
      <c r="S412" s="2">
        <v>-1.9594724809999999</v>
      </c>
      <c r="T412" s="2">
        <v>0.50898277800000002</v>
      </c>
      <c r="U412" s="2">
        <v>34</v>
      </c>
      <c r="V412" s="2">
        <v>14.2</v>
      </c>
      <c r="W412" s="2">
        <v>15.2</v>
      </c>
      <c r="X412" s="2">
        <v>15</v>
      </c>
      <c r="Y412" s="2">
        <v>11.28</v>
      </c>
      <c r="Z412" s="2">
        <v>0.38062000000000001</v>
      </c>
      <c r="AA412" s="2">
        <v>0.37462000000000001</v>
      </c>
      <c r="AB412" s="2">
        <v>3.1426365249999999</v>
      </c>
    </row>
    <row r="413" spans="1:28" x14ac:dyDescent="0.2">
      <c r="A413" s="8">
        <v>1934</v>
      </c>
      <c r="B413" s="5" t="s">
        <v>1422</v>
      </c>
      <c r="C413" s="5" t="s">
        <v>1423</v>
      </c>
      <c r="D413" s="5"/>
      <c r="E413" s="9" t="s">
        <v>1424</v>
      </c>
      <c r="F413" s="10">
        <v>2020</v>
      </c>
      <c r="G413" s="10" t="s">
        <v>68</v>
      </c>
      <c r="H413" s="10"/>
      <c r="I413" s="10">
        <v>1300</v>
      </c>
      <c r="J413" s="10" t="s">
        <v>17</v>
      </c>
      <c r="K413" s="10" t="s">
        <v>1354</v>
      </c>
      <c r="L413" s="10" t="s">
        <v>22</v>
      </c>
      <c r="M413" s="11">
        <v>2</v>
      </c>
      <c r="N413" s="10">
        <v>1.5</v>
      </c>
      <c r="O413" s="12" t="s">
        <v>1425</v>
      </c>
      <c r="P413" s="11">
        <f ca="1">IFERROR(__xludf.DUMMYFUNCTION("COUNTA(SPLIT(Q413,"" ""))"),165)</f>
        <v>165</v>
      </c>
      <c r="Q413" s="11">
        <v>8</v>
      </c>
      <c r="R413" s="11">
        <f ca="1">IFERROR(__xludf.DUMMYFUNCTION("COUNTA(SPLIT($Q413,CHAR(10),FALSE))"),1)</f>
        <v>1</v>
      </c>
      <c r="S413" s="2">
        <v>-1.058465094</v>
      </c>
      <c r="T413" s="2">
        <v>0.45865559900000002</v>
      </c>
      <c r="U413" s="2">
        <v>39.770000000000003</v>
      </c>
      <c r="V413" s="2">
        <v>12.84</v>
      </c>
      <c r="W413" s="2">
        <v>12.84</v>
      </c>
      <c r="X413" s="2">
        <v>14</v>
      </c>
      <c r="Y413" s="2">
        <v>9.83</v>
      </c>
      <c r="Z413" s="2">
        <v>0.24418000000000001</v>
      </c>
      <c r="AA413" s="2">
        <v>0.24198</v>
      </c>
      <c r="AB413" s="2">
        <v>17.35892183</v>
      </c>
    </row>
    <row r="414" spans="1:28" x14ac:dyDescent="0.2">
      <c r="A414" s="8">
        <v>1935</v>
      </c>
      <c r="B414" s="5" t="s">
        <v>1426</v>
      </c>
      <c r="C414" s="5" t="s">
        <v>1427</v>
      </c>
      <c r="D414" s="5"/>
      <c r="E414" s="9" t="s">
        <v>1428</v>
      </c>
      <c r="F414" s="10">
        <v>2020</v>
      </c>
      <c r="G414" s="10" t="s">
        <v>68</v>
      </c>
      <c r="H414" s="10"/>
      <c r="I414" s="10">
        <v>1100</v>
      </c>
      <c r="J414" s="10" t="s">
        <v>17</v>
      </c>
      <c r="K414" s="10" t="s">
        <v>1354</v>
      </c>
      <c r="L414" s="10" t="s">
        <v>22</v>
      </c>
      <c r="M414" s="11">
        <v>2</v>
      </c>
      <c r="N414" s="10">
        <v>1.5</v>
      </c>
      <c r="O414" s="12" t="s">
        <v>1429</v>
      </c>
      <c r="P414" s="11">
        <f ca="1">IFERROR(__xludf.DUMMYFUNCTION("COUNTA(SPLIT(Q414,"" ""))"),146)</f>
        <v>146</v>
      </c>
      <c r="Q414" s="11">
        <v>9</v>
      </c>
      <c r="R414" s="11">
        <f ca="1">IFERROR(__xludf.DUMMYFUNCTION("COUNTA(SPLIT($Q414,CHAR(10),FALSE))"),1)</f>
        <v>1</v>
      </c>
      <c r="S414" s="2">
        <v>-1.7829896430000001</v>
      </c>
      <c r="T414" s="2">
        <v>0.47219540599999998</v>
      </c>
      <c r="U414" s="2">
        <v>50.72</v>
      </c>
      <c r="V414" s="2">
        <v>10.210000000000001</v>
      </c>
      <c r="W414" s="2">
        <v>11.19</v>
      </c>
      <c r="X414" s="2">
        <v>13</v>
      </c>
      <c r="Y414" s="2">
        <v>10.06</v>
      </c>
      <c r="Z414" s="2">
        <v>0.30676999999999999</v>
      </c>
      <c r="AA414" s="2">
        <v>0.32335000000000003</v>
      </c>
      <c r="AB414" s="2">
        <v>15.6434643</v>
      </c>
    </row>
    <row r="415" spans="1:28" x14ac:dyDescent="0.2">
      <c r="A415" s="8">
        <v>1936</v>
      </c>
      <c r="B415" s="5" t="s">
        <v>1335</v>
      </c>
      <c r="C415" s="5" t="s">
        <v>1430</v>
      </c>
      <c r="D415" s="5"/>
      <c r="E415" s="9" t="s">
        <v>1431</v>
      </c>
      <c r="F415" s="10">
        <v>2020</v>
      </c>
      <c r="G415" s="10" t="s">
        <v>68</v>
      </c>
      <c r="H415" s="10" t="s">
        <v>1322</v>
      </c>
      <c r="I415" s="10">
        <v>1500</v>
      </c>
      <c r="J415" s="10" t="s">
        <v>51</v>
      </c>
      <c r="K415" s="10" t="s">
        <v>1339</v>
      </c>
      <c r="L415" s="10" t="s">
        <v>22</v>
      </c>
      <c r="M415" s="11">
        <v>2</v>
      </c>
      <c r="N415" s="10">
        <v>1.5</v>
      </c>
      <c r="O415" s="12" t="s">
        <v>1432</v>
      </c>
      <c r="P415" s="11">
        <f ca="1">IFERROR(__xludf.DUMMYFUNCTION("COUNTA(SPLIT(Q415,"" ""))"),180)</f>
        <v>180</v>
      </c>
      <c r="Q415" s="11">
        <v>8</v>
      </c>
      <c r="R415" s="11">
        <f ca="1">IFERROR(__xludf.DUMMYFUNCTION("COUNTA(SPLIT($Q415,CHAR(10),FALSE))"),2)</f>
        <v>2</v>
      </c>
      <c r="S415" s="2">
        <v>-0.273238231</v>
      </c>
      <c r="T415" s="2">
        <v>0.49313072800000002</v>
      </c>
      <c r="U415" s="2">
        <v>54.4</v>
      </c>
      <c r="V415" s="2">
        <v>11.29</v>
      </c>
      <c r="W415" s="2">
        <v>12.53</v>
      </c>
      <c r="X415" s="2">
        <v>13</v>
      </c>
      <c r="Y415" s="2">
        <v>9.4700000000000006</v>
      </c>
      <c r="Z415" s="2">
        <v>0.28682999999999997</v>
      </c>
      <c r="AA415" s="2">
        <v>0.25940999999999997</v>
      </c>
      <c r="AB415" s="2">
        <v>10.97078746</v>
      </c>
    </row>
    <row r="416" spans="1:28" x14ac:dyDescent="0.2">
      <c r="A416" s="8">
        <v>1937</v>
      </c>
      <c r="B416" s="5" t="s">
        <v>1319</v>
      </c>
      <c r="C416" s="5" t="s">
        <v>1433</v>
      </c>
      <c r="D416" s="5"/>
      <c r="E416" s="9" t="s">
        <v>1434</v>
      </c>
      <c r="F416" s="10">
        <v>2020</v>
      </c>
      <c r="G416" s="10" t="s">
        <v>68</v>
      </c>
      <c r="H416" s="10" t="s">
        <v>1338</v>
      </c>
      <c r="I416" s="10">
        <v>900</v>
      </c>
      <c r="J416" s="10" t="s">
        <v>51</v>
      </c>
      <c r="K416" s="10" t="s">
        <v>1323</v>
      </c>
      <c r="L416" s="10" t="s">
        <v>22</v>
      </c>
      <c r="M416" s="11">
        <v>2</v>
      </c>
      <c r="N416" s="10">
        <v>1.5</v>
      </c>
      <c r="O416" s="12" t="s">
        <v>1435</v>
      </c>
      <c r="P416" s="11">
        <f ca="1">IFERROR(__xludf.DUMMYFUNCTION("COUNTA(SPLIT(Q416,"" ""))"),154)</f>
        <v>154</v>
      </c>
      <c r="Q416" s="11">
        <v>12</v>
      </c>
      <c r="R416" s="11">
        <f ca="1">IFERROR(__xludf.DUMMYFUNCTION("COUNTA(SPLIT($Q416,CHAR(10),FALSE))"),3)</f>
        <v>3</v>
      </c>
      <c r="S416" s="2">
        <v>-1.2485131540000001</v>
      </c>
      <c r="T416" s="2">
        <v>0.45352861100000003</v>
      </c>
      <c r="U416" s="2">
        <v>73.790000000000006</v>
      </c>
      <c r="V416" s="2">
        <v>6.2</v>
      </c>
      <c r="W416" s="2">
        <v>5.51</v>
      </c>
      <c r="X416" s="2">
        <v>10</v>
      </c>
      <c r="Y416" s="2">
        <v>8.5299999999999994</v>
      </c>
      <c r="Z416" s="2">
        <v>0.21618000000000001</v>
      </c>
      <c r="AA416" s="2">
        <v>0.22295000000000001</v>
      </c>
      <c r="AB416" s="2">
        <v>18.516539439999999</v>
      </c>
    </row>
    <row r="417" spans="1:28" x14ac:dyDescent="0.2">
      <c r="A417" s="8">
        <v>1939</v>
      </c>
      <c r="B417" s="5" t="s">
        <v>1335</v>
      </c>
      <c r="C417" s="5" t="s">
        <v>1436</v>
      </c>
      <c r="D417" s="5"/>
      <c r="E417" s="9" t="s">
        <v>1437</v>
      </c>
      <c r="F417" s="10">
        <v>2020</v>
      </c>
      <c r="G417" s="10" t="s">
        <v>68</v>
      </c>
      <c r="H417" s="10" t="s">
        <v>1346</v>
      </c>
      <c r="I417" s="10">
        <v>1300</v>
      </c>
      <c r="J417" s="10" t="s">
        <v>51</v>
      </c>
      <c r="K417" s="10" t="s">
        <v>1339</v>
      </c>
      <c r="L417" s="10" t="s">
        <v>22</v>
      </c>
      <c r="M417" s="11">
        <v>2</v>
      </c>
      <c r="N417" s="10">
        <v>1.5</v>
      </c>
      <c r="O417" s="12" t="s">
        <v>1438</v>
      </c>
      <c r="P417" s="11">
        <f ca="1">IFERROR(__xludf.DUMMYFUNCTION("COUNTA(SPLIT(Q417,"" ""))"),179)</f>
        <v>179</v>
      </c>
      <c r="Q417" s="11">
        <v>7</v>
      </c>
      <c r="R417" s="11">
        <f ca="1">IFERROR(__xludf.DUMMYFUNCTION("COUNTA(SPLIT($Q417,CHAR(10),FALSE))"),4)</f>
        <v>4</v>
      </c>
      <c r="S417" s="2">
        <v>-1.9290580530000001</v>
      </c>
      <c r="T417" s="2">
        <v>0.46789550400000002</v>
      </c>
      <c r="U417" s="2">
        <v>30.34</v>
      </c>
      <c r="V417" s="2">
        <v>15.42</v>
      </c>
      <c r="W417" s="2">
        <v>16.11</v>
      </c>
      <c r="X417" s="2">
        <v>17</v>
      </c>
      <c r="Y417" s="2">
        <v>10.35</v>
      </c>
      <c r="Z417" s="2">
        <v>0.29766999999999999</v>
      </c>
      <c r="AA417" s="2">
        <v>0.27973999999999999</v>
      </c>
      <c r="AB417" s="2">
        <v>14.89985282</v>
      </c>
    </row>
    <row r="418" spans="1:28" x14ac:dyDescent="0.2">
      <c r="A418" s="8">
        <v>1940</v>
      </c>
      <c r="B418" s="5" t="s">
        <v>1335</v>
      </c>
      <c r="C418" s="5" t="s">
        <v>1439</v>
      </c>
      <c r="D418" s="5"/>
      <c r="E418" s="9" t="s">
        <v>1440</v>
      </c>
      <c r="F418" s="10">
        <v>2020</v>
      </c>
      <c r="G418" s="10" t="s">
        <v>68</v>
      </c>
      <c r="H418" s="10" t="s">
        <v>1322</v>
      </c>
      <c r="I418" s="10">
        <v>1500</v>
      </c>
      <c r="J418" s="10" t="s">
        <v>51</v>
      </c>
      <c r="K418" s="10" t="s">
        <v>1339</v>
      </c>
      <c r="L418" s="10" t="s">
        <v>22</v>
      </c>
      <c r="M418" s="11">
        <v>2</v>
      </c>
      <c r="N418" s="10">
        <v>1.5</v>
      </c>
      <c r="O418" s="12" t="s">
        <v>1441</v>
      </c>
      <c r="P418" s="11">
        <f ca="1">IFERROR(__xludf.DUMMYFUNCTION("COUNTA(SPLIT(Q418,"" ""))"),157)</f>
        <v>157</v>
      </c>
      <c r="Q418" s="11">
        <v>5</v>
      </c>
      <c r="R418" s="11">
        <f ca="1">IFERROR(__xludf.DUMMYFUNCTION("COUNTA(SPLIT($Q418,CHAR(10),FALSE))"),2)</f>
        <v>2</v>
      </c>
      <c r="S418" s="2">
        <v>-1.277544064</v>
      </c>
      <c r="T418" s="2">
        <v>0.48250989500000002</v>
      </c>
      <c r="U418" s="2">
        <v>36.35</v>
      </c>
      <c r="V418" s="2">
        <v>16.14</v>
      </c>
      <c r="W418" s="2">
        <v>18.649999999999999</v>
      </c>
      <c r="X418" s="2">
        <v>14</v>
      </c>
      <c r="Y418" s="2">
        <v>11.74</v>
      </c>
      <c r="Z418" s="2">
        <v>0.26269999999999999</v>
      </c>
      <c r="AA418" s="2">
        <v>0.26134000000000002</v>
      </c>
      <c r="AB418" s="2">
        <v>4.7806593839999998</v>
      </c>
    </row>
    <row r="419" spans="1:28" x14ac:dyDescent="0.2">
      <c r="A419" s="8">
        <v>1941</v>
      </c>
      <c r="B419" s="5" t="s">
        <v>1319</v>
      </c>
      <c r="C419" s="5" t="s">
        <v>1442</v>
      </c>
      <c r="D419" s="5"/>
      <c r="E419" s="9" t="s">
        <v>1443</v>
      </c>
      <c r="F419" s="10">
        <v>2020</v>
      </c>
      <c r="G419" s="10" t="s">
        <v>68</v>
      </c>
      <c r="H419" s="10" t="s">
        <v>1322</v>
      </c>
      <c r="I419" s="10">
        <v>1300</v>
      </c>
      <c r="J419" s="10" t="s">
        <v>877</v>
      </c>
      <c r="K419" s="10" t="s">
        <v>1323</v>
      </c>
      <c r="L419" s="10" t="s">
        <v>22</v>
      </c>
      <c r="M419" s="11">
        <v>2</v>
      </c>
      <c r="N419" s="10">
        <v>2</v>
      </c>
      <c r="O419" s="12" t="s">
        <v>1444</v>
      </c>
      <c r="P419" s="11">
        <f ca="1">IFERROR(__xludf.DUMMYFUNCTION("COUNTA(SPLIT(Q419,"" ""))"),156)</f>
        <v>156</v>
      </c>
      <c r="Q419" s="11">
        <v>6</v>
      </c>
      <c r="R419" s="11">
        <f ca="1">IFERROR(__xludf.DUMMYFUNCTION("COUNTA(SPLIT($Q419,CHAR(10),FALSE))"),2)</f>
        <v>2</v>
      </c>
      <c r="S419" s="2">
        <v>-0.75503355100000002</v>
      </c>
      <c r="T419" s="2">
        <v>0.45800384700000002</v>
      </c>
      <c r="U419" s="2">
        <v>48.11</v>
      </c>
      <c r="V419" s="2">
        <v>13.17</v>
      </c>
      <c r="W419" s="2">
        <v>14.37</v>
      </c>
      <c r="X419" s="2">
        <v>14</v>
      </c>
      <c r="Y419" s="2">
        <v>10.49</v>
      </c>
      <c r="Z419" s="2">
        <v>0.19978000000000001</v>
      </c>
      <c r="AA419" s="2">
        <v>0.20133000000000001</v>
      </c>
      <c r="AB419" s="2">
        <v>6.5974583879999997</v>
      </c>
    </row>
    <row r="420" spans="1:28" x14ac:dyDescent="0.2">
      <c r="A420" s="8">
        <v>1942</v>
      </c>
      <c r="B420" s="5" t="s">
        <v>1319</v>
      </c>
      <c r="C420" s="5" t="s">
        <v>1445</v>
      </c>
      <c r="D420" s="5"/>
      <c r="E420" s="9" t="s">
        <v>1446</v>
      </c>
      <c r="F420" s="10">
        <v>2020</v>
      </c>
      <c r="G420" s="10" t="s">
        <v>68</v>
      </c>
      <c r="H420" s="10" t="s">
        <v>1338</v>
      </c>
      <c r="I420" s="10">
        <v>1100</v>
      </c>
      <c r="J420" s="10" t="s">
        <v>51</v>
      </c>
      <c r="K420" s="10" t="s">
        <v>1323</v>
      </c>
      <c r="L420" s="10" t="s">
        <v>22</v>
      </c>
      <c r="M420" s="11">
        <v>2</v>
      </c>
      <c r="N420" s="10">
        <v>1.5</v>
      </c>
      <c r="O420" s="12" t="s">
        <v>1447</v>
      </c>
      <c r="P420" s="11">
        <f ca="1">IFERROR(__xludf.DUMMYFUNCTION("COUNTA(SPLIT(Q420,"" ""))"),157)</f>
        <v>157</v>
      </c>
      <c r="Q420" s="11">
        <v>11</v>
      </c>
      <c r="R420" s="11">
        <f ca="1">IFERROR(__xludf.DUMMYFUNCTION("COUNTA(SPLIT($Q420,CHAR(10),FALSE))"),4)</f>
        <v>4</v>
      </c>
      <c r="S420" s="2">
        <v>-1.1090531889999999</v>
      </c>
      <c r="T420" s="2">
        <v>0.45492268899999999</v>
      </c>
      <c r="U420" s="2">
        <v>68.87</v>
      </c>
      <c r="V420" s="2">
        <v>7.27</v>
      </c>
      <c r="W420" s="2">
        <v>7.1</v>
      </c>
      <c r="X420" s="2">
        <v>10</v>
      </c>
      <c r="Y420" s="2">
        <v>9.39</v>
      </c>
      <c r="Z420" s="2">
        <v>0.27245999999999998</v>
      </c>
      <c r="AA420" s="2">
        <v>0.26844000000000001</v>
      </c>
      <c r="AB420" s="2">
        <v>14.97624837</v>
      </c>
    </row>
    <row r="421" spans="1:28" x14ac:dyDescent="0.2">
      <c r="A421" s="8">
        <v>1943</v>
      </c>
      <c r="B421" s="5" t="s">
        <v>1448</v>
      </c>
      <c r="C421" s="5" t="s">
        <v>1449</v>
      </c>
      <c r="D421" s="5" t="s">
        <v>1450</v>
      </c>
      <c r="E421" s="9" t="s">
        <v>1451</v>
      </c>
      <c r="F421" s="10">
        <v>2020</v>
      </c>
      <c r="G421" s="10" t="s">
        <v>16</v>
      </c>
      <c r="H421" s="10"/>
      <c r="I421" s="10">
        <v>500</v>
      </c>
      <c r="J421" s="10" t="s">
        <v>51</v>
      </c>
      <c r="K421" s="10" t="s">
        <v>1354</v>
      </c>
      <c r="L421" s="10" t="s">
        <v>22</v>
      </c>
      <c r="M421" s="11">
        <v>2</v>
      </c>
      <c r="N421" s="10">
        <v>1.5</v>
      </c>
      <c r="O421" s="12" t="s">
        <v>1452</v>
      </c>
      <c r="P421" s="11">
        <f ca="1">IFERROR(__xludf.DUMMYFUNCTION("COUNTA(SPLIT(Q421,"" ""))"),146)</f>
        <v>146</v>
      </c>
      <c r="Q421" s="11">
        <v>15</v>
      </c>
      <c r="R421" s="11">
        <f ca="1">IFERROR(__xludf.DUMMYFUNCTION("COUNTA(SPLIT($Q421,CHAR(10),FALSE))"),1)</f>
        <v>1</v>
      </c>
      <c r="S421" s="2">
        <v>-0.98838552899999998</v>
      </c>
      <c r="T421" s="2">
        <v>0.45742469899999999</v>
      </c>
      <c r="U421" s="2">
        <v>85.2</v>
      </c>
      <c r="V421" s="2">
        <v>3.72</v>
      </c>
      <c r="W421" s="2">
        <v>4.09</v>
      </c>
      <c r="X421" s="2">
        <v>8</v>
      </c>
      <c r="Y421" s="2">
        <v>6.61</v>
      </c>
      <c r="Z421" s="2">
        <v>0.17427000000000001</v>
      </c>
      <c r="AA421" s="2">
        <v>0.19131999999999999</v>
      </c>
      <c r="AB421" s="2">
        <v>14.844591749999999</v>
      </c>
    </row>
    <row r="422" spans="1:28" x14ac:dyDescent="0.2">
      <c r="A422" s="8">
        <v>1944</v>
      </c>
      <c r="B422" s="5" t="s">
        <v>1453</v>
      </c>
      <c r="C422" s="5" t="s">
        <v>1454</v>
      </c>
      <c r="D422" s="5"/>
      <c r="E422" s="9" t="s">
        <v>1455</v>
      </c>
      <c r="F422" s="10">
        <v>2020</v>
      </c>
      <c r="G422" s="10" t="s">
        <v>68</v>
      </c>
      <c r="H422" s="10"/>
      <c r="I422" s="10">
        <v>900</v>
      </c>
      <c r="J422" s="10" t="s">
        <v>17</v>
      </c>
      <c r="K422" s="10" t="s">
        <v>1354</v>
      </c>
      <c r="L422" s="10" t="s">
        <v>22</v>
      </c>
      <c r="M422" s="11">
        <v>2</v>
      </c>
      <c r="N422" s="10">
        <v>1.5</v>
      </c>
      <c r="O422" s="12" t="s">
        <v>1456</v>
      </c>
      <c r="P422" s="11">
        <f ca="1">IFERROR(__xludf.DUMMYFUNCTION("COUNTA(SPLIT(Q422,"" ""))"),182)</f>
        <v>182</v>
      </c>
      <c r="Q422" s="11">
        <v>11</v>
      </c>
      <c r="R422" s="11">
        <f ca="1">IFERROR(__xludf.DUMMYFUNCTION("COUNTA(SPLIT($Q422,CHAR(10),FALSE))"),2)</f>
        <v>2</v>
      </c>
      <c r="S422" s="2">
        <v>-0.113693934</v>
      </c>
      <c r="T422" s="2">
        <v>0.46688795900000002</v>
      </c>
      <c r="U422" s="2">
        <v>76.69</v>
      </c>
      <c r="V422" s="2">
        <v>6.7</v>
      </c>
      <c r="W422" s="2">
        <v>6.54</v>
      </c>
      <c r="X422" s="2">
        <v>9</v>
      </c>
      <c r="Y422" s="2">
        <v>6.71</v>
      </c>
      <c r="Z422" s="2">
        <v>1.6750000000000001E-2</v>
      </c>
      <c r="AA422" s="2">
        <v>1.562E-2</v>
      </c>
      <c r="AB422" s="2">
        <v>31.763128049999999</v>
      </c>
    </row>
    <row r="423" spans="1:28" x14ac:dyDescent="0.2">
      <c r="A423" s="8">
        <v>1945</v>
      </c>
      <c r="B423" s="5" t="s">
        <v>1335</v>
      </c>
      <c r="C423" s="5" t="s">
        <v>1457</v>
      </c>
      <c r="D423" s="5"/>
      <c r="E423" s="9" t="s">
        <v>1458</v>
      </c>
      <c r="F423" s="10">
        <v>2020</v>
      </c>
      <c r="G423" s="10" t="s">
        <v>68</v>
      </c>
      <c r="H423" s="10" t="s">
        <v>1346</v>
      </c>
      <c r="I423" s="10">
        <v>1500</v>
      </c>
      <c r="J423" s="10" t="s">
        <v>51</v>
      </c>
      <c r="K423" s="10" t="s">
        <v>1339</v>
      </c>
      <c r="L423" s="10" t="s">
        <v>22</v>
      </c>
      <c r="M423" s="11">
        <v>2</v>
      </c>
      <c r="N423" s="10">
        <v>1.5</v>
      </c>
      <c r="O423" s="12" t="s">
        <v>1459</v>
      </c>
      <c r="P423" s="11">
        <f ca="1">IFERROR(__xludf.DUMMYFUNCTION("COUNTA(SPLIT(Q423,"" ""))"),179)</f>
        <v>179</v>
      </c>
      <c r="Q423" s="11">
        <v>7</v>
      </c>
      <c r="R423" s="11">
        <f ca="1">IFERROR(__xludf.DUMMYFUNCTION("COUNTA(SPLIT($Q423,CHAR(10),FALSE))"),2)</f>
        <v>2</v>
      </c>
      <c r="S423" s="2">
        <v>-2.3311898210000002</v>
      </c>
      <c r="T423" s="2">
        <v>0.504865432</v>
      </c>
      <c r="U423" s="2">
        <v>35.69</v>
      </c>
      <c r="V423" s="2">
        <v>14.7</v>
      </c>
      <c r="W423" s="2">
        <v>16.309999999999999</v>
      </c>
      <c r="X423" s="2">
        <v>16</v>
      </c>
      <c r="Y423" s="2">
        <v>11.55</v>
      </c>
      <c r="Z423" s="2">
        <v>0.39328999999999997</v>
      </c>
      <c r="AA423" s="2">
        <v>0.38628000000000001</v>
      </c>
      <c r="AB423" s="2">
        <v>9.0892298169999997</v>
      </c>
    </row>
    <row r="424" spans="1:28" x14ac:dyDescent="0.2">
      <c r="A424" s="8">
        <v>1946</v>
      </c>
      <c r="B424" s="5" t="s">
        <v>1460</v>
      </c>
      <c r="C424" s="5" t="s">
        <v>1461</v>
      </c>
      <c r="D424" s="5" t="s">
        <v>1450</v>
      </c>
      <c r="E424" s="9" t="s">
        <v>1451</v>
      </c>
      <c r="F424" s="10">
        <v>2020</v>
      </c>
      <c r="G424" s="10" t="s">
        <v>16</v>
      </c>
      <c r="H424" s="10"/>
      <c r="I424" s="10">
        <v>500</v>
      </c>
      <c r="J424" s="10" t="s">
        <v>17</v>
      </c>
      <c r="K424" s="10" t="s">
        <v>1354</v>
      </c>
      <c r="L424" s="10" t="s">
        <v>22</v>
      </c>
      <c r="M424" s="11">
        <v>2</v>
      </c>
      <c r="N424" s="10">
        <v>1.5</v>
      </c>
      <c r="O424" s="12" t="s">
        <v>1462</v>
      </c>
      <c r="P424" s="11">
        <f ca="1">IFERROR(__xludf.DUMMYFUNCTION("COUNTA(SPLIT(Q424,"" ""))"),166)</f>
        <v>166</v>
      </c>
      <c r="Q424" s="11">
        <v>21</v>
      </c>
      <c r="R424" s="11">
        <f ca="1">IFERROR(__xludf.DUMMYFUNCTION("COUNTA(SPLIT($Q424,CHAR(10),FALSE))"),1)</f>
        <v>1</v>
      </c>
      <c r="S424" s="2">
        <v>-1.5758591159999999</v>
      </c>
      <c r="T424" s="2">
        <v>0.46349644600000001</v>
      </c>
      <c r="U424" s="2">
        <v>84.25</v>
      </c>
      <c r="V424" s="2">
        <v>3.57</v>
      </c>
      <c r="W424" s="2">
        <v>4.03</v>
      </c>
      <c r="X424" s="2">
        <v>7</v>
      </c>
      <c r="Y424" s="2">
        <v>6.24</v>
      </c>
      <c r="Z424" s="2">
        <v>0.10378999999999999</v>
      </c>
      <c r="AA424" s="2">
        <v>0.10843</v>
      </c>
      <c r="AB424" s="2">
        <v>23.329106110000001</v>
      </c>
    </row>
    <row r="425" spans="1:28" x14ac:dyDescent="0.2">
      <c r="A425" s="8">
        <v>1947</v>
      </c>
      <c r="B425" s="5" t="s">
        <v>1319</v>
      </c>
      <c r="C425" s="5" t="s">
        <v>1463</v>
      </c>
      <c r="D425" s="5"/>
      <c r="E425" s="9" t="s">
        <v>1464</v>
      </c>
      <c r="F425" s="10">
        <v>2020</v>
      </c>
      <c r="G425" s="10" t="s">
        <v>68</v>
      </c>
      <c r="H425" s="10" t="s">
        <v>1322</v>
      </c>
      <c r="I425" s="10">
        <v>1100</v>
      </c>
      <c r="J425" s="10" t="s">
        <v>17</v>
      </c>
      <c r="K425" s="10" t="s">
        <v>1323</v>
      </c>
      <c r="L425" s="10" t="s">
        <v>22</v>
      </c>
      <c r="M425" s="11">
        <v>2</v>
      </c>
      <c r="N425" s="10">
        <v>2</v>
      </c>
      <c r="O425" s="12" t="s">
        <v>1465</v>
      </c>
      <c r="P425" s="11">
        <f ca="1">IFERROR(__xludf.DUMMYFUNCTION("COUNTA(SPLIT(Q425,"" ""))"),168)</f>
        <v>168</v>
      </c>
      <c r="Q425" s="11">
        <v>9</v>
      </c>
      <c r="R425" s="11">
        <f ca="1">IFERROR(__xludf.DUMMYFUNCTION("COUNTA(SPLIT($Q425,CHAR(10),FALSE))"),2)</f>
        <v>2</v>
      </c>
      <c r="S425" s="2">
        <v>-1.280788834</v>
      </c>
      <c r="T425" s="2">
        <v>0.461937135</v>
      </c>
      <c r="U425" s="2">
        <v>63.87</v>
      </c>
      <c r="V425" s="2">
        <v>9.07</v>
      </c>
      <c r="W425" s="2">
        <v>9.4499999999999993</v>
      </c>
      <c r="X425" s="2">
        <v>11</v>
      </c>
      <c r="Y425" s="2">
        <v>9.57</v>
      </c>
      <c r="Z425" s="2">
        <v>0.1739</v>
      </c>
      <c r="AA425" s="2">
        <v>0.17252999999999999</v>
      </c>
      <c r="AB425" s="2">
        <v>15.242944100000001</v>
      </c>
    </row>
    <row r="426" spans="1:28" x14ac:dyDescent="0.2">
      <c r="A426" s="8">
        <v>1948</v>
      </c>
      <c r="B426" s="5" t="s">
        <v>1319</v>
      </c>
      <c r="C426" s="5" t="s">
        <v>1466</v>
      </c>
      <c r="D426" s="5"/>
      <c r="E426" s="9" t="s">
        <v>1467</v>
      </c>
      <c r="F426" s="10">
        <v>2020</v>
      </c>
      <c r="G426" s="10" t="s">
        <v>68</v>
      </c>
      <c r="H426" s="10" t="s">
        <v>1322</v>
      </c>
      <c r="I426" s="10">
        <v>900</v>
      </c>
      <c r="J426" s="10" t="s">
        <v>17</v>
      </c>
      <c r="K426" s="10" t="s">
        <v>1323</v>
      </c>
      <c r="L426" s="10" t="s">
        <v>22</v>
      </c>
      <c r="M426" s="11">
        <v>2</v>
      </c>
      <c r="N426" s="10">
        <v>2</v>
      </c>
      <c r="O426" s="12" t="s">
        <v>1468</v>
      </c>
      <c r="P426" s="11">
        <f ca="1">IFERROR(__xludf.DUMMYFUNCTION("COUNTA(SPLIT(Q426,"" ""))"),172)</f>
        <v>172</v>
      </c>
      <c r="Q426" s="11">
        <v>11</v>
      </c>
      <c r="R426" s="11">
        <f ca="1">IFERROR(__xludf.DUMMYFUNCTION("COUNTA(SPLIT($Q426,CHAR(10),FALSE))"),5)</f>
        <v>5</v>
      </c>
      <c r="S426" s="2">
        <v>0.41147102600000002</v>
      </c>
      <c r="T426" s="2">
        <v>0.49638006899999998</v>
      </c>
      <c r="U426" s="2">
        <v>71.87</v>
      </c>
      <c r="V426" s="2">
        <v>7.21</v>
      </c>
      <c r="W426" s="2">
        <v>6.84</v>
      </c>
      <c r="X426" s="2">
        <v>9</v>
      </c>
      <c r="Y426" s="2">
        <v>8.56</v>
      </c>
      <c r="Z426" s="2">
        <v>0.15925</v>
      </c>
      <c r="AA426" s="2">
        <v>0.15098</v>
      </c>
      <c r="AB426" s="2">
        <v>18.190189050000001</v>
      </c>
    </row>
    <row r="427" spans="1:28" x14ac:dyDescent="0.2">
      <c r="A427" s="8">
        <v>1949</v>
      </c>
      <c r="B427" s="5" t="s">
        <v>1469</v>
      </c>
      <c r="C427" s="5" t="s">
        <v>1470</v>
      </c>
      <c r="D427" s="5"/>
      <c r="E427" s="9" t="s">
        <v>1471</v>
      </c>
      <c r="F427" s="10">
        <v>2020</v>
      </c>
      <c r="G427" s="10" t="s">
        <v>68</v>
      </c>
      <c r="H427" s="10"/>
      <c r="I427" s="10">
        <v>1100</v>
      </c>
      <c r="J427" s="10" t="s">
        <v>17</v>
      </c>
      <c r="K427" s="10" t="s">
        <v>1354</v>
      </c>
      <c r="L427" s="10" t="s">
        <v>22</v>
      </c>
      <c r="M427" s="11">
        <v>2</v>
      </c>
      <c r="N427" s="10">
        <v>1.5</v>
      </c>
      <c r="O427" s="12" t="s">
        <v>1472</v>
      </c>
      <c r="P427" s="11">
        <f ca="1">IFERROR(__xludf.DUMMYFUNCTION("COUNTA(SPLIT(Q427,"" ""))"),172)</f>
        <v>172</v>
      </c>
      <c r="Q427" s="11">
        <v>10</v>
      </c>
      <c r="R427" s="11">
        <f ca="1">IFERROR(__xludf.DUMMYFUNCTION("COUNTA(SPLIT($Q427,CHAR(10),FALSE))"),2)</f>
        <v>2</v>
      </c>
      <c r="S427" s="2">
        <v>-1.4313810220000001</v>
      </c>
      <c r="T427" s="2">
        <v>0.49685375399999998</v>
      </c>
      <c r="U427" s="2">
        <v>52.84</v>
      </c>
      <c r="V427" s="2">
        <v>10.31</v>
      </c>
      <c r="W427" s="2">
        <v>11.77</v>
      </c>
      <c r="X427" s="2">
        <v>13</v>
      </c>
      <c r="Y427" s="2">
        <v>10.55</v>
      </c>
      <c r="Z427" s="2">
        <v>0.2676</v>
      </c>
      <c r="AA427" s="2">
        <v>0.25414999999999999</v>
      </c>
      <c r="AB427" s="2">
        <v>11.252988269999999</v>
      </c>
    </row>
    <row r="428" spans="1:28" x14ac:dyDescent="0.2">
      <c r="A428" s="8">
        <v>1950</v>
      </c>
      <c r="B428" s="5" t="s">
        <v>1335</v>
      </c>
      <c r="C428" s="5" t="s">
        <v>1473</v>
      </c>
      <c r="D428" s="5"/>
      <c r="E428" s="9" t="s">
        <v>1474</v>
      </c>
      <c r="F428" s="10">
        <v>2020</v>
      </c>
      <c r="G428" s="10" t="s">
        <v>68</v>
      </c>
      <c r="H428" s="10" t="s">
        <v>1338</v>
      </c>
      <c r="I428" s="10">
        <v>1700</v>
      </c>
      <c r="J428" s="10" t="s">
        <v>17</v>
      </c>
      <c r="K428" s="10" t="s">
        <v>1339</v>
      </c>
      <c r="L428" s="10" t="s">
        <v>22</v>
      </c>
      <c r="M428" s="11">
        <v>2</v>
      </c>
      <c r="N428" s="10">
        <v>1.5</v>
      </c>
      <c r="O428" s="12" t="s">
        <v>1475</v>
      </c>
      <c r="P428" s="11">
        <f ca="1">IFERROR(__xludf.DUMMYFUNCTION("COUNTA(SPLIT(Q428,"" ""))"),158)</f>
        <v>158</v>
      </c>
      <c r="Q428" s="11">
        <v>5</v>
      </c>
      <c r="R428" s="11">
        <f ca="1">IFERROR(__xludf.DUMMYFUNCTION("COUNTA(SPLIT($Q428,CHAR(10),FALSE))"),2)</f>
        <v>2</v>
      </c>
      <c r="S428" s="2">
        <v>-1.653130604</v>
      </c>
      <c r="T428" s="2">
        <v>0.46795298499999999</v>
      </c>
      <c r="U428" s="2">
        <v>4.49</v>
      </c>
      <c r="V428" s="2">
        <v>19.34</v>
      </c>
      <c r="W428" s="2">
        <v>20.48</v>
      </c>
      <c r="X428" s="2">
        <v>18</v>
      </c>
      <c r="Y428" s="2">
        <v>12.09</v>
      </c>
      <c r="Z428" s="2">
        <v>0.36199999999999999</v>
      </c>
      <c r="AA428" s="2">
        <v>0.34617999999999999</v>
      </c>
      <c r="AB428" s="2">
        <v>3.8654086109999999</v>
      </c>
    </row>
    <row r="429" spans="1:28" x14ac:dyDescent="0.2">
      <c r="A429" s="8">
        <v>1951</v>
      </c>
      <c r="B429" s="5" t="s">
        <v>1335</v>
      </c>
      <c r="C429" s="5" t="s">
        <v>1476</v>
      </c>
      <c r="D429" s="5"/>
      <c r="E429" s="9" t="s">
        <v>1477</v>
      </c>
      <c r="F429" s="10">
        <v>2020</v>
      </c>
      <c r="G429" s="10" t="s">
        <v>68</v>
      </c>
      <c r="H429" s="10" t="s">
        <v>1338</v>
      </c>
      <c r="I429" s="10">
        <v>1500</v>
      </c>
      <c r="J429" s="10" t="s">
        <v>17</v>
      </c>
      <c r="K429" s="10" t="s">
        <v>1339</v>
      </c>
      <c r="L429" s="10" t="s">
        <v>22</v>
      </c>
      <c r="M429" s="11">
        <v>2</v>
      </c>
      <c r="N429" s="10">
        <v>1.5</v>
      </c>
      <c r="O429" s="12" t="s">
        <v>1478</v>
      </c>
      <c r="P429" s="11">
        <f ca="1">IFERROR(__xludf.DUMMYFUNCTION("COUNTA(SPLIT(Q429,"" ""))"),175)</f>
        <v>175</v>
      </c>
      <c r="Q429" s="11">
        <v>7</v>
      </c>
      <c r="R429" s="11">
        <f ca="1">IFERROR(__xludf.DUMMYFUNCTION("COUNTA(SPLIT($Q429,CHAR(10),FALSE))"),3)</f>
        <v>3</v>
      </c>
      <c r="S429" s="2">
        <v>-1.809957128</v>
      </c>
      <c r="T429" s="2">
        <v>0.48184712400000002</v>
      </c>
      <c r="U429" s="2">
        <v>10.130000000000001</v>
      </c>
      <c r="V429" s="2">
        <v>18.239999999999998</v>
      </c>
      <c r="W429" s="2">
        <v>19.829999999999998</v>
      </c>
      <c r="X429" s="2">
        <v>18</v>
      </c>
      <c r="Y429" s="2">
        <v>13.07</v>
      </c>
      <c r="Z429" s="2">
        <v>0.40223999999999999</v>
      </c>
      <c r="AA429" s="2">
        <v>0.37508000000000002</v>
      </c>
      <c r="AB429" s="2">
        <v>-1.741719883</v>
      </c>
    </row>
    <row r="430" spans="1:28" x14ac:dyDescent="0.2">
      <c r="A430" s="8">
        <v>1952</v>
      </c>
      <c r="B430" s="5" t="s">
        <v>1335</v>
      </c>
      <c r="C430" s="5" t="s">
        <v>1479</v>
      </c>
      <c r="D430" s="5"/>
      <c r="E430" s="9" t="s">
        <v>1480</v>
      </c>
      <c r="F430" s="10">
        <v>2020</v>
      </c>
      <c r="G430" s="10" t="s">
        <v>68</v>
      </c>
      <c r="H430" s="10" t="s">
        <v>1322</v>
      </c>
      <c r="I430" s="10">
        <v>1700</v>
      </c>
      <c r="J430" s="10" t="s">
        <v>51</v>
      </c>
      <c r="K430" s="10" t="s">
        <v>1339</v>
      </c>
      <c r="L430" s="10" t="s">
        <v>22</v>
      </c>
      <c r="M430" s="11">
        <v>2</v>
      </c>
      <c r="N430" s="10">
        <v>1.5</v>
      </c>
      <c r="O430" s="12" t="s">
        <v>1481</v>
      </c>
      <c r="P430" s="11">
        <f ca="1">IFERROR(__xludf.DUMMYFUNCTION("COUNTA(SPLIT(Q430,"" ""))"),180)</f>
        <v>180</v>
      </c>
      <c r="Q430" s="11">
        <v>6</v>
      </c>
      <c r="R430" s="11">
        <f ca="1">IFERROR(__xludf.DUMMYFUNCTION("COUNTA(SPLIT($Q430,CHAR(10),FALSE))"),3)</f>
        <v>3</v>
      </c>
      <c r="S430" s="2">
        <v>-2.0850601169999998</v>
      </c>
      <c r="T430" s="2">
        <v>0.52530170899999995</v>
      </c>
      <c r="U430" s="2">
        <v>18.7</v>
      </c>
      <c r="V430" s="2">
        <v>18.23</v>
      </c>
      <c r="W430" s="2">
        <v>19.57</v>
      </c>
      <c r="X430" s="2">
        <v>18</v>
      </c>
      <c r="Y430" s="2">
        <v>11.97</v>
      </c>
      <c r="Z430" s="2">
        <v>0.40662999999999999</v>
      </c>
      <c r="AA430" s="2">
        <v>0.37063000000000001</v>
      </c>
      <c r="AB430" s="2">
        <v>3.9964689010000001</v>
      </c>
    </row>
    <row r="431" spans="1:28" x14ac:dyDescent="0.2">
      <c r="A431" s="8">
        <v>1953</v>
      </c>
      <c r="B431" s="5" t="s">
        <v>1319</v>
      </c>
      <c r="C431" s="5" t="s">
        <v>1482</v>
      </c>
      <c r="D431" s="5"/>
      <c r="E431" s="9" t="s">
        <v>1483</v>
      </c>
      <c r="F431" s="10">
        <v>2020</v>
      </c>
      <c r="G431" s="10" t="s">
        <v>68</v>
      </c>
      <c r="H431" s="10" t="s">
        <v>1322</v>
      </c>
      <c r="I431" s="10">
        <v>900</v>
      </c>
      <c r="J431" s="10" t="s">
        <v>877</v>
      </c>
      <c r="K431" s="10" t="s">
        <v>1323</v>
      </c>
      <c r="L431" s="10" t="s">
        <v>22</v>
      </c>
      <c r="M431" s="11">
        <v>2</v>
      </c>
      <c r="N431" s="10">
        <v>1.5</v>
      </c>
      <c r="O431" s="12" t="s">
        <v>1484</v>
      </c>
      <c r="P431" s="11">
        <f ca="1">IFERROR(__xludf.DUMMYFUNCTION("COUNTA(SPLIT(Q431,"" ""))"),177)</f>
        <v>177</v>
      </c>
      <c r="Q431" s="11">
        <v>12</v>
      </c>
      <c r="R431" s="11">
        <f ca="1">IFERROR(__xludf.DUMMYFUNCTION("COUNTA(SPLIT($Q431,CHAR(10),FALSE))"),4)</f>
        <v>4</v>
      </c>
      <c r="S431" s="2">
        <v>0.83879356299999996</v>
      </c>
      <c r="T431" s="2">
        <v>0.507075579</v>
      </c>
      <c r="U431" s="2">
        <v>66.73</v>
      </c>
      <c r="V431" s="2">
        <v>7.7</v>
      </c>
      <c r="W431" s="2">
        <v>8.24</v>
      </c>
      <c r="X431" s="2">
        <v>9</v>
      </c>
      <c r="Y431" s="2">
        <v>8.75</v>
      </c>
      <c r="Z431" s="2">
        <v>0.16499</v>
      </c>
      <c r="AA431" s="2">
        <v>0.15049999999999999</v>
      </c>
      <c r="AB431" s="2">
        <v>17.64081827</v>
      </c>
    </row>
    <row r="432" spans="1:28" x14ac:dyDescent="0.2">
      <c r="A432" s="8">
        <v>1954</v>
      </c>
      <c r="B432" s="5" t="s">
        <v>1485</v>
      </c>
      <c r="C432" s="5" t="s">
        <v>1486</v>
      </c>
      <c r="D432" s="5"/>
      <c r="E432" s="9" t="s">
        <v>1487</v>
      </c>
      <c r="F432" s="10">
        <v>2020</v>
      </c>
      <c r="G432" s="10" t="s">
        <v>68</v>
      </c>
      <c r="H432" s="10"/>
      <c r="I432" s="10">
        <v>500</v>
      </c>
      <c r="J432" s="10" t="s">
        <v>17</v>
      </c>
      <c r="K432" s="10" t="s">
        <v>1488</v>
      </c>
      <c r="L432" s="10" t="s">
        <v>22</v>
      </c>
      <c r="M432" s="11">
        <v>2</v>
      </c>
      <c r="N432" s="10">
        <v>1.5</v>
      </c>
      <c r="O432" s="12" t="s">
        <v>1489</v>
      </c>
      <c r="P432" s="11">
        <f ca="1">IFERROR(__xludf.DUMMYFUNCTION("COUNTA(SPLIT(Q432,"" ""))"),166)</f>
        <v>166</v>
      </c>
      <c r="Q432" s="11">
        <v>24</v>
      </c>
      <c r="R432" s="11">
        <f ca="1">IFERROR(__xludf.DUMMYFUNCTION("COUNTA(SPLIT($Q432,CHAR(10),FALSE))"),5)</f>
        <v>5</v>
      </c>
      <c r="S432" s="2">
        <v>6.6667992999999995E-2</v>
      </c>
      <c r="T432" s="2">
        <v>0.46335063300000001</v>
      </c>
      <c r="U432" s="2">
        <v>89.67</v>
      </c>
      <c r="V432" s="2">
        <v>2.5099999999999998</v>
      </c>
      <c r="W432" s="2">
        <v>2.12</v>
      </c>
      <c r="X432" s="2">
        <v>7</v>
      </c>
      <c r="Y432" s="2">
        <v>6.68</v>
      </c>
      <c r="Z432" s="2">
        <v>0.13457</v>
      </c>
      <c r="AA432" s="2">
        <v>0.12998999999999999</v>
      </c>
      <c r="AB432" s="2">
        <v>29.834324079999998</v>
      </c>
    </row>
    <row r="433" spans="1:28" x14ac:dyDescent="0.2">
      <c r="A433" s="8">
        <v>1955</v>
      </c>
      <c r="B433" s="5" t="s">
        <v>1485</v>
      </c>
      <c r="C433" s="5" t="s">
        <v>1490</v>
      </c>
      <c r="D433" s="5"/>
      <c r="E433" s="15" t="s">
        <v>1491</v>
      </c>
      <c r="F433" s="10">
        <v>2020</v>
      </c>
      <c r="G433" s="10" t="s">
        <v>68</v>
      </c>
      <c r="H433" s="10"/>
      <c r="I433" s="10">
        <v>500</v>
      </c>
      <c r="J433" s="10" t="s">
        <v>17</v>
      </c>
      <c r="K433" s="10" t="s">
        <v>1488</v>
      </c>
      <c r="L433" s="10" t="s">
        <v>22</v>
      </c>
      <c r="M433" s="11">
        <v>2</v>
      </c>
      <c r="N433" s="10">
        <v>1.5</v>
      </c>
      <c r="O433" s="12" t="s">
        <v>1492</v>
      </c>
      <c r="P433" s="11">
        <f ca="1">IFERROR(__xludf.DUMMYFUNCTION("COUNTA(SPLIT(Q433,"" ""))"),196)</f>
        <v>196</v>
      </c>
      <c r="Q433" s="11">
        <v>21</v>
      </c>
      <c r="R433" s="11">
        <f ca="1">IFERROR(__xludf.DUMMYFUNCTION("COUNTA(SPLIT($Q433,CHAR(10),FALSE))"),4)</f>
        <v>4</v>
      </c>
      <c r="S433" s="2">
        <v>-7.6442940000000003E-3</v>
      </c>
      <c r="T433" s="2">
        <v>0.497077518</v>
      </c>
      <c r="U433" s="2">
        <v>85.42</v>
      </c>
      <c r="V433" s="2">
        <v>3.59</v>
      </c>
      <c r="W433" s="2">
        <v>2.64</v>
      </c>
      <c r="X433" s="2">
        <v>5</v>
      </c>
      <c r="Y433" s="2">
        <v>5.35</v>
      </c>
      <c r="Z433" s="2">
        <v>0.13816999999999999</v>
      </c>
      <c r="AA433" s="2">
        <v>0.11011</v>
      </c>
      <c r="AB433" s="2">
        <v>31.815450500000001</v>
      </c>
    </row>
    <row r="434" spans="1:28" x14ac:dyDescent="0.2">
      <c r="A434" s="8">
        <v>1956</v>
      </c>
      <c r="B434" s="5" t="s">
        <v>1485</v>
      </c>
      <c r="C434" s="5" t="s">
        <v>1493</v>
      </c>
      <c r="D434" s="5"/>
      <c r="E434" s="9" t="s">
        <v>1494</v>
      </c>
      <c r="F434" s="10">
        <v>2020</v>
      </c>
      <c r="G434" s="10" t="s">
        <v>68</v>
      </c>
      <c r="H434" s="10"/>
      <c r="I434" s="10">
        <v>500</v>
      </c>
      <c r="J434" s="10" t="s">
        <v>17</v>
      </c>
      <c r="K434" s="10" t="s">
        <v>1488</v>
      </c>
      <c r="L434" s="10" t="s">
        <v>22</v>
      </c>
      <c r="M434" s="11">
        <v>2</v>
      </c>
      <c r="N434" s="10">
        <v>1.5</v>
      </c>
      <c r="O434" s="12" t="s">
        <v>1495</v>
      </c>
      <c r="P434" s="11">
        <f ca="1">IFERROR(__xludf.DUMMYFUNCTION("COUNTA(SPLIT(Q434,"" ""))"),192)</f>
        <v>192</v>
      </c>
      <c r="Q434" s="11">
        <v>25</v>
      </c>
      <c r="R434" s="11">
        <f ca="1">IFERROR(__xludf.DUMMYFUNCTION("COUNTA(SPLIT($Q434,CHAR(10),FALSE))"),3)</f>
        <v>3</v>
      </c>
      <c r="S434" s="2">
        <v>-0.34761248099999997</v>
      </c>
      <c r="T434" s="2">
        <v>0.51215839699999999</v>
      </c>
      <c r="U434" s="2">
        <v>79.010000000000005</v>
      </c>
      <c r="V434" s="2">
        <v>4.2300000000000004</v>
      </c>
      <c r="W434" s="2">
        <v>4.26</v>
      </c>
      <c r="X434" s="2">
        <v>7</v>
      </c>
      <c r="Y434" s="2">
        <v>7.35</v>
      </c>
      <c r="Z434" s="2">
        <v>0.20966000000000001</v>
      </c>
      <c r="AA434" s="2">
        <v>0.17863999999999999</v>
      </c>
      <c r="AB434" s="2">
        <v>26.745006870000001</v>
      </c>
    </row>
    <row r="435" spans="1:28" x14ac:dyDescent="0.2">
      <c r="A435" s="8">
        <v>1957</v>
      </c>
      <c r="B435" s="5" t="s">
        <v>1485</v>
      </c>
      <c r="C435" s="5" t="s">
        <v>1496</v>
      </c>
      <c r="D435" s="5"/>
      <c r="E435" s="9" t="s">
        <v>1497</v>
      </c>
      <c r="F435" s="10">
        <v>2020</v>
      </c>
      <c r="G435" s="10" t="s">
        <v>68</v>
      </c>
      <c r="H435" s="10"/>
      <c r="I435" s="10">
        <v>700</v>
      </c>
      <c r="J435" s="10" t="s">
        <v>17</v>
      </c>
      <c r="K435" s="10" t="s">
        <v>1488</v>
      </c>
      <c r="L435" s="10" t="s">
        <v>22</v>
      </c>
      <c r="M435" s="11">
        <v>2</v>
      </c>
      <c r="N435" s="10">
        <v>1.5</v>
      </c>
      <c r="O435" s="12" t="s">
        <v>1498</v>
      </c>
      <c r="P435" s="11">
        <f ca="1">IFERROR(__xludf.DUMMYFUNCTION("COUNTA(SPLIT(Q435,"" ""))"),199)</f>
        <v>199</v>
      </c>
      <c r="Q435" s="11">
        <v>21</v>
      </c>
      <c r="R435" s="11">
        <f ca="1">IFERROR(__xludf.DUMMYFUNCTION("COUNTA(SPLIT($Q435,CHAR(10),FALSE))"),6)</f>
        <v>6</v>
      </c>
      <c r="S435" s="2">
        <v>-0.19903241299999999</v>
      </c>
      <c r="T435" s="2">
        <v>0.47078393200000002</v>
      </c>
      <c r="U435" s="2">
        <v>83.8</v>
      </c>
      <c r="V435" s="2">
        <v>3.94</v>
      </c>
      <c r="W435" s="2">
        <v>4</v>
      </c>
      <c r="X435" s="2">
        <v>7</v>
      </c>
      <c r="Y435" s="2">
        <v>6.64</v>
      </c>
      <c r="Z435" s="2">
        <v>0.21059</v>
      </c>
      <c r="AA435" s="2">
        <v>0.1835</v>
      </c>
      <c r="AB435" s="2">
        <v>27.863613869999998</v>
      </c>
    </row>
    <row r="436" spans="1:28" x14ac:dyDescent="0.2">
      <c r="A436" s="8">
        <v>1959</v>
      </c>
      <c r="B436" s="5" t="s">
        <v>1499</v>
      </c>
      <c r="C436" s="5" t="s">
        <v>1500</v>
      </c>
      <c r="D436" s="5"/>
      <c r="E436" s="9" t="s">
        <v>1501</v>
      </c>
      <c r="F436" s="10">
        <v>2020</v>
      </c>
      <c r="G436" s="10" t="s">
        <v>68</v>
      </c>
      <c r="H436" s="10"/>
      <c r="I436" s="10">
        <v>900</v>
      </c>
      <c r="J436" s="10" t="s">
        <v>17</v>
      </c>
      <c r="K436" s="10" t="s">
        <v>1354</v>
      </c>
      <c r="L436" s="10" t="s">
        <v>22</v>
      </c>
      <c r="M436" s="11">
        <v>2</v>
      </c>
      <c r="N436" s="10">
        <v>1.5</v>
      </c>
      <c r="O436" s="12" t="s">
        <v>1502</v>
      </c>
      <c r="P436" s="11">
        <f ca="1">IFERROR(__xludf.DUMMYFUNCTION("COUNTA(SPLIT(Q436,"" ""))"),168)</f>
        <v>168</v>
      </c>
      <c r="Q436" s="11">
        <v>12</v>
      </c>
      <c r="R436" s="11">
        <f ca="1">IFERROR(__xludf.DUMMYFUNCTION("COUNTA(SPLIT($Q436,CHAR(10),FALSE))"),3)</f>
        <v>3</v>
      </c>
      <c r="S436" s="2">
        <v>2.5170898000000001E-2</v>
      </c>
      <c r="T436" s="2">
        <v>0.47997430800000002</v>
      </c>
      <c r="U436" s="2">
        <v>65.89</v>
      </c>
      <c r="V436" s="2">
        <v>7.57</v>
      </c>
      <c r="W436" s="2">
        <v>8.14</v>
      </c>
      <c r="X436" s="2">
        <v>10</v>
      </c>
      <c r="Y436" s="2">
        <v>6.76</v>
      </c>
      <c r="Z436" s="2">
        <v>0.17832000000000001</v>
      </c>
      <c r="AA436" s="2">
        <v>0.16929</v>
      </c>
      <c r="AB436" s="2">
        <v>22.38663412</v>
      </c>
    </row>
    <row r="437" spans="1:28" x14ac:dyDescent="0.2">
      <c r="A437" s="8">
        <v>1960</v>
      </c>
      <c r="B437" s="5" t="s">
        <v>1319</v>
      </c>
      <c r="C437" s="5" t="s">
        <v>1503</v>
      </c>
      <c r="D437" s="5"/>
      <c r="E437" s="9" t="s">
        <v>1504</v>
      </c>
      <c r="F437" s="10">
        <v>2020</v>
      </c>
      <c r="G437" s="10" t="s">
        <v>68</v>
      </c>
      <c r="H437" s="10" t="s">
        <v>1346</v>
      </c>
      <c r="I437" s="10">
        <v>1100</v>
      </c>
      <c r="J437" s="10" t="s">
        <v>51</v>
      </c>
      <c r="K437" s="10" t="s">
        <v>1323</v>
      </c>
      <c r="L437" s="10" t="s">
        <v>22</v>
      </c>
      <c r="M437" s="11">
        <v>2</v>
      </c>
      <c r="N437" s="10">
        <v>1.5</v>
      </c>
      <c r="O437" s="12" t="s">
        <v>1505</v>
      </c>
      <c r="P437" s="11">
        <f ca="1">IFERROR(__xludf.DUMMYFUNCTION("COUNTA(SPLIT(Q437,"" ""))"),167)</f>
        <v>167</v>
      </c>
      <c r="Q437" s="11">
        <v>10</v>
      </c>
      <c r="R437" s="11">
        <f ca="1">IFERROR(__xludf.DUMMYFUNCTION("COUNTA(SPLIT($Q437,CHAR(10),FALSE))"),2)</f>
        <v>2</v>
      </c>
      <c r="S437" s="2">
        <v>-0.80768726400000002</v>
      </c>
      <c r="T437" s="2">
        <v>0.50556621000000002</v>
      </c>
      <c r="U437" s="2">
        <v>44.25</v>
      </c>
      <c r="V437" s="2">
        <v>11.26</v>
      </c>
      <c r="W437" s="2">
        <v>11.79</v>
      </c>
      <c r="X437" s="2">
        <v>13</v>
      </c>
      <c r="Y437" s="2">
        <v>9.17</v>
      </c>
      <c r="Z437" s="2">
        <v>0.24368999999999999</v>
      </c>
      <c r="AA437" s="2">
        <v>0.22986999999999999</v>
      </c>
      <c r="AB437" s="2">
        <v>15.178716530000001</v>
      </c>
    </row>
    <row r="438" spans="1:28" x14ac:dyDescent="0.2">
      <c r="A438" s="8">
        <v>1961</v>
      </c>
      <c r="B438" s="5" t="s">
        <v>1319</v>
      </c>
      <c r="C438" s="5" t="s">
        <v>1506</v>
      </c>
      <c r="D438" s="5"/>
      <c r="E438" s="9" t="s">
        <v>1507</v>
      </c>
      <c r="F438" s="10">
        <v>2020</v>
      </c>
      <c r="G438" s="10" t="s">
        <v>68</v>
      </c>
      <c r="H438" s="10" t="s">
        <v>1338</v>
      </c>
      <c r="I438" s="10">
        <v>1100</v>
      </c>
      <c r="J438" s="10" t="s">
        <v>51</v>
      </c>
      <c r="K438" s="10" t="s">
        <v>1323</v>
      </c>
      <c r="L438" s="10" t="s">
        <v>22</v>
      </c>
      <c r="M438" s="11">
        <v>2</v>
      </c>
      <c r="N438" s="10">
        <v>1.5</v>
      </c>
      <c r="O438" s="12" t="s">
        <v>1508</v>
      </c>
      <c r="P438" s="11">
        <f ca="1">IFERROR(__xludf.DUMMYFUNCTION("COUNTA(SPLIT(Q438,"" ""))"),156)</f>
        <v>156</v>
      </c>
      <c r="Q438" s="11">
        <v>8</v>
      </c>
      <c r="R438" s="11">
        <f ca="1">IFERROR(__xludf.DUMMYFUNCTION("COUNTA(SPLIT($Q438,CHAR(10),FALSE))"),2)</f>
        <v>2</v>
      </c>
      <c r="S438" s="2">
        <v>-1.413698838</v>
      </c>
      <c r="T438" s="2">
        <v>0.47840926299999997</v>
      </c>
      <c r="U438" s="2">
        <v>41.13</v>
      </c>
      <c r="V438" s="2">
        <v>12.49</v>
      </c>
      <c r="W438" s="2">
        <v>12.8</v>
      </c>
      <c r="X438" s="2">
        <v>14</v>
      </c>
      <c r="Y438" s="2">
        <v>9.9600000000000009</v>
      </c>
      <c r="Z438" s="2">
        <v>0.31585000000000002</v>
      </c>
      <c r="AA438" s="2">
        <v>0.32362999999999997</v>
      </c>
      <c r="AB438" s="2">
        <v>11.25570083</v>
      </c>
    </row>
    <row r="439" spans="1:28" x14ac:dyDescent="0.2">
      <c r="A439" s="8">
        <v>1962</v>
      </c>
      <c r="B439" s="5" t="s">
        <v>1319</v>
      </c>
      <c r="C439" s="5" t="s">
        <v>1509</v>
      </c>
      <c r="D439" s="5"/>
      <c r="E439" s="9" t="s">
        <v>1510</v>
      </c>
      <c r="F439" s="10">
        <v>2020</v>
      </c>
      <c r="G439" s="10" t="s">
        <v>68</v>
      </c>
      <c r="H439" s="10" t="s">
        <v>1322</v>
      </c>
      <c r="I439" s="10">
        <v>1100</v>
      </c>
      <c r="J439" s="10" t="s">
        <v>17</v>
      </c>
      <c r="K439" s="10" t="s">
        <v>1323</v>
      </c>
      <c r="L439" s="10" t="s">
        <v>22</v>
      </c>
      <c r="M439" s="11">
        <v>2</v>
      </c>
      <c r="N439" s="10">
        <v>1.5</v>
      </c>
      <c r="O439" s="12" t="s">
        <v>1511</v>
      </c>
      <c r="P439" s="11">
        <f ca="1">IFERROR(__xludf.DUMMYFUNCTION("COUNTA(SPLIT(Q439,"" ""))"),175)</f>
        <v>175</v>
      </c>
      <c r="Q439" s="11">
        <v>11</v>
      </c>
      <c r="R439" s="11">
        <f ca="1">IFERROR(__xludf.DUMMYFUNCTION("COUNTA(SPLIT($Q439,CHAR(10),FALSE))"),2)</f>
        <v>2</v>
      </c>
      <c r="S439" s="2">
        <v>-0.856381536</v>
      </c>
      <c r="T439" s="2">
        <v>0.451953247</v>
      </c>
      <c r="U439" s="2">
        <v>44.95</v>
      </c>
      <c r="V439" s="2">
        <v>10.96</v>
      </c>
      <c r="W439" s="2">
        <v>11.15</v>
      </c>
      <c r="X439" s="2">
        <v>14</v>
      </c>
      <c r="Y439" s="2">
        <v>9.99</v>
      </c>
      <c r="Z439" s="2">
        <v>0.23391999999999999</v>
      </c>
      <c r="AA439" s="2">
        <v>0.20699000000000001</v>
      </c>
      <c r="AB439" s="2">
        <v>10.64313353</v>
      </c>
    </row>
    <row r="440" spans="1:28" x14ac:dyDescent="0.2">
      <c r="A440" s="8">
        <v>1963</v>
      </c>
      <c r="B440" s="5" t="s">
        <v>1335</v>
      </c>
      <c r="C440" s="5" t="s">
        <v>1512</v>
      </c>
      <c r="D440" s="5"/>
      <c r="E440" s="9" t="s">
        <v>1513</v>
      </c>
      <c r="F440" s="10">
        <v>2020</v>
      </c>
      <c r="G440" s="10" t="s">
        <v>68</v>
      </c>
      <c r="H440" s="10" t="s">
        <v>1338</v>
      </c>
      <c r="I440" s="10">
        <v>1300</v>
      </c>
      <c r="J440" s="10" t="s">
        <v>51</v>
      </c>
      <c r="K440" s="10" t="s">
        <v>1339</v>
      </c>
      <c r="L440" s="10" t="s">
        <v>22</v>
      </c>
      <c r="M440" s="11">
        <v>2</v>
      </c>
      <c r="N440" s="10">
        <v>1.5</v>
      </c>
      <c r="O440" s="12" t="s">
        <v>1514</v>
      </c>
      <c r="P440" s="11">
        <f ca="1">IFERROR(__xludf.DUMMYFUNCTION("COUNTA(SPLIT(Q440,"" ""))"),149)</f>
        <v>149</v>
      </c>
      <c r="Q440" s="11">
        <v>8</v>
      </c>
      <c r="R440" s="11">
        <f ca="1">IFERROR(__xludf.DUMMYFUNCTION("COUNTA(SPLIT($Q440,CHAR(10),FALSE))"),4)</f>
        <v>4</v>
      </c>
      <c r="S440" s="2">
        <v>-2.5369049110000002</v>
      </c>
      <c r="T440" s="2">
        <v>0.53640174600000001</v>
      </c>
      <c r="U440" s="2">
        <v>51.4</v>
      </c>
      <c r="V440" s="2">
        <v>10.84</v>
      </c>
      <c r="W440" s="2">
        <v>10.7</v>
      </c>
      <c r="X440" s="2">
        <v>12</v>
      </c>
      <c r="Y440" s="2">
        <v>10.47</v>
      </c>
      <c r="Z440" s="2">
        <v>0.26344000000000001</v>
      </c>
      <c r="AA440" s="2">
        <v>0.27877000000000002</v>
      </c>
      <c r="AB440" s="2">
        <v>6.3656932169999996</v>
      </c>
    </row>
    <row r="441" spans="1:28" x14ac:dyDescent="0.2">
      <c r="A441" s="8">
        <v>1964</v>
      </c>
      <c r="B441" s="5" t="s">
        <v>1319</v>
      </c>
      <c r="C441" s="5" t="s">
        <v>1515</v>
      </c>
      <c r="D441" s="5"/>
      <c r="E441" s="9" t="s">
        <v>1516</v>
      </c>
      <c r="F441" s="10">
        <v>2020</v>
      </c>
      <c r="G441" s="10" t="s">
        <v>68</v>
      </c>
      <c r="H441" s="10" t="s">
        <v>1322</v>
      </c>
      <c r="I441" s="10">
        <v>900</v>
      </c>
      <c r="J441" s="10" t="s">
        <v>51</v>
      </c>
      <c r="K441" s="10" t="s">
        <v>1323</v>
      </c>
      <c r="L441" s="10" t="s">
        <v>22</v>
      </c>
      <c r="M441" s="11">
        <v>2</v>
      </c>
      <c r="N441" s="10">
        <v>2</v>
      </c>
      <c r="O441" s="12" t="s">
        <v>1517</v>
      </c>
      <c r="P441" s="11">
        <f ca="1">IFERROR(__xludf.DUMMYFUNCTION("COUNTA(SPLIT(Q441,"" ""))"),168)</f>
        <v>168</v>
      </c>
      <c r="Q441" s="11">
        <v>12</v>
      </c>
      <c r="R441" s="11">
        <f ca="1">IFERROR(__xludf.DUMMYFUNCTION("COUNTA(SPLIT($Q441,CHAR(10),FALSE))"),2)</f>
        <v>2</v>
      </c>
      <c r="S441" s="2">
        <v>-0.58074682300000002</v>
      </c>
      <c r="T441" s="2">
        <v>0.50040749699999998</v>
      </c>
      <c r="U441" s="2">
        <v>63.39</v>
      </c>
      <c r="V441" s="2">
        <v>7.92</v>
      </c>
      <c r="W441" s="2">
        <v>8.4700000000000006</v>
      </c>
      <c r="X441" s="2">
        <v>11</v>
      </c>
      <c r="Y441" s="2">
        <v>8.82</v>
      </c>
      <c r="Z441" s="2">
        <v>0.19527</v>
      </c>
      <c r="AA441" s="2">
        <v>0.19527</v>
      </c>
      <c r="AB441" s="2">
        <v>12.53044543</v>
      </c>
    </row>
    <row r="442" spans="1:28" x14ac:dyDescent="0.2">
      <c r="A442" s="8">
        <v>1966</v>
      </c>
      <c r="B442" s="5" t="s">
        <v>1335</v>
      </c>
      <c r="C442" s="5" t="s">
        <v>1518</v>
      </c>
      <c r="D442" s="5"/>
      <c r="E442" s="9" t="s">
        <v>1519</v>
      </c>
      <c r="F442" s="10">
        <v>2020</v>
      </c>
      <c r="G442" s="10" t="s">
        <v>68</v>
      </c>
      <c r="H442" s="10" t="s">
        <v>1346</v>
      </c>
      <c r="I442" s="10">
        <v>1300</v>
      </c>
      <c r="J442" s="10" t="s">
        <v>51</v>
      </c>
      <c r="K442" s="10" t="s">
        <v>1339</v>
      </c>
      <c r="L442" s="10" t="s">
        <v>22</v>
      </c>
      <c r="M442" s="11">
        <v>2</v>
      </c>
      <c r="N442" s="10">
        <v>1.5</v>
      </c>
      <c r="O442" s="12" t="s">
        <v>1520</v>
      </c>
      <c r="P442" s="11">
        <f ca="1">IFERROR(__xludf.DUMMYFUNCTION("COUNTA(SPLIT(Q442,"" ""))"),166)</f>
        <v>166</v>
      </c>
      <c r="Q442" s="11">
        <v>7</v>
      </c>
      <c r="R442" s="11">
        <f ca="1">IFERROR(__xludf.DUMMYFUNCTION("COUNTA(SPLIT($Q442,CHAR(10),FALSE))"),2)</f>
        <v>2</v>
      </c>
      <c r="S442" s="2">
        <v>-0.58514229299999998</v>
      </c>
      <c r="T442" s="2">
        <v>0.45204118700000001</v>
      </c>
      <c r="U442" s="2">
        <v>48.88</v>
      </c>
      <c r="V442" s="2">
        <v>12.37</v>
      </c>
      <c r="W442" s="2">
        <v>13.41</v>
      </c>
      <c r="X442" s="2">
        <v>14</v>
      </c>
      <c r="Y442" s="2">
        <v>10.3</v>
      </c>
      <c r="Z442" s="2">
        <v>0.32390999999999998</v>
      </c>
      <c r="AA442" s="2">
        <v>0.32140000000000002</v>
      </c>
      <c r="AB442" s="2">
        <v>10.98705391</v>
      </c>
    </row>
    <row r="443" spans="1:28" x14ac:dyDescent="0.2">
      <c r="A443" s="8">
        <v>1967</v>
      </c>
      <c r="B443" s="5" t="s">
        <v>1335</v>
      </c>
      <c r="C443" s="5" t="s">
        <v>1521</v>
      </c>
      <c r="D443" s="5"/>
      <c r="E443" s="9" t="s">
        <v>1522</v>
      </c>
      <c r="F443" s="10">
        <v>2020</v>
      </c>
      <c r="G443" s="10" t="s">
        <v>68</v>
      </c>
      <c r="H443" s="10" t="s">
        <v>1338</v>
      </c>
      <c r="I443" s="10">
        <v>1500</v>
      </c>
      <c r="J443" s="10" t="s">
        <v>51</v>
      </c>
      <c r="K443" s="10" t="s">
        <v>1339</v>
      </c>
      <c r="L443" s="10" t="s">
        <v>22</v>
      </c>
      <c r="M443" s="11">
        <v>2</v>
      </c>
      <c r="N443" s="10">
        <v>1.5</v>
      </c>
      <c r="O443" s="12" t="s">
        <v>1523</v>
      </c>
      <c r="P443" s="11">
        <f ca="1">IFERROR(__xludf.DUMMYFUNCTION("COUNTA(SPLIT(Q443,"" ""))"),171)</f>
        <v>171</v>
      </c>
      <c r="Q443" s="11">
        <v>7</v>
      </c>
      <c r="R443" s="11">
        <f ca="1">IFERROR(__xludf.DUMMYFUNCTION("COUNTA(SPLIT($Q443,CHAR(10),FALSE))"),2)</f>
        <v>2</v>
      </c>
      <c r="S443" s="2">
        <v>-2.0270565220000001</v>
      </c>
      <c r="T443" s="2">
        <v>0.48659597599999999</v>
      </c>
      <c r="U443" s="2">
        <v>25.75</v>
      </c>
      <c r="V443" s="2">
        <v>15.81</v>
      </c>
      <c r="W443" s="2">
        <v>16.850000000000001</v>
      </c>
      <c r="X443" s="2">
        <v>17</v>
      </c>
      <c r="Y443" s="2">
        <v>12.62</v>
      </c>
      <c r="Z443" s="2">
        <v>0.36498999999999998</v>
      </c>
      <c r="AA443" s="2">
        <v>0.34464</v>
      </c>
      <c r="AB443" s="2">
        <v>4.6898844789999998</v>
      </c>
    </row>
    <row r="444" spans="1:28" x14ac:dyDescent="0.2">
      <c r="A444" s="8">
        <v>1968</v>
      </c>
      <c r="B444" s="5" t="s">
        <v>1319</v>
      </c>
      <c r="C444" s="5" t="s">
        <v>1524</v>
      </c>
      <c r="D444" s="5"/>
      <c r="E444" s="9" t="s">
        <v>1525</v>
      </c>
      <c r="F444" s="10">
        <v>2020</v>
      </c>
      <c r="G444" s="10" t="s">
        <v>68</v>
      </c>
      <c r="H444" s="10" t="s">
        <v>1338</v>
      </c>
      <c r="I444" s="10">
        <v>900</v>
      </c>
      <c r="J444" s="10" t="s">
        <v>51</v>
      </c>
      <c r="K444" s="10" t="s">
        <v>1323</v>
      </c>
      <c r="L444" s="10" t="s">
        <v>22</v>
      </c>
      <c r="M444" s="11">
        <v>2</v>
      </c>
      <c r="N444" s="10">
        <v>1.5</v>
      </c>
      <c r="O444" s="12" t="s">
        <v>1526</v>
      </c>
      <c r="P444" s="11">
        <f ca="1">IFERROR(__xludf.DUMMYFUNCTION("COUNTA(SPLIT(Q444,"" ""))"),183)</f>
        <v>183</v>
      </c>
      <c r="Q444" s="11">
        <v>12</v>
      </c>
      <c r="R444" s="11">
        <f ca="1">IFERROR(__xludf.DUMMYFUNCTION("COUNTA(SPLIT($Q444,CHAR(10),FALSE))"),7)</f>
        <v>7</v>
      </c>
      <c r="S444" s="2">
        <v>-0.515282095</v>
      </c>
      <c r="T444" s="2">
        <v>0.47754681100000002</v>
      </c>
      <c r="U444" s="2">
        <v>63.28</v>
      </c>
      <c r="V444" s="2">
        <v>8.35</v>
      </c>
      <c r="W444" s="2">
        <v>7.34</v>
      </c>
      <c r="X444" s="2">
        <v>12</v>
      </c>
      <c r="Y444" s="2">
        <v>8.85</v>
      </c>
      <c r="Z444" s="2">
        <v>0.32219999999999999</v>
      </c>
      <c r="AA444" s="2">
        <v>0.30810999999999999</v>
      </c>
      <c r="AB444" s="2">
        <v>21.22582748</v>
      </c>
    </row>
    <row r="445" spans="1:28" x14ac:dyDescent="0.2">
      <c r="A445" s="8">
        <v>1969</v>
      </c>
      <c r="B445" s="5" t="s">
        <v>1335</v>
      </c>
      <c r="C445" s="5" t="s">
        <v>1527</v>
      </c>
      <c r="D445" s="5"/>
      <c r="E445" s="9" t="s">
        <v>1528</v>
      </c>
      <c r="F445" s="10">
        <v>2020</v>
      </c>
      <c r="G445" s="10" t="s">
        <v>68</v>
      </c>
      <c r="H445" s="10" t="s">
        <v>1338</v>
      </c>
      <c r="I445" s="10">
        <v>1500</v>
      </c>
      <c r="J445" s="10" t="s">
        <v>51</v>
      </c>
      <c r="K445" s="10" t="s">
        <v>1339</v>
      </c>
      <c r="L445" s="10" t="s">
        <v>22</v>
      </c>
      <c r="M445" s="11">
        <v>2</v>
      </c>
      <c r="N445" s="10">
        <v>1.5</v>
      </c>
      <c r="O445" s="12" t="s">
        <v>1529</v>
      </c>
      <c r="P445" s="11">
        <f ca="1">IFERROR(__xludf.DUMMYFUNCTION("COUNTA(SPLIT(Q445,"" ""))"),165)</f>
        <v>165</v>
      </c>
      <c r="Q445" s="11">
        <v>6</v>
      </c>
      <c r="R445" s="11">
        <f ca="1">IFERROR(__xludf.DUMMYFUNCTION("COUNTA(SPLIT($Q445,CHAR(10),FALSE))"),3)</f>
        <v>3</v>
      </c>
      <c r="S445" s="2">
        <v>-2.1760547350000001</v>
      </c>
      <c r="T445" s="2">
        <v>0.479828967</v>
      </c>
      <c r="U445" s="2">
        <v>32.270000000000003</v>
      </c>
      <c r="V445" s="2">
        <v>15.8</v>
      </c>
      <c r="W445" s="2">
        <v>17.239999999999998</v>
      </c>
      <c r="X445" s="2">
        <v>16</v>
      </c>
      <c r="Y445" s="2">
        <v>10.89</v>
      </c>
      <c r="Z445" s="2">
        <v>0.26650000000000001</v>
      </c>
      <c r="AA445" s="2">
        <v>0.25042999999999999</v>
      </c>
      <c r="AB445" s="2">
        <v>8.1294008850000008</v>
      </c>
    </row>
    <row r="446" spans="1:28" x14ac:dyDescent="0.2">
      <c r="A446" s="8">
        <v>1970</v>
      </c>
      <c r="B446" s="5" t="s">
        <v>1319</v>
      </c>
      <c r="C446" s="5" t="s">
        <v>1530</v>
      </c>
      <c r="D446" s="5"/>
      <c r="E446" s="9" t="s">
        <v>1531</v>
      </c>
      <c r="F446" s="10">
        <v>2020</v>
      </c>
      <c r="G446" s="10" t="s">
        <v>68</v>
      </c>
      <c r="H446" s="10" t="s">
        <v>1322</v>
      </c>
      <c r="I446" s="10">
        <v>1100</v>
      </c>
      <c r="J446" s="10" t="s">
        <v>51</v>
      </c>
      <c r="K446" s="10" t="s">
        <v>1323</v>
      </c>
      <c r="L446" s="10" t="s">
        <v>1532</v>
      </c>
      <c r="M446" s="11">
        <v>4</v>
      </c>
      <c r="N446" s="10">
        <v>3</v>
      </c>
      <c r="O446" s="12" t="s">
        <v>1533</v>
      </c>
      <c r="P446" s="11">
        <f ca="1">IFERROR(__xludf.DUMMYFUNCTION("COUNTA(SPLIT(Q446,"" ""))"),138)</f>
        <v>138</v>
      </c>
      <c r="Q446" s="11">
        <v>9</v>
      </c>
      <c r="R446" s="11">
        <f ca="1">IFERROR(__xludf.DUMMYFUNCTION("COUNTA(SPLIT($Q446,CHAR(10),FALSE))"),3)</f>
        <v>3</v>
      </c>
      <c r="S446" s="2">
        <v>0.90652623399999999</v>
      </c>
      <c r="T446" s="2">
        <v>0.50390675900000004</v>
      </c>
      <c r="U446" s="2">
        <v>58.33</v>
      </c>
      <c r="V446" s="2">
        <v>9.02</v>
      </c>
      <c r="W446" s="2">
        <v>9.7100000000000009</v>
      </c>
      <c r="X446" s="2">
        <v>11</v>
      </c>
      <c r="Y446" s="2">
        <v>7.44</v>
      </c>
      <c r="Z446" s="2">
        <v>0.21532999999999999</v>
      </c>
      <c r="AA446" s="2">
        <v>0.21975</v>
      </c>
      <c r="AB446" s="2">
        <v>23.584611559999999</v>
      </c>
    </row>
    <row r="447" spans="1:28" x14ac:dyDescent="0.2">
      <c r="A447" s="8">
        <v>1971</v>
      </c>
      <c r="B447" s="5" t="s">
        <v>1319</v>
      </c>
      <c r="C447" s="5" t="s">
        <v>1534</v>
      </c>
      <c r="D447" s="5"/>
      <c r="E447" s="9" t="s">
        <v>1535</v>
      </c>
      <c r="F447" s="10">
        <v>2020</v>
      </c>
      <c r="G447" s="10" t="s">
        <v>68</v>
      </c>
      <c r="H447" s="10" t="s">
        <v>1322</v>
      </c>
      <c r="I447" s="10">
        <v>900</v>
      </c>
      <c r="J447" s="10" t="s">
        <v>51</v>
      </c>
      <c r="K447" s="10" t="s">
        <v>1323</v>
      </c>
      <c r="L447" s="10" t="s">
        <v>22</v>
      </c>
      <c r="M447" s="11">
        <v>2</v>
      </c>
      <c r="N447" s="10">
        <v>1.5</v>
      </c>
      <c r="O447" s="12" t="s">
        <v>1536</v>
      </c>
      <c r="P447" s="11">
        <f ca="1">IFERROR(__xludf.DUMMYFUNCTION("COUNTA(SPLIT(Q447,"" ""))"),145)</f>
        <v>145</v>
      </c>
      <c r="Q447" s="11">
        <v>11</v>
      </c>
      <c r="R447" s="11">
        <f ca="1">IFERROR(__xludf.DUMMYFUNCTION("COUNTA(SPLIT($Q447,CHAR(10),FALSE))"),4)</f>
        <v>4</v>
      </c>
      <c r="S447" s="2">
        <v>-1.403632228</v>
      </c>
      <c r="T447" s="2">
        <v>0.49850243399999999</v>
      </c>
      <c r="U447" s="2">
        <v>55.38</v>
      </c>
      <c r="V447" s="2">
        <v>8.92</v>
      </c>
      <c r="W447" s="2">
        <v>8.9</v>
      </c>
      <c r="X447" s="2">
        <v>12</v>
      </c>
      <c r="Y447" s="2">
        <v>9.3699999999999992</v>
      </c>
      <c r="Z447" s="2">
        <v>0.19921</v>
      </c>
      <c r="AA447" s="2">
        <v>0.22012999999999999</v>
      </c>
      <c r="AB447" s="2">
        <v>8.3956359999999997</v>
      </c>
    </row>
    <row r="448" spans="1:28" x14ac:dyDescent="0.2">
      <c r="A448" s="8">
        <v>1972</v>
      </c>
      <c r="B448" s="5" t="s">
        <v>1319</v>
      </c>
      <c r="C448" s="5" t="s">
        <v>1537</v>
      </c>
      <c r="D448" s="5"/>
      <c r="E448" s="9" t="s">
        <v>1538</v>
      </c>
      <c r="F448" s="10">
        <v>2020</v>
      </c>
      <c r="G448" s="10" t="s">
        <v>68</v>
      </c>
      <c r="H448" s="10" t="s">
        <v>1346</v>
      </c>
      <c r="I448" s="10">
        <v>900</v>
      </c>
      <c r="J448" s="10" t="s">
        <v>51</v>
      </c>
      <c r="K448" s="10" t="s">
        <v>1323</v>
      </c>
      <c r="L448" s="10" t="s">
        <v>22</v>
      </c>
      <c r="M448" s="11">
        <v>2</v>
      </c>
      <c r="N448" s="10">
        <v>1.5</v>
      </c>
      <c r="O448" s="12" t="s">
        <v>1539</v>
      </c>
      <c r="P448" s="11">
        <f ca="1">IFERROR(__xludf.DUMMYFUNCTION("COUNTA(SPLIT(Q448,"" ""))"),177)</f>
        <v>177</v>
      </c>
      <c r="Q448" s="11">
        <v>14</v>
      </c>
      <c r="R448" s="11">
        <f ca="1">IFERROR(__xludf.DUMMYFUNCTION("COUNTA(SPLIT($Q448,CHAR(10),FALSE))"),2)</f>
        <v>2</v>
      </c>
      <c r="S448" s="2">
        <v>-0.24068029199999999</v>
      </c>
      <c r="T448" s="2">
        <v>0.46620632099999998</v>
      </c>
      <c r="U448" s="2">
        <v>46.47</v>
      </c>
      <c r="V448" s="2">
        <v>10.46</v>
      </c>
      <c r="W448" s="2">
        <v>9.68</v>
      </c>
      <c r="X448" s="2">
        <v>12</v>
      </c>
      <c r="Y448" s="2">
        <v>10.09</v>
      </c>
      <c r="Z448" s="2">
        <v>0.25192999999999999</v>
      </c>
      <c r="AA448" s="2">
        <v>0.24276</v>
      </c>
      <c r="AB448" s="2">
        <v>8.3293441959999992</v>
      </c>
    </row>
    <row r="449" spans="1:28" x14ac:dyDescent="0.2">
      <c r="A449" s="8">
        <v>1973</v>
      </c>
      <c r="B449" s="5" t="s">
        <v>1335</v>
      </c>
      <c r="C449" s="5" t="s">
        <v>1540</v>
      </c>
      <c r="D449" s="5"/>
      <c r="E449" s="9" t="s">
        <v>1541</v>
      </c>
      <c r="F449" s="10">
        <v>2020</v>
      </c>
      <c r="G449" s="10" t="s">
        <v>68</v>
      </c>
      <c r="H449" s="10" t="s">
        <v>1346</v>
      </c>
      <c r="I449" s="10">
        <v>1500</v>
      </c>
      <c r="J449" s="10" t="s">
        <v>51</v>
      </c>
      <c r="K449" s="10" t="s">
        <v>1339</v>
      </c>
      <c r="L449" s="10" t="s">
        <v>22</v>
      </c>
      <c r="M449" s="11">
        <v>2</v>
      </c>
      <c r="N449" s="10">
        <v>1.5</v>
      </c>
      <c r="O449" s="12" t="s">
        <v>1542</v>
      </c>
      <c r="P449" s="11">
        <f ca="1">IFERROR(__xludf.DUMMYFUNCTION("COUNTA(SPLIT(Q449,"" ""))"),187)</f>
        <v>187</v>
      </c>
      <c r="Q449" s="11">
        <v>7</v>
      </c>
      <c r="R449" s="11">
        <f ca="1">IFERROR(__xludf.DUMMYFUNCTION("COUNTA(SPLIT($Q449,CHAR(10),FALSE))"),2)</f>
        <v>2</v>
      </c>
      <c r="S449" s="2">
        <v>-2.3330684540000002</v>
      </c>
      <c r="T449" s="2">
        <v>0.47478520299999999</v>
      </c>
      <c r="U449" s="2">
        <v>39.630000000000003</v>
      </c>
      <c r="V449" s="2">
        <v>14.4</v>
      </c>
      <c r="W449" s="2">
        <v>15.96</v>
      </c>
      <c r="X449" s="2">
        <v>15</v>
      </c>
      <c r="Y449" s="2">
        <v>11.27</v>
      </c>
      <c r="Z449" s="2">
        <v>0.47491</v>
      </c>
      <c r="AA449" s="2">
        <v>0.45290999999999998</v>
      </c>
      <c r="AB449" s="2">
        <v>6.9651170420000001</v>
      </c>
    </row>
    <row r="450" spans="1:28" x14ac:dyDescent="0.2">
      <c r="A450" s="8">
        <v>1974</v>
      </c>
      <c r="B450" s="5" t="s">
        <v>1319</v>
      </c>
      <c r="C450" s="5" t="s">
        <v>1543</v>
      </c>
      <c r="D450" s="5"/>
      <c r="E450" s="9" t="s">
        <v>1544</v>
      </c>
      <c r="F450" s="10">
        <v>2020</v>
      </c>
      <c r="G450" s="10" t="s">
        <v>68</v>
      </c>
      <c r="H450" s="10" t="s">
        <v>1346</v>
      </c>
      <c r="I450" s="10">
        <v>700</v>
      </c>
      <c r="J450" s="10" t="s">
        <v>17</v>
      </c>
      <c r="K450" s="10" t="s">
        <v>1323</v>
      </c>
      <c r="L450" s="10" t="s">
        <v>22</v>
      </c>
      <c r="M450" s="11">
        <v>2</v>
      </c>
      <c r="N450" s="10">
        <v>1.5</v>
      </c>
      <c r="O450" s="12" t="s">
        <v>1545</v>
      </c>
      <c r="P450" s="11">
        <f ca="1">IFERROR(__xludf.DUMMYFUNCTION("COUNTA(SPLIT(Q450,"" ""))"),154)</f>
        <v>154</v>
      </c>
      <c r="Q450" s="11">
        <v>13</v>
      </c>
      <c r="R450" s="11">
        <f ca="1">IFERROR(__xludf.DUMMYFUNCTION("COUNTA(SPLIT($Q450,CHAR(10),FALSE))"),3)</f>
        <v>3</v>
      </c>
      <c r="S450" s="2">
        <v>0.40728624000000002</v>
      </c>
      <c r="T450" s="2">
        <v>0.51061866199999995</v>
      </c>
      <c r="U450" s="2">
        <v>80.77</v>
      </c>
      <c r="V450" s="2">
        <v>4.97</v>
      </c>
      <c r="W450" s="2">
        <v>4.0999999999999996</v>
      </c>
      <c r="X450" s="2">
        <v>7</v>
      </c>
      <c r="Y450" s="2">
        <v>6.05</v>
      </c>
      <c r="Z450" s="2">
        <v>8.5580000000000003E-2</v>
      </c>
      <c r="AA450" s="2">
        <v>7.1309999999999998E-2</v>
      </c>
      <c r="AB450" s="2">
        <v>24.31628345</v>
      </c>
    </row>
    <row r="451" spans="1:28" x14ac:dyDescent="0.2">
      <c r="A451" s="8">
        <v>1975</v>
      </c>
      <c r="B451" s="5" t="s">
        <v>1335</v>
      </c>
      <c r="C451" s="5" t="s">
        <v>1546</v>
      </c>
      <c r="D451" s="5"/>
      <c r="E451" s="9" t="s">
        <v>1547</v>
      </c>
      <c r="F451" s="10">
        <v>2020</v>
      </c>
      <c r="G451" s="10" t="s">
        <v>68</v>
      </c>
      <c r="H451" s="10" t="s">
        <v>1346</v>
      </c>
      <c r="I451" s="10">
        <v>1300</v>
      </c>
      <c r="J451" s="10" t="s">
        <v>51</v>
      </c>
      <c r="K451" s="10" t="s">
        <v>1339</v>
      </c>
      <c r="L451" s="10" t="s">
        <v>22</v>
      </c>
      <c r="M451" s="11">
        <v>2</v>
      </c>
      <c r="N451" s="10">
        <v>1.5</v>
      </c>
      <c r="O451" s="12" t="s">
        <v>1548</v>
      </c>
      <c r="P451" s="11">
        <f ca="1">IFERROR(__xludf.DUMMYFUNCTION("COUNTA(SPLIT(Q451,"" ""))"),168)</f>
        <v>168</v>
      </c>
      <c r="Q451" s="11">
        <v>9</v>
      </c>
      <c r="R451" s="11">
        <f ca="1">IFERROR(__xludf.DUMMYFUNCTION("COUNTA(SPLIT($Q451,CHAR(10),FALSE))"),2)</f>
        <v>2</v>
      </c>
      <c r="S451" s="2">
        <v>-0.80170687600000001</v>
      </c>
      <c r="T451" s="2">
        <v>0.45176875900000002</v>
      </c>
      <c r="U451" s="2">
        <v>47.61</v>
      </c>
      <c r="V451" s="2">
        <v>11.28</v>
      </c>
      <c r="W451" s="2">
        <v>12.46</v>
      </c>
      <c r="X451" s="2">
        <v>12</v>
      </c>
      <c r="Y451" s="2">
        <v>11.11</v>
      </c>
      <c r="Z451" s="2">
        <v>0.23275999999999999</v>
      </c>
      <c r="AA451" s="2">
        <v>0.20754</v>
      </c>
      <c r="AB451" s="2">
        <v>7.436420977</v>
      </c>
    </row>
    <row r="452" spans="1:28" x14ac:dyDescent="0.2">
      <c r="A452" s="8">
        <v>1976</v>
      </c>
      <c r="B452" s="5" t="s">
        <v>1335</v>
      </c>
      <c r="C452" s="5" t="s">
        <v>1549</v>
      </c>
      <c r="D452" s="5"/>
      <c r="E452" s="9" t="s">
        <v>1550</v>
      </c>
      <c r="F452" s="10">
        <v>2020</v>
      </c>
      <c r="G452" s="10" t="s">
        <v>68</v>
      </c>
      <c r="H452" s="10" t="s">
        <v>1346</v>
      </c>
      <c r="I452" s="10">
        <v>1500</v>
      </c>
      <c r="J452" s="10" t="s">
        <v>51</v>
      </c>
      <c r="K452" s="10" t="s">
        <v>1339</v>
      </c>
      <c r="L452" s="10" t="s">
        <v>22</v>
      </c>
      <c r="M452" s="11">
        <v>2</v>
      </c>
      <c r="N452" s="10">
        <v>1.5</v>
      </c>
      <c r="O452" s="12" t="s">
        <v>1551</v>
      </c>
      <c r="P452" s="11">
        <f ca="1">IFERROR(__xludf.DUMMYFUNCTION("COUNTA(SPLIT(Q452,"" ""))"),158)</f>
        <v>158</v>
      </c>
      <c r="Q452" s="11">
        <v>6</v>
      </c>
      <c r="R452" s="11">
        <f ca="1">IFERROR(__xludf.DUMMYFUNCTION("COUNTA(SPLIT($Q452,CHAR(10),FALSE))"),4)</f>
        <v>4</v>
      </c>
      <c r="S452" s="2">
        <v>-1.8406639330000001</v>
      </c>
      <c r="T452" s="2">
        <v>0.50096038799999998</v>
      </c>
      <c r="U452" s="2">
        <v>21.48</v>
      </c>
      <c r="V452" s="2">
        <v>17.010000000000002</v>
      </c>
      <c r="W452" s="2">
        <v>17.79</v>
      </c>
      <c r="X452" s="2">
        <v>18</v>
      </c>
      <c r="Y452" s="2">
        <v>11.76</v>
      </c>
      <c r="Z452" s="2">
        <v>0.44979999999999998</v>
      </c>
      <c r="AA452" s="2">
        <v>0.44979999999999998</v>
      </c>
      <c r="AB452" s="2">
        <v>5.2611496410000003</v>
      </c>
    </row>
    <row r="453" spans="1:28" x14ac:dyDescent="0.2">
      <c r="A453" s="8">
        <v>1977</v>
      </c>
      <c r="B453" s="5" t="s">
        <v>1319</v>
      </c>
      <c r="C453" s="5" t="s">
        <v>1552</v>
      </c>
      <c r="D453" s="5"/>
      <c r="E453" s="9" t="s">
        <v>1553</v>
      </c>
      <c r="F453" s="10">
        <v>2020</v>
      </c>
      <c r="G453" s="10" t="s">
        <v>68</v>
      </c>
      <c r="H453" s="10" t="s">
        <v>1346</v>
      </c>
      <c r="I453" s="10">
        <v>900</v>
      </c>
      <c r="J453" s="10" t="s">
        <v>51</v>
      </c>
      <c r="K453" s="10" t="s">
        <v>1323</v>
      </c>
      <c r="L453" s="10" t="s">
        <v>22</v>
      </c>
      <c r="M453" s="11">
        <v>2</v>
      </c>
      <c r="N453" s="10">
        <v>1.5</v>
      </c>
      <c r="O453" s="12" t="s">
        <v>1554</v>
      </c>
      <c r="P453" s="11">
        <f ca="1">IFERROR(__xludf.DUMMYFUNCTION("COUNTA(SPLIT(Q453,"" ""))"),142)</f>
        <v>142</v>
      </c>
      <c r="Q453" s="11">
        <v>10</v>
      </c>
      <c r="R453" s="11">
        <f ca="1">IFERROR(__xludf.DUMMYFUNCTION("COUNTA(SPLIT($Q453,CHAR(10),FALSE))"),3)</f>
        <v>3</v>
      </c>
      <c r="S453" s="2">
        <v>-1.4939842059999999</v>
      </c>
      <c r="T453" s="2">
        <v>0.46221728299999998</v>
      </c>
      <c r="U453" s="2">
        <v>67.599999999999994</v>
      </c>
      <c r="V453" s="2">
        <v>7.48</v>
      </c>
      <c r="W453" s="2">
        <v>6.68</v>
      </c>
      <c r="X453" s="2">
        <v>10</v>
      </c>
      <c r="Y453" s="2">
        <v>9.1999999999999993</v>
      </c>
      <c r="Z453" s="2">
        <v>0.24049000000000001</v>
      </c>
      <c r="AA453" s="2">
        <v>0.25440000000000002</v>
      </c>
      <c r="AB453" s="2">
        <v>16.423983329999999</v>
      </c>
    </row>
    <row r="454" spans="1:28" x14ac:dyDescent="0.2">
      <c r="A454" s="8">
        <v>1978</v>
      </c>
      <c r="B454" s="5" t="s">
        <v>1319</v>
      </c>
      <c r="C454" s="5" t="s">
        <v>1555</v>
      </c>
      <c r="D454" s="5"/>
      <c r="E454" s="9" t="s">
        <v>1556</v>
      </c>
      <c r="F454" s="10">
        <v>2020</v>
      </c>
      <c r="G454" s="10" t="s">
        <v>68</v>
      </c>
      <c r="H454" s="10" t="s">
        <v>1322</v>
      </c>
      <c r="I454" s="10">
        <v>1100</v>
      </c>
      <c r="J454" s="10" t="s">
        <v>51</v>
      </c>
      <c r="K454" s="10" t="s">
        <v>1323</v>
      </c>
      <c r="L454" s="10" t="s">
        <v>22</v>
      </c>
      <c r="M454" s="11">
        <v>2</v>
      </c>
      <c r="N454" s="10">
        <v>1.5</v>
      </c>
      <c r="O454" s="12" t="s">
        <v>1557</v>
      </c>
      <c r="P454" s="11">
        <f ca="1">IFERROR(__xludf.DUMMYFUNCTION("COUNTA(SPLIT(Q454,"" ""))"),190)</f>
        <v>190</v>
      </c>
      <c r="Q454" s="11">
        <v>10</v>
      </c>
      <c r="R454" s="11">
        <f ca="1">IFERROR(__xludf.DUMMYFUNCTION("COUNTA(SPLIT($Q454,CHAR(10),FALSE))"),1)</f>
        <v>1</v>
      </c>
      <c r="S454" s="2">
        <v>-0.96604765699999995</v>
      </c>
      <c r="T454" s="2">
        <v>0.47191738599999999</v>
      </c>
      <c r="U454" s="2">
        <v>55.75</v>
      </c>
      <c r="V454" s="2">
        <v>10.199999999999999</v>
      </c>
      <c r="W454" s="2">
        <v>11.19</v>
      </c>
      <c r="X454" s="2">
        <v>12</v>
      </c>
      <c r="Y454" s="2">
        <v>8.73</v>
      </c>
      <c r="Z454" s="2">
        <v>0.27644000000000002</v>
      </c>
      <c r="AA454" s="2">
        <v>0.24876999999999999</v>
      </c>
      <c r="AB454" s="2">
        <v>11.66595534</v>
      </c>
    </row>
    <row r="455" spans="1:28" x14ac:dyDescent="0.2">
      <c r="A455" s="8">
        <v>1979</v>
      </c>
      <c r="B455" s="5" t="s">
        <v>1319</v>
      </c>
      <c r="C455" s="5" t="s">
        <v>1558</v>
      </c>
      <c r="D455" s="5"/>
      <c r="E455" s="9" t="s">
        <v>1559</v>
      </c>
      <c r="F455" s="10">
        <v>2020</v>
      </c>
      <c r="G455" s="10" t="s">
        <v>68</v>
      </c>
      <c r="H455" s="10" t="s">
        <v>1322</v>
      </c>
      <c r="I455" s="10">
        <v>900</v>
      </c>
      <c r="J455" s="10" t="s">
        <v>51</v>
      </c>
      <c r="K455" s="10" t="s">
        <v>1323</v>
      </c>
      <c r="L455" s="10" t="s">
        <v>22</v>
      </c>
      <c r="M455" s="11">
        <v>2</v>
      </c>
      <c r="N455" s="10">
        <v>2</v>
      </c>
      <c r="O455" s="12" t="s">
        <v>1560</v>
      </c>
      <c r="P455" s="11">
        <f ca="1">IFERROR(__xludf.DUMMYFUNCTION("COUNTA(SPLIT(Q455,"" ""))"),154)</f>
        <v>154</v>
      </c>
      <c r="Q455" s="11">
        <v>13</v>
      </c>
      <c r="R455" s="11">
        <f ca="1">IFERROR(__xludf.DUMMYFUNCTION("COUNTA(SPLIT($Q455,CHAR(10),FALSE))"),2)</f>
        <v>2</v>
      </c>
      <c r="S455" s="2">
        <v>-0.51659344600000001</v>
      </c>
      <c r="T455" s="2">
        <v>0.47537043499999998</v>
      </c>
      <c r="U455" s="2">
        <v>57.99</v>
      </c>
      <c r="V455" s="2">
        <v>8.15</v>
      </c>
      <c r="W455" s="2">
        <v>8.5399999999999991</v>
      </c>
      <c r="X455" s="2">
        <v>11</v>
      </c>
      <c r="Y455" s="2">
        <v>9.6999999999999993</v>
      </c>
      <c r="Z455" s="2">
        <v>0.17119000000000001</v>
      </c>
      <c r="AA455" s="2">
        <v>0.17992</v>
      </c>
      <c r="AB455" s="2">
        <v>14.117845669999999</v>
      </c>
    </row>
    <row r="456" spans="1:28" x14ac:dyDescent="0.2">
      <c r="A456" s="8">
        <v>1980</v>
      </c>
      <c r="B456" s="5" t="s">
        <v>1335</v>
      </c>
      <c r="C456" s="5" t="s">
        <v>1561</v>
      </c>
      <c r="D456" s="5"/>
      <c r="E456" s="9" t="s">
        <v>1562</v>
      </c>
      <c r="F456" s="10">
        <v>2020</v>
      </c>
      <c r="G456" s="10" t="s">
        <v>68</v>
      </c>
      <c r="H456" s="10" t="s">
        <v>1346</v>
      </c>
      <c r="I456" s="10">
        <v>1300</v>
      </c>
      <c r="J456" s="10" t="s">
        <v>51</v>
      </c>
      <c r="K456" s="10" t="s">
        <v>1339</v>
      </c>
      <c r="L456" s="10" t="s">
        <v>22</v>
      </c>
      <c r="M456" s="11">
        <v>2</v>
      </c>
      <c r="N456" s="10">
        <v>1.5</v>
      </c>
      <c r="O456" s="12" t="s">
        <v>1563</v>
      </c>
      <c r="P456" s="11">
        <f ca="1">IFERROR(__xludf.DUMMYFUNCTION("COUNTA(SPLIT(Q456,"" ""))"),166)</f>
        <v>166</v>
      </c>
      <c r="Q456" s="11">
        <v>11</v>
      </c>
      <c r="R456" s="11">
        <f ca="1">IFERROR(__xludf.DUMMYFUNCTION("COUNTA(SPLIT($Q456,CHAR(10),FALSE))"),3)</f>
        <v>3</v>
      </c>
      <c r="S456" s="2">
        <v>-2.1404502820000002</v>
      </c>
      <c r="T456" s="2">
        <v>0.48212118399999998</v>
      </c>
      <c r="U456" s="2">
        <v>35.380000000000003</v>
      </c>
      <c r="V456" s="2">
        <v>12.47</v>
      </c>
      <c r="W456" s="2">
        <v>13.8</v>
      </c>
      <c r="X456" s="2">
        <v>13</v>
      </c>
      <c r="Y456" s="2">
        <v>11.65</v>
      </c>
      <c r="Z456" s="2">
        <v>0.35371999999999998</v>
      </c>
      <c r="AA456" s="2">
        <v>0.32705000000000001</v>
      </c>
      <c r="AB456" s="2">
        <v>4.7058013709999997</v>
      </c>
    </row>
    <row r="457" spans="1:28" x14ac:dyDescent="0.2">
      <c r="A457" s="8">
        <v>1981</v>
      </c>
      <c r="B457" s="5" t="s">
        <v>1319</v>
      </c>
      <c r="C457" s="5" t="s">
        <v>1564</v>
      </c>
      <c r="D457" s="5"/>
      <c r="E457" s="9" t="s">
        <v>1565</v>
      </c>
      <c r="F457" s="10">
        <v>2020</v>
      </c>
      <c r="G457" s="10" t="s">
        <v>68</v>
      </c>
      <c r="H457" s="10" t="s">
        <v>1322</v>
      </c>
      <c r="I457" s="10">
        <v>1100</v>
      </c>
      <c r="J457" s="10" t="s">
        <v>51</v>
      </c>
      <c r="K457" s="10" t="s">
        <v>1323</v>
      </c>
      <c r="L457" s="10" t="s">
        <v>22</v>
      </c>
      <c r="M457" s="11">
        <v>2</v>
      </c>
      <c r="N457" s="10">
        <v>1.5</v>
      </c>
      <c r="O457" s="12" t="s">
        <v>1566</v>
      </c>
      <c r="P457" s="11">
        <f ca="1">IFERROR(__xludf.DUMMYFUNCTION("COUNTA(SPLIT(Q457,"" ""))"),160)</f>
        <v>160</v>
      </c>
      <c r="Q457" s="11">
        <v>11</v>
      </c>
      <c r="R457" s="11">
        <f ca="1">IFERROR(__xludf.DUMMYFUNCTION("COUNTA(SPLIT($Q457,CHAR(10),FALSE))"),3)</f>
        <v>3</v>
      </c>
      <c r="S457" s="2">
        <v>-1.549272194</v>
      </c>
      <c r="T457" s="2">
        <v>0.50171940400000004</v>
      </c>
      <c r="U457" s="2">
        <v>50.87</v>
      </c>
      <c r="V457" s="2">
        <v>9.8699999999999992</v>
      </c>
      <c r="W457" s="2">
        <v>9.81</v>
      </c>
      <c r="X457" s="2">
        <v>12</v>
      </c>
      <c r="Y457" s="2">
        <v>10.92</v>
      </c>
      <c r="Z457" s="2">
        <v>0.34605000000000002</v>
      </c>
      <c r="AA457" s="2">
        <v>0.34005000000000002</v>
      </c>
      <c r="AB457" s="2">
        <v>2.2853222209999999</v>
      </c>
    </row>
    <row r="458" spans="1:28" x14ac:dyDescent="0.2">
      <c r="A458" s="8">
        <v>1982</v>
      </c>
      <c r="B458" s="5" t="s">
        <v>1567</v>
      </c>
      <c r="C458" s="5" t="s">
        <v>1568</v>
      </c>
      <c r="D458" s="5"/>
      <c r="E458" s="9" t="s">
        <v>1569</v>
      </c>
      <c r="F458" s="10">
        <v>2020</v>
      </c>
      <c r="G458" s="10" t="s">
        <v>68</v>
      </c>
      <c r="H458" s="10"/>
      <c r="I458" s="10">
        <v>900</v>
      </c>
      <c r="J458" s="10" t="s">
        <v>17</v>
      </c>
      <c r="K458" s="10" t="s">
        <v>1354</v>
      </c>
      <c r="L458" s="10" t="s">
        <v>22</v>
      </c>
      <c r="M458" s="11">
        <v>2</v>
      </c>
      <c r="N458" s="10">
        <v>2</v>
      </c>
      <c r="O458" s="12" t="s">
        <v>1570</v>
      </c>
      <c r="P458" s="11">
        <f ca="1">IFERROR(__xludf.DUMMYFUNCTION("COUNTA(SPLIT(Q458,"" ""))"),193)</f>
        <v>193</v>
      </c>
      <c r="Q458" s="11">
        <v>11</v>
      </c>
      <c r="R458" s="11">
        <f ca="1">IFERROR(__xludf.DUMMYFUNCTION("COUNTA(SPLIT($Q458,CHAR(10),FALSE))"),2)</f>
        <v>2</v>
      </c>
      <c r="S458" s="2">
        <v>-4.2681380000000003E-3</v>
      </c>
      <c r="T458" s="2">
        <v>0.47012006499999998</v>
      </c>
      <c r="U458" s="2">
        <v>55.14</v>
      </c>
      <c r="V458" s="2">
        <v>10.09</v>
      </c>
      <c r="W458" s="2">
        <v>9.84</v>
      </c>
      <c r="X458" s="2">
        <v>12</v>
      </c>
      <c r="Y458" s="2">
        <v>9.67</v>
      </c>
      <c r="Z458" s="2">
        <v>0.28897</v>
      </c>
      <c r="AA458" s="2">
        <v>0.26658999999999999</v>
      </c>
      <c r="AB458" s="2">
        <v>17.2684225</v>
      </c>
    </row>
    <row r="459" spans="1:28" x14ac:dyDescent="0.2">
      <c r="A459" s="8">
        <v>1983</v>
      </c>
      <c r="B459" s="5" t="s">
        <v>1335</v>
      </c>
      <c r="C459" s="5" t="s">
        <v>1571</v>
      </c>
      <c r="D459" s="5"/>
      <c r="E459" s="9" t="s">
        <v>1572</v>
      </c>
      <c r="F459" s="10">
        <v>2020</v>
      </c>
      <c r="G459" s="10" t="s">
        <v>68</v>
      </c>
      <c r="H459" s="10" t="s">
        <v>1346</v>
      </c>
      <c r="I459" s="10">
        <v>1700</v>
      </c>
      <c r="J459" s="10" t="s">
        <v>51</v>
      </c>
      <c r="K459" s="10" t="s">
        <v>1339</v>
      </c>
      <c r="L459" s="10" t="s">
        <v>22</v>
      </c>
      <c r="M459" s="11">
        <v>2</v>
      </c>
      <c r="N459" s="10">
        <v>1.5</v>
      </c>
      <c r="O459" s="12" t="s">
        <v>1573</v>
      </c>
      <c r="P459" s="11">
        <f ca="1">IFERROR(__xludf.DUMMYFUNCTION("COUNTA(SPLIT(Q459,"" ""))"),160)</f>
        <v>160</v>
      </c>
      <c r="Q459" s="11">
        <v>5</v>
      </c>
      <c r="R459" s="11">
        <f ca="1">IFERROR(__xludf.DUMMYFUNCTION("COUNTA(SPLIT($Q459,CHAR(10),FALSE))"),2)</f>
        <v>2</v>
      </c>
      <c r="S459" s="2">
        <v>-1.8394746179999999</v>
      </c>
      <c r="T459" s="2">
        <v>0.46788982800000001</v>
      </c>
      <c r="U459" s="2">
        <v>18.329999999999998</v>
      </c>
      <c r="V459" s="2">
        <v>18.75</v>
      </c>
      <c r="W459" s="2">
        <v>20.010000000000002</v>
      </c>
      <c r="X459" s="2">
        <v>18</v>
      </c>
      <c r="Y459" s="2">
        <v>11.58</v>
      </c>
      <c r="Z459" s="2">
        <v>0.42168</v>
      </c>
      <c r="AA459" s="2">
        <v>0.4163</v>
      </c>
      <c r="AB459" s="2">
        <v>6.3560160569999997</v>
      </c>
    </row>
    <row r="460" spans="1:28" x14ac:dyDescent="0.2">
      <c r="A460" s="8">
        <v>1984</v>
      </c>
      <c r="B460" s="5" t="s">
        <v>1319</v>
      </c>
      <c r="C460" s="5" t="s">
        <v>1571</v>
      </c>
      <c r="D460" s="5"/>
      <c r="E460" s="9" t="s">
        <v>1574</v>
      </c>
      <c r="F460" s="10">
        <v>2020</v>
      </c>
      <c r="G460" s="10" t="s">
        <v>68</v>
      </c>
      <c r="H460" s="10" t="s">
        <v>1346</v>
      </c>
      <c r="I460" s="10">
        <v>1100</v>
      </c>
      <c r="J460" s="10" t="s">
        <v>178</v>
      </c>
      <c r="K460" s="10" t="s">
        <v>1323</v>
      </c>
      <c r="L460" s="10" t="s">
        <v>22</v>
      </c>
      <c r="M460" s="11">
        <v>2</v>
      </c>
      <c r="N460" s="10">
        <v>1.5</v>
      </c>
      <c r="O460" s="12" t="s">
        <v>1575</v>
      </c>
      <c r="P460" s="11">
        <f ca="1">IFERROR(__xludf.DUMMYFUNCTION("COUNTA(SPLIT(Q460,"" ""))"),170)</f>
        <v>170</v>
      </c>
      <c r="Q460" s="11">
        <v>7</v>
      </c>
      <c r="R460" s="11">
        <f ca="1">IFERROR(__xludf.DUMMYFUNCTION("COUNTA(SPLIT($Q460,CHAR(10),FALSE))"),2)</f>
        <v>2</v>
      </c>
      <c r="S460" s="2">
        <v>-0.93783259500000005</v>
      </c>
      <c r="T460" s="2">
        <v>0.44890760600000001</v>
      </c>
      <c r="U460" s="2">
        <v>67.319999999999993</v>
      </c>
      <c r="V460" s="2">
        <v>10.01</v>
      </c>
      <c r="W460" s="2">
        <v>11.3</v>
      </c>
      <c r="X460" s="2">
        <v>10</v>
      </c>
      <c r="Y460" s="2">
        <v>7.24</v>
      </c>
      <c r="Z460" s="2">
        <v>8.3900000000000002E-2</v>
      </c>
      <c r="AA460" s="2">
        <v>7.4160000000000004E-2</v>
      </c>
      <c r="AB460" s="2">
        <v>24.169741869999999</v>
      </c>
    </row>
    <row r="461" spans="1:28" x14ac:dyDescent="0.2">
      <c r="A461" s="8">
        <v>1985</v>
      </c>
      <c r="B461" s="5" t="s">
        <v>1335</v>
      </c>
      <c r="C461" s="5" t="s">
        <v>1576</v>
      </c>
      <c r="D461" s="5"/>
      <c r="E461" s="9" t="s">
        <v>1577</v>
      </c>
      <c r="F461" s="10">
        <v>2020</v>
      </c>
      <c r="G461" s="10" t="s">
        <v>68</v>
      </c>
      <c r="H461" s="10" t="s">
        <v>1338</v>
      </c>
      <c r="I461" s="10">
        <v>1500</v>
      </c>
      <c r="J461" s="10" t="s">
        <v>51</v>
      </c>
      <c r="K461" s="10" t="s">
        <v>1339</v>
      </c>
      <c r="L461" s="10" t="s">
        <v>22</v>
      </c>
      <c r="M461" s="11">
        <v>2</v>
      </c>
      <c r="N461" s="10">
        <v>1.5</v>
      </c>
      <c r="O461" s="12" t="s">
        <v>1578</v>
      </c>
      <c r="P461" s="11">
        <f ca="1">IFERROR(__xludf.DUMMYFUNCTION("COUNTA(SPLIT(Q461,"" ""))"),164)</f>
        <v>164</v>
      </c>
      <c r="Q461" s="11">
        <v>8</v>
      </c>
      <c r="R461" s="11">
        <f ca="1">IFERROR(__xludf.DUMMYFUNCTION("COUNTA(SPLIT($Q461,CHAR(10),FALSE))"),2)</f>
        <v>2</v>
      </c>
      <c r="S461" s="2">
        <v>-2.2966755089999999</v>
      </c>
      <c r="T461" s="2">
        <v>0.50316812799999999</v>
      </c>
      <c r="U461" s="2">
        <v>18.239999999999998</v>
      </c>
      <c r="V461" s="2">
        <v>15.84</v>
      </c>
      <c r="W461" s="2">
        <v>15.55</v>
      </c>
      <c r="X461" s="2">
        <v>16</v>
      </c>
      <c r="Y461" s="2">
        <v>12.03</v>
      </c>
      <c r="Z461" s="2">
        <v>0.38203999999999999</v>
      </c>
      <c r="AA461" s="2">
        <v>0.36575999999999997</v>
      </c>
      <c r="AB461" s="2">
        <v>7.0747720479999998</v>
      </c>
    </row>
    <row r="462" spans="1:28" x14ac:dyDescent="0.2">
      <c r="A462" s="8">
        <v>1986</v>
      </c>
      <c r="B462" s="5" t="s">
        <v>1319</v>
      </c>
      <c r="C462" s="5" t="s">
        <v>1579</v>
      </c>
      <c r="D462" s="5"/>
      <c r="E462" s="9" t="s">
        <v>1580</v>
      </c>
      <c r="F462" s="10">
        <v>2020</v>
      </c>
      <c r="G462" s="10" t="s">
        <v>68</v>
      </c>
      <c r="H462" s="10" t="s">
        <v>1338</v>
      </c>
      <c r="I462" s="10">
        <v>900</v>
      </c>
      <c r="J462" s="10" t="s">
        <v>51</v>
      </c>
      <c r="K462" s="10" t="s">
        <v>1323</v>
      </c>
      <c r="L462" s="10" t="s">
        <v>22</v>
      </c>
      <c r="M462" s="11">
        <v>2</v>
      </c>
      <c r="N462" s="10">
        <v>1.5</v>
      </c>
      <c r="O462" s="12" t="s">
        <v>1581</v>
      </c>
      <c r="P462" s="11">
        <f ca="1">IFERROR(__xludf.DUMMYFUNCTION("COUNTA(SPLIT(Q462,"" ""))"),190)</f>
        <v>190</v>
      </c>
      <c r="Q462" s="11">
        <v>14</v>
      </c>
      <c r="R462" s="11">
        <f ca="1">IFERROR(__xludf.DUMMYFUNCTION("COUNTA(SPLIT($Q462,CHAR(10),FALSE))"),3)</f>
        <v>3</v>
      </c>
      <c r="S462" s="2">
        <v>-0.62284268399999998</v>
      </c>
      <c r="T462" s="2">
        <v>0.468446533</v>
      </c>
      <c r="U462" s="2">
        <v>62.32</v>
      </c>
      <c r="V462" s="2">
        <v>7.96</v>
      </c>
      <c r="W462" s="2">
        <v>6.49</v>
      </c>
      <c r="X462" s="2">
        <v>12</v>
      </c>
      <c r="Y462" s="2">
        <v>8.36</v>
      </c>
      <c r="Z462" s="2">
        <v>0.26354</v>
      </c>
      <c r="AA462" s="2">
        <v>0.23633000000000001</v>
      </c>
      <c r="AB462" s="2">
        <v>21.335057880000001</v>
      </c>
    </row>
    <row r="463" spans="1:28" x14ac:dyDescent="0.2">
      <c r="A463" s="8">
        <v>1987</v>
      </c>
      <c r="B463" s="5" t="s">
        <v>1335</v>
      </c>
      <c r="C463" s="5" t="s">
        <v>1582</v>
      </c>
      <c r="D463" s="5"/>
      <c r="E463" s="9" t="s">
        <v>1583</v>
      </c>
      <c r="F463" s="10">
        <v>2020</v>
      </c>
      <c r="G463" s="10" t="s">
        <v>68</v>
      </c>
      <c r="H463" s="10" t="s">
        <v>1338</v>
      </c>
      <c r="I463" s="10">
        <v>1500</v>
      </c>
      <c r="J463" s="10" t="s">
        <v>51</v>
      </c>
      <c r="K463" s="10" t="s">
        <v>1339</v>
      </c>
      <c r="L463" s="10" t="s">
        <v>22</v>
      </c>
      <c r="M463" s="11">
        <v>2</v>
      </c>
      <c r="N463" s="10">
        <v>2</v>
      </c>
      <c r="O463" s="12" t="s">
        <v>1584</v>
      </c>
      <c r="P463" s="11">
        <f ca="1">IFERROR(__xludf.DUMMYFUNCTION("COUNTA(SPLIT(Q463,"" ""))"),154)</f>
        <v>154</v>
      </c>
      <c r="Q463" s="11">
        <v>6</v>
      </c>
      <c r="R463" s="11">
        <f ca="1">IFERROR(__xludf.DUMMYFUNCTION("COUNTA(SPLIT($Q463,CHAR(10),FALSE))"),2)</f>
        <v>2</v>
      </c>
      <c r="S463" s="2">
        <v>-2.5247904179999998</v>
      </c>
      <c r="T463" s="2">
        <v>0.47342466100000002</v>
      </c>
      <c r="U463" s="2">
        <v>19.059999999999999</v>
      </c>
      <c r="V463" s="2">
        <v>17.02</v>
      </c>
      <c r="W463" s="2">
        <v>17.47</v>
      </c>
      <c r="X463" s="2">
        <v>16</v>
      </c>
      <c r="Y463" s="2">
        <v>12.15</v>
      </c>
      <c r="Z463" s="2">
        <v>0.45861000000000002</v>
      </c>
      <c r="AA463" s="2">
        <v>0.45861000000000002</v>
      </c>
      <c r="AB463" s="2">
        <v>-1.3144725530000001</v>
      </c>
    </row>
    <row r="464" spans="1:28" x14ac:dyDescent="0.2">
      <c r="A464" s="8">
        <v>1988</v>
      </c>
      <c r="B464" s="5" t="s">
        <v>1585</v>
      </c>
      <c r="C464" s="5" t="s">
        <v>1586</v>
      </c>
      <c r="D464" s="5"/>
      <c r="E464" s="9" t="s">
        <v>1587</v>
      </c>
      <c r="F464" s="10">
        <v>2020</v>
      </c>
      <c r="G464" s="10" t="s">
        <v>68</v>
      </c>
      <c r="H464" s="10"/>
      <c r="I464" s="10">
        <v>1100</v>
      </c>
      <c r="J464" s="10" t="s">
        <v>51</v>
      </c>
      <c r="K464" s="10"/>
      <c r="L464" s="10" t="s">
        <v>22</v>
      </c>
      <c r="M464" s="11">
        <v>2</v>
      </c>
      <c r="N464" s="10">
        <v>1.5</v>
      </c>
      <c r="O464" s="12" t="s">
        <v>1588</v>
      </c>
      <c r="P464" s="11">
        <f ca="1">IFERROR(__xludf.DUMMYFUNCTION("COUNTA(SPLIT(Q464,"" ""))"),173)</f>
        <v>173</v>
      </c>
      <c r="Q464" s="11">
        <v>11</v>
      </c>
      <c r="R464" s="11">
        <f ca="1">IFERROR(__xludf.DUMMYFUNCTION("COUNTA(SPLIT($Q464,CHAR(10),FALSE))"),1)</f>
        <v>1</v>
      </c>
      <c r="S464" s="2">
        <v>-0.82294330500000001</v>
      </c>
      <c r="T464" s="2">
        <v>0.463207062</v>
      </c>
      <c r="U464" s="2">
        <v>65.34</v>
      </c>
      <c r="V464" s="2">
        <v>8.08</v>
      </c>
      <c r="W464" s="2">
        <v>9.39</v>
      </c>
      <c r="X464" s="2">
        <v>9</v>
      </c>
      <c r="Y464" s="2">
        <v>9.23</v>
      </c>
      <c r="Z464" s="2">
        <v>0.26279000000000002</v>
      </c>
      <c r="AA464" s="2">
        <v>0.24737000000000001</v>
      </c>
      <c r="AB464" s="2">
        <v>12.508374529999999</v>
      </c>
    </row>
    <row r="465" spans="1:28" x14ac:dyDescent="0.2">
      <c r="A465" s="8">
        <v>1989</v>
      </c>
      <c r="B465" s="5" t="s">
        <v>1335</v>
      </c>
      <c r="C465" s="5" t="s">
        <v>1589</v>
      </c>
      <c r="D465" s="5"/>
      <c r="E465" s="9" t="s">
        <v>1590</v>
      </c>
      <c r="F465" s="10">
        <v>2020</v>
      </c>
      <c r="G465" s="10" t="s">
        <v>68</v>
      </c>
      <c r="H465" s="10" t="s">
        <v>1338</v>
      </c>
      <c r="I465" s="10">
        <v>1500</v>
      </c>
      <c r="J465" s="10" t="s">
        <v>51</v>
      </c>
      <c r="K465" s="10" t="s">
        <v>1339</v>
      </c>
      <c r="L465" s="10" t="s">
        <v>22</v>
      </c>
      <c r="M465" s="11">
        <v>2</v>
      </c>
      <c r="N465" s="10">
        <v>1.5</v>
      </c>
      <c r="O465" s="12" t="s">
        <v>1591</v>
      </c>
      <c r="P465" s="11">
        <f ca="1">IFERROR(__xludf.DUMMYFUNCTION("COUNTA(SPLIT(Q465,"" ""))"),167)</f>
        <v>167</v>
      </c>
      <c r="Q465" s="11">
        <v>6</v>
      </c>
      <c r="R465" s="11">
        <f ca="1">IFERROR(__xludf.DUMMYFUNCTION("COUNTA(SPLIT($Q465,CHAR(10),FALSE))"),2)</f>
        <v>2</v>
      </c>
      <c r="S465" s="2">
        <v>-1.711410576</v>
      </c>
      <c r="T465" s="2">
        <v>0.480955032</v>
      </c>
      <c r="U465" s="2">
        <v>28.85</v>
      </c>
      <c r="V465" s="2">
        <v>16.190000000000001</v>
      </c>
      <c r="W465" s="2">
        <v>17.72</v>
      </c>
      <c r="X465" s="2">
        <v>17</v>
      </c>
      <c r="Y465" s="2">
        <v>11.7</v>
      </c>
      <c r="Z465" s="2">
        <v>0.28004000000000001</v>
      </c>
      <c r="AA465" s="2">
        <v>0.26318999999999998</v>
      </c>
      <c r="AB465" s="2">
        <v>4.288517336</v>
      </c>
    </row>
    <row r="466" spans="1:28" x14ac:dyDescent="0.2">
      <c r="A466" s="8">
        <v>1990</v>
      </c>
      <c r="B466" s="5" t="s">
        <v>1335</v>
      </c>
      <c r="C466" s="5" t="s">
        <v>1592</v>
      </c>
      <c r="D466" s="5"/>
      <c r="E466" s="9" t="s">
        <v>1593</v>
      </c>
      <c r="F466" s="10">
        <v>2020</v>
      </c>
      <c r="G466" s="10" t="s">
        <v>68</v>
      </c>
      <c r="H466" s="10" t="s">
        <v>1322</v>
      </c>
      <c r="I466" s="10">
        <v>1300</v>
      </c>
      <c r="J466" s="10" t="s">
        <v>17</v>
      </c>
      <c r="K466" s="10" t="s">
        <v>1339</v>
      </c>
      <c r="L466" s="10" t="s">
        <v>30</v>
      </c>
      <c r="M466" s="11">
        <v>3</v>
      </c>
      <c r="N466" s="10">
        <v>2.5</v>
      </c>
      <c r="O466" s="12" t="s">
        <v>1594</v>
      </c>
      <c r="P466" s="11">
        <f ca="1">IFERROR(__xludf.DUMMYFUNCTION("COUNTA(SPLIT(Q466,"" ""))"),186)</f>
        <v>186</v>
      </c>
      <c r="Q466" s="11">
        <v>9</v>
      </c>
      <c r="R466" s="11">
        <f ca="1">IFERROR(__xludf.DUMMYFUNCTION("COUNTA(SPLIT($Q466,CHAR(10),FALSE))"),3)</f>
        <v>3</v>
      </c>
      <c r="S466" s="2">
        <v>-1.9508433890000001</v>
      </c>
      <c r="T466" s="2">
        <v>0.44335915100000001</v>
      </c>
      <c r="U466" s="2">
        <v>40.04</v>
      </c>
      <c r="V466" s="2">
        <v>12.89</v>
      </c>
      <c r="W466" s="2">
        <v>13.06</v>
      </c>
      <c r="X466" s="2">
        <v>14</v>
      </c>
      <c r="Y466" s="2">
        <v>11.03</v>
      </c>
      <c r="Z466" s="2">
        <v>0.27544000000000002</v>
      </c>
      <c r="AA466" s="2">
        <v>0.26190000000000002</v>
      </c>
      <c r="AB466" s="2">
        <v>3.0349285159999999</v>
      </c>
    </row>
    <row r="467" spans="1:28" x14ac:dyDescent="0.2">
      <c r="A467" s="8">
        <v>1991</v>
      </c>
      <c r="B467" s="5" t="s">
        <v>1335</v>
      </c>
      <c r="C467" s="5" t="s">
        <v>1595</v>
      </c>
      <c r="D467" s="5"/>
      <c r="E467" s="9" t="s">
        <v>1596</v>
      </c>
      <c r="F467" s="10">
        <v>2020</v>
      </c>
      <c r="G467" s="10" t="s">
        <v>68</v>
      </c>
      <c r="H467" s="10" t="s">
        <v>1346</v>
      </c>
      <c r="I467" s="10">
        <v>1500</v>
      </c>
      <c r="J467" s="10" t="s">
        <v>51</v>
      </c>
      <c r="K467" s="10" t="s">
        <v>1339</v>
      </c>
      <c r="L467" s="10" t="s">
        <v>22</v>
      </c>
      <c r="M467" s="11">
        <v>2</v>
      </c>
      <c r="N467" s="10">
        <v>1.5</v>
      </c>
      <c r="O467" s="12" t="s">
        <v>1597</v>
      </c>
      <c r="P467" s="11">
        <f ca="1">IFERROR(__xludf.DUMMYFUNCTION("COUNTA(SPLIT(Q467,"" ""))"),163)</f>
        <v>163</v>
      </c>
      <c r="Q467" s="11">
        <v>7</v>
      </c>
      <c r="R467" s="11">
        <f ca="1">IFERROR(__xludf.DUMMYFUNCTION("COUNTA(SPLIT($Q467,CHAR(10),FALSE))"),2)</f>
        <v>2</v>
      </c>
      <c r="S467" s="2">
        <v>-1.4889182519999999</v>
      </c>
      <c r="T467" s="2">
        <v>0.47485629899999998</v>
      </c>
      <c r="U467" s="2">
        <v>21.08</v>
      </c>
      <c r="V467" s="2">
        <v>16.14</v>
      </c>
      <c r="W467" s="2">
        <v>17.399999999999999</v>
      </c>
      <c r="X467" s="2">
        <v>17</v>
      </c>
      <c r="Y467" s="2">
        <v>11.44</v>
      </c>
      <c r="Z467" s="2">
        <v>0.37648999999999999</v>
      </c>
      <c r="AA467" s="2">
        <v>0.36162</v>
      </c>
      <c r="AB467" s="2">
        <v>7.5734004370000001</v>
      </c>
    </row>
    <row r="468" spans="1:28" x14ac:dyDescent="0.2">
      <c r="A468" s="8">
        <v>1992</v>
      </c>
      <c r="B468" s="5" t="s">
        <v>1319</v>
      </c>
      <c r="C468" s="5" t="s">
        <v>1598</v>
      </c>
      <c r="D468" s="5"/>
      <c r="E468" s="9" t="s">
        <v>1599</v>
      </c>
      <c r="F468" s="10">
        <v>2020</v>
      </c>
      <c r="G468" s="10" t="s">
        <v>68</v>
      </c>
      <c r="H468" s="10" t="s">
        <v>1338</v>
      </c>
      <c r="I468" s="10">
        <v>1300</v>
      </c>
      <c r="J468" s="10" t="s">
        <v>17</v>
      </c>
      <c r="K468" s="10" t="s">
        <v>1323</v>
      </c>
      <c r="L468" s="10" t="s">
        <v>22</v>
      </c>
      <c r="M468" s="11">
        <v>2</v>
      </c>
      <c r="N468" s="10">
        <v>1.5</v>
      </c>
      <c r="O468" s="12" t="s">
        <v>1600</v>
      </c>
      <c r="P468" s="11">
        <f ca="1">IFERROR(__xludf.DUMMYFUNCTION("COUNTA(SPLIT(Q468,"" ""))"),186)</f>
        <v>186</v>
      </c>
      <c r="Q468" s="11">
        <v>10</v>
      </c>
      <c r="R468" s="11">
        <f ca="1">IFERROR(__xludf.DUMMYFUNCTION("COUNTA(SPLIT($Q468,CHAR(10),FALSE))"),2)</f>
        <v>2</v>
      </c>
      <c r="S468" s="2">
        <v>-1.1504238520000001</v>
      </c>
      <c r="T468" s="2">
        <v>0.44714256699999999</v>
      </c>
      <c r="U468" s="2">
        <v>39.25</v>
      </c>
      <c r="V468" s="2">
        <v>12.45</v>
      </c>
      <c r="W468" s="2">
        <v>12.91</v>
      </c>
      <c r="X468" s="2">
        <v>14</v>
      </c>
      <c r="Y468" s="2">
        <v>9.7799999999999994</v>
      </c>
      <c r="Z468" s="2">
        <v>0.32441999999999999</v>
      </c>
      <c r="AA468" s="2">
        <v>0.28575</v>
      </c>
      <c r="AB468" s="2">
        <v>14.13740864</v>
      </c>
    </row>
    <row r="469" spans="1:28" x14ac:dyDescent="0.2">
      <c r="A469" s="8">
        <v>1993</v>
      </c>
      <c r="B469" s="5" t="s">
        <v>1319</v>
      </c>
      <c r="C469" s="5" t="s">
        <v>1601</v>
      </c>
      <c r="D469" s="5"/>
      <c r="E469" s="9" t="s">
        <v>1602</v>
      </c>
      <c r="F469" s="10">
        <v>2020</v>
      </c>
      <c r="G469" s="10" t="s">
        <v>68</v>
      </c>
      <c r="H469" s="10" t="s">
        <v>1346</v>
      </c>
      <c r="I469" s="10">
        <v>900</v>
      </c>
      <c r="J469" s="10" t="s">
        <v>51</v>
      </c>
      <c r="K469" s="10" t="s">
        <v>1323</v>
      </c>
      <c r="L469" s="10" t="s">
        <v>22</v>
      </c>
      <c r="M469" s="11">
        <v>2</v>
      </c>
      <c r="N469" s="10">
        <v>1.5</v>
      </c>
      <c r="O469" s="12" t="s">
        <v>1603</v>
      </c>
      <c r="P469" s="11">
        <f ca="1">IFERROR(__xludf.DUMMYFUNCTION("COUNTA(SPLIT(Q469,"" ""))"),184)</f>
        <v>184</v>
      </c>
      <c r="Q469" s="11">
        <v>14</v>
      </c>
      <c r="R469" s="11">
        <f ca="1">IFERROR(__xludf.DUMMYFUNCTION("COUNTA(SPLIT($Q469,CHAR(10),FALSE))"),4)</f>
        <v>4</v>
      </c>
      <c r="S469" s="2">
        <v>-1.1626638810000001</v>
      </c>
      <c r="T469" s="2">
        <v>0.48556305399999999</v>
      </c>
      <c r="U469" s="2">
        <v>59.37</v>
      </c>
      <c r="V469" s="2">
        <v>8.3000000000000007</v>
      </c>
      <c r="W469" s="2">
        <v>7.28</v>
      </c>
      <c r="X469" s="2">
        <v>11</v>
      </c>
      <c r="Y469" s="2">
        <v>8.77</v>
      </c>
      <c r="Z469" s="2">
        <v>0.32299</v>
      </c>
      <c r="AA469" s="2">
        <v>0.30734</v>
      </c>
      <c r="AB469" s="2">
        <v>22.760321319999999</v>
      </c>
    </row>
    <row r="470" spans="1:28" x14ac:dyDescent="0.2">
      <c r="A470" s="8">
        <v>1995</v>
      </c>
      <c r="B470" s="5" t="s">
        <v>1335</v>
      </c>
      <c r="C470" s="5" t="s">
        <v>1604</v>
      </c>
      <c r="D470" s="5"/>
      <c r="E470" s="9" t="s">
        <v>1605</v>
      </c>
      <c r="F470" s="10">
        <v>2020</v>
      </c>
      <c r="G470" s="10" t="s">
        <v>68</v>
      </c>
      <c r="H470" s="10" t="s">
        <v>1322</v>
      </c>
      <c r="I470" s="10">
        <v>1100</v>
      </c>
      <c r="J470" s="10" t="s">
        <v>51</v>
      </c>
      <c r="K470" s="10" t="s">
        <v>1339</v>
      </c>
      <c r="L470" s="10" t="s">
        <v>22</v>
      </c>
      <c r="M470" s="11">
        <v>2</v>
      </c>
      <c r="N470" s="10">
        <v>1.5</v>
      </c>
      <c r="O470" s="12" t="s">
        <v>1606</v>
      </c>
      <c r="P470" s="11">
        <f ca="1">IFERROR(__xludf.DUMMYFUNCTION("COUNTA(SPLIT(Q470,"" ""))"),169)</f>
        <v>169</v>
      </c>
      <c r="Q470" s="11">
        <v>8</v>
      </c>
      <c r="R470" s="11">
        <f ca="1">IFERROR(__xludf.DUMMYFUNCTION("COUNTA(SPLIT($Q470,CHAR(10),FALSE))"),3)</f>
        <v>3</v>
      </c>
      <c r="S470" s="2">
        <v>-1.5403972029999999</v>
      </c>
      <c r="T470" s="2">
        <v>0.493963714</v>
      </c>
      <c r="U470" s="2">
        <v>51.07</v>
      </c>
      <c r="V470" s="2">
        <v>11.45</v>
      </c>
      <c r="W470" s="2">
        <v>12.46</v>
      </c>
      <c r="X470" s="2">
        <v>12</v>
      </c>
      <c r="Y470" s="2">
        <v>10.42</v>
      </c>
      <c r="Z470" s="2">
        <v>0.30432999999999999</v>
      </c>
      <c r="AA470" s="2">
        <v>0.29560999999999998</v>
      </c>
      <c r="AB470" s="2">
        <v>8.1185832560000009</v>
      </c>
    </row>
    <row r="471" spans="1:28" x14ac:dyDescent="0.2">
      <c r="A471" s="8">
        <v>1996</v>
      </c>
      <c r="B471" s="5" t="s">
        <v>1335</v>
      </c>
      <c r="C471" s="5" t="s">
        <v>1607</v>
      </c>
      <c r="D471" s="5"/>
      <c r="E471" s="9" t="s">
        <v>1608</v>
      </c>
      <c r="F471" s="10">
        <v>2020</v>
      </c>
      <c r="G471" s="10" t="s">
        <v>68</v>
      </c>
      <c r="H471" s="10" t="s">
        <v>1322</v>
      </c>
      <c r="I471" s="10">
        <v>1700</v>
      </c>
      <c r="J471" s="10" t="s">
        <v>51</v>
      </c>
      <c r="K471" s="10" t="s">
        <v>1339</v>
      </c>
      <c r="L471" s="10" t="s">
        <v>22</v>
      </c>
      <c r="M471" s="11">
        <v>2</v>
      </c>
      <c r="N471" s="10">
        <v>2</v>
      </c>
      <c r="O471" s="12" t="s">
        <v>1609</v>
      </c>
      <c r="P471" s="11">
        <f ca="1">IFERROR(__xludf.DUMMYFUNCTION("COUNTA(SPLIT(Q471,"" ""))"),179)</f>
        <v>179</v>
      </c>
      <c r="Q471" s="11">
        <v>6</v>
      </c>
      <c r="R471" s="11">
        <f ca="1">IFERROR(__xludf.DUMMYFUNCTION("COUNTA(SPLIT($Q471,CHAR(10),FALSE))"),2)</f>
        <v>2</v>
      </c>
      <c r="S471" s="2">
        <v>-1.835589363</v>
      </c>
      <c r="T471" s="2">
        <v>0.505700861</v>
      </c>
      <c r="U471" s="2">
        <v>22.44</v>
      </c>
      <c r="V471" s="2">
        <v>17.62</v>
      </c>
      <c r="W471" s="2">
        <v>18.91</v>
      </c>
      <c r="X471" s="2">
        <v>18</v>
      </c>
      <c r="Y471" s="2">
        <v>11.76</v>
      </c>
      <c r="Z471" s="2">
        <v>0.48207</v>
      </c>
      <c r="AA471" s="2">
        <v>0.47108</v>
      </c>
      <c r="AB471" s="2">
        <v>-0.39439549600000001</v>
      </c>
    </row>
    <row r="472" spans="1:28" x14ac:dyDescent="0.2">
      <c r="A472" s="8">
        <v>1997</v>
      </c>
      <c r="B472" s="5" t="s">
        <v>1319</v>
      </c>
      <c r="C472" s="5" t="s">
        <v>1610</v>
      </c>
      <c r="D472" s="5"/>
      <c r="E472" s="9" t="s">
        <v>1611</v>
      </c>
      <c r="F472" s="10">
        <v>2020</v>
      </c>
      <c r="G472" s="10" t="s">
        <v>68</v>
      </c>
      <c r="H472" s="10" t="s">
        <v>1322</v>
      </c>
      <c r="I472" s="10">
        <v>1100</v>
      </c>
      <c r="J472" s="10" t="s">
        <v>51</v>
      </c>
      <c r="K472" s="10" t="s">
        <v>1323</v>
      </c>
      <c r="L472" s="10" t="s">
        <v>22</v>
      </c>
      <c r="M472" s="11">
        <v>2</v>
      </c>
      <c r="N472" s="10">
        <v>2</v>
      </c>
      <c r="O472" s="12" t="s">
        <v>1612</v>
      </c>
      <c r="P472" s="11">
        <f ca="1">IFERROR(__xludf.DUMMYFUNCTION("COUNTA(SPLIT(Q472,"" ""))"),182)</f>
        <v>182</v>
      </c>
      <c r="Q472" s="11">
        <v>9</v>
      </c>
      <c r="R472" s="11">
        <f ca="1">IFERROR(__xludf.DUMMYFUNCTION("COUNTA(SPLIT($Q472,CHAR(10),FALSE))"),3)</f>
        <v>3</v>
      </c>
      <c r="S472" s="2">
        <v>-0.10236821</v>
      </c>
      <c r="T472" s="2">
        <v>0.46468059699999997</v>
      </c>
      <c r="U472" s="2">
        <v>47.05</v>
      </c>
      <c r="V472" s="2">
        <v>11.75</v>
      </c>
      <c r="W472" s="2">
        <v>12.17</v>
      </c>
      <c r="X472" s="2">
        <v>14</v>
      </c>
      <c r="Y472" s="2">
        <v>8.6999999999999993</v>
      </c>
      <c r="Z472" s="2">
        <v>0.22982</v>
      </c>
      <c r="AA472" s="2">
        <v>0.20299</v>
      </c>
      <c r="AB472" s="2">
        <v>11.93060985</v>
      </c>
    </row>
    <row r="473" spans="1:28" x14ac:dyDescent="0.2">
      <c r="A473" s="8">
        <v>1998</v>
      </c>
      <c r="B473" s="5" t="s">
        <v>1613</v>
      </c>
      <c r="C473" s="5" t="s">
        <v>1614</v>
      </c>
      <c r="D473" s="5"/>
      <c r="E473" s="9" t="s">
        <v>1615</v>
      </c>
      <c r="F473" s="10">
        <v>2020</v>
      </c>
      <c r="G473" s="10" t="s">
        <v>68</v>
      </c>
      <c r="H473" s="10"/>
      <c r="I473" s="10">
        <v>1300</v>
      </c>
      <c r="J473" s="10" t="s">
        <v>17</v>
      </c>
      <c r="K473" s="10" t="s">
        <v>1354</v>
      </c>
      <c r="L473" s="10" t="s">
        <v>22</v>
      </c>
      <c r="M473" s="11">
        <v>2</v>
      </c>
      <c r="N473" s="10">
        <v>2</v>
      </c>
      <c r="O473" s="12" t="s">
        <v>1616</v>
      </c>
      <c r="P473" s="11">
        <f ca="1">IFERROR(__xludf.DUMMYFUNCTION("COUNTA(SPLIT(Q473,"" ""))"),179)</f>
        <v>179</v>
      </c>
      <c r="Q473" s="11">
        <v>9</v>
      </c>
      <c r="R473" s="11">
        <f ca="1">IFERROR(__xludf.DUMMYFUNCTION("COUNTA(SPLIT($Q473,CHAR(10),FALSE))"),1)</f>
        <v>1</v>
      </c>
      <c r="S473" s="2">
        <v>7.5708394999999998E-2</v>
      </c>
      <c r="T473" s="2">
        <v>0.47757106799999999</v>
      </c>
      <c r="U473" s="2">
        <v>47.7</v>
      </c>
      <c r="V473" s="2">
        <v>11.55</v>
      </c>
      <c r="W473" s="2">
        <v>13</v>
      </c>
      <c r="X473" s="2">
        <v>13</v>
      </c>
      <c r="Y473" s="2">
        <v>8.68</v>
      </c>
      <c r="Z473" s="2">
        <v>0.24457999999999999</v>
      </c>
      <c r="AA473" s="2">
        <v>0.22894</v>
      </c>
      <c r="AB473" s="2">
        <v>17.63795387</v>
      </c>
    </row>
    <row r="474" spans="1:28" x14ac:dyDescent="0.2">
      <c r="A474" s="8">
        <v>1999</v>
      </c>
      <c r="B474" s="5" t="s">
        <v>1335</v>
      </c>
      <c r="C474" s="5" t="s">
        <v>1617</v>
      </c>
      <c r="D474" s="5"/>
      <c r="E474" s="9" t="s">
        <v>1618</v>
      </c>
      <c r="F474" s="10">
        <v>2020</v>
      </c>
      <c r="G474" s="10" t="s">
        <v>68</v>
      </c>
      <c r="H474" s="10" t="s">
        <v>1338</v>
      </c>
      <c r="I474" s="10">
        <v>1700</v>
      </c>
      <c r="J474" s="10" t="s">
        <v>51</v>
      </c>
      <c r="K474" s="10" t="s">
        <v>1339</v>
      </c>
      <c r="L474" s="10" t="s">
        <v>22</v>
      </c>
      <c r="M474" s="11">
        <v>2</v>
      </c>
      <c r="N474" s="10">
        <v>1.5</v>
      </c>
      <c r="O474" s="12" t="s">
        <v>1619</v>
      </c>
      <c r="P474" s="11">
        <f ca="1">IFERROR(__xludf.DUMMYFUNCTION("COUNTA(SPLIT(Q474,"" ""))"),153)</f>
        <v>153</v>
      </c>
      <c r="Q474" s="11">
        <v>5</v>
      </c>
      <c r="R474" s="11">
        <f ca="1">IFERROR(__xludf.DUMMYFUNCTION("COUNTA(SPLIT($Q474,CHAR(10),FALSE))"),3)</f>
        <v>3</v>
      </c>
      <c r="S474" s="2">
        <v>-2.2414829790000002</v>
      </c>
      <c r="T474" s="2">
        <v>0.47894931000000002</v>
      </c>
      <c r="U474" s="2">
        <v>18.7</v>
      </c>
      <c r="V474" s="2">
        <v>18.45</v>
      </c>
      <c r="W474" s="2">
        <v>20.100000000000001</v>
      </c>
      <c r="X474" s="2">
        <v>18</v>
      </c>
      <c r="Y474" s="2">
        <v>11.53</v>
      </c>
      <c r="Z474" s="2">
        <v>0.32014999999999999</v>
      </c>
      <c r="AA474" s="2">
        <v>0.31607000000000002</v>
      </c>
      <c r="AB474" s="2">
        <v>2.087311014</v>
      </c>
    </row>
    <row r="475" spans="1:28" x14ac:dyDescent="0.2">
      <c r="A475" s="8">
        <v>2000</v>
      </c>
      <c r="B475" s="5" t="s">
        <v>1319</v>
      </c>
      <c r="C475" s="5" t="s">
        <v>1620</v>
      </c>
      <c r="D475" s="5"/>
      <c r="E475" s="9" t="s">
        <v>1621</v>
      </c>
      <c r="F475" s="10">
        <v>2020</v>
      </c>
      <c r="G475" s="10" t="s">
        <v>68</v>
      </c>
      <c r="H475" s="10" t="s">
        <v>1338</v>
      </c>
      <c r="I475" s="10">
        <v>1100</v>
      </c>
      <c r="J475" s="10" t="s">
        <v>877</v>
      </c>
      <c r="K475" s="10" t="s">
        <v>1323</v>
      </c>
      <c r="L475" s="10" t="s">
        <v>18</v>
      </c>
      <c r="M475" s="11">
        <v>1</v>
      </c>
      <c r="N475" s="10">
        <v>1</v>
      </c>
      <c r="O475" s="12" t="s">
        <v>1622</v>
      </c>
      <c r="P475" s="11">
        <f ca="1">IFERROR(__xludf.DUMMYFUNCTION("COUNTA(SPLIT(Q475,"" ""))"),191)</f>
        <v>191</v>
      </c>
      <c r="Q475" s="11">
        <v>16</v>
      </c>
      <c r="R475" s="11">
        <f ca="1">IFERROR(__xludf.DUMMYFUNCTION("COUNTA(SPLIT($Q475,CHAR(10),FALSE))"),3)</f>
        <v>3</v>
      </c>
      <c r="S475" s="2">
        <v>-2.1951093899999998</v>
      </c>
      <c r="T475" s="2">
        <v>0.52023911199999995</v>
      </c>
      <c r="U475" s="2">
        <v>52.62</v>
      </c>
      <c r="V475" s="2">
        <v>8.98</v>
      </c>
      <c r="W475" s="2">
        <v>7.74</v>
      </c>
      <c r="X475" s="2">
        <v>12</v>
      </c>
      <c r="Y475" s="2">
        <v>12.02</v>
      </c>
      <c r="Z475" s="2">
        <v>0.39043</v>
      </c>
      <c r="AA475" s="2">
        <v>0.34511999999999998</v>
      </c>
      <c r="AB475" s="2">
        <v>15.48082423</v>
      </c>
    </row>
    <row r="476" spans="1:28" x14ac:dyDescent="0.2">
      <c r="A476" s="8">
        <v>2001</v>
      </c>
      <c r="B476" s="5" t="s">
        <v>1335</v>
      </c>
      <c r="C476" s="5" t="s">
        <v>1623</v>
      </c>
      <c r="D476" s="5"/>
      <c r="E476" s="9" t="s">
        <v>1624</v>
      </c>
      <c r="F476" s="10">
        <v>2020</v>
      </c>
      <c r="G476" s="10" t="s">
        <v>68</v>
      </c>
      <c r="H476" s="10" t="s">
        <v>1322</v>
      </c>
      <c r="I476" s="10">
        <v>1300</v>
      </c>
      <c r="J476" s="10" t="s">
        <v>17</v>
      </c>
      <c r="K476" s="10" t="s">
        <v>1339</v>
      </c>
      <c r="L476" s="10" t="s">
        <v>18</v>
      </c>
      <c r="M476" s="11">
        <v>1</v>
      </c>
      <c r="N476" s="10">
        <v>1</v>
      </c>
      <c r="O476" s="12" t="s">
        <v>1625</v>
      </c>
      <c r="P476" s="11">
        <f ca="1">IFERROR(__xludf.DUMMYFUNCTION("COUNTA(SPLIT(Q476,"" ""))"),183)</f>
        <v>183</v>
      </c>
      <c r="Q476" s="11">
        <v>8</v>
      </c>
      <c r="R476" s="11">
        <f ca="1">IFERROR(__xludf.DUMMYFUNCTION("COUNTA(SPLIT($Q476,CHAR(10),FALSE))"),3)</f>
        <v>3</v>
      </c>
      <c r="S476" s="2">
        <v>-1.718445752</v>
      </c>
      <c r="T476" s="2">
        <v>0.47170704899999999</v>
      </c>
      <c r="U476" s="2">
        <v>13.71</v>
      </c>
      <c r="V476" s="2">
        <v>17.09</v>
      </c>
      <c r="W476" s="2">
        <v>18.18</v>
      </c>
      <c r="X476" s="2">
        <v>18</v>
      </c>
      <c r="Y476" s="2">
        <v>12.38</v>
      </c>
      <c r="Z476" s="2">
        <v>0.36978</v>
      </c>
      <c r="AA476" s="2">
        <v>0.34200000000000003</v>
      </c>
      <c r="AB476" s="2">
        <v>2.2019993740000001</v>
      </c>
    </row>
    <row r="477" spans="1:28" x14ac:dyDescent="0.2">
      <c r="A477" s="8">
        <v>2002</v>
      </c>
      <c r="B477" s="5" t="s">
        <v>1626</v>
      </c>
      <c r="C477" s="5" t="s">
        <v>1627</v>
      </c>
      <c r="D477" s="5"/>
      <c r="E477" s="9" t="s">
        <v>1628</v>
      </c>
      <c r="F477" s="10">
        <v>2020</v>
      </c>
      <c r="G477" s="10" t="s">
        <v>68</v>
      </c>
      <c r="H477" s="10"/>
      <c r="I477" s="10">
        <v>500</v>
      </c>
      <c r="J477" s="10" t="s">
        <v>17</v>
      </c>
      <c r="K477" s="10" t="s">
        <v>1354</v>
      </c>
      <c r="L477" s="10" t="s">
        <v>18</v>
      </c>
      <c r="M477" s="11">
        <v>1</v>
      </c>
      <c r="N477" s="10">
        <v>1</v>
      </c>
      <c r="O477" s="12" t="s">
        <v>1629</v>
      </c>
      <c r="P477" s="11">
        <f ca="1">IFERROR(__xludf.DUMMYFUNCTION("COUNTA(SPLIT(Q477,"" ""))"),184)</f>
        <v>184</v>
      </c>
      <c r="Q477" s="11">
        <v>20</v>
      </c>
      <c r="R477" s="11">
        <f ca="1">IFERROR(__xludf.DUMMYFUNCTION("COUNTA(SPLIT($Q477,CHAR(10),FALSE))"),5)</f>
        <v>5</v>
      </c>
      <c r="S477" s="2">
        <v>0.3281442</v>
      </c>
      <c r="T477" s="2">
        <v>0.496774149</v>
      </c>
      <c r="U477" s="2">
        <v>85.24</v>
      </c>
      <c r="V477" s="2">
        <v>3.7</v>
      </c>
      <c r="W477" s="2">
        <v>4.0999999999999996</v>
      </c>
      <c r="X477" s="2">
        <v>8</v>
      </c>
      <c r="Y477" s="2">
        <v>5.95</v>
      </c>
      <c r="Z477" s="2">
        <v>7.1629999999999999E-2</v>
      </c>
      <c r="AA477" s="2">
        <v>4.7690000000000003E-2</v>
      </c>
      <c r="AB477" s="2">
        <v>24.660154540000001</v>
      </c>
    </row>
    <row r="478" spans="1:28" x14ac:dyDescent="0.2">
      <c r="A478" s="8">
        <v>2003</v>
      </c>
      <c r="B478" s="5" t="s">
        <v>1319</v>
      </c>
      <c r="C478" s="5" t="s">
        <v>1630</v>
      </c>
      <c r="D478" s="5"/>
      <c r="E478" s="9" t="s">
        <v>1631</v>
      </c>
      <c r="F478" s="10">
        <v>2020</v>
      </c>
      <c r="G478" s="10" t="s">
        <v>68</v>
      </c>
      <c r="H478" s="10" t="s">
        <v>1346</v>
      </c>
      <c r="I478" s="10">
        <v>1100</v>
      </c>
      <c r="J478" s="10" t="s">
        <v>51</v>
      </c>
      <c r="K478" s="10" t="s">
        <v>1323</v>
      </c>
      <c r="L478" s="10" t="s">
        <v>18</v>
      </c>
      <c r="M478" s="11">
        <v>1</v>
      </c>
      <c r="N478" s="10">
        <v>1</v>
      </c>
      <c r="O478" s="12" t="s">
        <v>1632</v>
      </c>
      <c r="P478" s="11">
        <f ca="1">IFERROR(__xludf.DUMMYFUNCTION("COUNTA(SPLIT(Q478,"" ""))"),162)</f>
        <v>162</v>
      </c>
      <c r="Q478" s="11">
        <v>13</v>
      </c>
      <c r="R478" s="11">
        <f ca="1">IFERROR(__xludf.DUMMYFUNCTION("COUNTA(SPLIT($Q478,CHAR(10),FALSE))"),3)</f>
        <v>3</v>
      </c>
      <c r="S478" s="2">
        <v>-1.6418862350000001</v>
      </c>
      <c r="T478" s="2">
        <v>0.51127301300000005</v>
      </c>
      <c r="U478" s="2">
        <v>66.489999999999995</v>
      </c>
      <c r="V478" s="2">
        <v>7.21</v>
      </c>
      <c r="W478" s="2">
        <v>6.87</v>
      </c>
      <c r="X478" s="2">
        <v>9</v>
      </c>
      <c r="Y478" s="2">
        <v>10.73</v>
      </c>
      <c r="Z478" s="2">
        <v>0.33162000000000003</v>
      </c>
      <c r="AA478" s="2">
        <v>0.32351000000000002</v>
      </c>
      <c r="AB478" s="2">
        <v>15.88583528</v>
      </c>
    </row>
    <row r="479" spans="1:28" x14ac:dyDescent="0.2">
      <c r="A479" s="8">
        <v>2004</v>
      </c>
      <c r="B479" s="5" t="s">
        <v>1335</v>
      </c>
      <c r="C479" s="5" t="s">
        <v>1633</v>
      </c>
      <c r="D479" s="5"/>
      <c r="E479" s="9" t="s">
        <v>1634</v>
      </c>
      <c r="F479" s="10">
        <v>2020</v>
      </c>
      <c r="G479" s="10" t="s">
        <v>68</v>
      </c>
      <c r="H479" s="10" t="s">
        <v>1338</v>
      </c>
      <c r="I479" s="10">
        <v>1300</v>
      </c>
      <c r="J479" s="10" t="s">
        <v>51</v>
      </c>
      <c r="K479" s="10" t="s">
        <v>1339</v>
      </c>
      <c r="L479" s="10" t="s">
        <v>18</v>
      </c>
      <c r="M479" s="11">
        <v>1</v>
      </c>
      <c r="N479" s="10">
        <v>1</v>
      </c>
      <c r="O479" s="12" t="s">
        <v>1635</v>
      </c>
      <c r="P479" s="11">
        <f ca="1">IFERROR(__xludf.DUMMYFUNCTION("COUNTA(SPLIT(Q479,"" ""))"),159)</f>
        <v>159</v>
      </c>
      <c r="Q479" s="11">
        <v>8</v>
      </c>
      <c r="R479" s="11">
        <f ca="1">IFERROR(__xludf.DUMMYFUNCTION("COUNTA(SPLIT($Q479,CHAR(10),FALSE))"),2)</f>
        <v>2</v>
      </c>
      <c r="S479" s="2">
        <v>-2.3760213170000002</v>
      </c>
      <c r="T479" s="2">
        <v>0.58169006400000001</v>
      </c>
      <c r="U479" s="2">
        <v>47.98</v>
      </c>
      <c r="V479" s="2">
        <v>11.69</v>
      </c>
      <c r="W479" s="2">
        <v>12.07</v>
      </c>
      <c r="X479" s="2">
        <v>14</v>
      </c>
      <c r="Y479" s="2">
        <v>11.26</v>
      </c>
      <c r="Z479" s="2">
        <v>0.47236</v>
      </c>
      <c r="AA479" s="2">
        <v>0.46385999999999999</v>
      </c>
      <c r="AB479" s="2">
        <v>10.73043788</v>
      </c>
    </row>
    <row r="480" spans="1:28" x14ac:dyDescent="0.2">
      <c r="A480" s="8">
        <v>2005</v>
      </c>
      <c r="B480" s="5" t="s">
        <v>1636</v>
      </c>
      <c r="C480" s="5" t="s">
        <v>1637</v>
      </c>
      <c r="D480" s="5"/>
      <c r="E480" s="9" t="s">
        <v>1638</v>
      </c>
      <c r="F480" s="10">
        <v>2020</v>
      </c>
      <c r="G480" s="10" t="s">
        <v>68</v>
      </c>
      <c r="H480" s="10"/>
      <c r="I480" s="10">
        <v>1300</v>
      </c>
      <c r="J480" s="10" t="s">
        <v>17</v>
      </c>
      <c r="K480" s="10" t="s">
        <v>1354</v>
      </c>
      <c r="L480" s="10" t="s">
        <v>22</v>
      </c>
      <c r="M480" s="11">
        <v>2</v>
      </c>
      <c r="N480" s="10">
        <v>1.5</v>
      </c>
      <c r="O480" s="12" t="s">
        <v>1639</v>
      </c>
      <c r="P480" s="11">
        <f ca="1">IFERROR(__xludf.DUMMYFUNCTION("COUNTA(SPLIT(Q480,"" ""))"),172)</f>
        <v>172</v>
      </c>
      <c r="Q480" s="11">
        <v>7</v>
      </c>
      <c r="R480" s="11">
        <f ca="1">IFERROR(__xludf.DUMMYFUNCTION("COUNTA(SPLIT($Q480,CHAR(10),FALSE))"),1)</f>
        <v>1</v>
      </c>
      <c r="S480" s="2">
        <v>-0.90783790799999997</v>
      </c>
      <c r="T480" s="2">
        <v>0.45597372000000003</v>
      </c>
      <c r="U480" s="2">
        <v>55.49</v>
      </c>
      <c r="V480" s="2">
        <v>11.62</v>
      </c>
      <c r="W480" s="2">
        <v>12.66</v>
      </c>
      <c r="X480" s="2">
        <v>13</v>
      </c>
      <c r="Y480" s="2">
        <v>8.8000000000000007</v>
      </c>
      <c r="Z480" s="2">
        <v>0.30560999999999999</v>
      </c>
      <c r="AA480" s="2">
        <v>0.31224000000000002</v>
      </c>
      <c r="AB480" s="2">
        <v>18.226565390000001</v>
      </c>
    </row>
    <row r="481" spans="1:28" x14ac:dyDescent="0.2">
      <c r="A481" s="8">
        <v>2006</v>
      </c>
      <c r="B481" s="5" t="s">
        <v>1319</v>
      </c>
      <c r="C481" s="5" t="s">
        <v>1640</v>
      </c>
      <c r="D481" s="5"/>
      <c r="E481" s="9" t="s">
        <v>1641</v>
      </c>
      <c r="F481" s="10">
        <v>2020</v>
      </c>
      <c r="G481" s="10" t="s">
        <v>68</v>
      </c>
      <c r="H481" s="10" t="s">
        <v>1346</v>
      </c>
      <c r="I481" s="10">
        <v>1100</v>
      </c>
      <c r="J481" s="10" t="s">
        <v>877</v>
      </c>
      <c r="K481" s="10" t="s">
        <v>1323</v>
      </c>
      <c r="L481" s="10" t="s">
        <v>18</v>
      </c>
      <c r="M481" s="11">
        <v>1</v>
      </c>
      <c r="N481" s="10">
        <v>1</v>
      </c>
      <c r="O481" s="12" t="s">
        <v>1642</v>
      </c>
      <c r="P481" s="11">
        <f ca="1">IFERROR(__xludf.DUMMYFUNCTION("COUNTA(SPLIT(Q481,"" ""))"),182)</f>
        <v>182</v>
      </c>
      <c r="Q481" s="11">
        <v>9</v>
      </c>
      <c r="R481" s="11">
        <f ca="1">IFERROR(__xludf.DUMMYFUNCTION("COUNTA(SPLIT($Q481,CHAR(10),FALSE))"),2)</f>
        <v>2</v>
      </c>
      <c r="S481" s="2">
        <v>-1.241518127</v>
      </c>
      <c r="T481" s="2">
        <v>0.45633578899999999</v>
      </c>
      <c r="U481" s="2">
        <v>69.239999999999995</v>
      </c>
      <c r="V481" s="2">
        <v>8.65</v>
      </c>
      <c r="W481" s="2">
        <v>9.8000000000000007</v>
      </c>
      <c r="X481" s="2">
        <v>10</v>
      </c>
      <c r="Y481" s="2">
        <v>8.27</v>
      </c>
      <c r="Z481" s="2">
        <v>0.24096000000000001</v>
      </c>
      <c r="AA481" s="2">
        <v>0.22847000000000001</v>
      </c>
      <c r="AB481" s="2">
        <v>18.93275066</v>
      </c>
    </row>
    <row r="482" spans="1:28" x14ac:dyDescent="0.2">
      <c r="A482" s="8">
        <v>2007</v>
      </c>
      <c r="B482" s="5" t="s">
        <v>1335</v>
      </c>
      <c r="C482" s="5" t="s">
        <v>1643</v>
      </c>
      <c r="D482" s="5"/>
      <c r="E482" s="9" t="s">
        <v>1644</v>
      </c>
      <c r="F482" s="10">
        <v>2020</v>
      </c>
      <c r="G482" s="10" t="s">
        <v>68</v>
      </c>
      <c r="H482" s="10" t="s">
        <v>1322</v>
      </c>
      <c r="I482" s="10">
        <v>1300</v>
      </c>
      <c r="J482" s="10" t="s">
        <v>17</v>
      </c>
      <c r="K482" s="10" t="s">
        <v>1339</v>
      </c>
      <c r="L482" s="10" t="s">
        <v>18</v>
      </c>
      <c r="M482" s="11">
        <v>1</v>
      </c>
      <c r="N482" s="10">
        <v>1</v>
      </c>
      <c r="O482" s="12" t="s">
        <v>1645</v>
      </c>
      <c r="P482" s="11">
        <f ca="1">IFERROR(__xludf.DUMMYFUNCTION("COUNTA(SPLIT(Q482,"" ""))"),153)</f>
        <v>153</v>
      </c>
      <c r="Q482" s="11">
        <v>5</v>
      </c>
      <c r="R482" s="11">
        <f ca="1">IFERROR(__xludf.DUMMYFUNCTION("COUNTA(SPLIT($Q482,CHAR(10),FALSE))"),2)</f>
        <v>2</v>
      </c>
      <c r="S482" s="2">
        <v>-1.5339709260000001</v>
      </c>
      <c r="T482" s="2">
        <v>0.48116930400000002</v>
      </c>
      <c r="U482" s="2">
        <v>30.19</v>
      </c>
      <c r="V482" s="2">
        <v>16.75</v>
      </c>
      <c r="W482" s="2">
        <v>17.28</v>
      </c>
      <c r="X482" s="2">
        <v>17</v>
      </c>
      <c r="Y482" s="2">
        <v>10.47</v>
      </c>
      <c r="Z482" s="2">
        <v>0.39301999999999998</v>
      </c>
      <c r="AA482" s="2">
        <v>0.39301999999999998</v>
      </c>
      <c r="AB482" s="2">
        <v>6.082179848</v>
      </c>
    </row>
    <row r="483" spans="1:28" x14ac:dyDescent="0.2">
      <c r="A483" s="8">
        <v>2008</v>
      </c>
      <c r="B483" s="5" t="s">
        <v>1335</v>
      </c>
      <c r="C483" s="5" t="s">
        <v>1646</v>
      </c>
      <c r="D483" s="5"/>
      <c r="E483" s="9" t="s">
        <v>1647</v>
      </c>
      <c r="F483" s="10">
        <v>2020</v>
      </c>
      <c r="G483" s="10" t="s">
        <v>68</v>
      </c>
      <c r="H483" s="10" t="s">
        <v>1338</v>
      </c>
      <c r="I483" s="10">
        <v>1300</v>
      </c>
      <c r="J483" s="10" t="s">
        <v>17</v>
      </c>
      <c r="K483" s="10" t="s">
        <v>1339</v>
      </c>
      <c r="L483" s="10" t="s">
        <v>18</v>
      </c>
      <c r="M483" s="11">
        <v>1</v>
      </c>
      <c r="N483" s="10">
        <v>1</v>
      </c>
      <c r="O483" s="12" t="s">
        <v>1648</v>
      </c>
      <c r="P483" s="11">
        <f ca="1">IFERROR(__xludf.DUMMYFUNCTION("COUNTA(SPLIT(Q483,"" ""))"),165)</f>
        <v>165</v>
      </c>
      <c r="Q483" s="11">
        <v>7</v>
      </c>
      <c r="R483" s="11">
        <f ca="1">IFERROR(__xludf.DUMMYFUNCTION("COUNTA(SPLIT($Q483,CHAR(10),FALSE))"),2)</f>
        <v>2</v>
      </c>
      <c r="S483" s="2">
        <v>-0.83307523100000003</v>
      </c>
      <c r="T483" s="2">
        <v>0.47241287300000001</v>
      </c>
      <c r="U483" s="2">
        <v>44.67</v>
      </c>
      <c r="V483" s="2">
        <v>13.13</v>
      </c>
      <c r="W483" s="2">
        <v>13.37</v>
      </c>
      <c r="X483" s="2">
        <v>14</v>
      </c>
      <c r="Y483" s="2">
        <v>9.9</v>
      </c>
      <c r="Z483" s="2">
        <v>0.1986</v>
      </c>
      <c r="AA483" s="2">
        <v>0.19126000000000001</v>
      </c>
      <c r="AB483" s="2">
        <v>7.2693139010000003</v>
      </c>
    </row>
    <row r="484" spans="1:28" x14ac:dyDescent="0.2">
      <c r="A484" s="8">
        <v>2009</v>
      </c>
      <c r="B484" s="5" t="s">
        <v>1319</v>
      </c>
      <c r="C484" s="5" t="s">
        <v>1649</v>
      </c>
      <c r="D484" s="5"/>
      <c r="E484" s="9" t="s">
        <v>1650</v>
      </c>
      <c r="F484" s="10">
        <v>2020</v>
      </c>
      <c r="G484" s="10" t="s">
        <v>68</v>
      </c>
      <c r="H484" s="10" t="s">
        <v>1346</v>
      </c>
      <c r="I484" s="10">
        <v>700</v>
      </c>
      <c r="J484" s="10" t="s">
        <v>51</v>
      </c>
      <c r="K484" s="10" t="s">
        <v>1323</v>
      </c>
      <c r="L484" s="10" t="s">
        <v>18</v>
      </c>
      <c r="M484" s="11">
        <v>1</v>
      </c>
      <c r="N484" s="10">
        <v>1</v>
      </c>
      <c r="O484" s="12" t="s">
        <v>1651</v>
      </c>
      <c r="P484" s="11">
        <f ca="1">IFERROR(__xludf.DUMMYFUNCTION("COUNTA(SPLIT(Q484,"" ""))"),180)</f>
        <v>180</v>
      </c>
      <c r="Q484" s="11">
        <v>13</v>
      </c>
      <c r="R484" s="11">
        <f ca="1">IFERROR(__xludf.DUMMYFUNCTION("COUNTA(SPLIT($Q484,CHAR(10),FALSE))"),3)</f>
        <v>3</v>
      </c>
      <c r="S484" s="2">
        <v>-0.451211686</v>
      </c>
      <c r="T484" s="2">
        <v>0.48115498400000001</v>
      </c>
      <c r="U484" s="2">
        <v>91.76</v>
      </c>
      <c r="V484" s="2">
        <v>3.94</v>
      </c>
      <c r="W484" s="2">
        <v>3.57</v>
      </c>
      <c r="X484" s="2">
        <v>6</v>
      </c>
      <c r="Y484" s="2">
        <v>6.07</v>
      </c>
      <c r="Z484" s="2">
        <v>7.4090000000000003E-2</v>
      </c>
      <c r="AA484" s="2">
        <v>7.9880000000000007E-2</v>
      </c>
      <c r="AB484" s="2">
        <v>28.741396770000001</v>
      </c>
    </row>
    <row r="485" spans="1:28" x14ac:dyDescent="0.2">
      <c r="A485" s="8">
        <v>2010</v>
      </c>
      <c r="B485" s="5" t="s">
        <v>1335</v>
      </c>
      <c r="C485" s="5" t="s">
        <v>1652</v>
      </c>
      <c r="D485" s="5"/>
      <c r="E485" s="9" t="s">
        <v>1653</v>
      </c>
      <c r="F485" s="10">
        <v>2020</v>
      </c>
      <c r="G485" s="10" t="s">
        <v>68</v>
      </c>
      <c r="H485" s="10" t="s">
        <v>1346</v>
      </c>
      <c r="I485" s="10">
        <v>1300</v>
      </c>
      <c r="J485" s="10" t="s">
        <v>51</v>
      </c>
      <c r="K485" s="10" t="s">
        <v>1339</v>
      </c>
      <c r="L485" s="10" t="s">
        <v>18</v>
      </c>
      <c r="M485" s="11">
        <v>1</v>
      </c>
      <c r="N485" s="10">
        <v>1</v>
      </c>
      <c r="O485" s="12" t="s">
        <v>1654</v>
      </c>
      <c r="P485" s="11">
        <f ca="1">IFERROR(__xludf.DUMMYFUNCTION("COUNTA(SPLIT(Q485,"" ""))"),164)</f>
        <v>164</v>
      </c>
      <c r="Q485" s="11">
        <v>8</v>
      </c>
      <c r="R485" s="11">
        <f ca="1">IFERROR(__xludf.DUMMYFUNCTION("COUNTA(SPLIT($Q485,CHAR(10),FALSE))"),2)</f>
        <v>2</v>
      </c>
      <c r="S485" s="2">
        <v>-0.40329509499999999</v>
      </c>
      <c r="T485" s="2">
        <v>0.47648645000000001</v>
      </c>
      <c r="U485" s="2">
        <v>37.72</v>
      </c>
      <c r="V485" s="2">
        <v>13.12</v>
      </c>
      <c r="W485" s="2">
        <v>14.04</v>
      </c>
      <c r="X485" s="2">
        <v>13</v>
      </c>
      <c r="Y485" s="2">
        <v>10.69</v>
      </c>
      <c r="Z485" s="2">
        <v>0.36693999999999999</v>
      </c>
      <c r="AA485" s="2">
        <v>0.36269000000000001</v>
      </c>
      <c r="AB485" s="2">
        <v>7.0643206230000004</v>
      </c>
    </row>
    <row r="486" spans="1:28" x14ac:dyDescent="0.2">
      <c r="A486" s="8">
        <v>2011</v>
      </c>
      <c r="B486" s="5" t="s">
        <v>1319</v>
      </c>
      <c r="C486" s="5" t="s">
        <v>1655</v>
      </c>
      <c r="D486" s="5"/>
      <c r="E486" s="9" t="s">
        <v>1656</v>
      </c>
      <c r="F486" s="10">
        <v>2020</v>
      </c>
      <c r="G486" s="10" t="s">
        <v>68</v>
      </c>
      <c r="H486" s="10" t="s">
        <v>1346</v>
      </c>
      <c r="I486" s="10">
        <v>1300</v>
      </c>
      <c r="J486" s="10" t="s">
        <v>17</v>
      </c>
      <c r="K486" s="10" t="s">
        <v>1323</v>
      </c>
      <c r="L486" s="10" t="s">
        <v>18</v>
      </c>
      <c r="M486" s="11">
        <v>1</v>
      </c>
      <c r="N486" s="10">
        <v>1</v>
      </c>
      <c r="O486" s="12" t="s">
        <v>1657</v>
      </c>
      <c r="P486" s="11">
        <f ca="1">IFERROR(__xludf.DUMMYFUNCTION("COUNTA(SPLIT(Q486,"" ""))"),171)</f>
        <v>171</v>
      </c>
      <c r="Q486" s="11">
        <v>9</v>
      </c>
      <c r="R486" s="11">
        <f ca="1">IFERROR(__xludf.DUMMYFUNCTION("COUNTA(SPLIT($Q486,CHAR(10),FALSE))"),4)</f>
        <v>4</v>
      </c>
      <c r="S486" s="2">
        <v>-1.9319303649999999</v>
      </c>
      <c r="T486" s="2">
        <v>0.480820146</v>
      </c>
      <c r="U486" s="2">
        <v>8.4</v>
      </c>
      <c r="V486" s="2">
        <v>16.84</v>
      </c>
      <c r="W486" s="2">
        <v>16.39</v>
      </c>
      <c r="X486" s="2">
        <v>17</v>
      </c>
      <c r="Y486" s="2">
        <v>11.65</v>
      </c>
      <c r="Z486" s="2">
        <v>0.23968999999999999</v>
      </c>
      <c r="AA486" s="2">
        <v>0.21303</v>
      </c>
      <c r="AB486" s="2">
        <v>4.4626678980000003</v>
      </c>
    </row>
    <row r="487" spans="1:28" x14ac:dyDescent="0.2">
      <c r="A487" s="8">
        <v>2012</v>
      </c>
      <c r="B487" s="5" t="s">
        <v>1335</v>
      </c>
      <c r="C487" s="5" t="s">
        <v>1658</v>
      </c>
      <c r="D487" s="5"/>
      <c r="E487" s="9" t="s">
        <v>1659</v>
      </c>
      <c r="F487" s="10">
        <v>2020</v>
      </c>
      <c r="G487" s="10" t="s">
        <v>68</v>
      </c>
      <c r="H487" s="10" t="s">
        <v>1346</v>
      </c>
      <c r="I487" s="10">
        <v>1300</v>
      </c>
      <c r="J487" s="10" t="s">
        <v>51</v>
      </c>
      <c r="K487" s="10" t="s">
        <v>1339</v>
      </c>
      <c r="L487" s="10" t="s">
        <v>18</v>
      </c>
      <c r="M487" s="11">
        <v>1</v>
      </c>
      <c r="N487" s="10">
        <v>1</v>
      </c>
      <c r="O487" s="12" t="s">
        <v>1660</v>
      </c>
      <c r="P487" s="11">
        <f ca="1">IFERROR(__xludf.DUMMYFUNCTION("COUNTA(SPLIT(Q487,"" ""))"),197)</f>
        <v>197</v>
      </c>
      <c r="Q487" s="11">
        <v>9</v>
      </c>
      <c r="R487" s="11">
        <f ca="1">IFERROR(__xludf.DUMMYFUNCTION("COUNTA(SPLIT($Q487,CHAR(10),FALSE))"),2)</f>
        <v>2</v>
      </c>
      <c r="S487" s="2">
        <v>-1.6521868609999999</v>
      </c>
      <c r="T487" s="2">
        <v>0.46680724600000001</v>
      </c>
      <c r="U487" s="2">
        <v>32.4</v>
      </c>
      <c r="V487" s="2">
        <v>14.21</v>
      </c>
      <c r="W487" s="2">
        <v>14.83</v>
      </c>
      <c r="X487" s="2">
        <v>16</v>
      </c>
      <c r="Y487" s="2">
        <v>10.63</v>
      </c>
      <c r="Z487" s="2">
        <v>0.26845999999999998</v>
      </c>
      <c r="AA487" s="2">
        <v>0.24290999999999999</v>
      </c>
      <c r="AB487" s="2">
        <v>8.4106083910000002</v>
      </c>
    </row>
    <row r="488" spans="1:28" x14ac:dyDescent="0.2">
      <c r="A488" s="8">
        <v>2013</v>
      </c>
      <c r="B488" s="5" t="s">
        <v>1335</v>
      </c>
      <c r="C488" s="5" t="s">
        <v>1661</v>
      </c>
      <c r="D488" s="5"/>
      <c r="E488" s="9" t="s">
        <v>1662</v>
      </c>
      <c r="F488" s="10">
        <v>2020</v>
      </c>
      <c r="G488" s="10" t="s">
        <v>68</v>
      </c>
      <c r="H488" s="10" t="s">
        <v>1346</v>
      </c>
      <c r="I488" s="10">
        <v>1300</v>
      </c>
      <c r="J488" s="10" t="s">
        <v>51</v>
      </c>
      <c r="K488" s="10" t="s">
        <v>1339</v>
      </c>
      <c r="L488" s="10" t="s">
        <v>18</v>
      </c>
      <c r="M488" s="11">
        <v>1</v>
      </c>
      <c r="N488" s="10">
        <v>1</v>
      </c>
      <c r="O488" s="12" t="s">
        <v>1663</v>
      </c>
      <c r="P488" s="11">
        <f ca="1">IFERROR(__xludf.DUMMYFUNCTION("COUNTA(SPLIT(Q488,"" ""))"),168)</f>
        <v>168</v>
      </c>
      <c r="Q488" s="11">
        <v>10</v>
      </c>
      <c r="R488" s="11">
        <f ca="1">IFERROR(__xludf.DUMMYFUNCTION("COUNTA(SPLIT($Q488,CHAR(10),FALSE))"),2)</f>
        <v>2</v>
      </c>
      <c r="S488" s="2">
        <v>-2.989178994</v>
      </c>
      <c r="T488" s="2">
        <v>0.53464742300000001</v>
      </c>
      <c r="U488" s="2">
        <v>35.5</v>
      </c>
      <c r="V488" s="2">
        <v>12.51</v>
      </c>
      <c r="W488" s="2">
        <v>12.11</v>
      </c>
      <c r="X488" s="2">
        <v>14</v>
      </c>
      <c r="Y488" s="2">
        <v>10.64</v>
      </c>
      <c r="Z488" s="2">
        <v>0.2954</v>
      </c>
      <c r="AA488" s="2">
        <v>0.27648</v>
      </c>
      <c r="AB488" s="2">
        <v>9.4280358060000005</v>
      </c>
    </row>
    <row r="489" spans="1:28" x14ac:dyDescent="0.2">
      <c r="A489" s="8">
        <v>2014</v>
      </c>
      <c r="B489" s="5" t="s">
        <v>1664</v>
      </c>
      <c r="C489" s="5" t="s">
        <v>1665</v>
      </c>
      <c r="D489" s="5"/>
      <c r="E489" s="9" t="s">
        <v>1666</v>
      </c>
      <c r="F489" s="10">
        <v>2020</v>
      </c>
      <c r="G489" s="10" t="s">
        <v>68</v>
      </c>
      <c r="H489" s="10"/>
      <c r="I489" s="10">
        <v>1100</v>
      </c>
      <c r="J489" s="10" t="s">
        <v>17</v>
      </c>
      <c r="K489" s="10"/>
      <c r="L489" s="10" t="s">
        <v>18</v>
      </c>
      <c r="M489" s="11">
        <v>1</v>
      </c>
      <c r="N489" s="10">
        <v>1</v>
      </c>
      <c r="O489" s="12" t="s">
        <v>1667</v>
      </c>
      <c r="P489" s="11">
        <f ca="1">IFERROR(__xludf.DUMMYFUNCTION("COUNTA(SPLIT(Q489,"" ""))"),152)</f>
        <v>152</v>
      </c>
      <c r="Q489" s="11">
        <v>8</v>
      </c>
      <c r="R489" s="11">
        <f ca="1">IFERROR(__xludf.DUMMYFUNCTION("COUNTA(SPLIT($Q489,CHAR(10),FALSE))"),1)</f>
        <v>1</v>
      </c>
      <c r="S489" s="2">
        <v>0.72609732199999999</v>
      </c>
      <c r="T489" s="2">
        <v>0.566194262</v>
      </c>
      <c r="U489" s="2">
        <v>70.28</v>
      </c>
      <c r="V489" s="2">
        <v>8.24</v>
      </c>
      <c r="W489" s="2">
        <v>8.16</v>
      </c>
      <c r="X489" s="2">
        <v>10</v>
      </c>
      <c r="Y489" s="2">
        <v>6.74</v>
      </c>
      <c r="Z489" s="2">
        <v>3.5639999999999998E-2</v>
      </c>
      <c r="AA489" s="2">
        <v>5.858E-2</v>
      </c>
      <c r="AB489" s="2">
        <v>21.28464116</v>
      </c>
    </row>
    <row r="490" spans="1:28" x14ac:dyDescent="0.2">
      <c r="A490" s="8">
        <v>2015</v>
      </c>
      <c r="B490" s="5" t="s">
        <v>1335</v>
      </c>
      <c r="C490" s="5" t="s">
        <v>1668</v>
      </c>
      <c r="D490" s="5"/>
      <c r="E490" s="9" t="s">
        <v>1669</v>
      </c>
      <c r="F490" s="10">
        <v>2020</v>
      </c>
      <c r="G490" s="10" t="s">
        <v>68</v>
      </c>
      <c r="H490" s="10" t="s">
        <v>1346</v>
      </c>
      <c r="I490" s="10">
        <v>1300</v>
      </c>
      <c r="J490" s="10" t="s">
        <v>17</v>
      </c>
      <c r="K490" s="10" t="s">
        <v>1339</v>
      </c>
      <c r="L490" s="10" t="s">
        <v>18</v>
      </c>
      <c r="M490" s="11">
        <v>1</v>
      </c>
      <c r="N490" s="10">
        <v>1</v>
      </c>
      <c r="O490" s="12" t="s">
        <v>1670</v>
      </c>
      <c r="P490" s="11">
        <f ca="1">IFERROR(__xludf.DUMMYFUNCTION("COUNTA(SPLIT(Q490,"" ""))"),142)</f>
        <v>142</v>
      </c>
      <c r="Q490" s="11">
        <v>7</v>
      </c>
      <c r="R490" s="11">
        <f ca="1">IFERROR(__xludf.DUMMYFUNCTION("COUNTA(SPLIT($Q490,CHAR(10),FALSE))"),2)</f>
        <v>2</v>
      </c>
      <c r="S490" s="2">
        <v>-1.8202969339999999</v>
      </c>
      <c r="T490" s="2">
        <v>0.49647971099999999</v>
      </c>
      <c r="U490" s="2">
        <v>40.56</v>
      </c>
      <c r="V490" s="2">
        <v>12.68</v>
      </c>
      <c r="W490" s="2">
        <v>13.31</v>
      </c>
      <c r="X490" s="2">
        <v>14</v>
      </c>
      <c r="Y490" s="2">
        <v>10.17</v>
      </c>
      <c r="Z490" s="2">
        <v>0.27024999999999999</v>
      </c>
      <c r="AA490" s="2">
        <v>0.27298</v>
      </c>
      <c r="AB490" s="2">
        <v>12.334766</v>
      </c>
    </row>
    <row r="491" spans="1:28" x14ac:dyDescent="0.2">
      <c r="A491" s="8">
        <v>2016</v>
      </c>
      <c r="B491" s="5" t="s">
        <v>1335</v>
      </c>
      <c r="C491" s="5" t="s">
        <v>1671</v>
      </c>
      <c r="D491" s="5"/>
      <c r="E491" s="9" t="s">
        <v>1672</v>
      </c>
      <c r="F491" s="10">
        <v>2020</v>
      </c>
      <c r="G491" s="10" t="s">
        <v>68</v>
      </c>
      <c r="H491" s="10" t="s">
        <v>1346</v>
      </c>
      <c r="I491" s="10">
        <v>1300</v>
      </c>
      <c r="J491" s="10" t="s">
        <v>17</v>
      </c>
      <c r="K491" s="10" t="s">
        <v>1339</v>
      </c>
      <c r="L491" s="10" t="s">
        <v>18</v>
      </c>
      <c r="M491" s="11">
        <v>1</v>
      </c>
      <c r="N491" s="10">
        <v>1</v>
      </c>
      <c r="O491" s="12" t="s">
        <v>1673</v>
      </c>
      <c r="P491" s="11">
        <f ca="1">IFERROR(__xludf.DUMMYFUNCTION("COUNTA(SPLIT(Q491,"" ""))"),187)</f>
        <v>187</v>
      </c>
      <c r="Q491" s="11">
        <v>9</v>
      </c>
      <c r="R491" s="11">
        <f ca="1">IFERROR(__xludf.DUMMYFUNCTION("COUNTA(SPLIT($Q491,CHAR(10),FALSE))"),2)</f>
        <v>2</v>
      </c>
      <c r="S491" s="2">
        <v>-3.4135158529999998</v>
      </c>
      <c r="T491" s="2">
        <v>0.642028453</v>
      </c>
      <c r="U491" s="2">
        <v>42.48</v>
      </c>
      <c r="V491" s="2">
        <v>12.58</v>
      </c>
      <c r="W491" s="2">
        <v>14.23</v>
      </c>
      <c r="X491" s="2">
        <v>14</v>
      </c>
      <c r="Y491" s="2">
        <v>9.92</v>
      </c>
      <c r="Z491" s="2">
        <v>0.39494000000000001</v>
      </c>
      <c r="AA491" s="2">
        <v>0.37508000000000002</v>
      </c>
      <c r="AB491" s="2">
        <v>12.24579076</v>
      </c>
    </row>
    <row r="492" spans="1:28" x14ac:dyDescent="0.2">
      <c r="A492" s="8">
        <v>2017</v>
      </c>
      <c r="B492" s="5" t="s">
        <v>1335</v>
      </c>
      <c r="C492" s="5" t="s">
        <v>1674</v>
      </c>
      <c r="D492" s="5"/>
      <c r="E492" s="9" t="s">
        <v>1675</v>
      </c>
      <c r="F492" s="10">
        <v>2020</v>
      </c>
      <c r="G492" s="10" t="s">
        <v>68</v>
      </c>
      <c r="H492" s="10" t="s">
        <v>1346</v>
      </c>
      <c r="I492" s="10">
        <v>1100</v>
      </c>
      <c r="J492" s="10" t="s">
        <v>51</v>
      </c>
      <c r="K492" s="10" t="s">
        <v>1339</v>
      </c>
      <c r="L492" s="10" t="s">
        <v>18</v>
      </c>
      <c r="M492" s="11">
        <v>1</v>
      </c>
      <c r="N492" s="10">
        <v>1</v>
      </c>
      <c r="O492" s="12" t="s">
        <v>1676</v>
      </c>
      <c r="P492" s="11">
        <f ca="1">IFERROR(__xludf.DUMMYFUNCTION("COUNTA(SPLIT(Q492,"" ""))"),152)</f>
        <v>152</v>
      </c>
      <c r="Q492" s="11">
        <v>10</v>
      </c>
      <c r="R492" s="11">
        <f ca="1">IFERROR(__xludf.DUMMYFUNCTION("COUNTA(SPLIT($Q492,CHAR(10),FALSE))"),4)</f>
        <v>4</v>
      </c>
      <c r="S492" s="2">
        <v>-1.5818601349999999</v>
      </c>
      <c r="T492" s="2">
        <v>0.47260782400000001</v>
      </c>
      <c r="U492" s="2">
        <v>59.02</v>
      </c>
      <c r="V492" s="2">
        <v>8.8800000000000008</v>
      </c>
      <c r="W492" s="2">
        <v>8.68</v>
      </c>
      <c r="X492" s="2">
        <v>11</v>
      </c>
      <c r="Y492" s="2">
        <v>8.48</v>
      </c>
      <c r="Z492" s="2">
        <v>0.34265000000000001</v>
      </c>
      <c r="AA492" s="2">
        <v>0.34802</v>
      </c>
      <c r="AB492" s="2">
        <v>8.8023954209999999</v>
      </c>
    </row>
    <row r="493" spans="1:28" x14ac:dyDescent="0.2">
      <c r="A493" s="8">
        <v>2018</v>
      </c>
      <c r="B493" s="5" t="s">
        <v>1335</v>
      </c>
      <c r="C493" s="5" t="s">
        <v>1677</v>
      </c>
      <c r="D493" s="5"/>
      <c r="E493" s="9" t="s">
        <v>1678</v>
      </c>
      <c r="F493" s="10">
        <v>2020</v>
      </c>
      <c r="G493" s="10" t="s">
        <v>68</v>
      </c>
      <c r="H493" s="10" t="s">
        <v>1338</v>
      </c>
      <c r="I493" s="10">
        <v>1300</v>
      </c>
      <c r="J493" s="10" t="s">
        <v>17</v>
      </c>
      <c r="K493" s="10" t="s">
        <v>1339</v>
      </c>
      <c r="L493" s="10" t="s">
        <v>18</v>
      </c>
      <c r="M493" s="11">
        <v>1</v>
      </c>
      <c r="N493" s="10">
        <v>1</v>
      </c>
      <c r="O493" s="12" t="s">
        <v>1679</v>
      </c>
      <c r="P493" s="11">
        <f ca="1">IFERROR(__xludf.DUMMYFUNCTION("COUNTA(SPLIT(Q493,"" ""))"),143)</f>
        <v>143</v>
      </c>
      <c r="Q493" s="11">
        <v>7</v>
      </c>
      <c r="R493" s="11">
        <f ca="1">IFERROR(__xludf.DUMMYFUNCTION("COUNTA(SPLIT($Q493,CHAR(10),FALSE))"),1)</f>
        <v>1</v>
      </c>
      <c r="S493" s="2">
        <v>-0.36109813000000002</v>
      </c>
      <c r="T493" s="2">
        <v>0.478653948</v>
      </c>
      <c r="U493" s="2">
        <v>46.37</v>
      </c>
      <c r="V493" s="2">
        <v>11.94</v>
      </c>
      <c r="W493" s="2">
        <v>13.25</v>
      </c>
      <c r="X493" s="2">
        <v>12</v>
      </c>
      <c r="Y493" s="2">
        <v>10.11</v>
      </c>
      <c r="Z493" s="2">
        <v>0.27431</v>
      </c>
      <c r="AA493" s="2">
        <v>0.27801999999999999</v>
      </c>
      <c r="AB493" s="2">
        <v>13.988910369999999</v>
      </c>
    </row>
    <row r="494" spans="1:28" x14ac:dyDescent="0.2">
      <c r="A494" s="8">
        <v>2020</v>
      </c>
      <c r="B494" s="5" t="s">
        <v>1335</v>
      </c>
      <c r="C494" s="5" t="s">
        <v>1680</v>
      </c>
      <c r="D494" s="5"/>
      <c r="E494" s="9" t="s">
        <v>1681</v>
      </c>
      <c r="F494" s="10">
        <v>2020</v>
      </c>
      <c r="G494" s="10" t="s">
        <v>68</v>
      </c>
      <c r="H494" s="10" t="s">
        <v>1338</v>
      </c>
      <c r="I494" s="10">
        <v>1100</v>
      </c>
      <c r="J494" s="10" t="s">
        <v>17</v>
      </c>
      <c r="K494" s="10" t="s">
        <v>1339</v>
      </c>
      <c r="L494" s="10" t="s">
        <v>18</v>
      </c>
      <c r="M494" s="11">
        <v>1</v>
      </c>
      <c r="N494" s="10">
        <v>1</v>
      </c>
      <c r="O494" s="12" t="s">
        <v>1682</v>
      </c>
      <c r="P494" s="11">
        <f ca="1">IFERROR(__xludf.DUMMYFUNCTION("COUNTA(SPLIT(Q494,"" ""))"),161)</f>
        <v>161</v>
      </c>
      <c r="Q494" s="11">
        <v>10</v>
      </c>
      <c r="R494" s="11">
        <f ca="1">IFERROR(__xludf.DUMMYFUNCTION("COUNTA(SPLIT($Q494,CHAR(10),FALSE))"),5)</f>
        <v>5</v>
      </c>
      <c r="S494" s="2">
        <v>-2.1604606670000002</v>
      </c>
      <c r="T494" s="2">
        <v>0.48837495399999997</v>
      </c>
      <c r="U494" s="2">
        <v>31.33</v>
      </c>
      <c r="V494" s="2">
        <v>13.44</v>
      </c>
      <c r="W494" s="2">
        <v>13.43</v>
      </c>
      <c r="X494" s="2">
        <v>14</v>
      </c>
      <c r="Y494" s="2">
        <v>12.49</v>
      </c>
      <c r="Z494" s="2">
        <v>0.38627</v>
      </c>
      <c r="AA494" s="2">
        <v>0.37989000000000001</v>
      </c>
      <c r="AB494" s="2">
        <v>8.233700743</v>
      </c>
    </row>
    <row r="495" spans="1:28" x14ac:dyDescent="0.2">
      <c r="A495" s="8">
        <v>2021</v>
      </c>
      <c r="B495" s="5" t="s">
        <v>1335</v>
      </c>
      <c r="C495" s="5" t="s">
        <v>1683</v>
      </c>
      <c r="D495" s="5"/>
      <c r="E495" s="9" t="s">
        <v>1684</v>
      </c>
      <c r="F495" s="10">
        <v>2020</v>
      </c>
      <c r="G495" s="10" t="s">
        <v>68</v>
      </c>
      <c r="H495" s="10" t="s">
        <v>1338</v>
      </c>
      <c r="I495" s="10">
        <v>1500</v>
      </c>
      <c r="J495" s="10" t="s">
        <v>51</v>
      </c>
      <c r="K495" s="10" t="s">
        <v>1339</v>
      </c>
      <c r="L495" s="10" t="s">
        <v>18</v>
      </c>
      <c r="M495" s="11">
        <v>1</v>
      </c>
      <c r="N495" s="10">
        <v>1</v>
      </c>
      <c r="O495" s="12" t="s">
        <v>1685</v>
      </c>
      <c r="P495" s="11">
        <f ca="1">IFERROR(__xludf.DUMMYFUNCTION("COUNTA(SPLIT(Q495,"" ""))"),170)</f>
        <v>170</v>
      </c>
      <c r="Q495" s="11">
        <v>6</v>
      </c>
      <c r="R495" s="11">
        <f ca="1">IFERROR(__xludf.DUMMYFUNCTION("COUNTA(SPLIT($Q495,CHAR(10),FALSE))"),1)</f>
        <v>1</v>
      </c>
      <c r="S495" s="2">
        <v>-2.3781859409999999</v>
      </c>
      <c r="T495" s="2">
        <v>0.54567326699999996</v>
      </c>
      <c r="U495" s="2">
        <v>3.9</v>
      </c>
      <c r="V495" s="2">
        <v>19.75</v>
      </c>
      <c r="W495" s="2">
        <v>20.309999999999999</v>
      </c>
      <c r="X495" s="2">
        <v>18</v>
      </c>
      <c r="Y495" s="2">
        <v>10.52</v>
      </c>
      <c r="Z495" s="2">
        <v>0.37879000000000002</v>
      </c>
      <c r="AA495" s="2">
        <v>0.36692999999999998</v>
      </c>
      <c r="AB495" s="2">
        <v>1.9747134589999999</v>
      </c>
    </row>
    <row r="496" spans="1:28" x14ac:dyDescent="0.2">
      <c r="A496" s="8">
        <v>2022</v>
      </c>
      <c r="B496" s="5" t="s">
        <v>1686</v>
      </c>
      <c r="C496" s="5" t="s">
        <v>1687</v>
      </c>
      <c r="D496" s="5"/>
      <c r="E496" s="9" t="s">
        <v>1688</v>
      </c>
      <c r="F496" s="10">
        <v>2020</v>
      </c>
      <c r="G496" s="10" t="s">
        <v>68</v>
      </c>
      <c r="H496" s="10"/>
      <c r="I496" s="10">
        <v>1100</v>
      </c>
      <c r="J496" s="10" t="s">
        <v>17</v>
      </c>
      <c r="K496" s="10" t="s">
        <v>1354</v>
      </c>
      <c r="L496" s="10" t="s">
        <v>18</v>
      </c>
      <c r="M496" s="11">
        <v>1</v>
      </c>
      <c r="N496" s="10">
        <v>1</v>
      </c>
      <c r="O496" s="12" t="s">
        <v>1689</v>
      </c>
      <c r="P496" s="11">
        <f ca="1">IFERROR(__xludf.DUMMYFUNCTION("COUNTA(SPLIT(Q496,"" ""))"),176)</f>
        <v>176</v>
      </c>
      <c r="Q496" s="11">
        <v>10</v>
      </c>
      <c r="R496" s="11">
        <f ca="1">IFERROR(__xludf.DUMMYFUNCTION("COUNTA(SPLIT($Q496,CHAR(10),FALSE))"),2)</f>
        <v>2</v>
      </c>
      <c r="S496" s="2">
        <v>-1.361228127</v>
      </c>
      <c r="T496" s="2">
        <v>0.50414610500000001</v>
      </c>
      <c r="U496" s="2">
        <v>63.64</v>
      </c>
      <c r="V496" s="2">
        <v>8.7799999999999994</v>
      </c>
      <c r="W496" s="2">
        <v>9.84</v>
      </c>
      <c r="X496" s="2">
        <v>11</v>
      </c>
      <c r="Y496" s="2">
        <v>7.64</v>
      </c>
      <c r="Z496" s="2">
        <v>0.27346999999999999</v>
      </c>
      <c r="AA496" s="2">
        <v>0.25488</v>
      </c>
      <c r="AB496" s="2">
        <v>10.94754358</v>
      </c>
    </row>
    <row r="497" spans="1:28" x14ac:dyDescent="0.2">
      <c r="A497" s="8">
        <v>2024</v>
      </c>
      <c r="B497" s="5" t="s">
        <v>1690</v>
      </c>
      <c r="C497" s="5" t="s">
        <v>1691</v>
      </c>
      <c r="D497" s="5"/>
      <c r="E497" s="9" t="s">
        <v>1692</v>
      </c>
      <c r="F497" s="10">
        <v>2020</v>
      </c>
      <c r="G497" s="10" t="s">
        <v>68</v>
      </c>
      <c r="H497" s="10"/>
      <c r="I497" s="10">
        <v>900</v>
      </c>
      <c r="J497" s="10" t="s">
        <v>17</v>
      </c>
      <c r="K497" s="10" t="s">
        <v>1354</v>
      </c>
      <c r="L497" s="10" t="s">
        <v>30</v>
      </c>
      <c r="M497" s="11">
        <v>3</v>
      </c>
      <c r="N497" s="10">
        <v>2</v>
      </c>
      <c r="O497" s="12" t="s">
        <v>1693</v>
      </c>
      <c r="P497" s="11">
        <f ca="1">IFERROR(__xludf.DUMMYFUNCTION("COUNTA(SPLIT(Q497,"" ""))"),182)</f>
        <v>182</v>
      </c>
      <c r="Q497" s="11">
        <v>11</v>
      </c>
      <c r="R497" s="11">
        <f ca="1">IFERROR(__xludf.DUMMYFUNCTION("COUNTA(SPLIT($Q497,CHAR(10),FALSE))"),2)</f>
        <v>2</v>
      </c>
      <c r="S497" s="2">
        <v>0.14655572</v>
      </c>
      <c r="T497" s="2">
        <v>0.51964549000000004</v>
      </c>
      <c r="U497" s="2">
        <v>64.67</v>
      </c>
      <c r="V497" s="2">
        <v>8.3699999999999992</v>
      </c>
      <c r="W497" s="2">
        <v>8.6999999999999993</v>
      </c>
      <c r="X497" s="2">
        <v>11</v>
      </c>
      <c r="Y497" s="2">
        <v>6.62</v>
      </c>
      <c r="Z497" s="2">
        <v>0.14485000000000001</v>
      </c>
      <c r="AA497" s="2">
        <v>0.14226</v>
      </c>
      <c r="AB497" s="2">
        <v>16.163580469999999</v>
      </c>
    </row>
    <row r="498" spans="1:28" x14ac:dyDescent="0.2">
      <c r="A498" s="8">
        <v>2025</v>
      </c>
      <c r="B498" s="5" t="s">
        <v>1694</v>
      </c>
      <c r="C498" s="5" t="s">
        <v>1695</v>
      </c>
      <c r="D498" s="5"/>
      <c r="E498" s="9" t="s">
        <v>1696</v>
      </c>
      <c r="F498" s="10">
        <v>2020</v>
      </c>
      <c r="G498" s="10" t="s">
        <v>68</v>
      </c>
      <c r="H498" s="10"/>
      <c r="I498" s="10">
        <v>1100</v>
      </c>
      <c r="J498" s="10" t="s">
        <v>17</v>
      </c>
      <c r="K498" s="10" t="s">
        <v>1354</v>
      </c>
      <c r="L498" s="10" t="s">
        <v>18</v>
      </c>
      <c r="M498" s="11">
        <v>1</v>
      </c>
      <c r="N498" s="10">
        <v>1</v>
      </c>
      <c r="O498" s="12" t="s">
        <v>1697</v>
      </c>
      <c r="P498" s="11">
        <f ca="1">IFERROR(__xludf.DUMMYFUNCTION("COUNTA(SPLIT(Q498,"" ""))"),162)</f>
        <v>162</v>
      </c>
      <c r="Q498" s="11">
        <v>9</v>
      </c>
      <c r="R498" s="11">
        <f ca="1">IFERROR(__xludf.DUMMYFUNCTION("COUNTA(SPLIT($Q498,CHAR(10),FALSE))"),1)</f>
        <v>1</v>
      </c>
      <c r="S498" s="2">
        <v>0.90006588700000001</v>
      </c>
      <c r="T498" s="2">
        <v>0.53951437599999996</v>
      </c>
      <c r="U498" s="2">
        <v>52.79</v>
      </c>
      <c r="V498" s="2">
        <v>10.37</v>
      </c>
      <c r="W498" s="2">
        <v>11.12</v>
      </c>
      <c r="X498" s="2">
        <v>13</v>
      </c>
      <c r="Y498" s="2">
        <v>9.01</v>
      </c>
      <c r="Z498" s="2">
        <v>0.24997</v>
      </c>
      <c r="AA498" s="2">
        <v>0.25253999999999999</v>
      </c>
      <c r="AB498" s="2">
        <v>15.41396642</v>
      </c>
    </row>
    <row r="499" spans="1:28" x14ac:dyDescent="0.2">
      <c r="A499" s="8">
        <v>2026</v>
      </c>
      <c r="B499" s="5" t="s">
        <v>1319</v>
      </c>
      <c r="C499" s="5" t="s">
        <v>1698</v>
      </c>
      <c r="D499" s="5"/>
      <c r="E499" s="9" t="s">
        <v>1699</v>
      </c>
      <c r="F499" s="10">
        <v>2020</v>
      </c>
      <c r="G499" s="10" t="s">
        <v>68</v>
      </c>
      <c r="H499" s="10" t="s">
        <v>1322</v>
      </c>
      <c r="I499" s="10">
        <v>1100</v>
      </c>
      <c r="J499" s="10" t="s">
        <v>17</v>
      </c>
      <c r="K499" s="10" t="s">
        <v>1323</v>
      </c>
      <c r="L499" s="10" t="s">
        <v>22</v>
      </c>
      <c r="M499" s="11">
        <v>2</v>
      </c>
      <c r="N499" s="10">
        <v>1.5</v>
      </c>
      <c r="O499" s="12" t="s">
        <v>1700</v>
      </c>
      <c r="P499" s="11">
        <f ca="1">IFERROR(__xludf.DUMMYFUNCTION("COUNTA(SPLIT(Q499,"" ""))"),147)</f>
        <v>147</v>
      </c>
      <c r="Q499" s="11">
        <v>7</v>
      </c>
      <c r="R499" s="11">
        <f ca="1">IFERROR(__xludf.DUMMYFUNCTION("COUNTA(SPLIT($Q499,CHAR(10),FALSE))"),1)</f>
        <v>1</v>
      </c>
      <c r="S499" s="2">
        <v>-0.35118287999999998</v>
      </c>
      <c r="T499" s="2">
        <v>0.48819282899999999</v>
      </c>
      <c r="U499" s="2">
        <v>47.97</v>
      </c>
      <c r="V499" s="2">
        <v>11.79</v>
      </c>
      <c r="W499" s="2">
        <v>12.45</v>
      </c>
      <c r="X499" s="2">
        <v>14</v>
      </c>
      <c r="Y499" s="2">
        <v>9.94</v>
      </c>
      <c r="Z499" s="2">
        <v>0.21390999999999999</v>
      </c>
      <c r="AA499" s="2">
        <v>0.22181999999999999</v>
      </c>
      <c r="AB499" s="2">
        <v>10.03331157</v>
      </c>
    </row>
    <row r="500" spans="1:28" x14ac:dyDescent="0.2">
      <c r="A500" s="8">
        <v>2027</v>
      </c>
      <c r="B500" s="5" t="s">
        <v>1335</v>
      </c>
      <c r="C500" s="5" t="s">
        <v>1701</v>
      </c>
      <c r="D500" s="5"/>
      <c r="E500" s="9" t="s">
        <v>1702</v>
      </c>
      <c r="F500" s="10">
        <v>2020</v>
      </c>
      <c r="G500" s="10" t="s">
        <v>68</v>
      </c>
      <c r="H500" s="10" t="s">
        <v>1322</v>
      </c>
      <c r="I500" s="10">
        <v>1700</v>
      </c>
      <c r="J500" s="10" t="s">
        <v>17</v>
      </c>
      <c r="K500" s="10" t="s">
        <v>1339</v>
      </c>
      <c r="L500" s="10" t="s">
        <v>18</v>
      </c>
      <c r="M500" s="11">
        <v>1</v>
      </c>
      <c r="N500" s="10">
        <v>1</v>
      </c>
      <c r="O500" s="12" t="s">
        <v>1703</v>
      </c>
      <c r="P500" s="11">
        <f ca="1">IFERROR(__xludf.DUMMYFUNCTION("COUNTA(SPLIT(Q500,"" ""))"),145)</f>
        <v>145</v>
      </c>
      <c r="Q500" s="11">
        <v>5</v>
      </c>
      <c r="R500" s="11">
        <f ca="1">IFERROR(__xludf.DUMMYFUNCTION("COUNTA(SPLIT($Q500,CHAR(10),FALSE))"),2)</f>
        <v>2</v>
      </c>
      <c r="S500" s="2">
        <v>-0.76337241600000005</v>
      </c>
      <c r="T500" s="2">
        <v>0.45536283100000002</v>
      </c>
      <c r="U500" s="2">
        <v>28.4</v>
      </c>
      <c r="V500" s="2">
        <v>16.7</v>
      </c>
      <c r="W500" s="2">
        <v>18.79</v>
      </c>
      <c r="X500" s="2">
        <v>16</v>
      </c>
      <c r="Y500" s="2">
        <v>12.11</v>
      </c>
      <c r="Z500" s="2">
        <v>0.31786999999999999</v>
      </c>
      <c r="AA500" s="2">
        <v>0.32213999999999998</v>
      </c>
      <c r="AB500" s="2">
        <v>0.62142864600000003</v>
      </c>
    </row>
    <row r="501" spans="1:28" x14ac:dyDescent="0.2">
      <c r="A501" s="8">
        <v>2028</v>
      </c>
      <c r="B501" s="5" t="s">
        <v>1704</v>
      </c>
      <c r="C501" s="5" t="s">
        <v>1705</v>
      </c>
      <c r="D501" s="5"/>
      <c r="E501" s="9" t="s">
        <v>1706</v>
      </c>
      <c r="F501" s="10">
        <v>2020</v>
      </c>
      <c r="G501" s="10" t="s">
        <v>68</v>
      </c>
      <c r="H501" s="10"/>
      <c r="I501" s="10">
        <v>1300</v>
      </c>
      <c r="J501" s="10" t="s">
        <v>17</v>
      </c>
      <c r="K501" s="10" t="s">
        <v>1354</v>
      </c>
      <c r="L501" s="10" t="s">
        <v>22</v>
      </c>
      <c r="M501" s="11">
        <v>2</v>
      </c>
      <c r="N501" s="10">
        <v>1.5</v>
      </c>
      <c r="O501" s="12" t="s">
        <v>1707</v>
      </c>
      <c r="P501" s="11">
        <f ca="1">IFERROR(__xludf.DUMMYFUNCTION("COUNTA(SPLIT(Q501,"" ""))"),161)</f>
        <v>161</v>
      </c>
      <c r="Q501" s="11">
        <v>8</v>
      </c>
      <c r="R501" s="11">
        <f ca="1">IFERROR(__xludf.DUMMYFUNCTION("COUNTA(SPLIT($Q501,CHAR(10),FALSE))"),1)</f>
        <v>1</v>
      </c>
      <c r="S501" s="2">
        <v>8.2493299000000006E-2</v>
      </c>
      <c r="T501" s="2">
        <v>0.52616676200000001</v>
      </c>
      <c r="U501" s="2">
        <v>53.11</v>
      </c>
      <c r="V501" s="2">
        <v>10.88</v>
      </c>
      <c r="W501" s="2">
        <v>12.31</v>
      </c>
      <c r="X501" s="2">
        <v>12</v>
      </c>
      <c r="Y501" s="2">
        <v>9.81</v>
      </c>
      <c r="Z501" s="2">
        <v>0.25764999999999999</v>
      </c>
      <c r="AA501" s="2">
        <v>0.24984999999999999</v>
      </c>
      <c r="AB501" s="2">
        <v>9.0978565279999994</v>
      </c>
    </row>
    <row r="502" spans="1:28" x14ac:dyDescent="0.2">
      <c r="A502" s="8">
        <v>2029</v>
      </c>
      <c r="B502" s="5" t="s">
        <v>1708</v>
      </c>
      <c r="C502" s="5" t="s">
        <v>1709</v>
      </c>
      <c r="D502" s="5"/>
      <c r="E502" s="5"/>
      <c r="F502" s="10">
        <v>2020</v>
      </c>
      <c r="G502" s="10" t="s">
        <v>68</v>
      </c>
      <c r="H502" s="10"/>
      <c r="I502" s="10">
        <v>1100</v>
      </c>
      <c r="J502" s="10" t="s">
        <v>17</v>
      </c>
      <c r="K502" s="10" t="s">
        <v>1354</v>
      </c>
      <c r="L502" s="10" t="s">
        <v>18</v>
      </c>
      <c r="M502" s="11">
        <v>1</v>
      </c>
      <c r="N502" s="10">
        <v>1</v>
      </c>
      <c r="O502" s="12" t="s">
        <v>1710</v>
      </c>
      <c r="P502" s="11">
        <f ca="1">IFERROR(__xludf.DUMMYFUNCTION("COUNTA(SPLIT(Q502,"" ""))"),145)</f>
        <v>145</v>
      </c>
      <c r="Q502" s="11">
        <v>8</v>
      </c>
      <c r="R502" s="11">
        <f ca="1">IFERROR(__xludf.DUMMYFUNCTION("COUNTA(SPLIT($Q502,CHAR(10),FALSE))"),2)</f>
        <v>2</v>
      </c>
      <c r="S502" s="2">
        <v>-0.200118712</v>
      </c>
      <c r="T502" s="2">
        <v>0.44882124899999998</v>
      </c>
      <c r="U502" s="2">
        <v>55.64</v>
      </c>
      <c r="V502" s="2">
        <v>10.130000000000001</v>
      </c>
      <c r="W502" s="2">
        <v>11.9</v>
      </c>
      <c r="X502" s="2">
        <v>12</v>
      </c>
      <c r="Y502" s="2">
        <v>7.85</v>
      </c>
      <c r="Z502" s="2">
        <v>0.1905</v>
      </c>
      <c r="AA502" s="2">
        <v>0.20374999999999999</v>
      </c>
      <c r="AB502" s="2">
        <v>14.372079640000001</v>
      </c>
    </row>
    <row r="503" spans="1:28" x14ac:dyDescent="0.2">
      <c r="A503" s="8">
        <v>2030</v>
      </c>
      <c r="B503" s="5" t="s">
        <v>1319</v>
      </c>
      <c r="C503" s="5" t="s">
        <v>1711</v>
      </c>
      <c r="D503" s="5"/>
      <c r="E503" s="9" t="s">
        <v>1712</v>
      </c>
      <c r="F503" s="10">
        <v>2020</v>
      </c>
      <c r="G503" s="10" t="s">
        <v>68</v>
      </c>
      <c r="H503" s="10" t="s">
        <v>1338</v>
      </c>
      <c r="I503" s="10">
        <v>1100</v>
      </c>
      <c r="J503" s="10" t="s">
        <v>51</v>
      </c>
      <c r="K503" s="10" t="s">
        <v>1323</v>
      </c>
      <c r="L503" s="10" t="s">
        <v>18</v>
      </c>
      <c r="M503" s="11">
        <v>1</v>
      </c>
      <c r="N503" s="10">
        <v>1</v>
      </c>
      <c r="O503" s="12" t="s">
        <v>1713</v>
      </c>
      <c r="P503" s="11">
        <f ca="1">IFERROR(__xludf.DUMMYFUNCTION("COUNTA(SPLIT(Q503,"" ""))"),153)</f>
        <v>153</v>
      </c>
      <c r="Q503" s="11">
        <v>8</v>
      </c>
      <c r="R503" s="11">
        <f ca="1">IFERROR(__xludf.DUMMYFUNCTION("COUNTA(SPLIT($Q503,CHAR(10),FALSE))"),2)</f>
        <v>2</v>
      </c>
      <c r="S503" s="2">
        <v>-1.411302185</v>
      </c>
      <c r="T503" s="2">
        <v>0.47119466500000001</v>
      </c>
      <c r="U503" s="2">
        <v>60.95</v>
      </c>
      <c r="V503" s="2">
        <v>9.5399999999999991</v>
      </c>
      <c r="W503" s="2">
        <v>8.9</v>
      </c>
      <c r="X503" s="2">
        <v>12</v>
      </c>
      <c r="Y503" s="2">
        <v>8.18</v>
      </c>
      <c r="Z503" s="2">
        <v>0.23493</v>
      </c>
      <c r="AA503" s="2">
        <v>0.24926999999999999</v>
      </c>
      <c r="AB503" s="2">
        <v>21.17300178</v>
      </c>
    </row>
    <row r="504" spans="1:28" x14ac:dyDescent="0.2">
      <c r="A504" s="8">
        <v>2031</v>
      </c>
      <c r="B504" s="5" t="s">
        <v>1335</v>
      </c>
      <c r="C504" s="5" t="s">
        <v>1714</v>
      </c>
      <c r="D504" s="5"/>
      <c r="E504" s="9" t="s">
        <v>1715</v>
      </c>
      <c r="F504" s="10">
        <v>2020</v>
      </c>
      <c r="G504" s="10" t="s">
        <v>68</v>
      </c>
      <c r="H504" s="10" t="s">
        <v>1338</v>
      </c>
      <c r="I504" s="10">
        <v>1500</v>
      </c>
      <c r="J504" s="10" t="s">
        <v>51</v>
      </c>
      <c r="K504" s="10" t="s">
        <v>1339</v>
      </c>
      <c r="L504" s="10" t="s">
        <v>18</v>
      </c>
      <c r="M504" s="11">
        <v>1</v>
      </c>
      <c r="N504" s="10">
        <v>1</v>
      </c>
      <c r="O504" s="12" t="s">
        <v>1716</v>
      </c>
      <c r="P504" s="11">
        <f ca="1">IFERROR(__xludf.DUMMYFUNCTION("COUNTA(SPLIT(Q504,"" ""))"),147)</f>
        <v>147</v>
      </c>
      <c r="Q504" s="11">
        <v>6</v>
      </c>
      <c r="R504" s="11">
        <f ca="1">IFERROR(__xludf.DUMMYFUNCTION("COUNTA(SPLIT($Q504,CHAR(10),FALSE))"),3)</f>
        <v>3</v>
      </c>
      <c r="S504" s="2">
        <v>-1.807677942</v>
      </c>
      <c r="T504" s="2">
        <v>0.45105456599999999</v>
      </c>
      <c r="U504" s="2">
        <v>16.510000000000002</v>
      </c>
      <c r="V504" s="2">
        <v>18.46</v>
      </c>
      <c r="W504" s="2">
        <v>19.43</v>
      </c>
      <c r="X504" s="2">
        <v>18</v>
      </c>
      <c r="Y504" s="2">
        <v>11.93</v>
      </c>
      <c r="Z504" s="2">
        <v>0.28089999999999998</v>
      </c>
      <c r="AA504" s="2">
        <v>0.28089999999999998</v>
      </c>
      <c r="AB504" s="2">
        <v>5.0568341129999999</v>
      </c>
    </row>
    <row r="505" spans="1:28" x14ac:dyDescent="0.2">
      <c r="A505" s="8">
        <v>2032</v>
      </c>
      <c r="B505" s="5" t="s">
        <v>1319</v>
      </c>
      <c r="C505" s="5" t="s">
        <v>1717</v>
      </c>
      <c r="D505" s="5"/>
      <c r="E505" s="9" t="s">
        <v>1718</v>
      </c>
      <c r="F505" s="10">
        <v>2020</v>
      </c>
      <c r="G505" s="10" t="s">
        <v>68</v>
      </c>
      <c r="H505" s="10" t="s">
        <v>1346</v>
      </c>
      <c r="I505" s="10">
        <v>700</v>
      </c>
      <c r="J505" s="10" t="s">
        <v>51</v>
      </c>
      <c r="K505" s="10" t="s">
        <v>1323</v>
      </c>
      <c r="L505" s="10" t="s">
        <v>18</v>
      </c>
      <c r="M505" s="11">
        <v>1</v>
      </c>
      <c r="N505" s="10">
        <v>1</v>
      </c>
      <c r="O505" s="12" t="s">
        <v>1719</v>
      </c>
      <c r="P505" s="11">
        <f ca="1">IFERROR(__xludf.DUMMYFUNCTION("COUNTA(SPLIT(Q505,"" ""))"),148)</f>
        <v>148</v>
      </c>
      <c r="Q505" s="11">
        <v>14</v>
      </c>
      <c r="R505" s="11">
        <f ca="1">IFERROR(__xludf.DUMMYFUNCTION("COUNTA(SPLIT($Q505,CHAR(10),FALSE))"),3)</f>
        <v>3</v>
      </c>
      <c r="S505" s="2">
        <v>-0.53937536200000002</v>
      </c>
      <c r="T505" s="2">
        <v>0.47255754700000002</v>
      </c>
      <c r="U505" s="2">
        <v>44.81</v>
      </c>
      <c r="V505" s="2">
        <v>9.67</v>
      </c>
      <c r="W505" s="2">
        <v>9.61</v>
      </c>
      <c r="X505" s="2">
        <v>11</v>
      </c>
      <c r="Y505" s="2">
        <v>8.9</v>
      </c>
      <c r="Z505" s="2">
        <v>0.30853000000000003</v>
      </c>
      <c r="AA505" s="2">
        <v>0.31630999999999998</v>
      </c>
      <c r="AB505" s="2">
        <v>18.86180341</v>
      </c>
    </row>
    <row r="506" spans="1:28" x14ac:dyDescent="0.2">
      <c r="A506" s="8">
        <v>2033</v>
      </c>
      <c r="B506" s="5" t="s">
        <v>1335</v>
      </c>
      <c r="C506" s="5" t="s">
        <v>1720</v>
      </c>
      <c r="D506" s="5"/>
      <c r="E506" s="9" t="s">
        <v>1721</v>
      </c>
      <c r="F506" s="10">
        <v>2020</v>
      </c>
      <c r="G506" s="10" t="s">
        <v>68</v>
      </c>
      <c r="H506" s="10" t="s">
        <v>1346</v>
      </c>
      <c r="I506" s="10">
        <v>1500</v>
      </c>
      <c r="J506" s="10" t="s">
        <v>51</v>
      </c>
      <c r="K506" s="10" t="s">
        <v>1339</v>
      </c>
      <c r="L506" s="10" t="s">
        <v>18</v>
      </c>
      <c r="M506" s="11">
        <v>1</v>
      </c>
      <c r="N506" s="10">
        <v>1</v>
      </c>
      <c r="O506" s="12" t="s">
        <v>1722</v>
      </c>
      <c r="P506" s="11">
        <f ca="1">IFERROR(__xludf.DUMMYFUNCTION("COUNTA(SPLIT(Q506,"" ""))"),154)</f>
        <v>154</v>
      </c>
      <c r="Q506" s="11">
        <v>8</v>
      </c>
      <c r="R506" s="11">
        <f ca="1">IFERROR(__xludf.DUMMYFUNCTION("COUNTA(SPLIT($Q506,CHAR(10),FALSE))"),2)</f>
        <v>2</v>
      </c>
      <c r="S506" s="2">
        <v>-3.1371432609999998</v>
      </c>
      <c r="T506" s="2">
        <v>0.55584309300000001</v>
      </c>
      <c r="U506" s="2">
        <v>-21.33</v>
      </c>
      <c r="V506" s="2">
        <v>21.05</v>
      </c>
      <c r="W506" s="2">
        <v>20.77</v>
      </c>
      <c r="X506" s="2">
        <v>18</v>
      </c>
      <c r="Y506" s="2">
        <v>13.56</v>
      </c>
      <c r="Z506" s="2">
        <v>0.34692000000000001</v>
      </c>
      <c r="AA506" s="2">
        <v>0.33550999999999997</v>
      </c>
      <c r="AB506" s="2">
        <v>-0.93953568099999996</v>
      </c>
    </row>
    <row r="507" spans="1:28" x14ac:dyDescent="0.2">
      <c r="A507" s="8">
        <v>2034</v>
      </c>
      <c r="B507" s="5" t="s">
        <v>1335</v>
      </c>
      <c r="C507" s="5" t="s">
        <v>1723</v>
      </c>
      <c r="D507" s="5"/>
      <c r="E507" s="9" t="s">
        <v>1724</v>
      </c>
      <c r="F507" s="10">
        <v>2020</v>
      </c>
      <c r="G507" s="10" t="s">
        <v>68</v>
      </c>
      <c r="H507" s="10" t="s">
        <v>1338</v>
      </c>
      <c r="I507" s="10">
        <v>900</v>
      </c>
      <c r="J507" s="10" t="s">
        <v>17</v>
      </c>
      <c r="K507" s="10" t="s">
        <v>1339</v>
      </c>
      <c r="L507" s="10" t="s">
        <v>18</v>
      </c>
      <c r="M507" s="11">
        <v>1</v>
      </c>
      <c r="N507" s="10">
        <v>1</v>
      </c>
      <c r="O507" s="12" t="s">
        <v>1725</v>
      </c>
      <c r="P507" s="11">
        <f ca="1">IFERROR(__xludf.DUMMYFUNCTION("COUNTA(SPLIT(Q507,"" ""))"),172)</f>
        <v>172</v>
      </c>
      <c r="Q507" s="11">
        <v>12</v>
      </c>
      <c r="R507" s="11">
        <f ca="1">IFERROR(__xludf.DUMMYFUNCTION("COUNTA(SPLIT($Q507,CHAR(10),FALSE))"),3)</f>
        <v>3</v>
      </c>
      <c r="S507" s="2">
        <v>-0.84932033299999998</v>
      </c>
      <c r="T507" s="2">
        <v>0.45632067300000001</v>
      </c>
      <c r="U507" s="2">
        <v>43.5</v>
      </c>
      <c r="V507" s="2">
        <v>10.52</v>
      </c>
      <c r="W507" s="2">
        <v>9.9600000000000009</v>
      </c>
      <c r="X507" s="2">
        <v>12</v>
      </c>
      <c r="Y507" s="2">
        <v>9.84</v>
      </c>
      <c r="Z507" s="2">
        <v>0.23435</v>
      </c>
      <c r="AA507" s="2">
        <v>0.20976</v>
      </c>
      <c r="AB507" s="2">
        <v>15.75350637</v>
      </c>
    </row>
    <row r="508" spans="1:28" x14ac:dyDescent="0.2">
      <c r="A508" s="8">
        <v>2035</v>
      </c>
      <c r="B508" s="5" t="s">
        <v>1319</v>
      </c>
      <c r="C508" s="5" t="s">
        <v>1726</v>
      </c>
      <c r="D508" s="5"/>
      <c r="E508" s="9" t="s">
        <v>1727</v>
      </c>
      <c r="F508" s="10">
        <v>2020</v>
      </c>
      <c r="G508" s="10" t="s">
        <v>68</v>
      </c>
      <c r="H508" s="10" t="s">
        <v>1346</v>
      </c>
      <c r="I508" s="10">
        <v>900</v>
      </c>
      <c r="J508" s="10" t="s">
        <v>17</v>
      </c>
      <c r="K508" s="10" t="s">
        <v>1323</v>
      </c>
      <c r="L508" s="10" t="s">
        <v>18</v>
      </c>
      <c r="M508" s="11">
        <v>1</v>
      </c>
      <c r="N508" s="10">
        <v>1</v>
      </c>
      <c r="O508" s="12" t="s">
        <v>1728</v>
      </c>
      <c r="P508" s="11">
        <f ca="1">IFERROR(__xludf.DUMMYFUNCTION("COUNTA(SPLIT(Q508,"" ""))"),169)</f>
        <v>169</v>
      </c>
      <c r="Q508" s="11">
        <v>16</v>
      </c>
      <c r="R508" s="11">
        <f ca="1">IFERROR(__xludf.DUMMYFUNCTION("COUNTA(SPLIT($Q508,CHAR(10),FALSE))"),4)</f>
        <v>4</v>
      </c>
      <c r="S508" s="2">
        <v>-1.6842918650000001</v>
      </c>
      <c r="T508" s="2">
        <v>0.47070697700000003</v>
      </c>
      <c r="U508" s="2">
        <v>64.11</v>
      </c>
      <c r="V508" s="2">
        <v>6.99</v>
      </c>
      <c r="W508" s="2">
        <v>6.35</v>
      </c>
      <c r="X508" s="2">
        <v>10</v>
      </c>
      <c r="Y508" s="2">
        <v>9.59</v>
      </c>
      <c r="Z508" s="2">
        <v>0.30798999999999999</v>
      </c>
      <c r="AA508" s="2">
        <v>0.29636000000000001</v>
      </c>
      <c r="AB508" s="2">
        <v>17.402195020000001</v>
      </c>
    </row>
    <row r="509" spans="1:28" x14ac:dyDescent="0.2">
      <c r="A509" s="8">
        <v>2036</v>
      </c>
      <c r="B509" s="5" t="s">
        <v>1729</v>
      </c>
      <c r="C509" s="5" t="s">
        <v>1730</v>
      </c>
      <c r="D509" s="5"/>
      <c r="E509" s="9" t="s">
        <v>1731</v>
      </c>
      <c r="F509" s="10">
        <v>2020</v>
      </c>
      <c r="G509" s="10" t="s">
        <v>68</v>
      </c>
      <c r="H509" s="10"/>
      <c r="I509" s="10">
        <v>1300</v>
      </c>
      <c r="J509" s="10" t="s">
        <v>17</v>
      </c>
      <c r="K509" s="10" t="s">
        <v>1354</v>
      </c>
      <c r="L509" s="10" t="s">
        <v>18</v>
      </c>
      <c r="M509" s="11">
        <v>1</v>
      </c>
      <c r="N509" s="10">
        <v>1</v>
      </c>
      <c r="O509" s="12" t="s">
        <v>1732</v>
      </c>
      <c r="P509" s="11">
        <f ca="1">IFERROR(__xludf.DUMMYFUNCTION("COUNTA(SPLIT(Q509,"" ""))"),192)</f>
        <v>192</v>
      </c>
      <c r="Q509" s="11">
        <v>10</v>
      </c>
      <c r="R509" s="11">
        <f ca="1">IFERROR(__xludf.DUMMYFUNCTION("COUNTA(SPLIT($Q509,CHAR(10),FALSE))"),1)</f>
        <v>1</v>
      </c>
      <c r="S509" s="2">
        <v>-1.197114606</v>
      </c>
      <c r="T509" s="2">
        <v>0.46978677699999999</v>
      </c>
      <c r="U509" s="2">
        <v>56.04</v>
      </c>
      <c r="V509" s="2">
        <v>10.210000000000001</v>
      </c>
      <c r="W509" s="2">
        <v>9.82</v>
      </c>
      <c r="X509" s="2">
        <v>12</v>
      </c>
      <c r="Y509" s="2">
        <v>8.9499999999999993</v>
      </c>
      <c r="Z509" s="2">
        <v>0.24451000000000001</v>
      </c>
      <c r="AA509" s="2">
        <v>0.22833999999999999</v>
      </c>
      <c r="AB509" s="2">
        <v>17.917398810000002</v>
      </c>
    </row>
    <row r="510" spans="1:28" x14ac:dyDescent="0.2">
      <c r="A510" s="8">
        <v>2037</v>
      </c>
      <c r="B510" s="5" t="s">
        <v>1319</v>
      </c>
      <c r="C510" s="5" t="s">
        <v>1733</v>
      </c>
      <c r="D510" s="5"/>
      <c r="E510" s="9" t="s">
        <v>1734</v>
      </c>
      <c r="F510" s="10">
        <v>2020</v>
      </c>
      <c r="G510" s="10" t="s">
        <v>68</v>
      </c>
      <c r="H510" s="10" t="s">
        <v>1346</v>
      </c>
      <c r="I510" s="10">
        <v>1100</v>
      </c>
      <c r="J510" s="10" t="s">
        <v>17</v>
      </c>
      <c r="K510" s="10" t="s">
        <v>1323</v>
      </c>
      <c r="L510" s="10" t="s">
        <v>18</v>
      </c>
      <c r="M510" s="11">
        <v>1</v>
      </c>
      <c r="N510" s="10">
        <v>1</v>
      </c>
      <c r="O510" s="12" t="s">
        <v>1735</v>
      </c>
      <c r="P510" s="11">
        <f ca="1">IFERROR(__xludf.DUMMYFUNCTION("COUNTA(SPLIT(Q510,"" ""))"),192)</f>
        <v>192</v>
      </c>
      <c r="Q510" s="11">
        <v>12</v>
      </c>
      <c r="R510" s="11">
        <f ca="1">IFERROR(__xludf.DUMMYFUNCTION("COUNTA(SPLIT($Q510,CHAR(10),FALSE))"),4)</f>
        <v>4</v>
      </c>
      <c r="S510" s="2">
        <v>-0.82960403900000002</v>
      </c>
      <c r="T510" s="2">
        <v>0.47723780799999999</v>
      </c>
      <c r="U510" s="2">
        <v>63.92</v>
      </c>
      <c r="V510" s="2">
        <v>8.42</v>
      </c>
      <c r="W510" s="2">
        <v>8.7899999999999991</v>
      </c>
      <c r="X510" s="2">
        <v>10</v>
      </c>
      <c r="Y510" s="2">
        <v>7.26</v>
      </c>
      <c r="Z510" s="2">
        <v>0.16422</v>
      </c>
      <c r="AA510" s="2">
        <v>0.12659999999999999</v>
      </c>
      <c r="AB510" s="2">
        <v>14.920269879999999</v>
      </c>
    </row>
    <row r="511" spans="1:28" x14ac:dyDescent="0.2">
      <c r="A511" s="8">
        <v>2038</v>
      </c>
      <c r="B511" s="5" t="s">
        <v>1319</v>
      </c>
      <c r="C511" s="5" t="s">
        <v>1736</v>
      </c>
      <c r="D511" s="5"/>
      <c r="E511" s="9" t="s">
        <v>1737</v>
      </c>
      <c r="F511" s="10">
        <v>2020</v>
      </c>
      <c r="G511" s="10" t="s">
        <v>68</v>
      </c>
      <c r="H511" s="10" t="s">
        <v>1338</v>
      </c>
      <c r="I511" s="10">
        <v>900</v>
      </c>
      <c r="J511" s="10" t="s">
        <v>51</v>
      </c>
      <c r="K511" s="10" t="s">
        <v>1323</v>
      </c>
      <c r="L511" s="10" t="s">
        <v>18</v>
      </c>
      <c r="M511" s="11">
        <v>1</v>
      </c>
      <c r="N511" s="10">
        <v>1</v>
      </c>
      <c r="O511" s="12" t="s">
        <v>1738</v>
      </c>
      <c r="P511" s="11">
        <f ca="1">IFERROR(__xludf.DUMMYFUNCTION("COUNTA(SPLIT(Q511,"" ""))"),165)</f>
        <v>165</v>
      </c>
      <c r="Q511" s="11">
        <v>14</v>
      </c>
      <c r="R511" s="11">
        <f ca="1">IFERROR(__xludf.DUMMYFUNCTION("COUNTA(SPLIT($Q511,CHAR(10),FALSE))"),2)</f>
        <v>2</v>
      </c>
      <c r="S511" s="2">
        <v>-1.301391975</v>
      </c>
      <c r="T511" s="2">
        <v>0.51310092799999996</v>
      </c>
      <c r="U511" s="2">
        <v>63.82</v>
      </c>
      <c r="V511" s="2">
        <v>7.3</v>
      </c>
      <c r="W511" s="2">
        <v>6.63</v>
      </c>
      <c r="X511" s="2">
        <v>11</v>
      </c>
      <c r="Y511" s="2">
        <v>9.36</v>
      </c>
      <c r="Z511" s="2">
        <v>0.14702999999999999</v>
      </c>
      <c r="AA511" s="2">
        <v>0.13666</v>
      </c>
      <c r="AB511" s="2">
        <v>18.374908000000001</v>
      </c>
    </row>
    <row r="512" spans="1:28" x14ac:dyDescent="0.2">
      <c r="A512" s="8">
        <v>2039</v>
      </c>
      <c r="B512" s="5" t="s">
        <v>1319</v>
      </c>
      <c r="C512" s="5" t="s">
        <v>1739</v>
      </c>
      <c r="D512" s="5"/>
      <c r="E512" s="9" t="s">
        <v>1740</v>
      </c>
      <c r="F512" s="10">
        <v>2020</v>
      </c>
      <c r="G512" s="10" t="s">
        <v>68</v>
      </c>
      <c r="H512" s="10" t="s">
        <v>1322</v>
      </c>
      <c r="I512" s="10">
        <v>1100</v>
      </c>
      <c r="J512" s="10" t="s">
        <v>51</v>
      </c>
      <c r="K512" s="10" t="s">
        <v>1323</v>
      </c>
      <c r="L512" s="10" t="s">
        <v>18</v>
      </c>
      <c r="M512" s="11">
        <v>1</v>
      </c>
      <c r="N512" s="10">
        <v>1</v>
      </c>
      <c r="O512" s="12" t="s">
        <v>1741</v>
      </c>
      <c r="P512" s="11">
        <f ca="1">IFERROR(__xludf.DUMMYFUNCTION("COUNTA(SPLIT(Q512,"" ""))"),173)</f>
        <v>173</v>
      </c>
      <c r="Q512" s="11">
        <v>9</v>
      </c>
      <c r="R512" s="11">
        <f ca="1">IFERROR(__xludf.DUMMYFUNCTION("COUNTA(SPLIT($Q512,CHAR(10),FALSE))"),3)</f>
        <v>3</v>
      </c>
      <c r="S512" s="2">
        <v>-1.4107734359999999</v>
      </c>
      <c r="T512" s="2">
        <v>0.44955052499999998</v>
      </c>
      <c r="U512" s="2">
        <v>61.11</v>
      </c>
      <c r="V512" s="2">
        <v>9.11</v>
      </c>
      <c r="W512" s="2">
        <v>9.14</v>
      </c>
      <c r="X512" s="2">
        <v>10</v>
      </c>
      <c r="Y512" s="2">
        <v>8.64</v>
      </c>
      <c r="Z512" s="2">
        <v>0.21127000000000001</v>
      </c>
      <c r="AA512" s="2">
        <v>0.20998</v>
      </c>
      <c r="AB512" s="2">
        <v>14.175368969999999</v>
      </c>
    </row>
    <row r="513" spans="1:28" x14ac:dyDescent="0.2">
      <c r="A513" s="8">
        <v>2041</v>
      </c>
      <c r="B513" s="5" t="s">
        <v>1335</v>
      </c>
      <c r="C513" s="5" t="s">
        <v>1742</v>
      </c>
      <c r="D513" s="5"/>
      <c r="E513" s="9" t="s">
        <v>1743</v>
      </c>
      <c r="F513" s="10">
        <v>2020</v>
      </c>
      <c r="G513" s="10" t="s">
        <v>68</v>
      </c>
      <c r="H513" s="10" t="s">
        <v>1346</v>
      </c>
      <c r="I513" s="10">
        <v>1700</v>
      </c>
      <c r="J513" s="10" t="s">
        <v>51</v>
      </c>
      <c r="K513" s="10" t="s">
        <v>1339</v>
      </c>
      <c r="L513" s="10" t="s">
        <v>18</v>
      </c>
      <c r="M513" s="11">
        <v>1</v>
      </c>
      <c r="N513" s="10">
        <v>1</v>
      </c>
      <c r="O513" s="12" t="s">
        <v>1744</v>
      </c>
      <c r="P513" s="11">
        <f ca="1">IFERROR(__xludf.DUMMYFUNCTION("COUNTA(SPLIT(Q513,"" ""))"),170)</f>
        <v>170</v>
      </c>
      <c r="Q513" s="11">
        <v>6</v>
      </c>
      <c r="R513" s="11">
        <f ca="1">IFERROR(__xludf.DUMMYFUNCTION("COUNTA(SPLIT($Q513,CHAR(10),FALSE))"),3)</f>
        <v>3</v>
      </c>
      <c r="S513" s="2">
        <v>-2.249098241</v>
      </c>
      <c r="T513" s="2">
        <v>0.50605628499999999</v>
      </c>
      <c r="U513" s="2">
        <v>16.899999999999999</v>
      </c>
      <c r="V513" s="2">
        <v>18.02</v>
      </c>
      <c r="W513" s="2">
        <v>19.23</v>
      </c>
      <c r="X513" s="2">
        <v>18</v>
      </c>
      <c r="Y513" s="2">
        <v>11.85</v>
      </c>
      <c r="Z513" s="2">
        <v>0.26915</v>
      </c>
      <c r="AA513" s="2">
        <v>0.25448999999999999</v>
      </c>
      <c r="AB513" s="2">
        <v>4.5476051819999999</v>
      </c>
    </row>
    <row r="514" spans="1:28" x14ac:dyDescent="0.2">
      <c r="A514" s="8">
        <v>2042</v>
      </c>
      <c r="B514" s="5" t="s">
        <v>1335</v>
      </c>
      <c r="C514" s="5" t="s">
        <v>1745</v>
      </c>
      <c r="D514" s="5"/>
      <c r="E514" s="9" t="s">
        <v>1746</v>
      </c>
      <c r="F514" s="10">
        <v>2020</v>
      </c>
      <c r="G514" s="10" t="s">
        <v>68</v>
      </c>
      <c r="H514" s="10" t="s">
        <v>1346</v>
      </c>
      <c r="I514" s="10">
        <v>1300</v>
      </c>
      <c r="J514" s="10" t="s">
        <v>17</v>
      </c>
      <c r="K514" s="10" t="s">
        <v>1339</v>
      </c>
      <c r="L514" s="10" t="s">
        <v>18</v>
      </c>
      <c r="M514" s="11">
        <v>1</v>
      </c>
      <c r="N514" s="10">
        <v>1</v>
      </c>
      <c r="O514" s="12" t="s">
        <v>1747</v>
      </c>
      <c r="P514" s="11">
        <f ca="1">IFERROR(__xludf.DUMMYFUNCTION("COUNTA(SPLIT(Q514,"" ""))"),155)</f>
        <v>155</v>
      </c>
      <c r="Q514" s="11">
        <v>7</v>
      </c>
      <c r="R514" s="11">
        <f ca="1">IFERROR(__xludf.DUMMYFUNCTION("COUNTA(SPLIT($Q514,CHAR(10),FALSE))"),1)</f>
        <v>1</v>
      </c>
      <c r="S514" s="2">
        <v>-1.6660494910000001</v>
      </c>
      <c r="T514" s="2">
        <v>0.45786935200000001</v>
      </c>
      <c r="U514" s="2">
        <v>55.55</v>
      </c>
      <c r="V514" s="2">
        <v>11.15</v>
      </c>
      <c r="W514" s="2">
        <v>12.32</v>
      </c>
      <c r="X514" s="2">
        <v>13</v>
      </c>
      <c r="Y514" s="2">
        <v>10.72</v>
      </c>
      <c r="Z514" s="2">
        <v>0.20816999999999999</v>
      </c>
      <c r="AA514" s="2">
        <v>0.22686999999999999</v>
      </c>
      <c r="AB514" s="2">
        <v>11.73293761</v>
      </c>
    </row>
    <row r="515" spans="1:28" x14ac:dyDescent="0.2">
      <c r="A515" s="8">
        <v>2043</v>
      </c>
      <c r="B515" s="5" t="s">
        <v>1319</v>
      </c>
      <c r="C515" s="5" t="s">
        <v>1748</v>
      </c>
      <c r="D515" s="5"/>
      <c r="E515" s="9" t="s">
        <v>1749</v>
      </c>
      <c r="F515" s="10">
        <v>2020</v>
      </c>
      <c r="G515" s="10" t="s">
        <v>68</v>
      </c>
      <c r="H515" s="10" t="s">
        <v>1346</v>
      </c>
      <c r="I515" s="10">
        <v>900</v>
      </c>
      <c r="J515" s="10" t="s">
        <v>51</v>
      </c>
      <c r="K515" s="10" t="s">
        <v>1323</v>
      </c>
      <c r="L515" s="10" t="s">
        <v>18</v>
      </c>
      <c r="M515" s="11">
        <v>1</v>
      </c>
      <c r="N515" s="10">
        <v>1</v>
      </c>
      <c r="O515" s="12" t="s">
        <v>1750</v>
      </c>
      <c r="P515" s="11">
        <f ca="1">IFERROR(__xludf.DUMMYFUNCTION("COUNTA(SPLIT(Q515,"" ""))"),146)</f>
        <v>146</v>
      </c>
      <c r="Q515" s="11">
        <v>12</v>
      </c>
      <c r="R515" s="11">
        <f ca="1">IFERROR(__xludf.DUMMYFUNCTION("COUNTA(SPLIT($Q515,CHAR(10),FALSE))"),3)</f>
        <v>3</v>
      </c>
      <c r="S515" s="2">
        <v>-0.51511451600000002</v>
      </c>
      <c r="T515" s="2">
        <v>0.48763197899999999</v>
      </c>
      <c r="U515" s="2">
        <v>62.17</v>
      </c>
      <c r="V515" s="2">
        <v>7.69</v>
      </c>
      <c r="W515" s="2">
        <v>6.76</v>
      </c>
      <c r="X515" s="2">
        <v>9</v>
      </c>
      <c r="Y515" s="2">
        <v>8.36</v>
      </c>
      <c r="Z515" s="2">
        <v>0.16711000000000001</v>
      </c>
      <c r="AA515" s="2">
        <v>0.17463999999999999</v>
      </c>
      <c r="AB515" s="2">
        <v>15.32916661</v>
      </c>
    </row>
    <row r="516" spans="1:28" x14ac:dyDescent="0.2">
      <c r="A516" s="8">
        <v>2044</v>
      </c>
      <c r="B516" s="5" t="s">
        <v>1335</v>
      </c>
      <c r="C516" s="5" t="s">
        <v>1751</v>
      </c>
      <c r="D516" s="5"/>
      <c r="E516" s="9" t="s">
        <v>1752</v>
      </c>
      <c r="F516" s="10">
        <v>2020</v>
      </c>
      <c r="G516" s="10" t="s">
        <v>68</v>
      </c>
      <c r="H516" s="10" t="s">
        <v>1338</v>
      </c>
      <c r="I516" s="10">
        <v>1300</v>
      </c>
      <c r="J516" s="10" t="s">
        <v>51</v>
      </c>
      <c r="K516" s="10" t="s">
        <v>1339</v>
      </c>
      <c r="L516" s="10" t="s">
        <v>18</v>
      </c>
      <c r="M516" s="11">
        <v>1</v>
      </c>
      <c r="N516" s="10">
        <v>1</v>
      </c>
      <c r="O516" s="12" t="s">
        <v>1753</v>
      </c>
      <c r="P516" s="11">
        <f ca="1">IFERROR(__xludf.DUMMYFUNCTION("COUNTA(SPLIT(Q516,"" ""))"),168)</f>
        <v>168</v>
      </c>
      <c r="Q516" s="11">
        <v>9</v>
      </c>
      <c r="R516" s="11">
        <f ca="1">IFERROR(__xludf.DUMMYFUNCTION("COUNTA(SPLIT($Q516,CHAR(10),FALSE))"),3)</f>
        <v>3</v>
      </c>
      <c r="S516" s="2">
        <v>-0.98824739699999997</v>
      </c>
      <c r="T516" s="2">
        <v>0.46539878600000001</v>
      </c>
      <c r="U516" s="2">
        <v>41.85</v>
      </c>
      <c r="V516" s="2">
        <v>12.11</v>
      </c>
      <c r="W516" s="2">
        <v>11.29</v>
      </c>
      <c r="X516" s="2">
        <v>14</v>
      </c>
      <c r="Y516" s="2">
        <v>10.61</v>
      </c>
      <c r="Z516" s="2">
        <v>0.25629999999999997</v>
      </c>
      <c r="AA516" s="2">
        <v>0.24540000000000001</v>
      </c>
      <c r="AB516" s="2">
        <v>9.6175164199999994</v>
      </c>
    </row>
    <row r="517" spans="1:28" x14ac:dyDescent="0.2">
      <c r="A517" s="8">
        <v>2045</v>
      </c>
      <c r="B517" s="5" t="s">
        <v>1335</v>
      </c>
      <c r="C517" s="5" t="s">
        <v>1754</v>
      </c>
      <c r="D517" s="5"/>
      <c r="E517" s="9" t="s">
        <v>1755</v>
      </c>
      <c r="F517" s="10">
        <v>2020</v>
      </c>
      <c r="G517" s="10" t="s">
        <v>68</v>
      </c>
      <c r="H517" s="10" t="s">
        <v>1338</v>
      </c>
      <c r="I517" s="10">
        <v>1300</v>
      </c>
      <c r="J517" s="10" t="s">
        <v>17</v>
      </c>
      <c r="K517" s="10" t="s">
        <v>1339</v>
      </c>
      <c r="L517" s="10" t="s">
        <v>18</v>
      </c>
      <c r="M517" s="11">
        <v>1</v>
      </c>
      <c r="N517" s="10">
        <v>1</v>
      </c>
      <c r="O517" s="12" t="s">
        <v>1756</v>
      </c>
      <c r="P517" s="11">
        <f ca="1">IFERROR(__xludf.DUMMYFUNCTION("COUNTA(SPLIT(Q517,"" ""))"),187)</f>
        <v>187</v>
      </c>
      <c r="Q517" s="11">
        <v>8</v>
      </c>
      <c r="R517" s="11">
        <f ca="1">IFERROR(__xludf.DUMMYFUNCTION("COUNTA(SPLIT($Q517,CHAR(10),FALSE))"),1)</f>
        <v>1</v>
      </c>
      <c r="S517" s="2">
        <v>-2.703935972</v>
      </c>
      <c r="T517" s="2">
        <v>0.58009158500000002</v>
      </c>
      <c r="U517" s="2">
        <v>53.37</v>
      </c>
      <c r="V517" s="2">
        <v>11.78</v>
      </c>
      <c r="W517" s="2">
        <v>13.03</v>
      </c>
      <c r="X517" s="2">
        <v>12</v>
      </c>
      <c r="Y517" s="2">
        <v>8.86</v>
      </c>
      <c r="Z517" s="2">
        <v>0.26719999999999999</v>
      </c>
      <c r="AA517" s="2">
        <v>0.25739000000000001</v>
      </c>
      <c r="AB517" s="2">
        <v>12.67353026</v>
      </c>
    </row>
    <row r="518" spans="1:28" x14ac:dyDescent="0.2">
      <c r="A518" s="8">
        <v>2046</v>
      </c>
      <c r="B518" s="5" t="s">
        <v>1319</v>
      </c>
      <c r="C518" s="5" t="s">
        <v>1757</v>
      </c>
      <c r="D518" s="5"/>
      <c r="E518" s="9" t="s">
        <v>1758</v>
      </c>
      <c r="F518" s="10">
        <v>2020</v>
      </c>
      <c r="G518" s="10" t="s">
        <v>68</v>
      </c>
      <c r="H518" s="10" t="s">
        <v>1322</v>
      </c>
      <c r="I518" s="10">
        <v>1100</v>
      </c>
      <c r="J518" s="10" t="s">
        <v>51</v>
      </c>
      <c r="K518" s="10" t="s">
        <v>1323</v>
      </c>
      <c r="L518" s="10" t="s">
        <v>30</v>
      </c>
      <c r="M518" s="11">
        <v>3</v>
      </c>
      <c r="N518" s="10">
        <v>2.5</v>
      </c>
      <c r="O518" s="12" t="s">
        <v>1759</v>
      </c>
      <c r="P518" s="11">
        <f ca="1">IFERROR(__xludf.DUMMYFUNCTION("COUNTA(SPLIT(Q518,"" ""))"),170)</f>
        <v>170</v>
      </c>
      <c r="Q518" s="11">
        <v>10</v>
      </c>
      <c r="R518" s="11">
        <f ca="1">IFERROR(__xludf.DUMMYFUNCTION("COUNTA(SPLIT($Q518,CHAR(10),FALSE))"),3)</f>
        <v>3</v>
      </c>
      <c r="S518" s="2">
        <v>-1.2953378950000001</v>
      </c>
      <c r="T518" s="2">
        <v>0.48041376299999999</v>
      </c>
      <c r="U518" s="2">
        <v>50.12</v>
      </c>
      <c r="V518" s="2">
        <v>10.59</v>
      </c>
      <c r="W518" s="2">
        <v>10.119999999999999</v>
      </c>
      <c r="X518" s="2">
        <v>13</v>
      </c>
      <c r="Y518" s="2">
        <v>9.4</v>
      </c>
      <c r="Z518" s="2">
        <v>0.18948000000000001</v>
      </c>
      <c r="AA518" s="2">
        <v>0.18645999999999999</v>
      </c>
      <c r="AB518" s="2">
        <v>5.54321061</v>
      </c>
    </row>
    <row r="519" spans="1:28" x14ac:dyDescent="0.2">
      <c r="A519" s="8">
        <v>2047</v>
      </c>
      <c r="B519" s="5" t="s">
        <v>1760</v>
      </c>
      <c r="C519" s="5" t="s">
        <v>1761</v>
      </c>
      <c r="D519" s="5"/>
      <c r="E519" s="5"/>
      <c r="F519" s="10">
        <v>2020</v>
      </c>
      <c r="G519" s="10" t="s">
        <v>68</v>
      </c>
      <c r="H519" s="10"/>
      <c r="I519" s="10">
        <v>1100</v>
      </c>
      <c r="J519" s="10" t="s">
        <v>17</v>
      </c>
      <c r="K519" s="10" t="s">
        <v>1354</v>
      </c>
      <c r="L519" s="10" t="s">
        <v>18</v>
      </c>
      <c r="M519" s="11">
        <v>1</v>
      </c>
      <c r="N519" s="10">
        <v>1</v>
      </c>
      <c r="O519" s="12" t="s">
        <v>1762</v>
      </c>
      <c r="P519" s="11">
        <f ca="1">IFERROR(__xludf.DUMMYFUNCTION("COUNTA(SPLIT(Q519,"" ""))"),158)</f>
        <v>158</v>
      </c>
      <c r="Q519" s="11">
        <v>10</v>
      </c>
      <c r="R519" s="11">
        <f ca="1">IFERROR(__xludf.DUMMYFUNCTION("COUNTA(SPLIT($Q519,CHAR(10),FALSE))"),1)</f>
        <v>1</v>
      </c>
      <c r="S519" s="2">
        <v>0.80387528100000005</v>
      </c>
      <c r="T519" s="2">
        <v>0.52106069200000005</v>
      </c>
      <c r="U519" s="2">
        <v>65.81</v>
      </c>
      <c r="V519" s="2">
        <v>8.06</v>
      </c>
      <c r="W519" s="2">
        <v>8.4700000000000006</v>
      </c>
      <c r="X519" s="2">
        <v>10</v>
      </c>
      <c r="Y519" s="2">
        <v>7.19</v>
      </c>
      <c r="Z519" s="2">
        <v>0.14948</v>
      </c>
      <c r="AA519" s="2">
        <v>0.14818999999999999</v>
      </c>
      <c r="AB519" s="2">
        <v>15.99833868</v>
      </c>
    </row>
    <row r="520" spans="1:28" x14ac:dyDescent="0.2">
      <c r="A520" s="8">
        <v>2048</v>
      </c>
      <c r="B520" s="5" t="s">
        <v>1335</v>
      </c>
      <c r="C520" s="5" t="s">
        <v>1763</v>
      </c>
      <c r="D520" s="5"/>
      <c r="E520" s="9" t="s">
        <v>1764</v>
      </c>
      <c r="F520" s="10">
        <v>2020</v>
      </c>
      <c r="G520" s="10" t="s">
        <v>68</v>
      </c>
      <c r="H520" s="10" t="s">
        <v>1346</v>
      </c>
      <c r="I520" s="10">
        <v>1300</v>
      </c>
      <c r="J520" s="10" t="s">
        <v>51</v>
      </c>
      <c r="K520" s="10" t="s">
        <v>1339</v>
      </c>
      <c r="L520" s="10" t="s">
        <v>18</v>
      </c>
      <c r="M520" s="11">
        <v>1</v>
      </c>
      <c r="N520" s="10">
        <v>1</v>
      </c>
      <c r="O520" s="12" t="s">
        <v>1765</v>
      </c>
      <c r="P520" s="11">
        <f ca="1">IFERROR(__xludf.DUMMYFUNCTION("COUNTA(SPLIT(Q520,"" ""))"),192)</f>
        <v>192</v>
      </c>
      <c r="Q520" s="11">
        <v>10</v>
      </c>
      <c r="R520" s="11">
        <f ca="1">IFERROR(__xludf.DUMMYFUNCTION("COUNTA(SPLIT($Q520,CHAR(10),FALSE))"),2)</f>
        <v>2</v>
      </c>
      <c r="S520" s="2">
        <v>-2.0854864719999999</v>
      </c>
      <c r="T520" s="2">
        <v>0.480419969</v>
      </c>
      <c r="U520" s="2">
        <v>33.21</v>
      </c>
      <c r="V520" s="2">
        <v>13.45</v>
      </c>
      <c r="W520" s="2">
        <v>12.98</v>
      </c>
      <c r="X520" s="2">
        <v>15</v>
      </c>
      <c r="Y520" s="2">
        <v>11.44</v>
      </c>
      <c r="Z520" s="2">
        <v>0.40881000000000001</v>
      </c>
      <c r="AA520" s="2">
        <v>0.37084</v>
      </c>
      <c r="AB520" s="2">
        <v>4.9859819779999999</v>
      </c>
    </row>
    <row r="521" spans="1:28" x14ac:dyDescent="0.2">
      <c r="A521" s="8">
        <v>2049</v>
      </c>
      <c r="B521" s="5" t="s">
        <v>1766</v>
      </c>
      <c r="C521" s="5" t="s">
        <v>1767</v>
      </c>
      <c r="D521" s="5"/>
      <c r="E521" s="9" t="s">
        <v>1768</v>
      </c>
      <c r="F521" s="10">
        <v>2020</v>
      </c>
      <c r="G521" s="10" t="s">
        <v>68</v>
      </c>
      <c r="H521" s="10"/>
      <c r="I521" s="10">
        <v>1100</v>
      </c>
      <c r="J521" s="10" t="s">
        <v>51</v>
      </c>
      <c r="K521" s="10"/>
      <c r="L521" s="10" t="s">
        <v>18</v>
      </c>
      <c r="M521" s="11">
        <v>1</v>
      </c>
      <c r="N521" s="10">
        <v>1</v>
      </c>
      <c r="O521" s="12" t="s">
        <v>1769</v>
      </c>
      <c r="P521" s="11">
        <f ca="1">IFERROR(__xludf.DUMMYFUNCTION("COUNTA(SPLIT(Q521,"" ""))"),147)</f>
        <v>147</v>
      </c>
      <c r="Q521" s="11">
        <v>7</v>
      </c>
      <c r="R521" s="11">
        <f ca="1">IFERROR(__xludf.DUMMYFUNCTION("COUNTA(SPLIT($Q521,CHAR(10),FALSE))"),1)</f>
        <v>1</v>
      </c>
      <c r="S521" s="2">
        <v>-1.4712065999999999E-2</v>
      </c>
      <c r="T521" s="2">
        <v>0.49902182699999997</v>
      </c>
      <c r="U521" s="2">
        <v>65.33</v>
      </c>
      <c r="V521" s="2">
        <v>9.4</v>
      </c>
      <c r="W521" s="2">
        <v>11.35</v>
      </c>
      <c r="X521" s="2">
        <v>10</v>
      </c>
      <c r="Y521" s="2">
        <v>7.89</v>
      </c>
      <c r="Z521" s="2">
        <v>0.16847000000000001</v>
      </c>
      <c r="AA521" s="2">
        <v>0.19034999999999999</v>
      </c>
      <c r="AB521" s="2">
        <v>19.59683296</v>
      </c>
    </row>
    <row r="522" spans="1:28" x14ac:dyDescent="0.2">
      <c r="A522" s="8">
        <v>2050</v>
      </c>
      <c r="B522" s="5" t="s">
        <v>1335</v>
      </c>
      <c r="C522" s="5" t="s">
        <v>1770</v>
      </c>
      <c r="D522" s="5"/>
      <c r="E522" s="9" t="s">
        <v>1771</v>
      </c>
      <c r="F522" s="10">
        <v>2020</v>
      </c>
      <c r="G522" s="10" t="s">
        <v>68</v>
      </c>
      <c r="H522" s="10" t="s">
        <v>1322</v>
      </c>
      <c r="I522" s="10">
        <v>1300</v>
      </c>
      <c r="J522" s="10" t="s">
        <v>51</v>
      </c>
      <c r="K522" s="10" t="s">
        <v>1339</v>
      </c>
      <c r="L522" s="10" t="s">
        <v>18</v>
      </c>
      <c r="M522" s="11">
        <v>1</v>
      </c>
      <c r="N522" s="10">
        <v>1</v>
      </c>
      <c r="O522" s="12" t="s">
        <v>1772</v>
      </c>
      <c r="P522" s="11">
        <f ca="1">IFERROR(__xludf.DUMMYFUNCTION("COUNTA(SPLIT(Q522,"" ""))"),160)</f>
        <v>160</v>
      </c>
      <c r="Q522" s="11">
        <v>5</v>
      </c>
      <c r="R522" s="11">
        <f ca="1">IFERROR(__xludf.DUMMYFUNCTION("COUNTA(SPLIT($Q522,CHAR(10),FALSE))"),3)</f>
        <v>3</v>
      </c>
      <c r="S522" s="2">
        <v>-1.380826715</v>
      </c>
      <c r="T522" s="2">
        <v>0.48192675499999998</v>
      </c>
      <c r="U522" s="2">
        <v>32.57</v>
      </c>
      <c r="V522" s="2">
        <v>16.809999999999999</v>
      </c>
      <c r="W522" s="2">
        <v>18.54</v>
      </c>
      <c r="X522" s="2">
        <v>16</v>
      </c>
      <c r="Y522" s="2">
        <v>11.65</v>
      </c>
      <c r="Z522" s="2">
        <v>0.32728000000000002</v>
      </c>
      <c r="AA522" s="2">
        <v>0.34283999999999998</v>
      </c>
      <c r="AB522" s="2">
        <v>1.3166407999999999E-2</v>
      </c>
    </row>
    <row r="523" spans="1:28" x14ac:dyDescent="0.2">
      <c r="A523" s="8">
        <v>2051</v>
      </c>
      <c r="B523" s="5" t="s">
        <v>1319</v>
      </c>
      <c r="C523" s="5" t="s">
        <v>1770</v>
      </c>
      <c r="D523" s="5"/>
      <c r="E523" s="9" t="s">
        <v>1773</v>
      </c>
      <c r="F523" s="10">
        <v>2020</v>
      </c>
      <c r="G523" s="10" t="s">
        <v>68</v>
      </c>
      <c r="H523" s="10" t="s">
        <v>1322</v>
      </c>
      <c r="I523" s="10">
        <v>700</v>
      </c>
      <c r="J523" s="10" t="s">
        <v>17</v>
      </c>
      <c r="K523" s="10" t="s">
        <v>1323</v>
      </c>
      <c r="L523" s="10" t="s">
        <v>18</v>
      </c>
      <c r="M523" s="11">
        <v>1</v>
      </c>
      <c r="N523" s="10">
        <v>1</v>
      </c>
      <c r="O523" s="12" t="s">
        <v>1774</v>
      </c>
      <c r="P523" s="11">
        <f ca="1">IFERROR(__xludf.DUMMYFUNCTION("COUNTA(SPLIT(Q523,"" ""))"),153)</f>
        <v>153</v>
      </c>
      <c r="Q523" s="11">
        <v>14</v>
      </c>
      <c r="R523" s="11">
        <f ca="1">IFERROR(__xludf.DUMMYFUNCTION("COUNTA(SPLIT($Q523,CHAR(10),FALSE))"),2)</f>
        <v>2</v>
      </c>
      <c r="S523" s="2">
        <v>-0.74830168699999999</v>
      </c>
      <c r="T523" s="2">
        <v>0.47098824</v>
      </c>
      <c r="U523" s="2">
        <v>86.9</v>
      </c>
      <c r="V523" s="2">
        <v>3.87</v>
      </c>
      <c r="W523" s="2">
        <v>4.84</v>
      </c>
      <c r="X523" s="2">
        <v>7</v>
      </c>
      <c r="Y523" s="2">
        <v>6.03</v>
      </c>
      <c r="Z523" s="2">
        <v>0.15348000000000001</v>
      </c>
      <c r="AA523" s="2">
        <v>0.16339000000000001</v>
      </c>
      <c r="AB523" s="2">
        <v>19.13383833</v>
      </c>
    </row>
    <row r="524" spans="1:28" x14ac:dyDescent="0.2">
      <c r="A524" s="8">
        <v>2052</v>
      </c>
      <c r="B524" s="5" t="s">
        <v>1319</v>
      </c>
      <c r="C524" s="5" t="s">
        <v>1775</v>
      </c>
      <c r="D524" s="5"/>
      <c r="E524" s="9" t="s">
        <v>1776</v>
      </c>
      <c r="F524" s="10">
        <v>2020</v>
      </c>
      <c r="G524" s="10" t="s">
        <v>68</v>
      </c>
      <c r="H524" s="10" t="s">
        <v>1338</v>
      </c>
      <c r="I524" s="10">
        <v>900</v>
      </c>
      <c r="J524" s="10" t="s">
        <v>51</v>
      </c>
      <c r="K524" s="10" t="s">
        <v>1323</v>
      </c>
      <c r="L524" s="10" t="s">
        <v>18</v>
      </c>
      <c r="M524" s="11">
        <v>1</v>
      </c>
      <c r="N524" s="10">
        <v>1</v>
      </c>
      <c r="O524" s="12" t="s">
        <v>1777</v>
      </c>
      <c r="P524" s="11">
        <f ca="1">IFERROR(__xludf.DUMMYFUNCTION("COUNTA(SPLIT(Q524,"" ""))"),160)</f>
        <v>160</v>
      </c>
      <c r="Q524" s="11">
        <v>14</v>
      </c>
      <c r="R524" s="11">
        <f ca="1">IFERROR(__xludf.DUMMYFUNCTION("COUNTA(SPLIT($Q524,CHAR(10),FALSE))"),1)</f>
        <v>1</v>
      </c>
      <c r="S524" s="2">
        <v>-0.51862517500000005</v>
      </c>
      <c r="T524" s="2">
        <v>0.45373513599999998</v>
      </c>
      <c r="U524" s="2">
        <v>72.2</v>
      </c>
      <c r="V524" s="2">
        <v>6.05</v>
      </c>
      <c r="W524" s="2">
        <v>6.26</v>
      </c>
      <c r="X524" s="2">
        <v>8</v>
      </c>
      <c r="Y524" s="2">
        <v>6.85</v>
      </c>
      <c r="Z524" s="2">
        <v>0.22369</v>
      </c>
      <c r="AA524" s="2">
        <v>0.21082999999999999</v>
      </c>
      <c r="AB524" s="2">
        <v>21.422902690000001</v>
      </c>
    </row>
    <row r="525" spans="1:28" x14ac:dyDescent="0.2">
      <c r="A525" s="8">
        <v>2053</v>
      </c>
      <c r="B525" s="5" t="s">
        <v>1335</v>
      </c>
      <c r="C525" s="5" t="s">
        <v>1778</v>
      </c>
      <c r="D525" s="5"/>
      <c r="E525" s="9" t="s">
        <v>1779</v>
      </c>
      <c r="F525" s="10">
        <v>2020</v>
      </c>
      <c r="G525" s="10" t="s">
        <v>68</v>
      </c>
      <c r="H525" s="10" t="s">
        <v>1338</v>
      </c>
      <c r="I525" s="10">
        <v>1300</v>
      </c>
      <c r="J525" s="10" t="s">
        <v>51</v>
      </c>
      <c r="K525" s="10" t="s">
        <v>1339</v>
      </c>
      <c r="L525" s="10" t="s">
        <v>18</v>
      </c>
      <c r="M525" s="11">
        <v>1</v>
      </c>
      <c r="N525" s="10">
        <v>1</v>
      </c>
      <c r="O525" s="12" t="s">
        <v>1780</v>
      </c>
      <c r="P525" s="11">
        <f ca="1">IFERROR(__xludf.DUMMYFUNCTION("COUNTA(SPLIT(Q525,"" ""))"),185)</f>
        <v>185</v>
      </c>
      <c r="Q525" s="11">
        <v>9</v>
      </c>
      <c r="R525" s="11">
        <f ca="1">IFERROR(__xludf.DUMMYFUNCTION("COUNTA(SPLIT($Q525,CHAR(10),FALSE))"),2)</f>
        <v>2</v>
      </c>
      <c r="S525" s="2">
        <v>-1.8234986500000001</v>
      </c>
      <c r="T525" s="2">
        <v>0.52593094500000004</v>
      </c>
      <c r="U525" s="2">
        <v>38.479999999999997</v>
      </c>
      <c r="V525" s="2">
        <v>13.08</v>
      </c>
      <c r="W525" s="2">
        <v>13.93</v>
      </c>
      <c r="X525" s="2">
        <v>14</v>
      </c>
      <c r="Y525" s="2">
        <v>10.97</v>
      </c>
      <c r="Z525" s="2">
        <v>0.33334999999999998</v>
      </c>
      <c r="AA525" s="2">
        <v>0.31947999999999999</v>
      </c>
      <c r="AB525" s="2">
        <v>7.8171913420000001</v>
      </c>
    </row>
    <row r="526" spans="1:28" x14ac:dyDescent="0.2">
      <c r="A526" s="8">
        <v>2054</v>
      </c>
      <c r="B526" s="5" t="s">
        <v>1781</v>
      </c>
      <c r="C526" s="5" t="s">
        <v>1782</v>
      </c>
      <c r="D526" s="5"/>
      <c r="E526" s="9" t="s">
        <v>1783</v>
      </c>
      <c r="F526" s="10">
        <v>2020</v>
      </c>
      <c r="G526" s="10" t="s">
        <v>68</v>
      </c>
      <c r="H526" s="10"/>
      <c r="I526" s="10">
        <v>1300</v>
      </c>
      <c r="J526" s="10" t="s">
        <v>51</v>
      </c>
      <c r="K526" s="10" t="s">
        <v>1354</v>
      </c>
      <c r="L526" s="10" t="s">
        <v>22</v>
      </c>
      <c r="M526" s="11">
        <v>2</v>
      </c>
      <c r="N526" s="10">
        <v>1.5</v>
      </c>
      <c r="O526" s="12" t="s">
        <v>1784</v>
      </c>
      <c r="P526" s="11">
        <f ca="1">IFERROR(__xludf.DUMMYFUNCTION("COUNTA(SPLIT(Q526,"" ""))"),172)</f>
        <v>172</v>
      </c>
      <c r="Q526" s="11">
        <v>9</v>
      </c>
      <c r="R526" s="11">
        <f ca="1">IFERROR(__xludf.DUMMYFUNCTION("COUNTA(SPLIT($Q526,CHAR(10),FALSE))"),2)</f>
        <v>2</v>
      </c>
      <c r="S526" s="2">
        <v>-1.841355836</v>
      </c>
      <c r="T526" s="2">
        <v>0.47712895399999999</v>
      </c>
      <c r="U526" s="2">
        <v>61.41</v>
      </c>
      <c r="V526" s="2">
        <v>8.89</v>
      </c>
      <c r="W526" s="2">
        <v>8.56</v>
      </c>
      <c r="X526" s="2">
        <v>11</v>
      </c>
      <c r="Y526" s="2">
        <v>9.31</v>
      </c>
      <c r="Z526" s="2">
        <v>0.29205999999999999</v>
      </c>
      <c r="AA526" s="2">
        <v>0.28437000000000001</v>
      </c>
      <c r="AB526" s="2">
        <v>18.58067213</v>
      </c>
    </row>
    <row r="527" spans="1:28" x14ac:dyDescent="0.2">
      <c r="A527" s="8">
        <v>2055</v>
      </c>
      <c r="B527" s="5" t="s">
        <v>1335</v>
      </c>
      <c r="C527" s="5" t="s">
        <v>1785</v>
      </c>
      <c r="D527" s="5"/>
      <c r="E527" s="9" t="s">
        <v>1786</v>
      </c>
      <c r="F527" s="10">
        <v>2020</v>
      </c>
      <c r="G527" s="10" t="s">
        <v>68</v>
      </c>
      <c r="H527" s="10" t="s">
        <v>1338</v>
      </c>
      <c r="I527" s="10">
        <v>1500</v>
      </c>
      <c r="J527" s="10" t="s">
        <v>51</v>
      </c>
      <c r="K527" s="10" t="s">
        <v>1339</v>
      </c>
      <c r="L527" s="10" t="s">
        <v>18</v>
      </c>
      <c r="M527" s="11">
        <v>1</v>
      </c>
      <c r="N527" s="10">
        <v>1</v>
      </c>
      <c r="O527" s="12" t="s">
        <v>1787</v>
      </c>
      <c r="P527" s="11">
        <f ca="1">IFERROR(__xludf.DUMMYFUNCTION("COUNTA(SPLIT(Q527,"" ""))"),176)</f>
        <v>176</v>
      </c>
      <c r="Q527" s="11">
        <v>7</v>
      </c>
      <c r="R527" s="11">
        <f ca="1">IFERROR(__xludf.DUMMYFUNCTION("COUNTA(SPLIT($Q527,CHAR(10),FALSE))"),1)</f>
        <v>1</v>
      </c>
      <c r="S527" s="2">
        <v>-1.277958951</v>
      </c>
      <c r="T527" s="2">
        <v>0.50111103499999998</v>
      </c>
      <c r="U527" s="2">
        <v>42.4</v>
      </c>
      <c r="V527" s="2">
        <v>13.7</v>
      </c>
      <c r="W527" s="2">
        <v>15.47</v>
      </c>
      <c r="X527" s="2">
        <v>13</v>
      </c>
      <c r="Y527" s="2">
        <v>10.82</v>
      </c>
      <c r="Z527" s="2">
        <v>0.33806000000000003</v>
      </c>
      <c r="AA527" s="2">
        <v>0.32551000000000002</v>
      </c>
      <c r="AB527" s="2">
        <v>6.767031222</v>
      </c>
    </row>
    <row r="528" spans="1:28" x14ac:dyDescent="0.2">
      <c r="A528" s="8">
        <v>2056</v>
      </c>
      <c r="B528" s="5" t="s">
        <v>1335</v>
      </c>
      <c r="C528" s="5" t="s">
        <v>1788</v>
      </c>
      <c r="D528" s="5"/>
      <c r="E528" s="9" t="s">
        <v>1789</v>
      </c>
      <c r="F528" s="10">
        <v>2020</v>
      </c>
      <c r="G528" s="10" t="s">
        <v>68</v>
      </c>
      <c r="H528" s="10" t="s">
        <v>1346</v>
      </c>
      <c r="I528" s="10">
        <v>1500</v>
      </c>
      <c r="J528" s="10" t="s">
        <v>51</v>
      </c>
      <c r="K528" s="10" t="s">
        <v>1339</v>
      </c>
      <c r="L528" s="10" t="s">
        <v>18</v>
      </c>
      <c r="M528" s="11">
        <v>1</v>
      </c>
      <c r="N528" s="10">
        <v>1</v>
      </c>
      <c r="O528" s="12" t="s">
        <v>1790</v>
      </c>
      <c r="P528" s="11">
        <f ca="1">IFERROR(__xludf.DUMMYFUNCTION("COUNTA(SPLIT(Q528,"" ""))"),181)</f>
        <v>181</v>
      </c>
      <c r="Q528" s="11">
        <v>6</v>
      </c>
      <c r="R528" s="11">
        <f ca="1">IFERROR(__xludf.DUMMYFUNCTION("COUNTA(SPLIT($Q528,CHAR(10),FALSE))"),1)</f>
        <v>1</v>
      </c>
      <c r="S528" s="2">
        <v>-1.505458738</v>
      </c>
      <c r="T528" s="2">
        <v>0.45950954500000002</v>
      </c>
      <c r="U528" s="2">
        <v>54.22</v>
      </c>
      <c r="V528" s="2">
        <v>13.19</v>
      </c>
      <c r="W528" s="2">
        <v>14.64</v>
      </c>
      <c r="X528" s="2">
        <v>13</v>
      </c>
      <c r="Y528" s="2">
        <v>8.6199999999999992</v>
      </c>
      <c r="Z528" s="2">
        <v>0.37311</v>
      </c>
      <c r="AA528" s="2">
        <v>0.36348000000000003</v>
      </c>
      <c r="AB528" s="2">
        <v>9.3436177300000001</v>
      </c>
    </row>
    <row r="529" spans="1:28" x14ac:dyDescent="0.2">
      <c r="A529" s="8">
        <v>2057</v>
      </c>
      <c r="B529" s="5" t="s">
        <v>1335</v>
      </c>
      <c r="C529" s="5" t="s">
        <v>1791</v>
      </c>
      <c r="D529" s="5"/>
      <c r="E529" s="9" t="s">
        <v>1792</v>
      </c>
      <c r="F529" s="10">
        <v>2020</v>
      </c>
      <c r="G529" s="10" t="s">
        <v>68</v>
      </c>
      <c r="H529" s="10" t="s">
        <v>1346</v>
      </c>
      <c r="I529" s="10">
        <v>1300</v>
      </c>
      <c r="J529" s="10" t="s">
        <v>51</v>
      </c>
      <c r="K529" s="10" t="s">
        <v>1339</v>
      </c>
      <c r="L529" s="10" t="s">
        <v>18</v>
      </c>
      <c r="M529" s="11">
        <v>1</v>
      </c>
      <c r="N529" s="10">
        <v>1</v>
      </c>
      <c r="O529" s="12" t="s">
        <v>1793</v>
      </c>
      <c r="P529" s="11">
        <f ca="1">IFERROR(__xludf.DUMMYFUNCTION("COUNTA(SPLIT(Q529,"" ""))"),156)</f>
        <v>156</v>
      </c>
      <c r="Q529" s="11">
        <v>7</v>
      </c>
      <c r="R529" s="11">
        <f ca="1">IFERROR(__xludf.DUMMYFUNCTION("COUNTA(SPLIT($Q529,CHAR(10),FALSE))"),2)</f>
        <v>2</v>
      </c>
      <c r="S529" s="2">
        <v>-2.4863772310000001</v>
      </c>
      <c r="T529" s="2">
        <v>0.52057109599999996</v>
      </c>
      <c r="U529" s="2">
        <v>35.35</v>
      </c>
      <c r="V529" s="2">
        <v>13.9</v>
      </c>
      <c r="W529" s="2">
        <v>15.4</v>
      </c>
      <c r="X529" s="2">
        <v>15</v>
      </c>
      <c r="Y529" s="2">
        <v>11.19</v>
      </c>
      <c r="Z529" s="2">
        <v>0.25230999999999998</v>
      </c>
      <c r="AA529" s="2">
        <v>0.24507000000000001</v>
      </c>
      <c r="AB529" s="2">
        <v>3.7823242060000002</v>
      </c>
    </row>
    <row r="530" spans="1:28" x14ac:dyDescent="0.2">
      <c r="A530" s="8">
        <v>2058</v>
      </c>
      <c r="B530" s="5" t="s">
        <v>1794</v>
      </c>
      <c r="C530" s="5" t="s">
        <v>1795</v>
      </c>
      <c r="D530" s="5"/>
      <c r="E530" s="9" t="s">
        <v>1796</v>
      </c>
      <c r="F530" s="10">
        <v>2020</v>
      </c>
      <c r="G530" s="10" t="s">
        <v>68</v>
      </c>
      <c r="H530" s="10"/>
      <c r="I530" s="10">
        <v>1300</v>
      </c>
      <c r="J530" s="10" t="s">
        <v>17</v>
      </c>
      <c r="K530" s="10" t="s">
        <v>1354</v>
      </c>
      <c r="L530" s="10" t="s">
        <v>18</v>
      </c>
      <c r="M530" s="11">
        <v>1</v>
      </c>
      <c r="N530" s="10">
        <v>1</v>
      </c>
      <c r="O530" s="12" t="s">
        <v>1797</v>
      </c>
      <c r="P530" s="11">
        <f ca="1">IFERROR(__xludf.DUMMYFUNCTION("COUNTA(SPLIT(Q530,"" ""))"),159)</f>
        <v>159</v>
      </c>
      <c r="Q530" s="11">
        <v>7</v>
      </c>
      <c r="R530" s="11">
        <f ca="1">IFERROR(__xludf.DUMMYFUNCTION("COUNTA(SPLIT($Q530,CHAR(10),FALSE))"),1)</f>
        <v>1</v>
      </c>
      <c r="S530" s="2">
        <v>-0.545255292</v>
      </c>
      <c r="T530" s="2">
        <v>0.45061823400000001</v>
      </c>
      <c r="U530" s="2">
        <v>51.22</v>
      </c>
      <c r="V530" s="2">
        <v>11.86</v>
      </c>
      <c r="W530" s="2">
        <v>13.32</v>
      </c>
      <c r="X530" s="2">
        <v>14</v>
      </c>
      <c r="Y530" s="2">
        <v>10.44</v>
      </c>
      <c r="Z530" s="2">
        <v>0.17987</v>
      </c>
      <c r="AA530" s="2">
        <v>0.19327</v>
      </c>
      <c r="AB530" s="2">
        <v>2.5183290070000002</v>
      </c>
    </row>
    <row r="531" spans="1:28" x14ac:dyDescent="0.2">
      <c r="A531" s="8">
        <v>2059</v>
      </c>
      <c r="B531" s="5" t="s">
        <v>1335</v>
      </c>
      <c r="C531" s="5" t="s">
        <v>1798</v>
      </c>
      <c r="D531" s="5"/>
      <c r="E531" s="9" t="s">
        <v>1799</v>
      </c>
      <c r="F531" s="10">
        <v>2020</v>
      </c>
      <c r="G531" s="10" t="s">
        <v>68</v>
      </c>
      <c r="H531" s="10" t="s">
        <v>1322</v>
      </c>
      <c r="I531" s="10">
        <v>1100</v>
      </c>
      <c r="J531" s="10" t="s">
        <v>17</v>
      </c>
      <c r="K531" s="10" t="s">
        <v>1339</v>
      </c>
      <c r="L531" s="10" t="s">
        <v>18</v>
      </c>
      <c r="M531" s="11">
        <v>1</v>
      </c>
      <c r="N531" s="10">
        <v>1</v>
      </c>
      <c r="O531" s="12" t="s">
        <v>1800</v>
      </c>
      <c r="P531" s="11">
        <f ca="1">IFERROR(__xludf.DUMMYFUNCTION("COUNTA(SPLIT(Q531,"" ""))"),186)</f>
        <v>186</v>
      </c>
      <c r="Q531" s="11">
        <v>10</v>
      </c>
      <c r="R531" s="11">
        <f ca="1">IFERROR(__xludf.DUMMYFUNCTION("COUNTA(SPLIT($Q531,CHAR(10),FALSE))"),2)</f>
        <v>2</v>
      </c>
      <c r="S531" s="2">
        <v>-1.397337222</v>
      </c>
      <c r="T531" s="2">
        <v>0.46618156799999999</v>
      </c>
      <c r="U531" s="2">
        <v>58.92</v>
      </c>
      <c r="V531" s="2">
        <v>9.69</v>
      </c>
      <c r="W531" s="2">
        <v>10.25</v>
      </c>
      <c r="X531" s="2">
        <v>11</v>
      </c>
      <c r="Y531" s="2">
        <v>8.7899999999999991</v>
      </c>
      <c r="Z531" s="2">
        <v>0.30509999999999998</v>
      </c>
      <c r="AA531" s="2">
        <v>0.29300999999999999</v>
      </c>
      <c r="AB531" s="2">
        <v>15.558918780000001</v>
      </c>
    </row>
    <row r="532" spans="1:28" x14ac:dyDescent="0.2">
      <c r="A532" s="8">
        <v>2060</v>
      </c>
      <c r="B532" s="5" t="s">
        <v>1335</v>
      </c>
      <c r="C532" s="5" t="s">
        <v>1801</v>
      </c>
      <c r="D532" s="5"/>
      <c r="E532" s="9" t="s">
        <v>1802</v>
      </c>
      <c r="F532" s="10">
        <v>2020</v>
      </c>
      <c r="G532" s="10" t="s">
        <v>68</v>
      </c>
      <c r="H532" s="10" t="s">
        <v>1322</v>
      </c>
      <c r="I532" s="10">
        <v>1300</v>
      </c>
      <c r="J532" s="10" t="s">
        <v>17</v>
      </c>
      <c r="K532" s="10" t="s">
        <v>1339</v>
      </c>
      <c r="L532" s="10" t="s">
        <v>18</v>
      </c>
      <c r="M532" s="11">
        <v>1</v>
      </c>
      <c r="N532" s="10">
        <v>1</v>
      </c>
      <c r="O532" s="12" t="s">
        <v>1803</v>
      </c>
      <c r="P532" s="11">
        <f ca="1">IFERROR(__xludf.DUMMYFUNCTION("COUNTA(SPLIT(Q532,"" ""))"),151)</f>
        <v>151</v>
      </c>
      <c r="Q532" s="11">
        <v>6</v>
      </c>
      <c r="R532" s="11">
        <f ca="1">IFERROR(__xludf.DUMMYFUNCTION("COUNTA(SPLIT($Q532,CHAR(10),FALSE))"),2)</f>
        <v>2</v>
      </c>
      <c r="S532" s="2">
        <v>-1.5015533510000001</v>
      </c>
      <c r="T532" s="2">
        <v>0.466411674</v>
      </c>
      <c r="U532" s="2">
        <v>30</v>
      </c>
      <c r="V532" s="2">
        <v>15.41</v>
      </c>
      <c r="W532" s="2">
        <v>16.47</v>
      </c>
      <c r="X532" s="2">
        <v>17</v>
      </c>
      <c r="Y532" s="2">
        <v>10.78</v>
      </c>
      <c r="Z532" s="2">
        <v>0.27245000000000003</v>
      </c>
      <c r="AA532" s="2">
        <v>0.29987999999999998</v>
      </c>
      <c r="AB532" s="2">
        <v>-0.61502958500000005</v>
      </c>
    </row>
    <row r="533" spans="1:28" x14ac:dyDescent="0.2">
      <c r="A533" s="8">
        <v>2061</v>
      </c>
      <c r="B533" s="5" t="s">
        <v>1319</v>
      </c>
      <c r="C533" s="5" t="s">
        <v>1804</v>
      </c>
      <c r="D533" s="5"/>
      <c r="E533" s="9" t="s">
        <v>1805</v>
      </c>
      <c r="F533" s="10">
        <v>2020</v>
      </c>
      <c r="G533" s="10" t="s">
        <v>68</v>
      </c>
      <c r="H533" s="10" t="s">
        <v>1346</v>
      </c>
      <c r="I533" s="10">
        <v>900</v>
      </c>
      <c r="J533" s="10" t="s">
        <v>51</v>
      </c>
      <c r="K533" s="10" t="s">
        <v>1323</v>
      </c>
      <c r="L533" s="10" t="s">
        <v>18</v>
      </c>
      <c r="M533" s="11">
        <v>1</v>
      </c>
      <c r="N533" s="10">
        <v>1</v>
      </c>
      <c r="O533" s="12" t="s">
        <v>1806</v>
      </c>
      <c r="P533" s="11">
        <f ca="1">IFERROR(__xludf.DUMMYFUNCTION("COUNTA(SPLIT(Q533,"" ""))"),177)</f>
        <v>177</v>
      </c>
      <c r="Q533" s="11">
        <v>13</v>
      </c>
      <c r="R533" s="11">
        <f ca="1">IFERROR(__xludf.DUMMYFUNCTION("COUNTA(SPLIT($Q533,CHAR(10),FALSE))"),4)</f>
        <v>4</v>
      </c>
      <c r="S533" s="2">
        <v>-1.0749877210000001</v>
      </c>
      <c r="T533" s="2">
        <v>0.47236719399999999</v>
      </c>
      <c r="U533" s="2">
        <v>68.23</v>
      </c>
      <c r="V533" s="2">
        <v>7.18</v>
      </c>
      <c r="W533" s="2">
        <v>7.75</v>
      </c>
      <c r="X533" s="2">
        <v>9</v>
      </c>
      <c r="Y533" s="2">
        <v>8.6199999999999992</v>
      </c>
      <c r="Z533" s="2">
        <v>0.19553000000000001</v>
      </c>
      <c r="AA533" s="2">
        <v>0.18128</v>
      </c>
      <c r="AB533" s="2">
        <v>23.671124339999999</v>
      </c>
    </row>
    <row r="534" spans="1:28" x14ac:dyDescent="0.2">
      <c r="A534" s="8">
        <v>2062</v>
      </c>
      <c r="B534" s="5" t="s">
        <v>1319</v>
      </c>
      <c r="C534" s="5" t="s">
        <v>1807</v>
      </c>
      <c r="D534" s="5"/>
      <c r="E534" s="9" t="s">
        <v>1808</v>
      </c>
      <c r="F534" s="10">
        <v>2020</v>
      </c>
      <c r="G534" s="10" t="s">
        <v>68</v>
      </c>
      <c r="H534" s="10" t="s">
        <v>1346</v>
      </c>
      <c r="I534" s="10">
        <v>700</v>
      </c>
      <c r="J534" s="10" t="s">
        <v>51</v>
      </c>
      <c r="K534" s="10" t="s">
        <v>1323</v>
      </c>
      <c r="L534" s="10" t="s">
        <v>18</v>
      </c>
      <c r="M534" s="11">
        <v>1</v>
      </c>
      <c r="N534" s="10">
        <v>1</v>
      </c>
      <c r="O534" s="12" t="s">
        <v>1809</v>
      </c>
      <c r="P534" s="11">
        <f ca="1">IFERROR(__xludf.DUMMYFUNCTION("COUNTA(SPLIT(Q534,"" ""))"),158)</f>
        <v>158</v>
      </c>
      <c r="Q534" s="11">
        <v>16</v>
      </c>
      <c r="R534" s="11">
        <f ca="1">IFERROR(__xludf.DUMMYFUNCTION("COUNTA(SPLIT($Q534,CHAR(10),FALSE))"),3)</f>
        <v>3</v>
      </c>
      <c r="S534" s="2">
        <v>-0.64407067600000001</v>
      </c>
      <c r="T534" s="2">
        <v>0.50393212499999995</v>
      </c>
      <c r="U534" s="2">
        <v>78.77</v>
      </c>
      <c r="V534" s="2">
        <v>4.76</v>
      </c>
      <c r="W534" s="2">
        <v>4.97</v>
      </c>
      <c r="X534" s="2">
        <v>9</v>
      </c>
      <c r="Y534" s="2">
        <v>6.7</v>
      </c>
      <c r="Z534" s="2">
        <v>0.17058999999999999</v>
      </c>
      <c r="AA534" s="2">
        <v>0.17058999999999999</v>
      </c>
      <c r="AB534" s="2">
        <v>19.025122960000001</v>
      </c>
    </row>
    <row r="535" spans="1:28" x14ac:dyDescent="0.2">
      <c r="A535" s="8">
        <v>2063</v>
      </c>
      <c r="B535" s="5" t="s">
        <v>1335</v>
      </c>
      <c r="C535" s="5" t="s">
        <v>1810</v>
      </c>
      <c r="D535" s="5"/>
      <c r="E535" s="9" t="s">
        <v>1811</v>
      </c>
      <c r="F535" s="10">
        <v>2020</v>
      </c>
      <c r="G535" s="10" t="s">
        <v>68</v>
      </c>
      <c r="H535" s="10" t="s">
        <v>1338</v>
      </c>
      <c r="I535" s="10">
        <v>1700</v>
      </c>
      <c r="J535" s="10" t="s">
        <v>51</v>
      </c>
      <c r="K535" s="10" t="s">
        <v>1339</v>
      </c>
      <c r="L535" s="10" t="s">
        <v>18</v>
      </c>
      <c r="M535" s="11">
        <v>1</v>
      </c>
      <c r="N535" s="10">
        <v>1</v>
      </c>
      <c r="O535" s="12" t="s">
        <v>1812</v>
      </c>
      <c r="P535" s="11">
        <f ca="1">IFERROR(__xludf.DUMMYFUNCTION("COUNTA(SPLIT(Q535,"" ""))"),167)</f>
        <v>167</v>
      </c>
      <c r="Q535" s="11">
        <v>6</v>
      </c>
      <c r="R535" s="11">
        <f ca="1">IFERROR(__xludf.DUMMYFUNCTION("COUNTA(SPLIT($Q535,CHAR(10),FALSE))"),3)</f>
        <v>3</v>
      </c>
      <c r="S535" s="2">
        <v>-3.1237616080000001</v>
      </c>
      <c r="T535" s="2">
        <v>0.648732745</v>
      </c>
      <c r="U535" s="2">
        <v>20.6</v>
      </c>
      <c r="V535" s="2">
        <v>17.71</v>
      </c>
      <c r="W535" s="2">
        <v>20.29</v>
      </c>
      <c r="X535" s="2">
        <v>17</v>
      </c>
      <c r="Y535" s="2">
        <v>13.22</v>
      </c>
      <c r="Z535" s="2">
        <v>0.33757999999999999</v>
      </c>
      <c r="AA535" s="2">
        <v>0.30357000000000001</v>
      </c>
      <c r="AB535" s="2">
        <v>0.25104574000000002</v>
      </c>
    </row>
    <row r="536" spans="1:28" x14ac:dyDescent="0.2">
      <c r="A536" s="8">
        <v>2064</v>
      </c>
      <c r="B536" s="5" t="s">
        <v>1319</v>
      </c>
      <c r="C536" s="5" t="s">
        <v>1813</v>
      </c>
      <c r="D536" s="5"/>
      <c r="E536" s="9" t="s">
        <v>1814</v>
      </c>
      <c r="F536" s="10">
        <v>2020</v>
      </c>
      <c r="G536" s="10" t="s">
        <v>68</v>
      </c>
      <c r="H536" s="10" t="s">
        <v>1346</v>
      </c>
      <c r="I536" s="10">
        <v>700</v>
      </c>
      <c r="J536" s="10" t="s">
        <v>51</v>
      </c>
      <c r="K536" s="10" t="s">
        <v>1323</v>
      </c>
      <c r="L536" s="10" t="s">
        <v>22</v>
      </c>
      <c r="M536" s="11">
        <v>2</v>
      </c>
      <c r="N536" s="10">
        <v>2</v>
      </c>
      <c r="O536" s="12" t="s">
        <v>1815</v>
      </c>
      <c r="P536" s="11">
        <f ca="1">IFERROR(__xludf.DUMMYFUNCTION("COUNTA(SPLIT(Q536,"" ""))"),151)</f>
        <v>151</v>
      </c>
      <c r="Q536" s="11">
        <v>12</v>
      </c>
      <c r="R536" s="11">
        <f ca="1">IFERROR(__xludf.DUMMYFUNCTION("COUNTA(SPLIT($Q536,CHAR(10),FALSE))"),4)</f>
        <v>4</v>
      </c>
      <c r="S536" s="2">
        <v>-2.0464679160000001</v>
      </c>
      <c r="T536" s="2">
        <v>0.47292583999999999</v>
      </c>
      <c r="U536" s="2">
        <v>61.42</v>
      </c>
      <c r="V536" s="2">
        <v>7.88</v>
      </c>
      <c r="W536" s="2">
        <v>8.01</v>
      </c>
      <c r="X536" s="2">
        <v>10</v>
      </c>
      <c r="Y536" s="2">
        <v>9.81</v>
      </c>
      <c r="Z536" s="2">
        <v>0.29035</v>
      </c>
      <c r="AA536" s="2">
        <v>0.28898000000000001</v>
      </c>
      <c r="AB536" s="2">
        <v>10.370313530000001</v>
      </c>
    </row>
    <row r="537" spans="1:28" x14ac:dyDescent="0.2">
      <c r="A537" s="8">
        <v>2065</v>
      </c>
      <c r="B537" s="5" t="s">
        <v>1816</v>
      </c>
      <c r="C537" s="5" t="s">
        <v>1817</v>
      </c>
      <c r="D537" s="5" t="s">
        <v>1401</v>
      </c>
      <c r="E537" s="14" t="s">
        <v>1402</v>
      </c>
      <c r="F537" s="10">
        <v>2020</v>
      </c>
      <c r="G537" s="10" t="s">
        <v>16</v>
      </c>
      <c r="H537" s="10"/>
      <c r="I537" s="10">
        <v>700</v>
      </c>
      <c r="J537" s="10" t="s">
        <v>51</v>
      </c>
      <c r="K537" s="10" t="s">
        <v>1354</v>
      </c>
      <c r="L537" s="10" t="s">
        <v>18</v>
      </c>
      <c r="M537" s="11">
        <v>1</v>
      </c>
      <c r="N537" s="10">
        <v>1</v>
      </c>
      <c r="O537" s="12" t="s">
        <v>1818</v>
      </c>
      <c r="P537" s="11">
        <f ca="1">IFERROR(__xludf.DUMMYFUNCTION("COUNTA(SPLIT(Q537,"" ""))"),201)</f>
        <v>201</v>
      </c>
      <c r="Q537" s="11">
        <v>23</v>
      </c>
      <c r="R537" s="11">
        <f ca="1">IFERROR(__xludf.DUMMYFUNCTION("COUNTA(SPLIT($Q537,CHAR(10),FALSE))"),12)</f>
        <v>12</v>
      </c>
      <c r="S537" s="2">
        <v>-0.87390681100000001</v>
      </c>
      <c r="T537" s="2">
        <v>0.502973055</v>
      </c>
      <c r="U537" s="2">
        <v>79.819999999999993</v>
      </c>
      <c r="V537" s="2">
        <v>4.3099999999999996</v>
      </c>
      <c r="W537" s="2">
        <v>5.2</v>
      </c>
      <c r="X537" s="2">
        <v>8</v>
      </c>
      <c r="Y537" s="2">
        <v>6.57</v>
      </c>
      <c r="Z537" s="2">
        <v>0.18526000000000001</v>
      </c>
      <c r="AA537" s="2">
        <v>0.1444</v>
      </c>
      <c r="AB537" s="2">
        <v>18.41586723</v>
      </c>
    </row>
    <row r="538" spans="1:28" x14ac:dyDescent="0.2">
      <c r="A538" s="8">
        <v>2066</v>
      </c>
      <c r="B538" s="5" t="s">
        <v>1819</v>
      </c>
      <c r="C538" s="5" t="s">
        <v>1820</v>
      </c>
      <c r="D538" s="5"/>
      <c r="E538" s="9" t="s">
        <v>1821</v>
      </c>
      <c r="F538" s="10">
        <v>2020</v>
      </c>
      <c r="G538" s="10" t="s">
        <v>68</v>
      </c>
      <c r="H538" s="10"/>
      <c r="I538" s="10">
        <v>1300</v>
      </c>
      <c r="J538" s="10" t="s">
        <v>17</v>
      </c>
      <c r="K538" s="10" t="s">
        <v>1354</v>
      </c>
      <c r="L538" s="10" t="s">
        <v>18</v>
      </c>
      <c r="M538" s="11">
        <v>1</v>
      </c>
      <c r="N538" s="10">
        <v>1</v>
      </c>
      <c r="O538" s="12" t="s">
        <v>1822</v>
      </c>
      <c r="P538" s="11">
        <f ca="1">IFERROR(__xludf.DUMMYFUNCTION("COUNTA(SPLIT(Q538,"" ""))"),181)</f>
        <v>181</v>
      </c>
      <c r="Q538" s="11">
        <v>9</v>
      </c>
      <c r="R538" s="11">
        <f ca="1">IFERROR(__xludf.DUMMYFUNCTION("COUNTA(SPLIT($Q538,CHAR(10),FALSE))"),1)</f>
        <v>1</v>
      </c>
      <c r="S538" s="2">
        <v>-6.5017279999999997E-2</v>
      </c>
      <c r="T538" s="2">
        <v>0.46759133000000003</v>
      </c>
      <c r="U538" s="2">
        <v>52.28</v>
      </c>
      <c r="V538" s="2">
        <v>10.96</v>
      </c>
      <c r="W538" s="2">
        <v>12.55</v>
      </c>
      <c r="X538" s="2">
        <v>12</v>
      </c>
      <c r="Y538" s="2">
        <v>7.6</v>
      </c>
      <c r="Z538" s="2">
        <v>0.19202</v>
      </c>
      <c r="AA538" s="2">
        <v>0.17452999999999999</v>
      </c>
      <c r="AB538" s="2">
        <v>17.010463040000001</v>
      </c>
    </row>
    <row r="539" spans="1:28" x14ac:dyDescent="0.2">
      <c r="A539" s="8">
        <v>2067</v>
      </c>
      <c r="B539" s="5" t="s">
        <v>1823</v>
      </c>
      <c r="C539" s="5" t="s">
        <v>1824</v>
      </c>
      <c r="D539" s="5"/>
      <c r="E539" s="9" t="s">
        <v>1825</v>
      </c>
      <c r="F539" s="10">
        <v>2020</v>
      </c>
      <c r="G539" s="10" t="s">
        <v>68</v>
      </c>
      <c r="H539" s="10"/>
      <c r="I539" s="10">
        <v>1300</v>
      </c>
      <c r="J539" s="10" t="s">
        <v>17</v>
      </c>
      <c r="K539" s="10" t="s">
        <v>1354</v>
      </c>
      <c r="L539" s="10" t="s">
        <v>18</v>
      </c>
      <c r="M539" s="11">
        <v>1</v>
      </c>
      <c r="N539" s="10">
        <v>1</v>
      </c>
      <c r="O539" s="12" t="s">
        <v>1826</v>
      </c>
      <c r="P539" s="11">
        <f ca="1">IFERROR(__xludf.DUMMYFUNCTION("COUNTA(SPLIT(Q539,"" ""))"),166)</f>
        <v>166</v>
      </c>
      <c r="Q539" s="11">
        <v>8</v>
      </c>
      <c r="R539" s="11">
        <f ca="1">IFERROR(__xludf.DUMMYFUNCTION("COUNTA(SPLIT($Q539,CHAR(10),FALSE))"),1)</f>
        <v>1</v>
      </c>
      <c r="S539" s="2">
        <v>-0.62507246100000002</v>
      </c>
      <c r="T539" s="2">
        <v>0.44852697899999999</v>
      </c>
      <c r="U539" s="2">
        <v>48.17</v>
      </c>
      <c r="V539" s="2">
        <v>11.7</v>
      </c>
      <c r="W539" s="2">
        <v>12.53</v>
      </c>
      <c r="X539" s="2">
        <v>15</v>
      </c>
      <c r="Y539" s="2">
        <v>9.42</v>
      </c>
      <c r="Z539" s="2">
        <v>0.26395999999999997</v>
      </c>
      <c r="AA539" s="2">
        <v>0.26523000000000002</v>
      </c>
      <c r="AB539" s="2">
        <v>13.034408060000001</v>
      </c>
    </row>
    <row r="540" spans="1:28" x14ac:dyDescent="0.2">
      <c r="A540" s="8">
        <v>2068</v>
      </c>
      <c r="B540" s="5" t="s">
        <v>1335</v>
      </c>
      <c r="C540" s="5" t="s">
        <v>1827</v>
      </c>
      <c r="D540" s="5"/>
      <c r="E540" s="9" t="s">
        <v>1828</v>
      </c>
      <c r="F540" s="10">
        <v>2020</v>
      </c>
      <c r="G540" s="10" t="s">
        <v>68</v>
      </c>
      <c r="H540" s="10" t="s">
        <v>1346</v>
      </c>
      <c r="I540" s="10">
        <v>1300</v>
      </c>
      <c r="J540" s="10" t="s">
        <v>51</v>
      </c>
      <c r="K540" s="10" t="s">
        <v>1339</v>
      </c>
      <c r="L540" s="10" t="s">
        <v>18</v>
      </c>
      <c r="M540" s="11">
        <v>1</v>
      </c>
      <c r="N540" s="10">
        <v>1</v>
      </c>
      <c r="O540" s="12" t="s">
        <v>1829</v>
      </c>
      <c r="P540" s="11">
        <f ca="1">IFERROR(__xludf.DUMMYFUNCTION("COUNTA(SPLIT(Q540,"" ""))"),166)</f>
        <v>166</v>
      </c>
      <c r="Q540" s="11">
        <v>8</v>
      </c>
      <c r="R540" s="11">
        <f ca="1">IFERROR(__xludf.DUMMYFUNCTION("COUNTA(SPLIT($Q540,CHAR(10),FALSE))"),1)</f>
        <v>1</v>
      </c>
      <c r="S540" s="2">
        <v>-1.1558941599999999</v>
      </c>
      <c r="T540" s="2">
        <v>0.449729137</v>
      </c>
      <c r="U540" s="2">
        <v>54.09</v>
      </c>
      <c r="V540" s="2">
        <v>10.93</v>
      </c>
      <c r="W540" s="2">
        <v>11.67</v>
      </c>
      <c r="X540" s="2">
        <v>12</v>
      </c>
      <c r="Y540" s="2">
        <v>10.41</v>
      </c>
      <c r="Z540" s="2">
        <v>0.18686</v>
      </c>
      <c r="AA540" s="2">
        <v>0.18543000000000001</v>
      </c>
      <c r="AB540" s="2">
        <v>10.36955128</v>
      </c>
    </row>
    <row r="541" spans="1:28" x14ac:dyDescent="0.2">
      <c r="A541" s="8">
        <v>2069</v>
      </c>
      <c r="B541" s="5" t="s">
        <v>1335</v>
      </c>
      <c r="C541" s="5" t="s">
        <v>1830</v>
      </c>
      <c r="D541" s="5"/>
      <c r="E541" s="9" t="s">
        <v>1831</v>
      </c>
      <c r="F541" s="10">
        <v>2020</v>
      </c>
      <c r="G541" s="10" t="s">
        <v>68</v>
      </c>
      <c r="H541" s="10" t="s">
        <v>1338</v>
      </c>
      <c r="I541" s="10">
        <v>1500</v>
      </c>
      <c r="J541" s="10" t="s">
        <v>51</v>
      </c>
      <c r="K541" s="10" t="s">
        <v>1339</v>
      </c>
      <c r="L541" s="10" t="s">
        <v>18</v>
      </c>
      <c r="M541" s="11">
        <v>1</v>
      </c>
      <c r="N541" s="10">
        <v>1</v>
      </c>
      <c r="O541" s="12" t="s">
        <v>1832</v>
      </c>
      <c r="P541" s="11">
        <f ca="1">IFERROR(__xludf.DUMMYFUNCTION("COUNTA(SPLIT(Q541,"" ""))"),142)</f>
        <v>142</v>
      </c>
      <c r="Q541" s="11">
        <v>6</v>
      </c>
      <c r="R541" s="11">
        <f ca="1">IFERROR(__xludf.DUMMYFUNCTION("COUNTA(SPLIT($Q541,CHAR(10),FALSE))"),1)</f>
        <v>1</v>
      </c>
      <c r="S541" s="2">
        <v>-2.2433487169999999</v>
      </c>
      <c r="T541" s="2">
        <v>0.49523138500000002</v>
      </c>
      <c r="U541" s="2">
        <v>9.4600000000000009</v>
      </c>
      <c r="V541" s="2">
        <v>17.98</v>
      </c>
      <c r="W541" s="2">
        <v>18.149999999999999</v>
      </c>
      <c r="X541" s="2">
        <v>17</v>
      </c>
      <c r="Y541" s="2">
        <v>11.87</v>
      </c>
      <c r="Z541" s="2">
        <v>0.37480000000000002</v>
      </c>
      <c r="AA541" s="2">
        <v>0.38238</v>
      </c>
      <c r="AB541" s="2">
        <v>1.2896151979999999</v>
      </c>
    </row>
    <row r="542" spans="1:28" x14ac:dyDescent="0.2">
      <c r="A542" s="8">
        <v>2070</v>
      </c>
      <c r="B542" s="5" t="s">
        <v>1335</v>
      </c>
      <c r="C542" s="5" t="s">
        <v>1833</v>
      </c>
      <c r="D542" s="5"/>
      <c r="E542" s="9" t="s">
        <v>1834</v>
      </c>
      <c r="F542" s="10">
        <v>2020</v>
      </c>
      <c r="G542" s="10" t="s">
        <v>68</v>
      </c>
      <c r="H542" s="10" t="s">
        <v>1338</v>
      </c>
      <c r="I542" s="10">
        <v>1700</v>
      </c>
      <c r="J542" s="10" t="s">
        <v>51</v>
      </c>
      <c r="K542" s="10" t="s">
        <v>1339</v>
      </c>
      <c r="L542" s="10" t="s">
        <v>18</v>
      </c>
      <c r="M542" s="11">
        <v>1</v>
      </c>
      <c r="N542" s="10">
        <v>1</v>
      </c>
      <c r="O542" s="12" t="s">
        <v>1835</v>
      </c>
      <c r="P542" s="11">
        <f ca="1">IFERROR(__xludf.DUMMYFUNCTION("COUNTA(SPLIT(Q542,"" ""))"),162)</f>
        <v>162</v>
      </c>
      <c r="Q542" s="11">
        <v>7</v>
      </c>
      <c r="R542" s="11">
        <f ca="1">IFERROR(__xludf.DUMMYFUNCTION("COUNTA(SPLIT($Q542,CHAR(10),FALSE))"),1)</f>
        <v>1</v>
      </c>
      <c r="S542" s="2">
        <v>-2.515593049</v>
      </c>
      <c r="T542" s="2">
        <v>0.48384057499999999</v>
      </c>
      <c r="U542" s="2">
        <v>30.09</v>
      </c>
      <c r="V542" s="2">
        <v>14.85</v>
      </c>
      <c r="W542" s="2">
        <v>14.49</v>
      </c>
      <c r="X542" s="2">
        <v>16</v>
      </c>
      <c r="Y542" s="2">
        <v>11.86</v>
      </c>
      <c r="Z542" s="2">
        <v>0.43736000000000003</v>
      </c>
      <c r="AA542" s="2">
        <v>0.4345</v>
      </c>
      <c r="AB542" s="2">
        <v>5.7368591699999998</v>
      </c>
    </row>
    <row r="543" spans="1:28" x14ac:dyDescent="0.2">
      <c r="A543" s="8">
        <v>2071</v>
      </c>
      <c r="B543" s="5" t="s">
        <v>1319</v>
      </c>
      <c r="C543" s="5" t="s">
        <v>1836</v>
      </c>
      <c r="D543" s="5"/>
      <c r="E543" s="9" t="s">
        <v>1837</v>
      </c>
      <c r="F543" s="10">
        <v>2020</v>
      </c>
      <c r="G543" s="10" t="s">
        <v>68</v>
      </c>
      <c r="H543" s="10" t="s">
        <v>1346</v>
      </c>
      <c r="I543" s="10">
        <v>1100</v>
      </c>
      <c r="J543" s="10" t="s">
        <v>51</v>
      </c>
      <c r="K543" s="10" t="s">
        <v>1323</v>
      </c>
      <c r="L543" s="10" t="s">
        <v>18</v>
      </c>
      <c r="M543" s="11">
        <v>1</v>
      </c>
      <c r="N543" s="10">
        <v>1</v>
      </c>
      <c r="O543" s="12" t="s">
        <v>1838</v>
      </c>
      <c r="P543" s="11">
        <f ca="1">IFERROR(__xludf.DUMMYFUNCTION("COUNTA(SPLIT(Q543,"" ""))"),156)</f>
        <v>156</v>
      </c>
      <c r="Q543" s="11">
        <v>13</v>
      </c>
      <c r="R543" s="11">
        <f ca="1">IFERROR(__xludf.DUMMYFUNCTION("COUNTA(SPLIT($Q543,CHAR(10),FALSE))"),4)</f>
        <v>4</v>
      </c>
      <c r="S543" s="2">
        <v>-2.2910708670000002</v>
      </c>
      <c r="T543" s="2">
        <v>0.47004897600000001</v>
      </c>
      <c r="U543" s="2">
        <v>62.14</v>
      </c>
      <c r="V543" s="2">
        <v>7.61</v>
      </c>
      <c r="W543" s="2">
        <v>6.98</v>
      </c>
      <c r="X543" s="2">
        <v>11</v>
      </c>
      <c r="Y543" s="2">
        <v>10.55</v>
      </c>
      <c r="Z543" s="2">
        <v>0.35178999999999999</v>
      </c>
      <c r="AA543" s="2">
        <v>0.34555999999999998</v>
      </c>
      <c r="AB543" s="2">
        <v>16.063201379999999</v>
      </c>
    </row>
    <row r="544" spans="1:28" x14ac:dyDescent="0.2">
      <c r="A544" s="8">
        <v>2072</v>
      </c>
      <c r="B544" s="5" t="s">
        <v>1335</v>
      </c>
      <c r="C544" s="5" t="s">
        <v>1839</v>
      </c>
      <c r="D544" s="5"/>
      <c r="E544" s="9" t="s">
        <v>1840</v>
      </c>
      <c r="F544" s="10">
        <v>2020</v>
      </c>
      <c r="G544" s="10" t="s">
        <v>68</v>
      </c>
      <c r="H544" s="10" t="s">
        <v>1346</v>
      </c>
      <c r="I544" s="10">
        <v>1300</v>
      </c>
      <c r="J544" s="10" t="s">
        <v>51</v>
      </c>
      <c r="K544" s="10" t="s">
        <v>1339</v>
      </c>
      <c r="L544" s="10" t="s">
        <v>18</v>
      </c>
      <c r="M544" s="11">
        <v>1</v>
      </c>
      <c r="N544" s="10">
        <v>1</v>
      </c>
      <c r="O544" s="12" t="s">
        <v>1841</v>
      </c>
      <c r="P544" s="11">
        <f ca="1">IFERROR(__xludf.DUMMYFUNCTION("COUNTA(SPLIT(Q544,"" ""))"),185)</f>
        <v>185</v>
      </c>
      <c r="Q544" s="11">
        <v>9</v>
      </c>
      <c r="R544" s="11">
        <f ca="1">IFERROR(__xludf.DUMMYFUNCTION("COUNTA(SPLIT($Q544,CHAR(10),FALSE))"),2)</f>
        <v>2</v>
      </c>
      <c r="S544" s="2">
        <v>-1.9294614269999999</v>
      </c>
      <c r="T544" s="2">
        <v>0.45331559900000001</v>
      </c>
      <c r="U544" s="2">
        <v>44.86</v>
      </c>
      <c r="V544" s="2">
        <v>12.14</v>
      </c>
      <c r="W544" s="2">
        <v>12.42</v>
      </c>
      <c r="X544" s="2">
        <v>14</v>
      </c>
      <c r="Y544" s="2">
        <v>11.28</v>
      </c>
      <c r="Z544" s="2">
        <v>0.44467000000000001</v>
      </c>
      <c r="AA544" s="2">
        <v>0.41782999999999998</v>
      </c>
      <c r="AB544" s="2">
        <v>3.680426669</v>
      </c>
    </row>
    <row r="545" spans="1:28" x14ac:dyDescent="0.2">
      <c r="A545" s="8">
        <v>2073</v>
      </c>
      <c r="B545" s="5" t="s">
        <v>1335</v>
      </c>
      <c r="C545" s="5" t="s">
        <v>1842</v>
      </c>
      <c r="D545" s="5"/>
      <c r="E545" s="9" t="s">
        <v>1843</v>
      </c>
      <c r="F545" s="10">
        <v>2020</v>
      </c>
      <c r="G545" s="10" t="s">
        <v>68</v>
      </c>
      <c r="H545" s="10" t="s">
        <v>1346</v>
      </c>
      <c r="I545" s="10">
        <v>1700</v>
      </c>
      <c r="J545" s="10" t="s">
        <v>51</v>
      </c>
      <c r="K545" s="10" t="s">
        <v>1339</v>
      </c>
      <c r="L545" s="10" t="s">
        <v>22</v>
      </c>
      <c r="M545" s="11">
        <v>2</v>
      </c>
      <c r="N545" s="10">
        <v>1.5</v>
      </c>
      <c r="O545" s="12" t="s">
        <v>1844</v>
      </c>
      <c r="P545" s="11">
        <f ca="1">IFERROR(__xludf.DUMMYFUNCTION("COUNTA(SPLIT(Q545,"" ""))"),165)</f>
        <v>165</v>
      </c>
      <c r="Q545" s="11">
        <v>6</v>
      </c>
      <c r="R545" s="11">
        <f ca="1">IFERROR(__xludf.DUMMYFUNCTION("COUNTA(SPLIT($Q545,CHAR(10),FALSE))"),2)</f>
        <v>2</v>
      </c>
      <c r="S545" s="2">
        <v>-1.2328740149999999</v>
      </c>
      <c r="T545" s="2">
        <v>0.49369484299999999</v>
      </c>
      <c r="U545" s="2">
        <v>12.61</v>
      </c>
      <c r="V545" s="2">
        <v>18.37</v>
      </c>
      <c r="W545" s="2">
        <v>18.2</v>
      </c>
      <c r="X545" s="2">
        <v>18</v>
      </c>
      <c r="Y545" s="2">
        <v>12.52</v>
      </c>
      <c r="Z545" s="2">
        <v>0.44991999999999999</v>
      </c>
      <c r="AA545" s="2">
        <v>0.43479000000000001</v>
      </c>
      <c r="AB545" s="2">
        <v>9.3211815950000005</v>
      </c>
    </row>
    <row r="546" spans="1:28" x14ac:dyDescent="0.2">
      <c r="A546" s="8">
        <v>2074</v>
      </c>
      <c r="B546" s="5" t="s">
        <v>1335</v>
      </c>
      <c r="C546" s="5" t="s">
        <v>1845</v>
      </c>
      <c r="D546" s="5"/>
      <c r="E546" s="9" t="s">
        <v>1846</v>
      </c>
      <c r="F546" s="10">
        <v>2020</v>
      </c>
      <c r="G546" s="10" t="s">
        <v>68</v>
      </c>
      <c r="H546" s="10" t="s">
        <v>1322</v>
      </c>
      <c r="I546" s="10">
        <v>1300</v>
      </c>
      <c r="J546" s="10" t="s">
        <v>51</v>
      </c>
      <c r="K546" s="10" t="s">
        <v>1339</v>
      </c>
      <c r="L546" s="10" t="s">
        <v>18</v>
      </c>
      <c r="M546" s="11">
        <v>1</v>
      </c>
      <c r="N546" s="10">
        <v>1</v>
      </c>
      <c r="O546" s="12" t="s">
        <v>1847</v>
      </c>
      <c r="P546" s="11">
        <f ca="1">IFERROR(__xludf.DUMMYFUNCTION("COUNTA(SPLIT(Q546,"" ""))"),165)</f>
        <v>165</v>
      </c>
      <c r="Q546" s="11">
        <v>7</v>
      </c>
      <c r="R546" s="11">
        <f ca="1">IFERROR(__xludf.DUMMYFUNCTION("COUNTA(SPLIT($Q546,CHAR(10),FALSE))"),2)</f>
        <v>2</v>
      </c>
      <c r="S546" s="2">
        <v>-1.9811324050000001</v>
      </c>
      <c r="T546" s="2">
        <v>0.47805893199999999</v>
      </c>
      <c r="U546" s="2">
        <v>52.81</v>
      </c>
      <c r="V546" s="2">
        <v>11.79</v>
      </c>
      <c r="W546" s="2">
        <v>13.07</v>
      </c>
      <c r="X546" s="2">
        <v>13</v>
      </c>
      <c r="Y546" s="2">
        <v>8.6199999999999992</v>
      </c>
      <c r="Z546" s="2">
        <v>0.29250999999999999</v>
      </c>
      <c r="AA546" s="2">
        <v>0.29785</v>
      </c>
      <c r="AB546" s="2">
        <v>11.92952968</v>
      </c>
    </row>
    <row r="547" spans="1:28" x14ac:dyDescent="0.2">
      <c r="A547" s="8">
        <v>2075</v>
      </c>
      <c r="B547" s="5" t="s">
        <v>1335</v>
      </c>
      <c r="C547" s="5" t="s">
        <v>1848</v>
      </c>
      <c r="D547" s="5"/>
      <c r="E547" s="9" t="s">
        <v>1849</v>
      </c>
      <c r="F547" s="10">
        <v>2020</v>
      </c>
      <c r="G547" s="10" t="s">
        <v>68</v>
      </c>
      <c r="H547" s="10" t="s">
        <v>1346</v>
      </c>
      <c r="I547" s="10">
        <v>1500</v>
      </c>
      <c r="J547" s="10" t="s">
        <v>17</v>
      </c>
      <c r="K547" s="10" t="s">
        <v>1339</v>
      </c>
      <c r="L547" s="10" t="s">
        <v>18</v>
      </c>
      <c r="M547" s="11">
        <v>1</v>
      </c>
      <c r="N547" s="10">
        <v>1</v>
      </c>
      <c r="O547" s="12" t="s">
        <v>1850</v>
      </c>
      <c r="P547" s="11">
        <f ca="1">IFERROR(__xludf.DUMMYFUNCTION("COUNTA(SPLIT(Q547,"" ""))"),166)</f>
        <v>166</v>
      </c>
      <c r="Q547" s="11">
        <v>7</v>
      </c>
      <c r="R547" s="11">
        <f ca="1">IFERROR(__xludf.DUMMYFUNCTION("COUNTA(SPLIT($Q547,CHAR(10),FALSE))"),2)</f>
        <v>2</v>
      </c>
      <c r="S547" s="2">
        <v>-1.3421950730000001</v>
      </c>
      <c r="T547" s="2">
        <v>0.46222557199999997</v>
      </c>
      <c r="U547" s="2">
        <v>22.03</v>
      </c>
      <c r="V547" s="2">
        <v>16.11</v>
      </c>
      <c r="W547" s="2">
        <v>16.989999999999998</v>
      </c>
      <c r="X547" s="2">
        <v>18</v>
      </c>
      <c r="Y547" s="2">
        <v>10.59</v>
      </c>
      <c r="Z547" s="2">
        <v>0.30751000000000001</v>
      </c>
      <c r="AA547" s="2">
        <v>0.29998000000000002</v>
      </c>
      <c r="AB547" s="2">
        <v>4.6734650569999996</v>
      </c>
    </row>
    <row r="548" spans="1:28" x14ac:dyDescent="0.2">
      <c r="A548" s="8">
        <v>2076</v>
      </c>
      <c r="B548" s="5" t="s">
        <v>1335</v>
      </c>
      <c r="C548" s="5" t="s">
        <v>1851</v>
      </c>
      <c r="D548" s="5"/>
      <c r="E548" s="9" t="s">
        <v>1852</v>
      </c>
      <c r="F548" s="10">
        <v>2020</v>
      </c>
      <c r="G548" s="10" t="s">
        <v>68</v>
      </c>
      <c r="H548" s="10" t="s">
        <v>1346</v>
      </c>
      <c r="I548" s="10">
        <v>1100</v>
      </c>
      <c r="J548" s="10" t="s">
        <v>17</v>
      </c>
      <c r="K548" s="10" t="s">
        <v>1339</v>
      </c>
      <c r="L548" s="10" t="s">
        <v>18</v>
      </c>
      <c r="M548" s="11">
        <v>1</v>
      </c>
      <c r="N548" s="10">
        <v>1</v>
      </c>
      <c r="O548" s="12" t="s">
        <v>1853</v>
      </c>
      <c r="P548" s="11">
        <f ca="1">IFERROR(__xludf.DUMMYFUNCTION("COUNTA(SPLIT(Q548,"" ""))"),193)</f>
        <v>193</v>
      </c>
      <c r="Q548" s="11">
        <v>12</v>
      </c>
      <c r="R548" s="11">
        <f ca="1">IFERROR(__xludf.DUMMYFUNCTION("COUNTA(SPLIT($Q548,CHAR(10),FALSE))"),2)</f>
        <v>2</v>
      </c>
      <c r="S548" s="2">
        <v>-1.493906454</v>
      </c>
      <c r="T548" s="2">
        <v>0.47529660200000001</v>
      </c>
      <c r="U548" s="2">
        <v>50.4</v>
      </c>
      <c r="V548" s="2">
        <v>9.69</v>
      </c>
      <c r="W548" s="2">
        <v>10.31</v>
      </c>
      <c r="X548" s="2">
        <v>11</v>
      </c>
      <c r="Y548" s="2">
        <v>9.75</v>
      </c>
      <c r="Z548" s="2">
        <v>0.30914000000000003</v>
      </c>
      <c r="AA548" s="2">
        <v>0.27128999999999998</v>
      </c>
      <c r="AB548" s="2">
        <v>11.10418331</v>
      </c>
    </row>
    <row r="549" spans="1:28" x14ac:dyDescent="0.2">
      <c r="A549" s="8">
        <v>2077</v>
      </c>
      <c r="B549" s="5" t="s">
        <v>1854</v>
      </c>
      <c r="C549" s="5" t="s">
        <v>1855</v>
      </c>
      <c r="D549" s="5"/>
      <c r="E549" s="9" t="s">
        <v>1856</v>
      </c>
      <c r="F549" s="10">
        <v>2020</v>
      </c>
      <c r="G549" s="10" t="s">
        <v>68</v>
      </c>
      <c r="H549" s="10"/>
      <c r="I549" s="10">
        <v>1300</v>
      </c>
      <c r="J549" s="10" t="s">
        <v>17</v>
      </c>
      <c r="K549" s="10" t="s">
        <v>1354</v>
      </c>
      <c r="L549" s="10" t="s">
        <v>18</v>
      </c>
      <c r="M549" s="11">
        <v>1</v>
      </c>
      <c r="N549" s="10">
        <v>1</v>
      </c>
      <c r="O549" s="12" t="s">
        <v>1857</v>
      </c>
      <c r="P549" s="11">
        <f ca="1">IFERROR(__xludf.DUMMYFUNCTION("COUNTA(SPLIT(Q549,"" ""))"),159)</f>
        <v>159</v>
      </c>
      <c r="Q549" s="11">
        <v>7</v>
      </c>
      <c r="R549" s="11">
        <f ca="1">IFERROR(__xludf.DUMMYFUNCTION("COUNTA(SPLIT($Q549,CHAR(10),FALSE))"),2)</f>
        <v>2</v>
      </c>
      <c r="S549" s="2">
        <v>-1.5037883510000001</v>
      </c>
      <c r="T549" s="2">
        <v>0.49160589500000001</v>
      </c>
      <c r="U549" s="2">
        <v>41.93</v>
      </c>
      <c r="V549" s="2">
        <v>13.09</v>
      </c>
      <c r="W549" s="2">
        <v>14.58</v>
      </c>
      <c r="X549" s="2">
        <v>13</v>
      </c>
      <c r="Y549" s="2">
        <v>9.6999999999999993</v>
      </c>
      <c r="Z549" s="2">
        <v>0.26412999999999998</v>
      </c>
      <c r="AA549" s="2">
        <v>0.26294000000000001</v>
      </c>
      <c r="AB549" s="2">
        <v>11.27857916</v>
      </c>
    </row>
    <row r="550" spans="1:28" x14ac:dyDescent="0.2">
      <c r="A550" s="8">
        <v>2078</v>
      </c>
      <c r="B550" s="5" t="s">
        <v>1319</v>
      </c>
      <c r="C550" s="5" t="s">
        <v>1858</v>
      </c>
      <c r="D550" s="5"/>
      <c r="E550" s="9" t="s">
        <v>1859</v>
      </c>
      <c r="F550" s="10">
        <v>2020</v>
      </c>
      <c r="G550" s="10" t="s">
        <v>68</v>
      </c>
      <c r="H550" s="10" t="s">
        <v>1338</v>
      </c>
      <c r="I550" s="10">
        <v>1300</v>
      </c>
      <c r="J550" s="10" t="s">
        <v>17</v>
      </c>
      <c r="K550" s="10" t="s">
        <v>1323</v>
      </c>
      <c r="L550" s="10" t="s">
        <v>18</v>
      </c>
      <c r="M550" s="11">
        <v>1</v>
      </c>
      <c r="N550" s="10">
        <v>1</v>
      </c>
      <c r="O550" s="12" t="s">
        <v>1860</v>
      </c>
      <c r="P550" s="11">
        <f ca="1">IFERROR(__xludf.DUMMYFUNCTION("COUNTA(SPLIT(Q550,"" ""))"),183)</f>
        <v>183</v>
      </c>
      <c r="Q550" s="11">
        <v>9</v>
      </c>
      <c r="R550" s="11">
        <f ca="1">IFERROR(__xludf.DUMMYFUNCTION("COUNTA(SPLIT($Q550,CHAR(10),FALSE))"),2)</f>
        <v>2</v>
      </c>
      <c r="S550" s="2">
        <v>-2.1133107820000001</v>
      </c>
      <c r="T550" s="2">
        <v>0.496465196</v>
      </c>
      <c r="U550" s="2">
        <v>49.07</v>
      </c>
      <c r="V550" s="2">
        <v>11.49</v>
      </c>
      <c r="W550" s="2">
        <v>12.38</v>
      </c>
      <c r="X550" s="2">
        <v>13</v>
      </c>
      <c r="Y550" s="2">
        <v>9.3699999999999992</v>
      </c>
      <c r="Z550" s="2">
        <v>0.24229999999999999</v>
      </c>
      <c r="AA550" s="2">
        <v>0.21912999999999999</v>
      </c>
      <c r="AB550" s="2">
        <v>8.2613943649999992</v>
      </c>
    </row>
    <row r="551" spans="1:28" x14ac:dyDescent="0.2">
      <c r="A551" s="8">
        <v>2079</v>
      </c>
      <c r="B551" s="5" t="s">
        <v>1335</v>
      </c>
      <c r="C551" s="5" t="s">
        <v>1861</v>
      </c>
      <c r="D551" s="5"/>
      <c r="E551" s="9" t="s">
        <v>1862</v>
      </c>
      <c r="F551" s="10">
        <v>2020</v>
      </c>
      <c r="G551" s="10" t="s">
        <v>68</v>
      </c>
      <c r="H551" s="10" t="s">
        <v>1338</v>
      </c>
      <c r="I551" s="10">
        <v>1300</v>
      </c>
      <c r="J551" s="10" t="s">
        <v>51</v>
      </c>
      <c r="K551" s="10" t="s">
        <v>1339</v>
      </c>
      <c r="L551" s="10" t="s">
        <v>18</v>
      </c>
      <c r="M551" s="11">
        <v>1</v>
      </c>
      <c r="N551" s="10">
        <v>1</v>
      </c>
      <c r="O551" s="12" t="s">
        <v>1863</v>
      </c>
      <c r="P551" s="11">
        <f ca="1">IFERROR(__xludf.DUMMYFUNCTION("COUNTA(SPLIT(Q551,"" ""))"),165)</f>
        <v>165</v>
      </c>
      <c r="Q551" s="11">
        <v>7</v>
      </c>
      <c r="R551" s="11">
        <f ca="1">IFERROR(__xludf.DUMMYFUNCTION("COUNTA(SPLIT($Q551,CHAR(10),FALSE))"),2)</f>
        <v>2</v>
      </c>
      <c r="S551" s="2">
        <v>-1.9071086559999999</v>
      </c>
      <c r="T551" s="2">
        <v>0.465728635</v>
      </c>
      <c r="U551" s="2">
        <v>49.39</v>
      </c>
      <c r="V551" s="2">
        <v>12.3</v>
      </c>
      <c r="W551" s="2">
        <v>14.05</v>
      </c>
      <c r="X551" s="2">
        <v>13</v>
      </c>
      <c r="Y551" s="2">
        <v>10.11</v>
      </c>
      <c r="Z551" s="2">
        <v>0.22628999999999999</v>
      </c>
      <c r="AA551" s="2">
        <v>0.21881999999999999</v>
      </c>
      <c r="AB551" s="2">
        <v>11.532185419999999</v>
      </c>
    </row>
    <row r="552" spans="1:28" x14ac:dyDescent="0.2">
      <c r="A552" s="8">
        <v>2080</v>
      </c>
      <c r="B552" s="5" t="s">
        <v>1864</v>
      </c>
      <c r="C552" s="5" t="s">
        <v>1865</v>
      </c>
      <c r="D552" s="5"/>
      <c r="E552" s="9" t="s">
        <v>1866</v>
      </c>
      <c r="F552" s="10">
        <v>2020</v>
      </c>
      <c r="G552" s="10" t="s">
        <v>68</v>
      </c>
      <c r="H552" s="10"/>
      <c r="I552" s="10">
        <v>1100</v>
      </c>
      <c r="J552" s="10" t="s">
        <v>51</v>
      </c>
      <c r="K552" s="10"/>
      <c r="L552" s="10" t="s">
        <v>18</v>
      </c>
      <c r="M552" s="11">
        <v>1</v>
      </c>
      <c r="N552" s="10">
        <v>1</v>
      </c>
      <c r="O552" s="12" t="s">
        <v>1867</v>
      </c>
      <c r="P552" s="11">
        <f ca="1">IFERROR(__xludf.DUMMYFUNCTION("COUNTA(SPLIT(Q552,"" ""))"),140)</f>
        <v>140</v>
      </c>
      <c r="Q552" s="11">
        <v>9</v>
      </c>
      <c r="R552" s="11">
        <f ca="1">IFERROR(__xludf.DUMMYFUNCTION("COUNTA(SPLIT($Q552,CHAR(10),FALSE))"),1)</f>
        <v>1</v>
      </c>
      <c r="S552" s="2">
        <v>0.76625082099999997</v>
      </c>
      <c r="T552" s="2">
        <v>0.552235319</v>
      </c>
      <c r="U552" s="2">
        <v>67.17</v>
      </c>
      <c r="V552" s="2">
        <v>7.76</v>
      </c>
      <c r="W552" s="2">
        <v>8.44</v>
      </c>
      <c r="X552" s="2">
        <v>10</v>
      </c>
      <c r="Y552" s="2">
        <v>7.79</v>
      </c>
      <c r="Z552" s="2">
        <v>0.24007000000000001</v>
      </c>
      <c r="AA552" s="2">
        <v>0.24798999999999999</v>
      </c>
      <c r="AB552" s="2">
        <v>19.01023567</v>
      </c>
    </row>
    <row r="553" spans="1:28" x14ac:dyDescent="0.2">
      <c r="A553" s="8">
        <v>2081</v>
      </c>
      <c r="B553" s="5" t="s">
        <v>1335</v>
      </c>
      <c r="C553" s="5" t="s">
        <v>1868</v>
      </c>
      <c r="D553" s="5"/>
      <c r="E553" s="9" t="s">
        <v>1869</v>
      </c>
      <c r="F553" s="10">
        <v>2020</v>
      </c>
      <c r="G553" s="10" t="s">
        <v>68</v>
      </c>
      <c r="H553" s="10" t="s">
        <v>1346</v>
      </c>
      <c r="I553" s="10">
        <v>1500</v>
      </c>
      <c r="J553" s="10" t="s">
        <v>51</v>
      </c>
      <c r="K553" s="10" t="s">
        <v>1339</v>
      </c>
      <c r="L553" s="10" t="s">
        <v>18</v>
      </c>
      <c r="M553" s="11">
        <v>1</v>
      </c>
      <c r="N553" s="10">
        <v>1</v>
      </c>
      <c r="O553" s="12" t="s">
        <v>1870</v>
      </c>
      <c r="P553" s="11">
        <f ca="1">IFERROR(__xludf.DUMMYFUNCTION("COUNTA(SPLIT(Q553,"" ""))"),161)</f>
        <v>161</v>
      </c>
      <c r="Q553" s="11">
        <v>5</v>
      </c>
      <c r="R553" s="11">
        <f ca="1">IFERROR(__xludf.DUMMYFUNCTION("COUNTA(SPLIT($Q553,CHAR(10),FALSE))"),1)</f>
        <v>1</v>
      </c>
      <c r="S553" s="2">
        <v>-1.134245897</v>
      </c>
      <c r="T553" s="2">
        <v>0.45939280599999999</v>
      </c>
      <c r="U553" s="2">
        <v>49.51</v>
      </c>
      <c r="V553" s="2">
        <v>13.1</v>
      </c>
      <c r="W553" s="2">
        <v>14.67</v>
      </c>
      <c r="X553" s="2">
        <v>12</v>
      </c>
      <c r="Y553" s="2">
        <v>10.220000000000001</v>
      </c>
      <c r="Z553" s="2">
        <v>0.31219000000000002</v>
      </c>
      <c r="AA553" s="2">
        <v>0.30419000000000002</v>
      </c>
      <c r="AB553" s="2">
        <v>1.255530034</v>
      </c>
    </row>
    <row r="554" spans="1:28" x14ac:dyDescent="0.2">
      <c r="A554" s="8">
        <v>2082</v>
      </c>
      <c r="B554" s="5" t="s">
        <v>1319</v>
      </c>
      <c r="C554" s="5" t="s">
        <v>1871</v>
      </c>
      <c r="D554" s="5"/>
      <c r="E554" s="9" t="s">
        <v>1872</v>
      </c>
      <c r="F554" s="10">
        <v>2020</v>
      </c>
      <c r="G554" s="10" t="s">
        <v>68</v>
      </c>
      <c r="H554" s="10" t="s">
        <v>1338</v>
      </c>
      <c r="I554" s="10">
        <v>1100</v>
      </c>
      <c r="J554" s="10" t="s">
        <v>51</v>
      </c>
      <c r="K554" s="10" t="s">
        <v>1323</v>
      </c>
      <c r="L554" s="10" t="s">
        <v>18</v>
      </c>
      <c r="M554" s="11">
        <v>1</v>
      </c>
      <c r="N554" s="10">
        <v>1</v>
      </c>
      <c r="O554" s="12" t="s">
        <v>1873</v>
      </c>
      <c r="P554" s="11">
        <f ca="1">IFERROR(__xludf.DUMMYFUNCTION("COUNTA(SPLIT(Q554,"" ""))"),140)</f>
        <v>140</v>
      </c>
      <c r="Q554" s="11">
        <v>10</v>
      </c>
      <c r="R554" s="11">
        <f ca="1">IFERROR(__xludf.DUMMYFUNCTION("COUNTA(SPLIT($Q554,CHAR(10),FALSE))"),3)</f>
        <v>3</v>
      </c>
      <c r="S554" s="2">
        <v>0.32598798200000001</v>
      </c>
      <c r="T554" s="2">
        <v>0.49746994300000003</v>
      </c>
      <c r="U554" s="2">
        <v>64.33</v>
      </c>
      <c r="V554" s="2">
        <v>7.81</v>
      </c>
      <c r="W554" s="2">
        <v>7.72</v>
      </c>
      <c r="X554" s="2">
        <v>11</v>
      </c>
      <c r="Y554" s="2">
        <v>8.4600000000000009</v>
      </c>
      <c r="Z554" s="2">
        <v>0.22997000000000001</v>
      </c>
      <c r="AA554" s="2">
        <v>0.23801</v>
      </c>
      <c r="AB554" s="2">
        <v>11.562454929999999</v>
      </c>
    </row>
    <row r="555" spans="1:28" x14ac:dyDescent="0.2">
      <c r="A555" s="8">
        <v>2083</v>
      </c>
      <c r="B555" s="5" t="s">
        <v>1319</v>
      </c>
      <c r="C555" s="5" t="s">
        <v>1874</v>
      </c>
      <c r="D555" s="5"/>
      <c r="E555" s="9" t="s">
        <v>1875</v>
      </c>
      <c r="F555" s="10">
        <v>2020</v>
      </c>
      <c r="G555" s="10" t="s">
        <v>68</v>
      </c>
      <c r="H555" s="10" t="s">
        <v>1346</v>
      </c>
      <c r="I555" s="10">
        <v>1100</v>
      </c>
      <c r="J555" s="10" t="s">
        <v>51</v>
      </c>
      <c r="K555" s="10" t="s">
        <v>1323</v>
      </c>
      <c r="L555" s="10" t="s">
        <v>18</v>
      </c>
      <c r="M555" s="11">
        <v>1</v>
      </c>
      <c r="N555" s="10">
        <v>1</v>
      </c>
      <c r="O555" s="12" t="s">
        <v>1876</v>
      </c>
      <c r="P555" s="11">
        <f ca="1">IFERROR(__xludf.DUMMYFUNCTION("COUNTA(SPLIT(Q555,"" ""))"),179)</f>
        <v>179</v>
      </c>
      <c r="Q555" s="11">
        <v>13</v>
      </c>
      <c r="R555" s="11">
        <f ca="1">IFERROR(__xludf.DUMMYFUNCTION("COUNTA(SPLIT($Q555,CHAR(10),FALSE))"),3)</f>
        <v>3</v>
      </c>
      <c r="S555" s="2">
        <v>-0.42991834200000001</v>
      </c>
      <c r="T555" s="2">
        <v>0.47312875599999998</v>
      </c>
      <c r="U555" s="2">
        <v>67.98</v>
      </c>
      <c r="V555" s="2">
        <v>6.99</v>
      </c>
      <c r="W555" s="2">
        <v>7.4</v>
      </c>
      <c r="X555" s="2">
        <v>8</v>
      </c>
      <c r="Y555" s="2">
        <v>8.64</v>
      </c>
      <c r="Z555" s="2">
        <v>0.1326</v>
      </c>
      <c r="AA555" s="2">
        <v>9.9400000000000002E-2</v>
      </c>
      <c r="AB555" s="2">
        <v>14.886699220000001</v>
      </c>
    </row>
    <row r="556" spans="1:28" x14ac:dyDescent="0.2">
      <c r="A556" s="8">
        <v>2084</v>
      </c>
      <c r="B556" s="5" t="s">
        <v>1319</v>
      </c>
      <c r="C556" s="5" t="s">
        <v>1877</v>
      </c>
      <c r="D556" s="5"/>
      <c r="E556" s="9" t="s">
        <v>1878</v>
      </c>
      <c r="F556" s="10">
        <v>2020</v>
      </c>
      <c r="G556" s="10" t="s">
        <v>68</v>
      </c>
      <c r="H556" s="10" t="s">
        <v>1322</v>
      </c>
      <c r="I556" s="10">
        <v>1100</v>
      </c>
      <c r="J556" s="10" t="s">
        <v>51</v>
      </c>
      <c r="K556" s="10" t="s">
        <v>1323</v>
      </c>
      <c r="L556" s="10" t="s">
        <v>18</v>
      </c>
      <c r="M556" s="11">
        <v>1</v>
      </c>
      <c r="N556" s="10">
        <v>1</v>
      </c>
      <c r="O556" s="12" t="s">
        <v>1879</v>
      </c>
      <c r="P556" s="11">
        <f ca="1">IFERROR(__xludf.DUMMYFUNCTION("COUNTA(SPLIT(Q556,"" ""))"),180)</f>
        <v>180</v>
      </c>
      <c r="Q556" s="11">
        <v>12</v>
      </c>
      <c r="R556" s="11">
        <f ca="1">IFERROR(__xludf.DUMMYFUNCTION("COUNTA(SPLIT($Q556,CHAR(10),FALSE))"),3)</f>
        <v>3</v>
      </c>
      <c r="S556" s="2">
        <v>-0.93845063900000003</v>
      </c>
      <c r="T556" s="2">
        <v>0.45805680999999998</v>
      </c>
      <c r="U556" s="2">
        <v>31.54</v>
      </c>
      <c r="V556" s="2">
        <v>12.63</v>
      </c>
      <c r="W556" s="2">
        <v>12.41</v>
      </c>
      <c r="X556" s="2">
        <v>13</v>
      </c>
      <c r="Y556" s="2">
        <v>8.9</v>
      </c>
      <c r="Z556" s="2">
        <v>0.27400999999999998</v>
      </c>
      <c r="AA556" s="2">
        <v>0.24671000000000001</v>
      </c>
      <c r="AB556" s="2">
        <v>15.41250292</v>
      </c>
    </row>
    <row r="557" spans="1:28" x14ac:dyDescent="0.2">
      <c r="A557" s="8">
        <v>2085</v>
      </c>
      <c r="B557" s="5" t="s">
        <v>1319</v>
      </c>
      <c r="C557" s="5" t="s">
        <v>1880</v>
      </c>
      <c r="D557" s="5"/>
      <c r="E557" s="9" t="s">
        <v>1881</v>
      </c>
      <c r="F557" s="10">
        <v>2020</v>
      </c>
      <c r="G557" s="10" t="s">
        <v>68</v>
      </c>
      <c r="H557" s="10" t="s">
        <v>1346</v>
      </c>
      <c r="I557" s="10">
        <v>700</v>
      </c>
      <c r="J557" s="10" t="s">
        <v>51</v>
      </c>
      <c r="K557" s="10" t="s">
        <v>1323</v>
      </c>
      <c r="L557" s="10" t="s">
        <v>18</v>
      </c>
      <c r="M557" s="11">
        <v>1</v>
      </c>
      <c r="N557" s="10">
        <v>1</v>
      </c>
      <c r="O557" s="12" t="s">
        <v>1882</v>
      </c>
      <c r="P557" s="11">
        <f ca="1">IFERROR(__xludf.DUMMYFUNCTION("COUNTA(SPLIT(Q557,"" ""))"),144)</f>
        <v>144</v>
      </c>
      <c r="Q557" s="11">
        <v>14</v>
      </c>
      <c r="R557" s="11">
        <f ca="1">IFERROR(__xludf.DUMMYFUNCTION("COUNTA(SPLIT($Q557,CHAR(10),FALSE))"),4)</f>
        <v>4</v>
      </c>
      <c r="S557" s="2">
        <v>0.10488508100000001</v>
      </c>
      <c r="T557" s="2">
        <v>0.490678157</v>
      </c>
      <c r="U557" s="2">
        <v>60.93</v>
      </c>
      <c r="V557" s="2">
        <v>7.37</v>
      </c>
      <c r="W557" s="2">
        <v>5.89</v>
      </c>
      <c r="X557" s="2">
        <v>10</v>
      </c>
      <c r="Y557" s="2">
        <v>8.24</v>
      </c>
      <c r="Z557" s="2">
        <v>0.24185999999999999</v>
      </c>
      <c r="AA557" s="2">
        <v>0.24307000000000001</v>
      </c>
      <c r="AB557" s="2">
        <v>20.72289542</v>
      </c>
    </row>
    <row r="558" spans="1:28" x14ac:dyDescent="0.2">
      <c r="A558" s="8">
        <v>2086</v>
      </c>
      <c r="B558" s="5" t="s">
        <v>1335</v>
      </c>
      <c r="C558" s="5" t="s">
        <v>1883</v>
      </c>
      <c r="D558" s="5"/>
      <c r="E558" s="9" t="s">
        <v>1884</v>
      </c>
      <c r="F558" s="10">
        <v>2020</v>
      </c>
      <c r="G558" s="10" t="s">
        <v>68</v>
      </c>
      <c r="H558" s="10" t="s">
        <v>1322</v>
      </c>
      <c r="I558" s="10">
        <v>1300</v>
      </c>
      <c r="J558" s="10" t="s">
        <v>51</v>
      </c>
      <c r="K558" s="10" t="s">
        <v>1339</v>
      </c>
      <c r="L558" s="10" t="s">
        <v>22</v>
      </c>
      <c r="M558" s="11">
        <v>2</v>
      </c>
      <c r="N558" s="10">
        <v>1.5</v>
      </c>
      <c r="O558" s="12" t="s">
        <v>1885</v>
      </c>
      <c r="P558" s="11">
        <f ca="1">IFERROR(__xludf.DUMMYFUNCTION("COUNTA(SPLIT(Q558,"" ""))"),140)</f>
        <v>140</v>
      </c>
      <c r="Q558" s="11">
        <v>7</v>
      </c>
      <c r="R558" s="11">
        <f ca="1">IFERROR(__xludf.DUMMYFUNCTION("COUNTA(SPLIT($Q558,CHAR(10),FALSE))"),2)</f>
        <v>2</v>
      </c>
      <c r="S558" s="2">
        <v>-0.732070942</v>
      </c>
      <c r="T558" s="2">
        <v>0.47055423000000002</v>
      </c>
      <c r="U558" s="2">
        <v>37.590000000000003</v>
      </c>
      <c r="V558" s="2">
        <v>13.02</v>
      </c>
      <c r="W558" s="2">
        <v>13.42</v>
      </c>
      <c r="X558" s="2">
        <v>15</v>
      </c>
      <c r="Y558" s="2">
        <v>11.91</v>
      </c>
      <c r="Z558" s="2">
        <v>0.31774000000000002</v>
      </c>
      <c r="AA558" s="2">
        <v>0.33239999999999997</v>
      </c>
      <c r="AB558" s="2">
        <v>6.8846730120000004</v>
      </c>
    </row>
    <row r="559" spans="1:28" x14ac:dyDescent="0.2">
      <c r="A559" s="8">
        <v>2087</v>
      </c>
      <c r="B559" s="5" t="s">
        <v>1335</v>
      </c>
      <c r="C559" s="5" t="s">
        <v>1886</v>
      </c>
      <c r="D559" s="5"/>
      <c r="E559" s="9" t="s">
        <v>1887</v>
      </c>
      <c r="F559" s="10">
        <v>2020</v>
      </c>
      <c r="G559" s="10" t="s">
        <v>68</v>
      </c>
      <c r="H559" s="10" t="s">
        <v>1322</v>
      </c>
      <c r="I559" s="10">
        <v>1700</v>
      </c>
      <c r="J559" s="10" t="s">
        <v>51</v>
      </c>
      <c r="K559" s="10" t="s">
        <v>1339</v>
      </c>
      <c r="L559" s="10" t="s">
        <v>22</v>
      </c>
      <c r="M559" s="11">
        <v>2</v>
      </c>
      <c r="N559" s="10">
        <v>1.5</v>
      </c>
      <c r="O559" s="12" t="s">
        <v>1888</v>
      </c>
      <c r="P559" s="11">
        <f ca="1">IFERROR(__xludf.DUMMYFUNCTION("COUNTA(SPLIT(Q559,"" ""))"),152)</f>
        <v>152</v>
      </c>
      <c r="Q559" s="11">
        <v>5</v>
      </c>
      <c r="R559" s="11">
        <f ca="1">IFERROR(__xludf.DUMMYFUNCTION("COUNTA(SPLIT($Q559,CHAR(10),FALSE))"),2)</f>
        <v>2</v>
      </c>
      <c r="S559" s="2">
        <v>-0.801361989</v>
      </c>
      <c r="T559" s="2">
        <v>0.49853241999999998</v>
      </c>
      <c r="U559" s="2">
        <v>15.98</v>
      </c>
      <c r="V559" s="2">
        <v>18.63</v>
      </c>
      <c r="W559" s="2">
        <v>20.03</v>
      </c>
      <c r="X559" s="2">
        <v>18</v>
      </c>
      <c r="Y559" s="2">
        <v>11.76</v>
      </c>
      <c r="Z559" s="2">
        <v>0.29369000000000001</v>
      </c>
      <c r="AA559" s="2">
        <v>0.30620999999999998</v>
      </c>
      <c r="AB559" s="2">
        <v>2.70346134</v>
      </c>
    </row>
    <row r="560" spans="1:28" x14ac:dyDescent="0.2">
      <c r="A560" s="8">
        <v>2088</v>
      </c>
      <c r="B560" s="5" t="s">
        <v>1319</v>
      </c>
      <c r="C560" s="5" t="s">
        <v>1889</v>
      </c>
      <c r="D560" s="5"/>
      <c r="E560" s="9" t="s">
        <v>1890</v>
      </c>
      <c r="F560" s="10">
        <v>2020</v>
      </c>
      <c r="G560" s="10" t="s">
        <v>68</v>
      </c>
      <c r="H560" s="10" t="s">
        <v>1322</v>
      </c>
      <c r="I560" s="10">
        <v>900</v>
      </c>
      <c r="J560" s="10" t="s">
        <v>51</v>
      </c>
      <c r="K560" s="10" t="s">
        <v>1323</v>
      </c>
      <c r="L560" s="10" t="s">
        <v>18</v>
      </c>
      <c r="M560" s="11">
        <v>1</v>
      </c>
      <c r="N560" s="10">
        <v>1</v>
      </c>
      <c r="O560" s="12" t="s">
        <v>1891</v>
      </c>
      <c r="P560" s="11">
        <f ca="1">IFERROR(__xludf.DUMMYFUNCTION("COUNTA(SPLIT(Q560,"" ""))"),189)</f>
        <v>189</v>
      </c>
      <c r="Q560" s="11">
        <v>14</v>
      </c>
      <c r="R560" s="11">
        <f ca="1">IFERROR(__xludf.DUMMYFUNCTION("COUNTA(SPLIT($Q560,CHAR(10),FALSE))"),3)</f>
        <v>3</v>
      </c>
      <c r="S560" s="2">
        <v>-0.74187836900000004</v>
      </c>
      <c r="T560" s="2">
        <v>0.46331798800000001</v>
      </c>
      <c r="U560" s="2">
        <v>70.47</v>
      </c>
      <c r="V560" s="2">
        <v>6.61</v>
      </c>
      <c r="W560" s="2">
        <v>7.51</v>
      </c>
      <c r="X560" s="2">
        <v>10</v>
      </c>
      <c r="Y560" s="2">
        <v>8.5500000000000007</v>
      </c>
      <c r="Z560" s="2">
        <v>0.19957</v>
      </c>
      <c r="AA560" s="2">
        <v>0.18079000000000001</v>
      </c>
      <c r="AB560" s="2">
        <v>18.401022470000001</v>
      </c>
    </row>
    <row r="561" spans="1:28" x14ac:dyDescent="0.2">
      <c r="A561" s="8">
        <v>2089</v>
      </c>
      <c r="B561" s="5" t="s">
        <v>1335</v>
      </c>
      <c r="C561" s="5" t="s">
        <v>1892</v>
      </c>
      <c r="D561" s="5"/>
      <c r="E561" s="9" t="s">
        <v>1893</v>
      </c>
      <c r="F561" s="10">
        <v>2020</v>
      </c>
      <c r="G561" s="10" t="s">
        <v>68</v>
      </c>
      <c r="H561" s="10" t="s">
        <v>1322</v>
      </c>
      <c r="I561" s="10">
        <v>1100</v>
      </c>
      <c r="J561" s="10" t="s">
        <v>17</v>
      </c>
      <c r="K561" s="10" t="s">
        <v>1339</v>
      </c>
      <c r="L561" s="10" t="s">
        <v>18</v>
      </c>
      <c r="M561" s="11">
        <v>1</v>
      </c>
      <c r="N561" s="10">
        <v>1</v>
      </c>
      <c r="O561" s="12" t="s">
        <v>1894</v>
      </c>
      <c r="P561" s="11">
        <f ca="1">IFERROR(__xludf.DUMMYFUNCTION("COUNTA(SPLIT(Q561,"" ""))"),135)</f>
        <v>135</v>
      </c>
      <c r="Q561" s="11">
        <v>4</v>
      </c>
      <c r="R561" s="11">
        <f ca="1">IFERROR(__xludf.DUMMYFUNCTION("COUNTA(SPLIT($Q561,CHAR(10),FALSE))"),1)</f>
        <v>1</v>
      </c>
      <c r="S561" s="2">
        <v>-1.008548435</v>
      </c>
      <c r="T561" s="2">
        <v>0.472460767</v>
      </c>
      <c r="U561" s="2">
        <v>45.43</v>
      </c>
      <c r="V561" s="2">
        <v>15.37</v>
      </c>
      <c r="W561" s="2">
        <v>17.2</v>
      </c>
      <c r="X561" s="2">
        <v>16</v>
      </c>
      <c r="Y561" s="2">
        <v>12.06</v>
      </c>
      <c r="Z561" s="2">
        <v>0.37806000000000001</v>
      </c>
      <c r="AA561" s="2">
        <v>0.43086999999999998</v>
      </c>
      <c r="AB561" s="2">
        <v>6.2687255759999996</v>
      </c>
    </row>
    <row r="562" spans="1:28" x14ac:dyDescent="0.2">
      <c r="A562" s="8">
        <v>2090</v>
      </c>
      <c r="B562" s="5" t="s">
        <v>1319</v>
      </c>
      <c r="C562" s="5" t="s">
        <v>1895</v>
      </c>
      <c r="D562" s="5"/>
      <c r="E562" s="9" t="s">
        <v>1896</v>
      </c>
      <c r="F562" s="10">
        <v>2020</v>
      </c>
      <c r="G562" s="10" t="s">
        <v>68</v>
      </c>
      <c r="H562" s="10" t="s">
        <v>1322</v>
      </c>
      <c r="I562" s="10">
        <v>900</v>
      </c>
      <c r="J562" s="10" t="s">
        <v>51</v>
      </c>
      <c r="K562" s="10" t="s">
        <v>1323</v>
      </c>
      <c r="L562" s="10" t="s">
        <v>18</v>
      </c>
      <c r="M562" s="11">
        <v>1</v>
      </c>
      <c r="N562" s="10">
        <v>1</v>
      </c>
      <c r="O562" s="12" t="s">
        <v>1897</v>
      </c>
      <c r="P562" s="11">
        <f ca="1">IFERROR(__xludf.DUMMYFUNCTION("COUNTA(SPLIT(Q562,"" ""))"),172)</f>
        <v>172</v>
      </c>
      <c r="Q562" s="11">
        <v>14</v>
      </c>
      <c r="R562" s="11">
        <f ca="1">IFERROR(__xludf.DUMMYFUNCTION("COUNTA(SPLIT($Q562,CHAR(10),FALSE))"),2)</f>
        <v>2</v>
      </c>
      <c r="S562" s="2">
        <v>0.13189068300000001</v>
      </c>
      <c r="T562" s="2">
        <v>0.49940507000000001</v>
      </c>
      <c r="U562" s="2">
        <v>87.06</v>
      </c>
      <c r="V562" s="2">
        <v>3.98</v>
      </c>
      <c r="W562" s="2">
        <v>4.5999999999999996</v>
      </c>
      <c r="X562" s="2">
        <v>7</v>
      </c>
      <c r="Y562" s="2">
        <v>7.68</v>
      </c>
      <c r="Z562" s="2">
        <v>9.4229999999999994E-2</v>
      </c>
      <c r="AA562" s="2">
        <v>8.0949999999999994E-2</v>
      </c>
      <c r="AB562" s="2">
        <v>17.976874309999999</v>
      </c>
    </row>
    <row r="563" spans="1:28" x14ac:dyDescent="0.2">
      <c r="A563" s="8">
        <v>2091</v>
      </c>
      <c r="B563" s="5" t="s">
        <v>1319</v>
      </c>
      <c r="C563" s="5" t="s">
        <v>1898</v>
      </c>
      <c r="D563" s="5"/>
      <c r="E563" s="9" t="s">
        <v>1899</v>
      </c>
      <c r="F563" s="10">
        <v>2020</v>
      </c>
      <c r="G563" s="10" t="s">
        <v>68</v>
      </c>
      <c r="H563" s="10" t="s">
        <v>1346</v>
      </c>
      <c r="I563" s="10">
        <v>900</v>
      </c>
      <c r="J563" s="10" t="s">
        <v>51</v>
      </c>
      <c r="K563" s="10" t="s">
        <v>1323</v>
      </c>
      <c r="L563" s="10" t="s">
        <v>18</v>
      </c>
      <c r="M563" s="11">
        <v>1</v>
      </c>
      <c r="N563" s="10">
        <v>1</v>
      </c>
      <c r="O563" s="12" t="s">
        <v>1900</v>
      </c>
      <c r="P563" s="11">
        <f ca="1">IFERROR(__xludf.DUMMYFUNCTION("COUNTA(SPLIT(Q563,"" ""))"),167)</f>
        <v>167</v>
      </c>
      <c r="Q563" s="11">
        <v>12</v>
      </c>
      <c r="R563" s="11">
        <f ca="1">IFERROR(__xludf.DUMMYFUNCTION("COUNTA(SPLIT($Q563,CHAR(10),FALSE))"),4)</f>
        <v>4</v>
      </c>
      <c r="S563" s="2">
        <v>-0.28187632600000001</v>
      </c>
      <c r="T563" s="2">
        <v>0.50178767700000004</v>
      </c>
      <c r="U563" s="2">
        <v>63.57</v>
      </c>
      <c r="V563" s="2">
        <v>7.91</v>
      </c>
      <c r="W563" s="2">
        <v>9.49</v>
      </c>
      <c r="X563" s="2">
        <v>9</v>
      </c>
      <c r="Y563" s="2">
        <v>10.28</v>
      </c>
      <c r="Z563" s="2">
        <v>0.27011000000000002</v>
      </c>
      <c r="AA563" s="2">
        <v>0.25659999999999999</v>
      </c>
      <c r="AB563" s="2">
        <v>19.226057829999998</v>
      </c>
    </row>
    <row r="564" spans="1:28" x14ac:dyDescent="0.2">
      <c r="A564" s="8">
        <v>2092</v>
      </c>
      <c r="B564" s="5" t="s">
        <v>1335</v>
      </c>
      <c r="C564" s="5" t="s">
        <v>1901</v>
      </c>
      <c r="D564" s="5"/>
      <c r="E564" s="9" t="s">
        <v>1902</v>
      </c>
      <c r="F564" s="10">
        <v>2020</v>
      </c>
      <c r="G564" s="10" t="s">
        <v>68</v>
      </c>
      <c r="H564" s="10" t="s">
        <v>1346</v>
      </c>
      <c r="I564" s="10">
        <v>1500</v>
      </c>
      <c r="J564" s="10" t="s">
        <v>51</v>
      </c>
      <c r="K564" s="10" t="s">
        <v>1339</v>
      </c>
      <c r="L564" s="10" t="s">
        <v>18</v>
      </c>
      <c r="M564" s="11">
        <v>1</v>
      </c>
      <c r="N564" s="10">
        <v>1</v>
      </c>
      <c r="O564" s="12" t="s">
        <v>1903</v>
      </c>
      <c r="P564" s="11">
        <f ca="1">IFERROR(__xludf.DUMMYFUNCTION("COUNTA(SPLIT(Q564,"" ""))"),186)</f>
        <v>186</v>
      </c>
      <c r="Q564" s="11">
        <v>6</v>
      </c>
      <c r="R564" s="11">
        <f ca="1">IFERROR(__xludf.DUMMYFUNCTION("COUNTA(SPLIT($Q564,CHAR(10),FALSE))"),2)</f>
        <v>2</v>
      </c>
      <c r="S564" s="2">
        <v>-0.616799879</v>
      </c>
      <c r="T564" s="2">
        <v>0.44943714699999998</v>
      </c>
      <c r="U564" s="2">
        <v>35.86</v>
      </c>
      <c r="V564" s="2">
        <v>16</v>
      </c>
      <c r="W564" s="2">
        <v>15.78</v>
      </c>
      <c r="X564" s="2">
        <v>17</v>
      </c>
      <c r="Y564" s="2">
        <v>10</v>
      </c>
      <c r="Z564" s="2">
        <v>0.30720999999999998</v>
      </c>
      <c r="AA564" s="2">
        <v>0.29859999999999998</v>
      </c>
      <c r="AB564" s="2">
        <v>8.2514352580000008</v>
      </c>
    </row>
    <row r="565" spans="1:28" x14ac:dyDescent="0.2">
      <c r="A565" s="8">
        <v>2093</v>
      </c>
      <c r="B565" s="5" t="s">
        <v>1335</v>
      </c>
      <c r="C565" s="5" t="s">
        <v>1904</v>
      </c>
      <c r="D565" s="5"/>
      <c r="E565" s="9" t="s">
        <v>1905</v>
      </c>
      <c r="F565" s="10">
        <v>2020</v>
      </c>
      <c r="G565" s="10" t="s">
        <v>68</v>
      </c>
      <c r="H565" s="10" t="s">
        <v>1346</v>
      </c>
      <c r="I565" s="10">
        <v>1300</v>
      </c>
      <c r="J565" s="10" t="s">
        <v>51</v>
      </c>
      <c r="K565" s="10" t="s">
        <v>1339</v>
      </c>
      <c r="L565" s="10" t="s">
        <v>18</v>
      </c>
      <c r="M565" s="11">
        <v>1</v>
      </c>
      <c r="N565" s="10">
        <v>1</v>
      </c>
      <c r="O565" s="12" t="s">
        <v>1906</v>
      </c>
      <c r="P565" s="11">
        <f ca="1">IFERROR(__xludf.DUMMYFUNCTION("COUNTA(SPLIT(Q565,"" ""))"),142)</f>
        <v>142</v>
      </c>
      <c r="Q565" s="11">
        <v>8</v>
      </c>
      <c r="R565" s="11">
        <f ca="1">IFERROR(__xludf.DUMMYFUNCTION("COUNTA(SPLIT($Q565,CHAR(10),FALSE))"),2)</f>
        <v>2</v>
      </c>
      <c r="S565" s="2">
        <v>-1.1296799019999999</v>
      </c>
      <c r="T565" s="2">
        <v>0.45647217200000001</v>
      </c>
      <c r="U565" s="2">
        <v>44.93</v>
      </c>
      <c r="V565" s="2">
        <v>11.43</v>
      </c>
      <c r="W565" s="2">
        <v>10.65</v>
      </c>
      <c r="X565" s="2">
        <v>13</v>
      </c>
      <c r="Y565" s="2">
        <v>10.38</v>
      </c>
      <c r="Z565" s="2">
        <v>0.26661000000000001</v>
      </c>
      <c r="AA565" s="2">
        <v>0.26507999999999998</v>
      </c>
      <c r="AB565" s="2">
        <v>3.4126240989999999</v>
      </c>
    </row>
    <row r="566" spans="1:28" x14ac:dyDescent="0.2">
      <c r="A566" s="8">
        <v>2094</v>
      </c>
      <c r="B566" s="5" t="s">
        <v>1907</v>
      </c>
      <c r="C566" s="5" t="s">
        <v>1908</v>
      </c>
      <c r="D566" s="5"/>
      <c r="E566" s="9" t="s">
        <v>1909</v>
      </c>
      <c r="F566" s="10">
        <v>2020</v>
      </c>
      <c r="G566" s="10" t="s">
        <v>68</v>
      </c>
      <c r="H566" s="10"/>
      <c r="I566" s="10">
        <v>1100</v>
      </c>
      <c r="J566" s="10" t="s">
        <v>17</v>
      </c>
      <c r="K566" s="10" t="s">
        <v>1354</v>
      </c>
      <c r="L566" s="10" t="s">
        <v>18</v>
      </c>
      <c r="M566" s="11">
        <v>1</v>
      </c>
      <c r="N566" s="10">
        <v>1</v>
      </c>
      <c r="O566" s="12" t="s">
        <v>1910</v>
      </c>
      <c r="P566" s="11">
        <f ca="1">IFERROR(__xludf.DUMMYFUNCTION("COUNTA(SPLIT(Q566,"" ""))"),174)</f>
        <v>174</v>
      </c>
      <c r="Q566" s="11">
        <v>11</v>
      </c>
      <c r="R566" s="11">
        <f ca="1">IFERROR(__xludf.DUMMYFUNCTION("COUNTA(SPLIT($Q566,CHAR(10),FALSE))"),3)</f>
        <v>3</v>
      </c>
      <c r="S566" s="2">
        <v>-0.23753102300000001</v>
      </c>
      <c r="T566" s="2">
        <v>0.48458982299999998</v>
      </c>
      <c r="U566" s="2">
        <v>57.33</v>
      </c>
      <c r="V566" s="2">
        <v>9.2799999999999994</v>
      </c>
      <c r="W566" s="2">
        <v>8</v>
      </c>
      <c r="X566" s="2">
        <v>12</v>
      </c>
      <c r="Y566" s="2">
        <v>8.8699999999999992</v>
      </c>
      <c r="Z566" s="2">
        <v>0.17827000000000001</v>
      </c>
      <c r="AA566" s="2">
        <v>0.16070000000000001</v>
      </c>
      <c r="AB566" s="2">
        <v>12.556524659999999</v>
      </c>
    </row>
    <row r="567" spans="1:28" x14ac:dyDescent="0.2">
      <c r="A567" s="8">
        <v>2095</v>
      </c>
      <c r="B567" s="5" t="s">
        <v>1319</v>
      </c>
      <c r="C567" s="5" t="s">
        <v>1911</v>
      </c>
      <c r="D567" s="5"/>
      <c r="E567" s="9" t="s">
        <v>1912</v>
      </c>
      <c r="F567" s="10">
        <v>2020</v>
      </c>
      <c r="G567" s="10" t="s">
        <v>68</v>
      </c>
      <c r="H567" s="10" t="s">
        <v>1338</v>
      </c>
      <c r="I567" s="10">
        <v>1300</v>
      </c>
      <c r="J567" s="10" t="s">
        <v>51</v>
      </c>
      <c r="K567" s="10" t="s">
        <v>1323</v>
      </c>
      <c r="L567" s="10" t="s">
        <v>18</v>
      </c>
      <c r="M567" s="11">
        <v>1</v>
      </c>
      <c r="N567" s="10">
        <v>1</v>
      </c>
      <c r="O567" s="12" t="s">
        <v>1913</v>
      </c>
      <c r="P567" s="11">
        <f ca="1">IFERROR(__xludf.DUMMYFUNCTION("COUNTA(SPLIT(Q567,"" ""))"),185)</f>
        <v>185</v>
      </c>
      <c r="Q567" s="11">
        <v>10</v>
      </c>
      <c r="R567" s="11">
        <f ca="1">IFERROR(__xludf.DUMMYFUNCTION("COUNTA(SPLIT($Q567,CHAR(10),FALSE))"),3)</f>
        <v>3</v>
      </c>
      <c r="S567" s="2">
        <v>-1.874572871</v>
      </c>
      <c r="T567" s="2">
        <v>0.474551373</v>
      </c>
      <c r="U567" s="2">
        <v>53.15</v>
      </c>
      <c r="V567" s="2">
        <v>10.44</v>
      </c>
      <c r="W567" s="2">
        <v>9.86</v>
      </c>
      <c r="X567" s="2">
        <v>13</v>
      </c>
      <c r="Y567" s="2">
        <v>10.53</v>
      </c>
      <c r="Z567" s="2">
        <v>0.28974</v>
      </c>
      <c r="AA567" s="2">
        <v>0.26334000000000002</v>
      </c>
      <c r="AB567" s="2">
        <v>12.160673490000001</v>
      </c>
    </row>
    <row r="568" spans="1:28" x14ac:dyDescent="0.2">
      <c r="A568" s="8">
        <v>2097</v>
      </c>
      <c r="B568" s="5" t="s">
        <v>1335</v>
      </c>
      <c r="C568" s="5" t="s">
        <v>1914</v>
      </c>
      <c r="D568" s="5"/>
      <c r="E568" s="9" t="s">
        <v>1915</v>
      </c>
      <c r="F568" s="10">
        <v>2020</v>
      </c>
      <c r="G568" s="10" t="s">
        <v>68</v>
      </c>
      <c r="H568" s="10" t="s">
        <v>1338</v>
      </c>
      <c r="I568" s="10">
        <v>1300</v>
      </c>
      <c r="J568" s="10" t="s">
        <v>51</v>
      </c>
      <c r="K568" s="10" t="s">
        <v>1339</v>
      </c>
      <c r="L568" s="10" t="s">
        <v>18</v>
      </c>
      <c r="M568" s="11">
        <v>1</v>
      </c>
      <c r="N568" s="10">
        <v>1</v>
      </c>
      <c r="O568" s="12" t="s">
        <v>1916</v>
      </c>
      <c r="P568" s="11">
        <f ca="1">IFERROR(__xludf.DUMMYFUNCTION("COUNTA(SPLIT(Q568,"" ""))"),181)</f>
        <v>181</v>
      </c>
      <c r="Q568" s="11">
        <v>8</v>
      </c>
      <c r="R568" s="11">
        <f ca="1">IFERROR(__xludf.DUMMYFUNCTION("COUNTA(SPLIT($Q568,CHAR(10),FALSE))"),1)</f>
        <v>1</v>
      </c>
      <c r="S568" s="2">
        <v>-1.9155883730000001</v>
      </c>
      <c r="T568" s="2">
        <v>0.48719269500000001</v>
      </c>
      <c r="U568" s="2">
        <v>44</v>
      </c>
      <c r="V568" s="2">
        <v>12.8</v>
      </c>
      <c r="W568" s="2">
        <v>13.18</v>
      </c>
      <c r="X568" s="2">
        <v>12</v>
      </c>
      <c r="Y568" s="2">
        <v>10.119999999999999</v>
      </c>
      <c r="Z568" s="2">
        <v>0.35810999999999998</v>
      </c>
      <c r="AA568" s="2">
        <v>0.33900999999999998</v>
      </c>
      <c r="AB568" s="2">
        <v>6.4039929750000004</v>
      </c>
    </row>
    <row r="569" spans="1:28" x14ac:dyDescent="0.2">
      <c r="A569" s="8">
        <v>2098</v>
      </c>
      <c r="B569" s="5" t="s">
        <v>1335</v>
      </c>
      <c r="C569" s="5" t="s">
        <v>1917</v>
      </c>
      <c r="D569" s="5"/>
      <c r="E569" s="9" t="s">
        <v>1918</v>
      </c>
      <c r="F569" s="10">
        <v>2020</v>
      </c>
      <c r="G569" s="10" t="s">
        <v>68</v>
      </c>
      <c r="H569" s="10" t="s">
        <v>1338</v>
      </c>
      <c r="I569" s="10">
        <v>1300</v>
      </c>
      <c r="J569" s="10" t="s">
        <v>17</v>
      </c>
      <c r="K569" s="10" t="s">
        <v>1339</v>
      </c>
      <c r="L569" s="10" t="s">
        <v>18</v>
      </c>
      <c r="M569" s="11">
        <v>1</v>
      </c>
      <c r="N569" s="10">
        <v>1</v>
      </c>
      <c r="O569" s="12" t="s">
        <v>1919</v>
      </c>
      <c r="P569" s="11">
        <f ca="1">IFERROR(__xludf.DUMMYFUNCTION("COUNTA(SPLIT(Q569,"" ""))"),147)</f>
        <v>147</v>
      </c>
      <c r="Q569" s="11">
        <v>8</v>
      </c>
      <c r="R569" s="11">
        <f ca="1">IFERROR(__xludf.DUMMYFUNCTION("COUNTA(SPLIT($Q569,CHAR(10),FALSE))"),1)</f>
        <v>1</v>
      </c>
      <c r="S569" s="2">
        <v>-1.657258828</v>
      </c>
      <c r="T569" s="2">
        <v>0.48023322800000001</v>
      </c>
      <c r="U569" s="2">
        <v>65.42</v>
      </c>
      <c r="V569" s="2">
        <v>8.7899999999999991</v>
      </c>
      <c r="W569" s="2">
        <v>8.6999999999999993</v>
      </c>
      <c r="X569" s="2">
        <v>11</v>
      </c>
      <c r="Y569" s="2">
        <v>9.6199999999999992</v>
      </c>
      <c r="Z569" s="2">
        <v>0.36582999999999999</v>
      </c>
      <c r="AA569" s="2">
        <v>0.37974000000000002</v>
      </c>
      <c r="AB569" s="2">
        <v>13.416103189999999</v>
      </c>
    </row>
    <row r="570" spans="1:28" x14ac:dyDescent="0.2">
      <c r="A570" s="8">
        <v>2099</v>
      </c>
      <c r="B570" s="5" t="s">
        <v>1335</v>
      </c>
      <c r="C570" s="5" t="s">
        <v>1920</v>
      </c>
      <c r="D570" s="5"/>
      <c r="E570" s="9" t="s">
        <v>1921</v>
      </c>
      <c r="F570" s="10">
        <v>2020</v>
      </c>
      <c r="G570" s="10" t="s">
        <v>68</v>
      </c>
      <c r="H570" s="10" t="s">
        <v>1338</v>
      </c>
      <c r="I570" s="10">
        <v>1300</v>
      </c>
      <c r="J570" s="10" t="s">
        <v>51</v>
      </c>
      <c r="K570" s="10" t="s">
        <v>1339</v>
      </c>
      <c r="L570" s="10" t="s">
        <v>18</v>
      </c>
      <c r="M570" s="11">
        <v>1</v>
      </c>
      <c r="N570" s="10">
        <v>1</v>
      </c>
      <c r="O570" s="12" t="s">
        <v>1922</v>
      </c>
      <c r="P570" s="11">
        <f ca="1">IFERROR(__xludf.DUMMYFUNCTION("COUNTA(SPLIT(Q570,"" ""))"),162)</f>
        <v>162</v>
      </c>
      <c r="Q570" s="11">
        <v>8</v>
      </c>
      <c r="R570" s="11">
        <f ca="1">IFERROR(__xludf.DUMMYFUNCTION("COUNTA(SPLIT($Q570,CHAR(10),FALSE))"),3)</f>
        <v>3</v>
      </c>
      <c r="S570" s="2">
        <v>-0.80749582600000003</v>
      </c>
      <c r="T570" s="2">
        <v>0.44837459699999999</v>
      </c>
      <c r="U570" s="2">
        <v>50.72</v>
      </c>
      <c r="V570" s="2">
        <v>11.34</v>
      </c>
      <c r="W570" s="2">
        <v>12.07</v>
      </c>
      <c r="X570" s="2">
        <v>14</v>
      </c>
      <c r="Y570" s="2">
        <v>10.37</v>
      </c>
      <c r="Z570" s="2">
        <v>0.20225000000000001</v>
      </c>
      <c r="AA570" s="2">
        <v>0.18734999999999999</v>
      </c>
      <c r="AB570" s="2">
        <v>8.8253292779999999</v>
      </c>
    </row>
    <row r="571" spans="1:28" x14ac:dyDescent="0.2">
      <c r="A571" s="8">
        <v>2100</v>
      </c>
      <c r="B571" s="5" t="s">
        <v>1335</v>
      </c>
      <c r="C571" s="5" t="s">
        <v>1923</v>
      </c>
      <c r="D571" s="5"/>
      <c r="E571" s="9" t="s">
        <v>1924</v>
      </c>
      <c r="F571" s="10">
        <v>2020</v>
      </c>
      <c r="G571" s="10" t="s">
        <v>68</v>
      </c>
      <c r="H571" s="10" t="s">
        <v>1346</v>
      </c>
      <c r="I571" s="10">
        <v>1300</v>
      </c>
      <c r="J571" s="10" t="s">
        <v>51</v>
      </c>
      <c r="K571" s="10" t="s">
        <v>1339</v>
      </c>
      <c r="L571" s="10" t="s">
        <v>18</v>
      </c>
      <c r="M571" s="11">
        <v>1</v>
      </c>
      <c r="N571" s="10">
        <v>1</v>
      </c>
      <c r="O571" s="12" t="s">
        <v>1925</v>
      </c>
      <c r="P571" s="11">
        <f ca="1">IFERROR(__xludf.DUMMYFUNCTION("COUNTA(SPLIT(Q571,"" ""))"),165)</f>
        <v>165</v>
      </c>
      <c r="Q571" s="11">
        <v>8</v>
      </c>
      <c r="R571" s="11">
        <f ca="1">IFERROR(__xludf.DUMMYFUNCTION("COUNTA(SPLIT($Q571,CHAR(10),FALSE))"),2)</f>
        <v>2</v>
      </c>
      <c r="S571" s="2">
        <v>-1.57315016</v>
      </c>
      <c r="T571" s="2">
        <v>0.44692624600000003</v>
      </c>
      <c r="U571" s="2">
        <v>48.68</v>
      </c>
      <c r="V571" s="2">
        <v>11.62</v>
      </c>
      <c r="W571" s="2">
        <v>12.22</v>
      </c>
      <c r="X571" s="2">
        <v>14</v>
      </c>
      <c r="Y571" s="2">
        <v>9.8000000000000007</v>
      </c>
      <c r="Z571" s="2">
        <v>0.34328999999999998</v>
      </c>
      <c r="AA571" s="2">
        <v>0.34866000000000003</v>
      </c>
      <c r="AB571" s="2">
        <v>12.91979036</v>
      </c>
    </row>
    <row r="572" spans="1:28" x14ac:dyDescent="0.2">
      <c r="A572" s="8">
        <v>2101</v>
      </c>
      <c r="B572" s="5" t="s">
        <v>1319</v>
      </c>
      <c r="C572" s="5" t="s">
        <v>1926</v>
      </c>
      <c r="D572" s="5"/>
      <c r="E572" s="9" t="s">
        <v>1927</v>
      </c>
      <c r="F572" s="10">
        <v>2020</v>
      </c>
      <c r="G572" s="10" t="s">
        <v>68</v>
      </c>
      <c r="H572" s="10" t="s">
        <v>1346</v>
      </c>
      <c r="I572" s="10">
        <v>900</v>
      </c>
      <c r="J572" s="10" t="s">
        <v>51</v>
      </c>
      <c r="K572" s="10" t="s">
        <v>1323</v>
      </c>
      <c r="L572" s="10" t="s">
        <v>18</v>
      </c>
      <c r="M572" s="11">
        <v>1</v>
      </c>
      <c r="N572" s="10">
        <v>1</v>
      </c>
      <c r="O572" s="12" t="s">
        <v>1928</v>
      </c>
      <c r="P572" s="11">
        <f ca="1">IFERROR(__xludf.DUMMYFUNCTION("COUNTA(SPLIT(Q572,"" ""))"),186)</f>
        <v>186</v>
      </c>
      <c r="Q572" s="11">
        <v>15</v>
      </c>
      <c r="R572" s="11">
        <f ca="1">IFERROR(__xludf.DUMMYFUNCTION("COUNTA(SPLIT($Q572,CHAR(10),FALSE))"),3)</f>
        <v>3</v>
      </c>
      <c r="S572" s="2">
        <v>-1.1553109610000001</v>
      </c>
      <c r="T572" s="2">
        <v>0.47626575700000001</v>
      </c>
      <c r="U572" s="2">
        <v>77.569999999999993</v>
      </c>
      <c r="V572" s="2">
        <v>5.37</v>
      </c>
      <c r="W572" s="2">
        <v>4.33</v>
      </c>
      <c r="X572" s="2">
        <v>9</v>
      </c>
      <c r="Y572" s="2">
        <v>8.07</v>
      </c>
      <c r="Z572" s="2">
        <v>0.13618</v>
      </c>
      <c r="AA572" s="2">
        <v>0.1203</v>
      </c>
      <c r="AB572" s="2">
        <v>21.126773109999998</v>
      </c>
    </row>
    <row r="573" spans="1:28" x14ac:dyDescent="0.2">
      <c r="A573" s="8">
        <v>2104</v>
      </c>
      <c r="B573" s="5" t="s">
        <v>1319</v>
      </c>
      <c r="C573" s="5" t="s">
        <v>1929</v>
      </c>
      <c r="D573" s="5"/>
      <c r="E573" s="9" t="s">
        <v>1930</v>
      </c>
      <c r="F573" s="10">
        <v>2020</v>
      </c>
      <c r="G573" s="10" t="s">
        <v>68</v>
      </c>
      <c r="H573" s="10" t="s">
        <v>1322</v>
      </c>
      <c r="I573" s="10">
        <v>1100</v>
      </c>
      <c r="J573" s="10" t="s">
        <v>17</v>
      </c>
      <c r="K573" s="10" t="s">
        <v>1323</v>
      </c>
      <c r="L573" s="10" t="s">
        <v>18</v>
      </c>
      <c r="M573" s="11">
        <v>1</v>
      </c>
      <c r="N573" s="10">
        <v>1</v>
      </c>
      <c r="O573" s="12" t="s">
        <v>1931</v>
      </c>
      <c r="P573" s="11">
        <f ca="1">IFERROR(__xludf.DUMMYFUNCTION("COUNTA(SPLIT(Q573,"" ""))"),161)</f>
        <v>161</v>
      </c>
      <c r="Q573" s="11">
        <v>8</v>
      </c>
      <c r="R573" s="11">
        <f ca="1">IFERROR(__xludf.DUMMYFUNCTION("COUNTA(SPLIT($Q573,CHAR(10),FALSE))"),2)</f>
        <v>2</v>
      </c>
      <c r="S573" s="2">
        <v>-0.70582551699999996</v>
      </c>
      <c r="T573" s="2">
        <v>0.46210831699999999</v>
      </c>
      <c r="U573" s="2">
        <v>67.38</v>
      </c>
      <c r="V573" s="2">
        <v>8.9499999999999993</v>
      </c>
      <c r="W573" s="2">
        <v>9.4700000000000006</v>
      </c>
      <c r="X573" s="2">
        <v>11</v>
      </c>
      <c r="Y573" s="2">
        <v>8.02</v>
      </c>
      <c r="Z573" s="2">
        <v>0.19561000000000001</v>
      </c>
      <c r="AA573" s="2">
        <v>0.20688000000000001</v>
      </c>
      <c r="AB573" s="2">
        <v>16.59959087</v>
      </c>
    </row>
    <row r="574" spans="1:28" x14ac:dyDescent="0.2">
      <c r="A574" s="8">
        <v>2105</v>
      </c>
      <c r="B574" s="5" t="s">
        <v>1335</v>
      </c>
      <c r="C574" s="5" t="s">
        <v>1932</v>
      </c>
      <c r="D574" s="5"/>
      <c r="E574" s="9" t="s">
        <v>1933</v>
      </c>
      <c r="F574" s="10">
        <v>2020</v>
      </c>
      <c r="G574" s="10" t="s">
        <v>68</v>
      </c>
      <c r="H574" s="10" t="s">
        <v>1338</v>
      </c>
      <c r="I574" s="10">
        <v>1700</v>
      </c>
      <c r="J574" s="10" t="s">
        <v>51</v>
      </c>
      <c r="K574" s="10" t="s">
        <v>1339</v>
      </c>
      <c r="L574" s="10" t="s">
        <v>18</v>
      </c>
      <c r="M574" s="11">
        <v>1</v>
      </c>
      <c r="N574" s="10">
        <v>1</v>
      </c>
      <c r="O574" s="12" t="s">
        <v>1934</v>
      </c>
      <c r="P574" s="11">
        <f ca="1">IFERROR(__xludf.DUMMYFUNCTION("COUNTA(SPLIT(Q574,"" ""))"),169)</f>
        <v>169</v>
      </c>
      <c r="Q574" s="11">
        <v>5</v>
      </c>
      <c r="R574" s="11">
        <f ca="1">IFERROR(__xludf.DUMMYFUNCTION("COUNTA(SPLIT($Q574,CHAR(10),FALSE))"),5)</f>
        <v>5</v>
      </c>
      <c r="S574" s="2">
        <v>-1.2709394270000001</v>
      </c>
      <c r="T574" s="2">
        <v>0.473851193</v>
      </c>
      <c r="U574" s="2">
        <v>33.54</v>
      </c>
      <c r="V574" s="2">
        <v>17.82</v>
      </c>
      <c r="W574" s="2">
        <v>19.34</v>
      </c>
      <c r="X574" s="2">
        <v>16</v>
      </c>
      <c r="Y574" s="2">
        <v>11</v>
      </c>
      <c r="Z574" s="2">
        <v>0.17252000000000001</v>
      </c>
      <c r="AA574" s="2">
        <v>0.15941</v>
      </c>
      <c r="AB574" s="2">
        <v>9.8307139540000001</v>
      </c>
    </row>
    <row r="575" spans="1:28" x14ac:dyDescent="0.2">
      <c r="A575" s="8">
        <v>2106</v>
      </c>
      <c r="B575" s="5" t="s">
        <v>1335</v>
      </c>
      <c r="C575" s="5" t="s">
        <v>1935</v>
      </c>
      <c r="D575" s="5"/>
      <c r="E575" s="9" t="s">
        <v>1936</v>
      </c>
      <c r="F575" s="10">
        <v>2020</v>
      </c>
      <c r="G575" s="10" t="s">
        <v>68</v>
      </c>
      <c r="H575" s="10" t="s">
        <v>1338</v>
      </c>
      <c r="I575" s="10">
        <v>1300</v>
      </c>
      <c r="J575" s="10" t="s">
        <v>17</v>
      </c>
      <c r="K575" s="10" t="s">
        <v>1339</v>
      </c>
      <c r="L575" s="10" t="s">
        <v>30</v>
      </c>
      <c r="M575" s="11">
        <v>3</v>
      </c>
      <c r="N575" s="10">
        <v>3</v>
      </c>
      <c r="O575" s="12" t="s">
        <v>1937</v>
      </c>
      <c r="P575" s="11">
        <f ca="1">IFERROR(__xludf.DUMMYFUNCTION("COUNTA(SPLIT(Q575,"" ""))"),168)</f>
        <v>168</v>
      </c>
      <c r="Q575" s="11">
        <v>9</v>
      </c>
      <c r="R575" s="11">
        <f ca="1">IFERROR(__xludf.DUMMYFUNCTION("COUNTA(SPLIT($Q575,CHAR(10),FALSE))"),3)</f>
        <v>3</v>
      </c>
      <c r="S575" s="2">
        <v>-1.6620275330000001</v>
      </c>
      <c r="T575" s="2">
        <v>0.48121127699999999</v>
      </c>
      <c r="U575" s="2">
        <v>57.88</v>
      </c>
      <c r="V575" s="2">
        <v>9.99</v>
      </c>
      <c r="W575" s="2">
        <v>11.23</v>
      </c>
      <c r="X575" s="2">
        <v>13</v>
      </c>
      <c r="Y575" s="2">
        <v>10.49</v>
      </c>
      <c r="Z575" s="2">
        <v>0.20885000000000001</v>
      </c>
      <c r="AA575" s="2">
        <v>0.20255000000000001</v>
      </c>
      <c r="AB575" s="2">
        <v>7.5861386399999997</v>
      </c>
    </row>
    <row r="576" spans="1:28" x14ac:dyDescent="0.2">
      <c r="A576" s="8">
        <v>2108</v>
      </c>
      <c r="B576" s="5" t="s">
        <v>1319</v>
      </c>
      <c r="C576" s="5" t="s">
        <v>1938</v>
      </c>
      <c r="D576" s="5"/>
      <c r="E576" s="9" t="s">
        <v>1939</v>
      </c>
      <c r="F576" s="10">
        <v>2020</v>
      </c>
      <c r="G576" s="10" t="s">
        <v>68</v>
      </c>
      <c r="H576" s="10" t="s">
        <v>1322</v>
      </c>
      <c r="I576" s="10">
        <v>500</v>
      </c>
      <c r="J576" s="10" t="s">
        <v>51</v>
      </c>
      <c r="K576" s="10" t="s">
        <v>1323</v>
      </c>
      <c r="L576" s="10" t="s">
        <v>22</v>
      </c>
      <c r="M576" s="11">
        <v>2</v>
      </c>
      <c r="N576" s="10">
        <v>2</v>
      </c>
      <c r="O576" s="12" t="s">
        <v>1940</v>
      </c>
      <c r="P576" s="11">
        <f ca="1">IFERROR(__xludf.DUMMYFUNCTION("COUNTA(SPLIT(Q576,"" ""))"),165)</f>
        <v>165</v>
      </c>
      <c r="Q576" s="11">
        <v>17</v>
      </c>
      <c r="R576" s="11">
        <f ca="1">IFERROR(__xludf.DUMMYFUNCTION("COUNTA(SPLIT($Q576,CHAR(10),FALSE))"),4)</f>
        <v>4</v>
      </c>
      <c r="S576" s="2">
        <v>0.15487857699999999</v>
      </c>
      <c r="T576" s="2">
        <v>0.46142286399999999</v>
      </c>
      <c r="U576" s="2">
        <v>74.27</v>
      </c>
      <c r="V576" s="2">
        <v>5.34</v>
      </c>
      <c r="W576" s="2">
        <v>4.95</v>
      </c>
      <c r="X576" s="2">
        <v>8</v>
      </c>
      <c r="Y576" s="2">
        <v>6.68</v>
      </c>
      <c r="Z576" s="2">
        <v>0.14201</v>
      </c>
      <c r="AA576" s="2">
        <v>0.12531999999999999</v>
      </c>
      <c r="AB576" s="2">
        <v>25.987062550000001</v>
      </c>
    </row>
    <row r="577" spans="1:28" x14ac:dyDescent="0.2">
      <c r="A577" s="8">
        <v>2109</v>
      </c>
      <c r="B577" s="5" t="s">
        <v>1335</v>
      </c>
      <c r="C577" s="5" t="s">
        <v>1941</v>
      </c>
      <c r="D577" s="5"/>
      <c r="E577" s="9" t="s">
        <v>1942</v>
      </c>
      <c r="F577" s="10">
        <v>2020</v>
      </c>
      <c r="G577" s="10" t="s">
        <v>68</v>
      </c>
      <c r="H577" s="10" t="s">
        <v>1322</v>
      </c>
      <c r="I577" s="10">
        <v>1100</v>
      </c>
      <c r="J577" s="10" t="s">
        <v>17</v>
      </c>
      <c r="K577" s="10" t="s">
        <v>1339</v>
      </c>
      <c r="L577" s="10" t="s">
        <v>18</v>
      </c>
      <c r="M577" s="11">
        <v>1</v>
      </c>
      <c r="N577" s="10">
        <v>1</v>
      </c>
      <c r="O577" s="12" t="s">
        <v>1943</v>
      </c>
      <c r="P577" s="11">
        <f ca="1">IFERROR(__xludf.DUMMYFUNCTION("COUNTA(SPLIT(Q577,"" ""))"),165)</f>
        <v>165</v>
      </c>
      <c r="Q577" s="11">
        <v>8</v>
      </c>
      <c r="R577" s="11">
        <f ca="1">IFERROR(__xludf.DUMMYFUNCTION("COUNTA(SPLIT($Q577,CHAR(10),FALSE))"),1)</f>
        <v>1</v>
      </c>
      <c r="S577" s="2">
        <v>-0.60516226399999995</v>
      </c>
      <c r="T577" s="2">
        <v>0.480270908</v>
      </c>
      <c r="U577" s="2">
        <v>34</v>
      </c>
      <c r="V577" s="2">
        <v>13.13</v>
      </c>
      <c r="W577" s="2">
        <v>12.84</v>
      </c>
      <c r="X577" s="2">
        <v>14</v>
      </c>
      <c r="Y577" s="2">
        <v>10.51</v>
      </c>
      <c r="Z577" s="2">
        <v>0.37628</v>
      </c>
      <c r="AA577" s="2">
        <v>0.36101</v>
      </c>
      <c r="AB577" s="2">
        <v>7.098831305</v>
      </c>
    </row>
    <row r="578" spans="1:28" x14ac:dyDescent="0.2">
      <c r="A578" s="8">
        <v>2110</v>
      </c>
      <c r="B578" s="5" t="s">
        <v>1335</v>
      </c>
      <c r="C578" s="5" t="s">
        <v>1944</v>
      </c>
      <c r="D578" s="5"/>
      <c r="E578" s="9" t="s">
        <v>1945</v>
      </c>
      <c r="F578" s="10">
        <v>2020</v>
      </c>
      <c r="G578" s="10" t="s">
        <v>68</v>
      </c>
      <c r="H578" s="10" t="s">
        <v>1322</v>
      </c>
      <c r="I578" s="10">
        <v>1300</v>
      </c>
      <c r="J578" s="10" t="s">
        <v>51</v>
      </c>
      <c r="K578" s="10" t="s">
        <v>1339</v>
      </c>
      <c r="L578" s="10" t="s">
        <v>18</v>
      </c>
      <c r="M578" s="11">
        <v>1</v>
      </c>
      <c r="N578" s="10">
        <v>1</v>
      </c>
      <c r="O578" s="12" t="s">
        <v>1946</v>
      </c>
      <c r="P578" s="11">
        <f ca="1">IFERROR(__xludf.DUMMYFUNCTION("COUNTA(SPLIT(Q578,"" ""))"),154)</f>
        <v>154</v>
      </c>
      <c r="Q578" s="11">
        <v>6</v>
      </c>
      <c r="R578" s="11">
        <f ca="1">IFERROR(__xludf.DUMMYFUNCTION("COUNTA(SPLIT($Q578,CHAR(10),FALSE))"),1)</f>
        <v>1</v>
      </c>
      <c r="S578" s="2">
        <v>-0.55535606199999998</v>
      </c>
      <c r="T578" s="2">
        <v>0.47686306099999998</v>
      </c>
      <c r="U578" s="2">
        <v>48.53</v>
      </c>
      <c r="V578" s="2">
        <v>12.91</v>
      </c>
      <c r="W578" s="2">
        <v>13.88</v>
      </c>
      <c r="X578" s="2">
        <v>14</v>
      </c>
      <c r="Y578" s="2">
        <v>9.3000000000000007</v>
      </c>
      <c r="Z578" s="2">
        <v>0.23150999999999999</v>
      </c>
      <c r="AA578" s="2">
        <v>0.24895999999999999</v>
      </c>
      <c r="AB578" s="2">
        <v>5.7571982999999998</v>
      </c>
    </row>
    <row r="579" spans="1:28" x14ac:dyDescent="0.2">
      <c r="A579" s="8">
        <v>2111</v>
      </c>
      <c r="B579" s="5" t="s">
        <v>1319</v>
      </c>
      <c r="C579" s="5" t="s">
        <v>1322</v>
      </c>
      <c r="D579" s="5"/>
      <c r="E579" s="9" t="s">
        <v>1947</v>
      </c>
      <c r="F579" s="10">
        <v>2020</v>
      </c>
      <c r="G579" s="10" t="s">
        <v>68</v>
      </c>
      <c r="H579" s="10" t="s">
        <v>1322</v>
      </c>
      <c r="I579" s="10">
        <v>1100</v>
      </c>
      <c r="J579" s="10" t="s">
        <v>51</v>
      </c>
      <c r="K579" s="10" t="s">
        <v>1323</v>
      </c>
      <c r="L579" s="10" t="s">
        <v>18</v>
      </c>
      <c r="M579" s="11">
        <v>1</v>
      </c>
      <c r="N579" s="10">
        <v>1</v>
      </c>
      <c r="O579" s="12" t="s">
        <v>1948</v>
      </c>
      <c r="P579" s="11">
        <f ca="1">IFERROR(__xludf.DUMMYFUNCTION("COUNTA(SPLIT(Q579,"" ""))"),194)</f>
        <v>194</v>
      </c>
      <c r="Q579" s="11">
        <v>11</v>
      </c>
      <c r="R579" s="11">
        <f ca="1">IFERROR(__xludf.DUMMYFUNCTION("COUNTA(SPLIT($Q579,CHAR(10),FALSE))"),3)</f>
        <v>3</v>
      </c>
      <c r="S579" s="2">
        <v>0.12115424800000001</v>
      </c>
      <c r="T579" s="2">
        <v>0.47066211200000002</v>
      </c>
      <c r="U579" s="2">
        <v>54.24</v>
      </c>
      <c r="V579" s="2">
        <v>10.14</v>
      </c>
      <c r="W579" s="2">
        <v>10.85</v>
      </c>
      <c r="X579" s="2">
        <v>12</v>
      </c>
      <c r="Y579" s="2">
        <v>7.25</v>
      </c>
      <c r="Z579" s="2">
        <v>0.22699</v>
      </c>
      <c r="AA579" s="2">
        <v>0.19619</v>
      </c>
      <c r="AB579" s="2">
        <v>19.400877730000001</v>
      </c>
    </row>
    <row r="580" spans="1:28" x14ac:dyDescent="0.2">
      <c r="A580" s="8">
        <v>2112</v>
      </c>
      <c r="B580" s="5" t="s">
        <v>1335</v>
      </c>
      <c r="C580" s="5" t="s">
        <v>1949</v>
      </c>
      <c r="D580" s="5"/>
      <c r="E580" s="9" t="s">
        <v>1950</v>
      </c>
      <c r="F580" s="10">
        <v>2020</v>
      </c>
      <c r="G580" s="10" t="s">
        <v>68</v>
      </c>
      <c r="H580" s="10" t="s">
        <v>1322</v>
      </c>
      <c r="I580" s="10">
        <v>1100</v>
      </c>
      <c r="J580" s="10" t="s">
        <v>51</v>
      </c>
      <c r="K580" s="10" t="s">
        <v>1339</v>
      </c>
      <c r="L580" s="10" t="s">
        <v>18</v>
      </c>
      <c r="M580" s="11">
        <v>1</v>
      </c>
      <c r="N580" s="10">
        <v>1</v>
      </c>
      <c r="O580" s="12" t="s">
        <v>1951</v>
      </c>
      <c r="P580" s="11">
        <f ca="1">IFERROR(__xludf.DUMMYFUNCTION("COUNTA(SPLIT(Q580,"" ""))"),142)</f>
        <v>142</v>
      </c>
      <c r="Q580" s="11">
        <v>7</v>
      </c>
      <c r="R580" s="11">
        <f ca="1">IFERROR(__xludf.DUMMYFUNCTION("COUNTA(SPLIT($Q580,CHAR(10),FALSE))"),2)</f>
        <v>2</v>
      </c>
      <c r="S580" s="2">
        <v>-1.169925796</v>
      </c>
      <c r="T580" s="2">
        <v>0.49813981099999999</v>
      </c>
      <c r="U580" s="2">
        <v>73.42</v>
      </c>
      <c r="V580" s="2">
        <v>7.49</v>
      </c>
      <c r="W580" s="2">
        <v>7.87</v>
      </c>
      <c r="X580" s="2">
        <v>9</v>
      </c>
      <c r="Y580" s="2">
        <v>9.35</v>
      </c>
      <c r="Z580" s="2">
        <v>0.16349</v>
      </c>
      <c r="AA580" s="2">
        <v>0.1976</v>
      </c>
      <c r="AB580" s="2">
        <v>16.653347320000002</v>
      </c>
    </row>
    <row r="581" spans="1:28" x14ac:dyDescent="0.2">
      <c r="A581" s="8">
        <v>2113</v>
      </c>
      <c r="B581" s="5" t="s">
        <v>1319</v>
      </c>
      <c r="C581" s="5" t="s">
        <v>1952</v>
      </c>
      <c r="D581" s="5"/>
      <c r="E581" s="9" t="s">
        <v>1953</v>
      </c>
      <c r="F581" s="10">
        <v>2020</v>
      </c>
      <c r="G581" s="10" t="s">
        <v>68</v>
      </c>
      <c r="H581" s="10" t="s">
        <v>1322</v>
      </c>
      <c r="I581" s="10">
        <v>1100</v>
      </c>
      <c r="J581" s="10" t="s">
        <v>51</v>
      </c>
      <c r="K581" s="10" t="s">
        <v>1323</v>
      </c>
      <c r="L581" s="10" t="s">
        <v>18</v>
      </c>
      <c r="M581" s="11">
        <v>1</v>
      </c>
      <c r="N581" s="10">
        <v>1</v>
      </c>
      <c r="O581" s="12" t="s">
        <v>1954</v>
      </c>
      <c r="P581" s="11">
        <f ca="1">IFERROR(__xludf.DUMMYFUNCTION("COUNTA(SPLIT(Q581,"" ""))"),145)</f>
        <v>145</v>
      </c>
      <c r="Q581" s="11">
        <v>7</v>
      </c>
      <c r="R581" s="11">
        <f ca="1">IFERROR(__xludf.DUMMYFUNCTION("COUNTA(SPLIT($Q581,CHAR(10),FALSE))"),3)</f>
        <v>3</v>
      </c>
      <c r="S581" s="2">
        <v>-1.7951826980000001</v>
      </c>
      <c r="T581" s="2">
        <v>0.486973392</v>
      </c>
      <c r="U581" s="2">
        <v>38.47</v>
      </c>
      <c r="V581" s="2">
        <v>13.15</v>
      </c>
      <c r="W581" s="2">
        <v>13.07</v>
      </c>
      <c r="X581" s="2">
        <v>13</v>
      </c>
      <c r="Y581" s="2">
        <v>11.73</v>
      </c>
      <c r="Z581" s="2">
        <v>0.36244999999999999</v>
      </c>
      <c r="AA581" s="2">
        <v>0.36112</v>
      </c>
      <c r="AB581" s="2">
        <v>6.9546455299999996</v>
      </c>
    </row>
    <row r="582" spans="1:28" x14ac:dyDescent="0.2">
      <c r="A582" s="8">
        <v>2114</v>
      </c>
      <c r="B582" s="5" t="s">
        <v>1955</v>
      </c>
      <c r="C582" s="5" t="s">
        <v>1956</v>
      </c>
      <c r="D582" s="5"/>
      <c r="E582" s="9" t="s">
        <v>1957</v>
      </c>
      <c r="F582" s="10">
        <v>2020</v>
      </c>
      <c r="G582" s="10" t="s">
        <v>68</v>
      </c>
      <c r="H582" s="10"/>
      <c r="I582" s="10">
        <v>900</v>
      </c>
      <c r="J582" s="10" t="s">
        <v>17</v>
      </c>
      <c r="K582" s="10"/>
      <c r="L582" s="10" t="s">
        <v>18</v>
      </c>
      <c r="M582" s="11">
        <v>1</v>
      </c>
      <c r="N582" s="10">
        <v>1</v>
      </c>
      <c r="O582" s="12" t="s">
        <v>1958</v>
      </c>
      <c r="P582" s="11">
        <f ca="1">IFERROR(__xludf.DUMMYFUNCTION("COUNTA(SPLIT(Q582,"" ""))"),185)</f>
        <v>185</v>
      </c>
      <c r="Q582" s="11">
        <v>10</v>
      </c>
      <c r="R582" s="11">
        <f ca="1">IFERROR(__xludf.DUMMYFUNCTION("COUNTA(SPLIT($Q582,CHAR(10),FALSE))"),2)</f>
        <v>2</v>
      </c>
      <c r="S582" s="2">
        <v>0.78483752399999995</v>
      </c>
      <c r="T582" s="2">
        <v>0.569508809</v>
      </c>
      <c r="U582" s="2">
        <v>59.24</v>
      </c>
      <c r="V582" s="2">
        <v>9.6199999999999992</v>
      </c>
      <c r="W582" s="2">
        <v>10.37</v>
      </c>
      <c r="X582" s="2">
        <v>11</v>
      </c>
      <c r="Y582" s="2">
        <v>8.9700000000000006</v>
      </c>
      <c r="Z582" s="2">
        <v>0.1895</v>
      </c>
      <c r="AA582" s="2">
        <v>0.17019000000000001</v>
      </c>
      <c r="AB582" s="2">
        <v>18.370851340000002</v>
      </c>
    </row>
    <row r="583" spans="1:28" x14ac:dyDescent="0.2">
      <c r="A583" s="8">
        <v>2115</v>
      </c>
      <c r="B583" s="5" t="s">
        <v>1319</v>
      </c>
      <c r="C583" s="5" t="s">
        <v>1959</v>
      </c>
      <c r="D583" s="5"/>
      <c r="E583" s="9" t="s">
        <v>1960</v>
      </c>
      <c r="F583" s="10">
        <v>2020</v>
      </c>
      <c r="G583" s="10" t="s">
        <v>68</v>
      </c>
      <c r="H583" s="10" t="s">
        <v>1346</v>
      </c>
      <c r="I583" s="10">
        <v>900</v>
      </c>
      <c r="J583" s="10" t="s">
        <v>51</v>
      </c>
      <c r="K583" s="10" t="s">
        <v>1323</v>
      </c>
      <c r="L583" s="10" t="s">
        <v>18</v>
      </c>
      <c r="M583" s="11">
        <v>1</v>
      </c>
      <c r="N583" s="10">
        <v>1</v>
      </c>
      <c r="O583" s="12" t="s">
        <v>1961</v>
      </c>
      <c r="P583" s="11">
        <f ca="1">IFERROR(__xludf.DUMMYFUNCTION("COUNTA(SPLIT(Q583,"" ""))"),195)</f>
        <v>195</v>
      </c>
      <c r="Q583" s="11">
        <v>17</v>
      </c>
      <c r="R583" s="11">
        <f ca="1">IFERROR(__xludf.DUMMYFUNCTION("COUNTA(SPLIT($Q583,CHAR(10),FALSE))"),2)</f>
        <v>2</v>
      </c>
      <c r="S583" s="2">
        <v>-1.0907339540000001</v>
      </c>
      <c r="T583" s="2">
        <v>0.456076973</v>
      </c>
      <c r="U583" s="2">
        <v>65.209999999999994</v>
      </c>
      <c r="V583" s="2">
        <v>7.03</v>
      </c>
      <c r="W583" s="2">
        <v>8</v>
      </c>
      <c r="X583" s="2">
        <v>10</v>
      </c>
      <c r="Y583" s="2">
        <v>9.61</v>
      </c>
      <c r="Z583" s="2">
        <v>0.30046</v>
      </c>
      <c r="AA583" s="2">
        <v>0.27282000000000001</v>
      </c>
      <c r="AB583" s="2">
        <v>21.454417339999999</v>
      </c>
    </row>
    <row r="584" spans="1:28" x14ac:dyDescent="0.2">
      <c r="A584" s="8">
        <v>2116</v>
      </c>
      <c r="B584" s="5" t="s">
        <v>1335</v>
      </c>
      <c r="C584" s="5" t="s">
        <v>1962</v>
      </c>
      <c r="D584" s="5"/>
      <c r="E584" s="5" t="s">
        <v>1963</v>
      </c>
      <c r="F584" s="10">
        <v>2020</v>
      </c>
      <c r="G584" s="10" t="s">
        <v>68</v>
      </c>
      <c r="H584" s="10" t="s">
        <v>1338</v>
      </c>
      <c r="I584" s="10">
        <v>1700</v>
      </c>
      <c r="J584" s="10" t="s">
        <v>51</v>
      </c>
      <c r="K584" s="10" t="s">
        <v>1339</v>
      </c>
      <c r="L584" s="10" t="s">
        <v>18</v>
      </c>
      <c r="M584" s="11">
        <v>1</v>
      </c>
      <c r="N584" s="10">
        <v>1</v>
      </c>
      <c r="O584" s="12" t="s">
        <v>1964</v>
      </c>
      <c r="P584" s="11">
        <f ca="1">IFERROR(__xludf.DUMMYFUNCTION("COUNTA(SPLIT(Q584,"" ""))"),181)</f>
        <v>181</v>
      </c>
      <c r="Q584" s="11">
        <v>6</v>
      </c>
      <c r="R584" s="11">
        <f ca="1">IFERROR(__xludf.DUMMYFUNCTION("COUNTA(SPLIT($Q584,CHAR(10),FALSE))"),2)</f>
        <v>2</v>
      </c>
      <c r="S584" s="2">
        <v>-2.1197301789999998</v>
      </c>
      <c r="T584" s="2">
        <v>0.47823998400000001</v>
      </c>
      <c r="U584" s="2">
        <v>30.13</v>
      </c>
      <c r="V584" s="2">
        <v>16.84</v>
      </c>
      <c r="W584" s="2">
        <v>18</v>
      </c>
      <c r="X584" s="2">
        <v>17</v>
      </c>
      <c r="Y584" s="2">
        <v>11.57</v>
      </c>
      <c r="Z584" s="2">
        <v>0.29942999999999997</v>
      </c>
      <c r="AA584" s="2">
        <v>0.28400999999999998</v>
      </c>
      <c r="AB584" s="2">
        <v>8.7326107509999993</v>
      </c>
    </row>
    <row r="585" spans="1:28" x14ac:dyDescent="0.2">
      <c r="A585" s="8">
        <v>2117</v>
      </c>
      <c r="B585" s="5" t="s">
        <v>1335</v>
      </c>
      <c r="C585" s="5" t="s">
        <v>1965</v>
      </c>
      <c r="D585" s="5"/>
      <c r="E585" s="9" t="s">
        <v>1966</v>
      </c>
      <c r="F585" s="10">
        <v>2020</v>
      </c>
      <c r="G585" s="10" t="s">
        <v>68</v>
      </c>
      <c r="H585" s="10" t="s">
        <v>1346</v>
      </c>
      <c r="I585" s="10">
        <v>1100</v>
      </c>
      <c r="J585" s="10" t="s">
        <v>51</v>
      </c>
      <c r="K585" s="10" t="s">
        <v>1339</v>
      </c>
      <c r="L585" s="10" t="s">
        <v>18</v>
      </c>
      <c r="M585" s="11">
        <v>1</v>
      </c>
      <c r="N585" s="10">
        <v>1</v>
      </c>
      <c r="O585" s="12" t="s">
        <v>1967</v>
      </c>
      <c r="P585" s="11">
        <f ca="1">IFERROR(__xludf.DUMMYFUNCTION("COUNTA(SPLIT(Q585,"" ""))"),172)</f>
        <v>172</v>
      </c>
      <c r="Q585" s="11">
        <v>9</v>
      </c>
      <c r="R585" s="11">
        <f ca="1">IFERROR(__xludf.DUMMYFUNCTION("COUNTA(SPLIT($Q585,CHAR(10),FALSE))"),1)</f>
        <v>1</v>
      </c>
      <c r="S585" s="2">
        <v>-1.012693356</v>
      </c>
      <c r="T585" s="2">
        <v>0.47253028899999999</v>
      </c>
      <c r="U585" s="2">
        <v>45.29</v>
      </c>
      <c r="V585" s="2">
        <v>11.69</v>
      </c>
      <c r="W585" s="2">
        <v>9.49</v>
      </c>
      <c r="X585" s="2">
        <v>12</v>
      </c>
      <c r="Y585" s="2">
        <v>9.91</v>
      </c>
      <c r="Z585" s="2">
        <v>0.34516000000000002</v>
      </c>
      <c r="AA585" s="2">
        <v>0.34166000000000002</v>
      </c>
      <c r="AB585" s="2">
        <v>11.87741933</v>
      </c>
    </row>
    <row r="586" spans="1:28" x14ac:dyDescent="0.2">
      <c r="A586" s="8">
        <v>2118</v>
      </c>
      <c r="B586" s="5" t="s">
        <v>1319</v>
      </c>
      <c r="C586" s="5" t="s">
        <v>1968</v>
      </c>
      <c r="D586" s="5"/>
      <c r="E586" s="9" t="s">
        <v>1969</v>
      </c>
      <c r="F586" s="10">
        <v>2020</v>
      </c>
      <c r="G586" s="10" t="s">
        <v>68</v>
      </c>
      <c r="H586" s="10" t="s">
        <v>1322</v>
      </c>
      <c r="I586" s="10">
        <v>1100</v>
      </c>
      <c r="J586" s="10" t="s">
        <v>51</v>
      </c>
      <c r="K586" s="10" t="s">
        <v>1323</v>
      </c>
      <c r="L586" s="10" t="s">
        <v>30</v>
      </c>
      <c r="M586" s="11">
        <v>3</v>
      </c>
      <c r="N586" s="10">
        <v>3</v>
      </c>
      <c r="O586" s="12" t="s">
        <v>1970</v>
      </c>
      <c r="P586" s="11">
        <f ca="1">IFERROR(__xludf.DUMMYFUNCTION("COUNTA(SPLIT(Q586,"" ""))"),180)</f>
        <v>180</v>
      </c>
      <c r="Q586" s="11">
        <v>11</v>
      </c>
      <c r="R586" s="11">
        <f ca="1">IFERROR(__xludf.DUMMYFUNCTION("COUNTA(SPLIT($Q586,CHAR(10),FALSE))"),3)</f>
        <v>3</v>
      </c>
      <c r="S586" s="2">
        <v>-0.74271362399999996</v>
      </c>
      <c r="T586" s="2">
        <v>0.50917331099999996</v>
      </c>
      <c r="U586" s="2">
        <v>81.27</v>
      </c>
      <c r="V586" s="2">
        <v>6.03</v>
      </c>
      <c r="W586" s="2">
        <v>7.43</v>
      </c>
      <c r="X586" s="2">
        <v>7</v>
      </c>
      <c r="Y586" s="2">
        <v>8.1</v>
      </c>
      <c r="Z586" s="2">
        <v>0.14696000000000001</v>
      </c>
      <c r="AA586" s="2">
        <v>0.14696000000000001</v>
      </c>
      <c r="AB586" s="2">
        <v>22.291569930000001</v>
      </c>
    </row>
    <row r="587" spans="1:28" x14ac:dyDescent="0.2">
      <c r="A587" s="8">
        <v>2119</v>
      </c>
      <c r="B587" s="5" t="s">
        <v>1319</v>
      </c>
      <c r="C587" s="5" t="s">
        <v>1971</v>
      </c>
      <c r="D587" s="5"/>
      <c r="E587" s="9" t="s">
        <v>1972</v>
      </c>
      <c r="F587" s="10">
        <v>2020</v>
      </c>
      <c r="G587" s="10" t="s">
        <v>68</v>
      </c>
      <c r="H587" s="10" t="s">
        <v>1338</v>
      </c>
      <c r="I587" s="10">
        <v>900</v>
      </c>
      <c r="J587" s="10" t="s">
        <v>51</v>
      </c>
      <c r="K587" s="10" t="s">
        <v>1323</v>
      </c>
      <c r="L587" s="10" t="s">
        <v>18</v>
      </c>
      <c r="M587" s="11">
        <v>1</v>
      </c>
      <c r="N587" s="10">
        <v>1</v>
      </c>
      <c r="O587" s="12" t="s">
        <v>1973</v>
      </c>
      <c r="P587" s="11">
        <f ca="1">IFERROR(__xludf.DUMMYFUNCTION("COUNTA(SPLIT(Q587,"" ""))"),192)</f>
        <v>192</v>
      </c>
      <c r="Q587" s="11">
        <v>13</v>
      </c>
      <c r="R587" s="11">
        <f ca="1">IFERROR(__xludf.DUMMYFUNCTION("COUNTA(SPLIT($Q587,CHAR(10),FALSE))"),3)</f>
        <v>3</v>
      </c>
      <c r="S587" s="2">
        <v>-0.65443898300000003</v>
      </c>
      <c r="T587" s="2">
        <v>0.506409004</v>
      </c>
      <c r="U587" s="2">
        <v>58.25</v>
      </c>
      <c r="V587" s="2">
        <v>8.84</v>
      </c>
      <c r="W587" s="2">
        <v>8.26</v>
      </c>
      <c r="X587" s="2">
        <v>11</v>
      </c>
      <c r="Y587" s="2">
        <v>7.39</v>
      </c>
      <c r="Z587" s="2">
        <v>0.20779</v>
      </c>
      <c r="AA587" s="2">
        <v>0.17318</v>
      </c>
      <c r="AB587" s="2">
        <v>19.23626071</v>
      </c>
    </row>
    <row r="588" spans="1:28" x14ac:dyDescent="0.2">
      <c r="A588" s="8">
        <v>2120</v>
      </c>
      <c r="B588" s="5" t="s">
        <v>1319</v>
      </c>
      <c r="C588" s="5" t="s">
        <v>1974</v>
      </c>
      <c r="D588" s="5"/>
      <c r="E588" s="9" t="s">
        <v>1975</v>
      </c>
      <c r="F588" s="10">
        <v>2020</v>
      </c>
      <c r="G588" s="10" t="s">
        <v>68</v>
      </c>
      <c r="H588" s="10" t="s">
        <v>1346</v>
      </c>
      <c r="I588" s="10">
        <v>900</v>
      </c>
      <c r="J588" s="10" t="s">
        <v>51</v>
      </c>
      <c r="K588" s="10" t="s">
        <v>1323</v>
      </c>
      <c r="L588" s="10" t="s">
        <v>18</v>
      </c>
      <c r="M588" s="11">
        <v>1</v>
      </c>
      <c r="N588" s="10">
        <v>1</v>
      </c>
      <c r="O588" s="12" t="s">
        <v>1976</v>
      </c>
      <c r="P588" s="11">
        <f ca="1">IFERROR(__xludf.DUMMYFUNCTION("COUNTA(SPLIT(Q588,"" ""))"),147)</f>
        <v>147</v>
      </c>
      <c r="Q588" s="11">
        <v>13</v>
      </c>
      <c r="R588" s="11">
        <f ca="1">IFERROR(__xludf.DUMMYFUNCTION("COUNTA(SPLIT($Q588,CHAR(10),FALSE))"),4)</f>
        <v>4</v>
      </c>
      <c r="S588" s="2">
        <v>-3.4310631000000001E-2</v>
      </c>
      <c r="T588" s="2">
        <v>0.48814194500000002</v>
      </c>
      <c r="U588" s="2">
        <v>58.91</v>
      </c>
      <c r="V588" s="2">
        <v>7.7</v>
      </c>
      <c r="W588" s="2">
        <v>6.19</v>
      </c>
      <c r="X588" s="2">
        <v>11</v>
      </c>
      <c r="Y588" s="2">
        <v>9.33</v>
      </c>
      <c r="Z588" s="2">
        <v>0.22114</v>
      </c>
      <c r="AA588" s="2">
        <v>0.22478999999999999</v>
      </c>
      <c r="AB588" s="2">
        <v>16.583929439999999</v>
      </c>
    </row>
    <row r="589" spans="1:28" x14ac:dyDescent="0.2">
      <c r="A589" s="8">
        <v>2121</v>
      </c>
      <c r="B589" s="5" t="s">
        <v>1335</v>
      </c>
      <c r="C589" s="5" t="s">
        <v>1977</v>
      </c>
      <c r="D589" s="5"/>
      <c r="E589" s="9" t="s">
        <v>1978</v>
      </c>
      <c r="F589" s="10">
        <v>2020</v>
      </c>
      <c r="G589" s="10" t="s">
        <v>68</v>
      </c>
      <c r="H589" s="10" t="s">
        <v>1338</v>
      </c>
      <c r="I589" s="10">
        <v>1300</v>
      </c>
      <c r="J589" s="10" t="s">
        <v>51</v>
      </c>
      <c r="K589" s="10" t="s">
        <v>1339</v>
      </c>
      <c r="L589" s="10" t="s">
        <v>18</v>
      </c>
      <c r="M589" s="11">
        <v>1</v>
      </c>
      <c r="N589" s="10">
        <v>1</v>
      </c>
      <c r="O589" s="12" t="s">
        <v>1979</v>
      </c>
      <c r="P589" s="11">
        <f ca="1">IFERROR(__xludf.DUMMYFUNCTION("COUNTA(SPLIT(Q589,"" ""))"),146)</f>
        <v>146</v>
      </c>
      <c r="Q589" s="11">
        <v>9</v>
      </c>
      <c r="R589" s="11">
        <f ca="1">IFERROR(__xludf.DUMMYFUNCTION("COUNTA(SPLIT($Q589,CHAR(10),FALSE))"),2)</f>
        <v>2</v>
      </c>
      <c r="S589" s="2">
        <v>-1.266894527</v>
      </c>
      <c r="T589" s="2">
        <v>0.49578508999999998</v>
      </c>
      <c r="U589" s="2">
        <v>49.26</v>
      </c>
      <c r="V589" s="2">
        <v>10.45</v>
      </c>
      <c r="W589" s="2">
        <v>9.99</v>
      </c>
      <c r="X589" s="2">
        <v>14</v>
      </c>
      <c r="Y589" s="2">
        <v>10.68</v>
      </c>
      <c r="Z589" s="2">
        <v>0.37737999999999999</v>
      </c>
      <c r="AA589" s="2">
        <v>0.38677</v>
      </c>
      <c r="AB589" s="2">
        <v>13.999877059999999</v>
      </c>
    </row>
    <row r="590" spans="1:28" x14ac:dyDescent="0.2">
      <c r="A590" s="8">
        <v>2122</v>
      </c>
      <c r="B590" s="5" t="s">
        <v>1980</v>
      </c>
      <c r="C590" s="5" t="s">
        <v>1981</v>
      </c>
      <c r="D590" s="5"/>
      <c r="E590" s="9" t="s">
        <v>1982</v>
      </c>
      <c r="F590" s="10">
        <v>2020</v>
      </c>
      <c r="G590" s="10" t="s">
        <v>68</v>
      </c>
      <c r="H590" s="10"/>
      <c r="I590" s="10">
        <v>1300</v>
      </c>
      <c r="J590" s="10" t="s">
        <v>17</v>
      </c>
      <c r="K590" s="10" t="s">
        <v>1354</v>
      </c>
      <c r="L590" s="10" t="s">
        <v>22</v>
      </c>
      <c r="M590" s="11">
        <v>2</v>
      </c>
      <c r="N590" s="10">
        <v>1.5</v>
      </c>
      <c r="O590" s="12" t="s">
        <v>1983</v>
      </c>
      <c r="P590" s="11">
        <f ca="1">IFERROR(__xludf.DUMMYFUNCTION("COUNTA(SPLIT(Q590,"" ""))"),180)</f>
        <v>180</v>
      </c>
      <c r="Q590" s="11">
        <v>9</v>
      </c>
      <c r="R590" s="11">
        <f ca="1">IFERROR(__xludf.DUMMYFUNCTION("COUNTA(SPLIT($Q590,CHAR(10),FALSE))"),1)</f>
        <v>1</v>
      </c>
      <c r="S590" s="2">
        <v>0.18500406699999999</v>
      </c>
      <c r="T590" s="2">
        <v>0.491156329</v>
      </c>
      <c r="U590" s="2">
        <v>60.45</v>
      </c>
      <c r="V590" s="2">
        <v>9.8800000000000008</v>
      </c>
      <c r="W590" s="2">
        <v>10.42</v>
      </c>
      <c r="X590" s="2">
        <v>12</v>
      </c>
      <c r="Y590" s="2">
        <v>8.44</v>
      </c>
      <c r="Z590" s="2">
        <v>0.13694000000000001</v>
      </c>
      <c r="AA590" s="2">
        <v>0.1135</v>
      </c>
      <c r="AB590" s="2">
        <v>16.88342385</v>
      </c>
    </row>
    <row r="591" spans="1:28" x14ac:dyDescent="0.2">
      <c r="A591" s="8">
        <v>2124</v>
      </c>
      <c r="B591" s="5" t="s">
        <v>1335</v>
      </c>
      <c r="C591" s="5" t="s">
        <v>1984</v>
      </c>
      <c r="D591" s="5"/>
      <c r="E591" s="9" t="s">
        <v>1985</v>
      </c>
      <c r="F591" s="10">
        <v>2020</v>
      </c>
      <c r="G591" s="10" t="s">
        <v>68</v>
      </c>
      <c r="H591" s="10" t="s">
        <v>1322</v>
      </c>
      <c r="I591" s="10">
        <v>1300</v>
      </c>
      <c r="J591" s="10" t="s">
        <v>17</v>
      </c>
      <c r="K591" s="10" t="s">
        <v>1339</v>
      </c>
      <c r="L591" s="10" t="s">
        <v>22</v>
      </c>
      <c r="M591" s="11">
        <v>2</v>
      </c>
      <c r="N591" s="10">
        <v>1.5</v>
      </c>
      <c r="O591" s="12" t="s">
        <v>1986</v>
      </c>
      <c r="P591" s="11">
        <f ca="1">IFERROR(__xludf.DUMMYFUNCTION("COUNTA(SPLIT(Q591,"" ""))"),178)</f>
        <v>178</v>
      </c>
      <c r="Q591" s="11">
        <v>7</v>
      </c>
      <c r="R591" s="11">
        <f ca="1">IFERROR(__xludf.DUMMYFUNCTION("COUNTA(SPLIT($Q591,CHAR(10),FALSE))"),2)</f>
        <v>2</v>
      </c>
      <c r="S591" s="2">
        <v>-1.314291289</v>
      </c>
      <c r="T591" s="2">
        <v>0.472263445</v>
      </c>
      <c r="U591" s="2">
        <v>31.25</v>
      </c>
      <c r="V591" s="2">
        <v>14.49</v>
      </c>
      <c r="W591" s="2">
        <v>15.13</v>
      </c>
      <c r="X591" s="2">
        <v>16</v>
      </c>
      <c r="Y591" s="2">
        <v>11.42</v>
      </c>
      <c r="Z591" s="2">
        <v>0.33733999999999997</v>
      </c>
      <c r="AA591" s="2">
        <v>0.31784000000000001</v>
      </c>
      <c r="AB591" s="2">
        <v>2.505195466</v>
      </c>
    </row>
    <row r="592" spans="1:28" x14ac:dyDescent="0.2">
      <c r="A592" s="8">
        <v>2125</v>
      </c>
      <c r="B592" s="5" t="s">
        <v>1335</v>
      </c>
      <c r="C592" s="5" t="s">
        <v>1987</v>
      </c>
      <c r="D592" s="5"/>
      <c r="E592" s="9" t="s">
        <v>1988</v>
      </c>
      <c r="F592" s="10">
        <v>2020</v>
      </c>
      <c r="G592" s="10" t="s">
        <v>68</v>
      </c>
      <c r="H592" s="10" t="s">
        <v>1322</v>
      </c>
      <c r="I592" s="10">
        <v>1100</v>
      </c>
      <c r="J592" s="10" t="s">
        <v>17</v>
      </c>
      <c r="K592" s="10" t="s">
        <v>1339</v>
      </c>
      <c r="L592" s="10" t="s">
        <v>22</v>
      </c>
      <c r="M592" s="11">
        <v>2</v>
      </c>
      <c r="N592" s="10">
        <v>2</v>
      </c>
      <c r="O592" s="12" t="s">
        <v>1989</v>
      </c>
      <c r="P592" s="11">
        <f ca="1">IFERROR(__xludf.DUMMYFUNCTION("COUNTA(SPLIT(Q592,"" ""))"),156)</f>
        <v>156</v>
      </c>
      <c r="Q592" s="11">
        <v>9</v>
      </c>
      <c r="R592" s="11">
        <f ca="1">IFERROR(__xludf.DUMMYFUNCTION("COUNTA(SPLIT($Q592,CHAR(10),FALSE))"),2)</f>
        <v>2</v>
      </c>
      <c r="S592" s="2">
        <v>-1.185140809</v>
      </c>
      <c r="T592" s="2">
        <v>0.472770252</v>
      </c>
      <c r="U592" s="2">
        <v>36.630000000000003</v>
      </c>
      <c r="V592" s="2">
        <v>12.48</v>
      </c>
      <c r="W592" s="2">
        <v>11.74</v>
      </c>
      <c r="X592" s="2">
        <v>14</v>
      </c>
      <c r="Y592" s="2">
        <v>10.33</v>
      </c>
      <c r="Z592" s="2">
        <v>0.35703000000000001</v>
      </c>
      <c r="AA592" s="2">
        <v>0.36136000000000001</v>
      </c>
      <c r="AB592" s="2">
        <v>4.6465390700000002</v>
      </c>
    </row>
    <row r="593" spans="1:28" x14ac:dyDescent="0.2">
      <c r="A593" s="8">
        <v>2126</v>
      </c>
      <c r="B593" s="5" t="s">
        <v>1335</v>
      </c>
      <c r="C593" s="5" t="s">
        <v>1990</v>
      </c>
      <c r="D593" s="5"/>
      <c r="E593" s="9" t="s">
        <v>1991</v>
      </c>
      <c r="F593" s="10">
        <v>2020</v>
      </c>
      <c r="G593" s="10" t="s">
        <v>68</v>
      </c>
      <c r="H593" s="10" t="s">
        <v>1338</v>
      </c>
      <c r="I593" s="10">
        <v>1700</v>
      </c>
      <c r="J593" s="10" t="s">
        <v>51</v>
      </c>
      <c r="K593" s="10" t="s">
        <v>1339</v>
      </c>
      <c r="L593" s="10" t="s">
        <v>22</v>
      </c>
      <c r="M593" s="11">
        <v>2</v>
      </c>
      <c r="N593" s="10">
        <v>2</v>
      </c>
      <c r="O593" s="12" t="s">
        <v>1992</v>
      </c>
      <c r="P593" s="11">
        <f ca="1">IFERROR(__xludf.DUMMYFUNCTION("COUNTA(SPLIT(Q593,"" ""))"),173)</f>
        <v>173</v>
      </c>
      <c r="Q593" s="11">
        <v>7</v>
      </c>
      <c r="R593" s="11">
        <f ca="1">IFERROR(__xludf.DUMMYFUNCTION("COUNTA(SPLIT($Q593,CHAR(10),FALSE))"),3)</f>
        <v>3</v>
      </c>
      <c r="S593" s="2">
        <v>-2.1094528690000001</v>
      </c>
      <c r="T593" s="2">
        <v>0.53630942199999998</v>
      </c>
      <c r="U593" s="2">
        <v>14.36</v>
      </c>
      <c r="V593" s="2">
        <v>17.649999999999999</v>
      </c>
      <c r="W593" s="2">
        <v>18.649999999999999</v>
      </c>
      <c r="X593" s="2">
        <v>18</v>
      </c>
      <c r="Y593" s="2">
        <v>12.54</v>
      </c>
      <c r="Z593" s="2">
        <v>0.47393999999999997</v>
      </c>
      <c r="AA593" s="2">
        <v>0.44457000000000002</v>
      </c>
      <c r="AB593" s="2">
        <v>3.037851131</v>
      </c>
    </row>
    <row r="594" spans="1:28" x14ac:dyDescent="0.2">
      <c r="A594" s="8">
        <v>2127</v>
      </c>
      <c r="B594" s="5" t="s">
        <v>1335</v>
      </c>
      <c r="C594" s="5" t="s">
        <v>1993</v>
      </c>
      <c r="D594" s="5"/>
      <c r="E594" s="9" t="s">
        <v>1994</v>
      </c>
      <c r="F594" s="10">
        <v>2020</v>
      </c>
      <c r="G594" s="10" t="s">
        <v>68</v>
      </c>
      <c r="H594" s="10" t="s">
        <v>1338</v>
      </c>
      <c r="I594" s="10">
        <v>1300</v>
      </c>
      <c r="J594" s="10" t="s">
        <v>17</v>
      </c>
      <c r="K594" s="10" t="s">
        <v>1339</v>
      </c>
      <c r="L594" s="10" t="s">
        <v>18</v>
      </c>
      <c r="M594" s="11">
        <v>1</v>
      </c>
      <c r="N594" s="10">
        <v>1</v>
      </c>
      <c r="O594" s="12" t="s">
        <v>1995</v>
      </c>
      <c r="P594" s="11">
        <f ca="1">IFERROR(__xludf.DUMMYFUNCTION("COUNTA(SPLIT(Q594,"" ""))"),180)</f>
        <v>180</v>
      </c>
      <c r="Q594" s="11">
        <v>8</v>
      </c>
      <c r="R594" s="11">
        <f ca="1">IFERROR(__xludf.DUMMYFUNCTION("COUNTA(SPLIT($Q594,CHAR(10),FALSE))"),2)</f>
        <v>2</v>
      </c>
      <c r="S594" s="2">
        <v>-0.63014339100000005</v>
      </c>
      <c r="T594" s="2">
        <v>0.45519332400000001</v>
      </c>
      <c r="U594" s="2">
        <v>38.979999999999997</v>
      </c>
      <c r="V594" s="2">
        <v>13.44</v>
      </c>
      <c r="W594" s="2">
        <v>13.18</v>
      </c>
      <c r="X594" s="2">
        <v>15</v>
      </c>
      <c r="Y594" s="2">
        <v>8.9499999999999993</v>
      </c>
      <c r="Z594" s="2">
        <v>0.29879</v>
      </c>
      <c r="AA594" s="2">
        <v>0.28378999999999999</v>
      </c>
      <c r="AB594" s="2">
        <v>11.60968271</v>
      </c>
    </row>
    <row r="595" spans="1:28" x14ac:dyDescent="0.2">
      <c r="A595" s="8">
        <v>2129</v>
      </c>
      <c r="B595" s="5" t="s">
        <v>1335</v>
      </c>
      <c r="C595" s="5" t="s">
        <v>1996</v>
      </c>
      <c r="D595" s="5"/>
      <c r="E595" s="9" t="s">
        <v>1997</v>
      </c>
      <c r="F595" s="10">
        <v>2020</v>
      </c>
      <c r="G595" s="10" t="s">
        <v>68</v>
      </c>
      <c r="H595" s="10" t="s">
        <v>1322</v>
      </c>
      <c r="I595" s="10">
        <v>1300</v>
      </c>
      <c r="J595" s="10" t="s">
        <v>51</v>
      </c>
      <c r="K595" s="10" t="s">
        <v>1339</v>
      </c>
      <c r="L595" s="10" t="s">
        <v>18</v>
      </c>
      <c r="M595" s="11">
        <v>1</v>
      </c>
      <c r="N595" s="10">
        <v>1</v>
      </c>
      <c r="O595" s="12" t="s">
        <v>1998</v>
      </c>
      <c r="P595" s="11">
        <f ca="1">IFERROR(__xludf.DUMMYFUNCTION("COUNTA(SPLIT(Q595,"" ""))"),191)</f>
        <v>191</v>
      </c>
      <c r="Q595" s="11">
        <v>7</v>
      </c>
      <c r="R595" s="11">
        <f ca="1">IFERROR(__xludf.DUMMYFUNCTION("COUNTA(SPLIT($Q595,CHAR(10),FALSE))"),2)</f>
        <v>2</v>
      </c>
      <c r="S595" s="2">
        <v>-0.262953834</v>
      </c>
      <c r="T595" s="2">
        <v>0.492003144</v>
      </c>
      <c r="U595" s="2">
        <v>25.66</v>
      </c>
      <c r="V595" s="2">
        <v>16.489999999999998</v>
      </c>
      <c r="W595" s="2">
        <v>18.03</v>
      </c>
      <c r="X595" s="2">
        <v>17</v>
      </c>
      <c r="Y595" s="2">
        <v>10.34</v>
      </c>
      <c r="Z595" s="2">
        <v>0.25589000000000001</v>
      </c>
      <c r="AA595" s="2">
        <v>0.22722000000000001</v>
      </c>
      <c r="AB595" s="2">
        <v>10.045471969999999</v>
      </c>
    </row>
    <row r="596" spans="1:28" x14ac:dyDescent="0.2">
      <c r="A596" s="8">
        <v>2131</v>
      </c>
      <c r="B596" s="5" t="s">
        <v>1319</v>
      </c>
      <c r="C596" s="5" t="s">
        <v>1999</v>
      </c>
      <c r="D596" s="5"/>
      <c r="E596" s="9" t="s">
        <v>2000</v>
      </c>
      <c r="F596" s="10">
        <v>2020</v>
      </c>
      <c r="G596" s="10" t="s">
        <v>68</v>
      </c>
      <c r="H596" s="10" t="s">
        <v>1338</v>
      </c>
      <c r="I596" s="10">
        <v>700</v>
      </c>
      <c r="J596" s="10" t="s">
        <v>51</v>
      </c>
      <c r="K596" s="10" t="s">
        <v>1323</v>
      </c>
      <c r="L596" s="10" t="s">
        <v>18</v>
      </c>
      <c r="M596" s="11">
        <v>1</v>
      </c>
      <c r="N596" s="10">
        <v>1</v>
      </c>
      <c r="O596" s="12" t="s">
        <v>2001</v>
      </c>
      <c r="P596" s="11">
        <f ca="1">IFERROR(__xludf.DUMMYFUNCTION("COUNTA(SPLIT(Q596,"" ""))"),158)</f>
        <v>158</v>
      </c>
      <c r="Q596" s="11">
        <v>13</v>
      </c>
      <c r="R596" s="11">
        <f ca="1">IFERROR(__xludf.DUMMYFUNCTION("COUNTA(SPLIT($Q596,CHAR(10),FALSE))"),3)</f>
        <v>3</v>
      </c>
      <c r="S596" s="2">
        <v>-0.28644291199999999</v>
      </c>
      <c r="T596" s="2">
        <v>0.47269573199999998</v>
      </c>
      <c r="U596" s="2">
        <v>63.21</v>
      </c>
      <c r="V596" s="2">
        <v>7.5</v>
      </c>
      <c r="W596" s="2">
        <v>7.45</v>
      </c>
      <c r="X596" s="2">
        <v>10</v>
      </c>
      <c r="Y596" s="2">
        <v>7.8</v>
      </c>
      <c r="Z596" s="2">
        <v>0.14649999999999999</v>
      </c>
      <c r="AA596" s="2">
        <v>0.14116000000000001</v>
      </c>
      <c r="AB596" s="2">
        <v>26.697990539999999</v>
      </c>
    </row>
    <row r="597" spans="1:28" x14ac:dyDescent="0.2">
      <c r="A597" s="8">
        <v>2132</v>
      </c>
      <c r="B597" s="5" t="s">
        <v>1335</v>
      </c>
      <c r="C597" s="5" t="s">
        <v>2002</v>
      </c>
      <c r="D597" s="5"/>
      <c r="E597" s="9" t="s">
        <v>2003</v>
      </c>
      <c r="F597" s="10">
        <v>2020</v>
      </c>
      <c r="G597" s="10" t="s">
        <v>68</v>
      </c>
      <c r="H597" s="10" t="s">
        <v>1338</v>
      </c>
      <c r="I597" s="10">
        <v>1300</v>
      </c>
      <c r="J597" s="10" t="s">
        <v>17</v>
      </c>
      <c r="K597" s="10" t="s">
        <v>1339</v>
      </c>
      <c r="L597" s="10" t="s">
        <v>18</v>
      </c>
      <c r="M597" s="11">
        <v>1</v>
      </c>
      <c r="N597" s="10">
        <v>1</v>
      </c>
      <c r="O597" s="12" t="s">
        <v>2004</v>
      </c>
      <c r="P597" s="11">
        <f ca="1">IFERROR(__xludf.DUMMYFUNCTION("COUNTA(SPLIT(Q597,"" ""))"),175)</f>
        <v>175</v>
      </c>
      <c r="Q597" s="11">
        <v>7</v>
      </c>
      <c r="R597" s="11">
        <f ca="1">IFERROR(__xludf.DUMMYFUNCTION("COUNTA(SPLIT($Q597,CHAR(10),FALSE))"),1)</f>
        <v>1</v>
      </c>
      <c r="S597" s="2">
        <v>-1.1150514199999999</v>
      </c>
      <c r="T597" s="2">
        <v>0.458677801</v>
      </c>
      <c r="U597" s="2">
        <v>24.35</v>
      </c>
      <c r="V597" s="2">
        <v>16.07</v>
      </c>
      <c r="W597" s="2">
        <v>18.239999999999998</v>
      </c>
      <c r="X597" s="2">
        <v>16</v>
      </c>
      <c r="Y597" s="2">
        <v>11.1</v>
      </c>
      <c r="Z597" s="2">
        <v>0.29957</v>
      </c>
      <c r="AA597" s="2">
        <v>0.28284999999999999</v>
      </c>
      <c r="AB597" s="2">
        <v>10.739004919999999</v>
      </c>
    </row>
    <row r="598" spans="1:28" x14ac:dyDescent="0.2">
      <c r="A598" s="8">
        <v>2133</v>
      </c>
      <c r="B598" s="5" t="s">
        <v>1335</v>
      </c>
      <c r="C598" s="5" t="s">
        <v>2005</v>
      </c>
      <c r="D598" s="5"/>
      <c r="E598" s="9" t="s">
        <v>2006</v>
      </c>
      <c r="F598" s="10">
        <v>2020</v>
      </c>
      <c r="G598" s="10" t="s">
        <v>68</v>
      </c>
      <c r="H598" s="10" t="s">
        <v>1338</v>
      </c>
      <c r="I598" s="10">
        <v>1300</v>
      </c>
      <c r="J598" s="10" t="s">
        <v>51</v>
      </c>
      <c r="K598" s="10" t="s">
        <v>1339</v>
      </c>
      <c r="L598" s="10" t="s">
        <v>18</v>
      </c>
      <c r="M598" s="11">
        <v>1</v>
      </c>
      <c r="N598" s="10">
        <v>1</v>
      </c>
      <c r="O598" s="12" t="s">
        <v>2007</v>
      </c>
      <c r="P598" s="11">
        <f ca="1">IFERROR(__xludf.DUMMYFUNCTION("COUNTA(SPLIT(Q598,"" ""))"),179)</f>
        <v>179</v>
      </c>
      <c r="Q598" s="11">
        <v>7</v>
      </c>
      <c r="R598" s="11">
        <f ca="1">IFERROR(__xludf.DUMMYFUNCTION("COUNTA(SPLIT($Q598,CHAR(10),FALSE))"),2)</f>
        <v>2</v>
      </c>
      <c r="S598" s="2">
        <v>-1.4260123579999999</v>
      </c>
      <c r="T598" s="2">
        <v>0.526970143</v>
      </c>
      <c r="U598" s="2">
        <v>10.130000000000001</v>
      </c>
      <c r="V598" s="2">
        <v>18.239999999999998</v>
      </c>
      <c r="W598" s="2">
        <v>18.63</v>
      </c>
      <c r="X598" s="2">
        <v>18</v>
      </c>
      <c r="Y598" s="2">
        <v>12.19</v>
      </c>
      <c r="Z598" s="2">
        <v>0.38435000000000002</v>
      </c>
      <c r="AA598" s="2">
        <v>0.36397000000000002</v>
      </c>
      <c r="AB598" s="2">
        <v>10.321407110000001</v>
      </c>
    </row>
    <row r="599" spans="1:28" x14ac:dyDescent="0.2">
      <c r="A599" s="8">
        <v>2134</v>
      </c>
      <c r="B599" s="5" t="s">
        <v>1335</v>
      </c>
      <c r="C599" s="5" t="s">
        <v>2008</v>
      </c>
      <c r="D599" s="5"/>
      <c r="E599" s="9" t="s">
        <v>2009</v>
      </c>
      <c r="F599" s="10">
        <v>2020</v>
      </c>
      <c r="G599" s="10" t="s">
        <v>68</v>
      </c>
      <c r="H599" s="10" t="s">
        <v>1338</v>
      </c>
      <c r="I599" s="10">
        <v>1300</v>
      </c>
      <c r="J599" s="10" t="s">
        <v>51</v>
      </c>
      <c r="K599" s="10" t="s">
        <v>1339</v>
      </c>
      <c r="L599" s="10" t="s">
        <v>18</v>
      </c>
      <c r="M599" s="11">
        <v>1</v>
      </c>
      <c r="N599" s="10">
        <v>1</v>
      </c>
      <c r="O599" s="12" t="s">
        <v>2010</v>
      </c>
      <c r="P599" s="11">
        <f ca="1">IFERROR(__xludf.DUMMYFUNCTION("COUNTA(SPLIT(Q599,"" ""))"),149)</f>
        <v>149</v>
      </c>
      <c r="Q599" s="11">
        <v>7</v>
      </c>
      <c r="R599" s="11">
        <f ca="1">IFERROR(__xludf.DUMMYFUNCTION("COUNTA(SPLIT($Q599,CHAR(10),FALSE))"),2)</f>
        <v>2</v>
      </c>
      <c r="S599" s="2">
        <v>-0.90269707600000004</v>
      </c>
      <c r="T599" s="2">
        <v>0.46648294099999998</v>
      </c>
      <c r="U599" s="2">
        <v>26.39</v>
      </c>
      <c r="V599" s="2">
        <v>14.94</v>
      </c>
      <c r="W599" s="2">
        <v>14.52</v>
      </c>
      <c r="X599" s="2">
        <v>16</v>
      </c>
      <c r="Y599" s="2">
        <v>10.35</v>
      </c>
      <c r="Z599" s="2">
        <v>0.27537</v>
      </c>
      <c r="AA599" s="2">
        <v>0.27676000000000001</v>
      </c>
      <c r="AB599" s="2">
        <v>9.8177590499999994</v>
      </c>
    </row>
    <row r="600" spans="1:28" x14ac:dyDescent="0.2">
      <c r="A600" s="8">
        <v>2135</v>
      </c>
      <c r="B600" s="5" t="s">
        <v>1335</v>
      </c>
      <c r="C600" s="5" t="s">
        <v>2011</v>
      </c>
      <c r="D600" s="5"/>
      <c r="E600" s="9" t="s">
        <v>2012</v>
      </c>
      <c r="F600" s="10">
        <v>2020</v>
      </c>
      <c r="G600" s="10" t="s">
        <v>68</v>
      </c>
      <c r="H600" s="10" t="s">
        <v>1338</v>
      </c>
      <c r="I600" s="10">
        <v>1300</v>
      </c>
      <c r="J600" s="10" t="s">
        <v>51</v>
      </c>
      <c r="K600" s="10" t="s">
        <v>1339</v>
      </c>
      <c r="L600" s="10" t="s">
        <v>18</v>
      </c>
      <c r="M600" s="11">
        <v>1</v>
      </c>
      <c r="N600" s="10">
        <v>1</v>
      </c>
      <c r="O600" s="12" t="s">
        <v>2013</v>
      </c>
      <c r="P600" s="11">
        <f ca="1">IFERROR(__xludf.DUMMYFUNCTION("COUNTA(SPLIT(Q600,"" ""))"),153)</f>
        <v>153</v>
      </c>
      <c r="Q600" s="11">
        <v>8</v>
      </c>
      <c r="R600" s="11">
        <f ca="1">IFERROR(__xludf.DUMMYFUNCTION("COUNTA(SPLIT($Q600,CHAR(10),FALSE))"),1)</f>
        <v>1</v>
      </c>
      <c r="S600" s="2">
        <v>-7.4333761999999998E-2</v>
      </c>
      <c r="T600" s="2">
        <v>0.49345573199999998</v>
      </c>
      <c r="U600" s="2">
        <v>53.63</v>
      </c>
      <c r="V600" s="2">
        <v>10.62</v>
      </c>
      <c r="W600" s="2">
        <v>11.39</v>
      </c>
      <c r="X600" s="2">
        <v>12</v>
      </c>
      <c r="Y600" s="2">
        <v>9.36</v>
      </c>
      <c r="Z600" s="2">
        <v>0.27406999999999998</v>
      </c>
      <c r="AA600" s="2">
        <v>0.26721</v>
      </c>
      <c r="AB600" s="2">
        <v>10.74977301</v>
      </c>
    </row>
    <row r="601" spans="1:28" x14ac:dyDescent="0.2">
      <c r="A601" s="8">
        <v>2136</v>
      </c>
      <c r="B601" s="5" t="s">
        <v>1335</v>
      </c>
      <c r="C601" s="5" t="s">
        <v>2014</v>
      </c>
      <c r="D601" s="5"/>
      <c r="E601" s="9" t="s">
        <v>2015</v>
      </c>
      <c r="F601" s="10">
        <v>2020</v>
      </c>
      <c r="G601" s="10" t="s">
        <v>68</v>
      </c>
      <c r="H601" s="10" t="s">
        <v>1338</v>
      </c>
      <c r="I601" s="10">
        <v>1500</v>
      </c>
      <c r="J601" s="10" t="s">
        <v>51</v>
      </c>
      <c r="K601" s="10" t="s">
        <v>1339</v>
      </c>
      <c r="L601" s="10" t="s">
        <v>18</v>
      </c>
      <c r="M601" s="11">
        <v>1</v>
      </c>
      <c r="N601" s="10">
        <v>1</v>
      </c>
      <c r="O601" s="12" t="s">
        <v>2016</v>
      </c>
      <c r="P601" s="11">
        <f ca="1">IFERROR(__xludf.DUMMYFUNCTION("COUNTA(SPLIT(Q601,"" ""))"),139)</f>
        <v>139</v>
      </c>
      <c r="Q601" s="11">
        <v>5</v>
      </c>
      <c r="R601" s="11">
        <f ca="1">IFERROR(__xludf.DUMMYFUNCTION("COUNTA(SPLIT($Q601,CHAR(10),FALSE))"),3)</f>
        <v>3</v>
      </c>
      <c r="S601" s="2">
        <v>-1.1641436270000001</v>
      </c>
      <c r="T601" s="2">
        <v>0.47457370100000001</v>
      </c>
      <c r="U601" s="2">
        <v>27.61</v>
      </c>
      <c r="V601" s="2">
        <v>16.41</v>
      </c>
      <c r="W601" s="2">
        <v>18.149999999999999</v>
      </c>
      <c r="X601" s="2">
        <v>18</v>
      </c>
      <c r="Y601" s="2">
        <v>12.09</v>
      </c>
      <c r="Z601" s="2">
        <v>0.23965</v>
      </c>
      <c r="AA601" s="2">
        <v>0.25364999999999999</v>
      </c>
      <c r="AB601" s="2">
        <v>3.223561669</v>
      </c>
    </row>
    <row r="602" spans="1:28" x14ac:dyDescent="0.2">
      <c r="A602" s="8">
        <v>2137</v>
      </c>
      <c r="B602" s="5" t="s">
        <v>1335</v>
      </c>
      <c r="C602" s="5" t="s">
        <v>2017</v>
      </c>
      <c r="D602" s="5"/>
      <c r="E602" s="9" t="s">
        <v>2018</v>
      </c>
      <c r="F602" s="10">
        <v>2020</v>
      </c>
      <c r="G602" s="10" t="s">
        <v>68</v>
      </c>
      <c r="H602" s="10" t="s">
        <v>1338</v>
      </c>
      <c r="I602" s="10">
        <v>1700</v>
      </c>
      <c r="J602" s="10" t="s">
        <v>51</v>
      </c>
      <c r="K602" s="10" t="s">
        <v>1339</v>
      </c>
      <c r="L602" s="10" t="s">
        <v>18</v>
      </c>
      <c r="M602" s="11">
        <v>1</v>
      </c>
      <c r="N602" s="10">
        <v>1</v>
      </c>
      <c r="O602" s="12" t="s">
        <v>2019</v>
      </c>
      <c r="P602" s="11">
        <f ca="1">IFERROR(__xludf.DUMMYFUNCTION("COUNTA(SPLIT(Q602,"" ""))"),143)</f>
        <v>143</v>
      </c>
      <c r="Q602" s="11">
        <v>5</v>
      </c>
      <c r="R602" s="11">
        <f ca="1">IFERROR(__xludf.DUMMYFUNCTION("COUNTA(SPLIT($Q602,CHAR(10),FALSE))"),2)</f>
        <v>2</v>
      </c>
      <c r="S602" s="2">
        <v>-1.8195619940000001</v>
      </c>
      <c r="T602" s="2">
        <v>0.49294861200000001</v>
      </c>
      <c r="U602" s="2">
        <v>23.6</v>
      </c>
      <c r="V602" s="2">
        <v>17.32</v>
      </c>
      <c r="W602" s="2">
        <v>19.11</v>
      </c>
      <c r="X602" s="2">
        <v>18</v>
      </c>
      <c r="Y602" s="2">
        <v>12.89</v>
      </c>
      <c r="Z602" s="2">
        <v>0.39229999999999998</v>
      </c>
      <c r="AA602" s="2">
        <v>0.40533999999999998</v>
      </c>
      <c r="AB602" s="2">
        <v>-0.58113156700000002</v>
      </c>
    </row>
    <row r="603" spans="1:28" x14ac:dyDescent="0.2">
      <c r="A603" s="8">
        <v>2138</v>
      </c>
      <c r="B603" s="5" t="s">
        <v>1335</v>
      </c>
      <c r="C603" s="5" t="s">
        <v>2020</v>
      </c>
      <c r="D603" s="5"/>
      <c r="E603" s="9" t="s">
        <v>2021</v>
      </c>
      <c r="F603" s="10">
        <v>2020</v>
      </c>
      <c r="G603" s="10" t="s">
        <v>68</v>
      </c>
      <c r="H603" s="10" t="s">
        <v>1338</v>
      </c>
      <c r="I603" s="10">
        <v>1700</v>
      </c>
      <c r="J603" s="10" t="s">
        <v>51</v>
      </c>
      <c r="K603" s="10" t="s">
        <v>1339</v>
      </c>
      <c r="L603" s="10" t="s">
        <v>18</v>
      </c>
      <c r="M603" s="11">
        <v>1</v>
      </c>
      <c r="N603" s="10">
        <v>1</v>
      </c>
      <c r="O603" s="12" t="s">
        <v>2022</v>
      </c>
      <c r="P603" s="11">
        <f ca="1">IFERROR(__xludf.DUMMYFUNCTION("COUNTA(SPLIT(Q603,"" ""))"),160)</f>
        <v>160</v>
      </c>
      <c r="Q603" s="11">
        <v>6</v>
      </c>
      <c r="R603" s="11">
        <f ca="1">IFERROR(__xludf.DUMMYFUNCTION("COUNTA(SPLIT($Q603,CHAR(10),FALSE))"),1)</f>
        <v>1</v>
      </c>
      <c r="S603" s="2">
        <v>-2.1346768090000001</v>
      </c>
      <c r="T603" s="2">
        <v>0.51194802299999997</v>
      </c>
      <c r="U603" s="2">
        <v>17.850000000000001</v>
      </c>
      <c r="V603" s="2">
        <v>17.52</v>
      </c>
      <c r="W603" s="2">
        <v>19.52</v>
      </c>
      <c r="X603" s="2">
        <v>17</v>
      </c>
      <c r="Y603" s="2">
        <v>13.02</v>
      </c>
      <c r="Z603" s="2">
        <v>0.44472</v>
      </c>
      <c r="AA603" s="2">
        <v>0.43895000000000001</v>
      </c>
      <c r="AB603" s="2">
        <v>4.0654313259999997</v>
      </c>
    </row>
    <row r="604" spans="1:28" x14ac:dyDescent="0.2">
      <c r="A604" s="8">
        <v>2139</v>
      </c>
      <c r="B604" s="5" t="s">
        <v>1335</v>
      </c>
      <c r="C604" s="5" t="s">
        <v>2023</v>
      </c>
      <c r="D604" s="5"/>
      <c r="E604" s="9" t="s">
        <v>2024</v>
      </c>
      <c r="F604" s="10">
        <v>2020</v>
      </c>
      <c r="G604" s="10" t="s">
        <v>68</v>
      </c>
      <c r="H604" s="10" t="s">
        <v>1338</v>
      </c>
      <c r="I604" s="10">
        <v>1300</v>
      </c>
      <c r="J604" s="10" t="s">
        <v>51</v>
      </c>
      <c r="K604" s="10" t="s">
        <v>1339</v>
      </c>
      <c r="L604" s="10" t="s">
        <v>18</v>
      </c>
      <c r="M604" s="11">
        <v>1</v>
      </c>
      <c r="N604" s="10">
        <v>1</v>
      </c>
      <c r="O604" s="12" t="s">
        <v>2025</v>
      </c>
      <c r="P604" s="11">
        <f ca="1">IFERROR(__xludf.DUMMYFUNCTION("COUNTA(SPLIT(Q604,"" ""))"),151)</f>
        <v>151</v>
      </c>
      <c r="Q604" s="11">
        <v>9</v>
      </c>
      <c r="R604" s="11">
        <f ca="1">IFERROR(__xludf.DUMMYFUNCTION("COUNTA(SPLIT($Q604,CHAR(10),FALSE))"),4)</f>
        <v>4</v>
      </c>
      <c r="S604" s="2">
        <v>-2.2737665319999998</v>
      </c>
      <c r="T604" s="2">
        <v>0.526854296</v>
      </c>
      <c r="U604" s="2">
        <v>32.159999999999997</v>
      </c>
      <c r="V604" s="2">
        <v>13.05</v>
      </c>
      <c r="W604" s="2">
        <v>13.28</v>
      </c>
      <c r="X604" s="2">
        <v>15</v>
      </c>
      <c r="Y604" s="2">
        <v>13.35</v>
      </c>
      <c r="Z604" s="2">
        <v>0.59977000000000003</v>
      </c>
      <c r="AA604" s="2">
        <v>0.59484999999999999</v>
      </c>
      <c r="AB604" s="2">
        <v>6.8111079769999998</v>
      </c>
    </row>
    <row r="605" spans="1:28" x14ac:dyDescent="0.2">
      <c r="A605" s="8">
        <v>2140</v>
      </c>
      <c r="B605" s="5" t="s">
        <v>1335</v>
      </c>
      <c r="C605" s="5" t="s">
        <v>2026</v>
      </c>
      <c r="D605" s="5"/>
      <c r="E605" s="9" t="s">
        <v>2027</v>
      </c>
      <c r="F605" s="10">
        <v>2020</v>
      </c>
      <c r="G605" s="10" t="s">
        <v>68</v>
      </c>
      <c r="H605" s="10" t="s">
        <v>1346</v>
      </c>
      <c r="I605" s="10">
        <v>1300</v>
      </c>
      <c r="J605" s="10" t="s">
        <v>17</v>
      </c>
      <c r="K605" s="10" t="s">
        <v>1339</v>
      </c>
      <c r="L605" s="10" t="s">
        <v>18</v>
      </c>
      <c r="M605" s="11">
        <v>1</v>
      </c>
      <c r="N605" s="10">
        <v>1</v>
      </c>
      <c r="O605" s="12" t="s">
        <v>2028</v>
      </c>
      <c r="P605" s="11">
        <f ca="1">IFERROR(__xludf.DUMMYFUNCTION("COUNTA(SPLIT(Q605,"" ""))"),164)</f>
        <v>164</v>
      </c>
      <c r="Q605" s="11">
        <v>9</v>
      </c>
      <c r="R605" s="11">
        <f ca="1">IFERROR(__xludf.DUMMYFUNCTION("COUNTA(SPLIT($Q605,CHAR(10),FALSE))"),3)</f>
        <v>3</v>
      </c>
      <c r="S605" s="2">
        <v>-2.7936841690000001</v>
      </c>
      <c r="T605" s="2">
        <v>0.490635402</v>
      </c>
      <c r="U605" s="2">
        <v>35.72</v>
      </c>
      <c r="V605" s="2">
        <v>13.53</v>
      </c>
      <c r="W605" s="2">
        <v>15.23</v>
      </c>
      <c r="X605" s="2">
        <v>15</v>
      </c>
      <c r="Y605" s="2">
        <v>12.35</v>
      </c>
      <c r="Z605" s="2">
        <v>0.36771999999999999</v>
      </c>
      <c r="AA605" s="2">
        <v>0.34505999999999998</v>
      </c>
      <c r="AB605" s="2">
        <v>7.2166089879999999</v>
      </c>
    </row>
    <row r="606" spans="1:28" x14ac:dyDescent="0.2">
      <c r="A606" s="8">
        <v>2141</v>
      </c>
      <c r="B606" s="5" t="s">
        <v>1319</v>
      </c>
      <c r="C606" s="5" t="s">
        <v>2029</v>
      </c>
      <c r="D606" s="5"/>
      <c r="E606" s="9" t="s">
        <v>2030</v>
      </c>
      <c r="F606" s="10">
        <v>2020</v>
      </c>
      <c r="G606" s="10" t="s">
        <v>68</v>
      </c>
      <c r="H606" s="10" t="s">
        <v>1322</v>
      </c>
      <c r="I606" s="10">
        <v>900</v>
      </c>
      <c r="J606" s="10" t="s">
        <v>877</v>
      </c>
      <c r="K606" s="10" t="s">
        <v>1323</v>
      </c>
      <c r="L606" s="10" t="s">
        <v>18</v>
      </c>
      <c r="M606" s="11">
        <v>1</v>
      </c>
      <c r="N606" s="10">
        <v>1</v>
      </c>
      <c r="O606" s="12" t="s">
        <v>2031</v>
      </c>
      <c r="P606" s="11">
        <f ca="1">IFERROR(__xludf.DUMMYFUNCTION("COUNTA(SPLIT(Q606,"" ""))"),140)</f>
        <v>140</v>
      </c>
      <c r="Q606" s="11">
        <v>11</v>
      </c>
      <c r="R606" s="11">
        <f ca="1">IFERROR(__xludf.DUMMYFUNCTION("COUNTA(SPLIT($Q606,CHAR(10),FALSE))"),3)</f>
        <v>3</v>
      </c>
      <c r="S606" s="2">
        <v>-0.483763357</v>
      </c>
      <c r="T606" s="2">
        <v>0.48714099500000002</v>
      </c>
      <c r="U606" s="2">
        <v>57.9</v>
      </c>
      <c r="V606" s="2">
        <v>8.39</v>
      </c>
      <c r="W606" s="2">
        <v>9.06</v>
      </c>
      <c r="X606" s="2">
        <v>11</v>
      </c>
      <c r="Y606" s="2">
        <v>8.61</v>
      </c>
      <c r="Z606" s="2">
        <v>0.29619000000000001</v>
      </c>
      <c r="AA606" s="2">
        <v>0.31675999999999999</v>
      </c>
      <c r="AB606" s="2">
        <v>14.898648870000001</v>
      </c>
    </row>
    <row r="607" spans="1:28" x14ac:dyDescent="0.2">
      <c r="A607" s="8">
        <v>2142</v>
      </c>
      <c r="B607" s="5" t="s">
        <v>1335</v>
      </c>
      <c r="C607" s="5" t="s">
        <v>2032</v>
      </c>
      <c r="D607" s="5"/>
      <c r="E607" s="9" t="s">
        <v>2033</v>
      </c>
      <c r="F607" s="10">
        <v>2020</v>
      </c>
      <c r="G607" s="10" t="s">
        <v>68</v>
      </c>
      <c r="H607" s="10" t="s">
        <v>1338</v>
      </c>
      <c r="I607" s="10">
        <v>1300</v>
      </c>
      <c r="J607" s="10" t="s">
        <v>17</v>
      </c>
      <c r="K607" s="10" t="s">
        <v>1339</v>
      </c>
      <c r="L607" s="10" t="s">
        <v>18</v>
      </c>
      <c r="M607" s="11">
        <v>1</v>
      </c>
      <c r="N607" s="10">
        <v>1</v>
      </c>
      <c r="O607" s="12" t="s">
        <v>2034</v>
      </c>
      <c r="P607" s="11">
        <f ca="1">IFERROR(__xludf.DUMMYFUNCTION("COUNTA(SPLIT(Q607,"" ""))"),174)</f>
        <v>174</v>
      </c>
      <c r="Q607" s="11">
        <v>6</v>
      </c>
      <c r="R607" s="11">
        <f ca="1">IFERROR(__xludf.DUMMYFUNCTION("COUNTA(SPLIT($Q607,CHAR(10),FALSE))"),3)</f>
        <v>3</v>
      </c>
      <c r="S607" s="2">
        <v>-1.4143184959999999</v>
      </c>
      <c r="T607" s="2">
        <v>0.46434287600000002</v>
      </c>
      <c r="U607" s="2">
        <v>16.73</v>
      </c>
      <c r="V607" s="2">
        <v>18.170000000000002</v>
      </c>
      <c r="W607" s="2">
        <v>19.22</v>
      </c>
      <c r="X607" s="2">
        <v>18</v>
      </c>
      <c r="Y607" s="2">
        <v>11.04</v>
      </c>
      <c r="Z607" s="2">
        <v>0.32445000000000002</v>
      </c>
      <c r="AA607" s="2">
        <v>0.31451000000000001</v>
      </c>
      <c r="AB607" s="2">
        <v>10.39445753</v>
      </c>
    </row>
    <row r="608" spans="1:28" x14ac:dyDescent="0.2">
      <c r="A608" s="8">
        <v>2143</v>
      </c>
      <c r="B608" s="5" t="s">
        <v>1319</v>
      </c>
      <c r="C608" s="5" t="s">
        <v>2035</v>
      </c>
      <c r="D608" s="5"/>
      <c r="E608" s="9" t="s">
        <v>2036</v>
      </c>
      <c r="F608" s="10">
        <v>2020</v>
      </c>
      <c r="G608" s="10" t="s">
        <v>68</v>
      </c>
      <c r="H608" s="10" t="s">
        <v>1346</v>
      </c>
      <c r="I608" s="10">
        <v>1100</v>
      </c>
      <c r="J608" s="10" t="s">
        <v>51</v>
      </c>
      <c r="K608" s="10" t="s">
        <v>1323</v>
      </c>
      <c r="L608" s="10" t="s">
        <v>18</v>
      </c>
      <c r="M608" s="11">
        <v>1</v>
      </c>
      <c r="N608" s="10">
        <v>1</v>
      </c>
      <c r="O608" s="12" t="s">
        <v>2037</v>
      </c>
      <c r="P608" s="11">
        <f ca="1">IFERROR(__xludf.DUMMYFUNCTION("COUNTA(SPLIT(Q608,"" ""))"),149)</f>
        <v>149</v>
      </c>
      <c r="Q608" s="11">
        <v>10</v>
      </c>
      <c r="R608" s="11">
        <f ca="1">IFERROR(__xludf.DUMMYFUNCTION("COUNTA(SPLIT($Q608,CHAR(10),FALSE))"),2)</f>
        <v>2</v>
      </c>
      <c r="S608" s="2">
        <v>-2.2053569039999998</v>
      </c>
      <c r="T608" s="2">
        <v>0.52009931899999995</v>
      </c>
      <c r="U608" s="2">
        <v>59.29</v>
      </c>
      <c r="V608" s="2">
        <v>8.74</v>
      </c>
      <c r="W608" s="2">
        <v>6.92</v>
      </c>
      <c r="X608" s="2">
        <v>11</v>
      </c>
      <c r="Y608" s="2">
        <v>9.61</v>
      </c>
      <c r="Z608" s="2">
        <v>0.28966999999999998</v>
      </c>
      <c r="AA608" s="2">
        <v>0.30105999999999999</v>
      </c>
      <c r="AB608" s="2">
        <v>18.920188280000001</v>
      </c>
    </row>
    <row r="609" spans="1:28" x14ac:dyDescent="0.2">
      <c r="A609" s="8">
        <v>2144</v>
      </c>
      <c r="B609" s="5" t="s">
        <v>1335</v>
      </c>
      <c r="C609" s="5" t="s">
        <v>2035</v>
      </c>
      <c r="D609" s="5"/>
      <c r="E609" s="9" t="s">
        <v>2038</v>
      </c>
      <c r="F609" s="10">
        <v>2020</v>
      </c>
      <c r="G609" s="10" t="s">
        <v>68</v>
      </c>
      <c r="H609" s="10" t="s">
        <v>1346</v>
      </c>
      <c r="I609" s="10">
        <v>1300</v>
      </c>
      <c r="J609" s="10" t="s">
        <v>51</v>
      </c>
      <c r="K609" s="10" t="s">
        <v>1339</v>
      </c>
      <c r="L609" s="10" t="s">
        <v>18</v>
      </c>
      <c r="M609" s="11">
        <v>1</v>
      </c>
      <c r="N609" s="10">
        <v>1</v>
      </c>
      <c r="O609" s="12" t="s">
        <v>2039</v>
      </c>
      <c r="P609" s="11">
        <f ca="1">IFERROR(__xludf.DUMMYFUNCTION("COUNTA(SPLIT(Q609,"" ""))"),166)</f>
        <v>166</v>
      </c>
      <c r="Q609" s="11">
        <v>7</v>
      </c>
      <c r="R609" s="11">
        <f ca="1">IFERROR(__xludf.DUMMYFUNCTION("COUNTA(SPLIT($Q609,CHAR(10),FALSE))"),5)</f>
        <v>5</v>
      </c>
      <c r="S609" s="2">
        <v>-1.9133036919999999</v>
      </c>
      <c r="T609" s="2">
        <v>0.48809815499999998</v>
      </c>
      <c r="U609" s="2">
        <v>53.29</v>
      </c>
      <c r="V609" s="2">
        <v>11.86</v>
      </c>
      <c r="W609" s="2">
        <v>10.92</v>
      </c>
      <c r="X609" s="2">
        <v>13</v>
      </c>
      <c r="Y609" s="2">
        <v>10.14</v>
      </c>
      <c r="Z609" s="2">
        <v>0.33629999999999999</v>
      </c>
      <c r="AA609" s="2">
        <v>0.33524999999999999</v>
      </c>
      <c r="AB609" s="2">
        <v>14.028682</v>
      </c>
    </row>
    <row r="610" spans="1:28" x14ac:dyDescent="0.2">
      <c r="A610" s="8">
        <v>2145</v>
      </c>
      <c r="B610" s="5" t="s">
        <v>1335</v>
      </c>
      <c r="C610" s="5" t="s">
        <v>2040</v>
      </c>
      <c r="D610" s="5"/>
      <c r="E610" s="9" t="s">
        <v>2041</v>
      </c>
      <c r="F610" s="10">
        <v>2020</v>
      </c>
      <c r="G610" s="10" t="s">
        <v>68</v>
      </c>
      <c r="H610" s="10" t="s">
        <v>1322</v>
      </c>
      <c r="I610" s="10">
        <v>1300</v>
      </c>
      <c r="J610" s="10" t="s">
        <v>17</v>
      </c>
      <c r="K610" s="10" t="s">
        <v>1339</v>
      </c>
      <c r="L610" s="10" t="s">
        <v>18</v>
      </c>
      <c r="M610" s="11">
        <v>1</v>
      </c>
      <c r="N610" s="10">
        <v>1</v>
      </c>
      <c r="O610" s="12" t="s">
        <v>2042</v>
      </c>
      <c r="P610" s="11">
        <f ca="1">IFERROR(__xludf.DUMMYFUNCTION("COUNTA(SPLIT(Q610,"" ""))"),192)</f>
        <v>192</v>
      </c>
      <c r="Q610" s="11">
        <v>9</v>
      </c>
      <c r="R610" s="11">
        <f ca="1">IFERROR(__xludf.DUMMYFUNCTION("COUNTA(SPLIT($Q610,CHAR(10),FALSE))"),2)</f>
        <v>2</v>
      </c>
      <c r="S610" s="2">
        <v>-2.5742190620000001</v>
      </c>
      <c r="T610" s="2">
        <v>0.53604582300000003</v>
      </c>
      <c r="U610" s="2">
        <v>45.14</v>
      </c>
      <c r="V610" s="2">
        <v>12.35</v>
      </c>
      <c r="W610" s="2">
        <v>11.81</v>
      </c>
      <c r="X610" s="2">
        <v>14</v>
      </c>
      <c r="Y610" s="2">
        <v>10.38</v>
      </c>
      <c r="Z610" s="2">
        <v>0.27045000000000002</v>
      </c>
      <c r="AA610" s="2">
        <v>0.24723999999999999</v>
      </c>
      <c r="AB610" s="2">
        <v>4.2684161119999997</v>
      </c>
    </row>
    <row r="611" spans="1:28" x14ac:dyDescent="0.2">
      <c r="A611" s="8">
        <v>2146</v>
      </c>
      <c r="B611" s="5" t="s">
        <v>1335</v>
      </c>
      <c r="C611" s="5" t="s">
        <v>2043</v>
      </c>
      <c r="D611" s="5"/>
      <c r="E611" s="9" t="s">
        <v>2044</v>
      </c>
      <c r="F611" s="10">
        <v>2020</v>
      </c>
      <c r="G611" s="10" t="s">
        <v>68</v>
      </c>
      <c r="H611" s="10" t="s">
        <v>1322</v>
      </c>
      <c r="I611" s="10">
        <v>1500</v>
      </c>
      <c r="J611" s="10" t="s">
        <v>51</v>
      </c>
      <c r="K611" s="10" t="s">
        <v>1339</v>
      </c>
      <c r="L611" s="10" t="s">
        <v>30</v>
      </c>
      <c r="M611" s="11">
        <v>3</v>
      </c>
      <c r="N611" s="10">
        <v>3</v>
      </c>
      <c r="O611" s="12" t="s">
        <v>2045</v>
      </c>
      <c r="P611" s="11">
        <f ca="1">IFERROR(__xludf.DUMMYFUNCTION("COUNTA(SPLIT(Q611,"" ""))"),177)</f>
        <v>177</v>
      </c>
      <c r="Q611" s="11">
        <v>7</v>
      </c>
      <c r="R611" s="11">
        <f ca="1">IFERROR(__xludf.DUMMYFUNCTION("COUNTA(SPLIT($Q611,CHAR(10),FALSE))"),4)</f>
        <v>4</v>
      </c>
      <c r="S611" s="2">
        <v>-0.55084428399999996</v>
      </c>
      <c r="T611" s="2">
        <v>0.44149522800000002</v>
      </c>
      <c r="U611" s="2">
        <v>48.16</v>
      </c>
      <c r="V611" s="2">
        <v>12.22</v>
      </c>
      <c r="W611" s="2">
        <v>12.62</v>
      </c>
      <c r="X611" s="2">
        <v>12</v>
      </c>
      <c r="Y611" s="2">
        <v>9.34</v>
      </c>
      <c r="Z611" s="2">
        <v>0.19023999999999999</v>
      </c>
      <c r="AA611" s="2">
        <v>0.19169</v>
      </c>
      <c r="AB611" s="2">
        <v>7.4368311150000004</v>
      </c>
    </row>
    <row r="612" spans="1:28" x14ac:dyDescent="0.2">
      <c r="A612" s="8">
        <v>2147</v>
      </c>
      <c r="B612" s="5" t="s">
        <v>2046</v>
      </c>
      <c r="C612" s="5" t="s">
        <v>2047</v>
      </c>
      <c r="D612" s="5"/>
      <c r="E612" s="9" t="s">
        <v>2048</v>
      </c>
      <c r="F612" s="10">
        <v>2020</v>
      </c>
      <c r="G612" s="10" t="s">
        <v>68</v>
      </c>
      <c r="H612" s="10"/>
      <c r="I612" s="10">
        <v>900</v>
      </c>
      <c r="J612" s="10" t="s">
        <v>17</v>
      </c>
      <c r="K612" s="10"/>
      <c r="L612" s="10" t="s">
        <v>18</v>
      </c>
      <c r="M612" s="11">
        <v>1</v>
      </c>
      <c r="N612" s="10">
        <v>1</v>
      </c>
      <c r="O612" s="12" t="s">
        <v>2049</v>
      </c>
      <c r="P612" s="11">
        <f ca="1">IFERROR(__xludf.DUMMYFUNCTION("COUNTA(SPLIT(Q612,"" ""))"),148)</f>
        <v>148</v>
      </c>
      <c r="Q612" s="11">
        <v>9</v>
      </c>
      <c r="R612" s="11">
        <f ca="1">IFERROR(__xludf.DUMMYFUNCTION("COUNTA(SPLIT($Q612,CHAR(10),FALSE))"),1)</f>
        <v>1</v>
      </c>
      <c r="S612" s="2">
        <v>-1.623482256</v>
      </c>
      <c r="T612" s="2">
        <v>0.462957116</v>
      </c>
      <c r="U612" s="2">
        <v>73.760000000000005</v>
      </c>
      <c r="V612" s="2">
        <v>6.12</v>
      </c>
      <c r="W612" s="2">
        <v>5.01</v>
      </c>
      <c r="X612" s="2">
        <v>8</v>
      </c>
      <c r="Y612" s="2">
        <v>8.73</v>
      </c>
      <c r="Z612" s="2">
        <v>0.21010999999999999</v>
      </c>
      <c r="AA612" s="2">
        <v>0.21915999999999999</v>
      </c>
      <c r="AB612" s="2">
        <v>23.466749979999999</v>
      </c>
    </row>
    <row r="613" spans="1:28" x14ac:dyDescent="0.2">
      <c r="A613" s="8">
        <v>2148</v>
      </c>
      <c r="B613" s="5" t="s">
        <v>1319</v>
      </c>
      <c r="C613" s="5" t="s">
        <v>2050</v>
      </c>
      <c r="D613" s="5"/>
      <c r="E613" s="9" t="s">
        <v>2051</v>
      </c>
      <c r="F613" s="10">
        <v>2020</v>
      </c>
      <c r="G613" s="10" t="s">
        <v>68</v>
      </c>
      <c r="H613" s="10" t="s">
        <v>1346</v>
      </c>
      <c r="I613" s="10">
        <v>900</v>
      </c>
      <c r="J613" s="10" t="s">
        <v>51</v>
      </c>
      <c r="K613" s="10" t="s">
        <v>1323</v>
      </c>
      <c r="L613" s="10" t="s">
        <v>18</v>
      </c>
      <c r="M613" s="11">
        <v>1</v>
      </c>
      <c r="N613" s="10">
        <v>1</v>
      </c>
      <c r="O613" s="12" t="s">
        <v>2052</v>
      </c>
      <c r="P613" s="11">
        <f ca="1">IFERROR(__xludf.DUMMYFUNCTION("COUNTA(SPLIT(Q613,"" ""))"),139)</f>
        <v>139</v>
      </c>
      <c r="Q613" s="11">
        <v>12</v>
      </c>
      <c r="R613" s="11">
        <f ca="1">IFERROR(__xludf.DUMMYFUNCTION("COUNTA(SPLIT($Q613,CHAR(10),FALSE))"),3)</f>
        <v>3</v>
      </c>
      <c r="S613" s="2">
        <v>-1.176277587</v>
      </c>
      <c r="T613" s="2">
        <v>0.44820803599999998</v>
      </c>
      <c r="U613" s="2">
        <v>62.91</v>
      </c>
      <c r="V613" s="2">
        <v>7.4</v>
      </c>
      <c r="W613" s="2">
        <v>7.72</v>
      </c>
      <c r="X613" s="2">
        <v>11</v>
      </c>
      <c r="Y613" s="2">
        <v>7.91</v>
      </c>
      <c r="Z613" s="2">
        <v>0.40450999999999998</v>
      </c>
      <c r="AA613" s="2">
        <v>0.40993000000000002</v>
      </c>
      <c r="AB613" s="2">
        <v>20.732977949999999</v>
      </c>
    </row>
    <row r="614" spans="1:28" x14ac:dyDescent="0.2">
      <c r="A614" s="8">
        <v>2149</v>
      </c>
      <c r="B614" s="5" t="s">
        <v>2053</v>
      </c>
      <c r="C614" s="5" t="s">
        <v>2054</v>
      </c>
      <c r="D614" s="5"/>
      <c r="E614" s="9" t="s">
        <v>2055</v>
      </c>
      <c r="F614" s="10">
        <v>2020</v>
      </c>
      <c r="G614" s="10" t="s">
        <v>68</v>
      </c>
      <c r="H614" s="10"/>
      <c r="I614" s="10">
        <v>1100</v>
      </c>
      <c r="J614" s="10" t="s">
        <v>51</v>
      </c>
      <c r="K614" s="10"/>
      <c r="L614" s="10" t="s">
        <v>18</v>
      </c>
      <c r="M614" s="11">
        <v>1</v>
      </c>
      <c r="N614" s="10">
        <v>1</v>
      </c>
      <c r="O614" s="12" t="s">
        <v>2056</v>
      </c>
      <c r="P614" s="11">
        <f ca="1">IFERROR(__xludf.DUMMYFUNCTION("COUNTA(SPLIT(Q614,"" ""))"),146)</f>
        <v>146</v>
      </c>
      <c r="Q614" s="11">
        <v>8</v>
      </c>
      <c r="R614" s="11">
        <f ca="1">IFERROR(__xludf.DUMMYFUNCTION("COUNTA(SPLIT($Q614,CHAR(10),FALSE))"),1)</f>
        <v>1</v>
      </c>
      <c r="S614" s="2">
        <v>4.3057874000000003E-2</v>
      </c>
      <c r="T614" s="2">
        <v>0.44038249699999998</v>
      </c>
      <c r="U614" s="2">
        <v>60.01</v>
      </c>
      <c r="V614" s="2">
        <v>9.48</v>
      </c>
      <c r="W614" s="2">
        <v>9.65</v>
      </c>
      <c r="X614" s="2">
        <v>11</v>
      </c>
      <c r="Y614" s="2">
        <v>8.5</v>
      </c>
      <c r="Z614" s="2">
        <v>0.26356000000000002</v>
      </c>
      <c r="AA614" s="2">
        <v>0.28211999999999998</v>
      </c>
      <c r="AB614" s="2">
        <v>14.06518706</v>
      </c>
    </row>
    <row r="615" spans="1:28" x14ac:dyDescent="0.2">
      <c r="A615" s="8">
        <v>2150</v>
      </c>
      <c r="B615" s="5" t="s">
        <v>2057</v>
      </c>
      <c r="C615" s="5" t="s">
        <v>2058</v>
      </c>
      <c r="D615" s="5" t="s">
        <v>1401</v>
      </c>
      <c r="E615" s="14" t="s">
        <v>1402</v>
      </c>
      <c r="F615" s="10">
        <v>2020</v>
      </c>
      <c r="G615" s="10" t="s">
        <v>16</v>
      </c>
      <c r="H615" s="10"/>
      <c r="I615" s="10">
        <v>700</v>
      </c>
      <c r="J615" s="10" t="s">
        <v>51</v>
      </c>
      <c r="K615" s="10" t="s">
        <v>1354</v>
      </c>
      <c r="L615" s="10" t="s">
        <v>18</v>
      </c>
      <c r="M615" s="11">
        <v>1</v>
      </c>
      <c r="N615" s="10">
        <v>1</v>
      </c>
      <c r="O615" s="12" t="s">
        <v>2059</v>
      </c>
      <c r="P615" s="11">
        <f ca="1">IFERROR(__xludf.DUMMYFUNCTION("COUNTA(SPLIT(Q615,"" ""))"),169)</f>
        <v>169</v>
      </c>
      <c r="Q615" s="11">
        <v>16</v>
      </c>
      <c r="R615" s="11">
        <f ca="1">IFERROR(__xludf.DUMMYFUNCTION("COUNTA(SPLIT($Q615,CHAR(10),FALSE))"),9)</f>
        <v>9</v>
      </c>
      <c r="S615" s="2">
        <v>-0.51766560800000005</v>
      </c>
      <c r="T615" s="2">
        <v>0.50431036600000001</v>
      </c>
      <c r="U615" s="2">
        <v>84.61</v>
      </c>
      <c r="V615" s="2">
        <v>3.93</v>
      </c>
      <c r="W615" s="2">
        <v>3.98</v>
      </c>
      <c r="X615" s="2">
        <v>6</v>
      </c>
      <c r="Y615" s="2">
        <v>5.9</v>
      </c>
      <c r="Z615" s="2">
        <v>-7.1000000000000002E-4</v>
      </c>
      <c r="AA615" s="2">
        <v>-6.79E-3</v>
      </c>
      <c r="AB615" s="2">
        <v>20.530283140000002</v>
      </c>
    </row>
    <row r="616" spans="1:28" x14ac:dyDescent="0.2">
      <c r="A616" s="8">
        <v>2151</v>
      </c>
      <c r="B616" s="5" t="s">
        <v>2060</v>
      </c>
      <c r="C616" s="5" t="s">
        <v>2061</v>
      </c>
      <c r="D616" s="5"/>
      <c r="E616" s="9" t="s">
        <v>2062</v>
      </c>
      <c r="F616" s="10">
        <v>2020</v>
      </c>
      <c r="G616" s="10" t="s">
        <v>68</v>
      </c>
      <c r="H616" s="10"/>
      <c r="I616" s="10">
        <v>1300</v>
      </c>
      <c r="J616" s="10" t="s">
        <v>17</v>
      </c>
      <c r="K616" s="10" t="s">
        <v>1354</v>
      </c>
      <c r="L616" s="10" t="s">
        <v>18</v>
      </c>
      <c r="M616" s="11">
        <v>1</v>
      </c>
      <c r="N616" s="10">
        <v>1</v>
      </c>
      <c r="O616" s="12" t="s">
        <v>2063</v>
      </c>
      <c r="P616" s="11">
        <f ca="1">IFERROR(__xludf.DUMMYFUNCTION("COUNTA(SPLIT(Q616,"" ""))"),178)</f>
        <v>178</v>
      </c>
      <c r="Q616" s="11">
        <v>8</v>
      </c>
      <c r="R616" s="11">
        <f ca="1">IFERROR(__xludf.DUMMYFUNCTION("COUNTA(SPLIT($Q616,CHAR(10),FALSE))"),2)</f>
        <v>2</v>
      </c>
      <c r="S616" s="2">
        <v>-1.5444576050000001</v>
      </c>
      <c r="T616" s="2">
        <v>0.48837593800000001</v>
      </c>
      <c r="U616" s="2">
        <v>50.34</v>
      </c>
      <c r="V616" s="2">
        <v>11.89</v>
      </c>
      <c r="W616" s="2">
        <v>13.09</v>
      </c>
      <c r="X616" s="2">
        <v>13</v>
      </c>
      <c r="Y616" s="2">
        <v>9.8800000000000008</v>
      </c>
      <c r="Z616" s="2">
        <v>0.34065000000000001</v>
      </c>
      <c r="AA616" s="2">
        <v>0.32865</v>
      </c>
      <c r="AB616" s="2">
        <v>14.296978210000001</v>
      </c>
    </row>
    <row r="617" spans="1:28" x14ac:dyDescent="0.2">
      <c r="A617" s="8">
        <v>2152</v>
      </c>
      <c r="B617" s="5" t="s">
        <v>2064</v>
      </c>
      <c r="C617" s="5" t="s">
        <v>2065</v>
      </c>
      <c r="D617" s="5"/>
      <c r="E617" s="9" t="s">
        <v>2066</v>
      </c>
      <c r="F617" s="10">
        <v>2020</v>
      </c>
      <c r="G617" s="10" t="s">
        <v>68</v>
      </c>
      <c r="H617" s="10"/>
      <c r="I617" s="10">
        <v>1100</v>
      </c>
      <c r="J617" s="10" t="s">
        <v>17</v>
      </c>
      <c r="K617" s="10" t="s">
        <v>1354</v>
      </c>
      <c r="L617" s="10" t="s">
        <v>18</v>
      </c>
      <c r="M617" s="11">
        <v>1</v>
      </c>
      <c r="N617" s="10">
        <v>1</v>
      </c>
      <c r="O617" s="12" t="s">
        <v>2067</v>
      </c>
      <c r="P617" s="11">
        <f ca="1">IFERROR(__xludf.DUMMYFUNCTION("COUNTA(SPLIT(Q617,"" ""))"),175)</f>
        <v>175</v>
      </c>
      <c r="Q617" s="11">
        <v>11</v>
      </c>
      <c r="R617" s="11">
        <f ca="1">IFERROR(__xludf.DUMMYFUNCTION("COUNTA(SPLIT($Q617,CHAR(10),FALSE))"),2)</f>
        <v>2</v>
      </c>
      <c r="S617" s="2">
        <v>-9.0667760999999999E-2</v>
      </c>
      <c r="T617" s="2">
        <v>0.49883254300000002</v>
      </c>
      <c r="U617" s="2">
        <v>66.58</v>
      </c>
      <c r="V617" s="2">
        <v>7.95</v>
      </c>
      <c r="W617" s="2">
        <v>8.39</v>
      </c>
      <c r="X617" s="2">
        <v>11</v>
      </c>
      <c r="Y617" s="2">
        <v>7.75</v>
      </c>
      <c r="Z617" s="2">
        <v>0.15512000000000001</v>
      </c>
      <c r="AA617" s="2">
        <v>0.14543</v>
      </c>
      <c r="AB617" s="2">
        <v>15.846890699999999</v>
      </c>
    </row>
    <row r="618" spans="1:28" x14ac:dyDescent="0.2">
      <c r="A618" s="8">
        <v>2153</v>
      </c>
      <c r="B618" s="5" t="s">
        <v>2068</v>
      </c>
      <c r="C618" s="5" t="s">
        <v>2069</v>
      </c>
      <c r="D618" s="5"/>
      <c r="E618" s="9" t="s">
        <v>2070</v>
      </c>
      <c r="F618" s="10">
        <v>2020</v>
      </c>
      <c r="G618" s="10" t="s">
        <v>68</v>
      </c>
      <c r="H618" s="10"/>
      <c r="I618" s="10">
        <v>1100</v>
      </c>
      <c r="J618" s="10" t="s">
        <v>17</v>
      </c>
      <c r="K618" s="10" t="s">
        <v>1354</v>
      </c>
      <c r="L618" s="10" t="s">
        <v>18</v>
      </c>
      <c r="M618" s="11">
        <v>1</v>
      </c>
      <c r="N618" s="10">
        <v>1</v>
      </c>
      <c r="O618" s="12" t="s">
        <v>2071</v>
      </c>
      <c r="P618" s="11">
        <f ca="1">IFERROR(__xludf.DUMMYFUNCTION("COUNTA(SPLIT(Q618,"" ""))"),164)</f>
        <v>164</v>
      </c>
      <c r="Q618" s="11">
        <v>12</v>
      </c>
      <c r="R618" s="11">
        <f ca="1">IFERROR(__xludf.DUMMYFUNCTION("COUNTA(SPLIT($Q618,CHAR(10),FALSE))"),3)</f>
        <v>3</v>
      </c>
      <c r="S618" s="2">
        <v>-2.1390387309999999</v>
      </c>
      <c r="T618" s="2">
        <v>0.491425273</v>
      </c>
      <c r="U618" s="2">
        <v>56.21</v>
      </c>
      <c r="V618" s="2">
        <v>8.86</v>
      </c>
      <c r="W618" s="2">
        <v>8.56</v>
      </c>
      <c r="X618" s="2">
        <v>12</v>
      </c>
      <c r="Y618" s="2">
        <v>9.36</v>
      </c>
      <c r="Z618" s="2">
        <v>0.21254000000000001</v>
      </c>
      <c r="AA618" s="2">
        <v>0.21015</v>
      </c>
      <c r="AB618" s="2">
        <v>14.586060030000001</v>
      </c>
    </row>
    <row r="619" spans="1:28" x14ac:dyDescent="0.2">
      <c r="A619" s="8">
        <v>2154</v>
      </c>
      <c r="B619" s="5" t="s">
        <v>2072</v>
      </c>
      <c r="C619" s="5" t="s">
        <v>2073</v>
      </c>
      <c r="D619" s="5"/>
      <c r="E619" s="9" t="s">
        <v>2074</v>
      </c>
      <c r="F619" s="10">
        <v>2020</v>
      </c>
      <c r="G619" s="10" t="s">
        <v>68</v>
      </c>
      <c r="H619" s="10"/>
      <c r="I619" s="10">
        <v>1100</v>
      </c>
      <c r="J619" s="10" t="s">
        <v>17</v>
      </c>
      <c r="K619" s="10" t="s">
        <v>1354</v>
      </c>
      <c r="L619" s="10" t="s">
        <v>18</v>
      </c>
      <c r="M619" s="11">
        <v>1</v>
      </c>
      <c r="N619" s="10">
        <v>1</v>
      </c>
      <c r="O619" s="12" t="s">
        <v>2075</v>
      </c>
      <c r="P619" s="11">
        <f ca="1">IFERROR(__xludf.DUMMYFUNCTION("COUNTA(SPLIT(Q619,"" ""))"),182)</f>
        <v>182</v>
      </c>
      <c r="Q619" s="11">
        <v>9</v>
      </c>
      <c r="R619" s="11">
        <f ca="1">IFERROR(__xludf.DUMMYFUNCTION("COUNTA(SPLIT($Q619,CHAR(10),FALSE))"),3)</f>
        <v>3</v>
      </c>
      <c r="S619" s="2">
        <v>-1.0734974690000001</v>
      </c>
      <c r="T619" s="2">
        <v>0.49530358699999999</v>
      </c>
      <c r="U619" s="2">
        <v>66.38</v>
      </c>
      <c r="V619" s="2">
        <v>9.19</v>
      </c>
      <c r="W619" s="2">
        <v>10.119999999999999</v>
      </c>
      <c r="X619" s="2">
        <v>11</v>
      </c>
      <c r="Y619" s="2">
        <v>7.7</v>
      </c>
      <c r="Z619" s="2">
        <v>0.22983000000000001</v>
      </c>
      <c r="AA619" s="2">
        <v>0.22375</v>
      </c>
      <c r="AB619" s="2">
        <v>15.55203768</v>
      </c>
    </row>
    <row r="620" spans="1:28" x14ac:dyDescent="0.2">
      <c r="A620" s="8">
        <v>2155</v>
      </c>
      <c r="B620" s="5" t="s">
        <v>2076</v>
      </c>
      <c r="C620" s="5" t="s">
        <v>2077</v>
      </c>
      <c r="D620" s="5"/>
      <c r="E620" s="13" t="s">
        <v>2078</v>
      </c>
      <c r="F620" s="10">
        <v>2020</v>
      </c>
      <c r="G620" s="10" t="s">
        <v>68</v>
      </c>
      <c r="H620" s="10"/>
      <c r="I620" s="10">
        <v>1300</v>
      </c>
      <c r="J620" s="10" t="s">
        <v>17</v>
      </c>
      <c r="K620" s="10" t="s">
        <v>1354</v>
      </c>
      <c r="L620" s="10" t="s">
        <v>18</v>
      </c>
      <c r="M620" s="11">
        <v>1</v>
      </c>
      <c r="N620" s="10">
        <v>1</v>
      </c>
      <c r="O620" s="12" t="s">
        <v>2079</v>
      </c>
      <c r="P620" s="11">
        <f ca="1">IFERROR(__xludf.DUMMYFUNCTION("COUNTA(SPLIT(Q620,"" ""))"),200)</f>
        <v>200</v>
      </c>
      <c r="Q620" s="11">
        <v>10</v>
      </c>
      <c r="R620" s="11">
        <f ca="1">IFERROR(__xludf.DUMMYFUNCTION("COUNTA(SPLIT($Q620,CHAR(10),FALSE))"),2)</f>
        <v>2</v>
      </c>
      <c r="S620" s="2">
        <v>-1.732891849</v>
      </c>
      <c r="T620" s="2">
        <v>0.45818168100000001</v>
      </c>
      <c r="U620" s="2">
        <v>34.85</v>
      </c>
      <c r="V620" s="2">
        <v>14.21</v>
      </c>
      <c r="W620" s="2">
        <v>14.19</v>
      </c>
      <c r="X620" s="2">
        <v>15</v>
      </c>
      <c r="Y620" s="2">
        <v>9.93</v>
      </c>
      <c r="Z620" s="2">
        <v>0.15381</v>
      </c>
      <c r="AA620" s="2">
        <v>0.20008999999999999</v>
      </c>
      <c r="AB620" s="2">
        <v>10.38026621</v>
      </c>
    </row>
    <row r="621" spans="1:28" x14ac:dyDescent="0.2">
      <c r="A621" s="8">
        <v>2156</v>
      </c>
      <c r="B621" s="5" t="s">
        <v>2080</v>
      </c>
      <c r="C621" s="5" t="s">
        <v>2081</v>
      </c>
      <c r="D621" s="5"/>
      <c r="E621" s="9" t="s">
        <v>2082</v>
      </c>
      <c r="F621" s="10">
        <v>2020</v>
      </c>
      <c r="G621" s="10" t="s">
        <v>68</v>
      </c>
      <c r="H621" s="10"/>
      <c r="I621" s="10">
        <v>1300</v>
      </c>
      <c r="J621" s="10" t="s">
        <v>17</v>
      </c>
      <c r="K621" s="10" t="s">
        <v>1354</v>
      </c>
      <c r="L621" s="10" t="s">
        <v>18</v>
      </c>
      <c r="M621" s="11">
        <v>1</v>
      </c>
      <c r="N621" s="10">
        <v>1</v>
      </c>
      <c r="O621" s="12" t="s">
        <v>2083</v>
      </c>
      <c r="P621" s="11">
        <f ca="1">IFERROR(__xludf.DUMMYFUNCTION("COUNTA(SPLIT(Q621,"" ""))"),174)</f>
        <v>174</v>
      </c>
      <c r="Q621" s="11">
        <v>10</v>
      </c>
      <c r="R621" s="11">
        <f ca="1">IFERROR(__xludf.DUMMYFUNCTION("COUNTA(SPLIT($Q621,CHAR(10),FALSE))"),2)</f>
        <v>2</v>
      </c>
      <c r="S621" s="2">
        <v>0.28397774799999997</v>
      </c>
      <c r="T621" s="2">
        <v>0.50045463400000001</v>
      </c>
      <c r="U621" s="2">
        <v>55.09</v>
      </c>
      <c r="V621" s="2">
        <v>10.050000000000001</v>
      </c>
      <c r="W621" s="2">
        <v>11.39</v>
      </c>
      <c r="X621" s="2">
        <v>11</v>
      </c>
      <c r="Y621" s="2">
        <v>9.7899999999999991</v>
      </c>
      <c r="Z621" s="2">
        <v>0.21207999999999999</v>
      </c>
      <c r="AA621" s="2">
        <v>0.18462000000000001</v>
      </c>
      <c r="AB621" s="2">
        <v>9.49429415</v>
      </c>
    </row>
    <row r="622" spans="1:28" x14ac:dyDescent="0.2">
      <c r="A622" s="8">
        <v>2157</v>
      </c>
      <c r="B622" s="5" t="s">
        <v>2084</v>
      </c>
      <c r="C622" s="5" t="s">
        <v>2085</v>
      </c>
      <c r="D622" s="5"/>
      <c r="E622" s="9" t="s">
        <v>2086</v>
      </c>
      <c r="F622" s="10">
        <v>2020</v>
      </c>
      <c r="G622" s="10" t="s">
        <v>68</v>
      </c>
      <c r="H622" s="10"/>
      <c r="I622" s="10">
        <v>1100</v>
      </c>
      <c r="J622" s="10" t="s">
        <v>51</v>
      </c>
      <c r="K622" s="10" t="s">
        <v>1354</v>
      </c>
      <c r="L622" s="10" t="s">
        <v>18</v>
      </c>
      <c r="M622" s="11">
        <v>1</v>
      </c>
      <c r="N622" s="10">
        <v>1</v>
      </c>
      <c r="O622" s="12" t="s">
        <v>2087</v>
      </c>
      <c r="P622" s="11">
        <f ca="1">IFERROR(__xludf.DUMMYFUNCTION("COUNTA(SPLIT(Q622,"" ""))"),192)</f>
        <v>192</v>
      </c>
      <c r="Q622" s="11">
        <v>11</v>
      </c>
      <c r="R622" s="11">
        <f ca="1">IFERROR(__xludf.DUMMYFUNCTION("COUNTA(SPLIT($Q622,CHAR(10),FALSE))"),2)</f>
        <v>2</v>
      </c>
      <c r="S622" s="2">
        <v>-1.238012653</v>
      </c>
      <c r="T622" s="2">
        <v>0.472211718</v>
      </c>
      <c r="U622" s="2">
        <v>53.38</v>
      </c>
      <c r="V622" s="2">
        <v>10.26</v>
      </c>
      <c r="W622" s="2">
        <v>11.43</v>
      </c>
      <c r="X622" s="2">
        <v>12</v>
      </c>
      <c r="Y622" s="2">
        <v>8.69</v>
      </c>
      <c r="Z622" s="2">
        <v>0.23419999999999999</v>
      </c>
      <c r="AA622" s="2">
        <v>0.20652999999999999</v>
      </c>
      <c r="AB622" s="2">
        <v>15.25679455</v>
      </c>
    </row>
    <row r="623" spans="1:28" x14ac:dyDescent="0.2">
      <c r="A623" s="8">
        <v>2158</v>
      </c>
      <c r="B623" s="5" t="s">
        <v>1335</v>
      </c>
      <c r="C623" s="5" t="s">
        <v>2088</v>
      </c>
      <c r="D623" s="5"/>
      <c r="E623" s="9" t="s">
        <v>2089</v>
      </c>
      <c r="F623" s="10">
        <v>2020</v>
      </c>
      <c r="G623" s="10" t="s">
        <v>68</v>
      </c>
      <c r="H623" s="10" t="s">
        <v>1338</v>
      </c>
      <c r="I623" s="10">
        <v>1500</v>
      </c>
      <c r="J623" s="10" t="s">
        <v>51</v>
      </c>
      <c r="K623" s="10" t="s">
        <v>1339</v>
      </c>
      <c r="L623" s="10" t="s">
        <v>30</v>
      </c>
      <c r="M623" s="11">
        <v>3</v>
      </c>
      <c r="N623" s="10">
        <v>2.5</v>
      </c>
      <c r="O623" s="12" t="s">
        <v>2090</v>
      </c>
      <c r="P623" s="11">
        <f ca="1">IFERROR(__xludf.DUMMYFUNCTION("COUNTA(SPLIT(Q623,"" ""))"),156)</f>
        <v>156</v>
      </c>
      <c r="Q623" s="11">
        <v>5</v>
      </c>
      <c r="R623" s="11">
        <f ca="1">IFERROR(__xludf.DUMMYFUNCTION("COUNTA(SPLIT($Q623,CHAR(10),FALSE))"),2)</f>
        <v>2</v>
      </c>
      <c r="S623" s="2">
        <v>-0.18339649899999999</v>
      </c>
      <c r="T623" s="2">
        <v>0.48464986700000001</v>
      </c>
      <c r="U623" s="2">
        <v>38.22</v>
      </c>
      <c r="V623" s="2">
        <v>15.78</v>
      </c>
      <c r="W623" s="2">
        <v>16.309999999999999</v>
      </c>
      <c r="X623" s="2">
        <v>16</v>
      </c>
      <c r="Y623" s="2">
        <v>10.3</v>
      </c>
      <c r="Z623" s="2">
        <v>0.19452</v>
      </c>
      <c r="AA623" s="2">
        <v>0.20566000000000001</v>
      </c>
      <c r="AB623" s="2">
        <v>5.5356823549999996</v>
      </c>
    </row>
    <row r="624" spans="1:28" x14ac:dyDescent="0.2">
      <c r="A624" s="8">
        <v>2160</v>
      </c>
      <c r="B624" s="5" t="s">
        <v>2091</v>
      </c>
      <c r="C624" s="5" t="s">
        <v>2092</v>
      </c>
      <c r="D624" s="5"/>
      <c r="E624" s="9" t="s">
        <v>2093</v>
      </c>
      <c r="F624" s="10">
        <v>2020</v>
      </c>
      <c r="G624" s="10" t="s">
        <v>68</v>
      </c>
      <c r="H624" s="10"/>
      <c r="I624" s="10">
        <v>1500</v>
      </c>
      <c r="J624" s="10" t="s">
        <v>17</v>
      </c>
      <c r="K624" s="10" t="s">
        <v>1354</v>
      </c>
      <c r="L624" s="10" t="s">
        <v>18</v>
      </c>
      <c r="M624" s="11">
        <v>1</v>
      </c>
      <c r="N624" s="10">
        <v>1</v>
      </c>
      <c r="O624" s="12" t="s">
        <v>2094</v>
      </c>
      <c r="P624" s="11">
        <f ca="1">IFERROR(__xludf.DUMMYFUNCTION("COUNTA(SPLIT(Q624,"" ""))"),176)</f>
        <v>176</v>
      </c>
      <c r="Q624" s="11">
        <v>7</v>
      </c>
      <c r="R624" s="11">
        <f ca="1">IFERROR(__xludf.DUMMYFUNCTION("COUNTA(SPLIT($Q624,CHAR(10),FALSE))"),1)</f>
        <v>1</v>
      </c>
      <c r="S624" s="2">
        <v>-1.9393652779999999</v>
      </c>
      <c r="T624" s="2">
        <v>0.491110818</v>
      </c>
      <c r="U624" s="2">
        <v>40.96</v>
      </c>
      <c r="V624" s="2">
        <v>13.79</v>
      </c>
      <c r="W624" s="2">
        <v>14.46</v>
      </c>
      <c r="X624" s="2">
        <v>15</v>
      </c>
      <c r="Y624" s="2">
        <v>8.92</v>
      </c>
      <c r="Z624" s="2">
        <v>0.33787</v>
      </c>
      <c r="AA624" s="2">
        <v>0.32107999999999998</v>
      </c>
      <c r="AB624" s="2">
        <v>18.01729125</v>
      </c>
    </row>
    <row r="625" spans="1:28" x14ac:dyDescent="0.2">
      <c r="A625" s="8">
        <v>2162</v>
      </c>
      <c r="B625" s="5" t="s">
        <v>2095</v>
      </c>
      <c r="C625" s="5" t="s">
        <v>2096</v>
      </c>
      <c r="D625" s="5"/>
      <c r="E625" s="9" t="s">
        <v>2097</v>
      </c>
      <c r="F625" s="10">
        <v>2020</v>
      </c>
      <c r="G625" s="10" t="s">
        <v>68</v>
      </c>
      <c r="H625" s="10"/>
      <c r="I625" s="10">
        <v>700</v>
      </c>
      <c r="J625" s="10" t="s">
        <v>17</v>
      </c>
      <c r="K625" s="10"/>
      <c r="L625" s="10" t="s">
        <v>18</v>
      </c>
      <c r="M625" s="11">
        <v>1</v>
      </c>
      <c r="N625" s="10">
        <v>1</v>
      </c>
      <c r="O625" s="12" t="s">
        <v>2098</v>
      </c>
      <c r="P625" s="11">
        <f ca="1">IFERROR(__xludf.DUMMYFUNCTION("COUNTA(SPLIT(Q625,"" ""))"),196)</f>
        <v>196</v>
      </c>
      <c r="Q625" s="11">
        <v>18</v>
      </c>
      <c r="R625" s="11">
        <f ca="1">IFERROR(__xludf.DUMMYFUNCTION("COUNTA(SPLIT($Q625,CHAR(10),FALSE))"),3)</f>
        <v>3</v>
      </c>
      <c r="S625" s="2">
        <v>-0.279002052</v>
      </c>
      <c r="T625" s="2">
        <v>0.50233399599999995</v>
      </c>
      <c r="U625" s="2">
        <v>81.680000000000007</v>
      </c>
      <c r="V625" s="2">
        <v>4.6100000000000003</v>
      </c>
      <c r="W625" s="2">
        <v>4.47</v>
      </c>
      <c r="X625" s="2">
        <v>7</v>
      </c>
      <c r="Y625" s="2">
        <v>7.04</v>
      </c>
      <c r="Z625" s="2">
        <v>0.22294</v>
      </c>
      <c r="AA625" s="2">
        <v>0.19739000000000001</v>
      </c>
      <c r="AB625" s="2">
        <v>24.475631159999999</v>
      </c>
    </row>
    <row r="626" spans="1:28" x14ac:dyDescent="0.2">
      <c r="A626" s="8">
        <v>2163</v>
      </c>
      <c r="B626" s="5" t="s">
        <v>2099</v>
      </c>
      <c r="C626" s="5" t="s">
        <v>2100</v>
      </c>
      <c r="D626" s="5"/>
      <c r="E626" s="9" t="s">
        <v>2101</v>
      </c>
      <c r="F626" s="10">
        <v>2020</v>
      </c>
      <c r="G626" s="10" t="s">
        <v>68</v>
      </c>
      <c r="H626" s="10"/>
      <c r="I626" s="10">
        <v>1300</v>
      </c>
      <c r="J626" s="10" t="s">
        <v>17</v>
      </c>
      <c r="K626" s="10"/>
      <c r="L626" s="10" t="s">
        <v>18</v>
      </c>
      <c r="M626" s="11">
        <v>1</v>
      </c>
      <c r="N626" s="10">
        <v>1</v>
      </c>
      <c r="O626" s="12" t="s">
        <v>2102</v>
      </c>
      <c r="P626" s="11">
        <f ca="1">IFERROR(__xludf.DUMMYFUNCTION("COUNTA(SPLIT(Q626,"" ""))"),164)</f>
        <v>164</v>
      </c>
      <c r="Q626" s="11">
        <v>8</v>
      </c>
      <c r="R626" s="11">
        <f ca="1">IFERROR(__xludf.DUMMYFUNCTION("COUNTA(SPLIT($Q626,CHAR(10),FALSE))"),2)</f>
        <v>2</v>
      </c>
      <c r="S626" s="2">
        <v>-0.106657168</v>
      </c>
      <c r="T626" s="2">
        <v>0.51503493099999997</v>
      </c>
      <c r="U626" s="2">
        <v>50.21</v>
      </c>
      <c r="V626" s="2">
        <v>11.41</v>
      </c>
      <c r="W626" s="2">
        <v>12.19</v>
      </c>
      <c r="X626" s="2">
        <v>13</v>
      </c>
      <c r="Y626" s="2">
        <v>9.42</v>
      </c>
      <c r="Z626" s="2">
        <v>0.22997000000000001</v>
      </c>
      <c r="AA626" s="2">
        <v>0.24726999999999999</v>
      </c>
      <c r="AB626" s="2">
        <v>4.4368035389999996</v>
      </c>
    </row>
    <row r="627" spans="1:28" x14ac:dyDescent="0.2">
      <c r="A627" s="8">
        <v>2164</v>
      </c>
      <c r="B627" s="5" t="s">
        <v>2103</v>
      </c>
      <c r="C627" s="5" t="s">
        <v>2104</v>
      </c>
      <c r="D627" s="5"/>
      <c r="E627" s="9" t="s">
        <v>2105</v>
      </c>
      <c r="F627" s="10">
        <v>2020</v>
      </c>
      <c r="G627" s="10" t="s">
        <v>68</v>
      </c>
      <c r="H627" s="10"/>
      <c r="I627" s="10">
        <v>900</v>
      </c>
      <c r="J627" s="10" t="s">
        <v>17</v>
      </c>
      <c r="K627" s="10" t="s">
        <v>1354</v>
      </c>
      <c r="L627" s="10" t="s">
        <v>18</v>
      </c>
      <c r="M627" s="11">
        <v>1</v>
      </c>
      <c r="N627" s="10">
        <v>1</v>
      </c>
      <c r="O627" s="12" t="s">
        <v>2106</v>
      </c>
      <c r="P627" s="11">
        <f ca="1">IFERROR(__xludf.DUMMYFUNCTION("COUNTA(SPLIT(Q627,"" ""))"),144)</f>
        <v>144</v>
      </c>
      <c r="Q627" s="11">
        <v>9</v>
      </c>
      <c r="R627" s="11">
        <f ca="1">IFERROR(__xludf.DUMMYFUNCTION("COUNTA(SPLIT($Q627,CHAR(10),FALSE))"),1)</f>
        <v>1</v>
      </c>
      <c r="S627" s="2">
        <v>-0.56754470599999995</v>
      </c>
      <c r="T627" s="2">
        <v>0.45910019699999999</v>
      </c>
      <c r="U627" s="2">
        <v>72.040000000000006</v>
      </c>
      <c r="V627" s="2">
        <v>7.35</v>
      </c>
      <c r="W627" s="2">
        <v>7.87</v>
      </c>
      <c r="X627" s="2">
        <v>9</v>
      </c>
      <c r="Y627" s="2">
        <v>8.25</v>
      </c>
      <c r="Z627" s="2">
        <v>0.15149000000000001</v>
      </c>
      <c r="AA627" s="2">
        <v>0.18026</v>
      </c>
      <c r="AB627" s="2">
        <v>18.49018877</v>
      </c>
    </row>
    <row r="628" spans="1:28" x14ac:dyDescent="0.2">
      <c r="A628" s="8">
        <v>2166</v>
      </c>
      <c r="B628" s="5" t="s">
        <v>2107</v>
      </c>
      <c r="C628" s="5" t="s">
        <v>2108</v>
      </c>
      <c r="D628" s="5"/>
      <c r="E628" s="9" t="s">
        <v>2109</v>
      </c>
      <c r="F628" s="10">
        <v>2020</v>
      </c>
      <c r="G628" s="10" t="s">
        <v>68</v>
      </c>
      <c r="H628" s="10"/>
      <c r="I628" s="10">
        <v>900</v>
      </c>
      <c r="J628" s="10" t="s">
        <v>17</v>
      </c>
      <c r="K628" s="10" t="s">
        <v>1354</v>
      </c>
      <c r="L628" s="10" t="s">
        <v>18</v>
      </c>
      <c r="M628" s="11">
        <v>1</v>
      </c>
      <c r="N628" s="10">
        <v>1</v>
      </c>
      <c r="O628" s="12" t="s">
        <v>2110</v>
      </c>
      <c r="P628" s="11">
        <f ca="1">IFERROR(__xludf.DUMMYFUNCTION("COUNTA(SPLIT(Q628,"" ""))"),195)</f>
        <v>195</v>
      </c>
      <c r="Q628" s="11">
        <v>14</v>
      </c>
      <c r="R628" s="11">
        <f ca="1">IFERROR(__xludf.DUMMYFUNCTION("COUNTA(SPLIT($Q628,CHAR(10),FALSE))"),5)</f>
        <v>5</v>
      </c>
      <c r="S628" s="2">
        <v>-1.0524533789999999</v>
      </c>
      <c r="T628" s="2">
        <v>0.46572048900000002</v>
      </c>
      <c r="U628" s="2">
        <v>71.88</v>
      </c>
      <c r="V628" s="2">
        <v>6.73</v>
      </c>
      <c r="W628" s="2">
        <v>7.24</v>
      </c>
      <c r="X628" s="2">
        <v>9</v>
      </c>
      <c r="Y628" s="2">
        <v>7.54</v>
      </c>
      <c r="Z628" s="2">
        <v>0.16843</v>
      </c>
      <c r="AA628" s="2">
        <v>0.15024999999999999</v>
      </c>
      <c r="AB628" s="2">
        <v>18.188827060000001</v>
      </c>
    </row>
    <row r="629" spans="1:28" x14ac:dyDescent="0.2">
      <c r="A629" s="8">
        <v>2168</v>
      </c>
      <c r="B629" s="5" t="s">
        <v>2111</v>
      </c>
      <c r="C629" s="5" t="s">
        <v>2112</v>
      </c>
      <c r="D629" s="5"/>
      <c r="E629" s="9" t="s">
        <v>2113</v>
      </c>
      <c r="F629" s="10">
        <v>2020</v>
      </c>
      <c r="G629" s="10" t="s">
        <v>68</v>
      </c>
      <c r="H629" s="10"/>
      <c r="I629" s="10">
        <v>1100</v>
      </c>
      <c r="J629" s="10" t="s">
        <v>17</v>
      </c>
      <c r="K629" s="10" t="s">
        <v>1354</v>
      </c>
      <c r="L629" s="10" t="s">
        <v>18</v>
      </c>
      <c r="M629" s="11">
        <v>1</v>
      </c>
      <c r="N629" s="10">
        <v>1</v>
      </c>
      <c r="O629" s="12" t="s">
        <v>2114</v>
      </c>
      <c r="P629" s="11">
        <f ca="1">IFERROR(__xludf.DUMMYFUNCTION("COUNTA(SPLIT(Q629,"" ""))"),184)</f>
        <v>184</v>
      </c>
      <c r="Q629" s="11">
        <v>8</v>
      </c>
      <c r="R629" s="11">
        <f ca="1">IFERROR(__xludf.DUMMYFUNCTION("COUNTA(SPLIT($Q629,CHAR(10),FALSE))"),2)</f>
        <v>2</v>
      </c>
      <c r="S629" s="2">
        <v>-1.71931941</v>
      </c>
      <c r="T629" s="2">
        <v>0.48937577199999999</v>
      </c>
      <c r="U629" s="2">
        <v>72.239999999999995</v>
      </c>
      <c r="V629" s="2">
        <v>8.93</v>
      </c>
      <c r="W629" s="2">
        <v>10.9</v>
      </c>
      <c r="X629" s="2">
        <v>10</v>
      </c>
      <c r="Y629" s="2">
        <v>8.0299999999999994</v>
      </c>
      <c r="Z629" s="2">
        <v>0.19821</v>
      </c>
      <c r="AA629" s="2">
        <v>0.18962000000000001</v>
      </c>
      <c r="AB629" s="2">
        <v>25.345671100000001</v>
      </c>
    </row>
    <row r="630" spans="1:28" x14ac:dyDescent="0.2">
      <c r="A630" s="8">
        <v>2169</v>
      </c>
      <c r="B630" s="5" t="s">
        <v>2115</v>
      </c>
      <c r="C630" s="5" t="s">
        <v>2116</v>
      </c>
      <c r="D630" s="5"/>
      <c r="E630" s="9" t="s">
        <v>2117</v>
      </c>
      <c r="F630" s="10">
        <v>2020</v>
      </c>
      <c r="G630" s="10" t="s">
        <v>68</v>
      </c>
      <c r="H630" s="10"/>
      <c r="I630" s="10">
        <v>1300</v>
      </c>
      <c r="J630" s="10" t="s">
        <v>17</v>
      </c>
      <c r="K630" s="10" t="s">
        <v>1354</v>
      </c>
      <c r="L630" s="10" t="s">
        <v>18</v>
      </c>
      <c r="M630" s="11">
        <v>1</v>
      </c>
      <c r="N630" s="10">
        <v>1</v>
      </c>
      <c r="O630" s="12" t="s">
        <v>2118</v>
      </c>
      <c r="P630" s="11">
        <f ca="1">IFERROR(__xludf.DUMMYFUNCTION("COUNTA(SPLIT(Q630,"" ""))"),188)</f>
        <v>188</v>
      </c>
      <c r="Q630" s="11">
        <v>8</v>
      </c>
      <c r="R630" s="11">
        <f ca="1">IFERROR(__xludf.DUMMYFUNCTION("COUNTA(SPLIT($Q630,CHAR(10),FALSE))"),2)</f>
        <v>2</v>
      </c>
      <c r="S630" s="2">
        <v>-0.87011730300000001</v>
      </c>
      <c r="T630" s="2">
        <v>0.49293704399999999</v>
      </c>
      <c r="U630" s="2">
        <v>37.83</v>
      </c>
      <c r="V630" s="2">
        <v>13.85</v>
      </c>
      <c r="W630" s="2">
        <v>14.89</v>
      </c>
      <c r="X630" s="2">
        <v>15</v>
      </c>
      <c r="Y630" s="2">
        <v>8.73</v>
      </c>
      <c r="Z630" s="2">
        <v>0.27726000000000001</v>
      </c>
      <c r="AA630" s="2">
        <v>0.254</v>
      </c>
      <c r="AB630" s="2">
        <v>15.22840506</v>
      </c>
    </row>
    <row r="631" spans="1:28" x14ac:dyDescent="0.2">
      <c r="A631" s="8">
        <v>2170</v>
      </c>
      <c r="B631" s="5" t="s">
        <v>2119</v>
      </c>
      <c r="C631" s="5" t="s">
        <v>2120</v>
      </c>
      <c r="D631" s="5"/>
      <c r="E631" s="9" t="s">
        <v>2121</v>
      </c>
      <c r="F631" s="10">
        <v>2020</v>
      </c>
      <c r="G631" s="10" t="s">
        <v>68</v>
      </c>
      <c r="H631" s="10"/>
      <c r="I631" s="10">
        <v>1300</v>
      </c>
      <c r="J631" s="10" t="s">
        <v>17</v>
      </c>
      <c r="K631" s="10" t="s">
        <v>1354</v>
      </c>
      <c r="L631" s="10" t="s">
        <v>18</v>
      </c>
      <c r="M631" s="11">
        <v>1</v>
      </c>
      <c r="N631" s="10">
        <v>1</v>
      </c>
      <c r="O631" s="12" t="s">
        <v>2122</v>
      </c>
      <c r="P631" s="11">
        <f ca="1">IFERROR(__xludf.DUMMYFUNCTION("COUNTA(SPLIT(Q631,"" ""))"),151)</f>
        <v>151</v>
      </c>
      <c r="Q631" s="11">
        <v>7</v>
      </c>
      <c r="R631" s="11">
        <f ca="1">IFERROR(__xludf.DUMMYFUNCTION("COUNTA(SPLIT($Q631,CHAR(10),FALSE))"),1)</f>
        <v>1</v>
      </c>
      <c r="S631" s="2">
        <v>9.4284099999999999E-3</v>
      </c>
      <c r="T631" s="2">
        <v>0.46347468800000002</v>
      </c>
      <c r="U631" s="2">
        <v>47.26</v>
      </c>
      <c r="V631" s="2">
        <v>11.96</v>
      </c>
      <c r="W631" s="2">
        <v>13.64</v>
      </c>
      <c r="X631" s="2">
        <v>12</v>
      </c>
      <c r="Y631" s="2">
        <v>8.51</v>
      </c>
      <c r="Z631" s="2">
        <v>0.13047</v>
      </c>
      <c r="AA631" s="2">
        <v>0.12504999999999999</v>
      </c>
      <c r="AB631" s="2">
        <v>16.729284410000002</v>
      </c>
    </row>
    <row r="632" spans="1:28" x14ac:dyDescent="0.2">
      <c r="A632" s="8">
        <v>2172</v>
      </c>
      <c r="B632" s="5" t="s">
        <v>1335</v>
      </c>
      <c r="C632" s="5" t="s">
        <v>2123</v>
      </c>
      <c r="D632" s="5"/>
      <c r="E632" s="9" t="s">
        <v>2124</v>
      </c>
      <c r="F632" s="10">
        <v>2020</v>
      </c>
      <c r="G632" s="10" t="s">
        <v>68</v>
      </c>
      <c r="H632" s="10" t="s">
        <v>1322</v>
      </c>
      <c r="I632" s="10">
        <v>1500</v>
      </c>
      <c r="J632" s="10" t="s">
        <v>51</v>
      </c>
      <c r="K632" s="10" t="s">
        <v>1339</v>
      </c>
      <c r="L632" s="10" t="s">
        <v>30</v>
      </c>
      <c r="M632" s="11">
        <v>3</v>
      </c>
      <c r="N632" s="10">
        <v>2.5</v>
      </c>
      <c r="O632" s="12" t="s">
        <v>2125</v>
      </c>
      <c r="P632" s="11">
        <f ca="1">IFERROR(__xludf.DUMMYFUNCTION("COUNTA(SPLIT(Q632,"" ""))"),188)</f>
        <v>188</v>
      </c>
      <c r="Q632" s="11">
        <v>6</v>
      </c>
      <c r="R632" s="11">
        <f ca="1">IFERROR(__xludf.DUMMYFUNCTION("COUNTA(SPLIT($Q632,CHAR(10),FALSE))"),2)</f>
        <v>2</v>
      </c>
      <c r="S632" s="2">
        <v>-1.314832607</v>
      </c>
      <c r="T632" s="2">
        <v>0.44544188200000001</v>
      </c>
      <c r="U632" s="2">
        <v>45.37</v>
      </c>
      <c r="V632" s="2">
        <v>13.71</v>
      </c>
      <c r="W632" s="2">
        <v>15.78</v>
      </c>
      <c r="X632" s="2">
        <v>14</v>
      </c>
      <c r="Y632" s="2">
        <v>10.28</v>
      </c>
      <c r="Z632" s="2">
        <v>0.23091</v>
      </c>
      <c r="AA632" s="2">
        <v>0.21901999999999999</v>
      </c>
      <c r="AB632" s="2">
        <v>8.9089660750000004</v>
      </c>
    </row>
    <row r="633" spans="1:28" x14ac:dyDescent="0.2">
      <c r="A633" s="8">
        <v>2173</v>
      </c>
      <c r="B633" s="5" t="s">
        <v>2126</v>
      </c>
      <c r="C633" s="5" t="s">
        <v>2127</v>
      </c>
      <c r="D633" s="5"/>
      <c r="E633" s="9" t="s">
        <v>2128</v>
      </c>
      <c r="F633" s="10">
        <v>2020</v>
      </c>
      <c r="G633" s="10" t="s">
        <v>68</v>
      </c>
      <c r="H633" s="10"/>
      <c r="I633" s="10">
        <v>1100</v>
      </c>
      <c r="J633" s="10" t="s">
        <v>17</v>
      </c>
      <c r="K633" s="10" t="s">
        <v>1354</v>
      </c>
      <c r="L633" s="10" t="s">
        <v>18</v>
      </c>
      <c r="M633" s="11">
        <v>1</v>
      </c>
      <c r="N633" s="10">
        <v>1</v>
      </c>
      <c r="O633" s="12" t="s">
        <v>2129</v>
      </c>
      <c r="P633" s="11">
        <f ca="1">IFERROR(__xludf.DUMMYFUNCTION("COUNTA(SPLIT(Q633,"" ""))"),175)</f>
        <v>175</v>
      </c>
      <c r="Q633" s="11">
        <v>10</v>
      </c>
      <c r="R633" s="11">
        <f ca="1">IFERROR(__xludf.DUMMYFUNCTION("COUNTA(SPLIT($Q633,CHAR(10),FALSE))"),3)</f>
        <v>3</v>
      </c>
      <c r="S633" s="2">
        <v>-1.369311733</v>
      </c>
      <c r="T633" s="2">
        <v>0.48527183400000001</v>
      </c>
      <c r="U633" s="2">
        <v>44.77</v>
      </c>
      <c r="V633" s="2">
        <v>11.39</v>
      </c>
      <c r="W633" s="2">
        <v>11.49</v>
      </c>
      <c r="X633" s="2">
        <v>13</v>
      </c>
      <c r="Y633" s="2">
        <v>10.52</v>
      </c>
      <c r="Z633" s="2">
        <v>0.32588</v>
      </c>
      <c r="AA633" s="2">
        <v>0.29596</v>
      </c>
      <c r="AB633" s="2">
        <v>12.51192475</v>
      </c>
    </row>
    <row r="634" spans="1:28" x14ac:dyDescent="0.2">
      <c r="A634" s="8">
        <v>2174</v>
      </c>
      <c r="B634" s="5" t="s">
        <v>2130</v>
      </c>
      <c r="C634" s="5" t="s">
        <v>2131</v>
      </c>
      <c r="D634" s="5"/>
      <c r="E634" s="9" t="s">
        <v>2132</v>
      </c>
      <c r="F634" s="10">
        <v>2020</v>
      </c>
      <c r="G634" s="10" t="s">
        <v>68</v>
      </c>
      <c r="H634" s="10"/>
      <c r="I634" s="10">
        <v>1100</v>
      </c>
      <c r="J634" s="10" t="s">
        <v>17</v>
      </c>
      <c r="K634" s="10" t="s">
        <v>1354</v>
      </c>
      <c r="L634" s="10" t="s">
        <v>18</v>
      </c>
      <c r="M634" s="11">
        <v>1</v>
      </c>
      <c r="N634" s="10">
        <v>1</v>
      </c>
      <c r="O634" s="12" t="s">
        <v>2133</v>
      </c>
      <c r="P634" s="11">
        <f ca="1">IFERROR(__xludf.DUMMYFUNCTION("COUNTA(SPLIT(Q634,"" ""))"),170)</f>
        <v>170</v>
      </c>
      <c r="Q634" s="11">
        <v>10</v>
      </c>
      <c r="R634" s="11">
        <f ca="1">IFERROR(__xludf.DUMMYFUNCTION("COUNTA(SPLIT($Q634,CHAR(10),FALSE))"),3)</f>
        <v>3</v>
      </c>
      <c r="S634" s="2">
        <v>-0.67019098600000004</v>
      </c>
      <c r="T634" s="2">
        <v>0.49618831299999999</v>
      </c>
      <c r="U634" s="2">
        <v>63.46</v>
      </c>
      <c r="V634" s="2">
        <v>8.68</v>
      </c>
      <c r="W634" s="2">
        <v>9.77</v>
      </c>
      <c r="X634" s="2">
        <v>9</v>
      </c>
      <c r="Y634" s="2">
        <v>7.89</v>
      </c>
      <c r="Z634" s="2">
        <v>0.15547</v>
      </c>
      <c r="AA634" s="2">
        <v>0.14052000000000001</v>
      </c>
      <c r="AB634" s="2">
        <v>17.301905699999999</v>
      </c>
    </row>
    <row r="635" spans="1:28" x14ac:dyDescent="0.2">
      <c r="A635" s="8">
        <v>2175</v>
      </c>
      <c r="B635" s="5" t="s">
        <v>1319</v>
      </c>
      <c r="C635" s="5" t="s">
        <v>2134</v>
      </c>
      <c r="D635" s="5"/>
      <c r="E635" s="9" t="s">
        <v>2135</v>
      </c>
      <c r="F635" s="10">
        <v>2020</v>
      </c>
      <c r="G635" s="10" t="s">
        <v>68</v>
      </c>
      <c r="H635" s="10" t="s">
        <v>1322</v>
      </c>
      <c r="I635" s="10">
        <v>900</v>
      </c>
      <c r="J635" s="10" t="s">
        <v>51</v>
      </c>
      <c r="K635" s="10" t="s">
        <v>1323</v>
      </c>
      <c r="L635" s="10" t="s">
        <v>30</v>
      </c>
      <c r="M635" s="11">
        <v>3</v>
      </c>
      <c r="N635" s="10">
        <v>2.5</v>
      </c>
      <c r="O635" s="12" t="s">
        <v>2136</v>
      </c>
      <c r="P635" s="11">
        <f ca="1">IFERROR(__xludf.DUMMYFUNCTION("COUNTA(SPLIT(Q635,"" ""))"),165)</f>
        <v>165</v>
      </c>
      <c r="Q635" s="11">
        <v>12</v>
      </c>
      <c r="R635" s="11">
        <f ca="1">IFERROR(__xludf.DUMMYFUNCTION("COUNTA(SPLIT($Q635,CHAR(10),FALSE))"),3)</f>
        <v>3</v>
      </c>
      <c r="S635" s="2">
        <v>0.15532111000000001</v>
      </c>
      <c r="T635" s="2">
        <v>0.48830841600000002</v>
      </c>
      <c r="U635" s="2">
        <v>70.260000000000005</v>
      </c>
      <c r="V635" s="2">
        <v>6.94</v>
      </c>
      <c r="W635" s="2">
        <v>7</v>
      </c>
      <c r="X635" s="2">
        <v>9</v>
      </c>
      <c r="Y635" s="2">
        <v>9.1199999999999992</v>
      </c>
      <c r="Z635" s="2">
        <v>0.16980000000000001</v>
      </c>
      <c r="AA635" s="2">
        <v>0.16064000000000001</v>
      </c>
      <c r="AB635" s="2">
        <v>11.91754939</v>
      </c>
    </row>
    <row r="636" spans="1:28" x14ac:dyDescent="0.2">
      <c r="A636" s="8">
        <v>2176</v>
      </c>
      <c r="B636" s="5" t="s">
        <v>2137</v>
      </c>
      <c r="C636" s="5" t="s">
        <v>2138</v>
      </c>
      <c r="D636" s="5"/>
      <c r="E636" s="9" t="s">
        <v>2139</v>
      </c>
      <c r="F636" s="10">
        <v>2020</v>
      </c>
      <c r="G636" s="10" t="s">
        <v>68</v>
      </c>
      <c r="H636" s="10"/>
      <c r="I636" s="10">
        <v>500</v>
      </c>
      <c r="J636" s="10" t="s">
        <v>51</v>
      </c>
      <c r="K636" s="10" t="s">
        <v>1354</v>
      </c>
      <c r="L636" s="10" t="s">
        <v>18</v>
      </c>
      <c r="M636" s="11">
        <v>1</v>
      </c>
      <c r="N636" s="10">
        <v>1</v>
      </c>
      <c r="O636" s="12" t="s">
        <v>2140</v>
      </c>
      <c r="P636" s="11">
        <f ca="1">IFERROR(__xludf.DUMMYFUNCTION("COUNTA(SPLIT(Q636,"" ""))"),196)</f>
        <v>196</v>
      </c>
      <c r="Q636" s="11">
        <v>21</v>
      </c>
      <c r="R636" s="11">
        <f ca="1">IFERROR(__xludf.DUMMYFUNCTION("COUNTA(SPLIT($Q636,CHAR(10),FALSE))"),2)</f>
        <v>2</v>
      </c>
      <c r="S636" s="2">
        <v>0.23844072699999999</v>
      </c>
      <c r="T636" s="2">
        <v>0.50378118999999999</v>
      </c>
      <c r="U636" s="2">
        <v>85.66</v>
      </c>
      <c r="V636" s="2">
        <v>3.64</v>
      </c>
      <c r="W636" s="2">
        <v>2.38</v>
      </c>
      <c r="X636" s="2">
        <v>6</v>
      </c>
      <c r="Y636" s="2">
        <v>6.99</v>
      </c>
      <c r="Z636" s="2">
        <v>6.9739999999999996E-2</v>
      </c>
      <c r="AA636" s="2">
        <v>5.6860000000000001E-2</v>
      </c>
      <c r="AB636" s="2">
        <v>30.687245990000001</v>
      </c>
    </row>
    <row r="637" spans="1:28" x14ac:dyDescent="0.2">
      <c r="A637" s="8">
        <v>2177</v>
      </c>
      <c r="B637" s="5" t="s">
        <v>2141</v>
      </c>
      <c r="C637" s="5" t="s">
        <v>2142</v>
      </c>
      <c r="D637" s="5"/>
      <c r="E637" s="9" t="s">
        <v>2143</v>
      </c>
      <c r="F637" s="10">
        <v>2020</v>
      </c>
      <c r="G637" s="10" t="s">
        <v>68</v>
      </c>
      <c r="H637" s="10"/>
      <c r="I637" s="10">
        <v>1100</v>
      </c>
      <c r="J637" s="10" t="s">
        <v>51</v>
      </c>
      <c r="K637" s="10"/>
      <c r="L637" s="10" t="s">
        <v>22</v>
      </c>
      <c r="M637" s="11">
        <v>2</v>
      </c>
      <c r="N637" s="10">
        <v>1.5</v>
      </c>
      <c r="O637" s="12" t="s">
        <v>2144</v>
      </c>
      <c r="P637" s="11">
        <f ca="1">IFERROR(__xludf.DUMMYFUNCTION("COUNTA(SPLIT(Q637,"" ""))"),159)</f>
        <v>159</v>
      </c>
      <c r="Q637" s="11">
        <v>12</v>
      </c>
      <c r="R637" s="11">
        <f ca="1">IFERROR(__xludf.DUMMYFUNCTION("COUNTA(SPLIT($Q637,CHAR(10),FALSE))"),1)</f>
        <v>1</v>
      </c>
      <c r="S637" s="2">
        <v>-0.133798219</v>
      </c>
      <c r="T637" s="2">
        <v>0.48895061200000001</v>
      </c>
      <c r="U637" s="2">
        <v>69.41</v>
      </c>
      <c r="V637" s="2">
        <v>6.87</v>
      </c>
      <c r="W637" s="2">
        <v>7.41</v>
      </c>
      <c r="X637" s="2">
        <v>9</v>
      </c>
      <c r="Y637" s="2">
        <v>8.66</v>
      </c>
      <c r="Z637" s="2">
        <v>0.17852000000000001</v>
      </c>
      <c r="AA637" s="2">
        <v>0.17438000000000001</v>
      </c>
      <c r="AB637" s="2">
        <v>17.392909459999998</v>
      </c>
    </row>
    <row r="638" spans="1:28" x14ac:dyDescent="0.2">
      <c r="A638" s="8">
        <v>2178</v>
      </c>
      <c r="B638" s="5" t="s">
        <v>1335</v>
      </c>
      <c r="C638" s="5" t="s">
        <v>2145</v>
      </c>
      <c r="D638" s="5"/>
      <c r="E638" s="9" t="s">
        <v>2146</v>
      </c>
      <c r="F638" s="10">
        <v>2020</v>
      </c>
      <c r="G638" s="10" t="s">
        <v>68</v>
      </c>
      <c r="H638" s="10" t="s">
        <v>1322</v>
      </c>
      <c r="I638" s="10">
        <v>1300</v>
      </c>
      <c r="J638" s="10" t="s">
        <v>17</v>
      </c>
      <c r="K638" s="10" t="s">
        <v>1339</v>
      </c>
      <c r="L638" s="10" t="s">
        <v>18</v>
      </c>
      <c r="M638" s="11">
        <v>1</v>
      </c>
      <c r="N638" s="10">
        <v>1</v>
      </c>
      <c r="O638" s="12" t="s">
        <v>2147</v>
      </c>
      <c r="P638" s="11">
        <f ca="1">IFERROR(__xludf.DUMMYFUNCTION("COUNTA(SPLIT(Q638,"" ""))"),179)</f>
        <v>179</v>
      </c>
      <c r="Q638" s="11">
        <v>8</v>
      </c>
      <c r="R638" s="11">
        <f ca="1">IFERROR(__xludf.DUMMYFUNCTION("COUNTA(SPLIT($Q638,CHAR(10),FALSE))"),1)</f>
        <v>1</v>
      </c>
      <c r="S638" s="2">
        <v>-2.7683196410000002</v>
      </c>
      <c r="T638" s="2">
        <v>0.53937866099999998</v>
      </c>
      <c r="U638" s="2">
        <v>57.09</v>
      </c>
      <c r="V638" s="2">
        <v>10.32</v>
      </c>
      <c r="W638" s="2">
        <v>11.98</v>
      </c>
      <c r="X638" s="2">
        <v>12</v>
      </c>
      <c r="Y638" s="2">
        <v>11.15</v>
      </c>
      <c r="Z638" s="2">
        <v>0.22131000000000001</v>
      </c>
      <c r="AA638" s="2">
        <v>0.20594999999999999</v>
      </c>
      <c r="AB638" s="2">
        <v>4.8272608310000003</v>
      </c>
    </row>
    <row r="639" spans="1:28" x14ac:dyDescent="0.2">
      <c r="A639" s="8">
        <v>2179</v>
      </c>
      <c r="B639" s="5" t="s">
        <v>2148</v>
      </c>
      <c r="C639" s="5" t="s">
        <v>2149</v>
      </c>
      <c r="D639" s="5"/>
      <c r="E639" s="9" t="s">
        <v>2150</v>
      </c>
      <c r="F639" s="10">
        <v>2020</v>
      </c>
      <c r="G639" s="10" t="s">
        <v>68</v>
      </c>
      <c r="H639" s="10"/>
      <c r="I639" s="10">
        <v>1300</v>
      </c>
      <c r="J639" s="10" t="s">
        <v>17</v>
      </c>
      <c r="K639" s="10" t="s">
        <v>1354</v>
      </c>
      <c r="L639" s="10" t="s">
        <v>1532</v>
      </c>
      <c r="M639" s="11">
        <v>4</v>
      </c>
      <c r="N639" s="10">
        <v>4</v>
      </c>
      <c r="O639" s="12" t="s">
        <v>2151</v>
      </c>
      <c r="P639" s="11">
        <f ca="1">IFERROR(__xludf.DUMMYFUNCTION("COUNTA(SPLIT(Q639,"" ""))"),184)</f>
        <v>184</v>
      </c>
      <c r="Q639" s="11">
        <v>8</v>
      </c>
      <c r="R639" s="11">
        <f ca="1">IFERROR(__xludf.DUMMYFUNCTION("COUNTA(SPLIT($Q639,CHAR(10),FALSE))"),2)</f>
        <v>2</v>
      </c>
      <c r="S639" s="2">
        <v>-1.0465277310000001</v>
      </c>
      <c r="T639" s="2">
        <v>0.47331163500000001</v>
      </c>
      <c r="U639" s="2">
        <v>44.97</v>
      </c>
      <c r="V639" s="2">
        <v>12.76</v>
      </c>
      <c r="W639" s="2">
        <v>14.16</v>
      </c>
      <c r="X639" s="2">
        <v>14</v>
      </c>
      <c r="Y639" s="2">
        <v>9.3699999999999992</v>
      </c>
      <c r="Z639" s="2">
        <v>0.24862999999999999</v>
      </c>
      <c r="AA639" s="2">
        <v>0.22766</v>
      </c>
      <c r="AB639" s="2">
        <v>12.1175599</v>
      </c>
    </row>
    <row r="640" spans="1:28" x14ac:dyDescent="0.2">
      <c r="A640" s="8">
        <v>2180</v>
      </c>
      <c r="B640" s="5" t="s">
        <v>1335</v>
      </c>
      <c r="C640" s="5" t="s">
        <v>2152</v>
      </c>
      <c r="D640" s="5"/>
      <c r="E640" s="9" t="s">
        <v>2153</v>
      </c>
      <c r="F640" s="10">
        <v>2020</v>
      </c>
      <c r="G640" s="10" t="s">
        <v>68</v>
      </c>
      <c r="H640" s="10" t="s">
        <v>1346</v>
      </c>
      <c r="I640" s="10">
        <v>1100</v>
      </c>
      <c r="J640" s="10" t="s">
        <v>17</v>
      </c>
      <c r="K640" s="10" t="s">
        <v>1339</v>
      </c>
      <c r="L640" s="10" t="s">
        <v>18</v>
      </c>
      <c r="M640" s="11">
        <v>1</v>
      </c>
      <c r="N640" s="10">
        <v>1</v>
      </c>
      <c r="O640" s="12" t="s">
        <v>2154</v>
      </c>
      <c r="P640" s="11">
        <f ca="1">IFERROR(__xludf.DUMMYFUNCTION("COUNTA(SPLIT(Q640,"" ""))"),179)</f>
        <v>179</v>
      </c>
      <c r="Q640" s="11">
        <v>11</v>
      </c>
      <c r="R640" s="11">
        <f ca="1">IFERROR(__xludf.DUMMYFUNCTION("COUNTA(SPLIT($Q640,CHAR(10),FALSE))"),3)</f>
        <v>3</v>
      </c>
      <c r="S640" s="2">
        <v>-1.470830809</v>
      </c>
      <c r="T640" s="2">
        <v>0.53283987300000002</v>
      </c>
      <c r="U640" s="2">
        <v>55.52</v>
      </c>
      <c r="V640" s="2">
        <v>9.6</v>
      </c>
      <c r="W640" s="2">
        <v>9.92</v>
      </c>
      <c r="X640" s="2">
        <v>11</v>
      </c>
      <c r="Y640" s="2">
        <v>9.6</v>
      </c>
      <c r="Z640" s="2">
        <v>0.26962000000000003</v>
      </c>
      <c r="AA640" s="2">
        <v>0.25006</v>
      </c>
      <c r="AB640" s="2">
        <v>7.7632934159999998</v>
      </c>
    </row>
    <row r="641" spans="1:28" x14ac:dyDescent="0.2">
      <c r="A641" s="8">
        <v>2181</v>
      </c>
      <c r="B641" s="5" t="s">
        <v>1319</v>
      </c>
      <c r="C641" s="5" t="s">
        <v>2155</v>
      </c>
      <c r="D641" s="5"/>
      <c r="E641" s="9" t="s">
        <v>2156</v>
      </c>
      <c r="F641" s="10">
        <v>2020</v>
      </c>
      <c r="G641" s="10" t="s">
        <v>68</v>
      </c>
      <c r="H641" s="10" t="s">
        <v>1338</v>
      </c>
      <c r="I641" s="10">
        <v>1100</v>
      </c>
      <c r="J641" s="10" t="s">
        <v>17</v>
      </c>
      <c r="K641" s="10" t="s">
        <v>1323</v>
      </c>
      <c r="L641" s="10" t="s">
        <v>18</v>
      </c>
      <c r="M641" s="11">
        <v>1</v>
      </c>
      <c r="N641" s="10">
        <v>1</v>
      </c>
      <c r="O641" s="12" t="s">
        <v>2157</v>
      </c>
      <c r="P641" s="11">
        <f ca="1">IFERROR(__xludf.DUMMYFUNCTION("COUNTA(SPLIT(Q641,"" ""))"),164)</f>
        <v>164</v>
      </c>
      <c r="Q641" s="11">
        <v>8</v>
      </c>
      <c r="R641" s="11">
        <f ca="1">IFERROR(__xludf.DUMMYFUNCTION("COUNTA(SPLIT($Q641,CHAR(10),FALSE))"),2)</f>
        <v>2</v>
      </c>
      <c r="S641" s="2">
        <v>-0.42617643199999999</v>
      </c>
      <c r="T641" s="2">
        <v>0.48592044299999998</v>
      </c>
      <c r="U641" s="2">
        <v>68.489999999999995</v>
      </c>
      <c r="V641" s="2">
        <v>8.83</v>
      </c>
      <c r="W641" s="2">
        <v>8.35</v>
      </c>
      <c r="X641" s="2">
        <v>10</v>
      </c>
      <c r="Y641" s="2">
        <v>7.91</v>
      </c>
      <c r="Z641" s="2">
        <v>0.19034999999999999</v>
      </c>
      <c r="AA641" s="2">
        <v>0.19034999999999999</v>
      </c>
      <c r="AB641" s="2">
        <v>12.559833039999999</v>
      </c>
    </row>
    <row r="642" spans="1:28" x14ac:dyDescent="0.2">
      <c r="A642" s="8">
        <v>2183</v>
      </c>
      <c r="B642" s="5" t="s">
        <v>2158</v>
      </c>
      <c r="C642" s="5" t="s">
        <v>2159</v>
      </c>
      <c r="D642" s="5"/>
      <c r="E642" s="9" t="s">
        <v>2160</v>
      </c>
      <c r="F642" s="10">
        <v>2020</v>
      </c>
      <c r="G642" s="10" t="s">
        <v>68</v>
      </c>
      <c r="H642" s="10"/>
      <c r="I642" s="10">
        <v>1100</v>
      </c>
      <c r="J642" s="10" t="s">
        <v>17</v>
      </c>
      <c r="K642" s="10" t="s">
        <v>1354</v>
      </c>
      <c r="L642" s="10" t="s">
        <v>18</v>
      </c>
      <c r="M642" s="11">
        <v>1</v>
      </c>
      <c r="N642" s="10">
        <v>1</v>
      </c>
      <c r="O642" s="12" t="s">
        <v>2161</v>
      </c>
      <c r="P642" s="11">
        <f ca="1">IFERROR(__xludf.DUMMYFUNCTION("COUNTA(SPLIT(Q642,"" ""))"),147)</f>
        <v>147</v>
      </c>
      <c r="Q642" s="11">
        <v>9</v>
      </c>
      <c r="R642" s="11">
        <f ca="1">IFERROR(__xludf.DUMMYFUNCTION("COUNTA(SPLIT($Q642,CHAR(10),FALSE))"),1)</f>
        <v>1</v>
      </c>
      <c r="S642" s="2">
        <v>0.34801286799999998</v>
      </c>
      <c r="T642" s="2">
        <v>0.50542003700000004</v>
      </c>
      <c r="U642" s="2">
        <v>74.19</v>
      </c>
      <c r="V642" s="2">
        <v>7.19</v>
      </c>
      <c r="W642" s="2">
        <v>6.9</v>
      </c>
      <c r="X642" s="2">
        <v>7</v>
      </c>
      <c r="Y642" s="2">
        <v>7.44</v>
      </c>
      <c r="Z642" s="2">
        <v>0.23244000000000001</v>
      </c>
      <c r="AA642" s="2">
        <v>0.23565</v>
      </c>
      <c r="AB642" s="2">
        <v>18.974556010000001</v>
      </c>
    </row>
    <row r="643" spans="1:28" x14ac:dyDescent="0.2">
      <c r="A643" s="8">
        <v>2184</v>
      </c>
      <c r="B643" s="5" t="s">
        <v>2162</v>
      </c>
      <c r="C643" s="5" t="s">
        <v>2163</v>
      </c>
      <c r="D643" s="5"/>
      <c r="E643" s="9" t="s">
        <v>2164</v>
      </c>
      <c r="F643" s="10">
        <v>2020</v>
      </c>
      <c r="G643" s="10" t="s">
        <v>68</v>
      </c>
      <c r="H643" s="10"/>
      <c r="I643" s="10">
        <v>900</v>
      </c>
      <c r="J643" s="10" t="s">
        <v>51</v>
      </c>
      <c r="K643" s="10"/>
      <c r="L643" s="10" t="s">
        <v>18</v>
      </c>
      <c r="M643" s="11">
        <v>1</v>
      </c>
      <c r="N643" s="10">
        <v>1</v>
      </c>
      <c r="O643" s="12" t="s">
        <v>2165</v>
      </c>
      <c r="P643" s="11">
        <f ca="1">IFERROR(__xludf.DUMMYFUNCTION("COUNTA(SPLIT(Q643,"" ""))"),148)</f>
        <v>148</v>
      </c>
      <c r="Q643" s="11">
        <v>9</v>
      </c>
      <c r="R643" s="11">
        <f ca="1">IFERROR(__xludf.DUMMYFUNCTION("COUNTA(SPLIT($Q643,CHAR(10),FALSE))"),1)</f>
        <v>1</v>
      </c>
      <c r="S643" s="2">
        <v>0.516561198</v>
      </c>
      <c r="T643" s="2">
        <v>0.594068233</v>
      </c>
      <c r="U643" s="2">
        <v>74.099999999999994</v>
      </c>
      <c r="V643" s="2">
        <v>7.01</v>
      </c>
      <c r="W643" s="2">
        <v>8.33</v>
      </c>
      <c r="X643" s="2">
        <v>11</v>
      </c>
      <c r="Y643" s="2">
        <v>7.01</v>
      </c>
      <c r="Z643" s="2">
        <v>0.1709</v>
      </c>
      <c r="AA643" s="2">
        <v>0.18653</v>
      </c>
      <c r="AB643" s="2">
        <v>22.79309452</v>
      </c>
    </row>
    <row r="644" spans="1:28" x14ac:dyDescent="0.2">
      <c r="A644" s="8">
        <v>2185</v>
      </c>
      <c r="B644" s="5" t="s">
        <v>2166</v>
      </c>
      <c r="C644" s="5" t="s">
        <v>2167</v>
      </c>
      <c r="D644" s="5"/>
      <c r="E644" s="9" t="s">
        <v>2168</v>
      </c>
      <c r="F644" s="10">
        <v>2020</v>
      </c>
      <c r="G644" s="10" t="s">
        <v>68</v>
      </c>
      <c r="H644" s="10"/>
      <c r="I644" s="10">
        <v>1100</v>
      </c>
      <c r="J644" s="10" t="s">
        <v>51</v>
      </c>
      <c r="K644" s="10"/>
      <c r="L644" s="10" t="s">
        <v>18</v>
      </c>
      <c r="M644" s="11">
        <v>1</v>
      </c>
      <c r="N644" s="10">
        <v>1</v>
      </c>
      <c r="O644" s="12" t="s">
        <v>2169</v>
      </c>
      <c r="P644" s="11">
        <f ca="1">IFERROR(__xludf.DUMMYFUNCTION("COUNTA(SPLIT(Q644,"" ""))"),146)</f>
        <v>146</v>
      </c>
      <c r="Q644" s="11">
        <v>8</v>
      </c>
      <c r="R644" s="11">
        <f ca="1">IFERROR(__xludf.DUMMYFUNCTION("COUNTA(SPLIT($Q644,CHAR(10),FALSE))"),1)</f>
        <v>1</v>
      </c>
      <c r="S644" s="2">
        <v>-0.37640323799999997</v>
      </c>
      <c r="T644" s="2">
        <v>0.47411104599999998</v>
      </c>
      <c r="U644" s="2">
        <v>49.24</v>
      </c>
      <c r="V644" s="2">
        <v>10.92</v>
      </c>
      <c r="W644" s="2">
        <v>11.37</v>
      </c>
      <c r="X644" s="2">
        <v>13</v>
      </c>
      <c r="Y644" s="2">
        <v>8.98</v>
      </c>
      <c r="Z644" s="2">
        <v>0.24515999999999999</v>
      </c>
      <c r="AA644" s="2">
        <v>0.26436999999999999</v>
      </c>
      <c r="AB644" s="2">
        <v>21.152125739999999</v>
      </c>
    </row>
    <row r="645" spans="1:28" x14ac:dyDescent="0.2">
      <c r="A645" s="8">
        <v>2186</v>
      </c>
      <c r="B645" s="5" t="s">
        <v>1335</v>
      </c>
      <c r="C645" s="5" t="s">
        <v>2170</v>
      </c>
      <c r="D645" s="5"/>
      <c r="E645" s="9" t="s">
        <v>2171</v>
      </c>
      <c r="F645" s="10">
        <v>2020</v>
      </c>
      <c r="G645" s="10" t="s">
        <v>68</v>
      </c>
      <c r="H645" s="10" t="s">
        <v>1322</v>
      </c>
      <c r="I645" s="10">
        <v>1300</v>
      </c>
      <c r="J645" s="10" t="s">
        <v>17</v>
      </c>
      <c r="K645" s="10" t="s">
        <v>1339</v>
      </c>
      <c r="L645" s="10" t="s">
        <v>22</v>
      </c>
      <c r="M645" s="11">
        <v>2</v>
      </c>
      <c r="N645" s="10">
        <v>1.5</v>
      </c>
      <c r="O645" s="12" t="s">
        <v>2172</v>
      </c>
      <c r="P645" s="11">
        <f ca="1">IFERROR(__xludf.DUMMYFUNCTION("COUNTA(SPLIT(Q645,"" ""))"),193)</f>
        <v>193</v>
      </c>
      <c r="Q645" s="11">
        <v>9</v>
      </c>
      <c r="R645" s="11">
        <f ca="1">IFERROR(__xludf.DUMMYFUNCTION("COUNTA(SPLIT($Q645,CHAR(10),FALSE))"),1)</f>
        <v>1</v>
      </c>
      <c r="S645" s="2">
        <v>-2.1009566670000002</v>
      </c>
      <c r="T645" s="2">
        <v>0.48486289900000001</v>
      </c>
      <c r="U645" s="2">
        <v>17.18</v>
      </c>
      <c r="V645" s="2">
        <v>16.190000000000001</v>
      </c>
      <c r="W645" s="2">
        <v>16.5</v>
      </c>
      <c r="X645" s="2">
        <v>17</v>
      </c>
      <c r="Y645" s="2">
        <v>11.65</v>
      </c>
      <c r="Z645" s="2">
        <v>0.31313000000000002</v>
      </c>
      <c r="AA645" s="2">
        <v>0.26806999999999997</v>
      </c>
      <c r="AB645" s="2">
        <v>2.6134236419999999</v>
      </c>
    </row>
    <row r="646" spans="1:28" x14ac:dyDescent="0.2">
      <c r="A646" s="8">
        <v>2187</v>
      </c>
      <c r="B646" s="5" t="s">
        <v>1319</v>
      </c>
      <c r="C646" s="5" t="s">
        <v>2173</v>
      </c>
      <c r="D646" s="5"/>
      <c r="E646" s="9" t="s">
        <v>2174</v>
      </c>
      <c r="F646" s="10">
        <v>2020</v>
      </c>
      <c r="G646" s="10" t="s">
        <v>68</v>
      </c>
      <c r="H646" s="10" t="s">
        <v>1338</v>
      </c>
      <c r="I646" s="10">
        <v>900</v>
      </c>
      <c r="J646" s="10" t="s">
        <v>51</v>
      </c>
      <c r="K646" s="10" t="s">
        <v>1323</v>
      </c>
      <c r="L646" s="10" t="s">
        <v>18</v>
      </c>
      <c r="M646" s="11">
        <v>1</v>
      </c>
      <c r="N646" s="10">
        <v>1</v>
      </c>
      <c r="O646" s="12" t="s">
        <v>2175</v>
      </c>
      <c r="P646" s="11">
        <f ca="1">IFERROR(__xludf.DUMMYFUNCTION("COUNTA(SPLIT(Q646,"" ""))"),144)</f>
        <v>144</v>
      </c>
      <c r="Q646" s="11">
        <v>10</v>
      </c>
      <c r="R646" s="11">
        <f ca="1">IFERROR(__xludf.DUMMYFUNCTION("COUNTA(SPLIT($Q646,CHAR(10),FALSE))"),3)</f>
        <v>3</v>
      </c>
      <c r="S646" s="2">
        <v>-1.201607893</v>
      </c>
      <c r="T646" s="2">
        <v>0.44703086800000003</v>
      </c>
      <c r="U646" s="2">
        <v>55.77</v>
      </c>
      <c r="V646" s="2">
        <v>9.16</v>
      </c>
      <c r="W646" s="2">
        <v>8.7799999999999994</v>
      </c>
      <c r="X646" s="2">
        <v>11</v>
      </c>
      <c r="Y646" s="2">
        <v>8.1</v>
      </c>
      <c r="Z646" s="2">
        <v>0.25962000000000002</v>
      </c>
      <c r="AA646" s="2">
        <v>0.27109</v>
      </c>
      <c r="AB646" s="2">
        <v>13.625272450000001</v>
      </c>
    </row>
    <row r="647" spans="1:28" x14ac:dyDescent="0.2">
      <c r="A647" s="8">
        <v>2188</v>
      </c>
      <c r="B647" s="5" t="s">
        <v>1335</v>
      </c>
      <c r="C647" s="5" t="s">
        <v>2176</v>
      </c>
      <c r="D647" s="5"/>
      <c r="E647" s="9" t="s">
        <v>2177</v>
      </c>
      <c r="F647" s="10">
        <v>2020</v>
      </c>
      <c r="G647" s="10" t="s">
        <v>68</v>
      </c>
      <c r="H647" s="10" t="s">
        <v>1346</v>
      </c>
      <c r="I647" s="10">
        <v>1500</v>
      </c>
      <c r="J647" s="10" t="s">
        <v>51</v>
      </c>
      <c r="K647" s="10" t="s">
        <v>1339</v>
      </c>
      <c r="L647" s="10" t="s">
        <v>18</v>
      </c>
      <c r="M647" s="11">
        <v>1</v>
      </c>
      <c r="N647" s="10">
        <v>1</v>
      </c>
      <c r="O647" s="12" t="s">
        <v>2178</v>
      </c>
      <c r="P647" s="11">
        <f ca="1">IFERROR(__xludf.DUMMYFUNCTION("COUNTA(SPLIT(Q647,"" ""))"),172)</f>
        <v>172</v>
      </c>
      <c r="Q647" s="11">
        <v>6</v>
      </c>
      <c r="R647" s="11">
        <f ca="1">IFERROR(__xludf.DUMMYFUNCTION("COUNTA(SPLIT($Q647,CHAR(10),FALSE))"),3)</f>
        <v>3</v>
      </c>
      <c r="S647" s="2">
        <v>-3.2563122899999999</v>
      </c>
      <c r="T647" s="2">
        <v>0.58126422</v>
      </c>
      <c r="U647" s="2">
        <v>56.73</v>
      </c>
      <c r="V647" s="2">
        <v>11.77</v>
      </c>
      <c r="W647" s="2">
        <v>13.42</v>
      </c>
      <c r="X647" s="2">
        <v>12</v>
      </c>
      <c r="Y647" s="2">
        <v>11.29</v>
      </c>
      <c r="Z647" s="2">
        <v>0.19564999999999999</v>
      </c>
      <c r="AA647" s="2">
        <v>0.20186000000000001</v>
      </c>
      <c r="AB647" s="2">
        <v>9.8741199089999991</v>
      </c>
    </row>
    <row r="648" spans="1:28" x14ac:dyDescent="0.2">
      <c r="A648" s="8">
        <v>2189</v>
      </c>
      <c r="B648" s="5" t="s">
        <v>2179</v>
      </c>
      <c r="C648" s="5" t="s">
        <v>2180</v>
      </c>
      <c r="D648" s="5"/>
      <c r="E648" s="9" t="s">
        <v>2181</v>
      </c>
      <c r="F648" s="10">
        <v>2020</v>
      </c>
      <c r="G648" s="10" t="s">
        <v>68</v>
      </c>
      <c r="H648" s="10"/>
      <c r="I648" s="10">
        <v>1100</v>
      </c>
      <c r="J648" s="10" t="s">
        <v>17</v>
      </c>
      <c r="K648" s="10" t="s">
        <v>1354</v>
      </c>
      <c r="L648" s="10" t="s">
        <v>18</v>
      </c>
      <c r="M648" s="11">
        <v>1</v>
      </c>
      <c r="N648" s="10">
        <v>1</v>
      </c>
      <c r="O648" s="12" t="s">
        <v>2182</v>
      </c>
      <c r="P648" s="11">
        <f ca="1">IFERROR(__xludf.DUMMYFUNCTION("COUNTA(SPLIT(Q648,"" ""))"),161)</f>
        <v>161</v>
      </c>
      <c r="Q648" s="11">
        <v>8</v>
      </c>
      <c r="R648" s="11">
        <f ca="1">IFERROR(__xludf.DUMMYFUNCTION("COUNTA(SPLIT($Q648,CHAR(10),FALSE))"),2)</f>
        <v>2</v>
      </c>
      <c r="S648" s="2">
        <v>-0.53217563000000001</v>
      </c>
      <c r="T648" s="2">
        <v>0.45660455700000002</v>
      </c>
      <c r="U648" s="2">
        <v>57.96</v>
      </c>
      <c r="V648" s="2">
        <v>10.24</v>
      </c>
      <c r="W648" s="2">
        <v>9.85</v>
      </c>
      <c r="X648" s="2">
        <v>12</v>
      </c>
      <c r="Y648" s="2">
        <v>9.1</v>
      </c>
      <c r="Z648" s="2">
        <v>0.15254000000000001</v>
      </c>
      <c r="AA648" s="2">
        <v>0.16002</v>
      </c>
      <c r="AB648" s="2">
        <v>12.752313620000001</v>
      </c>
    </row>
    <row r="649" spans="1:28" x14ac:dyDescent="0.2">
      <c r="A649" s="8">
        <v>2190</v>
      </c>
      <c r="B649" s="5" t="s">
        <v>1335</v>
      </c>
      <c r="C649" s="5" t="s">
        <v>2183</v>
      </c>
      <c r="D649" s="5"/>
      <c r="E649" s="9" t="s">
        <v>2184</v>
      </c>
      <c r="F649" s="10">
        <v>2020</v>
      </c>
      <c r="G649" s="10" t="s">
        <v>68</v>
      </c>
      <c r="H649" s="10" t="s">
        <v>1322</v>
      </c>
      <c r="I649" s="10">
        <v>1100</v>
      </c>
      <c r="J649" s="10" t="s">
        <v>51</v>
      </c>
      <c r="K649" s="10" t="s">
        <v>1339</v>
      </c>
      <c r="L649" s="10" t="s">
        <v>18</v>
      </c>
      <c r="M649" s="11">
        <v>1</v>
      </c>
      <c r="N649" s="10">
        <v>1</v>
      </c>
      <c r="O649" s="12" t="s">
        <v>2185</v>
      </c>
      <c r="P649" s="11">
        <f ca="1">IFERROR(__xludf.DUMMYFUNCTION("COUNTA(SPLIT(Q649,"" ""))"),157)</f>
        <v>157</v>
      </c>
      <c r="Q649" s="11">
        <v>9</v>
      </c>
      <c r="R649" s="11">
        <f ca="1">IFERROR(__xludf.DUMMYFUNCTION("COUNTA(SPLIT($Q649,CHAR(10),FALSE))"),3)</f>
        <v>3</v>
      </c>
      <c r="S649" s="2">
        <v>-1.4344592119999999</v>
      </c>
      <c r="T649" s="2">
        <v>0.47237570400000001</v>
      </c>
      <c r="U649" s="2">
        <v>28.22</v>
      </c>
      <c r="V649" s="2">
        <v>13.71</v>
      </c>
      <c r="W649" s="2">
        <v>13.03</v>
      </c>
      <c r="X649" s="2">
        <v>16</v>
      </c>
      <c r="Y649" s="2">
        <v>10.27</v>
      </c>
      <c r="Z649" s="2">
        <v>0.35981000000000002</v>
      </c>
      <c r="AA649" s="2">
        <v>0.36120999999999998</v>
      </c>
      <c r="AB649" s="2">
        <v>5.3690466790000002</v>
      </c>
    </row>
    <row r="650" spans="1:28" x14ac:dyDescent="0.2">
      <c r="A650" s="8">
        <v>2191</v>
      </c>
      <c r="B650" s="5" t="s">
        <v>1319</v>
      </c>
      <c r="C650" s="5" t="s">
        <v>2186</v>
      </c>
      <c r="D650" s="5"/>
      <c r="E650" s="9" t="s">
        <v>2187</v>
      </c>
      <c r="F650" s="10">
        <v>2020</v>
      </c>
      <c r="G650" s="10" t="s">
        <v>68</v>
      </c>
      <c r="H650" s="10" t="s">
        <v>1338</v>
      </c>
      <c r="I650" s="10">
        <v>1100</v>
      </c>
      <c r="J650" s="10" t="s">
        <v>17</v>
      </c>
      <c r="K650" s="10" t="s">
        <v>1323</v>
      </c>
      <c r="L650" s="10" t="s">
        <v>18</v>
      </c>
      <c r="M650" s="11">
        <v>1</v>
      </c>
      <c r="N650" s="10">
        <v>1</v>
      </c>
      <c r="O650" s="12" t="s">
        <v>2188</v>
      </c>
      <c r="P650" s="11">
        <f ca="1">IFERROR(__xludf.DUMMYFUNCTION("COUNTA(SPLIT(Q650,"" ""))"),165)</f>
        <v>165</v>
      </c>
      <c r="Q650" s="11">
        <v>10</v>
      </c>
      <c r="R650" s="11">
        <f ca="1">IFERROR(__xludf.DUMMYFUNCTION("COUNTA(SPLIT($Q650,CHAR(10),FALSE))"),3)</f>
        <v>3</v>
      </c>
      <c r="S650" s="2">
        <v>-1.6393595809999999</v>
      </c>
      <c r="T650" s="2">
        <v>0.46592145499999998</v>
      </c>
      <c r="U650" s="2">
        <v>56.15</v>
      </c>
      <c r="V650" s="2">
        <v>9.58</v>
      </c>
      <c r="W650" s="2">
        <v>9.2899999999999991</v>
      </c>
      <c r="X650" s="2">
        <v>11</v>
      </c>
      <c r="Y650" s="2">
        <v>9.3800000000000008</v>
      </c>
      <c r="Z650" s="2">
        <v>0.14137</v>
      </c>
      <c r="AA650" s="2">
        <v>0.13594000000000001</v>
      </c>
      <c r="AB650" s="2">
        <v>18.61246006</v>
      </c>
    </row>
    <row r="651" spans="1:28" x14ac:dyDescent="0.2">
      <c r="A651" s="8">
        <v>2192</v>
      </c>
      <c r="B651" s="5" t="s">
        <v>1319</v>
      </c>
      <c r="C651" s="5" t="s">
        <v>2189</v>
      </c>
      <c r="D651" s="5"/>
      <c r="E651" s="9" t="s">
        <v>2190</v>
      </c>
      <c r="F651" s="10">
        <v>2020</v>
      </c>
      <c r="G651" s="10" t="s">
        <v>68</v>
      </c>
      <c r="H651" s="10" t="s">
        <v>1338</v>
      </c>
      <c r="I651" s="10">
        <v>1100</v>
      </c>
      <c r="J651" s="10" t="s">
        <v>17</v>
      </c>
      <c r="K651" s="10" t="s">
        <v>1323</v>
      </c>
      <c r="L651" s="10" t="s">
        <v>18</v>
      </c>
      <c r="M651" s="11">
        <v>1</v>
      </c>
      <c r="N651" s="10">
        <v>1</v>
      </c>
      <c r="O651" s="12" t="s">
        <v>2191</v>
      </c>
      <c r="P651" s="11">
        <f ca="1">IFERROR(__xludf.DUMMYFUNCTION("COUNTA(SPLIT(Q651,"" ""))"),146)</f>
        <v>146</v>
      </c>
      <c r="Q651" s="11">
        <v>8</v>
      </c>
      <c r="R651" s="11">
        <f ca="1">IFERROR(__xludf.DUMMYFUNCTION("COUNTA(SPLIT($Q651,CHAR(10),FALSE))"),2)</f>
        <v>2</v>
      </c>
      <c r="S651" s="2">
        <v>-2.049657104</v>
      </c>
      <c r="T651" s="2">
        <v>0.48257370999999999</v>
      </c>
      <c r="U651" s="2">
        <v>56.97</v>
      </c>
      <c r="V651" s="2">
        <v>9.8800000000000008</v>
      </c>
      <c r="W651" s="2">
        <v>10.56</v>
      </c>
      <c r="X651" s="2">
        <v>12</v>
      </c>
      <c r="Y651" s="2">
        <v>8.1999999999999993</v>
      </c>
      <c r="Z651" s="2">
        <v>0.13758999999999999</v>
      </c>
      <c r="AA651" s="2">
        <v>0.15629000000000001</v>
      </c>
      <c r="AB651" s="2">
        <v>13.51894892</v>
      </c>
    </row>
    <row r="652" spans="1:28" x14ac:dyDescent="0.2">
      <c r="A652" s="8">
        <v>2193</v>
      </c>
      <c r="B652" s="5" t="s">
        <v>1319</v>
      </c>
      <c r="C652" s="5" t="s">
        <v>2192</v>
      </c>
      <c r="D652" s="5"/>
      <c r="E652" s="9" t="s">
        <v>2193</v>
      </c>
      <c r="F652" s="10">
        <v>2020</v>
      </c>
      <c r="G652" s="10" t="s">
        <v>68</v>
      </c>
      <c r="H652" s="10" t="s">
        <v>1346</v>
      </c>
      <c r="I652" s="10">
        <v>1300</v>
      </c>
      <c r="J652" s="10" t="s">
        <v>51</v>
      </c>
      <c r="K652" s="10" t="s">
        <v>1323</v>
      </c>
      <c r="L652" s="10" t="s">
        <v>18</v>
      </c>
      <c r="M652" s="11">
        <v>1</v>
      </c>
      <c r="N652" s="10">
        <v>1</v>
      </c>
      <c r="O652" s="12" t="s">
        <v>2194</v>
      </c>
      <c r="P652" s="11">
        <f ca="1">IFERROR(__xludf.DUMMYFUNCTION("COUNTA(SPLIT(Q652,"" ""))"),168)</f>
        <v>168</v>
      </c>
      <c r="Q652" s="11">
        <v>9</v>
      </c>
      <c r="R652" s="11">
        <f ca="1">IFERROR(__xludf.DUMMYFUNCTION("COUNTA(SPLIT($Q652,CHAR(10),FALSE))"),7)</f>
        <v>7</v>
      </c>
      <c r="S652" s="2">
        <v>-2.3668020969999999</v>
      </c>
      <c r="T652" s="2">
        <v>0.49887747900000001</v>
      </c>
      <c r="U652" s="2">
        <v>40.44</v>
      </c>
      <c r="V652" s="2">
        <v>11.99</v>
      </c>
      <c r="W652" s="2">
        <v>13.07</v>
      </c>
      <c r="X652" s="2">
        <v>14</v>
      </c>
      <c r="Y652" s="2">
        <v>11.24</v>
      </c>
      <c r="Z652" s="2">
        <v>0.36697000000000002</v>
      </c>
      <c r="AA652" s="2">
        <v>0.35624</v>
      </c>
      <c r="AB652" s="2">
        <v>8.7275419900000006</v>
      </c>
    </row>
    <row r="653" spans="1:28" x14ac:dyDescent="0.2">
      <c r="A653" s="8">
        <v>2194</v>
      </c>
      <c r="B653" s="5" t="s">
        <v>2195</v>
      </c>
      <c r="C653" s="5" t="s">
        <v>2196</v>
      </c>
      <c r="D653" s="5"/>
      <c r="E653" s="9" t="s">
        <v>2197</v>
      </c>
      <c r="F653" s="10">
        <v>2020</v>
      </c>
      <c r="G653" s="10" t="s">
        <v>68</v>
      </c>
      <c r="H653" s="10"/>
      <c r="I653" s="10">
        <v>1300</v>
      </c>
      <c r="J653" s="10" t="s">
        <v>17</v>
      </c>
      <c r="K653" s="10" t="s">
        <v>1354</v>
      </c>
      <c r="L653" s="10" t="s">
        <v>18</v>
      </c>
      <c r="M653" s="11">
        <v>1</v>
      </c>
      <c r="N653" s="10">
        <v>1</v>
      </c>
      <c r="O653" s="12" t="s">
        <v>2198</v>
      </c>
      <c r="P653" s="11">
        <f ca="1">IFERROR(__xludf.DUMMYFUNCTION("COUNTA(SPLIT(Q653,"" ""))"),160)</f>
        <v>160</v>
      </c>
      <c r="Q653" s="11">
        <v>6</v>
      </c>
      <c r="R653" s="11">
        <f ca="1">IFERROR(__xludf.DUMMYFUNCTION("COUNTA(SPLIT($Q653,CHAR(10),FALSE))"),1)</f>
        <v>1</v>
      </c>
      <c r="S653" s="2">
        <v>0.52681305700000003</v>
      </c>
      <c r="T653" s="2">
        <v>0.50957892199999999</v>
      </c>
      <c r="U653" s="2">
        <v>43.72</v>
      </c>
      <c r="V653" s="2">
        <v>12.88</v>
      </c>
      <c r="W653" s="2">
        <v>13.45</v>
      </c>
      <c r="X653" s="2">
        <v>14</v>
      </c>
      <c r="Y653" s="2">
        <v>9.09</v>
      </c>
      <c r="Z653" s="2">
        <v>0.17824999999999999</v>
      </c>
      <c r="AA653" s="2">
        <v>0.18382999999999999</v>
      </c>
      <c r="AB653" s="2">
        <v>13.78054019</v>
      </c>
    </row>
    <row r="654" spans="1:28" x14ac:dyDescent="0.2">
      <c r="A654" s="8">
        <v>2195</v>
      </c>
      <c r="B654" s="5" t="s">
        <v>1335</v>
      </c>
      <c r="C654" s="5" t="s">
        <v>2199</v>
      </c>
      <c r="D654" s="5"/>
      <c r="E654" s="9" t="s">
        <v>2200</v>
      </c>
      <c r="F654" s="10">
        <v>2020</v>
      </c>
      <c r="G654" s="10" t="s">
        <v>68</v>
      </c>
      <c r="H654" s="10" t="s">
        <v>1346</v>
      </c>
      <c r="I654" s="10">
        <v>1100</v>
      </c>
      <c r="J654" s="10" t="s">
        <v>51</v>
      </c>
      <c r="K654" s="10" t="s">
        <v>1339</v>
      </c>
      <c r="L654" s="10" t="s">
        <v>18</v>
      </c>
      <c r="M654" s="11">
        <v>1</v>
      </c>
      <c r="N654" s="10">
        <v>1</v>
      </c>
      <c r="O654" s="12" t="s">
        <v>2201</v>
      </c>
      <c r="P654" s="11">
        <f ca="1">IFERROR(__xludf.DUMMYFUNCTION("COUNTA(SPLIT(Q654,"" ""))"),145)</f>
        <v>145</v>
      </c>
      <c r="Q654" s="11">
        <v>8</v>
      </c>
      <c r="R654" s="11">
        <f ca="1">IFERROR(__xludf.DUMMYFUNCTION("COUNTA(SPLIT($Q654,CHAR(10),FALSE))"),1)</f>
        <v>1</v>
      </c>
      <c r="S654" s="2">
        <v>-0.94332914300000004</v>
      </c>
      <c r="T654" s="2">
        <v>0.46953891599999997</v>
      </c>
      <c r="U654" s="2">
        <v>47.83</v>
      </c>
      <c r="V654" s="2">
        <v>11.09</v>
      </c>
      <c r="W654" s="2">
        <v>12.08</v>
      </c>
      <c r="X654" s="2">
        <v>12</v>
      </c>
      <c r="Y654" s="2">
        <v>10.52</v>
      </c>
      <c r="Z654" s="2">
        <v>0.38951000000000002</v>
      </c>
      <c r="AA654" s="2">
        <v>0.40556999999999999</v>
      </c>
      <c r="AB654" s="2">
        <v>5.1390837060000001</v>
      </c>
    </row>
    <row r="655" spans="1:28" x14ac:dyDescent="0.2">
      <c r="A655" s="8">
        <v>2196</v>
      </c>
      <c r="B655" s="5" t="s">
        <v>2202</v>
      </c>
      <c r="C655" s="5" t="s">
        <v>2203</v>
      </c>
      <c r="D655" s="5"/>
      <c r="E655" s="9" t="s">
        <v>2204</v>
      </c>
      <c r="F655" s="10">
        <v>2020</v>
      </c>
      <c r="G655" s="10" t="s">
        <v>68</v>
      </c>
      <c r="H655" s="10"/>
      <c r="I655" s="10">
        <v>1100</v>
      </c>
      <c r="J655" s="10" t="s">
        <v>17</v>
      </c>
      <c r="K655" s="10" t="s">
        <v>1354</v>
      </c>
      <c r="L655" s="10" t="s">
        <v>18</v>
      </c>
      <c r="M655" s="11">
        <v>1</v>
      </c>
      <c r="N655" s="10">
        <v>1</v>
      </c>
      <c r="O655" s="12" t="s">
        <v>2205</v>
      </c>
      <c r="P655" s="11">
        <f ca="1">IFERROR(__xludf.DUMMYFUNCTION("COUNTA(SPLIT(Q655,"" ""))"),144)</f>
        <v>144</v>
      </c>
      <c r="Q655" s="11">
        <v>7</v>
      </c>
      <c r="R655" s="11">
        <f ca="1">IFERROR(__xludf.DUMMYFUNCTION("COUNTA(SPLIT($Q655,CHAR(10),FALSE))"),1)</f>
        <v>1</v>
      </c>
      <c r="S655" s="2">
        <v>0.34746611500000002</v>
      </c>
      <c r="T655" s="2">
        <v>0.52632373799999999</v>
      </c>
      <c r="U655" s="2">
        <v>64.16</v>
      </c>
      <c r="V655" s="2">
        <v>8.81</v>
      </c>
      <c r="W655" s="2">
        <v>8.7100000000000009</v>
      </c>
      <c r="X655" s="2">
        <v>12</v>
      </c>
      <c r="Y655" s="2">
        <v>8.24</v>
      </c>
      <c r="Z655" s="2">
        <v>4.333E-2</v>
      </c>
      <c r="AA655" s="2">
        <v>6.3810000000000006E-2</v>
      </c>
      <c r="AB655" s="2">
        <v>16.897598590000001</v>
      </c>
    </row>
    <row r="656" spans="1:28" x14ac:dyDescent="0.2">
      <c r="A656" s="8">
        <v>2197</v>
      </c>
      <c r="B656" s="5" t="s">
        <v>2206</v>
      </c>
      <c r="C656" s="5" t="s">
        <v>2207</v>
      </c>
      <c r="D656" s="5"/>
      <c r="E656" s="9" t="s">
        <v>2208</v>
      </c>
      <c r="F656" s="10">
        <v>2020</v>
      </c>
      <c r="G656" s="10" t="s">
        <v>68</v>
      </c>
      <c r="H656" s="10"/>
      <c r="I656" s="10">
        <v>1100</v>
      </c>
      <c r="J656" s="10" t="s">
        <v>17</v>
      </c>
      <c r="K656" s="10" t="s">
        <v>1354</v>
      </c>
      <c r="L656" s="10" t="s">
        <v>18</v>
      </c>
      <c r="M656" s="11">
        <v>1</v>
      </c>
      <c r="N656" s="10">
        <v>1</v>
      </c>
      <c r="O656" s="12" t="s">
        <v>2209</v>
      </c>
      <c r="P656" s="11">
        <f ca="1">IFERROR(__xludf.DUMMYFUNCTION("COUNTA(SPLIT(Q656,"" ""))"),162)</f>
        <v>162</v>
      </c>
      <c r="Q656" s="11">
        <v>8</v>
      </c>
      <c r="R656" s="11">
        <f ca="1">IFERROR(__xludf.DUMMYFUNCTION("COUNTA(SPLIT($Q656,CHAR(10),FALSE))"),1)</f>
        <v>1</v>
      </c>
      <c r="S656" s="2">
        <v>-0.400134082</v>
      </c>
      <c r="T656" s="2">
        <v>0.51863332699999998</v>
      </c>
      <c r="U656" s="2">
        <v>61.47</v>
      </c>
      <c r="V656" s="2">
        <v>9.7200000000000006</v>
      </c>
      <c r="W656" s="2">
        <v>11.03</v>
      </c>
      <c r="X656" s="2">
        <v>12</v>
      </c>
      <c r="Y656" s="2">
        <v>7.47</v>
      </c>
      <c r="Z656" s="2">
        <v>0.26351000000000002</v>
      </c>
      <c r="AA656" s="2">
        <v>0.25683</v>
      </c>
      <c r="AB656" s="2">
        <v>19.697454130000001</v>
      </c>
    </row>
    <row r="657" spans="1:28" x14ac:dyDescent="0.2">
      <c r="A657" s="8">
        <v>2198</v>
      </c>
      <c r="B657" s="5" t="s">
        <v>2210</v>
      </c>
      <c r="C657" s="5" t="s">
        <v>2211</v>
      </c>
      <c r="D657" s="5"/>
      <c r="E657" s="9" t="s">
        <v>2212</v>
      </c>
      <c r="F657" s="10">
        <v>2020</v>
      </c>
      <c r="G657" s="10" t="s">
        <v>68</v>
      </c>
      <c r="H657" s="10"/>
      <c r="I657" s="10">
        <v>1100</v>
      </c>
      <c r="J657" s="10" t="s">
        <v>17</v>
      </c>
      <c r="K657" s="10" t="s">
        <v>1354</v>
      </c>
      <c r="L657" s="10" t="s">
        <v>18</v>
      </c>
      <c r="M657" s="11">
        <v>1</v>
      </c>
      <c r="N657" s="10">
        <v>1</v>
      </c>
      <c r="O657" s="12" t="s">
        <v>2213</v>
      </c>
      <c r="P657" s="11">
        <f ca="1">IFERROR(__xludf.DUMMYFUNCTION("COUNTA(SPLIT(Q657,"" ""))"),183)</f>
        <v>183</v>
      </c>
      <c r="Q657" s="11">
        <v>10</v>
      </c>
      <c r="R657" s="11">
        <f ca="1">IFERROR(__xludf.DUMMYFUNCTION("COUNTA(SPLIT($Q657,CHAR(10),FALSE))"),2)</f>
        <v>2</v>
      </c>
      <c r="S657" s="2">
        <v>-0.62140450700000005</v>
      </c>
      <c r="T657" s="2">
        <v>0.51189321499999996</v>
      </c>
      <c r="U657" s="2">
        <v>69.540000000000006</v>
      </c>
      <c r="V657" s="2">
        <v>8.1300000000000008</v>
      </c>
      <c r="W657" s="2">
        <v>9.39</v>
      </c>
      <c r="X657" s="2">
        <v>9</v>
      </c>
      <c r="Y657" s="2">
        <v>7.98</v>
      </c>
      <c r="Z657" s="2">
        <v>9.9430000000000004E-2</v>
      </c>
      <c r="AA657" s="2">
        <v>9.2869999999999994E-2</v>
      </c>
      <c r="AB657" s="2">
        <v>17.83481879</v>
      </c>
    </row>
    <row r="658" spans="1:28" x14ac:dyDescent="0.2">
      <c r="A658" s="8">
        <v>2199</v>
      </c>
      <c r="B658" s="5" t="s">
        <v>1335</v>
      </c>
      <c r="C658" s="5" t="s">
        <v>2214</v>
      </c>
      <c r="D658" s="5"/>
      <c r="E658" s="9" t="s">
        <v>2215</v>
      </c>
      <c r="F658" s="10">
        <v>2020</v>
      </c>
      <c r="G658" s="10" t="s">
        <v>68</v>
      </c>
      <c r="H658" s="10" t="s">
        <v>1338</v>
      </c>
      <c r="I658" s="10">
        <v>1300</v>
      </c>
      <c r="J658" s="10" t="s">
        <v>51</v>
      </c>
      <c r="K658" s="10" t="s">
        <v>1339</v>
      </c>
      <c r="L658" s="10" t="s">
        <v>18</v>
      </c>
      <c r="M658" s="11">
        <v>1</v>
      </c>
      <c r="N658" s="10">
        <v>1</v>
      </c>
      <c r="O658" s="12" t="s">
        <v>2216</v>
      </c>
      <c r="P658" s="11">
        <f ca="1">IFERROR(__xludf.DUMMYFUNCTION("COUNTA(SPLIT(Q658,"" ""))"),161)</f>
        <v>161</v>
      </c>
      <c r="Q658" s="11">
        <v>8</v>
      </c>
      <c r="R658" s="11">
        <f ca="1">IFERROR(__xludf.DUMMYFUNCTION("COUNTA(SPLIT($Q658,CHAR(10),FALSE))"),2)</f>
        <v>2</v>
      </c>
      <c r="S658" s="2">
        <v>-3.295576101</v>
      </c>
      <c r="T658" s="2">
        <v>0.61420414800000001</v>
      </c>
      <c r="U658" s="2">
        <v>23.53</v>
      </c>
      <c r="V658" s="2">
        <v>15.07</v>
      </c>
      <c r="W658" s="2">
        <v>16.510000000000002</v>
      </c>
      <c r="X658" s="2">
        <v>16</v>
      </c>
      <c r="Y658" s="2">
        <v>11.39</v>
      </c>
      <c r="Z658" s="2">
        <v>0.35192000000000001</v>
      </c>
      <c r="AA658" s="2">
        <v>0.33606000000000003</v>
      </c>
      <c r="AB658" s="2">
        <v>6.3684383310000001</v>
      </c>
    </row>
    <row r="659" spans="1:28" x14ac:dyDescent="0.2">
      <c r="A659" s="8">
        <v>2200</v>
      </c>
      <c r="B659" s="5" t="s">
        <v>1335</v>
      </c>
      <c r="C659" s="5" t="s">
        <v>2217</v>
      </c>
      <c r="D659" s="5"/>
      <c r="E659" s="9" t="s">
        <v>2218</v>
      </c>
      <c r="F659" s="10">
        <v>2020</v>
      </c>
      <c r="G659" s="10" t="s">
        <v>68</v>
      </c>
      <c r="H659" s="10" t="s">
        <v>1346</v>
      </c>
      <c r="I659" s="10">
        <v>1300</v>
      </c>
      <c r="J659" s="10" t="s">
        <v>51</v>
      </c>
      <c r="K659" s="10" t="s">
        <v>1339</v>
      </c>
      <c r="L659" s="10" t="s">
        <v>18</v>
      </c>
      <c r="M659" s="11">
        <v>1</v>
      </c>
      <c r="N659" s="10">
        <v>1</v>
      </c>
      <c r="O659" s="12" t="s">
        <v>2219</v>
      </c>
      <c r="P659" s="11">
        <f ca="1">IFERROR(__xludf.DUMMYFUNCTION("COUNTA(SPLIT(Q659,"" ""))"),158)</f>
        <v>158</v>
      </c>
      <c r="Q659" s="11">
        <v>7</v>
      </c>
      <c r="R659" s="11">
        <f ca="1">IFERROR(__xludf.DUMMYFUNCTION("COUNTA(SPLIT($Q659,CHAR(10),FALSE))"),1)</f>
        <v>1</v>
      </c>
      <c r="S659" s="2">
        <v>-0.73102330999999998</v>
      </c>
      <c r="T659" s="2">
        <v>0.53353868999999998</v>
      </c>
      <c r="U659" s="2">
        <v>31.86</v>
      </c>
      <c r="V659" s="2">
        <v>14.42</v>
      </c>
      <c r="W659" s="2">
        <v>14.06</v>
      </c>
      <c r="X659" s="2">
        <v>16</v>
      </c>
      <c r="Y659" s="2">
        <v>10.95</v>
      </c>
      <c r="Z659" s="2">
        <v>0.3584</v>
      </c>
      <c r="AA659" s="2">
        <v>0.35483999999999999</v>
      </c>
      <c r="AB659" s="2">
        <v>14.955589359999999</v>
      </c>
    </row>
    <row r="660" spans="1:28" x14ac:dyDescent="0.2">
      <c r="A660" s="8">
        <v>2201</v>
      </c>
      <c r="B660" s="5" t="s">
        <v>1319</v>
      </c>
      <c r="C660" s="5" t="s">
        <v>2220</v>
      </c>
      <c r="D660" s="5"/>
      <c r="E660" s="9" t="s">
        <v>2221</v>
      </c>
      <c r="F660" s="10">
        <v>2020</v>
      </c>
      <c r="G660" s="10" t="s">
        <v>68</v>
      </c>
      <c r="H660" s="10" t="s">
        <v>1338</v>
      </c>
      <c r="I660" s="10">
        <v>1100</v>
      </c>
      <c r="J660" s="10" t="s">
        <v>17</v>
      </c>
      <c r="K660" s="10" t="s">
        <v>1323</v>
      </c>
      <c r="L660" s="10" t="s">
        <v>18</v>
      </c>
      <c r="M660" s="11">
        <v>1</v>
      </c>
      <c r="N660" s="10">
        <v>1</v>
      </c>
      <c r="O660" s="12" t="s">
        <v>2222</v>
      </c>
      <c r="P660" s="11">
        <f ca="1">IFERROR(__xludf.DUMMYFUNCTION("COUNTA(SPLIT(Q660,"" ""))"),159)</f>
        <v>159</v>
      </c>
      <c r="Q660" s="11">
        <v>10</v>
      </c>
      <c r="R660" s="11">
        <f ca="1">IFERROR(__xludf.DUMMYFUNCTION("COUNTA(SPLIT($Q660,CHAR(10),FALSE))"),5)</f>
        <v>5</v>
      </c>
      <c r="S660" s="2">
        <v>-1.821145526</v>
      </c>
      <c r="T660" s="2">
        <v>0.50290804</v>
      </c>
      <c r="U660" s="2">
        <v>50.67</v>
      </c>
      <c r="V660" s="2">
        <v>10.24</v>
      </c>
      <c r="W660" s="2">
        <v>10.74</v>
      </c>
      <c r="X660" s="2">
        <v>13</v>
      </c>
      <c r="Y660" s="2">
        <v>9.58</v>
      </c>
      <c r="Z660" s="2">
        <v>0.27226</v>
      </c>
      <c r="AA660" s="2">
        <v>0.26721</v>
      </c>
      <c r="AB660" s="2">
        <v>11.231675279999999</v>
      </c>
    </row>
    <row r="661" spans="1:28" x14ac:dyDescent="0.2">
      <c r="A661" s="8">
        <v>2202</v>
      </c>
      <c r="B661" s="5" t="s">
        <v>1335</v>
      </c>
      <c r="C661" s="5" t="s">
        <v>2223</v>
      </c>
      <c r="D661" s="5"/>
      <c r="E661" s="9" t="s">
        <v>2224</v>
      </c>
      <c r="F661" s="10">
        <v>2020</v>
      </c>
      <c r="G661" s="10" t="s">
        <v>68</v>
      </c>
      <c r="H661" s="10" t="s">
        <v>1338</v>
      </c>
      <c r="I661" s="10">
        <v>1500</v>
      </c>
      <c r="J661" s="10" t="s">
        <v>51</v>
      </c>
      <c r="K661" s="10" t="s">
        <v>1339</v>
      </c>
      <c r="L661" s="10" t="s">
        <v>18</v>
      </c>
      <c r="M661" s="11">
        <v>1</v>
      </c>
      <c r="N661" s="10">
        <v>1</v>
      </c>
      <c r="O661" s="12" t="s">
        <v>2225</v>
      </c>
      <c r="P661" s="11">
        <f ca="1">IFERROR(__xludf.DUMMYFUNCTION("COUNTA(SPLIT(Q661,"" ""))"),164)</f>
        <v>164</v>
      </c>
      <c r="Q661" s="11">
        <v>8</v>
      </c>
      <c r="R661" s="11">
        <f ca="1">IFERROR(__xludf.DUMMYFUNCTION("COUNTA(SPLIT($Q661,CHAR(10),FALSE))"),2)</f>
        <v>2</v>
      </c>
      <c r="S661" s="2">
        <v>-2.451063403</v>
      </c>
      <c r="T661" s="2">
        <v>0.48032844000000002</v>
      </c>
      <c r="U661" s="2">
        <v>29.11</v>
      </c>
      <c r="V661" s="2">
        <v>14.38</v>
      </c>
      <c r="W661" s="2">
        <v>13.58</v>
      </c>
      <c r="X661" s="2">
        <v>16</v>
      </c>
      <c r="Y661" s="2">
        <v>11.95</v>
      </c>
      <c r="Z661" s="2">
        <v>0.20469999999999999</v>
      </c>
      <c r="AA661" s="2">
        <v>0.18373999999999999</v>
      </c>
      <c r="AB661" s="2">
        <v>6.369181513</v>
      </c>
    </row>
    <row r="662" spans="1:28" x14ac:dyDescent="0.2">
      <c r="A662" s="8">
        <v>2203</v>
      </c>
      <c r="B662" s="5" t="s">
        <v>2226</v>
      </c>
      <c r="C662" s="5" t="s">
        <v>2227</v>
      </c>
      <c r="D662" s="5"/>
      <c r="E662" s="9" t="s">
        <v>2228</v>
      </c>
      <c r="F662" s="10">
        <v>2020</v>
      </c>
      <c r="G662" s="10" t="s">
        <v>68</v>
      </c>
      <c r="H662" s="10"/>
      <c r="I662" s="10">
        <v>1100</v>
      </c>
      <c r="J662" s="10" t="s">
        <v>17</v>
      </c>
      <c r="K662" s="10" t="s">
        <v>1354</v>
      </c>
      <c r="L662" s="10" t="s">
        <v>18</v>
      </c>
      <c r="M662" s="11">
        <v>1</v>
      </c>
      <c r="N662" s="10">
        <v>1</v>
      </c>
      <c r="O662" s="12" t="s">
        <v>2229</v>
      </c>
      <c r="P662" s="11">
        <f ca="1">IFERROR(__xludf.DUMMYFUNCTION("COUNTA(SPLIT(Q662,"" ""))"),177)</f>
        <v>177</v>
      </c>
      <c r="Q662" s="11">
        <v>11</v>
      </c>
      <c r="R662" s="11">
        <f ca="1">IFERROR(__xludf.DUMMYFUNCTION("COUNTA(SPLIT($Q662,CHAR(10),FALSE))"),3)</f>
        <v>3</v>
      </c>
      <c r="S662" s="2">
        <v>-0.91532455300000004</v>
      </c>
      <c r="T662" s="2">
        <v>0.45082251499999998</v>
      </c>
      <c r="U662" s="2">
        <v>45</v>
      </c>
      <c r="V662" s="2">
        <v>11.05</v>
      </c>
      <c r="W662" s="2">
        <v>12.25</v>
      </c>
      <c r="X662" s="2">
        <v>13</v>
      </c>
      <c r="Y662" s="2">
        <v>9.6199999999999992</v>
      </c>
      <c r="Z662" s="2">
        <v>0.36695</v>
      </c>
      <c r="AA662" s="2">
        <v>0.36019000000000001</v>
      </c>
      <c r="AB662" s="2">
        <v>11.687208719999999</v>
      </c>
    </row>
    <row r="663" spans="1:28" x14ac:dyDescent="0.2">
      <c r="A663" s="8">
        <v>2204</v>
      </c>
      <c r="B663" s="5" t="s">
        <v>1319</v>
      </c>
      <c r="C663" s="5" t="s">
        <v>2230</v>
      </c>
      <c r="D663" s="5"/>
      <c r="E663" s="9" t="s">
        <v>2231</v>
      </c>
      <c r="F663" s="10">
        <v>2020</v>
      </c>
      <c r="G663" s="10" t="s">
        <v>68</v>
      </c>
      <c r="H663" s="10" t="s">
        <v>1322</v>
      </c>
      <c r="I663" s="10">
        <v>900</v>
      </c>
      <c r="J663" s="10" t="s">
        <v>17</v>
      </c>
      <c r="K663" s="10" t="s">
        <v>1323</v>
      </c>
      <c r="L663" s="10" t="s">
        <v>22</v>
      </c>
      <c r="M663" s="11">
        <v>2</v>
      </c>
      <c r="N663" s="10">
        <v>1.5</v>
      </c>
      <c r="O663" s="12" t="s">
        <v>2232</v>
      </c>
      <c r="P663" s="11">
        <f ca="1">IFERROR(__xludf.DUMMYFUNCTION("COUNTA(SPLIT(Q663,"" ""))"),191)</f>
        <v>191</v>
      </c>
      <c r="Q663" s="11">
        <v>13</v>
      </c>
      <c r="R663" s="11">
        <f ca="1">IFERROR(__xludf.DUMMYFUNCTION("COUNTA(SPLIT($Q663,CHAR(10),FALSE))"),3)</f>
        <v>3</v>
      </c>
      <c r="S663" s="2">
        <v>-0.91408634700000002</v>
      </c>
      <c r="T663" s="2">
        <v>0.49324027599999998</v>
      </c>
      <c r="U663" s="2">
        <v>74.819999999999993</v>
      </c>
      <c r="V663" s="2">
        <v>6.53</v>
      </c>
      <c r="W663" s="2">
        <v>6.59</v>
      </c>
      <c r="X663" s="2">
        <v>8</v>
      </c>
      <c r="Y663" s="2">
        <v>7.39</v>
      </c>
      <c r="Z663" s="2">
        <v>0.1188</v>
      </c>
      <c r="AA663" s="2">
        <v>0.10444000000000001</v>
      </c>
      <c r="AB663" s="2">
        <v>13.43265386</v>
      </c>
    </row>
    <row r="664" spans="1:28" x14ac:dyDescent="0.2">
      <c r="A664" s="8">
        <v>2205</v>
      </c>
      <c r="B664" s="5" t="s">
        <v>2233</v>
      </c>
      <c r="C664" s="5" t="s">
        <v>2234</v>
      </c>
      <c r="D664" s="5"/>
      <c r="E664" s="9" t="s">
        <v>2235</v>
      </c>
      <c r="F664" s="10">
        <v>2020</v>
      </c>
      <c r="G664" s="10" t="s">
        <v>68</v>
      </c>
      <c r="H664" s="10"/>
      <c r="I664" s="10">
        <v>1100</v>
      </c>
      <c r="J664" s="10" t="s">
        <v>17</v>
      </c>
      <c r="K664" s="10"/>
      <c r="L664" s="10" t="s">
        <v>22</v>
      </c>
      <c r="M664" s="11">
        <v>2</v>
      </c>
      <c r="N664" s="10">
        <v>1.5</v>
      </c>
      <c r="O664" s="12" t="s">
        <v>2236</v>
      </c>
      <c r="P664" s="11">
        <f ca="1">IFERROR(__xludf.DUMMYFUNCTION("COUNTA(SPLIT(Q664,"" ""))"),134)</f>
        <v>134</v>
      </c>
      <c r="Q664" s="11">
        <v>9</v>
      </c>
      <c r="R664" s="11">
        <f ca="1">IFERROR(__xludf.DUMMYFUNCTION("COUNTA(SPLIT($Q664,CHAR(10),FALSE))"),2)</f>
        <v>2</v>
      </c>
      <c r="S664" s="2">
        <v>0.44973589800000002</v>
      </c>
      <c r="T664" s="2">
        <v>0.49241246</v>
      </c>
      <c r="U664" s="2">
        <v>74.16</v>
      </c>
      <c r="V664" s="2">
        <v>6.59</v>
      </c>
      <c r="W664" s="2">
        <v>8.0399999999999991</v>
      </c>
      <c r="X664" s="2">
        <v>8</v>
      </c>
      <c r="Y664" s="2">
        <v>8.2899999999999991</v>
      </c>
      <c r="Z664" s="2">
        <v>3.065E-2</v>
      </c>
      <c r="AA664" s="2">
        <v>5.4809999999999998E-2</v>
      </c>
      <c r="AB664" s="2">
        <v>15.251648510000001</v>
      </c>
    </row>
    <row r="665" spans="1:28" x14ac:dyDescent="0.2">
      <c r="A665" s="8">
        <v>2207</v>
      </c>
      <c r="B665" s="5" t="s">
        <v>2237</v>
      </c>
      <c r="C665" s="5" t="s">
        <v>2238</v>
      </c>
      <c r="D665" s="5"/>
      <c r="E665" s="9" t="s">
        <v>2239</v>
      </c>
      <c r="F665" s="10">
        <v>2020</v>
      </c>
      <c r="G665" s="10" t="s">
        <v>68</v>
      </c>
      <c r="H665" s="10"/>
      <c r="I665" s="10">
        <v>900</v>
      </c>
      <c r="J665" s="10" t="s">
        <v>17</v>
      </c>
      <c r="K665" s="10" t="s">
        <v>1354</v>
      </c>
      <c r="L665" s="10" t="s">
        <v>18</v>
      </c>
      <c r="M665" s="11">
        <v>1</v>
      </c>
      <c r="N665" s="10">
        <v>1</v>
      </c>
      <c r="O665" s="12" t="s">
        <v>2240</v>
      </c>
      <c r="P665" s="11">
        <f ca="1">IFERROR(__xludf.DUMMYFUNCTION("COUNTA(SPLIT(Q665,"" ""))"),157)</f>
        <v>157</v>
      </c>
      <c r="Q665" s="11">
        <v>10</v>
      </c>
      <c r="R665" s="11">
        <f ca="1">IFERROR(__xludf.DUMMYFUNCTION("COUNTA(SPLIT($Q665,CHAR(10),FALSE))"),1)</f>
        <v>1</v>
      </c>
      <c r="S665" s="2">
        <v>-1.292461866</v>
      </c>
      <c r="T665" s="2">
        <v>0.47469236100000001</v>
      </c>
      <c r="U665" s="2">
        <v>40.56</v>
      </c>
      <c r="V665" s="2">
        <v>11.5</v>
      </c>
      <c r="W665" s="2">
        <v>10.75</v>
      </c>
      <c r="X665" s="2">
        <v>14</v>
      </c>
      <c r="Y665" s="2">
        <v>9.85</v>
      </c>
      <c r="Z665" s="2">
        <v>0.34734999999999999</v>
      </c>
      <c r="AA665" s="2">
        <v>0.34465000000000001</v>
      </c>
      <c r="AB665" s="2">
        <v>10.55034195</v>
      </c>
    </row>
    <row r="666" spans="1:28" x14ac:dyDescent="0.2">
      <c r="A666" s="8">
        <v>2208</v>
      </c>
      <c r="B666" s="5" t="s">
        <v>2241</v>
      </c>
      <c r="C666" s="5" t="s">
        <v>2242</v>
      </c>
      <c r="D666" s="5"/>
      <c r="E666" s="9" t="s">
        <v>2243</v>
      </c>
      <c r="F666" s="10">
        <v>2020</v>
      </c>
      <c r="G666" s="10" t="s">
        <v>68</v>
      </c>
      <c r="H666" s="10"/>
      <c r="I666" s="10">
        <v>900</v>
      </c>
      <c r="J666" s="10" t="s">
        <v>17</v>
      </c>
      <c r="K666" s="10" t="s">
        <v>1354</v>
      </c>
      <c r="L666" s="10" t="s">
        <v>22</v>
      </c>
      <c r="M666" s="11">
        <v>2</v>
      </c>
      <c r="N666" s="10">
        <v>1.5</v>
      </c>
      <c r="O666" s="12" t="s">
        <v>2244</v>
      </c>
      <c r="P666" s="11">
        <f ca="1">IFERROR(__xludf.DUMMYFUNCTION("COUNTA(SPLIT(Q666,"" ""))"),176)</f>
        <v>176</v>
      </c>
      <c r="Q666" s="11">
        <v>10</v>
      </c>
      <c r="R666" s="11">
        <f ca="1">IFERROR(__xludf.DUMMYFUNCTION("COUNTA(SPLIT($Q666,CHAR(10),FALSE))"),2)</f>
        <v>2</v>
      </c>
      <c r="S666" s="2">
        <v>-1.4684677E-2</v>
      </c>
      <c r="T666" s="2">
        <v>0.52058566299999998</v>
      </c>
      <c r="U666" s="2">
        <v>73.2</v>
      </c>
      <c r="V666" s="2">
        <v>7.45</v>
      </c>
      <c r="W666" s="2">
        <v>8.4499999999999993</v>
      </c>
      <c r="X666" s="2">
        <v>9</v>
      </c>
      <c r="Y666" s="2">
        <v>8.5299999999999994</v>
      </c>
      <c r="Z666" s="2">
        <v>7.8780000000000003E-2</v>
      </c>
      <c r="AA666" s="2">
        <v>7.4700000000000003E-2</v>
      </c>
      <c r="AB666" s="2">
        <v>16.132776140000001</v>
      </c>
    </row>
    <row r="667" spans="1:28" x14ac:dyDescent="0.2">
      <c r="A667" s="8">
        <v>2209</v>
      </c>
      <c r="B667" s="5" t="s">
        <v>1335</v>
      </c>
      <c r="C667" s="5" t="s">
        <v>2245</v>
      </c>
      <c r="D667" s="5"/>
      <c r="E667" s="9" t="s">
        <v>2246</v>
      </c>
      <c r="F667" s="10">
        <v>2020</v>
      </c>
      <c r="G667" s="10" t="s">
        <v>68</v>
      </c>
      <c r="H667" s="10" t="s">
        <v>1346</v>
      </c>
      <c r="I667" s="10">
        <v>1300</v>
      </c>
      <c r="J667" s="10" t="s">
        <v>17</v>
      </c>
      <c r="K667" s="10" t="s">
        <v>1339</v>
      </c>
      <c r="L667" s="10" t="s">
        <v>18</v>
      </c>
      <c r="M667" s="11">
        <v>1</v>
      </c>
      <c r="N667" s="10">
        <v>1</v>
      </c>
      <c r="O667" s="12" t="s">
        <v>2247</v>
      </c>
      <c r="P667" s="11">
        <f ca="1">IFERROR(__xludf.DUMMYFUNCTION("COUNTA(SPLIT(Q667,"" ""))"),184)</f>
        <v>184</v>
      </c>
      <c r="Q667" s="11">
        <v>9</v>
      </c>
      <c r="R667" s="11">
        <f ca="1">IFERROR(__xludf.DUMMYFUNCTION("COUNTA(SPLIT($Q667,CHAR(10),FALSE))"),2)</f>
        <v>2</v>
      </c>
      <c r="S667" s="2">
        <v>-1.351507354</v>
      </c>
      <c r="T667" s="2">
        <v>0.45535398799999999</v>
      </c>
      <c r="U667" s="2">
        <v>42.84</v>
      </c>
      <c r="V667" s="2">
        <v>12.39</v>
      </c>
      <c r="W667" s="2">
        <v>13</v>
      </c>
      <c r="X667" s="2">
        <v>13</v>
      </c>
      <c r="Y667" s="2">
        <v>10.97</v>
      </c>
      <c r="Z667" s="2">
        <v>0.22753999999999999</v>
      </c>
      <c r="AA667" s="2">
        <v>0.21367</v>
      </c>
      <c r="AB667" s="2">
        <v>3.7006084220000002</v>
      </c>
    </row>
    <row r="668" spans="1:28" x14ac:dyDescent="0.2">
      <c r="A668" s="8">
        <v>2210</v>
      </c>
      <c r="B668" s="5" t="s">
        <v>2248</v>
      </c>
      <c r="C668" s="5" t="s">
        <v>2249</v>
      </c>
      <c r="D668" s="5"/>
      <c r="E668" s="9" t="s">
        <v>2250</v>
      </c>
      <c r="F668" s="10">
        <v>2020</v>
      </c>
      <c r="G668" s="10" t="s">
        <v>68</v>
      </c>
      <c r="H668" s="10"/>
      <c r="I668" s="10">
        <v>1100</v>
      </c>
      <c r="J668" s="10" t="s">
        <v>17</v>
      </c>
      <c r="K668" s="10" t="s">
        <v>1354</v>
      </c>
      <c r="L668" s="10" t="s">
        <v>22</v>
      </c>
      <c r="M668" s="11">
        <v>2</v>
      </c>
      <c r="N668" s="10">
        <v>1.5</v>
      </c>
      <c r="O668" s="12" t="s">
        <v>2251</v>
      </c>
      <c r="P668" s="11">
        <f ca="1">IFERROR(__xludf.DUMMYFUNCTION("COUNTA(SPLIT(Q668,"" ""))"),183)</f>
        <v>183</v>
      </c>
      <c r="Q668" s="11">
        <v>10</v>
      </c>
      <c r="R668" s="11">
        <f ca="1">IFERROR(__xludf.DUMMYFUNCTION("COUNTA(SPLIT($Q668,CHAR(10),FALSE))"),3)</f>
        <v>3</v>
      </c>
      <c r="S668" s="2">
        <v>-0.53130902800000002</v>
      </c>
      <c r="T668" s="2">
        <v>0.49385562</v>
      </c>
      <c r="U668" s="2">
        <v>66.87</v>
      </c>
      <c r="V668" s="2">
        <v>8.5299999999999994</v>
      </c>
      <c r="W668" s="2">
        <v>10.16</v>
      </c>
      <c r="X668" s="2">
        <v>10</v>
      </c>
      <c r="Y668" s="2">
        <v>7.8</v>
      </c>
      <c r="Z668" s="2">
        <v>0.23512</v>
      </c>
      <c r="AA668" s="2">
        <v>0.21682000000000001</v>
      </c>
      <c r="AB668" s="2">
        <v>20.52411906</v>
      </c>
    </row>
    <row r="669" spans="1:28" x14ac:dyDescent="0.2">
      <c r="A669" s="8">
        <v>2211</v>
      </c>
      <c r="B669" s="5" t="s">
        <v>2252</v>
      </c>
      <c r="C669" s="5" t="s">
        <v>2253</v>
      </c>
      <c r="D669" s="5"/>
      <c r="E669" s="9" t="s">
        <v>2254</v>
      </c>
      <c r="F669" s="10">
        <v>2020</v>
      </c>
      <c r="G669" s="10" t="s">
        <v>68</v>
      </c>
      <c r="H669" s="10"/>
      <c r="I669" s="10">
        <v>1100</v>
      </c>
      <c r="J669" s="10" t="s">
        <v>17</v>
      </c>
      <c r="K669" s="10" t="s">
        <v>1354</v>
      </c>
      <c r="L669" s="10" t="s">
        <v>18</v>
      </c>
      <c r="M669" s="11">
        <v>1</v>
      </c>
      <c r="N669" s="10">
        <v>1</v>
      </c>
      <c r="O669" s="12" t="s">
        <v>2255</v>
      </c>
      <c r="P669" s="11">
        <f ca="1">IFERROR(__xludf.DUMMYFUNCTION("COUNTA(SPLIT(Q669,"" ""))"),185)</f>
        <v>185</v>
      </c>
      <c r="Q669" s="11">
        <v>10</v>
      </c>
      <c r="R669" s="11">
        <f ca="1">IFERROR(__xludf.DUMMYFUNCTION("COUNTA(SPLIT($Q669,CHAR(10),FALSE))"),2)</f>
        <v>2</v>
      </c>
      <c r="S669" s="2">
        <v>-0.97726188899999999</v>
      </c>
      <c r="T669" s="2">
        <v>0.46296259499999998</v>
      </c>
      <c r="U669" s="2">
        <v>59.24</v>
      </c>
      <c r="V669" s="2">
        <v>9.6199999999999992</v>
      </c>
      <c r="W669" s="2">
        <v>9.76</v>
      </c>
      <c r="X669" s="2">
        <v>12</v>
      </c>
      <c r="Y669" s="2">
        <v>7.95</v>
      </c>
      <c r="Z669" s="2">
        <v>9.6329999999999999E-2</v>
      </c>
      <c r="AA669" s="2">
        <v>8.1110000000000002E-2</v>
      </c>
      <c r="AB669" s="2">
        <v>18.630504779999999</v>
      </c>
    </row>
    <row r="670" spans="1:28" x14ac:dyDescent="0.2">
      <c r="A670" s="8">
        <v>2212</v>
      </c>
      <c r="B670" s="5" t="s">
        <v>1319</v>
      </c>
      <c r="C670" s="5" t="s">
        <v>2256</v>
      </c>
      <c r="D670" s="5"/>
      <c r="E670" s="9" t="s">
        <v>2257</v>
      </c>
      <c r="F670" s="10">
        <v>2020</v>
      </c>
      <c r="G670" s="10" t="s">
        <v>68</v>
      </c>
      <c r="H670" s="10" t="s">
        <v>1346</v>
      </c>
      <c r="I670" s="10">
        <v>900</v>
      </c>
      <c r="J670" s="10" t="s">
        <v>51</v>
      </c>
      <c r="K670" s="10" t="s">
        <v>1323</v>
      </c>
      <c r="L670" s="10" t="s">
        <v>22</v>
      </c>
      <c r="M670" s="11">
        <v>2</v>
      </c>
      <c r="N670" s="10">
        <v>1.5</v>
      </c>
      <c r="O670" s="12" t="s">
        <v>2258</v>
      </c>
      <c r="P670" s="11">
        <f ca="1">IFERROR(__xludf.DUMMYFUNCTION("COUNTA(SPLIT(Q670,"" ""))"),180)</f>
        <v>180</v>
      </c>
      <c r="Q670" s="11">
        <v>11</v>
      </c>
      <c r="R670" s="11">
        <f ca="1">IFERROR(__xludf.DUMMYFUNCTION("COUNTA(SPLIT($Q670,CHAR(10),FALSE))"),1)</f>
        <v>1</v>
      </c>
      <c r="S670" s="2">
        <v>0.54357282200000001</v>
      </c>
      <c r="T670" s="2">
        <v>0.53018381999999997</v>
      </c>
      <c r="U670" s="2">
        <v>74.760000000000005</v>
      </c>
      <c r="V670" s="2">
        <v>6.94</v>
      </c>
      <c r="W670" s="2">
        <v>6.5</v>
      </c>
      <c r="X670" s="2">
        <v>7</v>
      </c>
      <c r="Y670" s="2">
        <v>8.19</v>
      </c>
      <c r="Z670" s="2">
        <v>0.25673000000000001</v>
      </c>
      <c r="AA670" s="2">
        <v>0.23993999999999999</v>
      </c>
      <c r="AB670" s="2">
        <v>15.80335932</v>
      </c>
    </row>
    <row r="671" spans="1:28" x14ac:dyDescent="0.2">
      <c r="A671" s="8">
        <v>2213</v>
      </c>
      <c r="B671" s="5" t="s">
        <v>1319</v>
      </c>
      <c r="C671" s="5" t="s">
        <v>2259</v>
      </c>
      <c r="D671" s="5"/>
      <c r="E671" s="9" t="s">
        <v>2260</v>
      </c>
      <c r="F671" s="10">
        <v>2020</v>
      </c>
      <c r="G671" s="10" t="s">
        <v>68</v>
      </c>
      <c r="H671" s="10" t="s">
        <v>1322</v>
      </c>
      <c r="I671" s="10">
        <v>1300</v>
      </c>
      <c r="J671" s="10" t="s">
        <v>51</v>
      </c>
      <c r="K671" s="10" t="s">
        <v>1323</v>
      </c>
      <c r="L671" s="10" t="s">
        <v>22</v>
      </c>
      <c r="M671" s="11">
        <v>2</v>
      </c>
      <c r="N671" s="10">
        <v>1.5</v>
      </c>
      <c r="O671" s="12" t="s">
        <v>2261</v>
      </c>
      <c r="P671" s="11">
        <f ca="1">IFERROR(__xludf.DUMMYFUNCTION("COUNTA(SPLIT(Q671,"" ""))"),154)</f>
        <v>154</v>
      </c>
      <c r="Q671" s="11">
        <v>7</v>
      </c>
      <c r="R671" s="11">
        <f ca="1">IFERROR(__xludf.DUMMYFUNCTION("COUNTA(SPLIT($Q671,CHAR(10),FALSE))"),1)</f>
        <v>1</v>
      </c>
      <c r="S671" s="2">
        <v>-0.39849573700000002</v>
      </c>
      <c r="T671" s="2">
        <v>0.45829396700000002</v>
      </c>
      <c r="U671" s="2">
        <v>55</v>
      </c>
      <c r="V671" s="2">
        <v>11.09</v>
      </c>
      <c r="W671" s="2">
        <v>11.55</v>
      </c>
      <c r="X671" s="2">
        <v>13</v>
      </c>
      <c r="Y671" s="2">
        <v>8.5</v>
      </c>
      <c r="Z671" s="2">
        <v>0.15651999999999999</v>
      </c>
      <c r="AA671" s="2">
        <v>0.16819000000000001</v>
      </c>
      <c r="AB671" s="2">
        <v>12.155112190000001</v>
      </c>
    </row>
    <row r="672" spans="1:28" x14ac:dyDescent="0.2">
      <c r="A672" s="8">
        <v>2214</v>
      </c>
      <c r="B672" s="5" t="s">
        <v>1319</v>
      </c>
      <c r="C672" s="5" t="s">
        <v>2262</v>
      </c>
      <c r="D672" s="5"/>
      <c r="E672" s="9" t="s">
        <v>2263</v>
      </c>
      <c r="F672" s="10">
        <v>2020</v>
      </c>
      <c r="G672" s="10" t="s">
        <v>68</v>
      </c>
      <c r="H672" s="10" t="s">
        <v>1346</v>
      </c>
      <c r="I672" s="10">
        <v>1100</v>
      </c>
      <c r="J672" s="10" t="s">
        <v>51</v>
      </c>
      <c r="K672" s="10" t="s">
        <v>1323</v>
      </c>
      <c r="L672" s="10" t="s">
        <v>18</v>
      </c>
      <c r="M672" s="11">
        <v>1</v>
      </c>
      <c r="N672" s="10">
        <v>1</v>
      </c>
      <c r="O672" s="12" t="s">
        <v>2264</v>
      </c>
      <c r="P672" s="11">
        <f ca="1">IFERROR(__xludf.DUMMYFUNCTION("COUNTA(SPLIT(Q672,"" ""))"),147)</f>
        <v>147</v>
      </c>
      <c r="Q672" s="11">
        <v>8</v>
      </c>
      <c r="R672" s="11">
        <f ca="1">IFERROR(__xludf.DUMMYFUNCTION("COUNTA(SPLIT($Q672,CHAR(10),FALSE))"),1)</f>
        <v>1</v>
      </c>
      <c r="S672" s="2">
        <v>-0.97586457100000001</v>
      </c>
      <c r="T672" s="2">
        <v>0.49459425499999998</v>
      </c>
      <c r="U672" s="2">
        <v>58.12</v>
      </c>
      <c r="V672" s="2">
        <v>9.7200000000000006</v>
      </c>
      <c r="W672" s="2">
        <v>9.64</v>
      </c>
      <c r="X672" s="2">
        <v>11</v>
      </c>
      <c r="Y672" s="2">
        <v>10.35</v>
      </c>
      <c r="Z672" s="2">
        <v>0.31072</v>
      </c>
      <c r="AA672" s="2">
        <v>0.33013999999999999</v>
      </c>
      <c r="AB672" s="2">
        <v>11.390614469999999</v>
      </c>
    </row>
    <row r="673" spans="1:28" x14ac:dyDescent="0.2">
      <c r="A673" s="8">
        <v>2215</v>
      </c>
      <c r="B673" s="5" t="s">
        <v>2265</v>
      </c>
      <c r="C673" s="5" t="s">
        <v>2266</v>
      </c>
      <c r="D673" s="5"/>
      <c r="E673" s="9" t="s">
        <v>2267</v>
      </c>
      <c r="F673" s="10">
        <v>2020</v>
      </c>
      <c r="G673" s="10" t="s">
        <v>68</v>
      </c>
      <c r="H673" s="10"/>
      <c r="I673" s="10">
        <v>1100</v>
      </c>
      <c r="J673" s="10" t="s">
        <v>17</v>
      </c>
      <c r="K673" s="10" t="s">
        <v>1354</v>
      </c>
      <c r="L673" s="10" t="s">
        <v>18</v>
      </c>
      <c r="M673" s="11">
        <v>1</v>
      </c>
      <c r="N673" s="10">
        <v>1</v>
      </c>
      <c r="O673" s="12" t="s">
        <v>2268</v>
      </c>
      <c r="P673" s="11">
        <f ca="1">IFERROR(__xludf.DUMMYFUNCTION("COUNTA(SPLIT(Q673,"" ""))"),171)</f>
        <v>171</v>
      </c>
      <c r="Q673" s="11">
        <v>11</v>
      </c>
      <c r="R673" s="11">
        <f ca="1">IFERROR(__xludf.DUMMYFUNCTION("COUNTA(SPLIT($Q673,CHAR(10),FALSE))"),1)</f>
        <v>1</v>
      </c>
      <c r="S673" s="2">
        <v>-0.68642697500000005</v>
      </c>
      <c r="T673" s="2">
        <v>0.47358108999999998</v>
      </c>
      <c r="U673" s="2">
        <v>66.930000000000007</v>
      </c>
      <c r="V673" s="2">
        <v>7.88</v>
      </c>
      <c r="W673" s="2">
        <v>8.82</v>
      </c>
      <c r="X673" s="2">
        <v>10</v>
      </c>
      <c r="Y673" s="2">
        <v>8.0299999999999994</v>
      </c>
      <c r="Z673" s="2">
        <v>0.20521</v>
      </c>
      <c r="AA673" s="2">
        <v>0.19542999999999999</v>
      </c>
      <c r="AB673" s="2">
        <v>17.250208860000001</v>
      </c>
    </row>
    <row r="674" spans="1:28" x14ac:dyDescent="0.2">
      <c r="A674" s="8">
        <v>2216</v>
      </c>
      <c r="B674" s="5" t="s">
        <v>1319</v>
      </c>
      <c r="C674" s="5" t="s">
        <v>2269</v>
      </c>
      <c r="D674" s="5"/>
      <c r="E674" s="9" t="s">
        <v>2270</v>
      </c>
      <c r="F674" s="10">
        <v>2020</v>
      </c>
      <c r="G674" s="10" t="s">
        <v>68</v>
      </c>
      <c r="H674" s="10" t="s">
        <v>1322</v>
      </c>
      <c r="I674" s="10">
        <v>1500</v>
      </c>
      <c r="J674" s="10" t="s">
        <v>51</v>
      </c>
      <c r="K674" s="10" t="s">
        <v>1323</v>
      </c>
      <c r="L674" s="10" t="s">
        <v>18</v>
      </c>
      <c r="M674" s="11">
        <v>1</v>
      </c>
      <c r="N674" s="10">
        <v>1</v>
      </c>
      <c r="O674" s="12" t="s">
        <v>2271</v>
      </c>
      <c r="P674" s="11">
        <f ca="1">IFERROR(__xludf.DUMMYFUNCTION("COUNTA(SPLIT(Q674,"" ""))"),148)</f>
        <v>148</v>
      </c>
      <c r="Q674" s="11">
        <v>6</v>
      </c>
      <c r="R674" s="11">
        <f ca="1">IFERROR(__xludf.DUMMYFUNCTION("COUNTA(SPLIT($Q674,CHAR(10),FALSE))"),1)</f>
        <v>1</v>
      </c>
      <c r="S674" s="2">
        <v>-1.1897937730000001</v>
      </c>
      <c r="T674" s="2">
        <v>0.472204544</v>
      </c>
      <c r="U674" s="2">
        <v>51.8</v>
      </c>
      <c r="V674" s="2">
        <v>11.32</v>
      </c>
      <c r="W674" s="2">
        <v>11.27</v>
      </c>
      <c r="X674" s="2">
        <v>12</v>
      </c>
      <c r="Y674" s="2">
        <v>10.52</v>
      </c>
      <c r="Z674" s="2">
        <v>0.29896</v>
      </c>
      <c r="AA674" s="2">
        <v>0.31778000000000001</v>
      </c>
      <c r="AB674" s="2">
        <v>4.1598720089999999</v>
      </c>
    </row>
    <row r="675" spans="1:28" x14ac:dyDescent="0.2">
      <c r="A675" s="8">
        <v>2217</v>
      </c>
      <c r="B675" s="5" t="s">
        <v>2272</v>
      </c>
      <c r="C675" s="5" t="s">
        <v>2273</v>
      </c>
      <c r="D675" s="5"/>
      <c r="E675" s="9" t="s">
        <v>2274</v>
      </c>
      <c r="F675" s="10">
        <v>2020</v>
      </c>
      <c r="G675" s="10" t="s">
        <v>68</v>
      </c>
      <c r="H675" s="10"/>
      <c r="I675" s="10">
        <v>900</v>
      </c>
      <c r="J675" s="10" t="s">
        <v>17</v>
      </c>
      <c r="K675" s="10" t="s">
        <v>1354</v>
      </c>
      <c r="L675" s="10" t="s">
        <v>22</v>
      </c>
      <c r="M675" s="11">
        <v>2</v>
      </c>
      <c r="N675" s="10">
        <v>1.5</v>
      </c>
      <c r="O675" s="12" t="s">
        <v>2275</v>
      </c>
      <c r="P675" s="11">
        <f ca="1">IFERROR(__xludf.DUMMYFUNCTION("COUNTA(SPLIT(Q675,"" ""))"),196)</f>
        <v>196</v>
      </c>
      <c r="Q675" s="11">
        <v>12</v>
      </c>
      <c r="R675" s="11">
        <f ca="1">IFERROR(__xludf.DUMMYFUNCTION("COUNTA(SPLIT($Q675,CHAR(10),FALSE))"),2)</f>
        <v>2</v>
      </c>
      <c r="S675" s="2">
        <v>0.44310066300000001</v>
      </c>
      <c r="T675" s="2">
        <v>0.53126382699999997</v>
      </c>
      <c r="U675" s="2">
        <v>65.2</v>
      </c>
      <c r="V675" s="2">
        <v>8.24</v>
      </c>
      <c r="W675" s="2">
        <v>7.93</v>
      </c>
      <c r="X675" s="2">
        <v>11</v>
      </c>
      <c r="Y675" s="2">
        <v>7.1</v>
      </c>
      <c r="Z675" s="2">
        <v>6.5979999999999997E-2</v>
      </c>
      <c r="AA675" s="2">
        <v>3.2689999999999997E-2</v>
      </c>
      <c r="AB675" s="2">
        <v>21.21225549</v>
      </c>
    </row>
    <row r="676" spans="1:28" x14ac:dyDescent="0.2">
      <c r="A676" s="8">
        <v>2218</v>
      </c>
      <c r="B676" s="5" t="s">
        <v>1335</v>
      </c>
      <c r="C676" s="5" t="s">
        <v>2276</v>
      </c>
      <c r="D676" s="5"/>
      <c r="E676" s="9" t="s">
        <v>2277</v>
      </c>
      <c r="F676" s="10">
        <v>2020</v>
      </c>
      <c r="G676" s="10" t="s">
        <v>68</v>
      </c>
      <c r="H676" s="10" t="s">
        <v>1322</v>
      </c>
      <c r="I676" s="10">
        <v>1300</v>
      </c>
      <c r="J676" s="10" t="s">
        <v>17</v>
      </c>
      <c r="K676" s="10" t="s">
        <v>1339</v>
      </c>
      <c r="L676" s="10" t="s">
        <v>22</v>
      </c>
      <c r="M676" s="11">
        <v>2</v>
      </c>
      <c r="N676" s="10">
        <v>1.5</v>
      </c>
      <c r="O676" s="12" t="s">
        <v>2278</v>
      </c>
      <c r="P676" s="11">
        <f ca="1">IFERROR(__xludf.DUMMYFUNCTION("COUNTA(SPLIT(Q676,"" ""))"),150)</f>
        <v>150</v>
      </c>
      <c r="Q676" s="11">
        <v>8</v>
      </c>
      <c r="R676" s="11">
        <f ca="1">IFERROR(__xludf.DUMMYFUNCTION("COUNTA(SPLIT($Q676,CHAR(10),FALSE))"),2)</f>
        <v>2</v>
      </c>
      <c r="S676" s="2">
        <v>-1.2239601849999999</v>
      </c>
      <c r="T676" s="2">
        <v>0.480469119</v>
      </c>
      <c r="U676" s="2">
        <v>45.07</v>
      </c>
      <c r="V676" s="2">
        <v>11.69</v>
      </c>
      <c r="W676" s="2">
        <v>13.51</v>
      </c>
      <c r="X676" s="2">
        <v>14</v>
      </c>
      <c r="Y676" s="2">
        <v>11.02</v>
      </c>
      <c r="Z676" s="2">
        <v>0.21437999999999999</v>
      </c>
      <c r="AA676" s="2">
        <v>0.22206999999999999</v>
      </c>
      <c r="AB676" s="2">
        <v>3.3878672999999999</v>
      </c>
    </row>
    <row r="677" spans="1:28" x14ac:dyDescent="0.2">
      <c r="A677" s="8">
        <v>2219</v>
      </c>
      <c r="B677" s="5" t="s">
        <v>1335</v>
      </c>
      <c r="C677" s="5" t="s">
        <v>2279</v>
      </c>
      <c r="D677" s="5"/>
      <c r="E677" s="9" t="s">
        <v>2280</v>
      </c>
      <c r="F677" s="10">
        <v>2020</v>
      </c>
      <c r="G677" s="10" t="s">
        <v>68</v>
      </c>
      <c r="H677" s="10" t="s">
        <v>1346</v>
      </c>
      <c r="I677" s="10">
        <v>1100</v>
      </c>
      <c r="J677" s="10" t="s">
        <v>51</v>
      </c>
      <c r="K677" s="10" t="s">
        <v>1339</v>
      </c>
      <c r="L677" s="10" t="s">
        <v>18</v>
      </c>
      <c r="M677" s="11">
        <v>1</v>
      </c>
      <c r="N677" s="10">
        <v>1</v>
      </c>
      <c r="O677" s="12" t="s">
        <v>2281</v>
      </c>
      <c r="P677" s="11">
        <f ca="1">IFERROR(__xludf.DUMMYFUNCTION("COUNTA(SPLIT(Q677,"" ""))"),152)</f>
        <v>152</v>
      </c>
      <c r="Q677" s="11">
        <v>8</v>
      </c>
      <c r="R677" s="11">
        <f ca="1">IFERROR(__xludf.DUMMYFUNCTION("COUNTA(SPLIT($Q677,CHAR(10),FALSE))"),2)</f>
        <v>2</v>
      </c>
      <c r="S677" s="2">
        <v>-1.2559213250000001</v>
      </c>
      <c r="T677" s="2">
        <v>0.45408057699999999</v>
      </c>
      <c r="U677" s="2">
        <v>59.14</v>
      </c>
      <c r="V677" s="2">
        <v>9.76</v>
      </c>
      <c r="W677" s="2">
        <v>8.39</v>
      </c>
      <c r="X677" s="2">
        <v>11</v>
      </c>
      <c r="Y677" s="2">
        <v>11.19</v>
      </c>
      <c r="Z677" s="2">
        <v>0.29003000000000001</v>
      </c>
      <c r="AA677" s="2">
        <v>0.30557000000000001</v>
      </c>
      <c r="AB677" s="2">
        <v>15.942877510000001</v>
      </c>
    </row>
    <row r="678" spans="1:28" x14ac:dyDescent="0.2">
      <c r="A678" s="8">
        <v>2220</v>
      </c>
      <c r="B678" s="5" t="s">
        <v>1335</v>
      </c>
      <c r="C678" s="5" t="s">
        <v>2282</v>
      </c>
      <c r="D678" s="5"/>
      <c r="E678" s="9" t="s">
        <v>2283</v>
      </c>
      <c r="F678" s="10">
        <v>2020</v>
      </c>
      <c r="G678" s="10" t="s">
        <v>68</v>
      </c>
      <c r="H678" s="10" t="s">
        <v>1322</v>
      </c>
      <c r="I678" s="10">
        <v>1100</v>
      </c>
      <c r="J678" s="10" t="s">
        <v>51</v>
      </c>
      <c r="K678" s="10" t="s">
        <v>1339</v>
      </c>
      <c r="L678" s="10" t="s">
        <v>22</v>
      </c>
      <c r="M678" s="11">
        <v>2</v>
      </c>
      <c r="N678" s="10">
        <v>1.5</v>
      </c>
      <c r="O678" s="12" t="s">
        <v>2284</v>
      </c>
      <c r="P678" s="11">
        <f ca="1">IFERROR(__xludf.DUMMYFUNCTION("COUNTA(SPLIT(Q678,"" ""))"),140)</f>
        <v>140</v>
      </c>
      <c r="Q678" s="11">
        <v>5</v>
      </c>
      <c r="R678" s="11">
        <f ca="1">IFERROR(__xludf.DUMMYFUNCTION("COUNTA(SPLIT($Q678,CHAR(10),FALSE))"),1)</f>
        <v>1</v>
      </c>
      <c r="S678" s="2">
        <v>-1.1626515420000001</v>
      </c>
      <c r="T678" s="2">
        <v>0.49524554300000001</v>
      </c>
      <c r="U678" s="2">
        <v>27.79</v>
      </c>
      <c r="V678" s="2">
        <v>16.54</v>
      </c>
      <c r="W678" s="2">
        <v>16.02</v>
      </c>
      <c r="X678" s="2">
        <v>16</v>
      </c>
      <c r="Y678" s="2">
        <v>11.64</v>
      </c>
      <c r="Z678" s="2">
        <v>0.36806</v>
      </c>
      <c r="AA678" s="2">
        <v>0.40006000000000003</v>
      </c>
      <c r="AB678" s="2">
        <v>1.188882341</v>
      </c>
    </row>
    <row r="679" spans="1:28" x14ac:dyDescent="0.2">
      <c r="A679" s="8">
        <v>2221</v>
      </c>
      <c r="B679" s="5" t="s">
        <v>1335</v>
      </c>
      <c r="C679" s="5" t="s">
        <v>2285</v>
      </c>
      <c r="D679" s="5"/>
      <c r="E679" s="9" t="s">
        <v>2286</v>
      </c>
      <c r="F679" s="10">
        <v>2020</v>
      </c>
      <c r="G679" s="10" t="s">
        <v>68</v>
      </c>
      <c r="H679" s="10" t="s">
        <v>1346</v>
      </c>
      <c r="I679" s="10">
        <v>1300</v>
      </c>
      <c r="J679" s="10" t="s">
        <v>17</v>
      </c>
      <c r="K679" s="10" t="s">
        <v>1339</v>
      </c>
      <c r="L679" s="10" t="s">
        <v>18</v>
      </c>
      <c r="M679" s="11">
        <v>1</v>
      </c>
      <c r="N679" s="10">
        <v>1</v>
      </c>
      <c r="O679" s="12" t="s">
        <v>2287</v>
      </c>
      <c r="P679" s="11">
        <f ca="1">IFERROR(__xludf.DUMMYFUNCTION("COUNTA(SPLIT(Q679,"" ""))"),176)</f>
        <v>176</v>
      </c>
      <c r="Q679" s="11">
        <v>9</v>
      </c>
      <c r="R679" s="11">
        <f ca="1">IFERROR(__xludf.DUMMYFUNCTION("COUNTA(SPLIT($Q679,CHAR(10),FALSE))"),2)</f>
        <v>2</v>
      </c>
      <c r="S679" s="2">
        <v>-2.8063266530000002</v>
      </c>
      <c r="T679" s="2">
        <v>0.53173094600000004</v>
      </c>
      <c r="U679" s="2">
        <v>44.5</v>
      </c>
      <c r="V679" s="2">
        <v>11.55</v>
      </c>
      <c r="W679" s="2">
        <v>12.56</v>
      </c>
      <c r="X679" s="2">
        <v>14</v>
      </c>
      <c r="Y679" s="2">
        <v>10.119999999999999</v>
      </c>
      <c r="Z679" s="2">
        <v>0.44417000000000001</v>
      </c>
      <c r="AA679" s="2">
        <v>0.42071999999999998</v>
      </c>
      <c r="AB679" s="2">
        <v>7.4914042350000001</v>
      </c>
    </row>
    <row r="680" spans="1:28" x14ac:dyDescent="0.2">
      <c r="A680" s="8">
        <v>2222</v>
      </c>
      <c r="B680" s="5" t="s">
        <v>1335</v>
      </c>
      <c r="C680" s="5" t="s">
        <v>2288</v>
      </c>
      <c r="D680" s="5"/>
      <c r="E680" s="9" t="s">
        <v>2289</v>
      </c>
      <c r="F680" s="10">
        <v>2020</v>
      </c>
      <c r="G680" s="10" t="s">
        <v>68</v>
      </c>
      <c r="H680" s="10" t="s">
        <v>1346</v>
      </c>
      <c r="I680" s="10">
        <v>1300</v>
      </c>
      <c r="J680" s="10" t="s">
        <v>51</v>
      </c>
      <c r="K680" s="10" t="s">
        <v>1339</v>
      </c>
      <c r="L680" s="10" t="s">
        <v>18</v>
      </c>
      <c r="M680" s="11">
        <v>1</v>
      </c>
      <c r="N680" s="10">
        <v>1</v>
      </c>
      <c r="O680" s="12" t="s">
        <v>2290</v>
      </c>
      <c r="P680" s="11">
        <f ca="1">IFERROR(__xludf.DUMMYFUNCTION("COUNTA(SPLIT(Q680,"" ""))"),159)</f>
        <v>159</v>
      </c>
      <c r="Q680" s="11">
        <v>6</v>
      </c>
      <c r="R680" s="11">
        <f ca="1">IFERROR(__xludf.DUMMYFUNCTION("COUNTA(SPLIT($Q680,CHAR(10),FALSE))"),2)</f>
        <v>2</v>
      </c>
      <c r="S680" s="2">
        <v>-1.6813610619999999</v>
      </c>
      <c r="T680" s="2">
        <v>0.50444362799999998</v>
      </c>
      <c r="U680" s="2">
        <v>19.63</v>
      </c>
      <c r="V680" s="2">
        <v>17.23</v>
      </c>
      <c r="W680" s="2">
        <v>18.73</v>
      </c>
      <c r="X680" s="2">
        <v>18</v>
      </c>
      <c r="Y680" s="2">
        <v>11.41</v>
      </c>
      <c r="Z680" s="2">
        <v>0.39012999999999998</v>
      </c>
      <c r="AA680" s="2">
        <v>0.39571000000000001</v>
      </c>
      <c r="AB680" s="2">
        <v>1.2707383670000001</v>
      </c>
    </row>
    <row r="681" spans="1:28" x14ac:dyDescent="0.2">
      <c r="A681" s="8">
        <v>2223</v>
      </c>
      <c r="B681" s="5" t="s">
        <v>1335</v>
      </c>
      <c r="C681" s="5" t="s">
        <v>2291</v>
      </c>
      <c r="D681" s="5"/>
      <c r="E681" s="9" t="s">
        <v>2292</v>
      </c>
      <c r="F681" s="10">
        <v>2020</v>
      </c>
      <c r="G681" s="10" t="s">
        <v>68</v>
      </c>
      <c r="H681" s="10" t="s">
        <v>1322</v>
      </c>
      <c r="I681" s="10">
        <v>1500</v>
      </c>
      <c r="J681" s="10" t="s">
        <v>51</v>
      </c>
      <c r="K681" s="10" t="s">
        <v>1339</v>
      </c>
      <c r="L681" s="10" t="s">
        <v>30</v>
      </c>
      <c r="M681" s="11">
        <v>3</v>
      </c>
      <c r="N681" s="10">
        <v>2.5</v>
      </c>
      <c r="O681" s="12" t="s">
        <v>2293</v>
      </c>
      <c r="P681" s="11">
        <f ca="1">IFERROR(__xludf.DUMMYFUNCTION("COUNTA(SPLIT(Q681,"" ""))"),188)</f>
        <v>188</v>
      </c>
      <c r="Q681" s="11">
        <v>6</v>
      </c>
      <c r="R681" s="11">
        <f ca="1">IFERROR(__xludf.DUMMYFUNCTION("COUNTA(SPLIT($Q681,CHAR(10),FALSE))"),2)</f>
        <v>2</v>
      </c>
      <c r="S681" s="2">
        <v>-0.95850655600000001</v>
      </c>
      <c r="T681" s="2">
        <v>0.45634899099999998</v>
      </c>
      <c r="U681" s="2">
        <v>25.98</v>
      </c>
      <c r="V681" s="2">
        <v>17.5</v>
      </c>
      <c r="W681" s="2">
        <v>17.940000000000001</v>
      </c>
      <c r="X681" s="2">
        <v>18</v>
      </c>
      <c r="Y681" s="2">
        <v>11.44</v>
      </c>
      <c r="Z681" s="2">
        <v>0.24823999999999999</v>
      </c>
      <c r="AA681" s="2">
        <v>0.24703</v>
      </c>
      <c r="AB681" s="2">
        <v>11.216423819999999</v>
      </c>
    </row>
    <row r="682" spans="1:28" x14ac:dyDescent="0.2">
      <c r="A682" s="8">
        <v>2224</v>
      </c>
      <c r="B682" s="5" t="s">
        <v>2294</v>
      </c>
      <c r="C682" s="5" t="s">
        <v>2295</v>
      </c>
      <c r="D682" s="5"/>
      <c r="E682" s="9" t="s">
        <v>2296</v>
      </c>
      <c r="F682" s="10">
        <v>2020</v>
      </c>
      <c r="G682" s="10" t="s">
        <v>68</v>
      </c>
      <c r="H682" s="10"/>
      <c r="I682" s="10">
        <v>1100</v>
      </c>
      <c r="J682" s="10" t="s">
        <v>51</v>
      </c>
      <c r="K682" s="10"/>
      <c r="L682" s="10" t="s">
        <v>22</v>
      </c>
      <c r="M682" s="11">
        <v>2</v>
      </c>
      <c r="N682" s="10">
        <v>2</v>
      </c>
      <c r="O682" s="12" t="s">
        <v>2297</v>
      </c>
      <c r="P682" s="11">
        <f ca="1">IFERROR(__xludf.DUMMYFUNCTION("COUNTA(SPLIT(Q682,"" ""))"),156)</f>
        <v>156</v>
      </c>
      <c r="Q682" s="11">
        <v>8</v>
      </c>
      <c r="R682" s="11">
        <f ca="1">IFERROR(__xludf.DUMMYFUNCTION("COUNTA(SPLIT($Q682,CHAR(10),FALSE))"),1)</f>
        <v>1</v>
      </c>
      <c r="S682" s="2">
        <v>0.47226415799999999</v>
      </c>
      <c r="T682" s="2">
        <v>0.51536953299999999</v>
      </c>
      <c r="U682" s="2">
        <v>59.06</v>
      </c>
      <c r="V682" s="2">
        <v>9.8699999999999992</v>
      </c>
      <c r="W682" s="2">
        <v>10.78</v>
      </c>
      <c r="X682" s="2">
        <v>10</v>
      </c>
      <c r="Y682" s="2">
        <v>8.85</v>
      </c>
      <c r="Z682" s="2">
        <v>0.19008</v>
      </c>
      <c r="AA682" s="2">
        <v>0.18883</v>
      </c>
      <c r="AB682" s="2">
        <v>25.832233930000001</v>
      </c>
    </row>
    <row r="683" spans="1:28" x14ac:dyDescent="0.2">
      <c r="A683" s="8">
        <v>2225</v>
      </c>
      <c r="B683" s="5" t="s">
        <v>2298</v>
      </c>
      <c r="C683" s="5" t="s">
        <v>2299</v>
      </c>
      <c r="D683" s="5"/>
      <c r="E683" s="9" t="s">
        <v>2300</v>
      </c>
      <c r="F683" s="10">
        <v>2020</v>
      </c>
      <c r="G683" s="10" t="s">
        <v>68</v>
      </c>
      <c r="H683" s="10"/>
      <c r="I683" s="10">
        <v>1100</v>
      </c>
      <c r="J683" s="10" t="s">
        <v>51</v>
      </c>
      <c r="K683" s="10"/>
      <c r="L683" s="10" t="s">
        <v>22</v>
      </c>
      <c r="M683" s="11">
        <v>2</v>
      </c>
      <c r="N683" s="10">
        <v>1.5</v>
      </c>
      <c r="O683" s="12" t="s">
        <v>2301</v>
      </c>
      <c r="P683" s="11">
        <f ca="1">IFERROR(__xludf.DUMMYFUNCTION("COUNTA(SPLIT(Q683,"" ""))"),144)</f>
        <v>144</v>
      </c>
      <c r="Q683" s="11">
        <v>7</v>
      </c>
      <c r="R683" s="11">
        <f ca="1">IFERROR(__xludf.DUMMYFUNCTION("COUNTA(SPLIT($Q683,CHAR(10),FALSE))"),1)</f>
        <v>1</v>
      </c>
      <c r="S683" s="2">
        <v>0.25481216899999998</v>
      </c>
      <c r="T683" s="2">
        <v>0.50450630699999999</v>
      </c>
      <c r="U683" s="2">
        <v>41.38</v>
      </c>
      <c r="V683" s="2">
        <v>12.67</v>
      </c>
      <c r="W683" s="2">
        <v>13.15</v>
      </c>
      <c r="X683" s="2">
        <v>15</v>
      </c>
      <c r="Y683" s="2">
        <v>9.5399999999999991</v>
      </c>
      <c r="Z683" s="2">
        <v>0.20669000000000001</v>
      </c>
      <c r="AA683" s="2">
        <v>0.22398999999999999</v>
      </c>
      <c r="AB683" s="2">
        <v>9.5728933210000005</v>
      </c>
    </row>
    <row r="684" spans="1:28" x14ac:dyDescent="0.2">
      <c r="A684" s="8">
        <v>2226</v>
      </c>
      <c r="B684" s="5" t="s">
        <v>1319</v>
      </c>
      <c r="C684" s="5" t="s">
        <v>2302</v>
      </c>
      <c r="D684" s="5"/>
      <c r="E684" s="9" t="s">
        <v>2303</v>
      </c>
      <c r="F684" s="10">
        <v>2020</v>
      </c>
      <c r="G684" s="10" t="s">
        <v>68</v>
      </c>
      <c r="H684" s="10" t="s">
        <v>1338</v>
      </c>
      <c r="I684" s="10">
        <v>1300</v>
      </c>
      <c r="J684" s="10" t="s">
        <v>51</v>
      </c>
      <c r="K684" s="10" t="s">
        <v>1323</v>
      </c>
      <c r="L684" s="10" t="s">
        <v>18</v>
      </c>
      <c r="M684" s="11">
        <v>1</v>
      </c>
      <c r="N684" s="10">
        <v>1</v>
      </c>
      <c r="O684" s="12" t="s">
        <v>2304</v>
      </c>
      <c r="P684" s="11">
        <f ca="1">IFERROR(__xludf.DUMMYFUNCTION("COUNTA(SPLIT(Q684,"" ""))"),162)</f>
        <v>162</v>
      </c>
      <c r="Q684" s="11">
        <v>7</v>
      </c>
      <c r="R684" s="11">
        <f ca="1">IFERROR(__xludf.DUMMYFUNCTION("COUNTA(SPLIT($Q684,CHAR(10),FALSE))"),2)</f>
        <v>2</v>
      </c>
      <c r="S684" s="2">
        <v>-2.4252351330000002</v>
      </c>
      <c r="T684" s="2">
        <v>0.47061735900000001</v>
      </c>
      <c r="U684" s="2">
        <v>41.09</v>
      </c>
      <c r="V684" s="2">
        <v>13.24</v>
      </c>
      <c r="W684" s="2">
        <v>13.83</v>
      </c>
      <c r="X684" s="2">
        <v>15</v>
      </c>
      <c r="Y684" s="2">
        <v>9.58</v>
      </c>
      <c r="Z684" s="2">
        <v>0.19203000000000001</v>
      </c>
      <c r="AA684" s="2">
        <v>0.19066</v>
      </c>
      <c r="AB684" s="2">
        <v>12.18105035</v>
      </c>
    </row>
    <row r="685" spans="1:28" x14ac:dyDescent="0.2">
      <c r="A685" s="8">
        <v>2227</v>
      </c>
      <c r="B685" s="5" t="s">
        <v>1319</v>
      </c>
      <c r="C685" s="5" t="s">
        <v>2305</v>
      </c>
      <c r="D685" s="5"/>
      <c r="E685" s="9" t="s">
        <v>2306</v>
      </c>
      <c r="F685" s="10">
        <v>2020</v>
      </c>
      <c r="G685" s="10" t="s">
        <v>68</v>
      </c>
      <c r="H685" s="10" t="s">
        <v>1338</v>
      </c>
      <c r="I685" s="10">
        <v>1300</v>
      </c>
      <c r="J685" s="10" t="s">
        <v>51</v>
      </c>
      <c r="K685" s="10" t="s">
        <v>1323</v>
      </c>
      <c r="L685" s="10" t="s">
        <v>18</v>
      </c>
      <c r="M685" s="11">
        <v>1</v>
      </c>
      <c r="N685" s="10">
        <v>1</v>
      </c>
      <c r="O685" s="12" t="s">
        <v>2307</v>
      </c>
      <c r="P685" s="11">
        <f ca="1">IFERROR(__xludf.DUMMYFUNCTION("COUNTA(SPLIT(Q685,"" ""))"),142)</f>
        <v>142</v>
      </c>
      <c r="Q685" s="11">
        <v>7</v>
      </c>
      <c r="R685" s="11">
        <f ca="1">IFERROR(__xludf.DUMMYFUNCTION("COUNTA(SPLIT($Q685,CHAR(10),FALSE))"),4)</f>
        <v>4</v>
      </c>
      <c r="S685" s="2">
        <v>-0.45560893099999999</v>
      </c>
      <c r="T685" s="2">
        <v>0.48749564299999998</v>
      </c>
      <c r="U685" s="2">
        <v>46.13</v>
      </c>
      <c r="V685" s="2">
        <v>11.94</v>
      </c>
      <c r="W685" s="2">
        <v>13.25</v>
      </c>
      <c r="X685" s="2">
        <v>14</v>
      </c>
      <c r="Y685" s="2">
        <v>8.82</v>
      </c>
      <c r="Z685" s="2">
        <v>0.20677999999999999</v>
      </c>
      <c r="AA685" s="2">
        <v>0.21110999999999999</v>
      </c>
      <c r="AB685" s="2">
        <v>9.2611314579999995</v>
      </c>
    </row>
    <row r="686" spans="1:28" x14ac:dyDescent="0.2">
      <c r="A686" s="8">
        <v>2228</v>
      </c>
      <c r="B686" s="5" t="s">
        <v>1335</v>
      </c>
      <c r="C686" s="5" t="s">
        <v>2308</v>
      </c>
      <c r="D686" s="5"/>
      <c r="E686" s="9" t="s">
        <v>2309</v>
      </c>
      <c r="F686" s="10">
        <v>2020</v>
      </c>
      <c r="G686" s="10" t="s">
        <v>68</v>
      </c>
      <c r="H686" s="10" t="s">
        <v>1346</v>
      </c>
      <c r="I686" s="10">
        <v>1300</v>
      </c>
      <c r="J686" s="10" t="s">
        <v>17</v>
      </c>
      <c r="K686" s="10" t="s">
        <v>1339</v>
      </c>
      <c r="L686" s="10" t="s">
        <v>18</v>
      </c>
      <c r="M686" s="11">
        <v>1</v>
      </c>
      <c r="N686" s="10">
        <v>1</v>
      </c>
      <c r="O686" s="12" t="s">
        <v>2310</v>
      </c>
      <c r="P686" s="11">
        <f ca="1">IFERROR(__xludf.DUMMYFUNCTION("COUNTA(SPLIT(Q686,"" ""))"),168)</f>
        <v>168</v>
      </c>
      <c r="Q686" s="11">
        <v>7</v>
      </c>
      <c r="R686" s="11">
        <f ca="1">IFERROR(__xludf.DUMMYFUNCTION("COUNTA(SPLIT($Q686,CHAR(10),FALSE))"),1)</f>
        <v>1</v>
      </c>
      <c r="S686" s="2">
        <v>-1.9812442880000001</v>
      </c>
      <c r="T686" s="2">
        <v>0.49394228800000001</v>
      </c>
      <c r="U686" s="2">
        <v>58.46</v>
      </c>
      <c r="V686" s="2">
        <v>10.54</v>
      </c>
      <c r="W686" s="2">
        <v>11.05</v>
      </c>
      <c r="X686" s="2">
        <v>12</v>
      </c>
      <c r="Y686" s="2">
        <v>10.41</v>
      </c>
      <c r="Z686" s="2">
        <v>0.47566999999999998</v>
      </c>
      <c r="AA686" s="2">
        <v>0.47925000000000001</v>
      </c>
      <c r="AB686" s="2">
        <v>8.1299250290000007</v>
      </c>
    </row>
    <row r="687" spans="1:28" x14ac:dyDescent="0.2">
      <c r="A687" s="8">
        <v>2229</v>
      </c>
      <c r="B687" s="5" t="s">
        <v>1319</v>
      </c>
      <c r="C687" s="5" t="s">
        <v>2311</v>
      </c>
      <c r="D687" s="5"/>
      <c r="E687" s="9" t="s">
        <v>2312</v>
      </c>
      <c r="F687" s="10">
        <v>2020</v>
      </c>
      <c r="G687" s="10" t="s">
        <v>68</v>
      </c>
      <c r="H687" s="10" t="s">
        <v>1322</v>
      </c>
      <c r="I687" s="10">
        <v>1300</v>
      </c>
      <c r="J687" s="10" t="s">
        <v>51</v>
      </c>
      <c r="K687" s="10" t="s">
        <v>1323</v>
      </c>
      <c r="L687" s="10" t="s">
        <v>22</v>
      </c>
      <c r="M687" s="11">
        <v>2</v>
      </c>
      <c r="N687" s="10">
        <v>2</v>
      </c>
      <c r="O687" s="12" t="s">
        <v>2313</v>
      </c>
      <c r="P687" s="11">
        <f ca="1">IFERROR(__xludf.DUMMYFUNCTION("COUNTA(SPLIT(Q687,"" ""))"),192)</f>
        <v>192</v>
      </c>
      <c r="Q687" s="11">
        <v>9</v>
      </c>
      <c r="R687" s="11">
        <f ca="1">IFERROR(__xludf.DUMMYFUNCTION("COUNTA(SPLIT($Q687,CHAR(10),FALSE))"),2)</f>
        <v>2</v>
      </c>
      <c r="S687" s="2">
        <v>-0.929454538</v>
      </c>
      <c r="T687" s="2">
        <v>0.46422474800000002</v>
      </c>
      <c r="U687" s="2">
        <v>63.63</v>
      </c>
      <c r="V687" s="2">
        <v>9.18</v>
      </c>
      <c r="W687" s="2">
        <v>9.69</v>
      </c>
      <c r="X687" s="2">
        <v>11</v>
      </c>
      <c r="Y687" s="2">
        <v>8.36</v>
      </c>
      <c r="Z687" s="2">
        <v>0.14796000000000001</v>
      </c>
      <c r="AA687" s="2">
        <v>0.13145999999999999</v>
      </c>
      <c r="AB687" s="2">
        <v>13.8982408</v>
      </c>
    </row>
    <row r="688" spans="1:28" x14ac:dyDescent="0.2">
      <c r="A688" s="8">
        <v>2230</v>
      </c>
      <c r="B688" s="5" t="s">
        <v>2314</v>
      </c>
      <c r="C688" s="5" t="s">
        <v>2315</v>
      </c>
      <c r="D688" s="5"/>
      <c r="E688" s="9" t="s">
        <v>2316</v>
      </c>
      <c r="F688" s="10">
        <v>2020</v>
      </c>
      <c r="G688" s="10" t="s">
        <v>68</v>
      </c>
      <c r="H688" s="10"/>
      <c r="I688" s="10">
        <v>1300</v>
      </c>
      <c r="J688" s="10" t="s">
        <v>17</v>
      </c>
      <c r="K688" s="10" t="s">
        <v>1354</v>
      </c>
      <c r="L688" s="10" t="s">
        <v>18</v>
      </c>
      <c r="M688" s="11">
        <v>1</v>
      </c>
      <c r="N688" s="10">
        <v>1</v>
      </c>
      <c r="O688" s="12" t="s">
        <v>2317</v>
      </c>
      <c r="P688" s="11">
        <f ca="1">IFERROR(__xludf.DUMMYFUNCTION("COUNTA(SPLIT(Q688,"" ""))"),191)</f>
        <v>191</v>
      </c>
      <c r="Q688" s="11">
        <v>10</v>
      </c>
      <c r="R688" s="11">
        <f ca="1">IFERROR(__xludf.DUMMYFUNCTION("COUNTA(SPLIT($Q688,CHAR(10),FALSE))"),1)</f>
        <v>1</v>
      </c>
      <c r="S688" s="2">
        <v>-3.031543857</v>
      </c>
      <c r="T688" s="2">
        <v>0.64817434100000004</v>
      </c>
      <c r="U688" s="2">
        <v>46.54</v>
      </c>
      <c r="V688" s="2">
        <v>11.56</v>
      </c>
      <c r="W688" s="2">
        <v>12.18</v>
      </c>
      <c r="X688" s="2">
        <v>14</v>
      </c>
      <c r="Y688" s="2">
        <v>10.24</v>
      </c>
      <c r="Z688" s="2">
        <v>0.32536999999999999</v>
      </c>
      <c r="AA688" s="2">
        <v>0.29543999999999998</v>
      </c>
      <c r="AB688" s="2">
        <v>9.6389217210000009</v>
      </c>
    </row>
    <row r="689" spans="1:28" x14ac:dyDescent="0.2">
      <c r="A689" s="8">
        <v>2231</v>
      </c>
      <c r="B689" s="5" t="s">
        <v>2318</v>
      </c>
      <c r="C689" s="5" t="s">
        <v>2319</v>
      </c>
      <c r="D689" s="5"/>
      <c r="E689" s="9" t="s">
        <v>2320</v>
      </c>
      <c r="F689" s="10">
        <v>2020</v>
      </c>
      <c r="G689" s="10" t="s">
        <v>68</v>
      </c>
      <c r="H689" s="10"/>
      <c r="I689" s="10">
        <v>1100</v>
      </c>
      <c r="J689" s="10" t="s">
        <v>17</v>
      </c>
      <c r="K689" s="10" t="s">
        <v>1354</v>
      </c>
      <c r="L689" s="10" t="s">
        <v>18</v>
      </c>
      <c r="M689" s="11">
        <v>1</v>
      </c>
      <c r="N689" s="10">
        <v>1</v>
      </c>
      <c r="O689" s="12" t="s">
        <v>2321</v>
      </c>
      <c r="P689" s="11">
        <f ca="1">IFERROR(__xludf.DUMMYFUNCTION("COUNTA(SPLIT(Q689,"" ""))"),153)</f>
        <v>153</v>
      </c>
      <c r="Q689" s="11">
        <v>10</v>
      </c>
      <c r="R689" s="11">
        <f ca="1">IFERROR(__xludf.DUMMYFUNCTION("COUNTA(SPLIT($Q689,CHAR(10),FALSE))"),2)</f>
        <v>2</v>
      </c>
      <c r="S689" s="2">
        <v>-1.8500222609999999</v>
      </c>
      <c r="T689" s="2">
        <v>0.47155897899999999</v>
      </c>
      <c r="U689" s="2">
        <v>57.16</v>
      </c>
      <c r="V689" s="2">
        <v>9.11</v>
      </c>
      <c r="W689" s="2">
        <v>9.82</v>
      </c>
      <c r="X689" s="2">
        <v>12</v>
      </c>
      <c r="Y689" s="2">
        <v>8.3000000000000007</v>
      </c>
      <c r="Z689" s="2">
        <v>0.12937000000000001</v>
      </c>
      <c r="AA689" s="2">
        <v>0.13894000000000001</v>
      </c>
      <c r="AB689" s="2">
        <v>14.760001409999999</v>
      </c>
    </row>
    <row r="690" spans="1:28" x14ac:dyDescent="0.2">
      <c r="A690" s="8">
        <v>2232</v>
      </c>
      <c r="B690" s="5" t="s">
        <v>1319</v>
      </c>
      <c r="C690" s="5" t="s">
        <v>2322</v>
      </c>
      <c r="D690" s="5"/>
      <c r="E690" s="9" t="s">
        <v>2323</v>
      </c>
      <c r="F690" s="10">
        <v>2020</v>
      </c>
      <c r="G690" s="10" t="s">
        <v>68</v>
      </c>
      <c r="H690" s="10" t="s">
        <v>1346</v>
      </c>
      <c r="I690" s="10">
        <v>900</v>
      </c>
      <c r="J690" s="10" t="s">
        <v>51</v>
      </c>
      <c r="K690" s="10" t="s">
        <v>1323</v>
      </c>
      <c r="L690" s="10" t="s">
        <v>18</v>
      </c>
      <c r="M690" s="11">
        <v>1</v>
      </c>
      <c r="N690" s="10">
        <v>1</v>
      </c>
      <c r="O690" s="12" t="s">
        <v>2324</v>
      </c>
      <c r="P690" s="11">
        <f ca="1">IFERROR(__xludf.DUMMYFUNCTION("COUNTA(SPLIT(Q690,"" ""))"),152)</f>
        <v>152</v>
      </c>
      <c r="Q690" s="11">
        <v>10</v>
      </c>
      <c r="R690" s="11">
        <f ca="1">IFERROR(__xludf.DUMMYFUNCTION("COUNTA(SPLIT($Q690,CHAR(10),FALSE))"),1)</f>
        <v>1</v>
      </c>
      <c r="S690" s="2">
        <v>-0.34324576099999998</v>
      </c>
      <c r="T690" s="2">
        <v>0.46197001199999999</v>
      </c>
      <c r="U690" s="2">
        <v>63.95</v>
      </c>
      <c r="V690" s="2">
        <v>8.1199999999999992</v>
      </c>
      <c r="W690" s="2">
        <v>7.36</v>
      </c>
      <c r="X690" s="2">
        <v>11</v>
      </c>
      <c r="Y690" s="2">
        <v>9.9</v>
      </c>
      <c r="Z690" s="2">
        <v>0.23826</v>
      </c>
      <c r="AA690" s="2">
        <v>0.25552000000000002</v>
      </c>
      <c r="AB690" s="2">
        <v>17.369114870000001</v>
      </c>
    </row>
    <row r="691" spans="1:28" x14ac:dyDescent="0.2">
      <c r="A691" s="8">
        <v>2233</v>
      </c>
      <c r="B691" s="5" t="s">
        <v>1335</v>
      </c>
      <c r="C691" s="5" t="s">
        <v>2325</v>
      </c>
      <c r="D691" s="5"/>
      <c r="E691" s="9" t="s">
        <v>2326</v>
      </c>
      <c r="F691" s="10">
        <v>2020</v>
      </c>
      <c r="G691" s="10" t="s">
        <v>68</v>
      </c>
      <c r="H691" s="10" t="s">
        <v>1346</v>
      </c>
      <c r="I691" s="10">
        <v>1100</v>
      </c>
      <c r="J691" s="10" t="s">
        <v>51</v>
      </c>
      <c r="K691" s="10" t="s">
        <v>1339</v>
      </c>
      <c r="L691" s="10" t="s">
        <v>18</v>
      </c>
      <c r="M691" s="11">
        <v>1</v>
      </c>
      <c r="N691" s="10">
        <v>1</v>
      </c>
      <c r="O691" s="12" t="s">
        <v>2327</v>
      </c>
      <c r="P691" s="11">
        <f ca="1">IFERROR(__xludf.DUMMYFUNCTION("COUNTA(SPLIT(Q691,"" ""))"),148)</f>
        <v>148</v>
      </c>
      <c r="Q691" s="11">
        <v>9</v>
      </c>
      <c r="R691" s="11">
        <f ca="1">IFERROR(__xludf.DUMMYFUNCTION("COUNTA(SPLIT($Q691,CHAR(10),FALSE))"),2)</f>
        <v>2</v>
      </c>
      <c r="S691" s="2">
        <v>-1.8040487730000001</v>
      </c>
      <c r="T691" s="2">
        <v>0.52370127700000002</v>
      </c>
      <c r="U691" s="2">
        <v>33.130000000000003</v>
      </c>
      <c r="V691" s="2">
        <v>12.78</v>
      </c>
      <c r="W691" s="2">
        <v>11.3</v>
      </c>
      <c r="X691" s="2">
        <v>15</v>
      </c>
      <c r="Y691" s="2">
        <v>11.31</v>
      </c>
      <c r="Z691" s="2">
        <v>0.42065999999999998</v>
      </c>
      <c r="AA691" s="2">
        <v>0.434</v>
      </c>
      <c r="AB691" s="2">
        <v>11.199564670000001</v>
      </c>
    </row>
    <row r="692" spans="1:28" x14ac:dyDescent="0.2">
      <c r="A692" s="8">
        <v>2234</v>
      </c>
      <c r="B692" s="5" t="s">
        <v>1335</v>
      </c>
      <c r="C692" s="5" t="s">
        <v>2328</v>
      </c>
      <c r="D692" s="5"/>
      <c r="E692" s="9" t="s">
        <v>2329</v>
      </c>
      <c r="F692" s="10">
        <v>2020</v>
      </c>
      <c r="G692" s="10" t="s">
        <v>68</v>
      </c>
      <c r="H692" s="10" t="s">
        <v>1322</v>
      </c>
      <c r="I692" s="10">
        <v>1900</v>
      </c>
      <c r="J692" s="10" t="s">
        <v>51</v>
      </c>
      <c r="K692" s="10" t="s">
        <v>1339</v>
      </c>
      <c r="L692" s="10" t="s">
        <v>22</v>
      </c>
      <c r="M692" s="11">
        <v>2</v>
      </c>
      <c r="N692" s="10">
        <v>1.5</v>
      </c>
      <c r="O692" s="12" t="s">
        <v>2330</v>
      </c>
      <c r="P692" s="11">
        <f ca="1">IFERROR(__xludf.DUMMYFUNCTION("COUNTA(SPLIT(Q692,"" ""))"),145)</f>
        <v>145</v>
      </c>
      <c r="Q692" s="11">
        <v>3</v>
      </c>
      <c r="R692" s="11">
        <f ca="1">IFERROR(__xludf.DUMMYFUNCTION("COUNTA(SPLIT($Q692,CHAR(10),FALSE))"),2)</f>
        <v>2</v>
      </c>
      <c r="S692" s="2">
        <v>-0.376544514</v>
      </c>
      <c r="T692" s="2">
        <v>0.48294837499999999</v>
      </c>
      <c r="U692" s="2">
        <v>6.32</v>
      </c>
      <c r="V692" s="2">
        <v>24.55</v>
      </c>
      <c r="W692" s="2">
        <v>27.74</v>
      </c>
      <c r="X692" s="2">
        <v>18</v>
      </c>
      <c r="Y692" s="2">
        <v>11.44</v>
      </c>
      <c r="Z692" s="2">
        <v>0.39717999999999998</v>
      </c>
      <c r="AA692" s="2">
        <v>0.42392000000000002</v>
      </c>
      <c r="AB692" s="2">
        <v>13.52423265</v>
      </c>
    </row>
    <row r="693" spans="1:28" x14ac:dyDescent="0.2">
      <c r="A693" s="8">
        <v>2235</v>
      </c>
      <c r="B693" s="5" t="s">
        <v>1335</v>
      </c>
      <c r="C693" s="5" t="s">
        <v>2331</v>
      </c>
      <c r="D693" s="5"/>
      <c r="E693" s="9" t="s">
        <v>2332</v>
      </c>
      <c r="F693" s="10">
        <v>2020</v>
      </c>
      <c r="G693" s="10" t="s">
        <v>68</v>
      </c>
      <c r="H693" s="10" t="s">
        <v>1346</v>
      </c>
      <c r="I693" s="10">
        <v>1500</v>
      </c>
      <c r="J693" s="10" t="s">
        <v>51</v>
      </c>
      <c r="K693" s="10" t="s">
        <v>1339</v>
      </c>
      <c r="L693" s="10" t="s">
        <v>18</v>
      </c>
      <c r="M693" s="11">
        <v>1</v>
      </c>
      <c r="N693" s="10">
        <v>1</v>
      </c>
      <c r="O693" s="12" t="s">
        <v>2333</v>
      </c>
      <c r="P693" s="11">
        <f ca="1">IFERROR(__xludf.DUMMYFUNCTION("COUNTA(SPLIT(Q693,"" ""))"),175)</f>
        <v>175</v>
      </c>
      <c r="Q693" s="11">
        <v>6</v>
      </c>
      <c r="R693" s="11">
        <f ca="1">IFERROR(__xludf.DUMMYFUNCTION("COUNTA(SPLIT($Q693,CHAR(10),FALSE))"),2)</f>
        <v>2</v>
      </c>
      <c r="S693" s="2">
        <v>-2.1146915100000001</v>
      </c>
      <c r="T693" s="2">
        <v>0.54344145099999996</v>
      </c>
      <c r="U693" s="2">
        <v>31.42</v>
      </c>
      <c r="V693" s="2">
        <v>16.16</v>
      </c>
      <c r="W693" s="2">
        <v>16.98</v>
      </c>
      <c r="X693" s="2">
        <v>17</v>
      </c>
      <c r="Y693" s="2">
        <v>9.94</v>
      </c>
      <c r="Z693" s="2">
        <v>0.37326999999999999</v>
      </c>
      <c r="AA693" s="2">
        <v>0.37057000000000001</v>
      </c>
      <c r="AB693" s="2">
        <v>6.3438149079999997</v>
      </c>
    </row>
    <row r="694" spans="1:28" x14ac:dyDescent="0.2">
      <c r="A694" s="8">
        <v>2236</v>
      </c>
      <c r="B694" s="5" t="s">
        <v>1335</v>
      </c>
      <c r="C694" s="5" t="s">
        <v>2334</v>
      </c>
      <c r="D694" s="5"/>
      <c r="E694" s="9" t="s">
        <v>2335</v>
      </c>
      <c r="F694" s="10">
        <v>2020</v>
      </c>
      <c r="G694" s="10" t="s">
        <v>68</v>
      </c>
      <c r="H694" s="10" t="s">
        <v>1338</v>
      </c>
      <c r="I694" s="10">
        <v>1300</v>
      </c>
      <c r="J694" s="10" t="s">
        <v>17</v>
      </c>
      <c r="K694" s="10" t="s">
        <v>1339</v>
      </c>
      <c r="L694" s="10" t="s">
        <v>18</v>
      </c>
      <c r="M694" s="11">
        <v>1</v>
      </c>
      <c r="N694" s="10">
        <v>1</v>
      </c>
      <c r="O694" s="12" t="s">
        <v>2336</v>
      </c>
      <c r="P694" s="11">
        <f ca="1">IFERROR(__xludf.DUMMYFUNCTION("COUNTA(SPLIT(Q694,"" ""))"),191)</f>
        <v>191</v>
      </c>
      <c r="Q694" s="11">
        <v>10</v>
      </c>
      <c r="R694" s="11">
        <f ca="1">IFERROR(__xludf.DUMMYFUNCTION("COUNTA(SPLIT($Q694,CHAR(10),FALSE))"),1)</f>
        <v>1</v>
      </c>
      <c r="S694" s="2">
        <v>-1.4701941220000001</v>
      </c>
      <c r="T694" s="2">
        <v>0.495305987</v>
      </c>
      <c r="U694" s="2">
        <v>27.11</v>
      </c>
      <c r="V694" s="2">
        <v>14.22</v>
      </c>
      <c r="W694" s="2">
        <v>14.92</v>
      </c>
      <c r="X694" s="2">
        <v>14</v>
      </c>
      <c r="Y694" s="2">
        <v>12.19</v>
      </c>
      <c r="Z694" s="2">
        <v>0.41927999999999999</v>
      </c>
      <c r="AA694" s="2">
        <v>0.38142999999999999</v>
      </c>
      <c r="AB694" s="2">
        <v>7.0332426799999999</v>
      </c>
    </row>
    <row r="695" spans="1:28" x14ac:dyDescent="0.2">
      <c r="A695" s="8">
        <v>2237</v>
      </c>
      <c r="B695" s="5" t="s">
        <v>1319</v>
      </c>
      <c r="C695" s="5" t="s">
        <v>2337</v>
      </c>
      <c r="D695" s="5"/>
      <c r="E695" s="9" t="s">
        <v>2338</v>
      </c>
      <c r="F695" s="10">
        <v>2020</v>
      </c>
      <c r="G695" s="10" t="s">
        <v>68</v>
      </c>
      <c r="H695" s="10" t="s">
        <v>1338</v>
      </c>
      <c r="I695" s="10">
        <v>900</v>
      </c>
      <c r="J695" s="10" t="s">
        <v>17</v>
      </c>
      <c r="K695" s="10" t="s">
        <v>1323</v>
      </c>
      <c r="L695" s="10" t="s">
        <v>18</v>
      </c>
      <c r="M695" s="11">
        <v>1</v>
      </c>
      <c r="N695" s="10">
        <v>1</v>
      </c>
      <c r="O695" s="12" t="s">
        <v>2339</v>
      </c>
      <c r="P695" s="11">
        <f ca="1">IFERROR(__xludf.DUMMYFUNCTION("COUNTA(SPLIT(Q695,"" ""))"),171)</f>
        <v>171</v>
      </c>
      <c r="Q695" s="11">
        <v>16</v>
      </c>
      <c r="R695" s="11">
        <f ca="1">IFERROR(__xludf.DUMMYFUNCTION("COUNTA(SPLIT($Q695,CHAR(10),FALSE))"),3)</f>
        <v>3</v>
      </c>
      <c r="S695" s="2">
        <v>-1.56499948</v>
      </c>
      <c r="T695" s="2">
        <v>0.49721271099999997</v>
      </c>
      <c r="U695" s="2">
        <v>63.3</v>
      </c>
      <c r="V695" s="2">
        <v>7.31</v>
      </c>
      <c r="W695" s="2">
        <v>7.77</v>
      </c>
      <c r="X695" s="2">
        <v>10</v>
      </c>
      <c r="Y695" s="2">
        <v>10.11</v>
      </c>
      <c r="Z695" s="2">
        <v>0.21634</v>
      </c>
      <c r="AA695" s="2">
        <v>0.19145000000000001</v>
      </c>
      <c r="AB695" s="2">
        <v>18.466744680000001</v>
      </c>
    </row>
    <row r="696" spans="1:28" x14ac:dyDescent="0.2">
      <c r="A696" s="8">
        <v>2238</v>
      </c>
      <c r="B696" s="5" t="s">
        <v>2340</v>
      </c>
      <c r="C696" s="5" t="s">
        <v>2341</v>
      </c>
      <c r="D696" s="5"/>
      <c r="E696" s="9" t="s">
        <v>2342</v>
      </c>
      <c r="F696" s="10">
        <v>2020</v>
      </c>
      <c r="G696" s="10" t="s">
        <v>68</v>
      </c>
      <c r="H696" s="10"/>
      <c r="I696" s="10">
        <v>1300</v>
      </c>
      <c r="J696" s="10" t="s">
        <v>17</v>
      </c>
      <c r="K696" s="10" t="s">
        <v>1354</v>
      </c>
      <c r="L696" s="10" t="s">
        <v>18</v>
      </c>
      <c r="M696" s="11">
        <v>1</v>
      </c>
      <c r="N696" s="10">
        <v>1</v>
      </c>
      <c r="O696" s="12" t="s">
        <v>2343</v>
      </c>
      <c r="P696" s="11">
        <f ca="1">IFERROR(__xludf.DUMMYFUNCTION("COUNTA(SPLIT(Q696,"" ""))"),162)</f>
        <v>162</v>
      </c>
      <c r="Q696" s="11">
        <v>7</v>
      </c>
      <c r="R696" s="11">
        <f ca="1">IFERROR(__xludf.DUMMYFUNCTION("COUNTA(SPLIT($Q696,CHAR(10),FALSE))"),3)</f>
        <v>3</v>
      </c>
      <c r="S696" s="2">
        <v>-1.814723766</v>
      </c>
      <c r="T696" s="2">
        <v>0.49800978200000001</v>
      </c>
      <c r="U696" s="2">
        <v>50.7</v>
      </c>
      <c r="V696" s="2">
        <v>11.94</v>
      </c>
      <c r="W696" s="2">
        <v>13.75</v>
      </c>
      <c r="X696" s="2">
        <v>13</v>
      </c>
      <c r="Y696" s="2">
        <v>7.9</v>
      </c>
      <c r="Z696" s="2">
        <v>0.12678</v>
      </c>
      <c r="AA696" s="2">
        <v>0.12678</v>
      </c>
      <c r="AB696" s="2">
        <v>15.42587178</v>
      </c>
    </row>
    <row r="697" spans="1:28" x14ac:dyDescent="0.2">
      <c r="A697" s="8">
        <v>2239</v>
      </c>
      <c r="B697" s="5" t="s">
        <v>1335</v>
      </c>
      <c r="C697" s="5" t="s">
        <v>2344</v>
      </c>
      <c r="D697" s="5"/>
      <c r="E697" s="9" t="s">
        <v>2345</v>
      </c>
      <c r="F697" s="10">
        <v>2020</v>
      </c>
      <c r="G697" s="10" t="s">
        <v>68</v>
      </c>
      <c r="H697" s="10" t="s">
        <v>1338</v>
      </c>
      <c r="I697" s="10">
        <v>1700</v>
      </c>
      <c r="J697" s="10" t="s">
        <v>51</v>
      </c>
      <c r="K697" s="10" t="s">
        <v>1339</v>
      </c>
      <c r="L697" s="10" t="s">
        <v>18</v>
      </c>
      <c r="M697" s="11">
        <v>1</v>
      </c>
      <c r="N697" s="10">
        <v>1</v>
      </c>
      <c r="O697" s="12" t="s">
        <v>2346</v>
      </c>
      <c r="P697" s="11">
        <f ca="1">IFERROR(__xludf.DUMMYFUNCTION("COUNTA(SPLIT(Q697,"" ""))"),154)</f>
        <v>154</v>
      </c>
      <c r="Q697" s="11">
        <v>6</v>
      </c>
      <c r="R697" s="11">
        <f ca="1">IFERROR(__xludf.DUMMYFUNCTION("COUNTA(SPLIT($Q697,CHAR(10),FALSE))"),1)</f>
        <v>1</v>
      </c>
      <c r="S697" s="2">
        <v>-3.5491902030000002</v>
      </c>
      <c r="T697" s="2">
        <v>0.643308828</v>
      </c>
      <c r="U697" s="2">
        <v>-14.79</v>
      </c>
      <c r="V697" s="2">
        <v>21.78</v>
      </c>
      <c r="W697" s="2">
        <v>23.12</v>
      </c>
      <c r="X697" s="2">
        <v>18</v>
      </c>
      <c r="Y697" s="2">
        <v>13.83</v>
      </c>
      <c r="Z697" s="2">
        <v>0.45155000000000001</v>
      </c>
      <c r="AA697" s="2">
        <v>0.43459999999999999</v>
      </c>
      <c r="AB697" s="2">
        <v>1.4460136530000001</v>
      </c>
    </row>
    <row r="698" spans="1:28" x14ac:dyDescent="0.2">
      <c r="A698" s="8">
        <v>2240</v>
      </c>
      <c r="B698" s="5" t="s">
        <v>1335</v>
      </c>
      <c r="C698" s="5" t="s">
        <v>2347</v>
      </c>
      <c r="D698" s="5"/>
      <c r="E698" s="9" t="s">
        <v>2348</v>
      </c>
      <c r="F698" s="10">
        <v>2020</v>
      </c>
      <c r="G698" s="10" t="s">
        <v>68</v>
      </c>
      <c r="H698" s="10" t="s">
        <v>1346</v>
      </c>
      <c r="I698" s="10">
        <v>1300</v>
      </c>
      <c r="J698" s="10" t="s">
        <v>51</v>
      </c>
      <c r="K698" s="10" t="s">
        <v>1339</v>
      </c>
      <c r="L698" s="10" t="s">
        <v>18</v>
      </c>
      <c r="M698" s="11">
        <v>1</v>
      </c>
      <c r="N698" s="10">
        <v>1</v>
      </c>
      <c r="O698" s="12" t="s">
        <v>2349</v>
      </c>
      <c r="P698" s="11">
        <f ca="1">IFERROR(__xludf.DUMMYFUNCTION("COUNTA(SPLIT(Q698,"" ""))"),144)</f>
        <v>144</v>
      </c>
      <c r="Q698" s="11">
        <v>7</v>
      </c>
      <c r="R698" s="11">
        <f ca="1">IFERROR(__xludf.DUMMYFUNCTION("COUNTA(SPLIT($Q698,CHAR(10),FALSE))"),2)</f>
        <v>2</v>
      </c>
      <c r="S698" s="2">
        <v>-1.719842477</v>
      </c>
      <c r="T698" s="2">
        <v>0.48399856299999999</v>
      </c>
      <c r="U698" s="2">
        <v>35.01</v>
      </c>
      <c r="V698" s="2">
        <v>13.56</v>
      </c>
      <c r="W698" s="2">
        <v>12.96</v>
      </c>
      <c r="X698" s="2">
        <v>16</v>
      </c>
      <c r="Y698" s="2">
        <v>11.38</v>
      </c>
      <c r="Z698" s="2">
        <v>0.37518000000000001</v>
      </c>
      <c r="AA698" s="2">
        <v>0.37902000000000002</v>
      </c>
      <c r="AB698" s="2">
        <v>8.7156030770000008</v>
      </c>
    </row>
    <row r="699" spans="1:28" x14ac:dyDescent="0.2">
      <c r="A699" s="8">
        <v>2242</v>
      </c>
      <c r="B699" s="5" t="s">
        <v>1335</v>
      </c>
      <c r="C699" s="5" t="s">
        <v>2350</v>
      </c>
      <c r="D699" s="5"/>
      <c r="E699" s="9" t="s">
        <v>2351</v>
      </c>
      <c r="F699" s="10">
        <v>2020</v>
      </c>
      <c r="G699" s="10" t="s">
        <v>68</v>
      </c>
      <c r="H699" s="10" t="s">
        <v>1346</v>
      </c>
      <c r="I699" s="10">
        <v>1100</v>
      </c>
      <c r="J699" s="10" t="s">
        <v>51</v>
      </c>
      <c r="K699" s="10" t="s">
        <v>1339</v>
      </c>
      <c r="L699" s="10" t="s">
        <v>18</v>
      </c>
      <c r="M699" s="11">
        <v>1</v>
      </c>
      <c r="N699" s="10">
        <v>1</v>
      </c>
      <c r="O699" s="12" t="s">
        <v>2352</v>
      </c>
      <c r="P699" s="11">
        <f ca="1">IFERROR(__xludf.DUMMYFUNCTION("COUNTA(SPLIT(Q699,"" ""))"),180)</f>
        <v>180</v>
      </c>
      <c r="Q699" s="11">
        <v>8</v>
      </c>
      <c r="R699" s="11">
        <f ca="1">IFERROR(__xludf.DUMMYFUNCTION("COUNTA(SPLIT($Q699,CHAR(10),FALSE))"),1)</f>
        <v>1</v>
      </c>
      <c r="S699" s="2">
        <v>-0.55861684599999994</v>
      </c>
      <c r="T699" s="2">
        <v>0.50225298399999996</v>
      </c>
      <c r="U699" s="2">
        <v>38.92</v>
      </c>
      <c r="V699" s="2">
        <v>13.51</v>
      </c>
      <c r="W699" s="2">
        <v>14.57</v>
      </c>
      <c r="X699" s="2">
        <v>14</v>
      </c>
      <c r="Y699" s="2">
        <v>10.81</v>
      </c>
      <c r="Z699" s="2">
        <v>0.38488</v>
      </c>
      <c r="AA699" s="2">
        <v>0.36015999999999998</v>
      </c>
      <c r="AB699" s="2">
        <v>5.0515081589999999</v>
      </c>
    </row>
    <row r="700" spans="1:28" x14ac:dyDescent="0.2">
      <c r="A700" s="8">
        <v>2243</v>
      </c>
      <c r="B700" s="5" t="s">
        <v>1335</v>
      </c>
      <c r="C700" s="5" t="s">
        <v>2353</v>
      </c>
      <c r="D700" s="5"/>
      <c r="E700" s="9" t="s">
        <v>2354</v>
      </c>
      <c r="F700" s="10">
        <v>2020</v>
      </c>
      <c r="G700" s="10" t="s">
        <v>68</v>
      </c>
      <c r="H700" s="10" t="s">
        <v>1346</v>
      </c>
      <c r="I700" s="10">
        <v>1300</v>
      </c>
      <c r="J700" s="10" t="s">
        <v>51</v>
      </c>
      <c r="K700" s="10" t="s">
        <v>1339</v>
      </c>
      <c r="L700" s="10" t="s">
        <v>18</v>
      </c>
      <c r="M700" s="11">
        <v>1</v>
      </c>
      <c r="N700" s="10">
        <v>1</v>
      </c>
      <c r="O700" s="12" t="s">
        <v>2355</v>
      </c>
      <c r="P700" s="11">
        <f ca="1">IFERROR(__xludf.DUMMYFUNCTION("COUNTA(SPLIT(Q700,"" ""))"),175)</f>
        <v>175</v>
      </c>
      <c r="Q700" s="11">
        <v>8</v>
      </c>
      <c r="R700" s="11">
        <f ca="1">IFERROR(__xludf.DUMMYFUNCTION("COUNTA(SPLIT($Q700,CHAR(10),FALSE))"),4)</f>
        <v>4</v>
      </c>
      <c r="S700" s="2">
        <v>-0.51858463499999996</v>
      </c>
      <c r="T700" s="2">
        <v>0.49425613200000001</v>
      </c>
      <c r="U700" s="2">
        <v>50.8</v>
      </c>
      <c r="V700" s="2">
        <v>11.83</v>
      </c>
      <c r="W700" s="2">
        <v>12.89</v>
      </c>
      <c r="X700" s="2">
        <v>13</v>
      </c>
      <c r="Y700" s="2">
        <v>9.7100000000000009</v>
      </c>
      <c r="Z700" s="2">
        <v>0.31170999999999999</v>
      </c>
      <c r="AA700" s="2">
        <v>0.30276999999999998</v>
      </c>
      <c r="AB700" s="2">
        <v>12.14832288</v>
      </c>
    </row>
    <row r="701" spans="1:28" x14ac:dyDescent="0.2">
      <c r="A701" s="8">
        <v>2244</v>
      </c>
      <c r="B701" s="5" t="s">
        <v>1319</v>
      </c>
      <c r="C701" s="5" t="s">
        <v>2356</v>
      </c>
      <c r="D701" s="5"/>
      <c r="E701" s="9" t="s">
        <v>2357</v>
      </c>
      <c r="F701" s="10">
        <v>2020</v>
      </c>
      <c r="G701" s="10" t="s">
        <v>68</v>
      </c>
      <c r="H701" s="10" t="s">
        <v>1338</v>
      </c>
      <c r="I701" s="10">
        <v>900</v>
      </c>
      <c r="J701" s="10" t="s">
        <v>51</v>
      </c>
      <c r="K701" s="10" t="s">
        <v>1323</v>
      </c>
      <c r="L701" s="10" t="s">
        <v>18</v>
      </c>
      <c r="M701" s="11">
        <v>1</v>
      </c>
      <c r="N701" s="10">
        <v>1</v>
      </c>
      <c r="O701" s="12" t="s">
        <v>2358</v>
      </c>
      <c r="P701" s="11">
        <f ca="1">IFERROR(__xludf.DUMMYFUNCTION("COUNTA(SPLIT(Q701,"" ""))"),194)</f>
        <v>194</v>
      </c>
      <c r="Q701" s="11">
        <v>13</v>
      </c>
      <c r="R701" s="11">
        <f ca="1">IFERROR(__xludf.DUMMYFUNCTION("COUNTA(SPLIT($Q701,CHAR(10),FALSE))"),1)</f>
        <v>1</v>
      </c>
      <c r="S701" s="2">
        <v>-0.87952047899999997</v>
      </c>
      <c r="T701" s="2">
        <v>0.46942203399999999</v>
      </c>
      <c r="U701" s="2">
        <v>70.569999999999993</v>
      </c>
      <c r="V701" s="2">
        <v>7.14</v>
      </c>
      <c r="W701" s="2">
        <v>6.74</v>
      </c>
      <c r="X701" s="2">
        <v>11</v>
      </c>
      <c r="Y701" s="2">
        <v>8.35</v>
      </c>
      <c r="Z701" s="2">
        <v>0.30010999999999999</v>
      </c>
      <c r="AA701" s="2">
        <v>0.27679999999999999</v>
      </c>
      <c r="AB701" s="2">
        <v>22.606523889999998</v>
      </c>
    </row>
    <row r="702" spans="1:28" x14ac:dyDescent="0.2">
      <c r="A702" s="8">
        <v>2245</v>
      </c>
      <c r="B702" s="5" t="s">
        <v>1335</v>
      </c>
      <c r="C702" s="5" t="s">
        <v>2359</v>
      </c>
      <c r="D702" s="5"/>
      <c r="E702" s="9" t="s">
        <v>2360</v>
      </c>
      <c r="F702" s="10">
        <v>2020</v>
      </c>
      <c r="G702" s="10" t="s">
        <v>68</v>
      </c>
      <c r="H702" s="10" t="s">
        <v>1346</v>
      </c>
      <c r="I702" s="10">
        <v>1300</v>
      </c>
      <c r="J702" s="10" t="s">
        <v>51</v>
      </c>
      <c r="K702" s="10" t="s">
        <v>1339</v>
      </c>
      <c r="L702" s="10" t="s">
        <v>18</v>
      </c>
      <c r="M702" s="11">
        <v>1</v>
      </c>
      <c r="N702" s="10">
        <v>1</v>
      </c>
      <c r="O702" s="12" t="s">
        <v>2361</v>
      </c>
      <c r="P702" s="11">
        <f ca="1">IFERROR(__xludf.DUMMYFUNCTION("COUNTA(SPLIT(Q702,"" ""))"),161)</f>
        <v>161</v>
      </c>
      <c r="Q702" s="11">
        <v>7</v>
      </c>
      <c r="R702" s="11">
        <f ca="1">IFERROR(__xludf.DUMMYFUNCTION("COUNTA(SPLIT($Q702,CHAR(10),FALSE))"),2)</f>
        <v>2</v>
      </c>
      <c r="S702" s="2">
        <v>-1.453047993</v>
      </c>
      <c r="T702" s="2">
        <v>0.46098842600000001</v>
      </c>
      <c r="U702" s="2">
        <v>44.62</v>
      </c>
      <c r="V702" s="2">
        <v>12.82</v>
      </c>
      <c r="W702" s="2">
        <v>12.06</v>
      </c>
      <c r="X702" s="2">
        <v>14</v>
      </c>
      <c r="Y702" s="2">
        <v>9.73</v>
      </c>
      <c r="Z702" s="2">
        <v>0.23164999999999999</v>
      </c>
      <c r="AA702" s="2">
        <v>0.2359</v>
      </c>
      <c r="AB702" s="2">
        <v>16.673659170000001</v>
      </c>
    </row>
    <row r="703" spans="1:28" x14ac:dyDescent="0.2">
      <c r="A703" s="8">
        <v>2246</v>
      </c>
      <c r="B703" s="5" t="s">
        <v>1335</v>
      </c>
      <c r="C703" s="5" t="s">
        <v>2362</v>
      </c>
      <c r="D703" s="5"/>
      <c r="E703" s="9" t="s">
        <v>2363</v>
      </c>
      <c r="F703" s="10">
        <v>2020</v>
      </c>
      <c r="G703" s="10" t="s">
        <v>68</v>
      </c>
      <c r="H703" s="10" t="s">
        <v>1338</v>
      </c>
      <c r="I703" s="10">
        <v>1300</v>
      </c>
      <c r="J703" s="10" t="s">
        <v>17</v>
      </c>
      <c r="K703" s="10" t="s">
        <v>1339</v>
      </c>
      <c r="L703" s="10" t="s">
        <v>18</v>
      </c>
      <c r="M703" s="11">
        <v>1</v>
      </c>
      <c r="N703" s="10">
        <v>1</v>
      </c>
      <c r="O703" s="12" t="s">
        <v>2364</v>
      </c>
      <c r="P703" s="11">
        <f ca="1">IFERROR(__xludf.DUMMYFUNCTION("COUNTA(SPLIT(Q703,"" ""))"),165)</f>
        <v>165</v>
      </c>
      <c r="Q703" s="11">
        <v>8</v>
      </c>
      <c r="R703" s="11">
        <f ca="1">IFERROR(__xludf.DUMMYFUNCTION("COUNTA(SPLIT($Q703,CHAR(10),FALSE))"),1)</f>
        <v>1</v>
      </c>
      <c r="S703" s="2">
        <v>-0.65555209800000003</v>
      </c>
      <c r="T703" s="2">
        <v>0.49801794300000002</v>
      </c>
      <c r="U703" s="2">
        <v>27.47</v>
      </c>
      <c r="V703" s="2">
        <v>14.55</v>
      </c>
      <c r="W703" s="2">
        <v>16.489999999999998</v>
      </c>
      <c r="X703" s="2">
        <v>15</v>
      </c>
      <c r="Y703" s="2">
        <v>10.4</v>
      </c>
      <c r="Z703" s="2">
        <v>0.33463999999999999</v>
      </c>
      <c r="AA703" s="2">
        <v>0.32443</v>
      </c>
      <c r="AB703" s="2">
        <v>7.3596471269999997</v>
      </c>
    </row>
    <row r="704" spans="1:28" x14ac:dyDescent="0.2">
      <c r="A704" s="8">
        <v>2248</v>
      </c>
      <c r="B704" s="5" t="s">
        <v>1335</v>
      </c>
      <c r="C704" s="5" t="s">
        <v>2365</v>
      </c>
      <c r="D704" s="5"/>
      <c r="E704" s="9" t="s">
        <v>2366</v>
      </c>
      <c r="F704" s="10">
        <v>2020</v>
      </c>
      <c r="G704" s="10" t="s">
        <v>68</v>
      </c>
      <c r="H704" s="10" t="s">
        <v>1338</v>
      </c>
      <c r="I704" s="10">
        <v>1300</v>
      </c>
      <c r="J704" s="10" t="s">
        <v>17</v>
      </c>
      <c r="K704" s="10" t="s">
        <v>1339</v>
      </c>
      <c r="L704" s="10" t="s">
        <v>18</v>
      </c>
      <c r="M704" s="11">
        <v>1</v>
      </c>
      <c r="N704" s="10">
        <v>1</v>
      </c>
      <c r="O704" s="12" t="s">
        <v>2367</v>
      </c>
      <c r="P704" s="11">
        <f ca="1">IFERROR(__xludf.DUMMYFUNCTION("COUNTA(SPLIT(Q704,"" ""))"),167)</f>
        <v>167</v>
      </c>
      <c r="Q704" s="11">
        <v>8</v>
      </c>
      <c r="R704" s="11">
        <f ca="1">IFERROR(__xludf.DUMMYFUNCTION("COUNTA(SPLIT($Q704,CHAR(10),FALSE))"),1)</f>
        <v>1</v>
      </c>
      <c r="S704" s="2">
        <v>-1.6251412999999999</v>
      </c>
      <c r="T704" s="2">
        <v>0.45925394200000003</v>
      </c>
      <c r="U704" s="2">
        <v>22.87</v>
      </c>
      <c r="V704" s="2">
        <v>15.29</v>
      </c>
      <c r="W704" s="2">
        <v>14.62</v>
      </c>
      <c r="X704" s="2">
        <v>16</v>
      </c>
      <c r="Y704" s="2">
        <v>11.92</v>
      </c>
      <c r="Z704" s="2">
        <v>0.34038000000000002</v>
      </c>
      <c r="AA704" s="2">
        <v>0.32638</v>
      </c>
      <c r="AB704" s="2">
        <v>10.7507675</v>
      </c>
    </row>
    <row r="705" spans="1:28" x14ac:dyDescent="0.2">
      <c r="A705" s="8">
        <v>2249</v>
      </c>
      <c r="B705" s="5" t="s">
        <v>1319</v>
      </c>
      <c r="C705" s="5" t="s">
        <v>2368</v>
      </c>
      <c r="D705" s="5"/>
      <c r="E705" s="9" t="s">
        <v>2369</v>
      </c>
      <c r="F705" s="10">
        <v>2020</v>
      </c>
      <c r="G705" s="10" t="s">
        <v>68</v>
      </c>
      <c r="H705" s="10" t="s">
        <v>1338</v>
      </c>
      <c r="I705" s="10">
        <v>1500</v>
      </c>
      <c r="J705" s="10" t="s">
        <v>51</v>
      </c>
      <c r="K705" s="10" t="s">
        <v>1323</v>
      </c>
      <c r="L705" s="10" t="s">
        <v>18</v>
      </c>
      <c r="M705" s="11">
        <v>1</v>
      </c>
      <c r="N705" s="10">
        <v>1</v>
      </c>
      <c r="O705" s="12" t="s">
        <v>2370</v>
      </c>
      <c r="P705" s="11">
        <f ca="1">IFERROR(__xludf.DUMMYFUNCTION("COUNTA(SPLIT(Q705,"" ""))"),148)</f>
        <v>148</v>
      </c>
      <c r="Q705" s="11">
        <v>5</v>
      </c>
      <c r="R705" s="11">
        <f ca="1">IFERROR(__xludf.DUMMYFUNCTION("COUNTA(SPLIT($Q705,CHAR(10),FALSE))"),3)</f>
        <v>3</v>
      </c>
      <c r="S705" s="2">
        <v>-2.098193776</v>
      </c>
      <c r="T705" s="2">
        <v>0.498766021</v>
      </c>
      <c r="U705" s="2">
        <v>15.95</v>
      </c>
      <c r="V705" s="2">
        <v>18.54</v>
      </c>
      <c r="W705" s="2">
        <v>19.96</v>
      </c>
      <c r="X705" s="2">
        <v>18</v>
      </c>
      <c r="Y705" s="2">
        <v>11.41</v>
      </c>
      <c r="Z705" s="2">
        <v>0.39244000000000001</v>
      </c>
      <c r="AA705" s="2">
        <v>0.40339999999999998</v>
      </c>
      <c r="AB705" s="2">
        <v>5.8473356189999999</v>
      </c>
    </row>
    <row r="706" spans="1:28" x14ac:dyDescent="0.2">
      <c r="A706" s="8">
        <v>2250</v>
      </c>
      <c r="B706" s="5" t="s">
        <v>1335</v>
      </c>
      <c r="C706" s="5" t="s">
        <v>2371</v>
      </c>
      <c r="D706" s="5"/>
      <c r="E706" s="9" t="s">
        <v>2372</v>
      </c>
      <c r="F706" s="10">
        <v>2020</v>
      </c>
      <c r="G706" s="10" t="s">
        <v>68</v>
      </c>
      <c r="H706" s="10" t="s">
        <v>1322</v>
      </c>
      <c r="I706" s="10">
        <v>1100</v>
      </c>
      <c r="J706" s="10" t="s">
        <v>51</v>
      </c>
      <c r="K706" s="10" t="s">
        <v>1339</v>
      </c>
      <c r="L706" s="10" t="s">
        <v>30</v>
      </c>
      <c r="M706" s="11">
        <v>3</v>
      </c>
      <c r="N706" s="10">
        <v>2</v>
      </c>
      <c r="O706" s="12" t="s">
        <v>2373</v>
      </c>
      <c r="P706" s="11">
        <f ca="1">IFERROR(__xludf.DUMMYFUNCTION("COUNTA(SPLIT(Q706,"" ""))"),137)</f>
        <v>137</v>
      </c>
      <c r="Q706" s="11">
        <v>6</v>
      </c>
      <c r="R706" s="11">
        <f ca="1">IFERROR(__xludf.DUMMYFUNCTION("COUNTA(SPLIT($Q706,CHAR(10),FALSE))"),1)</f>
        <v>1</v>
      </c>
      <c r="S706" s="2">
        <v>-0.68030937000000002</v>
      </c>
      <c r="T706" s="2">
        <v>0.440034904</v>
      </c>
      <c r="U706" s="2">
        <v>43.24</v>
      </c>
      <c r="V706" s="2">
        <v>12.86</v>
      </c>
      <c r="W706" s="2">
        <v>13.79</v>
      </c>
      <c r="X706" s="2">
        <v>15</v>
      </c>
      <c r="Y706" s="2">
        <v>10.8</v>
      </c>
      <c r="Z706" s="2">
        <v>0.23102</v>
      </c>
      <c r="AA706" s="2">
        <v>0.27248</v>
      </c>
      <c r="AB706" s="2">
        <v>4.5485228299999996</v>
      </c>
    </row>
    <row r="707" spans="1:28" x14ac:dyDescent="0.2">
      <c r="A707" s="8">
        <v>2251</v>
      </c>
      <c r="B707" s="5" t="s">
        <v>2374</v>
      </c>
      <c r="C707" s="5" t="s">
        <v>2375</v>
      </c>
      <c r="D707" s="5"/>
      <c r="E707" s="9" t="s">
        <v>2376</v>
      </c>
      <c r="F707" s="10">
        <v>2020</v>
      </c>
      <c r="G707" s="10" t="s">
        <v>68</v>
      </c>
      <c r="H707" s="10"/>
      <c r="I707" s="10">
        <v>900</v>
      </c>
      <c r="J707" s="10" t="s">
        <v>51</v>
      </c>
      <c r="K707" s="10"/>
      <c r="L707" s="10" t="s">
        <v>18</v>
      </c>
      <c r="M707" s="11">
        <v>1</v>
      </c>
      <c r="N707" s="10">
        <v>1</v>
      </c>
      <c r="O707" s="12" t="s">
        <v>2377</v>
      </c>
      <c r="P707" s="11">
        <f ca="1">IFERROR(__xludf.DUMMYFUNCTION("COUNTA(SPLIT(Q707,"" ""))"),142)</f>
        <v>142</v>
      </c>
      <c r="Q707" s="11">
        <v>8</v>
      </c>
      <c r="R707" s="11">
        <f ca="1">IFERROR(__xludf.DUMMYFUNCTION("COUNTA(SPLIT($Q707,CHAR(10),FALSE))"),1)</f>
        <v>1</v>
      </c>
      <c r="S707" s="2">
        <v>0.53326242499999998</v>
      </c>
      <c r="T707" s="2">
        <v>0.51674637899999998</v>
      </c>
      <c r="U707" s="2">
        <v>48.15</v>
      </c>
      <c r="V707" s="2">
        <v>11.01</v>
      </c>
      <c r="W707" s="2">
        <v>10.72</v>
      </c>
      <c r="X707" s="2">
        <v>12</v>
      </c>
      <c r="Y707" s="2">
        <v>9.0299999999999994</v>
      </c>
      <c r="Z707" s="2">
        <v>0.25131999999999999</v>
      </c>
      <c r="AA707" s="2">
        <v>0.27524999999999999</v>
      </c>
      <c r="AB707" s="2">
        <v>17.69033258</v>
      </c>
    </row>
    <row r="708" spans="1:28" x14ac:dyDescent="0.2">
      <c r="A708" s="8">
        <v>2252</v>
      </c>
      <c r="B708" s="5" t="s">
        <v>2378</v>
      </c>
      <c r="C708" s="5" t="s">
        <v>2379</v>
      </c>
      <c r="D708" s="5"/>
      <c r="E708" s="9" t="s">
        <v>2380</v>
      </c>
      <c r="F708" s="10">
        <v>2020</v>
      </c>
      <c r="G708" s="10" t="s">
        <v>68</v>
      </c>
      <c r="H708" s="10"/>
      <c r="I708" s="10">
        <v>1100</v>
      </c>
      <c r="J708" s="10" t="s">
        <v>17</v>
      </c>
      <c r="K708" s="10" t="s">
        <v>1354</v>
      </c>
      <c r="L708" s="10" t="s">
        <v>22</v>
      </c>
      <c r="M708" s="11">
        <v>2</v>
      </c>
      <c r="N708" s="10">
        <v>1.5</v>
      </c>
      <c r="O708" s="12" t="s">
        <v>2381</v>
      </c>
      <c r="P708" s="11">
        <f ca="1">IFERROR(__xludf.DUMMYFUNCTION("COUNTA(SPLIT(Q708,"" ""))"),170)</f>
        <v>170</v>
      </c>
      <c r="Q708" s="11">
        <v>10</v>
      </c>
      <c r="R708" s="11">
        <f ca="1">IFERROR(__xludf.DUMMYFUNCTION("COUNTA(SPLIT($Q708,CHAR(10),FALSE))"),1)</f>
        <v>1</v>
      </c>
      <c r="S708" s="2">
        <v>-0.93561610799999995</v>
      </c>
      <c r="T708" s="2">
        <v>0.514220169</v>
      </c>
      <c r="U708" s="2">
        <v>52.73</v>
      </c>
      <c r="V708" s="2">
        <v>10.130000000000001</v>
      </c>
      <c r="W708" s="2">
        <v>11.07</v>
      </c>
      <c r="X708" s="2">
        <v>12</v>
      </c>
      <c r="Y708" s="2">
        <v>9.4</v>
      </c>
      <c r="Z708" s="2">
        <v>0.27078000000000002</v>
      </c>
      <c r="AA708" s="2">
        <v>0.26355000000000001</v>
      </c>
      <c r="AB708" s="2">
        <v>9.4375953680000002</v>
      </c>
    </row>
    <row r="709" spans="1:28" x14ac:dyDescent="0.2">
      <c r="A709" s="8">
        <v>2253</v>
      </c>
      <c r="B709" s="5" t="s">
        <v>1319</v>
      </c>
      <c r="C709" s="5" t="s">
        <v>2382</v>
      </c>
      <c r="D709" s="5"/>
      <c r="E709" s="9" t="s">
        <v>2383</v>
      </c>
      <c r="F709" s="10">
        <v>2020</v>
      </c>
      <c r="G709" s="10" t="s">
        <v>68</v>
      </c>
      <c r="H709" s="10" t="s">
        <v>1322</v>
      </c>
      <c r="I709" s="10">
        <v>1100</v>
      </c>
      <c r="J709" s="10" t="s">
        <v>877</v>
      </c>
      <c r="K709" s="10" t="s">
        <v>1323</v>
      </c>
      <c r="L709" s="10" t="s">
        <v>22</v>
      </c>
      <c r="M709" s="11">
        <v>2</v>
      </c>
      <c r="N709" s="10">
        <v>1.5</v>
      </c>
      <c r="O709" s="12" t="s">
        <v>2384</v>
      </c>
      <c r="P709" s="11">
        <f ca="1">IFERROR(__xludf.DUMMYFUNCTION("COUNTA(SPLIT(Q709,"" ""))"),178)</f>
        <v>178</v>
      </c>
      <c r="Q709" s="11">
        <v>10</v>
      </c>
      <c r="R709" s="11">
        <f ca="1">IFERROR(__xludf.DUMMYFUNCTION("COUNTA(SPLIT($Q709,CHAR(10),FALSE))"),5)</f>
        <v>5</v>
      </c>
      <c r="S709" s="2">
        <v>-4.9815443000000001E-2</v>
      </c>
      <c r="T709" s="2">
        <v>0.48268861800000001</v>
      </c>
      <c r="U709" s="2">
        <v>59.93</v>
      </c>
      <c r="V709" s="2">
        <v>9.4</v>
      </c>
      <c r="W709" s="2">
        <v>8.5299999999999994</v>
      </c>
      <c r="X709" s="2">
        <v>11</v>
      </c>
      <c r="Y709" s="2">
        <v>8.02</v>
      </c>
      <c r="Z709" s="2">
        <v>0.17891000000000001</v>
      </c>
      <c r="AA709" s="2">
        <v>0.1651</v>
      </c>
      <c r="AB709" s="2">
        <v>13.64759314</v>
      </c>
    </row>
    <row r="710" spans="1:28" x14ac:dyDescent="0.2">
      <c r="A710" s="8">
        <v>2255</v>
      </c>
      <c r="B710" s="5" t="s">
        <v>1335</v>
      </c>
      <c r="C710" s="5" t="s">
        <v>2385</v>
      </c>
      <c r="D710" s="5"/>
      <c r="E710" s="9" t="s">
        <v>2386</v>
      </c>
      <c r="F710" s="10">
        <v>2020</v>
      </c>
      <c r="G710" s="10" t="s">
        <v>68</v>
      </c>
      <c r="H710" s="10" t="s">
        <v>1346</v>
      </c>
      <c r="I710" s="10">
        <v>1100</v>
      </c>
      <c r="J710" s="10" t="s">
        <v>51</v>
      </c>
      <c r="K710" s="10" t="s">
        <v>1339</v>
      </c>
      <c r="L710" s="10" t="s">
        <v>22</v>
      </c>
      <c r="M710" s="11">
        <v>2</v>
      </c>
      <c r="N710" s="10">
        <v>1.5</v>
      </c>
      <c r="O710" s="12" t="s">
        <v>2387</v>
      </c>
      <c r="P710" s="11">
        <f ca="1">IFERROR(__xludf.DUMMYFUNCTION("COUNTA(SPLIT(Q710,"" ""))"),168)</f>
        <v>168</v>
      </c>
      <c r="Q710" s="11">
        <v>10</v>
      </c>
      <c r="R710" s="11">
        <f ca="1">IFERROR(__xludf.DUMMYFUNCTION("COUNTA(SPLIT($Q710,CHAR(10),FALSE))"),2)</f>
        <v>2</v>
      </c>
      <c r="S710" s="2">
        <v>-1.777294164</v>
      </c>
      <c r="T710" s="2">
        <v>0.46696586699999998</v>
      </c>
      <c r="U710" s="2">
        <v>22.98</v>
      </c>
      <c r="V710" s="2">
        <v>14.25</v>
      </c>
      <c r="W710" s="2">
        <v>14.2</v>
      </c>
      <c r="X710" s="2">
        <v>16</v>
      </c>
      <c r="Y710" s="2">
        <v>11.86</v>
      </c>
      <c r="Z710" s="2">
        <v>0.36062</v>
      </c>
      <c r="AA710" s="2">
        <v>0.34936</v>
      </c>
      <c r="AB710" s="2">
        <v>5.1273787989999997</v>
      </c>
    </row>
    <row r="711" spans="1:28" x14ac:dyDescent="0.2">
      <c r="A711" s="8">
        <v>2258</v>
      </c>
      <c r="B711" s="5" t="s">
        <v>1335</v>
      </c>
      <c r="C711" s="5" t="s">
        <v>2388</v>
      </c>
      <c r="D711" s="5"/>
      <c r="E711" s="9" t="s">
        <v>2389</v>
      </c>
      <c r="F711" s="10">
        <v>2020</v>
      </c>
      <c r="G711" s="10" t="s">
        <v>68</v>
      </c>
      <c r="H711" s="10" t="s">
        <v>1346</v>
      </c>
      <c r="I711" s="10">
        <v>1300</v>
      </c>
      <c r="J711" s="10" t="s">
        <v>17</v>
      </c>
      <c r="K711" s="10" t="s">
        <v>1339</v>
      </c>
      <c r="L711" s="10" t="s">
        <v>18</v>
      </c>
      <c r="M711" s="11">
        <v>1</v>
      </c>
      <c r="N711" s="10">
        <v>1</v>
      </c>
      <c r="O711" s="12" t="s">
        <v>2390</v>
      </c>
      <c r="P711" s="11">
        <f ca="1">IFERROR(__xludf.DUMMYFUNCTION("COUNTA(SPLIT(Q711,"" ""))"),174)</f>
        <v>174</v>
      </c>
      <c r="Q711" s="11">
        <v>9</v>
      </c>
      <c r="R711" s="11">
        <f ca="1">IFERROR(__xludf.DUMMYFUNCTION("COUNTA(SPLIT($Q711,CHAR(10),FALSE))"),2)</f>
        <v>2</v>
      </c>
      <c r="S711" s="2">
        <v>-2.1192944090000001</v>
      </c>
      <c r="T711" s="2">
        <v>0.51262616900000002</v>
      </c>
      <c r="U711" s="2">
        <v>45.4</v>
      </c>
      <c r="V711" s="2">
        <v>11.81</v>
      </c>
      <c r="W711" s="2">
        <v>12.28</v>
      </c>
      <c r="X711" s="2">
        <v>14</v>
      </c>
      <c r="Y711" s="2">
        <v>10.59</v>
      </c>
      <c r="Z711" s="2">
        <v>0.32024999999999998</v>
      </c>
      <c r="AA711" s="2">
        <v>0.30507000000000001</v>
      </c>
      <c r="AB711" s="2">
        <v>5.8618220140000004</v>
      </c>
    </row>
    <row r="712" spans="1:28" x14ac:dyDescent="0.2">
      <c r="A712" s="8">
        <v>2259</v>
      </c>
      <c r="B712" s="5" t="s">
        <v>1335</v>
      </c>
      <c r="C712" s="5" t="s">
        <v>2391</v>
      </c>
      <c r="D712" s="5"/>
      <c r="E712" s="9" t="s">
        <v>2392</v>
      </c>
      <c r="F712" s="10">
        <v>2020</v>
      </c>
      <c r="G712" s="10" t="s">
        <v>68</v>
      </c>
      <c r="H712" s="10" t="s">
        <v>1322</v>
      </c>
      <c r="I712" s="10">
        <v>1300</v>
      </c>
      <c r="J712" s="10" t="s">
        <v>17</v>
      </c>
      <c r="K712" s="10" t="s">
        <v>1339</v>
      </c>
      <c r="L712" s="10" t="s">
        <v>18</v>
      </c>
      <c r="M712" s="11">
        <v>1</v>
      </c>
      <c r="N712" s="10">
        <v>1</v>
      </c>
      <c r="O712" s="12" t="s">
        <v>2393</v>
      </c>
      <c r="P712" s="11">
        <f ca="1">IFERROR(__xludf.DUMMYFUNCTION("COUNTA(SPLIT(Q712,"" ""))"),190)</f>
        <v>190</v>
      </c>
      <c r="Q712" s="11">
        <v>11</v>
      </c>
      <c r="R712" s="11">
        <f ca="1">IFERROR(__xludf.DUMMYFUNCTION("COUNTA(SPLIT($Q712,CHAR(10),FALSE))"),3)</f>
        <v>3</v>
      </c>
      <c r="S712" s="2">
        <v>-1.8067659890000001</v>
      </c>
      <c r="T712" s="2">
        <v>0.50198223799999997</v>
      </c>
      <c r="U712" s="2">
        <v>45.22</v>
      </c>
      <c r="V712" s="2">
        <v>11.75</v>
      </c>
      <c r="W712" s="2">
        <v>13.67</v>
      </c>
      <c r="X712" s="2">
        <v>13</v>
      </c>
      <c r="Y712" s="2">
        <v>10.16</v>
      </c>
      <c r="Z712" s="2">
        <v>0.36889</v>
      </c>
      <c r="AA712" s="2">
        <v>0.32689000000000001</v>
      </c>
      <c r="AB712" s="2">
        <v>2.7151418789999999</v>
      </c>
    </row>
    <row r="713" spans="1:28" x14ac:dyDescent="0.2">
      <c r="A713" s="8">
        <v>2260</v>
      </c>
      <c r="B713" s="5" t="s">
        <v>1319</v>
      </c>
      <c r="C713" s="5" t="s">
        <v>2394</v>
      </c>
      <c r="D713" s="5"/>
      <c r="E713" s="9" t="s">
        <v>2395</v>
      </c>
      <c r="F713" s="10">
        <v>2020</v>
      </c>
      <c r="G713" s="10" t="s">
        <v>68</v>
      </c>
      <c r="H713" s="10" t="s">
        <v>1338</v>
      </c>
      <c r="I713" s="10">
        <v>1100</v>
      </c>
      <c r="J713" s="10" t="s">
        <v>51</v>
      </c>
      <c r="K713" s="10" t="s">
        <v>1323</v>
      </c>
      <c r="L713" s="10" t="s">
        <v>18</v>
      </c>
      <c r="M713" s="11">
        <v>1</v>
      </c>
      <c r="N713" s="10">
        <v>1</v>
      </c>
      <c r="O713" s="12" t="s">
        <v>2396</v>
      </c>
      <c r="P713" s="11">
        <f ca="1">IFERROR(__xludf.DUMMYFUNCTION("COUNTA(SPLIT(Q713,"" ""))"),159)</f>
        <v>159</v>
      </c>
      <c r="Q713" s="11">
        <v>12</v>
      </c>
      <c r="R713" s="11">
        <f ca="1">IFERROR(__xludf.DUMMYFUNCTION("COUNTA(SPLIT($Q713,CHAR(10),FALSE))"),1)</f>
        <v>1</v>
      </c>
      <c r="S713" s="2">
        <v>-2.1261932109999999</v>
      </c>
      <c r="T713" s="2">
        <v>0.469691001</v>
      </c>
      <c r="U713" s="2">
        <v>53.18</v>
      </c>
      <c r="V713" s="2">
        <v>9.15</v>
      </c>
      <c r="W713" s="2">
        <v>8.49</v>
      </c>
      <c r="X713" s="2">
        <v>12</v>
      </c>
      <c r="Y713" s="2">
        <v>11.3</v>
      </c>
      <c r="Z713" s="2">
        <v>0.37086000000000002</v>
      </c>
      <c r="AA713" s="2">
        <v>0.35921999999999998</v>
      </c>
      <c r="AB713" s="2">
        <v>18.28634812</v>
      </c>
    </row>
    <row r="714" spans="1:28" x14ac:dyDescent="0.2">
      <c r="A714" s="8">
        <v>2261</v>
      </c>
      <c r="B714" s="5" t="s">
        <v>1319</v>
      </c>
      <c r="C714" s="5" t="s">
        <v>2397</v>
      </c>
      <c r="D714" s="5"/>
      <c r="E714" s="9" t="s">
        <v>2398</v>
      </c>
      <c r="F714" s="10">
        <v>2020</v>
      </c>
      <c r="G714" s="10" t="s">
        <v>68</v>
      </c>
      <c r="H714" s="10" t="s">
        <v>1346</v>
      </c>
      <c r="I714" s="10">
        <v>900</v>
      </c>
      <c r="J714" s="10" t="s">
        <v>51</v>
      </c>
      <c r="K714" s="10" t="s">
        <v>1323</v>
      </c>
      <c r="L714" s="10" t="s">
        <v>18</v>
      </c>
      <c r="M714" s="11">
        <v>1</v>
      </c>
      <c r="N714" s="10">
        <v>1</v>
      </c>
      <c r="O714" s="12" t="s">
        <v>2399</v>
      </c>
      <c r="P714" s="11">
        <f ca="1">IFERROR(__xludf.DUMMYFUNCTION("COUNTA(SPLIT(Q714,"" ""))"),161)</f>
        <v>161</v>
      </c>
      <c r="Q714" s="11">
        <v>14</v>
      </c>
      <c r="R714" s="11">
        <f ca="1">IFERROR(__xludf.DUMMYFUNCTION("COUNTA(SPLIT($Q714,CHAR(10),FALSE))"),4)</f>
        <v>4</v>
      </c>
      <c r="S714" s="2">
        <v>-1.1285159010000001</v>
      </c>
      <c r="T714" s="2">
        <v>0.48493106600000002</v>
      </c>
      <c r="U714" s="2">
        <v>55.4</v>
      </c>
      <c r="V714" s="2">
        <v>8.42</v>
      </c>
      <c r="W714" s="2">
        <v>8.15</v>
      </c>
      <c r="X714" s="2">
        <v>10</v>
      </c>
      <c r="Y714" s="2">
        <v>10.99</v>
      </c>
      <c r="Z714" s="2">
        <v>0.32129000000000002</v>
      </c>
      <c r="AA714" s="2">
        <v>0.31720999999999999</v>
      </c>
      <c r="AB714" s="2">
        <v>18.343288789999999</v>
      </c>
    </row>
    <row r="715" spans="1:28" x14ac:dyDescent="0.2">
      <c r="A715" s="8">
        <v>2262</v>
      </c>
      <c r="B715" s="5" t="s">
        <v>2400</v>
      </c>
      <c r="C715" s="5" t="s">
        <v>2401</v>
      </c>
      <c r="D715" s="5"/>
      <c r="E715" s="9" t="s">
        <v>2402</v>
      </c>
      <c r="F715" s="10">
        <v>2020</v>
      </c>
      <c r="G715" s="10" t="s">
        <v>68</v>
      </c>
      <c r="H715" s="10"/>
      <c r="I715" s="10">
        <v>900</v>
      </c>
      <c r="J715" s="10" t="s">
        <v>17</v>
      </c>
      <c r="K715" s="10" t="s">
        <v>1354</v>
      </c>
      <c r="L715" s="10" t="s">
        <v>18</v>
      </c>
      <c r="M715" s="11">
        <v>1</v>
      </c>
      <c r="N715" s="10">
        <v>1</v>
      </c>
      <c r="O715" s="12" t="s">
        <v>2403</v>
      </c>
      <c r="P715" s="11">
        <f ca="1">IFERROR(__xludf.DUMMYFUNCTION("COUNTA(SPLIT(Q715,"" ""))"),185)</f>
        <v>185</v>
      </c>
      <c r="Q715" s="11">
        <v>13</v>
      </c>
      <c r="R715" s="11">
        <f ca="1">IFERROR(__xludf.DUMMYFUNCTION("COUNTA(SPLIT($Q715,CHAR(10),FALSE))"),1)</f>
        <v>1</v>
      </c>
      <c r="S715" s="2">
        <v>-8.6804588000000002E-2</v>
      </c>
      <c r="T715" s="2">
        <v>0.47671793000000001</v>
      </c>
      <c r="U715" s="2">
        <v>63.43</v>
      </c>
      <c r="V715" s="2">
        <v>7.95</v>
      </c>
      <c r="W715" s="2">
        <v>8.41</v>
      </c>
      <c r="X715" s="2">
        <v>11</v>
      </c>
      <c r="Y715" s="2">
        <v>7.93</v>
      </c>
      <c r="Z715" s="2">
        <v>0.16864999999999999</v>
      </c>
      <c r="AA715" s="2">
        <v>0.1479</v>
      </c>
      <c r="AB715" s="2">
        <v>21.387333229999999</v>
      </c>
    </row>
    <row r="716" spans="1:28" x14ac:dyDescent="0.2">
      <c r="A716" s="8">
        <v>2263</v>
      </c>
      <c r="B716" s="5" t="s">
        <v>2404</v>
      </c>
      <c r="C716" s="5" t="s">
        <v>2405</v>
      </c>
      <c r="D716" s="5"/>
      <c r="E716" s="9" t="s">
        <v>2406</v>
      </c>
      <c r="F716" s="10">
        <v>2020</v>
      </c>
      <c r="G716" s="10" t="s">
        <v>68</v>
      </c>
      <c r="H716" s="10"/>
      <c r="I716" s="10">
        <v>1100</v>
      </c>
      <c r="J716" s="10" t="s">
        <v>17</v>
      </c>
      <c r="K716" s="10" t="s">
        <v>1354</v>
      </c>
      <c r="L716" s="10" t="s">
        <v>18</v>
      </c>
      <c r="M716" s="11">
        <v>1</v>
      </c>
      <c r="N716" s="10">
        <v>1</v>
      </c>
      <c r="O716" s="12" t="s">
        <v>2407</v>
      </c>
      <c r="P716" s="11">
        <f ca="1">IFERROR(__xludf.DUMMYFUNCTION("COUNTA(SPLIT(Q716,"" ""))"),173)</f>
        <v>173</v>
      </c>
      <c r="Q716" s="11">
        <v>10</v>
      </c>
      <c r="R716" s="11">
        <f ca="1">IFERROR(__xludf.DUMMYFUNCTION("COUNTA(SPLIT($Q716,CHAR(10),FALSE))"),2)</f>
        <v>2</v>
      </c>
      <c r="S716" s="2">
        <v>-0.55984281800000002</v>
      </c>
      <c r="T716" s="2">
        <v>0.44047229100000002</v>
      </c>
      <c r="U716" s="2">
        <v>47.43</v>
      </c>
      <c r="V716" s="2">
        <v>10.99</v>
      </c>
      <c r="W716" s="2">
        <v>12.82</v>
      </c>
      <c r="X716" s="2">
        <v>13</v>
      </c>
      <c r="Y716" s="2">
        <v>9.65</v>
      </c>
      <c r="Z716" s="2">
        <v>0.32838000000000001</v>
      </c>
      <c r="AA716" s="2">
        <v>0.31217</v>
      </c>
      <c r="AB716" s="2">
        <v>16.72428223</v>
      </c>
    </row>
    <row r="717" spans="1:28" x14ac:dyDescent="0.2">
      <c r="A717" s="8">
        <v>2264</v>
      </c>
      <c r="B717" s="5" t="s">
        <v>2408</v>
      </c>
      <c r="C717" s="5" t="s">
        <v>2409</v>
      </c>
      <c r="D717" s="5"/>
      <c r="E717" s="13" t="s">
        <v>2410</v>
      </c>
      <c r="F717" s="10">
        <v>2020</v>
      </c>
      <c r="G717" s="10" t="s">
        <v>68</v>
      </c>
      <c r="H717" s="10"/>
      <c r="I717" s="10">
        <v>500</v>
      </c>
      <c r="J717" s="10" t="s">
        <v>17</v>
      </c>
      <c r="K717" s="10" t="s">
        <v>1354</v>
      </c>
      <c r="L717" s="10" t="s">
        <v>18</v>
      </c>
      <c r="M717" s="11">
        <v>1</v>
      </c>
      <c r="N717" s="10">
        <v>1</v>
      </c>
      <c r="O717" s="12" t="s">
        <v>2411</v>
      </c>
      <c r="P717" s="11">
        <f ca="1">IFERROR(__xludf.DUMMYFUNCTION("COUNTA(SPLIT(Q717,"" ""))"),190)</f>
        <v>190</v>
      </c>
      <c r="Q717" s="11">
        <v>23</v>
      </c>
      <c r="R717" s="11">
        <f ca="1">IFERROR(__xludf.DUMMYFUNCTION("COUNTA(SPLIT($Q717,CHAR(10),FALSE))"),6)</f>
        <v>6</v>
      </c>
      <c r="S717" s="2">
        <v>-0.171100842</v>
      </c>
      <c r="T717" s="2">
        <v>0.48534758300000003</v>
      </c>
      <c r="U717" s="2">
        <v>88.73</v>
      </c>
      <c r="V717" s="2">
        <v>2.97</v>
      </c>
      <c r="W717" s="2">
        <v>2.38</v>
      </c>
      <c r="X717" s="2">
        <v>7</v>
      </c>
      <c r="Y717" s="2">
        <v>6.92</v>
      </c>
      <c r="Z717" s="2">
        <v>0.19756000000000001</v>
      </c>
      <c r="AA717" s="2">
        <v>0.17466999999999999</v>
      </c>
      <c r="AB717" s="2">
        <v>20.041224830000001</v>
      </c>
    </row>
    <row r="718" spans="1:28" x14ac:dyDescent="0.2">
      <c r="A718" s="8">
        <v>2265</v>
      </c>
      <c r="B718" s="5" t="s">
        <v>2412</v>
      </c>
      <c r="C718" s="5" t="s">
        <v>2413</v>
      </c>
      <c r="D718" s="5"/>
      <c r="E718" s="9" t="s">
        <v>2414</v>
      </c>
      <c r="F718" s="10">
        <v>2020</v>
      </c>
      <c r="G718" s="10" t="s">
        <v>68</v>
      </c>
      <c r="H718" s="10"/>
      <c r="I718" s="10">
        <v>1300</v>
      </c>
      <c r="J718" s="10" t="s">
        <v>17</v>
      </c>
      <c r="K718" s="10" t="s">
        <v>1354</v>
      </c>
      <c r="L718" s="10" t="s">
        <v>18</v>
      </c>
      <c r="M718" s="11">
        <v>1</v>
      </c>
      <c r="N718" s="10">
        <v>1</v>
      </c>
      <c r="O718" s="12" t="s">
        <v>2415</v>
      </c>
      <c r="P718" s="11">
        <f ca="1">IFERROR(__xludf.DUMMYFUNCTION("COUNTA(SPLIT(Q718,"" ""))"),196)</f>
        <v>196</v>
      </c>
      <c r="Q718" s="11">
        <v>9</v>
      </c>
      <c r="R718" s="11">
        <f ca="1">IFERROR(__xludf.DUMMYFUNCTION("COUNTA(SPLIT($Q718,CHAR(10),FALSE))"),1)</f>
        <v>1</v>
      </c>
      <c r="S718" s="2">
        <v>-2.9581901679999998</v>
      </c>
      <c r="T718" s="2">
        <v>0.50925011899999995</v>
      </c>
      <c r="U718" s="2">
        <v>47.8</v>
      </c>
      <c r="V718" s="2">
        <v>12.14</v>
      </c>
      <c r="W718" s="2">
        <v>13.05</v>
      </c>
      <c r="X718" s="2">
        <v>12</v>
      </c>
      <c r="Y718" s="2">
        <v>10.01</v>
      </c>
      <c r="Z718" s="2">
        <v>0.30475000000000002</v>
      </c>
      <c r="AA718" s="2">
        <v>0.28482000000000002</v>
      </c>
      <c r="AB718" s="2">
        <v>5.2887297279999999</v>
      </c>
    </row>
    <row r="719" spans="1:28" x14ac:dyDescent="0.2">
      <c r="A719" s="8">
        <v>2266</v>
      </c>
      <c r="B719" s="5" t="s">
        <v>1335</v>
      </c>
      <c r="C719" s="5" t="s">
        <v>2416</v>
      </c>
      <c r="D719" s="5"/>
      <c r="E719" s="9" t="s">
        <v>2417</v>
      </c>
      <c r="F719" s="10">
        <v>2020</v>
      </c>
      <c r="G719" s="10" t="s">
        <v>68</v>
      </c>
      <c r="H719" s="10" t="s">
        <v>1322</v>
      </c>
      <c r="I719" s="10">
        <v>1300</v>
      </c>
      <c r="J719" s="10" t="s">
        <v>17</v>
      </c>
      <c r="K719" s="10" t="s">
        <v>1339</v>
      </c>
      <c r="L719" s="10" t="s">
        <v>22</v>
      </c>
      <c r="M719" s="11">
        <v>2</v>
      </c>
      <c r="N719" s="10">
        <v>1.5</v>
      </c>
      <c r="O719" s="12" t="s">
        <v>2418</v>
      </c>
      <c r="P719" s="11">
        <f ca="1">IFERROR(__xludf.DUMMYFUNCTION("COUNTA(SPLIT(Q719,"" ""))"),159)</f>
        <v>159</v>
      </c>
      <c r="Q719" s="11">
        <v>8</v>
      </c>
      <c r="R719" s="11">
        <f ca="1">IFERROR(__xludf.DUMMYFUNCTION("COUNTA(SPLIT($Q719,CHAR(10),FALSE))"),1)</f>
        <v>1</v>
      </c>
      <c r="S719" s="2">
        <v>-2.8131587069999999</v>
      </c>
      <c r="T719" s="2">
        <v>0.55022815599999997</v>
      </c>
      <c r="U719" s="2">
        <v>31.65</v>
      </c>
      <c r="V719" s="2">
        <v>14.63</v>
      </c>
      <c r="W719" s="2">
        <v>14.58</v>
      </c>
      <c r="X719" s="2">
        <v>16</v>
      </c>
      <c r="Y719" s="2">
        <v>11.38</v>
      </c>
      <c r="Z719" s="2">
        <v>0.35948000000000002</v>
      </c>
      <c r="AA719" s="2">
        <v>0.36664000000000002</v>
      </c>
      <c r="AB719" s="2">
        <v>3.8785078730000002</v>
      </c>
    </row>
    <row r="720" spans="1:28" x14ac:dyDescent="0.2">
      <c r="A720" s="8">
        <v>2267</v>
      </c>
      <c r="B720" s="5" t="s">
        <v>2419</v>
      </c>
      <c r="C720" s="5" t="s">
        <v>2420</v>
      </c>
      <c r="D720" s="5" t="s">
        <v>1450</v>
      </c>
      <c r="E720" s="14" t="s">
        <v>1402</v>
      </c>
      <c r="F720" s="10">
        <v>2020</v>
      </c>
      <c r="G720" s="10" t="s">
        <v>16</v>
      </c>
      <c r="H720" s="10"/>
      <c r="I720" s="10">
        <v>500</v>
      </c>
      <c r="J720" s="10" t="s">
        <v>17</v>
      </c>
      <c r="K720" s="10" t="s">
        <v>1354</v>
      </c>
      <c r="L720" s="10" t="s">
        <v>18</v>
      </c>
      <c r="M720" s="11">
        <v>1</v>
      </c>
      <c r="N720" s="10">
        <v>1</v>
      </c>
      <c r="O720" s="12" t="s">
        <v>2421</v>
      </c>
      <c r="P720" s="11">
        <f ca="1">IFERROR(__xludf.DUMMYFUNCTION("COUNTA(SPLIT(Q720,"" ""))"),150)</f>
        <v>150</v>
      </c>
      <c r="Q720" s="11">
        <v>17</v>
      </c>
      <c r="R720" s="11">
        <f ca="1">IFERROR(__xludf.DUMMYFUNCTION("COUNTA(SPLIT($Q720,CHAR(10),FALSE))"),1)</f>
        <v>1</v>
      </c>
      <c r="S720" s="2">
        <v>1.062151104</v>
      </c>
      <c r="T720" s="2">
        <v>0.54812436200000003</v>
      </c>
      <c r="U720" s="2">
        <v>79.44</v>
      </c>
      <c r="V720" s="2">
        <v>4.37</v>
      </c>
      <c r="W720" s="2">
        <v>3.17</v>
      </c>
      <c r="X720" s="2">
        <v>6</v>
      </c>
      <c r="Y720" s="2">
        <v>6.28</v>
      </c>
      <c r="Z720" s="2">
        <v>-3.9019999999999999E-2</v>
      </c>
      <c r="AA720" s="2">
        <v>-2.512E-2</v>
      </c>
      <c r="AB720" s="2">
        <v>30.84785948</v>
      </c>
    </row>
    <row r="721" spans="1:28" x14ac:dyDescent="0.2">
      <c r="A721" s="8">
        <v>2268</v>
      </c>
      <c r="B721" s="5" t="s">
        <v>1335</v>
      </c>
      <c r="C721" s="5" t="s">
        <v>2422</v>
      </c>
      <c r="D721" s="5"/>
      <c r="E721" s="9" t="s">
        <v>2423</v>
      </c>
      <c r="F721" s="10">
        <v>2020</v>
      </c>
      <c r="G721" s="10" t="s">
        <v>68</v>
      </c>
      <c r="H721" s="10" t="s">
        <v>1322</v>
      </c>
      <c r="I721" s="10">
        <v>1300</v>
      </c>
      <c r="J721" s="10" t="s">
        <v>51</v>
      </c>
      <c r="K721" s="10" t="s">
        <v>1339</v>
      </c>
      <c r="L721" s="10" t="s">
        <v>18</v>
      </c>
      <c r="M721" s="11">
        <v>1</v>
      </c>
      <c r="N721" s="10">
        <v>1</v>
      </c>
      <c r="O721" s="12" t="s">
        <v>2424</v>
      </c>
      <c r="P721" s="11">
        <f ca="1">IFERROR(__xludf.DUMMYFUNCTION("COUNTA(SPLIT(Q721,"" ""))"),136)</f>
        <v>136</v>
      </c>
      <c r="Q721" s="11">
        <v>6</v>
      </c>
      <c r="R721" s="11">
        <f ca="1">IFERROR(__xludf.DUMMYFUNCTION("COUNTA(SPLIT($Q721,CHAR(10),FALSE))"),1)</f>
        <v>1</v>
      </c>
      <c r="S721" s="2">
        <v>-0.73534942700000006</v>
      </c>
      <c r="T721" s="2">
        <v>0.461049347</v>
      </c>
      <c r="U721" s="2">
        <v>32.369999999999997</v>
      </c>
      <c r="V721" s="2">
        <v>14.42</v>
      </c>
      <c r="W721" s="2">
        <v>14.83</v>
      </c>
      <c r="X721" s="2">
        <v>16</v>
      </c>
      <c r="Y721" s="2">
        <v>10.99</v>
      </c>
      <c r="Z721" s="2">
        <v>0.25262000000000001</v>
      </c>
      <c r="AA721" s="2">
        <v>0.28211000000000003</v>
      </c>
      <c r="AB721" s="2">
        <v>-0.286139431</v>
      </c>
    </row>
    <row r="722" spans="1:28" x14ac:dyDescent="0.2">
      <c r="A722" s="8">
        <v>2269</v>
      </c>
      <c r="B722" s="5" t="s">
        <v>2425</v>
      </c>
      <c r="C722" s="5" t="s">
        <v>2426</v>
      </c>
      <c r="D722" s="5"/>
      <c r="E722" s="9" t="s">
        <v>2427</v>
      </c>
      <c r="F722" s="10">
        <v>2020</v>
      </c>
      <c r="G722" s="10" t="s">
        <v>68</v>
      </c>
      <c r="H722" s="10"/>
      <c r="I722" s="10">
        <v>900</v>
      </c>
      <c r="J722" s="10" t="s">
        <v>17</v>
      </c>
      <c r="K722" s="10" t="s">
        <v>1354</v>
      </c>
      <c r="L722" s="10" t="s">
        <v>18</v>
      </c>
      <c r="M722" s="11">
        <v>1</v>
      </c>
      <c r="N722" s="10">
        <v>1</v>
      </c>
      <c r="O722" s="12" t="s">
        <v>2428</v>
      </c>
      <c r="P722" s="11">
        <f ca="1">IFERROR(__xludf.DUMMYFUNCTION("COUNTA(SPLIT(Q722,"" ""))"),195)</f>
        <v>195</v>
      </c>
      <c r="Q722" s="11">
        <v>10</v>
      </c>
      <c r="R722" s="11">
        <f ca="1">IFERROR(__xludf.DUMMYFUNCTION("COUNTA(SPLIT($Q722,CHAR(10),FALSE))"),1)</f>
        <v>1</v>
      </c>
      <c r="S722" s="2">
        <v>-1.456422672</v>
      </c>
      <c r="T722" s="2">
        <v>0.48790692299999999</v>
      </c>
      <c r="U722" s="2">
        <v>62.73</v>
      </c>
      <c r="V722" s="2">
        <v>9.4</v>
      </c>
      <c r="W722" s="2">
        <v>11.32</v>
      </c>
      <c r="X722" s="2">
        <v>10</v>
      </c>
      <c r="Y722" s="2">
        <v>7.18</v>
      </c>
      <c r="Z722" s="2">
        <v>0.19384000000000001</v>
      </c>
      <c r="AA722" s="2">
        <v>0.16989000000000001</v>
      </c>
      <c r="AB722" s="2">
        <v>20.150891699999999</v>
      </c>
    </row>
    <row r="723" spans="1:28" x14ac:dyDescent="0.2">
      <c r="A723" s="8">
        <v>2270</v>
      </c>
      <c r="B723" s="5" t="s">
        <v>2429</v>
      </c>
      <c r="C723" s="5" t="s">
        <v>2430</v>
      </c>
      <c r="D723" s="5" t="s">
        <v>1450</v>
      </c>
      <c r="E723" s="9" t="s">
        <v>1451</v>
      </c>
      <c r="F723" s="10">
        <v>2020</v>
      </c>
      <c r="G723" s="10" t="s">
        <v>16</v>
      </c>
      <c r="H723" s="10"/>
      <c r="I723" s="10">
        <v>700</v>
      </c>
      <c r="J723" s="10" t="s">
        <v>51</v>
      </c>
      <c r="K723" s="10" t="s">
        <v>1354</v>
      </c>
      <c r="L723" s="10" t="s">
        <v>18</v>
      </c>
      <c r="M723" s="11">
        <v>1</v>
      </c>
      <c r="N723" s="10">
        <v>1</v>
      </c>
      <c r="O723" s="12" t="s">
        <v>2431</v>
      </c>
      <c r="P723" s="11">
        <f ca="1">IFERROR(__xludf.DUMMYFUNCTION("COUNTA(SPLIT(Q723,"" ""))"),143)</f>
        <v>143</v>
      </c>
      <c r="Q723" s="11">
        <v>13</v>
      </c>
      <c r="R723" s="11">
        <f ca="1">IFERROR(__xludf.DUMMYFUNCTION("COUNTA(SPLIT($Q723,CHAR(10),FALSE))"),1)</f>
        <v>1</v>
      </c>
      <c r="S723" s="2">
        <v>0.17980863999999999</v>
      </c>
      <c r="T723" s="2">
        <v>0.51399318100000002</v>
      </c>
      <c r="U723" s="2">
        <v>86.43</v>
      </c>
      <c r="V723" s="2">
        <v>3.74</v>
      </c>
      <c r="W723" s="2">
        <v>2.94</v>
      </c>
      <c r="X723" s="2">
        <v>6</v>
      </c>
      <c r="Y723" s="2">
        <v>7.12</v>
      </c>
      <c r="Z723" s="2">
        <v>-7.5199999999999998E-3</v>
      </c>
      <c r="AA723" s="2">
        <v>1.312E-2</v>
      </c>
      <c r="AB723" s="2">
        <v>28.36481556</v>
      </c>
    </row>
    <row r="724" spans="1:28" x14ac:dyDescent="0.2">
      <c r="A724" s="8">
        <v>2271</v>
      </c>
      <c r="B724" s="5" t="s">
        <v>1335</v>
      </c>
      <c r="C724" s="5" t="s">
        <v>2432</v>
      </c>
      <c r="D724" s="5"/>
      <c r="E724" s="9" t="s">
        <v>2433</v>
      </c>
      <c r="F724" s="10">
        <v>2020</v>
      </c>
      <c r="G724" s="10" t="s">
        <v>68</v>
      </c>
      <c r="H724" s="10" t="s">
        <v>1338</v>
      </c>
      <c r="I724" s="10">
        <v>1100</v>
      </c>
      <c r="J724" s="10" t="s">
        <v>17</v>
      </c>
      <c r="K724" s="10" t="s">
        <v>1339</v>
      </c>
      <c r="L724" s="10" t="s">
        <v>18</v>
      </c>
      <c r="M724" s="11">
        <v>1</v>
      </c>
      <c r="N724" s="10">
        <v>1</v>
      </c>
      <c r="O724" s="12" t="s">
        <v>2434</v>
      </c>
      <c r="P724" s="11">
        <f ca="1">IFERROR(__xludf.DUMMYFUNCTION("COUNTA(SPLIT(Q724,"" ""))"),194)</f>
        <v>194</v>
      </c>
      <c r="Q724" s="11">
        <v>13</v>
      </c>
      <c r="R724" s="11">
        <f ca="1">IFERROR(__xludf.DUMMYFUNCTION("COUNTA(SPLIT($Q724,CHAR(10),FALSE))"),2)</f>
        <v>2</v>
      </c>
      <c r="S724" s="2">
        <v>-2.2689359059999998</v>
      </c>
      <c r="T724" s="2">
        <v>0.49075055299999998</v>
      </c>
      <c r="U724" s="2">
        <v>60.9</v>
      </c>
      <c r="V724" s="2">
        <v>8.5299999999999994</v>
      </c>
      <c r="W724" s="2">
        <v>8.59</v>
      </c>
      <c r="X724" s="2">
        <v>10</v>
      </c>
      <c r="Y724" s="2">
        <v>9.1199999999999992</v>
      </c>
      <c r="Z724" s="2">
        <v>0.32089000000000001</v>
      </c>
      <c r="AA724" s="2">
        <v>0.29546</v>
      </c>
      <c r="AB724" s="2">
        <v>12.39794032</v>
      </c>
    </row>
    <row r="725" spans="1:28" x14ac:dyDescent="0.2">
      <c r="A725" s="8">
        <v>2274</v>
      </c>
      <c r="B725" s="5" t="s">
        <v>1335</v>
      </c>
      <c r="C725" s="5" t="s">
        <v>2435</v>
      </c>
      <c r="D725" s="5"/>
      <c r="E725" s="9" t="s">
        <v>2436</v>
      </c>
      <c r="F725" s="10">
        <v>2020</v>
      </c>
      <c r="G725" s="10" t="s">
        <v>68</v>
      </c>
      <c r="H725" s="10" t="s">
        <v>1346</v>
      </c>
      <c r="I725" s="10">
        <v>1100</v>
      </c>
      <c r="J725" s="10" t="s">
        <v>51</v>
      </c>
      <c r="K725" s="10" t="s">
        <v>1339</v>
      </c>
      <c r="L725" s="10" t="s">
        <v>18</v>
      </c>
      <c r="M725" s="11">
        <v>1</v>
      </c>
      <c r="N725" s="10">
        <v>1</v>
      </c>
      <c r="O725" s="12" t="s">
        <v>2437</v>
      </c>
      <c r="P725" s="11">
        <f ca="1">IFERROR(__xludf.DUMMYFUNCTION("COUNTA(SPLIT(Q725,"" ""))"),163)</f>
        <v>163</v>
      </c>
      <c r="Q725" s="11">
        <v>11</v>
      </c>
      <c r="R725" s="11">
        <f ca="1">IFERROR(__xludf.DUMMYFUNCTION("COUNTA(SPLIT($Q725,CHAR(10),FALSE))"),1)</f>
        <v>1</v>
      </c>
      <c r="S725" s="2">
        <v>-3.5045457899999999</v>
      </c>
      <c r="T725" s="2">
        <v>0.61775653900000005</v>
      </c>
      <c r="U725" s="2">
        <v>36.92</v>
      </c>
      <c r="V725" s="2">
        <v>11.88</v>
      </c>
      <c r="W725" s="2">
        <v>11.92</v>
      </c>
      <c r="X725" s="2">
        <v>13</v>
      </c>
      <c r="Y725" s="2">
        <v>11.58</v>
      </c>
      <c r="Z725" s="2">
        <v>0.42519000000000001</v>
      </c>
      <c r="AA725" s="2">
        <v>0.41444999999999999</v>
      </c>
      <c r="AB725" s="2">
        <v>6.3258461979999998</v>
      </c>
    </row>
    <row r="726" spans="1:28" x14ac:dyDescent="0.2">
      <c r="A726" s="8">
        <v>2275</v>
      </c>
      <c r="B726" s="5" t="s">
        <v>1319</v>
      </c>
      <c r="C726" s="5" t="s">
        <v>2438</v>
      </c>
      <c r="D726" s="5"/>
      <c r="E726" s="9" t="s">
        <v>2439</v>
      </c>
      <c r="F726" s="10">
        <v>2020</v>
      </c>
      <c r="G726" s="10" t="s">
        <v>68</v>
      </c>
      <c r="H726" s="10" t="s">
        <v>1346</v>
      </c>
      <c r="I726" s="10">
        <v>900</v>
      </c>
      <c r="J726" s="10" t="s">
        <v>51</v>
      </c>
      <c r="K726" s="10" t="s">
        <v>1323</v>
      </c>
      <c r="L726" s="10" t="s">
        <v>18</v>
      </c>
      <c r="M726" s="11">
        <v>1</v>
      </c>
      <c r="N726" s="10">
        <v>1</v>
      </c>
      <c r="O726" s="12" t="s">
        <v>2440</v>
      </c>
      <c r="P726" s="11">
        <f ca="1">IFERROR(__xludf.DUMMYFUNCTION("COUNTA(SPLIT(Q726,"" ""))"),171)</f>
        <v>171</v>
      </c>
      <c r="Q726" s="11">
        <v>15</v>
      </c>
      <c r="R726" s="11">
        <f ca="1">IFERROR(__xludf.DUMMYFUNCTION("COUNTA(SPLIT($Q726,CHAR(10),FALSE))"),2)</f>
        <v>2</v>
      </c>
      <c r="S726" s="2">
        <v>0.35139120000000001</v>
      </c>
      <c r="T726" s="2">
        <v>0.48154920499999998</v>
      </c>
      <c r="U726" s="2">
        <v>61.9</v>
      </c>
      <c r="V726" s="2">
        <v>7.47</v>
      </c>
      <c r="W726" s="2">
        <v>6.85</v>
      </c>
      <c r="X726" s="2">
        <v>9</v>
      </c>
      <c r="Y726" s="2">
        <v>7.33</v>
      </c>
      <c r="Z726" s="2">
        <v>0.18898000000000001</v>
      </c>
      <c r="AA726" s="2">
        <v>0.17484</v>
      </c>
      <c r="AB726" s="2">
        <v>17.09171387</v>
      </c>
    </row>
    <row r="727" spans="1:28" x14ac:dyDescent="0.2">
      <c r="A727" s="8">
        <v>2276</v>
      </c>
      <c r="B727" s="5" t="s">
        <v>1335</v>
      </c>
      <c r="C727" s="5" t="s">
        <v>2441</v>
      </c>
      <c r="D727" s="5"/>
      <c r="E727" s="9" t="s">
        <v>2442</v>
      </c>
      <c r="F727" s="10">
        <v>2020</v>
      </c>
      <c r="G727" s="10" t="s">
        <v>68</v>
      </c>
      <c r="H727" s="10" t="s">
        <v>1338</v>
      </c>
      <c r="I727" s="10">
        <v>1300</v>
      </c>
      <c r="J727" s="10" t="s">
        <v>17</v>
      </c>
      <c r="K727" s="10" t="s">
        <v>1339</v>
      </c>
      <c r="L727" s="10" t="s">
        <v>22</v>
      </c>
      <c r="M727" s="11">
        <v>2</v>
      </c>
      <c r="N727" s="10">
        <v>1.5</v>
      </c>
      <c r="O727" s="12" t="s">
        <v>2443</v>
      </c>
      <c r="P727" s="11">
        <f ca="1">IFERROR(__xludf.DUMMYFUNCTION("COUNTA(SPLIT(Q727,"" ""))"),188)</f>
        <v>188</v>
      </c>
      <c r="Q727" s="11">
        <v>9</v>
      </c>
      <c r="R727" s="11">
        <f ca="1">IFERROR(__xludf.DUMMYFUNCTION("COUNTA(SPLIT($Q727,CHAR(10),FALSE))"),1)</f>
        <v>1</v>
      </c>
      <c r="S727" s="2">
        <v>-1.725807334</v>
      </c>
      <c r="T727" s="2">
        <v>0.47187780299999998</v>
      </c>
      <c r="U727" s="2">
        <v>46.04</v>
      </c>
      <c r="V727" s="2">
        <v>12.08</v>
      </c>
      <c r="W727" s="2">
        <v>12.74</v>
      </c>
      <c r="X727" s="2">
        <v>14</v>
      </c>
      <c r="Y727" s="2">
        <v>11.83</v>
      </c>
      <c r="Z727" s="2">
        <v>0.31592999999999999</v>
      </c>
      <c r="AA727" s="2">
        <v>0.28399000000000002</v>
      </c>
      <c r="AB727" s="2">
        <v>3.75282275</v>
      </c>
    </row>
    <row r="728" spans="1:28" x14ac:dyDescent="0.2">
      <c r="A728" s="8">
        <v>2277</v>
      </c>
      <c r="B728" s="5" t="s">
        <v>2444</v>
      </c>
      <c r="C728" s="5" t="s">
        <v>2445</v>
      </c>
      <c r="D728" s="5"/>
      <c r="E728" s="9" t="s">
        <v>2446</v>
      </c>
      <c r="F728" s="10">
        <v>2020</v>
      </c>
      <c r="G728" s="10" t="s">
        <v>68</v>
      </c>
      <c r="H728" s="10"/>
      <c r="I728" s="10">
        <v>1100</v>
      </c>
      <c r="J728" s="10" t="s">
        <v>17</v>
      </c>
      <c r="K728" s="10" t="s">
        <v>1354</v>
      </c>
      <c r="L728" s="10" t="s">
        <v>18</v>
      </c>
      <c r="M728" s="11">
        <v>1</v>
      </c>
      <c r="N728" s="10">
        <v>1</v>
      </c>
      <c r="O728" s="12" t="s">
        <v>2447</v>
      </c>
      <c r="P728" s="11">
        <f ca="1">IFERROR(__xludf.DUMMYFUNCTION("COUNTA(SPLIT(Q728,"" ""))"),193)</f>
        <v>193</v>
      </c>
      <c r="Q728" s="11">
        <v>9</v>
      </c>
      <c r="R728" s="11">
        <f ca="1">IFERROR(__xludf.DUMMYFUNCTION("COUNTA(SPLIT($Q728,CHAR(10),FALSE))"),1)</f>
        <v>1</v>
      </c>
      <c r="S728" s="2">
        <v>-0.57459094700000002</v>
      </c>
      <c r="T728" s="2">
        <v>0.46317639900000002</v>
      </c>
      <c r="U728" s="2">
        <v>53.39</v>
      </c>
      <c r="V728" s="2">
        <v>11.2</v>
      </c>
      <c r="W728" s="2">
        <v>11.21</v>
      </c>
      <c r="X728" s="2">
        <v>14</v>
      </c>
      <c r="Y728" s="2">
        <v>9.33</v>
      </c>
      <c r="Z728" s="2">
        <v>0.24382999999999999</v>
      </c>
      <c r="AA728" s="2">
        <v>0.22885</v>
      </c>
      <c r="AB728" s="2">
        <v>23.900812930000001</v>
      </c>
    </row>
    <row r="729" spans="1:28" x14ac:dyDescent="0.2">
      <c r="A729" s="8">
        <v>2278</v>
      </c>
      <c r="B729" s="5" t="s">
        <v>1335</v>
      </c>
      <c r="C729" s="5" t="s">
        <v>2448</v>
      </c>
      <c r="D729" s="5"/>
      <c r="E729" s="9" t="s">
        <v>2449</v>
      </c>
      <c r="F729" s="10">
        <v>2020</v>
      </c>
      <c r="G729" s="10" t="s">
        <v>68</v>
      </c>
      <c r="H729" s="10" t="s">
        <v>1338</v>
      </c>
      <c r="I729" s="10">
        <v>1100</v>
      </c>
      <c r="J729" s="10" t="s">
        <v>17</v>
      </c>
      <c r="K729" s="10" t="s">
        <v>1339</v>
      </c>
      <c r="L729" s="10" t="s">
        <v>18</v>
      </c>
      <c r="M729" s="11">
        <v>1</v>
      </c>
      <c r="N729" s="10">
        <v>1</v>
      </c>
      <c r="O729" s="12" t="s">
        <v>2450</v>
      </c>
      <c r="P729" s="11">
        <f ca="1">IFERROR(__xludf.DUMMYFUNCTION("COUNTA(SPLIT(Q729,"" ""))"),180)</f>
        <v>180</v>
      </c>
      <c r="Q729" s="11">
        <v>10</v>
      </c>
      <c r="R729" s="11">
        <f ca="1">IFERROR(__xludf.DUMMYFUNCTION("COUNTA(SPLIT($Q729,CHAR(10),FALSE))"),2)</f>
        <v>2</v>
      </c>
      <c r="S729" s="2">
        <v>-2.2095900830000001</v>
      </c>
      <c r="T729" s="2">
        <v>0.52464890799999997</v>
      </c>
      <c r="U729" s="2">
        <v>36.11</v>
      </c>
      <c r="V729" s="2">
        <v>12.4</v>
      </c>
      <c r="W729" s="2">
        <v>11.71</v>
      </c>
      <c r="X729" s="2">
        <v>14</v>
      </c>
      <c r="Y729" s="2">
        <v>10.36</v>
      </c>
      <c r="Z729" s="2">
        <v>0.22436</v>
      </c>
      <c r="AA729" s="2">
        <v>0.19070000000000001</v>
      </c>
      <c r="AB729" s="2">
        <v>9.6115853050000002</v>
      </c>
    </row>
    <row r="730" spans="1:28" x14ac:dyDescent="0.2">
      <c r="A730" s="8">
        <v>2279</v>
      </c>
      <c r="B730" s="5" t="s">
        <v>1319</v>
      </c>
      <c r="C730" s="5" t="s">
        <v>2451</v>
      </c>
      <c r="D730" s="5"/>
      <c r="E730" s="9" t="s">
        <v>2452</v>
      </c>
      <c r="F730" s="10">
        <v>2020</v>
      </c>
      <c r="G730" s="10" t="s">
        <v>68</v>
      </c>
      <c r="H730" s="10" t="s">
        <v>1338</v>
      </c>
      <c r="I730" s="10">
        <v>1100</v>
      </c>
      <c r="J730" s="10" t="s">
        <v>51</v>
      </c>
      <c r="K730" s="10" t="s">
        <v>1323</v>
      </c>
      <c r="L730" s="10" t="s">
        <v>18</v>
      </c>
      <c r="M730" s="11">
        <v>1</v>
      </c>
      <c r="N730" s="10">
        <v>1</v>
      </c>
      <c r="O730" s="12" t="s">
        <v>2453</v>
      </c>
      <c r="P730" s="11">
        <f ca="1">IFERROR(__xludf.DUMMYFUNCTION("COUNTA(SPLIT(Q730,"" ""))"),187)</f>
        <v>187</v>
      </c>
      <c r="Q730" s="11">
        <v>12</v>
      </c>
      <c r="R730" s="11">
        <f ca="1">IFERROR(__xludf.DUMMYFUNCTION("COUNTA(SPLIT($Q730,CHAR(10),FALSE))"),3)</f>
        <v>3</v>
      </c>
      <c r="S730" s="2">
        <v>-1.433352744</v>
      </c>
      <c r="T730" s="2">
        <v>0.49009185500000002</v>
      </c>
      <c r="U730" s="2">
        <v>58.77</v>
      </c>
      <c r="V730" s="2">
        <v>8.6300000000000008</v>
      </c>
      <c r="W730" s="2">
        <v>7.74</v>
      </c>
      <c r="X730" s="2">
        <v>11</v>
      </c>
      <c r="Y730" s="2">
        <v>8.99</v>
      </c>
      <c r="Z730" s="2">
        <v>0.21970999999999999</v>
      </c>
      <c r="AA730" s="2">
        <v>0.19211</v>
      </c>
      <c r="AB730" s="2">
        <v>18.73356064</v>
      </c>
    </row>
    <row r="731" spans="1:28" x14ac:dyDescent="0.2">
      <c r="A731" s="8">
        <v>2281</v>
      </c>
      <c r="B731" s="5" t="s">
        <v>1335</v>
      </c>
      <c r="C731" s="5" t="s">
        <v>2454</v>
      </c>
      <c r="D731" s="5"/>
      <c r="E731" s="9" t="s">
        <v>2455</v>
      </c>
      <c r="F731" s="10">
        <v>2020</v>
      </c>
      <c r="G731" s="10" t="s">
        <v>68</v>
      </c>
      <c r="H731" s="10" t="s">
        <v>1338</v>
      </c>
      <c r="I731" s="10">
        <v>1500</v>
      </c>
      <c r="J731" s="10" t="s">
        <v>51</v>
      </c>
      <c r="K731" s="10" t="s">
        <v>1339</v>
      </c>
      <c r="L731" s="10" t="s">
        <v>18</v>
      </c>
      <c r="M731" s="11">
        <v>1</v>
      </c>
      <c r="N731" s="10">
        <v>1</v>
      </c>
      <c r="O731" s="12" t="s">
        <v>2456</v>
      </c>
      <c r="P731" s="11">
        <f ca="1">IFERROR(__xludf.DUMMYFUNCTION("COUNTA(SPLIT(Q731,"" ""))"),160)</f>
        <v>160</v>
      </c>
      <c r="Q731" s="11">
        <v>5</v>
      </c>
      <c r="R731" s="11">
        <f ca="1">IFERROR(__xludf.DUMMYFUNCTION("COUNTA(SPLIT($Q731,CHAR(10),FALSE))"),1)</f>
        <v>1</v>
      </c>
      <c r="S731" s="2">
        <v>-0.936817071</v>
      </c>
      <c r="T731" s="2">
        <v>0.47132288700000002</v>
      </c>
      <c r="U731" s="2">
        <v>35.43</v>
      </c>
      <c r="V731" s="2">
        <v>16.32</v>
      </c>
      <c r="W731" s="2">
        <v>17.75</v>
      </c>
      <c r="X731" s="2">
        <v>14</v>
      </c>
      <c r="Y731" s="2">
        <v>10.43</v>
      </c>
      <c r="Z731" s="2">
        <v>0.38246999999999998</v>
      </c>
      <c r="AA731" s="2">
        <v>0.37809999999999999</v>
      </c>
      <c r="AB731" s="2">
        <v>3.9030339550000002</v>
      </c>
    </row>
    <row r="732" spans="1:28" x14ac:dyDescent="0.2">
      <c r="A732" s="8">
        <v>2282</v>
      </c>
      <c r="B732" s="5" t="s">
        <v>1335</v>
      </c>
      <c r="C732" s="5" t="s">
        <v>2457</v>
      </c>
      <c r="D732" s="5"/>
      <c r="E732" s="9" t="s">
        <v>2458</v>
      </c>
      <c r="F732" s="10">
        <v>2020</v>
      </c>
      <c r="G732" s="10" t="s">
        <v>68</v>
      </c>
      <c r="H732" s="10" t="s">
        <v>1322</v>
      </c>
      <c r="I732" s="10">
        <v>1500</v>
      </c>
      <c r="J732" s="10" t="s">
        <v>51</v>
      </c>
      <c r="K732" s="10" t="s">
        <v>1339</v>
      </c>
      <c r="L732" s="10" t="s">
        <v>18</v>
      </c>
      <c r="M732" s="11">
        <v>1</v>
      </c>
      <c r="N732" s="10">
        <v>1</v>
      </c>
      <c r="O732" s="12" t="s">
        <v>2459</v>
      </c>
      <c r="P732" s="11">
        <f ca="1">IFERROR(__xludf.DUMMYFUNCTION("COUNTA(SPLIT(Q732,"" ""))"),167)</f>
        <v>167</v>
      </c>
      <c r="Q732" s="11">
        <v>5</v>
      </c>
      <c r="R732" s="11">
        <f ca="1">IFERROR(__xludf.DUMMYFUNCTION("COUNTA(SPLIT($Q732,CHAR(10),FALSE))"),1)</f>
        <v>1</v>
      </c>
      <c r="S732" s="2">
        <v>-2.5503708270000001</v>
      </c>
      <c r="T732" s="2">
        <v>0.58969817700000005</v>
      </c>
      <c r="U732" s="2">
        <v>35.22</v>
      </c>
      <c r="V732" s="2">
        <v>15.26</v>
      </c>
      <c r="W732" s="2">
        <v>16.440000000000001</v>
      </c>
      <c r="X732" s="2">
        <v>16</v>
      </c>
      <c r="Y732" s="2">
        <v>11.54</v>
      </c>
      <c r="Z732" s="2">
        <v>0.44924999999999998</v>
      </c>
      <c r="AA732" s="2">
        <v>0.43156</v>
      </c>
      <c r="AB732" s="2">
        <v>9.7535957159999995</v>
      </c>
    </row>
    <row r="733" spans="1:28" x14ac:dyDescent="0.2">
      <c r="A733" s="8">
        <v>2283</v>
      </c>
      <c r="B733" s="5" t="s">
        <v>1319</v>
      </c>
      <c r="C733" s="5" t="s">
        <v>2460</v>
      </c>
      <c r="D733" s="5"/>
      <c r="E733" s="9" t="s">
        <v>2461</v>
      </c>
      <c r="F733" s="10">
        <v>2020</v>
      </c>
      <c r="G733" s="10" t="s">
        <v>68</v>
      </c>
      <c r="H733" s="10" t="s">
        <v>1346</v>
      </c>
      <c r="I733" s="10">
        <v>900</v>
      </c>
      <c r="J733" s="10" t="s">
        <v>51</v>
      </c>
      <c r="K733" s="10" t="s">
        <v>1323</v>
      </c>
      <c r="L733" s="10" t="s">
        <v>18</v>
      </c>
      <c r="M733" s="11">
        <v>1</v>
      </c>
      <c r="N733" s="10">
        <v>1</v>
      </c>
      <c r="O733" s="12" t="s">
        <v>2462</v>
      </c>
      <c r="P733" s="11">
        <f ca="1">IFERROR(__xludf.DUMMYFUNCTION("COUNTA(SPLIT(Q733,"" ""))"),187)</f>
        <v>187</v>
      </c>
      <c r="Q733" s="11">
        <v>11</v>
      </c>
      <c r="R733" s="11">
        <f ca="1">IFERROR(__xludf.DUMMYFUNCTION("COUNTA(SPLIT($Q733,CHAR(10),FALSE))"),1)</f>
        <v>1</v>
      </c>
      <c r="S733" s="2">
        <v>-0.49434771999999999</v>
      </c>
      <c r="T733" s="2">
        <v>0.46234176300000002</v>
      </c>
      <c r="U733" s="2">
        <v>74.22</v>
      </c>
      <c r="V733" s="2">
        <v>7.13</v>
      </c>
      <c r="W733" s="2">
        <v>6.71</v>
      </c>
      <c r="X733" s="2">
        <v>9</v>
      </c>
      <c r="Y733" s="2">
        <v>7.6</v>
      </c>
      <c r="Z733" s="2">
        <v>0.23163</v>
      </c>
      <c r="AA733" s="2">
        <v>0.23404</v>
      </c>
      <c r="AB733" s="2">
        <v>16.290376259999999</v>
      </c>
    </row>
    <row r="734" spans="1:28" x14ac:dyDescent="0.2">
      <c r="A734" s="8">
        <v>2284</v>
      </c>
      <c r="B734" s="5" t="s">
        <v>1335</v>
      </c>
      <c r="C734" s="5" t="s">
        <v>2463</v>
      </c>
      <c r="D734" s="5"/>
      <c r="E734" s="9" t="s">
        <v>2464</v>
      </c>
      <c r="F734" s="10">
        <v>2020</v>
      </c>
      <c r="G734" s="10" t="s">
        <v>68</v>
      </c>
      <c r="H734" s="10" t="s">
        <v>1346</v>
      </c>
      <c r="I734" s="10">
        <v>1700</v>
      </c>
      <c r="J734" s="10" t="s">
        <v>51</v>
      </c>
      <c r="K734" s="10" t="s">
        <v>1339</v>
      </c>
      <c r="L734" s="10" t="s">
        <v>18</v>
      </c>
      <c r="M734" s="11">
        <v>1</v>
      </c>
      <c r="N734" s="10">
        <v>1</v>
      </c>
      <c r="O734" s="12" t="s">
        <v>2465</v>
      </c>
      <c r="P734" s="11">
        <f ca="1">IFERROR(__xludf.DUMMYFUNCTION("COUNTA(SPLIT(Q734,"" ""))"),150)</f>
        <v>150</v>
      </c>
      <c r="Q734" s="11">
        <v>5</v>
      </c>
      <c r="R734" s="11">
        <f ca="1">IFERROR(__xludf.DUMMYFUNCTION("COUNTA(SPLIT($Q734,CHAR(10),FALSE))"),1)</f>
        <v>1</v>
      </c>
      <c r="S734" s="2">
        <v>-2.510821102</v>
      </c>
      <c r="T734" s="2">
        <v>0.47563089400000003</v>
      </c>
      <c r="U734" s="2">
        <v>13.39</v>
      </c>
      <c r="V734" s="2">
        <v>18.84</v>
      </c>
      <c r="W734" s="2">
        <v>20.13</v>
      </c>
      <c r="X734" s="2">
        <v>18</v>
      </c>
      <c r="Y734" s="2">
        <v>12.81</v>
      </c>
      <c r="Z734" s="2">
        <v>0.49393999999999999</v>
      </c>
      <c r="AA734" s="2">
        <v>0.50236999999999998</v>
      </c>
      <c r="AB734" s="2">
        <v>10.163461849999999</v>
      </c>
    </row>
    <row r="735" spans="1:28" x14ac:dyDescent="0.2">
      <c r="A735" s="8">
        <v>2285</v>
      </c>
      <c r="B735" s="5" t="s">
        <v>1319</v>
      </c>
      <c r="C735" s="5" t="s">
        <v>2466</v>
      </c>
      <c r="D735" s="5"/>
      <c r="E735" s="9" t="s">
        <v>2467</v>
      </c>
      <c r="F735" s="10">
        <v>2020</v>
      </c>
      <c r="G735" s="10" t="s">
        <v>68</v>
      </c>
      <c r="H735" s="10" t="s">
        <v>1346</v>
      </c>
      <c r="I735" s="10">
        <v>700</v>
      </c>
      <c r="J735" s="10" t="s">
        <v>51</v>
      </c>
      <c r="K735" s="10" t="s">
        <v>1323</v>
      </c>
      <c r="L735" s="10" t="s">
        <v>18</v>
      </c>
      <c r="M735" s="11">
        <v>1</v>
      </c>
      <c r="N735" s="10">
        <v>1</v>
      </c>
      <c r="O735" s="12" t="s">
        <v>2468</v>
      </c>
      <c r="P735" s="11">
        <f ca="1">IFERROR(__xludf.DUMMYFUNCTION("COUNTA(SPLIT(Q735,"" ""))"),156)</f>
        <v>156</v>
      </c>
      <c r="Q735" s="11">
        <v>16</v>
      </c>
      <c r="R735" s="11">
        <f ca="1">IFERROR(__xludf.DUMMYFUNCTION("COUNTA(SPLIT($Q735,CHAR(10),FALSE))"),1)</f>
        <v>1</v>
      </c>
      <c r="S735" s="2">
        <v>4.9662063999999999E-2</v>
      </c>
      <c r="T735" s="2">
        <v>0.51635247900000003</v>
      </c>
      <c r="U735" s="2">
        <v>68.63</v>
      </c>
      <c r="V735" s="2">
        <v>6.12</v>
      </c>
      <c r="W735" s="2">
        <v>4.66</v>
      </c>
      <c r="X735" s="2">
        <v>9</v>
      </c>
      <c r="Y735" s="2">
        <v>7.54</v>
      </c>
      <c r="Z735" s="2">
        <v>0.20152</v>
      </c>
      <c r="AA735" s="2">
        <v>0.20152</v>
      </c>
      <c r="AB735" s="2">
        <v>23.525065179999999</v>
      </c>
    </row>
    <row r="736" spans="1:28" x14ac:dyDescent="0.2">
      <c r="A736" s="8">
        <v>2286</v>
      </c>
      <c r="B736" s="5" t="s">
        <v>1335</v>
      </c>
      <c r="C736" s="5" t="s">
        <v>2469</v>
      </c>
      <c r="D736" s="5"/>
      <c r="E736" s="9" t="s">
        <v>2470</v>
      </c>
      <c r="F736" s="10">
        <v>2020</v>
      </c>
      <c r="G736" s="10" t="s">
        <v>68</v>
      </c>
      <c r="H736" s="10" t="s">
        <v>1322</v>
      </c>
      <c r="I736" s="10">
        <v>1300</v>
      </c>
      <c r="J736" s="10" t="s">
        <v>51</v>
      </c>
      <c r="K736" s="10" t="s">
        <v>1339</v>
      </c>
      <c r="L736" s="10" t="s">
        <v>22</v>
      </c>
      <c r="M736" s="11">
        <v>2</v>
      </c>
      <c r="N736" s="10">
        <v>1.5</v>
      </c>
      <c r="O736" s="12" t="s">
        <v>2471</v>
      </c>
      <c r="P736" s="11">
        <f ca="1">IFERROR(__xludf.DUMMYFUNCTION("COUNTA(SPLIT(Q736,"" ""))"),139)</f>
        <v>139</v>
      </c>
      <c r="Q736" s="11">
        <v>8</v>
      </c>
      <c r="R736" s="11">
        <f ca="1">IFERROR(__xludf.DUMMYFUNCTION("COUNTA(SPLIT($Q736,CHAR(10),FALSE))"),1)</f>
        <v>1</v>
      </c>
      <c r="S736" s="2">
        <v>-2.2729524730000001</v>
      </c>
      <c r="T736" s="2">
        <v>0.51880519000000003</v>
      </c>
      <c r="U736" s="2">
        <v>47.19</v>
      </c>
      <c r="V736" s="2">
        <v>11.68</v>
      </c>
      <c r="W736" s="2">
        <v>11.45</v>
      </c>
      <c r="X736" s="2">
        <v>14</v>
      </c>
      <c r="Y736" s="2">
        <v>9.9</v>
      </c>
      <c r="Z736" s="2">
        <v>0.22921</v>
      </c>
      <c r="AA736" s="2">
        <v>0.24676000000000001</v>
      </c>
      <c r="AB736" s="2">
        <v>5.00533553</v>
      </c>
    </row>
    <row r="737" spans="1:28" x14ac:dyDescent="0.2">
      <c r="A737" s="8">
        <v>2287</v>
      </c>
      <c r="B737" s="5" t="s">
        <v>1335</v>
      </c>
      <c r="C737" s="5" t="s">
        <v>2472</v>
      </c>
      <c r="D737" s="5"/>
      <c r="E737" s="9" t="s">
        <v>2473</v>
      </c>
      <c r="F737" s="10">
        <v>2020</v>
      </c>
      <c r="G737" s="10" t="s">
        <v>68</v>
      </c>
      <c r="H737" s="10" t="s">
        <v>1322</v>
      </c>
      <c r="I737" s="10">
        <v>1300</v>
      </c>
      <c r="J737" s="10" t="s">
        <v>51</v>
      </c>
      <c r="K737" s="10" t="s">
        <v>1339</v>
      </c>
      <c r="L737" s="10" t="s">
        <v>22</v>
      </c>
      <c r="M737" s="11">
        <v>2</v>
      </c>
      <c r="N737" s="10">
        <v>1.5</v>
      </c>
      <c r="O737" s="12" t="s">
        <v>2474</v>
      </c>
      <c r="P737" s="11">
        <f ca="1">IFERROR(__xludf.DUMMYFUNCTION("COUNTA(SPLIT(Q737,"" ""))"),153)</f>
        <v>153</v>
      </c>
      <c r="Q737" s="11">
        <v>6</v>
      </c>
      <c r="R737" s="11">
        <f ca="1">IFERROR(__xludf.DUMMYFUNCTION("COUNTA(SPLIT($Q737,CHAR(10),FALSE))"),1)</f>
        <v>1</v>
      </c>
      <c r="S737" s="2">
        <v>-1.060679063</v>
      </c>
      <c r="T737" s="2">
        <v>0.4383281</v>
      </c>
      <c r="U737" s="2">
        <v>38.85</v>
      </c>
      <c r="V737" s="2">
        <v>14.18</v>
      </c>
      <c r="W737" s="2">
        <v>15.61</v>
      </c>
      <c r="X737" s="2">
        <v>15</v>
      </c>
      <c r="Y737" s="2">
        <v>12.02</v>
      </c>
      <c r="Z737" s="2">
        <v>0.38350000000000001</v>
      </c>
      <c r="AA737" s="2">
        <v>0.40711999999999998</v>
      </c>
      <c r="AB737" s="2">
        <v>2.1314397899999999</v>
      </c>
    </row>
    <row r="738" spans="1:28" x14ac:dyDescent="0.2">
      <c r="A738" s="8">
        <v>2288</v>
      </c>
      <c r="B738" s="5" t="s">
        <v>1319</v>
      </c>
      <c r="C738" s="5" t="s">
        <v>2475</v>
      </c>
      <c r="D738" s="5"/>
      <c r="E738" s="9" t="s">
        <v>2476</v>
      </c>
      <c r="F738" s="10">
        <v>2020</v>
      </c>
      <c r="G738" s="10" t="s">
        <v>68</v>
      </c>
      <c r="H738" s="10" t="s">
        <v>1338</v>
      </c>
      <c r="I738" s="10">
        <v>1100</v>
      </c>
      <c r="J738" s="10" t="s">
        <v>877</v>
      </c>
      <c r="K738" s="10" t="s">
        <v>1323</v>
      </c>
      <c r="L738" s="10" t="s">
        <v>18</v>
      </c>
      <c r="M738" s="11">
        <v>1</v>
      </c>
      <c r="N738" s="10">
        <v>1</v>
      </c>
      <c r="O738" s="12" t="s">
        <v>2477</v>
      </c>
      <c r="P738" s="11">
        <f ca="1">IFERROR(__xludf.DUMMYFUNCTION("COUNTA(SPLIT(Q738,"" ""))"),195)</f>
        <v>195</v>
      </c>
      <c r="Q738" s="11">
        <v>11</v>
      </c>
      <c r="R738" s="11">
        <f ca="1">IFERROR(__xludf.DUMMYFUNCTION("COUNTA(SPLIT($Q738,CHAR(10),FALSE))"),1)</f>
        <v>1</v>
      </c>
      <c r="S738" s="2">
        <v>-1.5506048859999999</v>
      </c>
      <c r="T738" s="2">
        <v>0.48762563599999997</v>
      </c>
      <c r="U738" s="2">
        <v>46.08</v>
      </c>
      <c r="V738" s="2">
        <v>11.28</v>
      </c>
      <c r="W738" s="2">
        <v>10.54</v>
      </c>
      <c r="X738" s="2">
        <v>14</v>
      </c>
      <c r="Y738" s="2">
        <v>9.41</v>
      </c>
      <c r="Z738" s="2">
        <v>0.38780999999999999</v>
      </c>
      <c r="AA738" s="2">
        <v>0.35144999999999998</v>
      </c>
      <c r="AB738" s="2">
        <v>19.455672209999999</v>
      </c>
    </row>
    <row r="739" spans="1:28" x14ac:dyDescent="0.2">
      <c r="A739" s="8">
        <v>2289</v>
      </c>
      <c r="B739" s="5" t="s">
        <v>1335</v>
      </c>
      <c r="C739" s="5" t="s">
        <v>2478</v>
      </c>
      <c r="D739" s="5"/>
      <c r="E739" s="9" t="s">
        <v>2479</v>
      </c>
      <c r="F739" s="10">
        <v>2020</v>
      </c>
      <c r="G739" s="10" t="s">
        <v>68</v>
      </c>
      <c r="H739" s="10" t="s">
        <v>1346</v>
      </c>
      <c r="I739" s="10">
        <v>1300</v>
      </c>
      <c r="J739" s="10" t="s">
        <v>51</v>
      </c>
      <c r="K739" s="10" t="s">
        <v>1339</v>
      </c>
      <c r="L739" s="10" t="s">
        <v>18</v>
      </c>
      <c r="M739" s="11">
        <v>1</v>
      </c>
      <c r="N739" s="10">
        <v>1</v>
      </c>
      <c r="O739" s="12" t="s">
        <v>2480</v>
      </c>
      <c r="P739" s="11">
        <f ca="1">IFERROR(__xludf.DUMMYFUNCTION("COUNTA(SPLIT(Q739,"" ""))"),181)</f>
        <v>181</v>
      </c>
      <c r="Q739" s="11">
        <v>9</v>
      </c>
      <c r="R739" s="11">
        <f ca="1">IFERROR(__xludf.DUMMYFUNCTION("COUNTA(SPLIT($Q739,CHAR(10),FALSE))"),2)</f>
        <v>2</v>
      </c>
      <c r="S739" s="2">
        <v>-1.780923343</v>
      </c>
      <c r="T739" s="2">
        <v>0.48148152799999999</v>
      </c>
      <c r="U739" s="2">
        <v>36.880000000000003</v>
      </c>
      <c r="V739" s="2">
        <v>13.17</v>
      </c>
      <c r="W739" s="2">
        <v>12.02</v>
      </c>
      <c r="X739" s="2">
        <v>16</v>
      </c>
      <c r="Y739" s="2">
        <v>11.12</v>
      </c>
      <c r="Z739" s="2">
        <v>0.40484999999999999</v>
      </c>
      <c r="AA739" s="2">
        <v>0.37737999999999999</v>
      </c>
      <c r="AB739" s="2">
        <v>6.0559160820000004</v>
      </c>
    </row>
    <row r="740" spans="1:28" x14ac:dyDescent="0.2">
      <c r="A740" s="8">
        <v>2290</v>
      </c>
      <c r="B740" s="5" t="s">
        <v>1319</v>
      </c>
      <c r="C740" s="5" t="s">
        <v>2481</v>
      </c>
      <c r="D740" s="5"/>
      <c r="E740" s="9" t="s">
        <v>2482</v>
      </c>
      <c r="F740" s="10">
        <v>2020</v>
      </c>
      <c r="G740" s="10" t="s">
        <v>68</v>
      </c>
      <c r="H740" s="10" t="s">
        <v>1346</v>
      </c>
      <c r="I740" s="10">
        <v>1300</v>
      </c>
      <c r="J740" s="10" t="s">
        <v>51</v>
      </c>
      <c r="K740" s="10" t="s">
        <v>1323</v>
      </c>
      <c r="L740" s="10" t="s">
        <v>18</v>
      </c>
      <c r="M740" s="11">
        <v>1</v>
      </c>
      <c r="N740" s="10">
        <v>1</v>
      </c>
      <c r="O740" s="12" t="s">
        <v>2483</v>
      </c>
      <c r="P740" s="11">
        <f ca="1">IFERROR(__xludf.DUMMYFUNCTION("COUNTA(SPLIT(Q740,"" ""))"),172)</f>
        <v>172</v>
      </c>
      <c r="Q740" s="11">
        <v>10</v>
      </c>
      <c r="R740" s="11">
        <f ca="1">IFERROR(__xludf.DUMMYFUNCTION("COUNTA(SPLIT($Q740,CHAR(10),FALSE))"),3)</f>
        <v>3</v>
      </c>
      <c r="S740" s="2">
        <v>-1.5168447350000001</v>
      </c>
      <c r="T740" s="2">
        <v>0.47314452699999998</v>
      </c>
      <c r="U740" s="2">
        <v>46.72</v>
      </c>
      <c r="V740" s="2">
        <v>11.07</v>
      </c>
      <c r="W740" s="2">
        <v>11.32</v>
      </c>
      <c r="X740" s="2">
        <v>12</v>
      </c>
      <c r="Y740" s="2">
        <v>11.31</v>
      </c>
      <c r="Z740" s="2">
        <v>0.41208</v>
      </c>
      <c r="AA740" s="2">
        <v>0.40503</v>
      </c>
      <c r="AB740" s="2">
        <v>7.3835225229999999</v>
      </c>
    </row>
    <row r="741" spans="1:28" x14ac:dyDescent="0.2">
      <c r="A741" s="8">
        <v>2291</v>
      </c>
      <c r="B741" s="5" t="s">
        <v>1335</v>
      </c>
      <c r="C741" s="5" t="s">
        <v>2484</v>
      </c>
      <c r="D741" s="5"/>
      <c r="E741" s="9" t="s">
        <v>2485</v>
      </c>
      <c r="F741" s="10">
        <v>2020</v>
      </c>
      <c r="G741" s="10" t="s">
        <v>68</v>
      </c>
      <c r="H741" s="10" t="s">
        <v>1346</v>
      </c>
      <c r="I741" s="10">
        <v>1300</v>
      </c>
      <c r="J741" s="10" t="s">
        <v>51</v>
      </c>
      <c r="K741" s="10" t="s">
        <v>1339</v>
      </c>
      <c r="L741" s="10" t="s">
        <v>18</v>
      </c>
      <c r="M741" s="11">
        <v>1</v>
      </c>
      <c r="N741" s="10">
        <v>1</v>
      </c>
      <c r="O741" s="12" t="s">
        <v>2486</v>
      </c>
      <c r="P741" s="11">
        <f ca="1">IFERROR(__xludf.DUMMYFUNCTION("COUNTA(SPLIT(Q741,"" ""))"),170)</f>
        <v>170</v>
      </c>
      <c r="Q741" s="11">
        <v>8</v>
      </c>
      <c r="R741" s="11">
        <f ca="1">IFERROR(__xludf.DUMMYFUNCTION("COUNTA(SPLIT($Q741,CHAR(10),FALSE))"),3)</f>
        <v>3</v>
      </c>
      <c r="S741" s="2">
        <v>-1.869676686</v>
      </c>
      <c r="T741" s="2">
        <v>0.527168584</v>
      </c>
      <c r="U741" s="2">
        <v>54.24</v>
      </c>
      <c r="V741" s="2">
        <v>11.16</v>
      </c>
      <c r="W741" s="2">
        <v>11.58</v>
      </c>
      <c r="X741" s="2">
        <v>13</v>
      </c>
      <c r="Y741" s="2">
        <v>10.11</v>
      </c>
      <c r="Z741" s="2">
        <v>0.27631</v>
      </c>
      <c r="AA741" s="2">
        <v>0.27360000000000001</v>
      </c>
      <c r="AB741" s="2">
        <v>10.974086249999999</v>
      </c>
    </row>
    <row r="742" spans="1:28" x14ac:dyDescent="0.2">
      <c r="A742" s="8">
        <v>2292</v>
      </c>
      <c r="B742" s="5" t="s">
        <v>1335</v>
      </c>
      <c r="C742" s="5" t="s">
        <v>2487</v>
      </c>
      <c r="D742" s="5"/>
      <c r="E742" s="9" t="s">
        <v>2488</v>
      </c>
      <c r="F742" s="10">
        <v>2020</v>
      </c>
      <c r="G742" s="10" t="s">
        <v>68</v>
      </c>
      <c r="H742" s="10" t="s">
        <v>1322</v>
      </c>
      <c r="I742" s="10">
        <v>1100</v>
      </c>
      <c r="J742" s="10" t="s">
        <v>51</v>
      </c>
      <c r="K742" s="10" t="s">
        <v>1339</v>
      </c>
      <c r="L742" s="10" t="s">
        <v>18</v>
      </c>
      <c r="M742" s="11">
        <v>1</v>
      </c>
      <c r="N742" s="10">
        <v>1</v>
      </c>
      <c r="O742" s="12" t="s">
        <v>2489</v>
      </c>
      <c r="P742" s="11">
        <f ca="1">IFERROR(__xludf.DUMMYFUNCTION("COUNTA(SPLIT(Q742,"" ""))"),179)</f>
        <v>179</v>
      </c>
      <c r="Q742" s="11">
        <v>8</v>
      </c>
      <c r="R742" s="11">
        <f ca="1">IFERROR(__xludf.DUMMYFUNCTION("COUNTA(SPLIT($Q742,CHAR(10),FALSE))"),2)</f>
        <v>2</v>
      </c>
      <c r="S742" s="2">
        <v>-2.670400661</v>
      </c>
      <c r="T742" s="2">
        <v>0.55762726799999995</v>
      </c>
      <c r="U742" s="2">
        <v>39.19</v>
      </c>
      <c r="V742" s="2">
        <v>12.79</v>
      </c>
      <c r="W742" s="2">
        <v>13.38</v>
      </c>
      <c r="X742" s="2">
        <v>15</v>
      </c>
      <c r="Y742" s="2">
        <v>10.130000000000001</v>
      </c>
      <c r="Z742" s="2">
        <v>0.32191999999999998</v>
      </c>
      <c r="AA742" s="2">
        <v>0.29318</v>
      </c>
      <c r="AB742" s="2">
        <v>4.8636571240000004</v>
      </c>
    </row>
    <row r="743" spans="1:28" x14ac:dyDescent="0.2">
      <c r="A743" s="8">
        <v>2293</v>
      </c>
      <c r="B743" s="5" t="s">
        <v>1335</v>
      </c>
      <c r="C743" s="5" t="s">
        <v>2490</v>
      </c>
      <c r="D743" s="5"/>
      <c r="E743" s="9" t="s">
        <v>2491</v>
      </c>
      <c r="F743" s="10">
        <v>2020</v>
      </c>
      <c r="G743" s="10" t="s">
        <v>68</v>
      </c>
      <c r="H743" s="10" t="s">
        <v>1322</v>
      </c>
      <c r="I743" s="10">
        <v>1300</v>
      </c>
      <c r="J743" s="10" t="s">
        <v>51</v>
      </c>
      <c r="K743" s="10" t="s">
        <v>1339</v>
      </c>
      <c r="L743" s="10" t="s">
        <v>18</v>
      </c>
      <c r="M743" s="11">
        <v>1</v>
      </c>
      <c r="N743" s="10">
        <v>1</v>
      </c>
      <c r="O743" s="12" t="s">
        <v>2492</v>
      </c>
      <c r="P743" s="11">
        <f ca="1">IFERROR(__xludf.DUMMYFUNCTION("COUNTA(SPLIT(Q743,"" ""))"),145)</f>
        <v>145</v>
      </c>
      <c r="Q743" s="11">
        <v>6</v>
      </c>
      <c r="R743" s="11">
        <f ca="1">IFERROR(__xludf.DUMMYFUNCTION("COUNTA(SPLIT($Q743,CHAR(10),FALSE))"),1)</f>
        <v>1</v>
      </c>
      <c r="S743" s="2">
        <v>-0.23614128300000001</v>
      </c>
      <c r="T743" s="2">
        <v>0.48741118900000002</v>
      </c>
      <c r="U743" s="2">
        <v>53.36</v>
      </c>
      <c r="V743" s="2">
        <v>11.82</v>
      </c>
      <c r="W743" s="2">
        <v>11.63</v>
      </c>
      <c r="X743" s="2">
        <v>14</v>
      </c>
      <c r="Y743" s="2">
        <v>9.6300000000000008</v>
      </c>
      <c r="Z743" s="2">
        <v>0.28927999999999998</v>
      </c>
      <c r="AA743" s="2">
        <v>0.30041000000000001</v>
      </c>
      <c r="AB743" s="2">
        <v>2.930261051</v>
      </c>
    </row>
    <row r="744" spans="1:28" x14ac:dyDescent="0.2">
      <c r="A744" s="8">
        <v>2294</v>
      </c>
      <c r="B744" s="5" t="s">
        <v>2493</v>
      </c>
      <c r="C744" s="5" t="s">
        <v>2494</v>
      </c>
      <c r="D744" s="5"/>
      <c r="E744" s="9" t="s">
        <v>2495</v>
      </c>
      <c r="F744" s="10">
        <v>2020</v>
      </c>
      <c r="G744" s="10" t="s">
        <v>68</v>
      </c>
      <c r="H744" s="10"/>
      <c r="I744" s="10">
        <v>500</v>
      </c>
      <c r="J744" s="10" t="s">
        <v>17</v>
      </c>
      <c r="K744" s="10" t="s">
        <v>1354</v>
      </c>
      <c r="L744" s="10" t="s">
        <v>18</v>
      </c>
      <c r="M744" s="11">
        <v>1</v>
      </c>
      <c r="N744" s="10">
        <v>1</v>
      </c>
      <c r="O744" s="12" t="s">
        <v>2496</v>
      </c>
      <c r="P744" s="11">
        <f ca="1">IFERROR(__xludf.DUMMYFUNCTION("COUNTA(SPLIT(Q744,"" ""))"),192)</f>
        <v>192</v>
      </c>
      <c r="Q744" s="11">
        <v>18</v>
      </c>
      <c r="R744" s="11">
        <f ca="1">IFERROR(__xludf.DUMMYFUNCTION("COUNTA(SPLIT($Q744,CHAR(10),FALSE))"),1)</f>
        <v>1</v>
      </c>
      <c r="S744" s="2">
        <v>0.58634219700000001</v>
      </c>
      <c r="T744" s="2">
        <v>0.50287113900000002</v>
      </c>
      <c r="U744" s="2">
        <v>81.89</v>
      </c>
      <c r="V744" s="2">
        <v>4.49</v>
      </c>
      <c r="W744" s="2">
        <v>4.4000000000000004</v>
      </c>
      <c r="X744" s="2">
        <v>6</v>
      </c>
      <c r="Y744" s="2">
        <v>5.81</v>
      </c>
      <c r="Z744" s="2">
        <v>0.19819999999999999</v>
      </c>
      <c r="AA744" s="2">
        <v>0.17297999999999999</v>
      </c>
      <c r="AB744" s="2">
        <v>26.249201540000001</v>
      </c>
    </row>
    <row r="745" spans="1:28" x14ac:dyDescent="0.2">
      <c r="A745" s="8">
        <v>2295</v>
      </c>
      <c r="B745" s="5" t="s">
        <v>1319</v>
      </c>
      <c r="C745" s="5" t="s">
        <v>2497</v>
      </c>
      <c r="D745" s="5"/>
      <c r="E745" s="9" t="s">
        <v>2498</v>
      </c>
      <c r="F745" s="10">
        <v>2020</v>
      </c>
      <c r="G745" s="10" t="s">
        <v>68</v>
      </c>
      <c r="H745" s="10" t="s">
        <v>1322</v>
      </c>
      <c r="I745" s="10">
        <v>1300</v>
      </c>
      <c r="J745" s="10" t="s">
        <v>877</v>
      </c>
      <c r="K745" s="10" t="s">
        <v>1323</v>
      </c>
      <c r="L745" s="10" t="s">
        <v>22</v>
      </c>
      <c r="M745" s="11">
        <v>2</v>
      </c>
      <c r="N745" s="10">
        <v>1.5</v>
      </c>
      <c r="O745" s="16" t="s">
        <v>2499</v>
      </c>
      <c r="P745" s="11">
        <f ca="1">IFERROR(__xludf.DUMMYFUNCTION("COUNTA(SPLIT(Q745,"" ""))"),140)</f>
        <v>140</v>
      </c>
      <c r="Q745" s="11">
        <v>8</v>
      </c>
      <c r="R745" s="11">
        <f ca="1">IFERROR(__xludf.DUMMYFUNCTION("COUNTA(SPLIT($Q745,CHAR(10),FALSE))"),1)</f>
        <v>1</v>
      </c>
      <c r="S745" s="2">
        <v>-0.64155183599999999</v>
      </c>
      <c r="T745" s="2">
        <v>0.46704666299999997</v>
      </c>
      <c r="U745" s="2">
        <v>48.27</v>
      </c>
      <c r="V745" s="2">
        <v>10.87</v>
      </c>
      <c r="W745" s="2">
        <v>10.96</v>
      </c>
      <c r="X745" s="2">
        <v>12</v>
      </c>
      <c r="Y745" s="2">
        <v>10.37</v>
      </c>
      <c r="Z745" s="2">
        <v>0.31335000000000002</v>
      </c>
      <c r="AA745" s="2">
        <v>0.32252999999999998</v>
      </c>
      <c r="AB745" s="2">
        <v>13.961665569999999</v>
      </c>
    </row>
    <row r="746" spans="1:28" x14ac:dyDescent="0.2">
      <c r="A746" s="8">
        <v>2296</v>
      </c>
      <c r="B746" s="5" t="s">
        <v>2500</v>
      </c>
      <c r="C746" s="5" t="s">
        <v>2501</v>
      </c>
      <c r="D746" s="5"/>
      <c r="E746" s="9" t="s">
        <v>2502</v>
      </c>
      <c r="F746" s="10">
        <v>2020</v>
      </c>
      <c r="G746" s="10" t="s">
        <v>16</v>
      </c>
      <c r="H746" s="10"/>
      <c r="I746" s="10">
        <v>700</v>
      </c>
      <c r="J746" s="10" t="s">
        <v>51</v>
      </c>
      <c r="K746" s="10" t="s">
        <v>1354</v>
      </c>
      <c r="L746" s="10" t="s">
        <v>18</v>
      </c>
      <c r="M746" s="11">
        <v>1</v>
      </c>
      <c r="N746" s="10">
        <v>1</v>
      </c>
      <c r="O746" s="12" t="s">
        <v>2503</v>
      </c>
      <c r="P746" s="11">
        <f ca="1">IFERROR(__xludf.DUMMYFUNCTION("COUNTA(SPLIT(Q746,"" ""))"),193)</f>
        <v>193</v>
      </c>
      <c r="Q746" s="11">
        <v>21</v>
      </c>
      <c r="R746" s="11">
        <f ca="1">IFERROR(__xludf.DUMMYFUNCTION("COUNTA(SPLIT($Q746,CHAR(10),FALSE))"),2)</f>
        <v>2</v>
      </c>
      <c r="S746" s="2">
        <v>-0.48916879899999999</v>
      </c>
      <c r="T746" s="2">
        <v>0.48558410600000002</v>
      </c>
      <c r="U746" s="2">
        <v>75.36</v>
      </c>
      <c r="V746" s="2">
        <v>5.04</v>
      </c>
      <c r="W746" s="2">
        <v>4.62</v>
      </c>
      <c r="X746" s="2">
        <v>8</v>
      </c>
      <c r="Y746" s="2">
        <v>7.35</v>
      </c>
      <c r="Z746" s="2">
        <v>0.12408</v>
      </c>
      <c r="AA746" s="2">
        <v>9.3890000000000001E-2</v>
      </c>
      <c r="AB746" s="2">
        <v>24.953243100000002</v>
      </c>
    </row>
    <row r="747" spans="1:28" x14ac:dyDescent="0.2">
      <c r="A747" s="8">
        <v>2297</v>
      </c>
      <c r="B747" s="5" t="s">
        <v>2504</v>
      </c>
      <c r="C747" s="5" t="s">
        <v>2505</v>
      </c>
      <c r="D747" s="5"/>
      <c r="E747" s="9" t="s">
        <v>2506</v>
      </c>
      <c r="F747" s="10">
        <v>2020</v>
      </c>
      <c r="G747" s="10" t="s">
        <v>68</v>
      </c>
      <c r="H747" s="10"/>
      <c r="I747" s="10">
        <v>1100</v>
      </c>
      <c r="J747" s="10" t="s">
        <v>17</v>
      </c>
      <c r="K747" s="10" t="s">
        <v>1354</v>
      </c>
      <c r="L747" s="10" t="s">
        <v>18</v>
      </c>
      <c r="M747" s="11">
        <v>1</v>
      </c>
      <c r="N747" s="10">
        <v>1</v>
      </c>
      <c r="O747" s="12" t="s">
        <v>2507</v>
      </c>
      <c r="P747" s="11">
        <f ca="1">IFERROR(__xludf.DUMMYFUNCTION("COUNTA(SPLIT(Q747,"" ""))"),138)</f>
        <v>138</v>
      </c>
      <c r="Q747" s="11">
        <v>8</v>
      </c>
      <c r="R747" s="11">
        <f ca="1">IFERROR(__xludf.DUMMYFUNCTION("COUNTA(SPLIT($Q747,CHAR(10),FALSE))"),1)</f>
        <v>1</v>
      </c>
      <c r="S747" s="2">
        <v>-0.21847970999999999</v>
      </c>
      <c r="T747" s="2">
        <v>0.497326665</v>
      </c>
      <c r="U747" s="2">
        <v>52.62</v>
      </c>
      <c r="V747" s="2">
        <v>10.210000000000001</v>
      </c>
      <c r="W747" s="2">
        <v>11.24</v>
      </c>
      <c r="X747" s="2">
        <v>11</v>
      </c>
      <c r="Y747" s="2">
        <v>8.84</v>
      </c>
      <c r="Z747" s="2">
        <v>0.30934</v>
      </c>
      <c r="AA747" s="2">
        <v>0.32457999999999998</v>
      </c>
      <c r="AB747" s="2">
        <v>18.27098294</v>
      </c>
    </row>
    <row r="748" spans="1:28" x14ac:dyDescent="0.2">
      <c r="A748" s="8">
        <v>2299</v>
      </c>
      <c r="B748" s="5" t="s">
        <v>1319</v>
      </c>
      <c r="C748" s="5" t="s">
        <v>2508</v>
      </c>
      <c r="D748" s="5"/>
      <c r="E748" s="9" t="s">
        <v>2509</v>
      </c>
      <c r="F748" s="10">
        <v>2020</v>
      </c>
      <c r="G748" s="10" t="s">
        <v>68</v>
      </c>
      <c r="H748" s="10" t="s">
        <v>1346</v>
      </c>
      <c r="I748" s="10">
        <v>1300</v>
      </c>
      <c r="J748" s="10" t="s">
        <v>51</v>
      </c>
      <c r="K748" s="10" t="s">
        <v>1323</v>
      </c>
      <c r="L748" s="10" t="s">
        <v>18</v>
      </c>
      <c r="M748" s="11">
        <v>1</v>
      </c>
      <c r="N748" s="10">
        <v>1</v>
      </c>
      <c r="O748" s="12" t="s">
        <v>2510</v>
      </c>
      <c r="P748" s="11">
        <f ca="1">IFERROR(__xludf.DUMMYFUNCTION("COUNTA(SPLIT(Q748,"" ""))"),171)</f>
        <v>171</v>
      </c>
      <c r="Q748" s="11">
        <v>10</v>
      </c>
      <c r="R748" s="11">
        <f ca="1">IFERROR(__xludf.DUMMYFUNCTION("COUNTA(SPLIT($Q748,CHAR(10),FALSE))"),4)</f>
        <v>4</v>
      </c>
      <c r="S748" s="2">
        <v>5.7474516000000003E-2</v>
      </c>
      <c r="T748" s="2">
        <v>0.49091765100000001</v>
      </c>
      <c r="U748" s="2">
        <v>39.369999999999997</v>
      </c>
      <c r="V748" s="2">
        <v>11.72</v>
      </c>
      <c r="W748" s="2">
        <v>11.78</v>
      </c>
      <c r="X748" s="2">
        <v>14</v>
      </c>
      <c r="Y748" s="2">
        <v>10.56</v>
      </c>
      <c r="Z748" s="2">
        <v>0.29563</v>
      </c>
      <c r="AA748" s="2">
        <v>0.27245000000000003</v>
      </c>
      <c r="AB748" s="2">
        <v>11.06948605</v>
      </c>
    </row>
    <row r="749" spans="1:28" x14ac:dyDescent="0.2">
      <c r="A749" s="8">
        <v>2300</v>
      </c>
      <c r="B749" s="5" t="s">
        <v>2511</v>
      </c>
      <c r="C749" s="5" t="s">
        <v>2512</v>
      </c>
      <c r="D749" s="5" t="s">
        <v>1450</v>
      </c>
      <c r="E749" s="9" t="s">
        <v>1451</v>
      </c>
      <c r="F749" s="10">
        <v>2020</v>
      </c>
      <c r="G749" s="10" t="s">
        <v>16</v>
      </c>
      <c r="H749" s="10"/>
      <c r="I749" s="10">
        <v>700</v>
      </c>
      <c r="J749" s="10" t="s">
        <v>178</v>
      </c>
      <c r="K749" s="10" t="s">
        <v>1354</v>
      </c>
      <c r="L749" s="10" t="s">
        <v>18</v>
      </c>
      <c r="M749" s="11">
        <v>1</v>
      </c>
      <c r="N749" s="10">
        <v>1</v>
      </c>
      <c r="O749" s="12" t="s">
        <v>2513</v>
      </c>
      <c r="P749" s="11">
        <f ca="1">IFERROR(__xludf.DUMMYFUNCTION("COUNTA(SPLIT(Q749,"" ""))"),193)</f>
        <v>193</v>
      </c>
      <c r="Q749" s="11">
        <v>13</v>
      </c>
      <c r="R749" s="11">
        <f ca="1">IFERROR(__xludf.DUMMYFUNCTION("COUNTA(SPLIT($Q749,CHAR(10),FALSE))"),1)</f>
        <v>1</v>
      </c>
      <c r="S749" s="2">
        <v>-0.250598231</v>
      </c>
      <c r="T749" s="2">
        <v>0.46359343600000003</v>
      </c>
      <c r="U749" s="2">
        <v>80.3</v>
      </c>
      <c r="V749" s="2">
        <v>5.71</v>
      </c>
      <c r="W749" s="2">
        <v>6.55</v>
      </c>
      <c r="X749" s="2">
        <v>7</v>
      </c>
      <c r="Y749" s="2">
        <v>6.68</v>
      </c>
      <c r="Z749" s="2">
        <v>-5.7979999999999997E-2</v>
      </c>
      <c r="AA749" s="2">
        <v>-6.9260000000000002E-2</v>
      </c>
      <c r="AB749" s="2">
        <v>26.48121549</v>
      </c>
    </row>
    <row r="750" spans="1:28" x14ac:dyDescent="0.2">
      <c r="A750" s="8">
        <v>2301</v>
      </c>
      <c r="B750" s="5" t="s">
        <v>1319</v>
      </c>
      <c r="C750" s="5" t="s">
        <v>2514</v>
      </c>
      <c r="D750" s="5"/>
      <c r="E750" s="9" t="s">
        <v>2515</v>
      </c>
      <c r="F750" s="10">
        <v>2020</v>
      </c>
      <c r="G750" s="10" t="s">
        <v>68</v>
      </c>
      <c r="H750" s="10" t="s">
        <v>1338</v>
      </c>
      <c r="I750" s="10">
        <v>900</v>
      </c>
      <c r="J750" s="10" t="s">
        <v>17</v>
      </c>
      <c r="K750" s="10" t="s">
        <v>1323</v>
      </c>
      <c r="L750" s="10" t="s">
        <v>18</v>
      </c>
      <c r="M750" s="11">
        <v>1</v>
      </c>
      <c r="N750" s="10">
        <v>1</v>
      </c>
      <c r="O750" s="12" t="s">
        <v>2516</v>
      </c>
      <c r="P750" s="11">
        <f ca="1">IFERROR(__xludf.DUMMYFUNCTION("COUNTA(SPLIT(Q750,"" ""))"),193)</f>
        <v>193</v>
      </c>
      <c r="Q750" s="11">
        <v>18</v>
      </c>
      <c r="R750" s="11">
        <f ca="1">IFERROR(__xludf.DUMMYFUNCTION("COUNTA(SPLIT($Q750,CHAR(10),FALSE))"),5)</f>
        <v>5</v>
      </c>
      <c r="S750" s="2">
        <v>-1.2040630459999999</v>
      </c>
      <c r="T750" s="2">
        <v>0.46546832300000002</v>
      </c>
      <c r="U750" s="2">
        <v>58.51</v>
      </c>
      <c r="V750" s="2">
        <v>7.86</v>
      </c>
      <c r="W750" s="2">
        <v>6.09</v>
      </c>
      <c r="X750" s="2">
        <v>10</v>
      </c>
      <c r="Y750" s="2">
        <v>9.56</v>
      </c>
      <c r="Z750" s="2">
        <v>0.28778999999999999</v>
      </c>
      <c r="AA750" s="2">
        <v>0.25179000000000001</v>
      </c>
      <c r="AB750" s="2">
        <v>19.75962951</v>
      </c>
    </row>
    <row r="751" spans="1:28" x14ac:dyDescent="0.2">
      <c r="A751" s="8">
        <v>2302</v>
      </c>
      <c r="B751" s="5" t="s">
        <v>2517</v>
      </c>
      <c r="C751" s="5" t="s">
        <v>2518</v>
      </c>
      <c r="D751" s="5" t="s">
        <v>1450</v>
      </c>
      <c r="E751" s="9" t="s">
        <v>1451</v>
      </c>
      <c r="F751" s="10">
        <v>2020</v>
      </c>
      <c r="G751" s="10" t="s">
        <v>16</v>
      </c>
      <c r="H751" s="10"/>
      <c r="I751" s="10">
        <v>500</v>
      </c>
      <c r="J751" s="10" t="s">
        <v>877</v>
      </c>
      <c r="K751" s="10" t="s">
        <v>1354</v>
      </c>
      <c r="L751" s="10" t="s">
        <v>22</v>
      </c>
      <c r="M751" s="11">
        <v>2</v>
      </c>
      <c r="N751" s="10">
        <v>1.5</v>
      </c>
      <c r="O751" s="12" t="s">
        <v>2519</v>
      </c>
      <c r="P751" s="11">
        <f ca="1">IFERROR(__xludf.DUMMYFUNCTION("COUNTA(SPLIT(Q751,"" ""))"),145)</f>
        <v>145</v>
      </c>
      <c r="Q751" s="11">
        <v>16</v>
      </c>
      <c r="R751" s="11">
        <f ca="1">IFERROR(__xludf.DUMMYFUNCTION("COUNTA(SPLIT($Q751,CHAR(10),FALSE))"),1)</f>
        <v>1</v>
      </c>
      <c r="S751" s="2">
        <v>0.86632980100000001</v>
      </c>
      <c r="T751" s="2">
        <v>0.56334851799999996</v>
      </c>
      <c r="U751" s="2">
        <v>74.53</v>
      </c>
      <c r="V751" s="2">
        <v>5.12</v>
      </c>
      <c r="W751" s="2">
        <v>4.7300000000000004</v>
      </c>
      <c r="X751" s="2">
        <v>8</v>
      </c>
      <c r="Y751" s="2">
        <v>6.7</v>
      </c>
      <c r="Z751" s="2">
        <v>-0.11129</v>
      </c>
      <c r="AA751" s="2">
        <v>-0.11129</v>
      </c>
      <c r="AB751" s="2">
        <v>33.772619749999997</v>
      </c>
    </row>
    <row r="752" spans="1:28" x14ac:dyDescent="0.2">
      <c r="A752" s="8">
        <v>2304</v>
      </c>
      <c r="B752" s="5" t="s">
        <v>1319</v>
      </c>
      <c r="C752" s="5" t="s">
        <v>2520</v>
      </c>
      <c r="D752" s="5"/>
      <c r="E752" s="9" t="s">
        <v>2521</v>
      </c>
      <c r="F752" s="10">
        <v>2020</v>
      </c>
      <c r="G752" s="10" t="s">
        <v>68</v>
      </c>
      <c r="H752" s="10" t="s">
        <v>1322</v>
      </c>
      <c r="I752" s="10">
        <v>1100</v>
      </c>
      <c r="J752" s="10" t="s">
        <v>17</v>
      </c>
      <c r="K752" s="10" t="s">
        <v>1323</v>
      </c>
      <c r="L752" s="10" t="s">
        <v>18</v>
      </c>
      <c r="M752" s="11">
        <v>1</v>
      </c>
      <c r="N752" s="10">
        <v>1</v>
      </c>
      <c r="O752" s="12" t="s">
        <v>2522</v>
      </c>
      <c r="P752" s="11">
        <f ca="1">IFERROR(__xludf.DUMMYFUNCTION("COUNTA(SPLIT(Q752,"" ""))"),161)</f>
        <v>161</v>
      </c>
      <c r="Q752" s="11">
        <v>10</v>
      </c>
      <c r="R752" s="11">
        <f ca="1">IFERROR(__xludf.DUMMYFUNCTION("COUNTA(SPLIT($Q752,CHAR(10),FALSE))"),2)</f>
        <v>2</v>
      </c>
      <c r="S752" s="2">
        <v>-0.364903959</v>
      </c>
      <c r="T752" s="2">
        <v>0.49180225</v>
      </c>
      <c r="U752" s="2">
        <v>66.099999999999994</v>
      </c>
      <c r="V752" s="2">
        <v>8.06</v>
      </c>
      <c r="W752" s="2">
        <v>8.51</v>
      </c>
      <c r="X752" s="2">
        <v>10</v>
      </c>
      <c r="Y752" s="2">
        <v>7.85</v>
      </c>
      <c r="Z752" s="2">
        <v>0.18071999999999999</v>
      </c>
      <c r="AA752" s="2">
        <v>0.17948</v>
      </c>
      <c r="AB752" s="2">
        <v>15.81953983</v>
      </c>
    </row>
    <row r="753" spans="1:28" x14ac:dyDescent="0.2">
      <c r="A753" s="8">
        <v>2305</v>
      </c>
      <c r="B753" s="5" t="s">
        <v>2523</v>
      </c>
      <c r="C753" s="5" t="s">
        <v>2524</v>
      </c>
      <c r="D753" s="5"/>
      <c r="E753" s="9" t="s">
        <v>2525</v>
      </c>
      <c r="F753" s="10">
        <v>2020</v>
      </c>
      <c r="G753" s="10" t="s">
        <v>68</v>
      </c>
      <c r="H753" s="10"/>
      <c r="I753" s="10">
        <v>900</v>
      </c>
      <c r="J753" s="10" t="s">
        <v>17</v>
      </c>
      <c r="K753" s="10" t="s">
        <v>1354</v>
      </c>
      <c r="L753" s="10" t="s">
        <v>18</v>
      </c>
      <c r="M753" s="11">
        <v>1</v>
      </c>
      <c r="N753" s="10">
        <v>1</v>
      </c>
      <c r="O753" s="12" t="s">
        <v>2526</v>
      </c>
      <c r="P753" s="11">
        <f ca="1">IFERROR(__xludf.DUMMYFUNCTION("COUNTA(SPLIT(Q753,"" ""))"),143)</f>
        <v>143</v>
      </c>
      <c r="Q753" s="11">
        <v>8</v>
      </c>
      <c r="R753" s="11">
        <f ca="1">IFERROR(__xludf.DUMMYFUNCTION("COUNTA(SPLIT($Q753,CHAR(10),FALSE))"),1)</f>
        <v>1</v>
      </c>
      <c r="S753" s="2">
        <v>-4.9885402000000002E-2</v>
      </c>
      <c r="T753" s="2">
        <v>0.47251789900000002</v>
      </c>
      <c r="U753" s="2">
        <v>57.16</v>
      </c>
      <c r="V753" s="2">
        <v>9.8800000000000008</v>
      </c>
      <c r="W753" s="2">
        <v>11.3</v>
      </c>
      <c r="X753" s="2">
        <v>11</v>
      </c>
      <c r="Y753" s="2">
        <v>8.93</v>
      </c>
      <c r="Z753" s="2">
        <v>0.22750000000000001</v>
      </c>
      <c r="AA753" s="2">
        <v>0.24883</v>
      </c>
      <c r="AB753" s="2">
        <v>21.294126219999999</v>
      </c>
    </row>
    <row r="754" spans="1:28" x14ac:dyDescent="0.2">
      <c r="A754" s="8">
        <v>2306</v>
      </c>
      <c r="B754" s="5" t="s">
        <v>1335</v>
      </c>
      <c r="C754" s="5" t="s">
        <v>2527</v>
      </c>
      <c r="D754" s="5"/>
      <c r="E754" s="9" t="s">
        <v>2528</v>
      </c>
      <c r="F754" s="10">
        <v>2020</v>
      </c>
      <c r="G754" s="10" t="s">
        <v>68</v>
      </c>
      <c r="H754" s="10" t="s">
        <v>1346</v>
      </c>
      <c r="I754" s="10">
        <v>1300</v>
      </c>
      <c r="J754" s="10" t="s">
        <v>17</v>
      </c>
      <c r="K754" s="10" t="s">
        <v>1339</v>
      </c>
      <c r="L754" s="10" t="s">
        <v>18</v>
      </c>
      <c r="M754" s="11">
        <v>1</v>
      </c>
      <c r="N754" s="10">
        <v>1</v>
      </c>
      <c r="O754" s="12" t="s">
        <v>2529</v>
      </c>
      <c r="P754" s="11">
        <f ca="1">IFERROR(__xludf.DUMMYFUNCTION("COUNTA(SPLIT(Q754,"" ""))"),139)</f>
        <v>139</v>
      </c>
      <c r="Q754" s="11">
        <v>8</v>
      </c>
      <c r="R754" s="11">
        <f ca="1">IFERROR(__xludf.DUMMYFUNCTION("COUNTA(SPLIT($Q754,CHAR(10),FALSE))"),2)</f>
        <v>2</v>
      </c>
      <c r="S754" s="2">
        <v>-1.8790242660000001</v>
      </c>
      <c r="T754" s="2">
        <v>0.49553363900000003</v>
      </c>
      <c r="U754" s="2">
        <v>32.35</v>
      </c>
      <c r="V754" s="2">
        <v>13.13</v>
      </c>
      <c r="W754" s="2">
        <v>12.96</v>
      </c>
      <c r="X754" s="2">
        <v>15</v>
      </c>
      <c r="Y754" s="2">
        <v>11.12</v>
      </c>
      <c r="Z754" s="2">
        <v>0.34039000000000003</v>
      </c>
      <c r="AA754" s="2">
        <v>0.33894000000000002</v>
      </c>
      <c r="AB754" s="2">
        <v>2.0252177580000001</v>
      </c>
    </row>
    <row r="755" spans="1:28" x14ac:dyDescent="0.2">
      <c r="A755" s="8">
        <v>2307</v>
      </c>
      <c r="B755" s="5" t="s">
        <v>1319</v>
      </c>
      <c r="C755" s="5" t="s">
        <v>2530</v>
      </c>
      <c r="D755" s="5"/>
      <c r="E755" s="9" t="s">
        <v>2531</v>
      </c>
      <c r="F755" s="10">
        <v>2020</v>
      </c>
      <c r="G755" s="10" t="s">
        <v>68</v>
      </c>
      <c r="H755" s="10" t="s">
        <v>1346</v>
      </c>
      <c r="I755" s="10">
        <v>900</v>
      </c>
      <c r="J755" s="10" t="s">
        <v>51</v>
      </c>
      <c r="K755" s="10" t="s">
        <v>1323</v>
      </c>
      <c r="L755" s="10" t="s">
        <v>18</v>
      </c>
      <c r="M755" s="11">
        <v>1</v>
      </c>
      <c r="N755" s="10">
        <v>1</v>
      </c>
      <c r="O755" s="12" t="s">
        <v>2532</v>
      </c>
      <c r="P755" s="11">
        <f ca="1">IFERROR(__xludf.DUMMYFUNCTION("COUNTA(SPLIT(Q755,"" ""))"),140)</f>
        <v>140</v>
      </c>
      <c r="Q755" s="11">
        <v>12</v>
      </c>
      <c r="R755" s="11">
        <f ca="1">IFERROR(__xludf.DUMMYFUNCTION("COUNTA(SPLIT($Q755,CHAR(10),FALSE))"),5)</f>
        <v>5</v>
      </c>
      <c r="S755" s="2">
        <v>-2.1766384740000002</v>
      </c>
      <c r="T755" s="2">
        <v>0.50572150500000002</v>
      </c>
      <c r="U755" s="2">
        <v>56.01</v>
      </c>
      <c r="V755" s="2">
        <v>8.43</v>
      </c>
      <c r="W755" s="2">
        <v>8.0500000000000007</v>
      </c>
      <c r="X755" s="2">
        <v>10</v>
      </c>
      <c r="Y755" s="2">
        <v>10.59</v>
      </c>
      <c r="Z755" s="2">
        <v>0.24861</v>
      </c>
      <c r="AA755" s="2">
        <v>0.25652999999999998</v>
      </c>
      <c r="AB755" s="2">
        <v>15.77957777</v>
      </c>
    </row>
    <row r="756" spans="1:28" x14ac:dyDescent="0.2">
      <c r="A756" s="8">
        <v>2309</v>
      </c>
      <c r="B756" s="5" t="s">
        <v>1319</v>
      </c>
      <c r="C756" s="5" t="s">
        <v>2533</v>
      </c>
      <c r="D756" s="5"/>
      <c r="E756" s="9" t="s">
        <v>2534</v>
      </c>
      <c r="F756" s="10">
        <v>2020</v>
      </c>
      <c r="G756" s="10" t="s">
        <v>68</v>
      </c>
      <c r="H756" s="10" t="s">
        <v>1346</v>
      </c>
      <c r="I756" s="10">
        <v>1100</v>
      </c>
      <c r="J756" s="10" t="s">
        <v>17</v>
      </c>
      <c r="K756" s="10" t="s">
        <v>1323</v>
      </c>
      <c r="L756" s="10" t="s">
        <v>18</v>
      </c>
      <c r="M756" s="11">
        <v>1</v>
      </c>
      <c r="N756" s="10">
        <v>1</v>
      </c>
      <c r="O756" s="12" t="s">
        <v>2535</v>
      </c>
      <c r="P756" s="11">
        <f ca="1">IFERROR(__xludf.DUMMYFUNCTION("COUNTA(SPLIT(Q756,"" ""))"),158)</f>
        <v>158</v>
      </c>
      <c r="Q756" s="11">
        <v>10</v>
      </c>
      <c r="R756" s="11">
        <f ca="1">IFERROR(__xludf.DUMMYFUNCTION("COUNTA(SPLIT($Q756,CHAR(10),FALSE))"),2)</f>
        <v>2</v>
      </c>
      <c r="S756" s="2">
        <v>-0.70848372699999995</v>
      </c>
      <c r="T756" s="2">
        <v>0.50410393399999998</v>
      </c>
      <c r="U756" s="2">
        <v>55.02</v>
      </c>
      <c r="V756" s="2">
        <v>9.5399999999999991</v>
      </c>
      <c r="W756" s="2">
        <v>9.66</v>
      </c>
      <c r="X756" s="2">
        <v>11</v>
      </c>
      <c r="Y756" s="2">
        <v>8.6999999999999993</v>
      </c>
      <c r="Z756" s="2">
        <v>0.10082000000000001</v>
      </c>
      <c r="AA756" s="2">
        <v>0.10364</v>
      </c>
      <c r="AB756" s="2">
        <v>11.700334720000001</v>
      </c>
    </row>
    <row r="757" spans="1:28" x14ac:dyDescent="0.2">
      <c r="A757" s="8">
        <v>2310</v>
      </c>
      <c r="B757" s="5" t="s">
        <v>1335</v>
      </c>
      <c r="C757" s="5" t="s">
        <v>2536</v>
      </c>
      <c r="D757" s="5"/>
      <c r="E757" s="9" t="s">
        <v>2537</v>
      </c>
      <c r="F757" s="10">
        <v>2020</v>
      </c>
      <c r="G757" s="10" t="s">
        <v>68</v>
      </c>
      <c r="H757" s="10" t="s">
        <v>1322</v>
      </c>
      <c r="I757" s="10">
        <v>1500</v>
      </c>
      <c r="J757" s="10" t="s">
        <v>51</v>
      </c>
      <c r="K757" s="10" t="s">
        <v>1339</v>
      </c>
      <c r="L757" s="10" t="s">
        <v>22</v>
      </c>
      <c r="M757" s="11">
        <v>2</v>
      </c>
      <c r="N757" s="10">
        <v>1.5</v>
      </c>
      <c r="O757" s="12" t="s">
        <v>2538</v>
      </c>
      <c r="P757" s="11">
        <f ca="1">IFERROR(__xludf.DUMMYFUNCTION("COUNTA(SPLIT(Q757,"" ""))"),156)</f>
        <v>156</v>
      </c>
      <c r="Q757" s="11">
        <v>6</v>
      </c>
      <c r="R757" s="11">
        <f ca="1">IFERROR(__xludf.DUMMYFUNCTION("COUNTA(SPLIT($Q757,CHAR(10),FALSE))"),1)</f>
        <v>1</v>
      </c>
      <c r="S757" s="2">
        <v>-1.4809227840000001</v>
      </c>
      <c r="T757" s="2">
        <v>0.49096916000000002</v>
      </c>
      <c r="U757" s="2">
        <v>42.87</v>
      </c>
      <c r="V757" s="2">
        <v>13.78</v>
      </c>
      <c r="W757" s="2">
        <v>13.7</v>
      </c>
      <c r="X757" s="2">
        <v>15</v>
      </c>
      <c r="Y757" s="2">
        <v>10.77</v>
      </c>
      <c r="Z757" s="2">
        <v>0.39012999999999998</v>
      </c>
      <c r="AA757" s="2">
        <v>0.41193999999999997</v>
      </c>
      <c r="AB757" s="2">
        <v>4.022643757</v>
      </c>
    </row>
    <row r="758" spans="1:28" x14ac:dyDescent="0.2">
      <c r="A758" s="8">
        <v>2311</v>
      </c>
      <c r="B758" s="5" t="s">
        <v>1335</v>
      </c>
      <c r="C758" s="5" t="s">
        <v>2539</v>
      </c>
      <c r="D758" s="5"/>
      <c r="E758" s="9" t="s">
        <v>2540</v>
      </c>
      <c r="F758" s="10">
        <v>2020</v>
      </c>
      <c r="G758" s="10" t="s">
        <v>68</v>
      </c>
      <c r="H758" s="10" t="s">
        <v>1322</v>
      </c>
      <c r="I758" s="10">
        <v>1300</v>
      </c>
      <c r="J758" s="10" t="s">
        <v>51</v>
      </c>
      <c r="K758" s="10" t="s">
        <v>1339</v>
      </c>
      <c r="L758" s="10" t="s">
        <v>22</v>
      </c>
      <c r="M758" s="11">
        <v>2</v>
      </c>
      <c r="N758" s="10">
        <v>1.5</v>
      </c>
      <c r="O758" s="12" t="s">
        <v>2541</v>
      </c>
      <c r="P758" s="11">
        <f ca="1">IFERROR(__xludf.DUMMYFUNCTION("COUNTA(SPLIT(Q758,"" ""))"),152)</f>
        <v>152</v>
      </c>
      <c r="Q758" s="11">
        <v>7</v>
      </c>
      <c r="R758" s="11">
        <f ca="1">IFERROR(__xludf.DUMMYFUNCTION("COUNTA(SPLIT($Q758,CHAR(10),FALSE))"),2)</f>
        <v>2</v>
      </c>
      <c r="S758" s="2">
        <v>-1.348816209</v>
      </c>
      <c r="T758" s="2">
        <v>0.47454181400000001</v>
      </c>
      <c r="U758" s="2">
        <v>44.42</v>
      </c>
      <c r="V758" s="2">
        <v>12.53</v>
      </c>
      <c r="W758" s="2">
        <v>12.97</v>
      </c>
      <c r="X758" s="2">
        <v>12</v>
      </c>
      <c r="Y758" s="2">
        <v>10.98</v>
      </c>
      <c r="Z758" s="2">
        <v>0.21787000000000001</v>
      </c>
      <c r="AA758" s="2">
        <v>0.22961000000000001</v>
      </c>
      <c r="AB758" s="2">
        <v>0.138226078</v>
      </c>
    </row>
    <row r="759" spans="1:28" x14ac:dyDescent="0.2">
      <c r="A759" s="8">
        <v>2312</v>
      </c>
      <c r="B759" s="5" t="s">
        <v>1319</v>
      </c>
      <c r="C759" s="5" t="s">
        <v>2542</v>
      </c>
      <c r="D759" s="5"/>
      <c r="E759" s="9" t="s">
        <v>2543</v>
      </c>
      <c r="F759" s="10">
        <v>2020</v>
      </c>
      <c r="G759" s="10" t="s">
        <v>68</v>
      </c>
      <c r="H759" s="10" t="s">
        <v>1346</v>
      </c>
      <c r="I759" s="10">
        <v>500</v>
      </c>
      <c r="J759" s="10" t="s">
        <v>51</v>
      </c>
      <c r="K759" s="10" t="s">
        <v>1323</v>
      </c>
      <c r="L759" s="10" t="s">
        <v>18</v>
      </c>
      <c r="M759" s="11">
        <v>1</v>
      </c>
      <c r="N759" s="10">
        <v>1</v>
      </c>
      <c r="O759" s="12" t="s">
        <v>2544</v>
      </c>
      <c r="P759" s="11">
        <f ca="1">IFERROR(__xludf.DUMMYFUNCTION("COUNTA(SPLIT(Q759,"" ""))"),152)</f>
        <v>152</v>
      </c>
      <c r="Q759" s="11">
        <v>13</v>
      </c>
      <c r="R759" s="11">
        <f ca="1">IFERROR(__xludf.DUMMYFUNCTION("COUNTA(SPLIT($Q759,CHAR(10),FALSE))"),5)</f>
        <v>5</v>
      </c>
      <c r="S759" s="2">
        <v>-2.2761199780000001</v>
      </c>
      <c r="T759" s="2">
        <v>0.49358544399999998</v>
      </c>
      <c r="U759" s="2">
        <v>42.27</v>
      </c>
      <c r="V759" s="2">
        <v>10.35</v>
      </c>
      <c r="W759" s="2">
        <v>10.44</v>
      </c>
      <c r="X759" s="2">
        <v>12</v>
      </c>
      <c r="Y759" s="2">
        <v>8.58</v>
      </c>
      <c r="Z759" s="2">
        <v>0.31616</v>
      </c>
      <c r="AA759" s="2">
        <v>0.31616</v>
      </c>
      <c r="AB759" s="2">
        <v>10.657193790000001</v>
      </c>
    </row>
    <row r="760" spans="1:28" x14ac:dyDescent="0.2">
      <c r="A760" s="8">
        <v>2313</v>
      </c>
      <c r="B760" s="5" t="s">
        <v>1319</v>
      </c>
      <c r="C760" s="5" t="s">
        <v>2545</v>
      </c>
      <c r="D760" s="5"/>
      <c r="E760" s="9" t="s">
        <v>2546</v>
      </c>
      <c r="F760" s="10">
        <v>2020</v>
      </c>
      <c r="G760" s="10" t="s">
        <v>68</v>
      </c>
      <c r="H760" s="10" t="s">
        <v>1346</v>
      </c>
      <c r="I760" s="10">
        <v>900</v>
      </c>
      <c r="J760" s="10" t="s">
        <v>51</v>
      </c>
      <c r="K760" s="10" t="s">
        <v>1323</v>
      </c>
      <c r="L760" s="10" t="s">
        <v>18</v>
      </c>
      <c r="M760" s="11">
        <v>1</v>
      </c>
      <c r="N760" s="10">
        <v>1</v>
      </c>
      <c r="O760" s="12" t="s">
        <v>2547</v>
      </c>
      <c r="P760" s="11">
        <f ca="1">IFERROR(__xludf.DUMMYFUNCTION("COUNTA(SPLIT(Q760,"" ""))"),186)</f>
        <v>186</v>
      </c>
      <c r="Q760" s="11">
        <v>14</v>
      </c>
      <c r="R760" s="11">
        <f ca="1">IFERROR(__xludf.DUMMYFUNCTION("COUNTA(SPLIT($Q760,CHAR(10),FALSE))"),3)</f>
        <v>3</v>
      </c>
      <c r="S760" s="2">
        <v>-0.91844646299999999</v>
      </c>
      <c r="T760" s="2">
        <v>0.48372808899999997</v>
      </c>
      <c r="U760" s="2">
        <v>63.61</v>
      </c>
      <c r="V760" s="2">
        <v>8</v>
      </c>
      <c r="W760" s="2">
        <v>7.19</v>
      </c>
      <c r="X760" s="2">
        <v>10</v>
      </c>
      <c r="Y760" s="2">
        <v>8.1199999999999992</v>
      </c>
      <c r="Z760" s="2">
        <v>0.29061999999999999</v>
      </c>
      <c r="AA760" s="2">
        <v>0.27351999999999999</v>
      </c>
      <c r="AB760" s="2">
        <v>18.604735590000001</v>
      </c>
    </row>
    <row r="761" spans="1:28" x14ac:dyDescent="0.2">
      <c r="A761" s="8">
        <v>2314</v>
      </c>
      <c r="B761" s="5" t="s">
        <v>1319</v>
      </c>
      <c r="C761" s="5" t="s">
        <v>2548</v>
      </c>
      <c r="D761" s="5"/>
      <c r="E761" s="9" t="s">
        <v>2549</v>
      </c>
      <c r="F761" s="10">
        <v>2020</v>
      </c>
      <c r="G761" s="10" t="s">
        <v>68</v>
      </c>
      <c r="H761" s="10" t="s">
        <v>1338</v>
      </c>
      <c r="I761" s="10">
        <v>1100</v>
      </c>
      <c r="J761" s="10" t="s">
        <v>51</v>
      </c>
      <c r="K761" s="10" t="s">
        <v>1323</v>
      </c>
      <c r="L761" s="10" t="s">
        <v>18</v>
      </c>
      <c r="M761" s="11">
        <v>1</v>
      </c>
      <c r="N761" s="10">
        <v>1</v>
      </c>
      <c r="O761" s="12" t="s">
        <v>2550</v>
      </c>
      <c r="P761" s="11">
        <f ca="1">IFERROR(__xludf.DUMMYFUNCTION("COUNTA(SPLIT(Q761,"" ""))"),150)</f>
        <v>150</v>
      </c>
      <c r="Q761" s="11">
        <v>10</v>
      </c>
      <c r="R761" s="11">
        <f ca="1">IFERROR(__xludf.DUMMYFUNCTION("COUNTA(SPLIT($Q761,CHAR(10),FALSE))"),3)</f>
        <v>3</v>
      </c>
      <c r="S761" s="2">
        <v>-1.1288713530000001</v>
      </c>
      <c r="T761" s="2">
        <v>0.47442014900000001</v>
      </c>
      <c r="U761" s="2">
        <v>71.19</v>
      </c>
      <c r="V761" s="2">
        <v>7.11</v>
      </c>
      <c r="W761" s="2">
        <v>8.26</v>
      </c>
      <c r="X761" s="2">
        <v>8</v>
      </c>
      <c r="Y761" s="2">
        <v>8.5500000000000007</v>
      </c>
      <c r="Z761" s="2">
        <v>0.19217999999999999</v>
      </c>
      <c r="AA761" s="2">
        <v>0.19217999999999999</v>
      </c>
      <c r="AB761" s="2">
        <v>14.643461200000001</v>
      </c>
    </row>
    <row r="762" spans="1:28" x14ac:dyDescent="0.2">
      <c r="A762" s="8">
        <v>2315</v>
      </c>
      <c r="B762" s="5" t="s">
        <v>1335</v>
      </c>
      <c r="C762" s="5" t="s">
        <v>2551</v>
      </c>
      <c r="D762" s="5"/>
      <c r="E762" s="9" t="s">
        <v>2552</v>
      </c>
      <c r="F762" s="10">
        <v>2020</v>
      </c>
      <c r="G762" s="10" t="s">
        <v>68</v>
      </c>
      <c r="H762" s="10" t="s">
        <v>1322</v>
      </c>
      <c r="I762" s="10">
        <v>1300</v>
      </c>
      <c r="J762" s="10" t="s">
        <v>17</v>
      </c>
      <c r="K762" s="10" t="s">
        <v>1339</v>
      </c>
      <c r="L762" s="10" t="s">
        <v>22</v>
      </c>
      <c r="M762" s="11">
        <v>2</v>
      </c>
      <c r="N762" s="10">
        <v>1.5</v>
      </c>
      <c r="O762" s="16" t="s">
        <v>2553</v>
      </c>
      <c r="P762" s="11">
        <f ca="1">IFERROR(__xludf.DUMMYFUNCTION("COUNTA(SPLIT(Q762,"" ""))"),162)</f>
        <v>162</v>
      </c>
      <c r="Q762" s="11">
        <v>9</v>
      </c>
      <c r="R762" s="11">
        <f ca="1">IFERROR(__xludf.DUMMYFUNCTION("COUNTA(SPLIT($Q762,CHAR(10),FALSE))"),4)</f>
        <v>4</v>
      </c>
      <c r="S762" s="2">
        <v>-0.53725620600000001</v>
      </c>
      <c r="T762" s="2">
        <v>0.504959139</v>
      </c>
      <c r="U762" s="2">
        <v>52.81</v>
      </c>
      <c r="V762" s="2">
        <v>10.07</v>
      </c>
      <c r="W762" s="2">
        <v>11.34</v>
      </c>
      <c r="X762" s="2">
        <v>12</v>
      </c>
      <c r="Y762" s="2">
        <v>8.51</v>
      </c>
      <c r="Z762" s="2">
        <v>0.24215</v>
      </c>
      <c r="AA762" s="2">
        <v>0.22861000000000001</v>
      </c>
      <c r="AB762" s="2">
        <v>11.433084089999999</v>
      </c>
    </row>
    <row r="763" spans="1:28" x14ac:dyDescent="0.2">
      <c r="A763" s="8">
        <v>2316</v>
      </c>
      <c r="B763" s="5" t="s">
        <v>1335</v>
      </c>
      <c r="C763" s="5" t="s">
        <v>2554</v>
      </c>
      <c r="D763" s="5"/>
      <c r="E763" s="9" t="s">
        <v>2555</v>
      </c>
      <c r="F763" s="10">
        <v>2020</v>
      </c>
      <c r="G763" s="10" t="s">
        <v>68</v>
      </c>
      <c r="H763" s="10" t="s">
        <v>1346</v>
      </c>
      <c r="I763" s="10">
        <v>1500</v>
      </c>
      <c r="J763" s="10" t="s">
        <v>51</v>
      </c>
      <c r="K763" s="10" t="s">
        <v>1339</v>
      </c>
      <c r="L763" s="10" t="s">
        <v>18</v>
      </c>
      <c r="M763" s="11">
        <v>1</v>
      </c>
      <c r="N763" s="10">
        <v>1</v>
      </c>
      <c r="O763" s="12" t="s">
        <v>2556</v>
      </c>
      <c r="P763" s="11">
        <f ca="1">IFERROR(__xludf.DUMMYFUNCTION("COUNTA(SPLIT(Q763,"" ""))"),163)</f>
        <v>163</v>
      </c>
      <c r="Q763" s="11">
        <v>9</v>
      </c>
      <c r="R763" s="11">
        <f ca="1">IFERROR(__xludf.DUMMYFUNCTION("COUNTA(SPLIT($Q763,CHAR(10),FALSE))"),2)</f>
        <v>2</v>
      </c>
      <c r="S763" s="2">
        <v>-2.516032203</v>
      </c>
      <c r="T763" s="2">
        <v>0.46237527699999997</v>
      </c>
      <c r="U763" s="2">
        <v>41.59</v>
      </c>
      <c r="V763" s="2">
        <v>12.01</v>
      </c>
      <c r="W763" s="2">
        <v>12.83</v>
      </c>
      <c r="X763" s="2">
        <v>14</v>
      </c>
      <c r="Y763" s="2">
        <v>11.63</v>
      </c>
      <c r="Z763" s="2">
        <v>0.35196</v>
      </c>
      <c r="AA763" s="2">
        <v>0.33922000000000002</v>
      </c>
      <c r="AB763" s="2">
        <v>1.917330574</v>
      </c>
    </row>
    <row r="764" spans="1:28" x14ac:dyDescent="0.2">
      <c r="A764" s="8">
        <v>2317</v>
      </c>
      <c r="B764" s="5" t="s">
        <v>1335</v>
      </c>
      <c r="C764" s="5" t="s">
        <v>2557</v>
      </c>
      <c r="D764" s="5"/>
      <c r="E764" s="9" t="s">
        <v>2558</v>
      </c>
      <c r="F764" s="10">
        <v>2020</v>
      </c>
      <c r="G764" s="10" t="s">
        <v>68</v>
      </c>
      <c r="H764" s="10" t="s">
        <v>1322</v>
      </c>
      <c r="I764" s="10">
        <v>1500</v>
      </c>
      <c r="J764" s="10" t="s">
        <v>51</v>
      </c>
      <c r="K764" s="10" t="s">
        <v>1339</v>
      </c>
      <c r="L764" s="10" t="s">
        <v>22</v>
      </c>
      <c r="M764" s="11">
        <v>2</v>
      </c>
      <c r="N764" s="10">
        <v>2</v>
      </c>
      <c r="O764" s="12" t="s">
        <v>2559</v>
      </c>
      <c r="P764" s="11">
        <f ca="1">IFERROR(__xludf.DUMMYFUNCTION("COUNTA(SPLIT(Q764,"" ""))"),158)</f>
        <v>158</v>
      </c>
      <c r="Q764" s="11">
        <v>7</v>
      </c>
      <c r="R764" s="11">
        <f ca="1">IFERROR(__xludf.DUMMYFUNCTION("COUNTA(SPLIT($Q764,CHAR(10),FALSE))"),3)</f>
        <v>3</v>
      </c>
      <c r="S764" s="2">
        <v>-1.8041608229999999</v>
      </c>
      <c r="T764" s="2">
        <v>0.44841211199999997</v>
      </c>
      <c r="U764" s="2">
        <v>31.88</v>
      </c>
      <c r="V764" s="2">
        <v>14.49</v>
      </c>
      <c r="W764" s="2">
        <v>15.73</v>
      </c>
      <c r="X764" s="2">
        <v>17</v>
      </c>
      <c r="Y764" s="2">
        <v>11.78</v>
      </c>
      <c r="Z764" s="2">
        <v>0.43869000000000002</v>
      </c>
      <c r="AA764" s="2">
        <v>0.43869000000000002</v>
      </c>
      <c r="AB764" s="2">
        <v>5.1898995149999996</v>
      </c>
    </row>
    <row r="765" spans="1:28" x14ac:dyDescent="0.2">
      <c r="A765" s="8">
        <v>2318</v>
      </c>
      <c r="B765" s="5" t="s">
        <v>1319</v>
      </c>
      <c r="C765" s="5" t="s">
        <v>2560</v>
      </c>
      <c r="D765" s="5"/>
      <c r="E765" s="9" t="s">
        <v>2561</v>
      </c>
      <c r="F765" s="10">
        <v>2020</v>
      </c>
      <c r="G765" s="10" t="s">
        <v>68</v>
      </c>
      <c r="H765" s="10" t="s">
        <v>1322</v>
      </c>
      <c r="I765" s="10">
        <v>900</v>
      </c>
      <c r="J765" s="10" t="s">
        <v>17</v>
      </c>
      <c r="K765" s="10" t="s">
        <v>1323</v>
      </c>
      <c r="L765" s="10" t="s">
        <v>18</v>
      </c>
      <c r="M765" s="11">
        <v>1</v>
      </c>
      <c r="N765" s="10">
        <v>1</v>
      </c>
      <c r="O765" s="12" t="s">
        <v>2562</v>
      </c>
      <c r="P765" s="11">
        <f ca="1">IFERROR(__xludf.DUMMYFUNCTION("COUNTA(SPLIT(Q765,"" ""))"),191)</f>
        <v>191</v>
      </c>
      <c r="Q765" s="11">
        <v>14</v>
      </c>
      <c r="R765" s="11">
        <f ca="1">IFERROR(__xludf.DUMMYFUNCTION("COUNTA(SPLIT($Q765,CHAR(10),FALSE))"),3)</f>
        <v>3</v>
      </c>
      <c r="S765" s="2">
        <v>-1.040106784</v>
      </c>
      <c r="T765" s="2">
        <v>0.46602961500000001</v>
      </c>
      <c r="U765" s="2">
        <v>70.11</v>
      </c>
      <c r="V765" s="2">
        <v>6.91</v>
      </c>
      <c r="W765" s="2">
        <v>6.25</v>
      </c>
      <c r="X765" s="2">
        <v>10</v>
      </c>
      <c r="Y765" s="2">
        <v>8.17</v>
      </c>
      <c r="Z765" s="2">
        <v>0.16145000000000001</v>
      </c>
      <c r="AA765" s="2">
        <v>0.14130999999999999</v>
      </c>
      <c r="AB765" s="2">
        <v>16.062138449999999</v>
      </c>
    </row>
    <row r="766" spans="1:28" x14ac:dyDescent="0.2">
      <c r="A766" s="8">
        <v>2319</v>
      </c>
      <c r="B766" s="5" t="s">
        <v>1335</v>
      </c>
      <c r="C766" s="5" t="s">
        <v>2563</v>
      </c>
      <c r="D766" s="5"/>
      <c r="E766" s="9" t="s">
        <v>2564</v>
      </c>
      <c r="F766" s="10">
        <v>2020</v>
      </c>
      <c r="G766" s="10" t="s">
        <v>68</v>
      </c>
      <c r="H766" s="10" t="s">
        <v>1322</v>
      </c>
      <c r="I766" s="10">
        <v>1300</v>
      </c>
      <c r="J766" s="10" t="s">
        <v>17</v>
      </c>
      <c r="K766" s="10" t="s">
        <v>1339</v>
      </c>
      <c r="L766" s="10" t="s">
        <v>22</v>
      </c>
      <c r="M766" s="11">
        <v>2</v>
      </c>
      <c r="N766" s="10">
        <v>1.5</v>
      </c>
      <c r="O766" s="12" t="s">
        <v>2565</v>
      </c>
      <c r="P766" s="11">
        <f ca="1">IFERROR(__xludf.DUMMYFUNCTION("COUNTA(SPLIT(Q766,"" ""))"),145)</f>
        <v>145</v>
      </c>
      <c r="Q766" s="11">
        <v>7</v>
      </c>
      <c r="R766" s="11">
        <f ca="1">IFERROR(__xludf.DUMMYFUNCTION("COUNTA(SPLIT($Q766,CHAR(10),FALSE))"),1)</f>
        <v>1</v>
      </c>
      <c r="S766" s="2">
        <v>-1.4005575210000001</v>
      </c>
      <c r="T766" s="2">
        <v>0.45470604999999997</v>
      </c>
      <c r="U766" s="2">
        <v>33.9</v>
      </c>
      <c r="V766" s="2">
        <v>13.78</v>
      </c>
      <c r="W766" s="2">
        <v>14.91</v>
      </c>
      <c r="X766" s="2">
        <v>15</v>
      </c>
      <c r="Y766" s="2">
        <v>11.09</v>
      </c>
      <c r="Z766" s="2">
        <v>0.28190999999999999</v>
      </c>
      <c r="AA766" s="2">
        <v>0.28799000000000002</v>
      </c>
      <c r="AB766" s="2">
        <v>4.8911737620000002</v>
      </c>
    </row>
    <row r="767" spans="1:28" x14ac:dyDescent="0.2">
      <c r="A767" s="8">
        <v>2320</v>
      </c>
      <c r="B767" s="5" t="s">
        <v>1319</v>
      </c>
      <c r="C767" s="5" t="s">
        <v>2566</v>
      </c>
      <c r="D767" s="5"/>
      <c r="E767" s="9" t="s">
        <v>2567</v>
      </c>
      <c r="F767" s="10">
        <v>2020</v>
      </c>
      <c r="G767" s="10" t="s">
        <v>68</v>
      </c>
      <c r="H767" s="10" t="s">
        <v>1346</v>
      </c>
      <c r="I767" s="10">
        <v>1100</v>
      </c>
      <c r="J767" s="10" t="s">
        <v>51</v>
      </c>
      <c r="K767" s="10" t="s">
        <v>1323</v>
      </c>
      <c r="L767" s="10" t="s">
        <v>18</v>
      </c>
      <c r="M767" s="11">
        <v>1</v>
      </c>
      <c r="N767" s="10">
        <v>1</v>
      </c>
      <c r="O767" s="12" t="s">
        <v>2568</v>
      </c>
      <c r="P767" s="11">
        <f ca="1">IFERROR(__xludf.DUMMYFUNCTION("COUNTA(SPLIT(Q767,"" ""))"),136)</f>
        <v>136</v>
      </c>
      <c r="Q767" s="11">
        <v>8</v>
      </c>
      <c r="R767" s="11">
        <f ca="1">IFERROR(__xludf.DUMMYFUNCTION("COUNTA(SPLIT($Q767,CHAR(10),FALSE))"),8)</f>
        <v>8</v>
      </c>
      <c r="S767" s="2">
        <v>-2.8303738250000001</v>
      </c>
      <c r="T767" s="2">
        <v>0.52653729000000005</v>
      </c>
      <c r="U767" s="2">
        <v>31.78</v>
      </c>
      <c r="V767" s="2">
        <v>12.83</v>
      </c>
      <c r="W767" s="2">
        <v>11.01</v>
      </c>
      <c r="X767" s="2">
        <v>16</v>
      </c>
      <c r="Y767" s="2">
        <v>11.84</v>
      </c>
      <c r="Z767" s="2">
        <v>0.31870999999999999</v>
      </c>
      <c r="AA767" s="2">
        <v>0.32689000000000001</v>
      </c>
      <c r="AB767" s="2">
        <v>11.20350593</v>
      </c>
    </row>
    <row r="768" spans="1:28" x14ac:dyDescent="0.2">
      <c r="A768" s="8">
        <v>2322</v>
      </c>
      <c r="B768" s="5" t="s">
        <v>1335</v>
      </c>
      <c r="C768" s="5" t="s">
        <v>2569</v>
      </c>
      <c r="D768" s="5"/>
      <c r="E768" s="9" t="s">
        <v>2570</v>
      </c>
      <c r="F768" s="10">
        <v>2020</v>
      </c>
      <c r="G768" s="10" t="s">
        <v>68</v>
      </c>
      <c r="H768" s="10" t="s">
        <v>1346</v>
      </c>
      <c r="I768" s="10">
        <v>1300</v>
      </c>
      <c r="J768" s="10" t="s">
        <v>17</v>
      </c>
      <c r="K768" s="10" t="s">
        <v>1339</v>
      </c>
      <c r="L768" s="10" t="s">
        <v>18</v>
      </c>
      <c r="M768" s="11">
        <v>1</v>
      </c>
      <c r="N768" s="10">
        <v>1</v>
      </c>
      <c r="O768" s="12" t="s">
        <v>2571</v>
      </c>
      <c r="P768" s="11">
        <f ca="1">IFERROR(__xludf.DUMMYFUNCTION("COUNTA(SPLIT(Q768,"" ""))"),185)</f>
        <v>185</v>
      </c>
      <c r="Q768" s="11">
        <v>10</v>
      </c>
      <c r="R768" s="11">
        <f ca="1">IFERROR(__xludf.DUMMYFUNCTION("COUNTA(SPLIT($Q768,CHAR(10),FALSE))"),2)</f>
        <v>2</v>
      </c>
      <c r="S768" s="2">
        <v>-2.1115603009999999</v>
      </c>
      <c r="T768" s="2">
        <v>0.45766247599999998</v>
      </c>
      <c r="U768" s="2">
        <v>36.49</v>
      </c>
      <c r="V768" s="2">
        <v>12.79</v>
      </c>
      <c r="W768" s="2">
        <v>14.09</v>
      </c>
      <c r="X768" s="2">
        <v>14</v>
      </c>
      <c r="Y768" s="2">
        <v>11.77</v>
      </c>
      <c r="Z768" s="2">
        <v>0.20931</v>
      </c>
      <c r="AA768" s="2">
        <v>0.18089</v>
      </c>
      <c r="AB768" s="2">
        <v>7.2530648729999996</v>
      </c>
    </row>
    <row r="769" spans="1:28" x14ac:dyDescent="0.2">
      <c r="A769" s="8">
        <v>2323</v>
      </c>
      <c r="B769" s="5" t="s">
        <v>1335</v>
      </c>
      <c r="C769" s="5" t="s">
        <v>2572</v>
      </c>
      <c r="D769" s="5"/>
      <c r="E769" s="9" t="s">
        <v>2573</v>
      </c>
      <c r="F769" s="10">
        <v>2020</v>
      </c>
      <c r="G769" s="10" t="s">
        <v>68</v>
      </c>
      <c r="H769" s="10" t="s">
        <v>1322</v>
      </c>
      <c r="I769" s="10">
        <v>1300</v>
      </c>
      <c r="J769" s="10" t="s">
        <v>17</v>
      </c>
      <c r="K769" s="10" t="s">
        <v>1339</v>
      </c>
      <c r="L769" s="10" t="s">
        <v>18</v>
      </c>
      <c r="M769" s="11">
        <v>1</v>
      </c>
      <c r="N769" s="10">
        <v>1</v>
      </c>
      <c r="O769" s="12" t="s">
        <v>2574</v>
      </c>
      <c r="P769" s="11">
        <f ca="1">IFERROR(__xludf.DUMMYFUNCTION("COUNTA(SPLIT(Q769,"" ""))"),169)</f>
        <v>169</v>
      </c>
      <c r="Q769" s="11">
        <v>12</v>
      </c>
      <c r="R769" s="11">
        <f ca="1">IFERROR(__xludf.DUMMYFUNCTION("COUNTA(SPLIT($Q769,CHAR(10),FALSE))"),3)</f>
        <v>3</v>
      </c>
      <c r="S769" s="2">
        <v>-2.0029074539999998</v>
      </c>
      <c r="T769" s="2">
        <v>0.46882995799999999</v>
      </c>
      <c r="U769" s="2">
        <v>50.49</v>
      </c>
      <c r="V769" s="2">
        <v>10.96</v>
      </c>
      <c r="W769" s="2">
        <v>11.28</v>
      </c>
      <c r="X769" s="2">
        <v>12</v>
      </c>
      <c r="Y769" s="2">
        <v>9.85</v>
      </c>
      <c r="Z769" s="2">
        <v>0.29342000000000001</v>
      </c>
      <c r="AA769" s="2">
        <v>0.24661</v>
      </c>
      <c r="AB769" s="2">
        <v>11.578759700000001</v>
      </c>
    </row>
    <row r="770" spans="1:28" x14ac:dyDescent="0.2">
      <c r="A770" s="8">
        <v>2324</v>
      </c>
      <c r="B770" s="5" t="s">
        <v>2575</v>
      </c>
      <c r="C770" s="5" t="s">
        <v>2576</v>
      </c>
      <c r="D770" s="5" t="s">
        <v>1450</v>
      </c>
      <c r="E770" s="9" t="s">
        <v>1451</v>
      </c>
      <c r="F770" s="10">
        <v>2020</v>
      </c>
      <c r="G770" s="10" t="s">
        <v>68</v>
      </c>
      <c r="H770" s="10"/>
      <c r="I770" s="10">
        <v>1100</v>
      </c>
      <c r="J770" s="10" t="s">
        <v>51</v>
      </c>
      <c r="K770" s="10" t="s">
        <v>1354</v>
      </c>
      <c r="L770" s="10" t="s">
        <v>18</v>
      </c>
      <c r="M770" s="11">
        <v>1</v>
      </c>
      <c r="N770" s="10">
        <v>1</v>
      </c>
      <c r="O770" s="16" t="s">
        <v>2577</v>
      </c>
      <c r="P770" s="11">
        <f ca="1">IFERROR(__xludf.DUMMYFUNCTION("COUNTA(SPLIT(Q770,"" ""))"),195)</f>
        <v>195</v>
      </c>
      <c r="Q770" s="11">
        <v>10</v>
      </c>
      <c r="R770" s="11">
        <f ca="1">IFERROR(__xludf.DUMMYFUNCTION("COUNTA(SPLIT($Q770,CHAR(10),FALSE))"),1)</f>
        <v>1</v>
      </c>
      <c r="S770" s="2">
        <v>2.7399119999999999E-2</v>
      </c>
      <c r="T770" s="2">
        <v>0.50676146899999996</v>
      </c>
      <c r="U770" s="2">
        <v>57.15</v>
      </c>
      <c r="V770" s="2">
        <v>10.18</v>
      </c>
      <c r="W770" s="2">
        <v>10.36</v>
      </c>
      <c r="X770" s="2">
        <v>12</v>
      </c>
      <c r="Y770" s="2">
        <v>7.9</v>
      </c>
      <c r="Z770" s="2">
        <v>0.17</v>
      </c>
      <c r="AA770" s="2">
        <v>0.14704</v>
      </c>
      <c r="AB770" s="2">
        <v>10.708590210000001</v>
      </c>
    </row>
    <row r="771" spans="1:28" x14ac:dyDescent="0.2">
      <c r="A771" s="8">
        <v>2325</v>
      </c>
      <c r="B771" s="5" t="s">
        <v>1335</v>
      </c>
      <c r="C771" s="5" t="s">
        <v>2578</v>
      </c>
      <c r="D771" s="5"/>
      <c r="E771" s="9" t="s">
        <v>2579</v>
      </c>
      <c r="F771" s="10">
        <v>2020</v>
      </c>
      <c r="G771" s="10" t="s">
        <v>68</v>
      </c>
      <c r="H771" s="10" t="s">
        <v>1322</v>
      </c>
      <c r="I771" s="10">
        <v>1100</v>
      </c>
      <c r="J771" s="10" t="s">
        <v>17</v>
      </c>
      <c r="K771" s="10" t="s">
        <v>1339</v>
      </c>
      <c r="L771" s="10" t="s">
        <v>22</v>
      </c>
      <c r="M771" s="11">
        <v>2</v>
      </c>
      <c r="N771" s="10">
        <v>1.5</v>
      </c>
      <c r="O771" s="12" t="s">
        <v>2580</v>
      </c>
      <c r="P771" s="11">
        <f ca="1">IFERROR(__xludf.DUMMYFUNCTION("COUNTA(SPLIT(Q771,"" ""))"),183)</f>
        <v>183</v>
      </c>
      <c r="Q771" s="11">
        <v>10</v>
      </c>
      <c r="R771" s="11">
        <f ca="1">IFERROR(__xludf.DUMMYFUNCTION("COUNTA(SPLIT($Q771,CHAR(10),FALSE))"),2)</f>
        <v>2</v>
      </c>
      <c r="S771" s="2">
        <v>-1.218451365</v>
      </c>
      <c r="T771" s="2">
        <v>0.46989554500000003</v>
      </c>
      <c r="U771" s="2">
        <v>48.39</v>
      </c>
      <c r="V771" s="2">
        <v>11.08</v>
      </c>
      <c r="W771" s="2">
        <v>10.28</v>
      </c>
      <c r="X771" s="2">
        <v>14</v>
      </c>
      <c r="Y771" s="2">
        <v>9.9600000000000009</v>
      </c>
      <c r="Z771" s="2">
        <v>0.28991</v>
      </c>
      <c r="AA771" s="2">
        <v>0.27682000000000001</v>
      </c>
      <c r="AB771" s="2">
        <v>12.83868541</v>
      </c>
    </row>
    <row r="772" spans="1:28" x14ac:dyDescent="0.2">
      <c r="A772" s="8">
        <v>2326</v>
      </c>
      <c r="B772" s="5" t="s">
        <v>1319</v>
      </c>
      <c r="C772" s="5" t="s">
        <v>2581</v>
      </c>
      <c r="D772" s="5"/>
      <c r="E772" s="9" t="s">
        <v>2582</v>
      </c>
      <c r="F772" s="10">
        <v>2020</v>
      </c>
      <c r="G772" s="10" t="s">
        <v>68</v>
      </c>
      <c r="H772" s="10" t="s">
        <v>1338</v>
      </c>
      <c r="I772" s="10">
        <v>700</v>
      </c>
      <c r="J772" s="10" t="s">
        <v>17</v>
      </c>
      <c r="K772" s="10" t="s">
        <v>1323</v>
      </c>
      <c r="L772" s="10" t="s">
        <v>18</v>
      </c>
      <c r="M772" s="11">
        <v>1</v>
      </c>
      <c r="N772" s="10">
        <v>1</v>
      </c>
      <c r="O772" s="12" t="s">
        <v>2583</v>
      </c>
      <c r="P772" s="11">
        <f ca="1">IFERROR(__xludf.DUMMYFUNCTION("COUNTA(SPLIT(Q772,"" ""))"),189)</f>
        <v>189</v>
      </c>
      <c r="Q772" s="11">
        <v>13</v>
      </c>
      <c r="R772" s="11">
        <f ca="1">IFERROR(__xludf.DUMMYFUNCTION("COUNTA(SPLIT($Q772,CHAR(10),FALSE))"),3)</f>
        <v>3</v>
      </c>
      <c r="S772" s="2">
        <v>-2.3370277979999998</v>
      </c>
      <c r="T772" s="2">
        <v>0.50782755999999996</v>
      </c>
      <c r="U772" s="2">
        <v>79.73</v>
      </c>
      <c r="V772" s="2">
        <v>5.75</v>
      </c>
      <c r="W772" s="2">
        <v>4.47</v>
      </c>
      <c r="X772" s="2">
        <v>9</v>
      </c>
      <c r="Y772" s="2">
        <v>7.62</v>
      </c>
      <c r="Z772" s="2">
        <v>0.22805</v>
      </c>
      <c r="AA772" s="2">
        <v>0.22491</v>
      </c>
      <c r="AB772" s="2">
        <v>20.375679699999999</v>
      </c>
    </row>
    <row r="773" spans="1:28" x14ac:dyDescent="0.2">
      <c r="A773" s="8">
        <v>2327</v>
      </c>
      <c r="B773" s="5" t="s">
        <v>1335</v>
      </c>
      <c r="C773" s="5" t="s">
        <v>2584</v>
      </c>
      <c r="D773" s="5"/>
      <c r="E773" s="9" t="s">
        <v>2585</v>
      </c>
      <c r="F773" s="10">
        <v>2020</v>
      </c>
      <c r="G773" s="10" t="s">
        <v>68</v>
      </c>
      <c r="H773" s="10" t="s">
        <v>1322</v>
      </c>
      <c r="I773" s="10">
        <v>1300</v>
      </c>
      <c r="J773" s="10" t="s">
        <v>51</v>
      </c>
      <c r="K773" s="10" t="s">
        <v>1339</v>
      </c>
      <c r="L773" s="10" t="s">
        <v>18</v>
      </c>
      <c r="M773" s="11">
        <v>1</v>
      </c>
      <c r="N773" s="10">
        <v>1</v>
      </c>
      <c r="O773" s="12" t="s">
        <v>2586</v>
      </c>
      <c r="P773" s="11">
        <f ca="1">IFERROR(__xludf.DUMMYFUNCTION("COUNTA(SPLIT(Q773,"" ""))"),148)</f>
        <v>148</v>
      </c>
      <c r="Q773" s="11">
        <v>6</v>
      </c>
      <c r="R773" s="11">
        <f ca="1">IFERROR(__xludf.DUMMYFUNCTION("COUNTA(SPLIT($Q773,CHAR(10),FALSE))"),2)</f>
        <v>2</v>
      </c>
      <c r="S773" s="2">
        <v>-0.38444983599999999</v>
      </c>
      <c r="T773" s="2">
        <v>0.50733849399999997</v>
      </c>
      <c r="U773" s="2">
        <v>33.75</v>
      </c>
      <c r="V773" s="2">
        <v>14.68</v>
      </c>
      <c r="W773" s="2">
        <v>14.7</v>
      </c>
      <c r="X773" s="2">
        <v>16</v>
      </c>
      <c r="Y773" s="2">
        <v>10.51</v>
      </c>
      <c r="Z773" s="2">
        <v>0.30542999999999998</v>
      </c>
      <c r="AA773" s="2">
        <v>0.31401000000000001</v>
      </c>
      <c r="AB773" s="2">
        <v>8.3338513160000005</v>
      </c>
    </row>
    <row r="774" spans="1:28" x14ac:dyDescent="0.2">
      <c r="A774" s="8">
        <v>2328</v>
      </c>
      <c r="B774" s="5" t="s">
        <v>1319</v>
      </c>
      <c r="C774" s="5" t="s">
        <v>2587</v>
      </c>
      <c r="D774" s="5"/>
      <c r="E774" s="9" t="s">
        <v>2588</v>
      </c>
      <c r="F774" s="10">
        <v>2020</v>
      </c>
      <c r="G774" s="10" t="s">
        <v>68</v>
      </c>
      <c r="H774" s="10" t="s">
        <v>1346</v>
      </c>
      <c r="I774" s="10">
        <v>700</v>
      </c>
      <c r="J774" s="10" t="s">
        <v>17</v>
      </c>
      <c r="K774" s="10" t="s">
        <v>1323</v>
      </c>
      <c r="L774" s="10" t="s">
        <v>18</v>
      </c>
      <c r="M774" s="11">
        <v>1</v>
      </c>
      <c r="N774" s="10">
        <v>1</v>
      </c>
      <c r="O774" s="12" t="s">
        <v>2589</v>
      </c>
      <c r="P774" s="11">
        <f ca="1">IFERROR(__xludf.DUMMYFUNCTION("COUNTA(SPLIT(Q774,"" ""))"),160)</f>
        <v>160</v>
      </c>
      <c r="Q774" s="11">
        <v>16</v>
      </c>
      <c r="R774" s="11">
        <f ca="1">IFERROR(__xludf.DUMMYFUNCTION("COUNTA(SPLIT($Q774,CHAR(10),FALSE))"),2)</f>
        <v>2</v>
      </c>
      <c r="S774" s="2">
        <v>-0.16307021699999999</v>
      </c>
      <c r="T774" s="2">
        <v>0.472455974</v>
      </c>
      <c r="U774" s="2">
        <v>77.64</v>
      </c>
      <c r="V774" s="2">
        <v>4.96</v>
      </c>
      <c r="W774" s="2">
        <v>4.33</v>
      </c>
      <c r="X774" s="2">
        <v>9</v>
      </c>
      <c r="Y774" s="2">
        <v>8.11</v>
      </c>
      <c r="Z774" s="2">
        <v>0.13039000000000001</v>
      </c>
      <c r="AA774" s="2">
        <v>0.12773000000000001</v>
      </c>
      <c r="AB774" s="2">
        <v>18.980881449999998</v>
      </c>
    </row>
    <row r="775" spans="1:28" x14ac:dyDescent="0.2">
      <c r="A775" s="8">
        <v>2329</v>
      </c>
      <c r="B775" s="5" t="s">
        <v>1335</v>
      </c>
      <c r="C775" s="5" t="s">
        <v>2590</v>
      </c>
      <c r="D775" s="5"/>
      <c r="E775" s="9" t="s">
        <v>2591</v>
      </c>
      <c r="F775" s="10">
        <v>2020</v>
      </c>
      <c r="G775" s="10" t="s">
        <v>68</v>
      </c>
      <c r="H775" s="10" t="s">
        <v>1322</v>
      </c>
      <c r="I775" s="10">
        <v>1700</v>
      </c>
      <c r="J775" s="10" t="s">
        <v>51</v>
      </c>
      <c r="K775" s="10" t="s">
        <v>1339</v>
      </c>
      <c r="L775" s="10" t="s">
        <v>22</v>
      </c>
      <c r="M775" s="11">
        <v>2</v>
      </c>
      <c r="N775" s="10">
        <v>2</v>
      </c>
      <c r="O775" s="12" t="s">
        <v>2592</v>
      </c>
      <c r="P775" s="11">
        <f ca="1">IFERROR(__xludf.DUMMYFUNCTION("COUNTA(SPLIT(Q775,"" ""))"),139)</f>
        <v>139</v>
      </c>
      <c r="Q775" s="11">
        <v>5</v>
      </c>
      <c r="R775" s="11">
        <f ca="1">IFERROR(__xludf.DUMMYFUNCTION("COUNTA(SPLIT($Q775,CHAR(10),FALSE))"),2)</f>
        <v>2</v>
      </c>
      <c r="S775" s="2">
        <v>-1.739211351</v>
      </c>
      <c r="T775" s="2">
        <v>0.44096018300000001</v>
      </c>
      <c r="U775" s="2">
        <v>58.05</v>
      </c>
      <c r="V775" s="2">
        <v>9.44</v>
      </c>
      <c r="W775" s="2">
        <v>9.74</v>
      </c>
      <c r="X775" s="2">
        <v>12</v>
      </c>
      <c r="Y775" s="2">
        <v>9.17</v>
      </c>
      <c r="Z775" s="2">
        <v>0.23679</v>
      </c>
      <c r="AA775" s="2">
        <v>0.24535000000000001</v>
      </c>
      <c r="AB775" s="2">
        <v>8.6414134629999992</v>
      </c>
    </row>
    <row r="776" spans="1:28" x14ac:dyDescent="0.2">
      <c r="A776" s="8">
        <v>2330</v>
      </c>
      <c r="B776" s="5" t="s">
        <v>1319</v>
      </c>
      <c r="C776" s="5" t="s">
        <v>2590</v>
      </c>
      <c r="D776" s="5"/>
      <c r="E776" s="9" t="s">
        <v>2593</v>
      </c>
      <c r="F776" s="10">
        <v>2020</v>
      </c>
      <c r="G776" s="10" t="s">
        <v>68</v>
      </c>
      <c r="H776" s="10" t="s">
        <v>1322</v>
      </c>
      <c r="I776" s="10">
        <v>1100</v>
      </c>
      <c r="J776" s="10" t="s">
        <v>51</v>
      </c>
      <c r="K776" s="10" t="s">
        <v>1323</v>
      </c>
      <c r="L776" s="10" t="s">
        <v>22</v>
      </c>
      <c r="M776" s="11">
        <v>2</v>
      </c>
      <c r="N776" s="10">
        <v>1.5</v>
      </c>
      <c r="O776" s="12" t="s">
        <v>2594</v>
      </c>
      <c r="P776" s="11">
        <f ca="1">IFERROR(__xludf.DUMMYFUNCTION("COUNTA(SPLIT(Q776,"" ""))"),168)</f>
        <v>168</v>
      </c>
      <c r="Q776" s="11">
        <v>10</v>
      </c>
      <c r="R776" s="11">
        <f ca="1">IFERROR(__xludf.DUMMYFUNCTION("COUNTA(SPLIT($Q776,CHAR(10),FALSE))"),3)</f>
        <v>3</v>
      </c>
      <c r="S776" s="2">
        <v>-0.89327677699999997</v>
      </c>
      <c r="T776" s="2">
        <v>0.48315427</v>
      </c>
      <c r="U776" s="2">
        <v>58.05</v>
      </c>
      <c r="V776" s="2">
        <v>9.44</v>
      </c>
      <c r="W776" s="2">
        <v>9.74</v>
      </c>
      <c r="X776" s="2">
        <v>12</v>
      </c>
      <c r="Y776" s="2">
        <v>9.17</v>
      </c>
      <c r="Z776" s="2">
        <v>0.23679</v>
      </c>
      <c r="AA776" s="2">
        <v>0.24535000000000001</v>
      </c>
      <c r="AB776" s="2">
        <v>8.6414134629999992</v>
      </c>
    </row>
    <row r="777" spans="1:28" x14ac:dyDescent="0.2">
      <c r="A777" s="8">
        <v>2331</v>
      </c>
      <c r="B777" s="5" t="s">
        <v>1319</v>
      </c>
      <c r="C777" s="5" t="s">
        <v>2595</v>
      </c>
      <c r="D777" s="5"/>
      <c r="E777" s="9" t="s">
        <v>2596</v>
      </c>
      <c r="F777" s="10">
        <v>2020</v>
      </c>
      <c r="G777" s="10" t="s">
        <v>68</v>
      </c>
      <c r="H777" s="10" t="s">
        <v>1322</v>
      </c>
      <c r="I777" s="10">
        <v>1100</v>
      </c>
      <c r="J777" s="10" t="s">
        <v>51</v>
      </c>
      <c r="K777" s="10" t="s">
        <v>1323</v>
      </c>
      <c r="L777" s="10" t="s">
        <v>22</v>
      </c>
      <c r="M777" s="11">
        <v>2</v>
      </c>
      <c r="N777" s="10">
        <v>1.5</v>
      </c>
      <c r="O777" s="12" t="s">
        <v>2597</v>
      </c>
      <c r="P777" s="11">
        <f ca="1">IFERROR(__xludf.DUMMYFUNCTION("COUNTA(SPLIT(Q777,"" ""))"),178)</f>
        <v>178</v>
      </c>
      <c r="Q777" s="11">
        <v>11</v>
      </c>
      <c r="R777" s="11">
        <f ca="1">IFERROR(__xludf.DUMMYFUNCTION("COUNTA(SPLIT($Q777,CHAR(10),FALSE))"),3)</f>
        <v>3</v>
      </c>
      <c r="S777" s="2">
        <v>-1.533966495</v>
      </c>
      <c r="T777" s="2">
        <v>0.49218594500000001</v>
      </c>
      <c r="U777" s="2">
        <v>57.69</v>
      </c>
      <c r="V777" s="2">
        <v>9.2799999999999994</v>
      </c>
      <c r="W777" s="2">
        <v>10.31</v>
      </c>
      <c r="X777" s="2">
        <v>11</v>
      </c>
      <c r="Y777" s="2">
        <v>8.75</v>
      </c>
      <c r="Z777" s="2">
        <v>0.24909000000000001</v>
      </c>
      <c r="AA777" s="2">
        <v>0.23709</v>
      </c>
      <c r="AB777" s="2">
        <v>9.6976703890000007</v>
      </c>
    </row>
    <row r="778" spans="1:28" x14ac:dyDescent="0.2">
      <c r="A778" s="8">
        <v>2332</v>
      </c>
      <c r="B778" s="5" t="s">
        <v>1335</v>
      </c>
      <c r="C778" s="5" t="s">
        <v>2598</v>
      </c>
      <c r="D778" s="5"/>
      <c r="E778" s="9" t="s">
        <v>2599</v>
      </c>
      <c r="F778" s="10">
        <v>2020</v>
      </c>
      <c r="G778" s="10" t="s">
        <v>68</v>
      </c>
      <c r="H778" s="10" t="s">
        <v>1338</v>
      </c>
      <c r="I778" s="10">
        <v>1500</v>
      </c>
      <c r="J778" s="10" t="s">
        <v>51</v>
      </c>
      <c r="K778" s="10" t="s">
        <v>1339</v>
      </c>
      <c r="L778" s="10" t="s">
        <v>18</v>
      </c>
      <c r="M778" s="11">
        <v>1</v>
      </c>
      <c r="N778" s="10">
        <v>1</v>
      </c>
      <c r="O778" s="12" t="s">
        <v>2600</v>
      </c>
      <c r="P778" s="11">
        <f ca="1">IFERROR(__xludf.DUMMYFUNCTION("COUNTA(SPLIT(Q778,"" ""))"),162)</f>
        <v>162</v>
      </c>
      <c r="Q778" s="11">
        <v>6</v>
      </c>
      <c r="R778" s="11">
        <f ca="1">IFERROR(__xludf.DUMMYFUNCTION("COUNTA(SPLIT($Q778,CHAR(10),FALSE))"),2)</f>
        <v>2</v>
      </c>
      <c r="S778" s="2">
        <v>-1.410070747</v>
      </c>
      <c r="T778" s="2">
        <v>0.45534532100000003</v>
      </c>
      <c r="U778" s="2">
        <v>41.87</v>
      </c>
      <c r="V778" s="2">
        <v>14.21</v>
      </c>
      <c r="W778" s="2">
        <v>15.79</v>
      </c>
      <c r="X778" s="2">
        <v>15</v>
      </c>
      <c r="Y778" s="2">
        <v>10.1</v>
      </c>
      <c r="Z778" s="2">
        <v>0.33283000000000001</v>
      </c>
      <c r="AA778" s="2">
        <v>0.33539999999999998</v>
      </c>
      <c r="AB778" s="2">
        <v>11.81619478</v>
      </c>
    </row>
    <row r="779" spans="1:28" x14ac:dyDescent="0.2">
      <c r="A779" s="8">
        <v>2333</v>
      </c>
      <c r="B779" s="5" t="s">
        <v>1335</v>
      </c>
      <c r="C779" s="5" t="s">
        <v>2601</v>
      </c>
      <c r="D779" s="5"/>
      <c r="E779" s="9" t="s">
        <v>2602</v>
      </c>
      <c r="F779" s="10">
        <v>2020</v>
      </c>
      <c r="G779" s="10" t="s">
        <v>68</v>
      </c>
      <c r="H779" s="10" t="s">
        <v>1346</v>
      </c>
      <c r="I779" s="10">
        <v>1100</v>
      </c>
      <c r="J779" s="10" t="s">
        <v>51</v>
      </c>
      <c r="K779" s="10" t="s">
        <v>1339</v>
      </c>
      <c r="L779" s="10" t="s">
        <v>18</v>
      </c>
      <c r="M779" s="11">
        <v>1</v>
      </c>
      <c r="N779" s="10">
        <v>1</v>
      </c>
      <c r="O779" s="12" t="s">
        <v>2603</v>
      </c>
      <c r="P779" s="11">
        <f ca="1">IFERROR(__xludf.DUMMYFUNCTION("COUNTA(SPLIT(Q779,"" ""))"),146)</f>
        <v>146</v>
      </c>
      <c r="Q779" s="11">
        <v>7</v>
      </c>
      <c r="R779" s="11">
        <f ca="1">IFERROR(__xludf.DUMMYFUNCTION("COUNTA(SPLIT($Q779,CHAR(10),FALSE))"),2)</f>
        <v>2</v>
      </c>
      <c r="S779" s="2">
        <v>-1.8866445709999999</v>
      </c>
      <c r="T779" s="2">
        <v>0.49034487199999999</v>
      </c>
      <c r="U779" s="2">
        <v>43.28</v>
      </c>
      <c r="V779" s="2">
        <v>12.51</v>
      </c>
      <c r="W779" s="2">
        <v>13.8</v>
      </c>
      <c r="X779" s="2">
        <v>14</v>
      </c>
      <c r="Y779" s="2">
        <v>9.8800000000000008</v>
      </c>
      <c r="Z779" s="2">
        <v>0.44302000000000002</v>
      </c>
      <c r="AA779" s="2">
        <v>0.45474999999999999</v>
      </c>
      <c r="AB779" s="2">
        <v>16.20184399</v>
      </c>
    </row>
    <row r="780" spans="1:28" x14ac:dyDescent="0.2">
      <c r="A780" s="8">
        <v>2334</v>
      </c>
      <c r="B780" s="5" t="s">
        <v>1335</v>
      </c>
      <c r="C780" s="5" t="s">
        <v>2604</v>
      </c>
      <c r="D780" s="5"/>
      <c r="E780" s="9" t="s">
        <v>2605</v>
      </c>
      <c r="F780" s="10">
        <v>2020</v>
      </c>
      <c r="G780" s="10" t="s">
        <v>68</v>
      </c>
      <c r="H780" s="10" t="s">
        <v>1322</v>
      </c>
      <c r="I780" s="10">
        <v>1500</v>
      </c>
      <c r="J780" s="10" t="s">
        <v>51</v>
      </c>
      <c r="K780" s="10" t="s">
        <v>1339</v>
      </c>
      <c r="L780" s="10" t="s">
        <v>22</v>
      </c>
      <c r="M780" s="11">
        <v>2</v>
      </c>
      <c r="N780" s="10">
        <v>1.5</v>
      </c>
      <c r="O780" s="12" t="s">
        <v>2606</v>
      </c>
      <c r="P780" s="11">
        <f ca="1">IFERROR(__xludf.DUMMYFUNCTION("COUNTA(SPLIT(Q780,"" ""))"),158)</f>
        <v>158</v>
      </c>
      <c r="Q780" s="11">
        <v>5</v>
      </c>
      <c r="R780" s="11">
        <f ca="1">IFERROR(__xludf.DUMMYFUNCTION("COUNTA(SPLIT($Q780,CHAR(10),FALSE))"),3)</f>
        <v>3</v>
      </c>
      <c r="S780" s="2">
        <v>-1.766553308</v>
      </c>
      <c r="T780" s="2">
        <v>0.521183964</v>
      </c>
      <c r="U780" s="2">
        <v>45.99</v>
      </c>
      <c r="V780" s="2">
        <v>13.47</v>
      </c>
      <c r="W780" s="2">
        <v>14.81</v>
      </c>
      <c r="X780" s="2">
        <v>15</v>
      </c>
      <c r="Y780" s="2">
        <v>11.47</v>
      </c>
      <c r="Z780" s="2">
        <v>0.26049</v>
      </c>
      <c r="AA780" s="2">
        <v>0.27335999999999999</v>
      </c>
      <c r="AB780" s="2">
        <v>4.1765292069999997</v>
      </c>
    </row>
    <row r="781" spans="1:28" x14ac:dyDescent="0.2">
      <c r="A781" s="8">
        <v>2335</v>
      </c>
      <c r="B781" s="5" t="s">
        <v>1319</v>
      </c>
      <c r="C781" s="5" t="s">
        <v>2607</v>
      </c>
      <c r="D781" s="5"/>
      <c r="E781" s="9" t="s">
        <v>2608</v>
      </c>
      <c r="F781" s="10">
        <v>2020</v>
      </c>
      <c r="G781" s="10" t="s">
        <v>68</v>
      </c>
      <c r="H781" s="10" t="s">
        <v>1322</v>
      </c>
      <c r="I781" s="10">
        <v>900</v>
      </c>
      <c r="J781" s="10" t="s">
        <v>17</v>
      </c>
      <c r="K781" s="10" t="s">
        <v>1323</v>
      </c>
      <c r="L781" s="10" t="s">
        <v>30</v>
      </c>
      <c r="M781" s="11">
        <v>3</v>
      </c>
      <c r="N781" s="10">
        <v>2.5</v>
      </c>
      <c r="O781" s="12" t="s">
        <v>2609</v>
      </c>
      <c r="P781" s="11">
        <f ca="1">IFERROR(__xludf.DUMMYFUNCTION("COUNTA(SPLIT(Q781,"" ""))"),189)</f>
        <v>189</v>
      </c>
      <c r="Q781" s="11">
        <v>15</v>
      </c>
      <c r="R781" s="11">
        <f ca="1">IFERROR(__xludf.DUMMYFUNCTION("COUNTA(SPLIT($Q781,CHAR(10),FALSE))"),3)</f>
        <v>3</v>
      </c>
      <c r="S781" s="2">
        <v>-0.43207725899999999</v>
      </c>
      <c r="T781" s="2">
        <v>0.47411562299999999</v>
      </c>
      <c r="U781" s="2">
        <v>73.23</v>
      </c>
      <c r="V781" s="2">
        <v>6.24</v>
      </c>
      <c r="W781" s="2">
        <v>6.45</v>
      </c>
      <c r="X781" s="2">
        <v>10</v>
      </c>
      <c r="Y781" s="2">
        <v>8.0399999999999991</v>
      </c>
      <c r="Z781" s="2">
        <v>0.16702</v>
      </c>
      <c r="AA781" s="2">
        <v>0.14202999999999999</v>
      </c>
      <c r="AB781" s="2">
        <v>16.110866980000001</v>
      </c>
    </row>
    <row r="782" spans="1:28" x14ac:dyDescent="0.2">
      <c r="A782" s="8">
        <v>2336</v>
      </c>
      <c r="B782" s="5" t="s">
        <v>1335</v>
      </c>
      <c r="C782" s="5" t="s">
        <v>2610</v>
      </c>
      <c r="D782" s="5"/>
      <c r="E782" s="9" t="s">
        <v>2611</v>
      </c>
      <c r="F782" s="10">
        <v>2020</v>
      </c>
      <c r="G782" s="10" t="s">
        <v>68</v>
      </c>
      <c r="H782" s="10" t="s">
        <v>1346</v>
      </c>
      <c r="I782" s="10">
        <v>1500</v>
      </c>
      <c r="J782" s="10" t="s">
        <v>17</v>
      </c>
      <c r="K782" s="10" t="s">
        <v>1339</v>
      </c>
      <c r="L782" s="10" t="s">
        <v>18</v>
      </c>
      <c r="M782" s="11">
        <v>1</v>
      </c>
      <c r="N782" s="10">
        <v>1</v>
      </c>
      <c r="O782" s="12" t="s">
        <v>2612</v>
      </c>
      <c r="P782" s="11">
        <f ca="1">IFERROR(__xludf.DUMMYFUNCTION("COUNTA(SPLIT(Q782,"" ""))"),142)</f>
        <v>142</v>
      </c>
      <c r="Q782" s="11">
        <v>6</v>
      </c>
      <c r="R782" s="11">
        <f ca="1">IFERROR(__xludf.DUMMYFUNCTION("COUNTA(SPLIT($Q782,CHAR(10),FALSE))"),2)</f>
        <v>2</v>
      </c>
      <c r="S782" s="2">
        <v>-3.2058679040000002</v>
      </c>
      <c r="T782" s="2">
        <v>0.5964564</v>
      </c>
      <c r="U782" s="2">
        <v>11.36</v>
      </c>
      <c r="V782" s="2">
        <v>17.68</v>
      </c>
      <c r="W782" s="2">
        <v>18.32</v>
      </c>
      <c r="X782" s="2">
        <v>18</v>
      </c>
      <c r="Y782" s="2">
        <v>12.68</v>
      </c>
      <c r="Z782" s="2">
        <v>0.44123000000000001</v>
      </c>
      <c r="AA782" s="2">
        <v>0.44586999999999999</v>
      </c>
      <c r="AB782" s="2">
        <v>5.4723173200000002</v>
      </c>
    </row>
    <row r="783" spans="1:28" x14ac:dyDescent="0.2">
      <c r="A783" s="8">
        <v>2340</v>
      </c>
      <c r="B783" s="5" t="s">
        <v>1319</v>
      </c>
      <c r="C783" s="5" t="s">
        <v>2613</v>
      </c>
      <c r="D783" s="5"/>
      <c r="E783" s="9" t="s">
        <v>2614</v>
      </c>
      <c r="F783" s="10">
        <v>2020</v>
      </c>
      <c r="G783" s="10" t="s">
        <v>68</v>
      </c>
      <c r="H783" s="10" t="s">
        <v>1338</v>
      </c>
      <c r="I783" s="10">
        <v>1100</v>
      </c>
      <c r="J783" s="10" t="s">
        <v>17</v>
      </c>
      <c r="K783" s="10" t="s">
        <v>1323</v>
      </c>
      <c r="L783" s="10" t="s">
        <v>18</v>
      </c>
      <c r="M783" s="11">
        <v>1</v>
      </c>
      <c r="N783" s="10">
        <v>1</v>
      </c>
      <c r="O783" s="12" t="s">
        <v>2615</v>
      </c>
      <c r="P783" s="11">
        <f ca="1">IFERROR(__xludf.DUMMYFUNCTION("COUNTA(SPLIT(Q783,"" ""))"),146)</f>
        <v>146</v>
      </c>
      <c r="Q783" s="11">
        <v>10</v>
      </c>
      <c r="R783" s="11">
        <f ca="1">IFERROR(__xludf.DUMMYFUNCTION("COUNTA(SPLIT($Q783,CHAR(10),FALSE))"),4)</f>
        <v>4</v>
      </c>
      <c r="S783" s="2">
        <v>-0.64133220300000005</v>
      </c>
      <c r="T783" s="2">
        <v>0.46496899800000002</v>
      </c>
      <c r="U783" s="2">
        <v>45.22</v>
      </c>
      <c r="V783" s="2">
        <v>10.65</v>
      </c>
      <c r="W783" s="2">
        <v>11.65</v>
      </c>
      <c r="X783" s="2">
        <v>13</v>
      </c>
      <c r="Y783" s="2">
        <v>8.4</v>
      </c>
      <c r="Z783" s="2">
        <v>0.32040000000000002</v>
      </c>
      <c r="AA783" s="2">
        <v>0.31774000000000002</v>
      </c>
      <c r="AB783" s="2">
        <v>13.269116329999999</v>
      </c>
    </row>
    <row r="784" spans="1:28" x14ac:dyDescent="0.2">
      <c r="A784" s="8">
        <v>2341</v>
      </c>
      <c r="B784" s="5" t="s">
        <v>1335</v>
      </c>
      <c r="C784" s="5" t="s">
        <v>2616</v>
      </c>
      <c r="D784" s="5"/>
      <c r="E784" s="9" t="s">
        <v>2617</v>
      </c>
      <c r="F784" s="10">
        <v>2020</v>
      </c>
      <c r="G784" s="10" t="s">
        <v>68</v>
      </c>
      <c r="H784" s="10" t="s">
        <v>1338</v>
      </c>
      <c r="I784" s="10">
        <v>1500</v>
      </c>
      <c r="J784" s="10" t="s">
        <v>51</v>
      </c>
      <c r="K784" s="10" t="s">
        <v>1339</v>
      </c>
      <c r="L784" s="10" t="s">
        <v>22</v>
      </c>
      <c r="M784" s="11">
        <v>2</v>
      </c>
      <c r="N784" s="10">
        <v>1.5</v>
      </c>
      <c r="O784" s="12" t="s">
        <v>2618</v>
      </c>
      <c r="P784" s="11">
        <f ca="1">IFERROR(__xludf.DUMMYFUNCTION("COUNTA(SPLIT(Q784,"" ""))"),144)</f>
        <v>144</v>
      </c>
      <c r="Q784" s="11">
        <v>6</v>
      </c>
      <c r="R784" s="11">
        <f ca="1">IFERROR(__xludf.DUMMYFUNCTION("COUNTA(SPLIT($Q784,CHAR(10),FALSE))"),2)</f>
        <v>2</v>
      </c>
      <c r="S784" s="2">
        <v>-1.961218774</v>
      </c>
      <c r="T784" s="2">
        <v>0.47389574800000001</v>
      </c>
      <c r="U784" s="2">
        <v>5.4</v>
      </c>
      <c r="V784" s="2">
        <v>18.55</v>
      </c>
      <c r="W784" s="2">
        <v>19.02</v>
      </c>
      <c r="X784" s="2">
        <v>18</v>
      </c>
      <c r="Y784" s="2">
        <v>12.74</v>
      </c>
      <c r="Z784" s="2">
        <v>0.49330000000000002</v>
      </c>
      <c r="AA784" s="2">
        <v>0.49807000000000001</v>
      </c>
      <c r="AB784" s="2">
        <v>3.1680379360000002</v>
      </c>
    </row>
    <row r="785" spans="1:28" x14ac:dyDescent="0.2">
      <c r="A785" s="8">
        <v>2342</v>
      </c>
      <c r="B785" s="5" t="s">
        <v>1319</v>
      </c>
      <c r="C785" s="5" t="s">
        <v>2619</v>
      </c>
      <c r="D785" s="5"/>
      <c r="E785" s="9" t="s">
        <v>2620</v>
      </c>
      <c r="F785" s="10">
        <v>2020</v>
      </c>
      <c r="G785" s="10" t="s">
        <v>68</v>
      </c>
      <c r="H785" s="10" t="s">
        <v>1346</v>
      </c>
      <c r="I785" s="10">
        <v>700</v>
      </c>
      <c r="J785" s="10" t="s">
        <v>17</v>
      </c>
      <c r="K785" s="10" t="s">
        <v>1323</v>
      </c>
      <c r="L785" s="10" t="s">
        <v>18</v>
      </c>
      <c r="M785" s="11">
        <v>1</v>
      </c>
      <c r="N785" s="10">
        <v>1</v>
      </c>
      <c r="O785" s="12" t="s">
        <v>2621</v>
      </c>
      <c r="P785" s="11">
        <f ca="1">IFERROR(__xludf.DUMMYFUNCTION("COUNTA(SPLIT(Q785,"" ""))"),180)</f>
        <v>180</v>
      </c>
      <c r="Q785" s="11">
        <v>12</v>
      </c>
      <c r="R785" s="11">
        <f ca="1">IFERROR(__xludf.DUMMYFUNCTION("COUNTA(SPLIT($Q785,CHAR(10),FALSE))"),1)</f>
        <v>1</v>
      </c>
      <c r="S785" s="2">
        <v>3.6622031999999999E-2</v>
      </c>
      <c r="T785" s="2">
        <v>0.4744699</v>
      </c>
      <c r="U785" s="2">
        <v>77.400000000000006</v>
      </c>
      <c r="V785" s="2">
        <v>6.19</v>
      </c>
      <c r="W785" s="2">
        <v>6.65</v>
      </c>
      <c r="X785" s="2">
        <v>9</v>
      </c>
      <c r="Y785" s="2">
        <v>6.22</v>
      </c>
      <c r="Z785" s="2">
        <v>0.19423000000000001</v>
      </c>
      <c r="AA785" s="2">
        <v>0.18429000000000001</v>
      </c>
      <c r="AB785" s="2">
        <v>17.115855490000001</v>
      </c>
    </row>
    <row r="786" spans="1:28" x14ac:dyDescent="0.2">
      <c r="A786" s="8">
        <v>2343</v>
      </c>
      <c r="B786" s="5" t="s">
        <v>1319</v>
      </c>
      <c r="C786" s="5" t="s">
        <v>2622</v>
      </c>
      <c r="D786" s="5"/>
      <c r="E786" s="9" t="s">
        <v>2623</v>
      </c>
      <c r="F786" s="10">
        <v>2020</v>
      </c>
      <c r="G786" s="10" t="s">
        <v>68</v>
      </c>
      <c r="H786" s="10" t="s">
        <v>1338</v>
      </c>
      <c r="I786" s="10">
        <v>1100</v>
      </c>
      <c r="J786" s="10" t="s">
        <v>51</v>
      </c>
      <c r="K786" s="10" t="s">
        <v>1323</v>
      </c>
      <c r="L786" s="10" t="s">
        <v>18</v>
      </c>
      <c r="M786" s="11">
        <v>1</v>
      </c>
      <c r="N786" s="10">
        <v>1</v>
      </c>
      <c r="O786" s="12" t="s">
        <v>2624</v>
      </c>
      <c r="P786" s="11">
        <f ca="1">IFERROR(__xludf.DUMMYFUNCTION("COUNTA(SPLIT(Q786,"" ""))"),194)</f>
        <v>194</v>
      </c>
      <c r="Q786" s="11">
        <v>12</v>
      </c>
      <c r="R786" s="11">
        <f ca="1">IFERROR(__xludf.DUMMYFUNCTION("COUNTA(SPLIT($Q786,CHAR(10),FALSE))"),3)</f>
        <v>3</v>
      </c>
      <c r="S786" s="2">
        <v>-1.74788254</v>
      </c>
      <c r="T786" s="2">
        <v>0.48414411899999998</v>
      </c>
      <c r="U786" s="2">
        <v>57.52</v>
      </c>
      <c r="V786" s="2">
        <v>9.3800000000000008</v>
      </c>
      <c r="W786" s="2">
        <v>8.94</v>
      </c>
      <c r="X786" s="2">
        <v>12</v>
      </c>
      <c r="Y786" s="2">
        <v>9.91</v>
      </c>
      <c r="Z786" s="2">
        <v>0.24804999999999999</v>
      </c>
      <c r="AA786" s="2">
        <v>0.20862</v>
      </c>
      <c r="AB786" s="2">
        <v>20.40502807</v>
      </c>
    </row>
    <row r="787" spans="1:28" x14ac:dyDescent="0.2">
      <c r="A787" s="8">
        <v>2344</v>
      </c>
      <c r="B787" s="5" t="s">
        <v>1335</v>
      </c>
      <c r="C787" s="5" t="s">
        <v>2625</v>
      </c>
      <c r="D787" s="5"/>
      <c r="E787" s="9" t="s">
        <v>2626</v>
      </c>
      <c r="F787" s="10">
        <v>2020</v>
      </c>
      <c r="G787" s="10" t="s">
        <v>68</v>
      </c>
      <c r="H787" s="10" t="s">
        <v>1338</v>
      </c>
      <c r="I787" s="10">
        <v>1300</v>
      </c>
      <c r="J787" s="10" t="s">
        <v>51</v>
      </c>
      <c r="K787" s="10" t="s">
        <v>1339</v>
      </c>
      <c r="L787" s="10" t="s">
        <v>18</v>
      </c>
      <c r="M787" s="11">
        <v>1</v>
      </c>
      <c r="N787" s="10">
        <v>1</v>
      </c>
      <c r="O787" s="12" t="s">
        <v>2627</v>
      </c>
      <c r="P787" s="11">
        <f ca="1">IFERROR(__xludf.DUMMYFUNCTION("COUNTA(SPLIT(Q787,"" ""))"),167)</f>
        <v>167</v>
      </c>
      <c r="Q787" s="11">
        <v>8</v>
      </c>
      <c r="R787" s="11">
        <f ca="1">IFERROR(__xludf.DUMMYFUNCTION("COUNTA(SPLIT($Q787,CHAR(10),FALSE))"),4)</f>
        <v>4</v>
      </c>
      <c r="S787" s="2">
        <v>-0.45369962600000002</v>
      </c>
      <c r="T787" s="2">
        <v>0.51623134999999998</v>
      </c>
      <c r="U787" s="2">
        <v>44.24</v>
      </c>
      <c r="V787" s="2">
        <v>12.49</v>
      </c>
      <c r="W787" s="2">
        <v>14.03</v>
      </c>
      <c r="X787" s="2">
        <v>14</v>
      </c>
      <c r="Y787" s="2">
        <v>11.34</v>
      </c>
      <c r="Z787" s="2">
        <v>0.26454</v>
      </c>
      <c r="AA787" s="2">
        <v>0.25253999999999999</v>
      </c>
      <c r="AB787" s="2">
        <v>6.4819084340000002</v>
      </c>
    </row>
    <row r="788" spans="1:28" x14ac:dyDescent="0.2">
      <c r="A788" s="8">
        <v>2345</v>
      </c>
      <c r="B788" s="5" t="s">
        <v>1319</v>
      </c>
      <c r="C788" s="5" t="s">
        <v>2628</v>
      </c>
      <c r="D788" s="5"/>
      <c r="E788" s="9" t="s">
        <v>2629</v>
      </c>
      <c r="F788" s="10">
        <v>2020</v>
      </c>
      <c r="G788" s="10" t="s">
        <v>68</v>
      </c>
      <c r="H788" s="10" t="s">
        <v>1322</v>
      </c>
      <c r="I788" s="10">
        <v>900</v>
      </c>
      <c r="J788" s="10" t="s">
        <v>51</v>
      </c>
      <c r="K788" s="10" t="s">
        <v>1323</v>
      </c>
      <c r="L788" s="10" t="s">
        <v>18</v>
      </c>
      <c r="M788" s="11">
        <v>1</v>
      </c>
      <c r="N788" s="10">
        <v>1</v>
      </c>
      <c r="O788" s="12" t="s">
        <v>2630</v>
      </c>
      <c r="P788" s="11">
        <f ca="1">IFERROR(__xludf.DUMMYFUNCTION("COUNTA(SPLIT(Q788,"" ""))"),148)</f>
        <v>148</v>
      </c>
      <c r="Q788" s="11">
        <v>11</v>
      </c>
      <c r="R788" s="11">
        <f ca="1">IFERROR(__xludf.DUMMYFUNCTION("COUNTA(SPLIT($Q788,CHAR(10),FALSE))"),2)</f>
        <v>2</v>
      </c>
      <c r="S788" s="2">
        <v>-0.152209653</v>
      </c>
      <c r="T788" s="2">
        <v>0.47532323900000001</v>
      </c>
      <c r="U788" s="2">
        <v>65.900000000000006</v>
      </c>
      <c r="V788" s="2">
        <v>7.43</v>
      </c>
      <c r="W788" s="2">
        <v>6.68</v>
      </c>
      <c r="X788" s="2">
        <v>11</v>
      </c>
      <c r="Y788" s="2">
        <v>8.5500000000000007</v>
      </c>
      <c r="Z788" s="2">
        <v>0.15487999999999999</v>
      </c>
      <c r="AA788" s="2">
        <v>0.16866</v>
      </c>
      <c r="AB788" s="2">
        <v>12.941312959999999</v>
      </c>
    </row>
    <row r="789" spans="1:28" x14ac:dyDescent="0.2">
      <c r="A789" s="8">
        <v>2346</v>
      </c>
      <c r="B789" s="5" t="s">
        <v>1335</v>
      </c>
      <c r="C789" s="5" t="s">
        <v>2631</v>
      </c>
      <c r="D789" s="5"/>
      <c r="E789" s="9" t="s">
        <v>2632</v>
      </c>
      <c r="F789" s="10">
        <v>2020</v>
      </c>
      <c r="G789" s="10" t="s">
        <v>68</v>
      </c>
      <c r="H789" s="10" t="s">
        <v>1322</v>
      </c>
      <c r="I789" s="10">
        <v>1300</v>
      </c>
      <c r="J789" s="10" t="s">
        <v>51</v>
      </c>
      <c r="K789" s="10" t="s">
        <v>1339</v>
      </c>
      <c r="L789" s="10" t="s">
        <v>30</v>
      </c>
      <c r="M789" s="11">
        <v>3</v>
      </c>
      <c r="N789" s="10">
        <v>2</v>
      </c>
      <c r="O789" s="12" t="s">
        <v>2633</v>
      </c>
      <c r="P789" s="11">
        <f ca="1">IFERROR(__xludf.DUMMYFUNCTION("COUNTA(SPLIT(Q789,"" ""))"),174)</f>
        <v>174</v>
      </c>
      <c r="Q789" s="11">
        <v>10</v>
      </c>
      <c r="R789" s="11">
        <f ca="1">IFERROR(__xludf.DUMMYFUNCTION("COUNTA(SPLIT($Q789,CHAR(10),FALSE))"),3)</f>
        <v>3</v>
      </c>
      <c r="S789" s="2">
        <v>-1.478113115</v>
      </c>
      <c r="T789" s="2">
        <v>0.479693551</v>
      </c>
      <c r="U789" s="2">
        <v>33.57</v>
      </c>
      <c r="V789" s="2">
        <v>12.53</v>
      </c>
      <c r="W789" s="2">
        <v>11.16</v>
      </c>
      <c r="X789" s="2">
        <v>15</v>
      </c>
      <c r="Y789" s="2">
        <v>10.92</v>
      </c>
      <c r="Z789" s="2">
        <v>0.36316999999999999</v>
      </c>
      <c r="AA789" s="2">
        <v>0.35611999999999999</v>
      </c>
      <c r="AB789" s="2">
        <v>5.332026505</v>
      </c>
    </row>
    <row r="790" spans="1:28" x14ac:dyDescent="0.2">
      <c r="A790" s="8">
        <v>2347</v>
      </c>
      <c r="B790" s="5" t="s">
        <v>1319</v>
      </c>
      <c r="C790" s="5" t="s">
        <v>2634</v>
      </c>
      <c r="D790" s="5"/>
      <c r="E790" s="9" t="s">
        <v>2635</v>
      </c>
      <c r="F790" s="10">
        <v>2020</v>
      </c>
      <c r="G790" s="10" t="s">
        <v>68</v>
      </c>
      <c r="H790" s="10" t="s">
        <v>1338</v>
      </c>
      <c r="I790" s="10">
        <v>1100</v>
      </c>
      <c r="J790" s="10" t="s">
        <v>17</v>
      </c>
      <c r="K790" s="10" t="s">
        <v>1323</v>
      </c>
      <c r="L790" s="10" t="s">
        <v>18</v>
      </c>
      <c r="M790" s="11">
        <v>1</v>
      </c>
      <c r="N790" s="10">
        <v>1</v>
      </c>
      <c r="O790" s="12" t="s">
        <v>2636</v>
      </c>
      <c r="P790" s="11">
        <f ca="1">IFERROR(__xludf.DUMMYFUNCTION("COUNTA(SPLIT(Q790,"" ""))"),156)</f>
        <v>156</v>
      </c>
      <c r="Q790" s="11">
        <v>10</v>
      </c>
      <c r="R790" s="11">
        <f ca="1">IFERROR(__xludf.DUMMYFUNCTION("COUNTA(SPLIT($Q790,CHAR(10),FALSE))"),2)</f>
        <v>2</v>
      </c>
      <c r="S790" s="2">
        <v>-0.44913407900000002</v>
      </c>
      <c r="T790" s="2">
        <v>0.472141054</v>
      </c>
      <c r="U790" s="2">
        <v>50.9</v>
      </c>
      <c r="V790" s="2">
        <v>9.73</v>
      </c>
      <c r="W790" s="2">
        <v>8.41</v>
      </c>
      <c r="X790" s="2">
        <v>12</v>
      </c>
      <c r="Y790" s="2">
        <v>11.04</v>
      </c>
      <c r="Z790" s="2">
        <v>0.31459999999999999</v>
      </c>
      <c r="AA790" s="2">
        <v>0.31355</v>
      </c>
      <c r="AB790" s="2">
        <v>20.255465340000001</v>
      </c>
    </row>
    <row r="791" spans="1:28" x14ac:dyDescent="0.2">
      <c r="A791" s="8">
        <v>2348</v>
      </c>
      <c r="B791" s="5" t="s">
        <v>1319</v>
      </c>
      <c r="C791" s="5" t="s">
        <v>2637</v>
      </c>
      <c r="D791" s="5"/>
      <c r="E791" s="9" t="s">
        <v>2638</v>
      </c>
      <c r="F791" s="10">
        <v>2020</v>
      </c>
      <c r="G791" s="10" t="s">
        <v>68</v>
      </c>
      <c r="H791" s="10" t="s">
        <v>1322</v>
      </c>
      <c r="I791" s="10">
        <v>1100</v>
      </c>
      <c r="J791" s="10" t="s">
        <v>17</v>
      </c>
      <c r="K791" s="10" t="s">
        <v>1323</v>
      </c>
      <c r="L791" s="10" t="s">
        <v>22</v>
      </c>
      <c r="M791" s="11">
        <v>2</v>
      </c>
      <c r="N791" s="10">
        <v>1.5</v>
      </c>
      <c r="O791" s="12" t="s">
        <v>2639</v>
      </c>
      <c r="P791" s="11">
        <f ca="1">IFERROR(__xludf.DUMMYFUNCTION("COUNTA(SPLIT(Q791,"" ""))"),178)</f>
        <v>178</v>
      </c>
      <c r="Q791" s="11">
        <v>10</v>
      </c>
      <c r="R791" s="11">
        <f ca="1">IFERROR(__xludf.DUMMYFUNCTION("COUNTA(SPLIT($Q791,CHAR(10),FALSE))"),2)</f>
        <v>2</v>
      </c>
      <c r="S791" s="2">
        <v>0.84497407599999996</v>
      </c>
      <c r="T791" s="2">
        <v>0.57491378000000004</v>
      </c>
      <c r="U791" s="2">
        <v>68.62</v>
      </c>
      <c r="V791" s="2">
        <v>8.14</v>
      </c>
      <c r="W791" s="2">
        <v>7.74</v>
      </c>
      <c r="X791" s="2">
        <v>11</v>
      </c>
      <c r="Y791" s="2">
        <v>6.91</v>
      </c>
      <c r="Z791" s="2">
        <v>3.0640000000000001E-2</v>
      </c>
      <c r="AA791" s="2">
        <v>1.8089999999999998E-2</v>
      </c>
      <c r="AB791" s="2">
        <v>20.83474374</v>
      </c>
    </row>
    <row r="792" spans="1:28" x14ac:dyDescent="0.2">
      <c r="A792" s="8">
        <v>2349</v>
      </c>
      <c r="B792" s="5" t="s">
        <v>1319</v>
      </c>
      <c r="C792" s="5" t="s">
        <v>2640</v>
      </c>
      <c r="D792" s="5"/>
      <c r="E792" s="9" t="s">
        <v>2641</v>
      </c>
      <c r="F792" s="10">
        <v>2020</v>
      </c>
      <c r="G792" s="10" t="s">
        <v>68</v>
      </c>
      <c r="H792" s="10" t="s">
        <v>1322</v>
      </c>
      <c r="I792" s="10">
        <v>1100</v>
      </c>
      <c r="J792" s="10" t="s">
        <v>51</v>
      </c>
      <c r="K792" s="10" t="s">
        <v>1323</v>
      </c>
      <c r="L792" s="10" t="s">
        <v>18</v>
      </c>
      <c r="M792" s="11">
        <v>1</v>
      </c>
      <c r="N792" s="10">
        <v>1</v>
      </c>
      <c r="O792" s="12" t="s">
        <v>2642</v>
      </c>
      <c r="P792" s="11">
        <f ca="1">IFERROR(__xludf.DUMMYFUNCTION("COUNTA(SPLIT(Q792,"" ""))"),159)</f>
        <v>159</v>
      </c>
      <c r="Q792" s="11">
        <v>9</v>
      </c>
      <c r="R792" s="11">
        <f ca="1">IFERROR(__xludf.DUMMYFUNCTION("COUNTA(SPLIT($Q792,CHAR(10),FALSE))"),2)</f>
        <v>2</v>
      </c>
      <c r="S792" s="2">
        <v>-0.17340419500000001</v>
      </c>
      <c r="T792" s="2">
        <v>0.47237168400000001</v>
      </c>
      <c r="U792" s="2">
        <v>61.36</v>
      </c>
      <c r="V792" s="2">
        <v>9.1199999999999992</v>
      </c>
      <c r="W792" s="2">
        <v>9.66</v>
      </c>
      <c r="X792" s="2">
        <v>12</v>
      </c>
      <c r="Y792" s="2">
        <v>8.56</v>
      </c>
      <c r="Z792" s="2">
        <v>0.2031</v>
      </c>
      <c r="AA792" s="2">
        <v>0.20963000000000001</v>
      </c>
      <c r="AB792" s="2">
        <v>11.47813702</v>
      </c>
    </row>
    <row r="793" spans="1:28" x14ac:dyDescent="0.2">
      <c r="A793" s="8">
        <v>2350</v>
      </c>
      <c r="B793" s="5" t="s">
        <v>1335</v>
      </c>
      <c r="C793" s="5" t="s">
        <v>2643</v>
      </c>
      <c r="D793" s="5"/>
      <c r="E793" s="9" t="s">
        <v>2644</v>
      </c>
      <c r="F793" s="10">
        <v>2020</v>
      </c>
      <c r="G793" s="10" t="s">
        <v>68</v>
      </c>
      <c r="H793" s="10" t="s">
        <v>1338</v>
      </c>
      <c r="I793" s="10">
        <v>1700</v>
      </c>
      <c r="J793" s="10" t="s">
        <v>51</v>
      </c>
      <c r="K793" s="10" t="s">
        <v>1339</v>
      </c>
      <c r="L793" s="10" t="s">
        <v>18</v>
      </c>
      <c r="M793" s="11">
        <v>1</v>
      </c>
      <c r="N793" s="10">
        <v>1</v>
      </c>
      <c r="O793" s="12" t="s">
        <v>2645</v>
      </c>
      <c r="P793" s="11">
        <f ca="1">IFERROR(__xludf.DUMMYFUNCTION("COUNTA(SPLIT(Q793,"" ""))"),145)</f>
        <v>145</v>
      </c>
      <c r="Q793" s="11">
        <v>5</v>
      </c>
      <c r="R793" s="11">
        <f ca="1">IFERROR(__xludf.DUMMYFUNCTION("COUNTA(SPLIT($Q793,CHAR(10),FALSE))"),2)</f>
        <v>2</v>
      </c>
      <c r="S793" s="2">
        <v>-1.657824336</v>
      </c>
      <c r="T793" s="2">
        <v>0.47239766399999999</v>
      </c>
      <c r="U793" s="2">
        <v>20.170000000000002</v>
      </c>
      <c r="V793" s="2">
        <v>17.7</v>
      </c>
      <c r="W793" s="2">
        <v>19.100000000000001</v>
      </c>
      <c r="X793" s="2">
        <v>18</v>
      </c>
      <c r="Y793" s="2">
        <v>12.11</v>
      </c>
      <c r="Z793" s="2">
        <v>0.35131000000000001</v>
      </c>
      <c r="AA793" s="2">
        <v>0.36243999999999998</v>
      </c>
      <c r="AB793" s="2">
        <v>9.1032771700000001</v>
      </c>
    </row>
    <row r="794" spans="1:28" x14ac:dyDescent="0.2">
      <c r="A794" s="8">
        <v>2351</v>
      </c>
      <c r="B794" s="5" t="s">
        <v>1335</v>
      </c>
      <c r="C794" s="5" t="s">
        <v>2646</v>
      </c>
      <c r="D794" s="5"/>
      <c r="E794" s="9" t="s">
        <v>2647</v>
      </c>
      <c r="F794" s="10">
        <v>2020</v>
      </c>
      <c r="G794" s="10" t="s">
        <v>68</v>
      </c>
      <c r="H794" s="10" t="s">
        <v>1346</v>
      </c>
      <c r="I794" s="10">
        <v>1300</v>
      </c>
      <c r="J794" s="10" t="s">
        <v>51</v>
      </c>
      <c r="K794" s="10" t="s">
        <v>1339</v>
      </c>
      <c r="L794" s="10" t="s">
        <v>18</v>
      </c>
      <c r="M794" s="11">
        <v>1</v>
      </c>
      <c r="N794" s="10">
        <v>1</v>
      </c>
      <c r="O794" s="12" t="s">
        <v>2648</v>
      </c>
      <c r="P794" s="11">
        <f ca="1">IFERROR(__xludf.DUMMYFUNCTION("COUNTA(SPLIT(Q794,"" ""))"),155)</f>
        <v>155</v>
      </c>
      <c r="Q794" s="11">
        <v>7</v>
      </c>
      <c r="R794" s="11">
        <f ca="1">IFERROR(__xludf.DUMMYFUNCTION("COUNTA(SPLIT($Q794,CHAR(10),FALSE))"),2)</f>
        <v>2</v>
      </c>
      <c r="S794" s="2">
        <v>-1.4749373560000001</v>
      </c>
      <c r="T794" s="2">
        <v>0.49206940500000002</v>
      </c>
      <c r="U794" s="2">
        <v>27.8</v>
      </c>
      <c r="V794" s="2">
        <v>14.95</v>
      </c>
      <c r="W794" s="2">
        <v>15.25</v>
      </c>
      <c r="X794" s="2">
        <v>14</v>
      </c>
      <c r="Y794" s="2">
        <v>11.79</v>
      </c>
      <c r="Z794" s="2">
        <v>0.39267999999999997</v>
      </c>
      <c r="AA794" s="2">
        <v>0.39633000000000002</v>
      </c>
      <c r="AB794" s="2">
        <v>5.5243929339999998</v>
      </c>
    </row>
    <row r="795" spans="1:28" x14ac:dyDescent="0.2">
      <c r="A795" s="8">
        <v>2352</v>
      </c>
      <c r="B795" s="5" t="s">
        <v>2649</v>
      </c>
      <c r="C795" s="5" t="s">
        <v>2650</v>
      </c>
      <c r="D795" s="5"/>
      <c r="E795" s="9" t="s">
        <v>2651</v>
      </c>
      <c r="F795" s="10">
        <v>2020</v>
      </c>
      <c r="G795" s="10" t="s">
        <v>68</v>
      </c>
      <c r="H795" s="10"/>
      <c r="I795" s="10">
        <v>1100</v>
      </c>
      <c r="J795" s="10" t="s">
        <v>17</v>
      </c>
      <c r="K795" s="10" t="s">
        <v>1354</v>
      </c>
      <c r="L795" s="10" t="s">
        <v>18</v>
      </c>
      <c r="M795" s="11">
        <v>1</v>
      </c>
      <c r="N795" s="10">
        <v>1</v>
      </c>
      <c r="O795" s="12" t="s">
        <v>2652</v>
      </c>
      <c r="P795" s="11">
        <f ca="1">IFERROR(__xludf.DUMMYFUNCTION("COUNTA(SPLIT(Q795,"" ""))"),175)</f>
        <v>175</v>
      </c>
      <c r="Q795" s="11">
        <v>8</v>
      </c>
      <c r="R795" s="11">
        <f ca="1">IFERROR(__xludf.DUMMYFUNCTION("COUNTA(SPLIT($Q795,CHAR(10),FALSE))"),2)</f>
        <v>2</v>
      </c>
      <c r="S795" s="2">
        <v>0.33789777199999999</v>
      </c>
      <c r="T795" s="2">
        <v>0.47564414500000002</v>
      </c>
      <c r="U795" s="2">
        <v>66.260000000000005</v>
      </c>
      <c r="V795" s="2">
        <v>9.48</v>
      </c>
      <c r="W795" s="2">
        <v>11.34</v>
      </c>
      <c r="X795" s="2">
        <v>11</v>
      </c>
      <c r="Y795" s="2">
        <v>7.15</v>
      </c>
      <c r="Z795" s="2">
        <v>0.17086000000000001</v>
      </c>
      <c r="AA795" s="2">
        <v>0.15406</v>
      </c>
      <c r="AB795" s="2">
        <v>21.411555490000001</v>
      </c>
    </row>
    <row r="796" spans="1:28" x14ac:dyDescent="0.2">
      <c r="A796" s="8">
        <v>2353</v>
      </c>
      <c r="B796" s="5" t="s">
        <v>1319</v>
      </c>
      <c r="C796" s="5" t="s">
        <v>2653</v>
      </c>
      <c r="D796" s="5"/>
      <c r="E796" s="9" t="s">
        <v>2654</v>
      </c>
      <c r="F796" s="10">
        <v>2020</v>
      </c>
      <c r="G796" s="10" t="s">
        <v>68</v>
      </c>
      <c r="H796" s="10" t="s">
        <v>1346</v>
      </c>
      <c r="I796" s="10">
        <v>1100</v>
      </c>
      <c r="J796" s="10" t="s">
        <v>51</v>
      </c>
      <c r="K796" s="10" t="s">
        <v>1323</v>
      </c>
      <c r="L796" s="10" t="s">
        <v>18</v>
      </c>
      <c r="M796" s="11">
        <v>1</v>
      </c>
      <c r="N796" s="10">
        <v>1</v>
      </c>
      <c r="O796" s="12" t="s">
        <v>2655</v>
      </c>
      <c r="P796" s="11">
        <f ca="1">IFERROR(__xludf.DUMMYFUNCTION("COUNTA(SPLIT(Q796,"" ""))"),162)</f>
        <v>162</v>
      </c>
      <c r="Q796" s="11">
        <v>12</v>
      </c>
      <c r="R796" s="11">
        <f ca="1">IFERROR(__xludf.DUMMYFUNCTION("COUNTA(SPLIT($Q796,CHAR(10),FALSE))"),9)</f>
        <v>9</v>
      </c>
      <c r="S796" s="2">
        <v>-2.312680565</v>
      </c>
      <c r="T796" s="2">
        <v>0.52319273600000005</v>
      </c>
      <c r="U796" s="2">
        <v>50.74</v>
      </c>
      <c r="V796" s="2">
        <v>9.43</v>
      </c>
      <c r="W796" s="2">
        <v>8.25</v>
      </c>
      <c r="X796" s="2">
        <v>12</v>
      </c>
      <c r="Y796" s="2">
        <v>11.16</v>
      </c>
      <c r="Z796" s="2">
        <v>0.42920999999999998</v>
      </c>
      <c r="AA796" s="2">
        <v>0.40749999999999997</v>
      </c>
      <c r="AB796" s="2">
        <v>13.55757296</v>
      </c>
    </row>
    <row r="797" spans="1:28" x14ac:dyDescent="0.2">
      <c r="A797" s="8">
        <v>2354</v>
      </c>
      <c r="B797" s="5" t="s">
        <v>1319</v>
      </c>
      <c r="C797" s="5" t="s">
        <v>2656</v>
      </c>
      <c r="D797" s="5"/>
      <c r="E797" s="9" t="s">
        <v>2657</v>
      </c>
      <c r="F797" s="10">
        <v>2020</v>
      </c>
      <c r="G797" s="10" t="s">
        <v>68</v>
      </c>
      <c r="H797" s="10" t="s">
        <v>1338</v>
      </c>
      <c r="I797" s="10">
        <v>700</v>
      </c>
      <c r="J797" s="10" t="s">
        <v>17</v>
      </c>
      <c r="K797" s="10" t="s">
        <v>1323</v>
      </c>
      <c r="L797" s="10" t="s">
        <v>18</v>
      </c>
      <c r="M797" s="11">
        <v>1</v>
      </c>
      <c r="N797" s="10">
        <v>1</v>
      </c>
      <c r="O797" s="12" t="s">
        <v>2658</v>
      </c>
      <c r="P797" s="11">
        <f ca="1">IFERROR(__xludf.DUMMYFUNCTION("COUNTA(SPLIT(Q797,"" ""))"),180)</f>
        <v>180</v>
      </c>
      <c r="Q797" s="11">
        <v>14</v>
      </c>
      <c r="R797" s="11">
        <f ca="1">IFERROR(__xludf.DUMMYFUNCTION("COUNTA(SPLIT($Q797,CHAR(10),FALSE))"),4)</f>
        <v>4</v>
      </c>
      <c r="S797" s="2">
        <v>0.87951111900000001</v>
      </c>
      <c r="T797" s="2">
        <v>0.48038418700000002</v>
      </c>
      <c r="U797" s="2">
        <v>75.569999999999993</v>
      </c>
      <c r="V797" s="2">
        <v>5.95</v>
      </c>
      <c r="W797" s="2">
        <v>5.24</v>
      </c>
      <c r="X797" s="2">
        <v>7</v>
      </c>
      <c r="Y797" s="2">
        <v>7.49</v>
      </c>
      <c r="Z797" s="2">
        <v>0.14621999999999999</v>
      </c>
      <c r="AA797" s="2">
        <v>0.12471</v>
      </c>
      <c r="AB797" s="2">
        <v>23.110240619999999</v>
      </c>
    </row>
    <row r="798" spans="1:28" x14ac:dyDescent="0.2">
      <c r="A798" s="8">
        <v>2355</v>
      </c>
      <c r="B798" s="5" t="s">
        <v>1335</v>
      </c>
      <c r="C798" s="5" t="s">
        <v>2659</v>
      </c>
      <c r="D798" s="5"/>
      <c r="E798" s="9" t="s">
        <v>2660</v>
      </c>
      <c r="F798" s="10">
        <v>2020</v>
      </c>
      <c r="G798" s="10" t="s">
        <v>68</v>
      </c>
      <c r="H798" s="10" t="s">
        <v>1346</v>
      </c>
      <c r="I798" s="10">
        <v>1500</v>
      </c>
      <c r="J798" s="10" t="s">
        <v>51</v>
      </c>
      <c r="K798" s="10" t="s">
        <v>1339</v>
      </c>
      <c r="L798" s="10" t="s">
        <v>18</v>
      </c>
      <c r="M798" s="11">
        <v>1</v>
      </c>
      <c r="N798" s="10">
        <v>1</v>
      </c>
      <c r="O798" s="12" t="s">
        <v>2661</v>
      </c>
      <c r="P798" s="11">
        <f ca="1">IFERROR(__xludf.DUMMYFUNCTION("COUNTA(SPLIT(Q798,"" ""))"),181)</f>
        <v>181</v>
      </c>
      <c r="Q798" s="11">
        <v>8</v>
      </c>
      <c r="R798" s="11">
        <f ca="1">IFERROR(__xludf.DUMMYFUNCTION("COUNTA(SPLIT($Q798,CHAR(10),FALSE))"),1)</f>
        <v>1</v>
      </c>
      <c r="S798" s="2">
        <v>-0.66890576099999999</v>
      </c>
      <c r="T798" s="2">
        <v>0.47492932399999999</v>
      </c>
      <c r="U798" s="2">
        <v>53.83</v>
      </c>
      <c r="V798" s="2">
        <v>11.46</v>
      </c>
      <c r="W798" s="2">
        <v>13.66</v>
      </c>
      <c r="X798" s="2">
        <v>12</v>
      </c>
      <c r="Y798" s="2">
        <v>10.01</v>
      </c>
      <c r="Z798" s="2">
        <v>0.26739000000000002</v>
      </c>
      <c r="AA798" s="2">
        <v>0.24471999999999999</v>
      </c>
      <c r="AB798" s="2">
        <v>6.6851783810000001</v>
      </c>
    </row>
    <row r="799" spans="1:28" x14ac:dyDescent="0.2">
      <c r="A799" s="8">
        <v>2356</v>
      </c>
      <c r="B799" s="5" t="s">
        <v>2662</v>
      </c>
      <c r="C799" s="5" t="s">
        <v>2663</v>
      </c>
      <c r="D799" s="5"/>
      <c r="E799" s="9" t="s">
        <v>2664</v>
      </c>
      <c r="F799" s="10">
        <v>2020</v>
      </c>
      <c r="G799" s="10" t="s">
        <v>68</v>
      </c>
      <c r="H799" s="10"/>
      <c r="I799" s="10">
        <v>1300</v>
      </c>
      <c r="J799" s="10" t="s">
        <v>17</v>
      </c>
      <c r="K799" s="10" t="s">
        <v>1354</v>
      </c>
      <c r="L799" s="10" t="s">
        <v>18</v>
      </c>
      <c r="M799" s="11">
        <v>1</v>
      </c>
      <c r="N799" s="10">
        <v>1</v>
      </c>
      <c r="O799" s="12" t="s">
        <v>2665</v>
      </c>
      <c r="P799" s="11">
        <f ca="1">IFERROR(__xludf.DUMMYFUNCTION("COUNTA(SPLIT(Q799,"" ""))"),181)</f>
        <v>181</v>
      </c>
      <c r="Q799" s="11">
        <v>9</v>
      </c>
      <c r="R799" s="11">
        <f ca="1">IFERROR(__xludf.DUMMYFUNCTION("COUNTA(SPLIT($Q799,CHAR(10),FALSE))"),2)</f>
        <v>2</v>
      </c>
      <c r="S799" s="2">
        <v>-0.28926338000000001</v>
      </c>
      <c r="T799" s="2">
        <v>0.44535161099999998</v>
      </c>
      <c r="U799" s="2">
        <v>40.82</v>
      </c>
      <c r="V799" s="2">
        <v>12.59</v>
      </c>
      <c r="W799" s="2">
        <v>12.99</v>
      </c>
      <c r="X799" s="2">
        <v>15</v>
      </c>
      <c r="Y799" s="2">
        <v>8.5399999999999991</v>
      </c>
      <c r="Z799" s="2">
        <v>0.13955000000000001</v>
      </c>
      <c r="AA799" s="2">
        <v>0.11559999999999999</v>
      </c>
      <c r="AB799" s="2">
        <v>20.112946770000001</v>
      </c>
    </row>
    <row r="800" spans="1:28" x14ac:dyDescent="0.2">
      <c r="A800" s="8">
        <v>2357</v>
      </c>
      <c r="B800" s="5" t="s">
        <v>1319</v>
      </c>
      <c r="C800" s="5" t="s">
        <v>2666</v>
      </c>
      <c r="D800" s="5"/>
      <c r="E800" s="9" t="s">
        <v>2667</v>
      </c>
      <c r="F800" s="10">
        <v>2020</v>
      </c>
      <c r="G800" s="10" t="s">
        <v>68</v>
      </c>
      <c r="H800" s="10" t="s">
        <v>1322</v>
      </c>
      <c r="I800" s="10">
        <v>1100</v>
      </c>
      <c r="J800" s="10" t="s">
        <v>17</v>
      </c>
      <c r="K800" s="10" t="s">
        <v>1323</v>
      </c>
      <c r="L800" s="10" t="s">
        <v>22</v>
      </c>
      <c r="M800" s="11">
        <v>2</v>
      </c>
      <c r="N800" s="10">
        <v>2</v>
      </c>
      <c r="O800" s="12" t="s">
        <v>2668</v>
      </c>
      <c r="P800" s="11">
        <f ca="1">IFERROR(__xludf.DUMMYFUNCTION("COUNTA(SPLIT(Q800,"" ""))"),141)</f>
        <v>141</v>
      </c>
      <c r="Q800" s="11">
        <v>8</v>
      </c>
      <c r="R800" s="11">
        <f ca="1">IFERROR(__xludf.DUMMYFUNCTION("COUNTA(SPLIT($Q800,CHAR(10),FALSE))"),2)</f>
        <v>2</v>
      </c>
      <c r="S800" s="2">
        <v>-0.25586872199999999</v>
      </c>
      <c r="T800" s="2">
        <v>0.48329855399999999</v>
      </c>
      <c r="U800" s="2">
        <v>60.13</v>
      </c>
      <c r="V800" s="2">
        <v>9.2799999999999994</v>
      </c>
      <c r="W800" s="2">
        <v>10.02</v>
      </c>
      <c r="X800" s="2">
        <v>11</v>
      </c>
      <c r="Y800" s="2">
        <v>8.41</v>
      </c>
      <c r="Z800" s="2">
        <v>7.6359999999999997E-2</v>
      </c>
      <c r="AA800" s="2">
        <v>0.10577</v>
      </c>
      <c r="AB800" s="2">
        <v>8.8994227680000009</v>
      </c>
    </row>
    <row r="801" spans="1:28" x14ac:dyDescent="0.2">
      <c r="A801" s="8">
        <v>2358</v>
      </c>
      <c r="B801" s="5" t="s">
        <v>2669</v>
      </c>
      <c r="C801" s="5" t="s">
        <v>2670</v>
      </c>
      <c r="D801" s="5"/>
      <c r="E801" s="9" t="s">
        <v>2671</v>
      </c>
      <c r="F801" s="10">
        <v>2020</v>
      </c>
      <c r="G801" s="10" t="s">
        <v>68</v>
      </c>
      <c r="H801" s="10"/>
      <c r="I801" s="10">
        <v>1300</v>
      </c>
      <c r="J801" s="10" t="s">
        <v>17</v>
      </c>
      <c r="K801" s="10" t="s">
        <v>1354</v>
      </c>
      <c r="L801" s="10" t="s">
        <v>18</v>
      </c>
      <c r="M801" s="11">
        <v>1</v>
      </c>
      <c r="N801" s="10">
        <v>1</v>
      </c>
      <c r="O801" s="12" t="s">
        <v>2672</v>
      </c>
      <c r="P801" s="11">
        <f ca="1">IFERROR(__xludf.DUMMYFUNCTION("COUNTA(SPLIT(Q801,"" ""))"),185)</f>
        <v>185</v>
      </c>
      <c r="Q801" s="11">
        <v>9</v>
      </c>
      <c r="R801" s="11">
        <f ca="1">IFERROR(__xludf.DUMMYFUNCTION("COUNTA(SPLIT($Q801,CHAR(10),FALSE))"),3)</f>
        <v>3</v>
      </c>
      <c r="S801" s="2">
        <v>-1.3420493099999999</v>
      </c>
      <c r="T801" s="2">
        <v>0.45726716699999997</v>
      </c>
      <c r="U801" s="2">
        <v>41.43</v>
      </c>
      <c r="V801" s="2">
        <v>12.64</v>
      </c>
      <c r="W801" s="2">
        <v>12.42</v>
      </c>
      <c r="X801" s="2">
        <v>15</v>
      </c>
      <c r="Y801" s="2">
        <v>9.48</v>
      </c>
      <c r="Z801" s="2">
        <v>0.30630000000000002</v>
      </c>
      <c r="AA801" s="2">
        <v>0.28927000000000003</v>
      </c>
      <c r="AB801" s="2">
        <v>17.07046442</v>
      </c>
    </row>
    <row r="802" spans="1:28" x14ac:dyDescent="0.2">
      <c r="A802" s="8">
        <v>2359</v>
      </c>
      <c r="B802" s="5" t="s">
        <v>1319</v>
      </c>
      <c r="C802" s="5" t="s">
        <v>2673</v>
      </c>
      <c r="D802" s="5"/>
      <c r="E802" s="9" t="s">
        <v>2674</v>
      </c>
      <c r="F802" s="10">
        <v>2020</v>
      </c>
      <c r="G802" s="10" t="s">
        <v>68</v>
      </c>
      <c r="H802" s="10" t="s">
        <v>1322</v>
      </c>
      <c r="I802" s="10">
        <v>700</v>
      </c>
      <c r="J802" s="10" t="s">
        <v>51</v>
      </c>
      <c r="K802" s="10" t="s">
        <v>1323</v>
      </c>
      <c r="L802" s="10" t="s">
        <v>18</v>
      </c>
      <c r="M802" s="11">
        <v>1</v>
      </c>
      <c r="N802" s="10">
        <v>1</v>
      </c>
      <c r="O802" s="12" t="s">
        <v>2675</v>
      </c>
      <c r="P802" s="11">
        <f ca="1">IFERROR(__xludf.DUMMYFUNCTION("COUNTA(SPLIT(Q802,"" ""))"),138)</f>
        <v>138</v>
      </c>
      <c r="Q802" s="11">
        <v>12</v>
      </c>
      <c r="R802" s="11">
        <f ca="1">IFERROR(__xludf.DUMMYFUNCTION("COUNTA(SPLIT($Q802,CHAR(10),FALSE))"),3)</f>
        <v>3</v>
      </c>
      <c r="S802" s="2">
        <v>0.58258606599999996</v>
      </c>
      <c r="T802" s="2">
        <v>0.49731639399999999</v>
      </c>
      <c r="U802" s="2">
        <v>71.11</v>
      </c>
      <c r="V802" s="2">
        <v>6.24</v>
      </c>
      <c r="W802" s="2">
        <v>6.56</v>
      </c>
      <c r="X802" s="2">
        <v>9</v>
      </c>
      <c r="Y802" s="2">
        <v>7.82</v>
      </c>
      <c r="Z802" s="2">
        <v>0.14713999999999999</v>
      </c>
      <c r="AA802" s="2">
        <v>0.16844000000000001</v>
      </c>
      <c r="AB802" s="2">
        <v>18.06392043</v>
      </c>
    </row>
    <row r="803" spans="1:28" x14ac:dyDescent="0.2">
      <c r="A803" s="8">
        <v>2360</v>
      </c>
      <c r="B803" s="5" t="s">
        <v>2676</v>
      </c>
      <c r="C803" s="5" t="s">
        <v>2677</v>
      </c>
      <c r="D803" s="5"/>
      <c r="E803" s="9" t="s">
        <v>2678</v>
      </c>
      <c r="F803" s="10">
        <v>2020</v>
      </c>
      <c r="G803" s="10" t="s">
        <v>68</v>
      </c>
      <c r="H803" s="10"/>
      <c r="I803" s="10">
        <v>900</v>
      </c>
      <c r="J803" s="10" t="s">
        <v>17</v>
      </c>
      <c r="K803" s="10"/>
      <c r="L803" s="10" t="s">
        <v>18</v>
      </c>
      <c r="M803" s="11">
        <v>1</v>
      </c>
      <c r="N803" s="10">
        <v>1</v>
      </c>
      <c r="O803" s="12" t="s">
        <v>2679</v>
      </c>
      <c r="P803" s="11">
        <f ca="1">IFERROR(__xludf.DUMMYFUNCTION("COUNTA(SPLIT(Q803,"" ""))"),177)</f>
        <v>177</v>
      </c>
      <c r="Q803" s="11">
        <v>10</v>
      </c>
      <c r="R803" s="11">
        <f ca="1">IFERROR(__xludf.DUMMYFUNCTION("COUNTA(SPLIT($Q803,CHAR(10),FALSE))"),3)</f>
        <v>3</v>
      </c>
      <c r="S803" s="2">
        <v>1.111460294</v>
      </c>
      <c r="T803" s="2">
        <v>0.54794977300000003</v>
      </c>
      <c r="U803" s="2">
        <v>76.650000000000006</v>
      </c>
      <c r="V803" s="2">
        <v>7.01</v>
      </c>
      <c r="W803" s="2">
        <v>7.56</v>
      </c>
      <c r="X803" s="2">
        <v>10</v>
      </c>
      <c r="Y803" s="2">
        <v>6.73</v>
      </c>
      <c r="Z803" s="2">
        <v>7.4010000000000006E-2</v>
      </c>
      <c r="AA803" s="2">
        <v>6.5570000000000003E-2</v>
      </c>
      <c r="AB803" s="2">
        <v>21.669262280000002</v>
      </c>
    </row>
    <row r="804" spans="1:28" x14ac:dyDescent="0.2">
      <c r="A804" s="8">
        <v>2361</v>
      </c>
      <c r="B804" s="5" t="s">
        <v>2680</v>
      </c>
      <c r="C804" s="5" t="s">
        <v>2681</v>
      </c>
      <c r="D804" s="5" t="s">
        <v>2682</v>
      </c>
      <c r="E804" s="14" t="s">
        <v>1402</v>
      </c>
      <c r="F804" s="10">
        <v>2020</v>
      </c>
      <c r="G804" s="10" t="s">
        <v>16</v>
      </c>
      <c r="H804" s="10"/>
      <c r="I804" s="10">
        <v>500</v>
      </c>
      <c r="J804" s="10" t="s">
        <v>51</v>
      </c>
      <c r="K804" s="10" t="s">
        <v>1354</v>
      </c>
      <c r="L804" s="10" t="s">
        <v>22</v>
      </c>
      <c r="M804" s="11">
        <v>2</v>
      </c>
      <c r="N804" s="10">
        <v>1.5</v>
      </c>
      <c r="O804" s="12" t="s">
        <v>2683</v>
      </c>
      <c r="P804" s="11">
        <f ca="1">IFERROR(__xludf.DUMMYFUNCTION("COUNTA(SPLIT(Q804,"" ""))"),149)</f>
        <v>149</v>
      </c>
      <c r="Q804" s="11">
        <v>21</v>
      </c>
      <c r="R804" s="11">
        <f ca="1">IFERROR(__xludf.DUMMYFUNCTION("COUNTA(SPLIT($Q804,CHAR(10),FALSE))"),1)</f>
        <v>1</v>
      </c>
      <c r="S804" s="2">
        <v>-0.142303129</v>
      </c>
      <c r="T804" s="2">
        <v>0.49188725500000002</v>
      </c>
      <c r="U804" s="2">
        <v>81.17</v>
      </c>
      <c r="V804" s="2">
        <v>3.79</v>
      </c>
      <c r="W804" s="2">
        <v>3</v>
      </c>
      <c r="X804" s="2">
        <v>8</v>
      </c>
      <c r="Y804" s="2">
        <v>6.97</v>
      </c>
      <c r="Z804" s="2">
        <v>0.18190999999999999</v>
      </c>
      <c r="AA804" s="2">
        <v>0.18833</v>
      </c>
      <c r="AB804" s="2">
        <v>27.21745336</v>
      </c>
    </row>
    <row r="805" spans="1:28" x14ac:dyDescent="0.2">
      <c r="A805" s="8">
        <v>2362</v>
      </c>
      <c r="B805" s="5" t="s">
        <v>2684</v>
      </c>
      <c r="C805" s="5" t="s">
        <v>2685</v>
      </c>
      <c r="D805" s="5"/>
      <c r="E805" s="9" t="s">
        <v>2686</v>
      </c>
      <c r="F805" s="10">
        <v>2020</v>
      </c>
      <c r="G805" s="10" t="s">
        <v>68</v>
      </c>
      <c r="H805" s="10"/>
      <c r="I805" s="10">
        <v>1100</v>
      </c>
      <c r="J805" s="10" t="s">
        <v>17</v>
      </c>
      <c r="K805" s="10" t="s">
        <v>1354</v>
      </c>
      <c r="L805" s="10" t="s">
        <v>18</v>
      </c>
      <c r="M805" s="11">
        <v>1</v>
      </c>
      <c r="N805" s="10">
        <v>1</v>
      </c>
      <c r="O805" s="12" t="s">
        <v>2687</v>
      </c>
      <c r="P805" s="11">
        <f ca="1">IFERROR(__xludf.DUMMYFUNCTION("COUNTA(SPLIT(Q805,"" ""))"),169)</f>
        <v>169</v>
      </c>
      <c r="Q805" s="11">
        <v>10</v>
      </c>
      <c r="R805" s="11">
        <f ca="1">IFERROR(__xludf.DUMMYFUNCTION("COUNTA(SPLIT($Q805,CHAR(10),FALSE))"),1)</f>
        <v>1</v>
      </c>
      <c r="S805" s="2">
        <v>-8.3026488999999995E-2</v>
      </c>
      <c r="T805" s="2">
        <v>0.45013566500000002</v>
      </c>
      <c r="U805" s="2">
        <v>54.52</v>
      </c>
      <c r="V805" s="2">
        <v>9.85</v>
      </c>
      <c r="W805" s="2">
        <v>9.3800000000000008</v>
      </c>
      <c r="X805" s="2">
        <v>11</v>
      </c>
      <c r="Y805" s="2">
        <v>8.1199999999999992</v>
      </c>
      <c r="Z805" s="2">
        <v>0.18381</v>
      </c>
      <c r="AA805" s="2">
        <v>0.16838</v>
      </c>
      <c r="AB805" s="2">
        <v>15.19708709</v>
      </c>
    </row>
    <row r="806" spans="1:28" x14ac:dyDescent="0.2">
      <c r="A806" s="8">
        <v>2363</v>
      </c>
      <c r="B806" s="5" t="s">
        <v>2688</v>
      </c>
      <c r="C806" s="5" t="s">
        <v>2689</v>
      </c>
      <c r="D806" s="5"/>
      <c r="E806" s="9" t="s">
        <v>2690</v>
      </c>
      <c r="F806" s="10">
        <v>2020</v>
      </c>
      <c r="G806" s="10" t="s">
        <v>68</v>
      </c>
      <c r="H806" s="10"/>
      <c r="I806" s="10">
        <v>1100</v>
      </c>
      <c r="J806" s="10" t="s">
        <v>17</v>
      </c>
      <c r="K806" s="10"/>
      <c r="L806" s="10" t="s">
        <v>18</v>
      </c>
      <c r="M806" s="11">
        <v>1</v>
      </c>
      <c r="N806" s="10">
        <v>1</v>
      </c>
      <c r="O806" s="12" t="s">
        <v>2691</v>
      </c>
      <c r="P806" s="11">
        <f ca="1">IFERROR(__xludf.DUMMYFUNCTION("COUNTA(SPLIT(Q806,"" ""))"),165)</f>
        <v>165</v>
      </c>
      <c r="Q806" s="11">
        <v>7</v>
      </c>
      <c r="R806" s="11">
        <f ca="1">IFERROR(__xludf.DUMMYFUNCTION("COUNTA(SPLIT($Q806,CHAR(10),FALSE))"),2)</f>
        <v>2</v>
      </c>
      <c r="S806" s="2">
        <v>-1.8043451370000001</v>
      </c>
      <c r="T806" s="2">
        <v>0.50982983500000001</v>
      </c>
      <c r="U806" s="2">
        <v>51.28</v>
      </c>
      <c r="V806" s="2">
        <v>12</v>
      </c>
      <c r="W806" s="2">
        <v>13.53</v>
      </c>
      <c r="X806" s="2">
        <v>14</v>
      </c>
      <c r="Y806" s="2">
        <v>9.4700000000000006</v>
      </c>
      <c r="Z806" s="2">
        <v>0.18779999999999999</v>
      </c>
      <c r="AA806" s="2">
        <v>0.18171000000000001</v>
      </c>
      <c r="AB806" s="2">
        <v>15.1440792</v>
      </c>
    </row>
    <row r="807" spans="1:28" x14ac:dyDescent="0.2">
      <c r="A807" s="8">
        <v>2364</v>
      </c>
      <c r="B807" s="5" t="s">
        <v>2692</v>
      </c>
      <c r="C807" s="5" t="s">
        <v>2693</v>
      </c>
      <c r="D807" s="5"/>
      <c r="E807" s="9" t="s">
        <v>2694</v>
      </c>
      <c r="F807" s="10">
        <v>2020</v>
      </c>
      <c r="G807" s="10" t="s">
        <v>68</v>
      </c>
      <c r="H807" s="10"/>
      <c r="I807" s="10">
        <v>1300</v>
      </c>
      <c r="J807" s="10" t="s">
        <v>17</v>
      </c>
      <c r="K807" s="10" t="s">
        <v>1354</v>
      </c>
      <c r="L807" s="10" t="s">
        <v>18</v>
      </c>
      <c r="M807" s="11">
        <v>1</v>
      </c>
      <c r="N807" s="10">
        <v>1</v>
      </c>
      <c r="O807" s="12" t="s">
        <v>2695</v>
      </c>
      <c r="P807" s="11">
        <f ca="1">IFERROR(__xludf.DUMMYFUNCTION("COUNTA(SPLIT(Q807,"" ""))"),198)</f>
        <v>198</v>
      </c>
      <c r="Q807" s="11">
        <v>10</v>
      </c>
      <c r="R807" s="11">
        <f ca="1">IFERROR(__xludf.DUMMYFUNCTION("COUNTA(SPLIT($Q807,CHAR(10),FALSE))"),3)</f>
        <v>3</v>
      </c>
      <c r="S807" s="2">
        <v>-0.39411603099999998</v>
      </c>
      <c r="T807" s="2">
        <v>0.46748737400000001</v>
      </c>
      <c r="U807" s="2">
        <v>64.23</v>
      </c>
      <c r="V807" s="2">
        <v>8.86</v>
      </c>
      <c r="W807" s="2">
        <v>8.99</v>
      </c>
      <c r="X807" s="2">
        <v>12</v>
      </c>
      <c r="Y807" s="2">
        <v>8.4600000000000009</v>
      </c>
      <c r="Z807" s="2">
        <v>0.21560000000000001</v>
      </c>
      <c r="AA807" s="2">
        <v>0.19164999999999999</v>
      </c>
      <c r="AB807" s="2">
        <v>23.006165230000001</v>
      </c>
    </row>
    <row r="808" spans="1:28" x14ac:dyDescent="0.2">
      <c r="A808" s="8">
        <v>2365</v>
      </c>
      <c r="B808" s="5" t="s">
        <v>2696</v>
      </c>
      <c r="C808" s="5" t="s">
        <v>2697</v>
      </c>
      <c r="D808" s="5"/>
      <c r="E808" s="9" t="s">
        <v>2698</v>
      </c>
      <c r="F808" s="10">
        <v>2020</v>
      </c>
      <c r="G808" s="10" t="s">
        <v>68</v>
      </c>
      <c r="H808" s="10"/>
      <c r="I808" s="10">
        <v>1300</v>
      </c>
      <c r="J808" s="10" t="s">
        <v>17</v>
      </c>
      <c r="K808" s="10"/>
      <c r="L808" s="10" t="s">
        <v>18</v>
      </c>
      <c r="M808" s="11">
        <v>1</v>
      </c>
      <c r="N808" s="10">
        <v>1</v>
      </c>
      <c r="O808" s="12" t="s">
        <v>2699</v>
      </c>
      <c r="P808" s="11">
        <f ca="1">IFERROR(__xludf.DUMMYFUNCTION("COUNTA(SPLIT(Q808,"" ""))"),179)</f>
        <v>179</v>
      </c>
      <c r="Q808" s="11">
        <v>4</v>
      </c>
      <c r="R808" s="11">
        <f ca="1">IFERROR(__xludf.DUMMYFUNCTION("COUNTA(SPLIT($Q808,CHAR(10),FALSE))"),2)</f>
        <v>2</v>
      </c>
      <c r="S808" s="2">
        <v>-0.36595624900000001</v>
      </c>
      <c r="T808" s="2">
        <v>0.44953986400000001</v>
      </c>
      <c r="U808" s="2">
        <v>28.13</v>
      </c>
      <c r="V808" s="2">
        <v>20.45</v>
      </c>
      <c r="W808" s="2">
        <v>23.74</v>
      </c>
      <c r="X808" s="2">
        <v>15</v>
      </c>
      <c r="Y808" s="2">
        <v>10</v>
      </c>
      <c r="Z808" s="2">
        <v>0.23710999999999999</v>
      </c>
      <c r="AA808" s="2">
        <v>0.23710999999999999</v>
      </c>
      <c r="AB808" s="2">
        <v>11.52340025</v>
      </c>
    </row>
    <row r="809" spans="1:28" x14ac:dyDescent="0.2">
      <c r="A809" s="8">
        <v>2366</v>
      </c>
      <c r="B809" s="5" t="s">
        <v>1335</v>
      </c>
      <c r="C809" s="5" t="s">
        <v>2700</v>
      </c>
      <c r="D809" s="5"/>
      <c r="E809" s="9" t="s">
        <v>2701</v>
      </c>
      <c r="F809" s="10">
        <v>2020</v>
      </c>
      <c r="G809" s="10" t="s">
        <v>68</v>
      </c>
      <c r="H809" s="10" t="s">
        <v>1346</v>
      </c>
      <c r="I809" s="10">
        <v>1300</v>
      </c>
      <c r="J809" s="10" t="s">
        <v>51</v>
      </c>
      <c r="K809" s="10" t="s">
        <v>1339</v>
      </c>
      <c r="L809" s="10" t="s">
        <v>18</v>
      </c>
      <c r="M809" s="11">
        <v>1</v>
      </c>
      <c r="N809" s="10">
        <v>1</v>
      </c>
      <c r="O809" s="12" t="s">
        <v>2702</v>
      </c>
      <c r="P809" s="11">
        <f ca="1">IFERROR(__xludf.DUMMYFUNCTION("COUNTA(SPLIT(Q809,"" ""))"),176)</f>
        <v>176</v>
      </c>
      <c r="Q809" s="11">
        <v>9</v>
      </c>
      <c r="R809" s="11">
        <f ca="1">IFERROR(__xludf.DUMMYFUNCTION("COUNTA(SPLIT($Q809,CHAR(10),FALSE))"),2)</f>
        <v>2</v>
      </c>
      <c r="S809" s="2">
        <v>-2.241481592</v>
      </c>
      <c r="T809" s="2">
        <v>0.50226470199999995</v>
      </c>
      <c r="U809" s="2">
        <v>33.340000000000003</v>
      </c>
      <c r="V809" s="2">
        <v>14.11</v>
      </c>
      <c r="W809" s="2">
        <v>13.78</v>
      </c>
      <c r="X809" s="2">
        <v>16</v>
      </c>
      <c r="Y809" s="2">
        <v>12.05</v>
      </c>
      <c r="Z809" s="2">
        <v>0.36903999999999998</v>
      </c>
      <c r="AA809" s="2">
        <v>0.35532999999999998</v>
      </c>
      <c r="AB809" s="2">
        <v>4.9242089619999998</v>
      </c>
    </row>
    <row r="810" spans="1:28" x14ac:dyDescent="0.2">
      <c r="A810" s="8">
        <v>2367</v>
      </c>
      <c r="B810" s="5" t="s">
        <v>2703</v>
      </c>
      <c r="C810" s="5" t="s">
        <v>2704</v>
      </c>
      <c r="D810" s="5" t="s">
        <v>2705</v>
      </c>
      <c r="E810" s="14" t="s">
        <v>1402</v>
      </c>
      <c r="F810" s="10">
        <v>2020</v>
      </c>
      <c r="G810" s="10" t="s">
        <v>68</v>
      </c>
      <c r="H810" s="10"/>
      <c r="I810" s="10">
        <v>500</v>
      </c>
      <c r="J810" s="10" t="s">
        <v>877</v>
      </c>
      <c r="K810" s="10" t="s">
        <v>1354</v>
      </c>
      <c r="L810" s="10" t="s">
        <v>22</v>
      </c>
      <c r="M810" s="11">
        <v>2</v>
      </c>
      <c r="N810" s="10">
        <v>1.5</v>
      </c>
      <c r="O810" s="12" t="s">
        <v>2706</v>
      </c>
      <c r="P810" s="11">
        <f ca="1">IFERROR(__xludf.DUMMYFUNCTION("COUNTA(SPLIT(Q810,"" ""))"),179)</f>
        <v>179</v>
      </c>
      <c r="Q810" s="11">
        <v>13</v>
      </c>
      <c r="R810" s="11">
        <f ca="1">IFERROR(__xludf.DUMMYFUNCTION("COUNTA(SPLIT($Q810,CHAR(10),FALSE))"),1)</f>
        <v>1</v>
      </c>
      <c r="S810" s="2">
        <v>0.99271769499999996</v>
      </c>
      <c r="T810" s="2">
        <v>0.57844587800000002</v>
      </c>
      <c r="U810" s="2">
        <v>82.4</v>
      </c>
      <c r="V810" s="2">
        <v>5.23</v>
      </c>
      <c r="W810" s="2">
        <v>4.67</v>
      </c>
      <c r="X810" s="2">
        <v>7</v>
      </c>
      <c r="Y810" s="2">
        <v>6.25</v>
      </c>
      <c r="Z810" s="2">
        <v>8.2650000000000001E-2</v>
      </c>
      <c r="AA810" s="2">
        <v>7.8920000000000004E-2</v>
      </c>
      <c r="AB810" s="2">
        <v>26.91236069</v>
      </c>
    </row>
    <row r="811" spans="1:28" x14ac:dyDescent="0.2">
      <c r="A811" s="8">
        <v>2368</v>
      </c>
      <c r="B811" s="5" t="s">
        <v>2703</v>
      </c>
      <c r="C811" s="5" t="s">
        <v>2707</v>
      </c>
      <c r="D811" s="5" t="s">
        <v>1401</v>
      </c>
      <c r="E811" s="14" t="s">
        <v>1402</v>
      </c>
      <c r="F811" s="10">
        <v>2020</v>
      </c>
      <c r="G811" s="10" t="s">
        <v>16</v>
      </c>
      <c r="H811" s="10"/>
      <c r="I811" s="10">
        <v>500</v>
      </c>
      <c r="J811" s="10" t="s">
        <v>51</v>
      </c>
      <c r="K811" s="10" t="s">
        <v>1354</v>
      </c>
      <c r="L811" s="10" t="s">
        <v>22</v>
      </c>
      <c r="M811" s="11">
        <v>2</v>
      </c>
      <c r="N811" s="10">
        <v>1.5</v>
      </c>
      <c r="O811" s="12" t="s">
        <v>2708</v>
      </c>
      <c r="P811" s="11">
        <f ca="1">IFERROR(__xludf.DUMMYFUNCTION("COUNTA(SPLIT(Q811,"" ""))"),196)</f>
        <v>196</v>
      </c>
      <c r="Q811" s="11">
        <v>21</v>
      </c>
      <c r="R811" s="11">
        <f ca="1">IFERROR(__xludf.DUMMYFUNCTION("COUNTA(SPLIT($Q811,CHAR(10),FALSE))"),11)</f>
        <v>11</v>
      </c>
      <c r="S811" s="2">
        <v>1.4326037190000001</v>
      </c>
      <c r="T811" s="2">
        <v>0.61505845699999995</v>
      </c>
      <c r="U811" s="2">
        <v>82.48</v>
      </c>
      <c r="V811" s="2">
        <v>4.62</v>
      </c>
      <c r="W811" s="2">
        <v>4.3</v>
      </c>
      <c r="X811" s="2">
        <v>7</v>
      </c>
      <c r="Y811" s="2">
        <v>5.82</v>
      </c>
      <c r="Z811" s="2">
        <v>1.796E-2</v>
      </c>
      <c r="AA811" s="2">
        <v>-1.2330000000000001E-2</v>
      </c>
      <c r="AB811" s="2">
        <v>22.65556655</v>
      </c>
    </row>
    <row r="812" spans="1:28" x14ac:dyDescent="0.2">
      <c r="A812" s="8">
        <v>2370</v>
      </c>
      <c r="B812" s="5" t="s">
        <v>2703</v>
      </c>
      <c r="C812" s="5" t="s">
        <v>2709</v>
      </c>
      <c r="D812" s="5" t="s">
        <v>1401</v>
      </c>
      <c r="E812" s="14" t="s">
        <v>1402</v>
      </c>
      <c r="F812" s="10">
        <v>2020</v>
      </c>
      <c r="G812" s="10" t="s">
        <v>16</v>
      </c>
      <c r="H812" s="10"/>
      <c r="I812" s="10">
        <v>500</v>
      </c>
      <c r="J812" s="10" t="s">
        <v>51</v>
      </c>
      <c r="K812" s="10" t="s">
        <v>1354</v>
      </c>
      <c r="L812" s="10" t="s">
        <v>22</v>
      </c>
      <c r="M812" s="11">
        <v>2</v>
      </c>
      <c r="N812" s="10">
        <v>1.5</v>
      </c>
      <c r="O812" s="12" t="s">
        <v>2710</v>
      </c>
      <c r="P812" s="11">
        <f ca="1">IFERROR(__xludf.DUMMYFUNCTION("COUNTA(SPLIT(Q812,"" ""))"),200)</f>
        <v>200</v>
      </c>
      <c r="Q812" s="11">
        <v>22</v>
      </c>
      <c r="R812" s="11">
        <f ca="1">IFERROR(__xludf.DUMMYFUNCTION("COUNTA(SPLIT($Q812,CHAR(10),FALSE))"),8)</f>
        <v>8</v>
      </c>
      <c r="S812" s="2">
        <v>0.65039608599999998</v>
      </c>
      <c r="T812" s="2">
        <v>0.50254221300000002</v>
      </c>
      <c r="U812" s="2">
        <v>87.63</v>
      </c>
      <c r="V812" s="2">
        <v>3.3</v>
      </c>
      <c r="W812" s="2">
        <v>2.2999999999999998</v>
      </c>
      <c r="X812" s="2">
        <v>7</v>
      </c>
      <c r="Y812" s="2">
        <v>6.69</v>
      </c>
      <c r="Z812" s="2">
        <v>0.10127</v>
      </c>
      <c r="AA812" s="2">
        <v>8.3909999999999998E-2</v>
      </c>
      <c r="AB812" s="2">
        <v>22.89409036</v>
      </c>
    </row>
    <row r="813" spans="1:28" x14ac:dyDescent="0.2">
      <c r="A813" s="8">
        <v>2371</v>
      </c>
      <c r="B813" s="5" t="s">
        <v>1335</v>
      </c>
      <c r="C813" s="5" t="s">
        <v>2711</v>
      </c>
      <c r="D813" s="5"/>
      <c r="E813" s="9" t="s">
        <v>2712</v>
      </c>
      <c r="F813" s="10">
        <v>2020</v>
      </c>
      <c r="G813" s="10" t="s">
        <v>68</v>
      </c>
      <c r="H813" s="10" t="s">
        <v>1346</v>
      </c>
      <c r="I813" s="10">
        <v>1700</v>
      </c>
      <c r="J813" s="10" t="s">
        <v>51</v>
      </c>
      <c r="K813" s="10" t="s">
        <v>1339</v>
      </c>
      <c r="L813" s="10" t="s">
        <v>18</v>
      </c>
      <c r="M813" s="11">
        <v>1</v>
      </c>
      <c r="N813" s="10">
        <v>1</v>
      </c>
      <c r="O813" s="12" t="s">
        <v>2713</v>
      </c>
      <c r="P813" s="11">
        <f ca="1">IFERROR(__xludf.DUMMYFUNCTION("COUNTA(SPLIT(Q813,"" ""))"),155)</f>
        <v>155</v>
      </c>
      <c r="Q813" s="11">
        <v>5</v>
      </c>
      <c r="R813" s="11">
        <f ca="1">IFERROR(__xludf.DUMMYFUNCTION("COUNTA(SPLIT($Q813,CHAR(10),FALSE))"),2)</f>
        <v>2</v>
      </c>
      <c r="S813" s="2">
        <v>-1.637446221</v>
      </c>
      <c r="T813" s="2">
        <v>0.49006429099999999</v>
      </c>
      <c r="U813" s="2">
        <v>35.64</v>
      </c>
      <c r="V813" s="2">
        <v>15.99</v>
      </c>
      <c r="W813" s="2">
        <v>16.98</v>
      </c>
      <c r="X813" s="2">
        <v>16</v>
      </c>
      <c r="Y813" s="2">
        <v>10.47</v>
      </c>
      <c r="Z813" s="2">
        <v>0.30232999999999999</v>
      </c>
      <c r="AA813" s="2">
        <v>0.29519000000000001</v>
      </c>
      <c r="AB813" s="2">
        <v>5.2609453459999997</v>
      </c>
    </row>
    <row r="814" spans="1:28" x14ac:dyDescent="0.2">
      <c r="A814" s="8">
        <v>2373</v>
      </c>
      <c r="B814" s="5" t="s">
        <v>1319</v>
      </c>
      <c r="C814" s="5" t="s">
        <v>2714</v>
      </c>
      <c r="D814" s="5"/>
      <c r="E814" s="9" t="s">
        <v>2715</v>
      </c>
      <c r="F814" s="10">
        <v>2020</v>
      </c>
      <c r="G814" s="10" t="s">
        <v>68</v>
      </c>
      <c r="H814" s="10" t="s">
        <v>1346</v>
      </c>
      <c r="I814" s="10">
        <v>900</v>
      </c>
      <c r="J814" s="10" t="s">
        <v>17</v>
      </c>
      <c r="K814" s="10" t="s">
        <v>1323</v>
      </c>
      <c r="L814" s="10" t="s">
        <v>18</v>
      </c>
      <c r="M814" s="11">
        <v>1</v>
      </c>
      <c r="N814" s="10">
        <v>1</v>
      </c>
      <c r="O814" s="12" t="s">
        <v>2716</v>
      </c>
      <c r="P814" s="11">
        <f ca="1">IFERROR(__xludf.DUMMYFUNCTION("COUNTA(SPLIT(Q814,"" ""))"),196)</f>
        <v>196</v>
      </c>
      <c r="Q814" s="11">
        <v>17</v>
      </c>
      <c r="R814" s="11">
        <f ca="1">IFERROR(__xludf.DUMMYFUNCTION("COUNTA(SPLIT($Q814,CHAR(10),FALSE))"),3)</f>
        <v>3</v>
      </c>
      <c r="S814" s="2">
        <v>-0.27700380499999999</v>
      </c>
      <c r="T814" s="2">
        <v>0.52212342599999995</v>
      </c>
      <c r="U814" s="2">
        <v>65.03</v>
      </c>
      <c r="V814" s="2">
        <v>7.11</v>
      </c>
      <c r="W814" s="2">
        <v>7.22</v>
      </c>
      <c r="X814" s="2">
        <v>10</v>
      </c>
      <c r="Y814" s="2">
        <v>7.77</v>
      </c>
      <c r="Z814" s="2">
        <v>0.22538</v>
      </c>
      <c r="AA814" s="2">
        <v>0.17893000000000001</v>
      </c>
      <c r="AB814" s="2">
        <v>15.723178900000001</v>
      </c>
    </row>
    <row r="815" spans="1:28" x14ac:dyDescent="0.2">
      <c r="A815" s="8">
        <v>2374</v>
      </c>
      <c r="B815" s="5" t="s">
        <v>2717</v>
      </c>
      <c r="C815" s="5" t="s">
        <v>2718</v>
      </c>
      <c r="D815" s="5"/>
      <c r="E815" s="9" t="s">
        <v>2719</v>
      </c>
      <c r="F815" s="10">
        <v>2020</v>
      </c>
      <c r="G815" s="10" t="s">
        <v>68</v>
      </c>
      <c r="H815" s="10"/>
      <c r="I815" s="10">
        <v>700</v>
      </c>
      <c r="J815" s="10" t="s">
        <v>17</v>
      </c>
      <c r="K815" s="10"/>
      <c r="L815" s="10" t="s">
        <v>18</v>
      </c>
      <c r="M815" s="11">
        <v>1</v>
      </c>
      <c r="N815" s="10">
        <v>1</v>
      </c>
      <c r="O815" s="12" t="s">
        <v>2720</v>
      </c>
      <c r="P815" s="11">
        <f ca="1">IFERROR(__xludf.DUMMYFUNCTION("COUNTA(SPLIT(Q815,"" ""))"),155)</f>
        <v>155</v>
      </c>
      <c r="Q815" s="11">
        <v>12</v>
      </c>
      <c r="R815" s="11">
        <f ca="1">IFERROR(__xludf.DUMMYFUNCTION("COUNTA(SPLIT($Q815,CHAR(10),FALSE))"),1)</f>
        <v>1</v>
      </c>
      <c r="S815" s="2">
        <v>0.922598578</v>
      </c>
      <c r="T815" s="2">
        <v>0.52752395299999999</v>
      </c>
      <c r="U815" s="2">
        <v>80.739999999999995</v>
      </c>
      <c r="V815" s="2">
        <v>5.21</v>
      </c>
      <c r="W815" s="2">
        <v>5.93</v>
      </c>
      <c r="X815" s="2">
        <v>8</v>
      </c>
      <c r="Y815" s="2">
        <v>6.52</v>
      </c>
      <c r="Z815" s="2">
        <v>0.14371</v>
      </c>
      <c r="AA815" s="2">
        <v>0.15953000000000001</v>
      </c>
      <c r="AB815" s="2">
        <v>23.472402970000001</v>
      </c>
    </row>
    <row r="816" spans="1:28" x14ac:dyDescent="0.2">
      <c r="A816" s="8">
        <v>2375</v>
      </c>
      <c r="B816" s="5" t="s">
        <v>1335</v>
      </c>
      <c r="C816" s="5" t="s">
        <v>2721</v>
      </c>
      <c r="D816" s="5"/>
      <c r="E816" s="9" t="s">
        <v>2722</v>
      </c>
      <c r="F816" s="10">
        <v>2020</v>
      </c>
      <c r="G816" s="10" t="s">
        <v>68</v>
      </c>
      <c r="H816" s="10" t="s">
        <v>1322</v>
      </c>
      <c r="I816" s="10">
        <v>1700</v>
      </c>
      <c r="J816" s="10" t="s">
        <v>51</v>
      </c>
      <c r="K816" s="10" t="s">
        <v>1339</v>
      </c>
      <c r="L816" s="10" t="s">
        <v>30</v>
      </c>
      <c r="M816" s="11">
        <v>3</v>
      </c>
      <c r="N816" s="10">
        <v>2</v>
      </c>
      <c r="O816" s="12" t="s">
        <v>2723</v>
      </c>
      <c r="P816" s="11">
        <f ca="1">IFERROR(__xludf.DUMMYFUNCTION("COUNTA(SPLIT(Q816,"" ""))"),185)</f>
        <v>185</v>
      </c>
      <c r="Q816" s="11">
        <v>7</v>
      </c>
      <c r="R816" s="11">
        <f ca="1">IFERROR(__xludf.DUMMYFUNCTION("COUNTA(SPLIT($Q816,CHAR(10),FALSE))"),1)</f>
        <v>1</v>
      </c>
      <c r="S816" s="2">
        <v>-2.0986252749999998</v>
      </c>
      <c r="T816" s="2">
        <v>0.479826747</v>
      </c>
      <c r="U816" s="2">
        <v>48.19</v>
      </c>
      <c r="V816" s="2">
        <v>14.36</v>
      </c>
      <c r="W816" s="2">
        <v>17.34</v>
      </c>
      <c r="X816" s="2">
        <v>14</v>
      </c>
      <c r="Y816" s="2">
        <v>10.55</v>
      </c>
      <c r="Z816" s="2">
        <v>0.19520000000000001</v>
      </c>
      <c r="AA816" s="2">
        <v>0.19234000000000001</v>
      </c>
      <c r="AB816" s="2">
        <v>7.5703550819999998</v>
      </c>
    </row>
    <row r="817" spans="1:28" x14ac:dyDescent="0.2">
      <c r="A817" s="8">
        <v>2376</v>
      </c>
      <c r="B817" s="5" t="s">
        <v>2724</v>
      </c>
      <c r="C817" s="5" t="s">
        <v>2725</v>
      </c>
      <c r="D817" s="5"/>
      <c r="E817" s="9" t="s">
        <v>2726</v>
      </c>
      <c r="F817" s="10">
        <v>2020</v>
      </c>
      <c r="G817" s="10" t="s">
        <v>68</v>
      </c>
      <c r="H817" s="10"/>
      <c r="I817" s="10">
        <v>1100</v>
      </c>
      <c r="J817" s="10" t="s">
        <v>17</v>
      </c>
      <c r="K817" s="10" t="s">
        <v>1354</v>
      </c>
      <c r="L817" s="10" t="s">
        <v>18</v>
      </c>
      <c r="M817" s="11">
        <v>1</v>
      </c>
      <c r="N817" s="10">
        <v>1</v>
      </c>
      <c r="O817" s="12" t="s">
        <v>2727</v>
      </c>
      <c r="P817" s="11">
        <f ca="1">IFERROR(__xludf.DUMMYFUNCTION("COUNTA(SPLIT(Q817,"" ""))"),175)</f>
        <v>175</v>
      </c>
      <c r="Q817" s="11">
        <v>11</v>
      </c>
      <c r="R817" s="11">
        <f ca="1">IFERROR(__xludf.DUMMYFUNCTION("COUNTA(SPLIT($Q817,CHAR(10),FALSE))"),1)</f>
        <v>1</v>
      </c>
      <c r="S817" s="2">
        <v>-0.42498193899999998</v>
      </c>
      <c r="T817" s="2">
        <v>0.49622065900000001</v>
      </c>
      <c r="U817" s="2">
        <v>66.45</v>
      </c>
      <c r="V817" s="2">
        <v>7.94</v>
      </c>
      <c r="W817" s="2">
        <v>7.37</v>
      </c>
      <c r="X817" s="2">
        <v>10</v>
      </c>
      <c r="Y817" s="2">
        <v>6.77</v>
      </c>
      <c r="Z817" s="2">
        <v>0.20957000000000001</v>
      </c>
      <c r="AA817" s="2">
        <v>0.20233999999999999</v>
      </c>
      <c r="AB817" s="2">
        <v>14.5259299</v>
      </c>
    </row>
    <row r="818" spans="1:28" x14ac:dyDescent="0.2">
      <c r="A818" s="8">
        <v>2377</v>
      </c>
      <c r="B818" s="5" t="s">
        <v>1335</v>
      </c>
      <c r="C818" s="5" t="s">
        <v>2728</v>
      </c>
      <c r="D818" s="5"/>
      <c r="E818" s="9" t="s">
        <v>2729</v>
      </c>
      <c r="F818" s="10">
        <v>2020</v>
      </c>
      <c r="G818" s="10" t="s">
        <v>68</v>
      </c>
      <c r="H818" s="10" t="s">
        <v>1322</v>
      </c>
      <c r="I818" s="10">
        <v>1300</v>
      </c>
      <c r="J818" s="10" t="s">
        <v>17</v>
      </c>
      <c r="K818" s="10" t="s">
        <v>1339</v>
      </c>
      <c r="L818" s="10" t="s">
        <v>18</v>
      </c>
      <c r="M818" s="11">
        <v>1</v>
      </c>
      <c r="N818" s="10">
        <v>1</v>
      </c>
      <c r="O818" s="12" t="s">
        <v>2730</v>
      </c>
      <c r="P818" s="11">
        <f ca="1">IFERROR(__xludf.DUMMYFUNCTION("COUNTA(SPLIT(Q818,"" ""))"),182)</f>
        <v>182</v>
      </c>
      <c r="Q818" s="11">
        <v>8</v>
      </c>
      <c r="R818" s="11">
        <f ca="1">IFERROR(__xludf.DUMMYFUNCTION("COUNTA(SPLIT($Q818,CHAR(10),FALSE))"),2)</f>
        <v>2</v>
      </c>
      <c r="S818" s="2">
        <v>-0.34426980899999998</v>
      </c>
      <c r="T818" s="2">
        <v>0.46279657200000002</v>
      </c>
      <c r="U818" s="2">
        <v>51.86</v>
      </c>
      <c r="V818" s="2">
        <v>11.71</v>
      </c>
      <c r="W818" s="2">
        <v>13.06</v>
      </c>
      <c r="X818" s="2">
        <v>14</v>
      </c>
      <c r="Y818" s="2">
        <v>9.69</v>
      </c>
      <c r="Z818" s="2">
        <v>0.24168999999999999</v>
      </c>
      <c r="AA818" s="2">
        <v>0.22622999999999999</v>
      </c>
      <c r="AB818" s="2">
        <v>8.7340503960000007</v>
      </c>
    </row>
    <row r="819" spans="1:28" x14ac:dyDescent="0.2">
      <c r="A819" s="8">
        <v>2378</v>
      </c>
      <c r="B819" s="5" t="s">
        <v>2731</v>
      </c>
      <c r="C819" s="5" t="s">
        <v>2732</v>
      </c>
      <c r="D819" s="5"/>
      <c r="E819" s="9" t="s">
        <v>2733</v>
      </c>
      <c r="F819" s="10">
        <v>2020</v>
      </c>
      <c r="G819" s="10" t="s">
        <v>68</v>
      </c>
      <c r="H819" s="10"/>
      <c r="I819" s="10">
        <v>1300</v>
      </c>
      <c r="J819" s="10" t="s">
        <v>17</v>
      </c>
      <c r="K819" s="10" t="s">
        <v>1354</v>
      </c>
      <c r="L819" s="10" t="s">
        <v>18</v>
      </c>
      <c r="M819" s="11">
        <v>1</v>
      </c>
      <c r="N819" s="10">
        <v>1</v>
      </c>
      <c r="O819" s="12" t="s">
        <v>2734</v>
      </c>
      <c r="P819" s="11">
        <f ca="1">IFERROR(__xludf.DUMMYFUNCTION("COUNTA(SPLIT(Q819,"" ""))"),176)</f>
        <v>176</v>
      </c>
      <c r="Q819" s="11">
        <v>8</v>
      </c>
      <c r="R819" s="11">
        <f ca="1">IFERROR(__xludf.DUMMYFUNCTION("COUNTA(SPLIT($Q819,CHAR(10),FALSE))"),2)</f>
        <v>2</v>
      </c>
      <c r="S819" s="2">
        <v>-0.878020998</v>
      </c>
      <c r="T819" s="2">
        <v>0.44645416900000001</v>
      </c>
      <c r="U819" s="2">
        <v>49.27</v>
      </c>
      <c r="V819" s="2">
        <v>11.91</v>
      </c>
      <c r="W819" s="2">
        <v>12.57</v>
      </c>
      <c r="X819" s="2">
        <v>13</v>
      </c>
      <c r="Y819" s="2">
        <v>8.11</v>
      </c>
      <c r="Z819" s="2">
        <v>0.15237000000000001</v>
      </c>
      <c r="AA819" s="2">
        <v>0.13822999999999999</v>
      </c>
      <c r="AB819" s="2">
        <v>19.145673540000001</v>
      </c>
    </row>
    <row r="820" spans="1:28" x14ac:dyDescent="0.2">
      <c r="A820" s="8">
        <v>2380</v>
      </c>
      <c r="B820" s="5" t="s">
        <v>1335</v>
      </c>
      <c r="C820" s="5" t="s">
        <v>2735</v>
      </c>
      <c r="D820" s="5"/>
      <c r="E820" s="9" t="s">
        <v>2736</v>
      </c>
      <c r="F820" s="10">
        <v>2020</v>
      </c>
      <c r="G820" s="10" t="s">
        <v>68</v>
      </c>
      <c r="H820" s="10" t="s">
        <v>1338</v>
      </c>
      <c r="I820" s="10">
        <v>1300</v>
      </c>
      <c r="J820" s="10" t="s">
        <v>51</v>
      </c>
      <c r="K820" s="10" t="s">
        <v>1339</v>
      </c>
      <c r="L820" s="10" t="s">
        <v>18</v>
      </c>
      <c r="M820" s="11">
        <v>1</v>
      </c>
      <c r="N820" s="10">
        <v>1</v>
      </c>
      <c r="O820" s="12" t="s">
        <v>2737</v>
      </c>
      <c r="P820" s="11">
        <f ca="1">IFERROR(__xludf.DUMMYFUNCTION("COUNTA(SPLIT(Q820,"" ""))"),147)</f>
        <v>147</v>
      </c>
      <c r="Q820" s="11">
        <v>9</v>
      </c>
      <c r="R820" s="11">
        <f ca="1">IFERROR(__xludf.DUMMYFUNCTION("COUNTA(SPLIT($Q820,CHAR(10),FALSE))"),2)</f>
        <v>2</v>
      </c>
      <c r="S820" s="2">
        <v>-1.2779499569999999</v>
      </c>
      <c r="T820" s="2">
        <v>0.46281443100000003</v>
      </c>
      <c r="U820" s="2">
        <v>33.89</v>
      </c>
      <c r="V820" s="2">
        <v>12.65</v>
      </c>
      <c r="W820" s="2">
        <v>13.36</v>
      </c>
      <c r="X820" s="2">
        <v>13</v>
      </c>
      <c r="Y820" s="2">
        <v>11.88</v>
      </c>
      <c r="Z820" s="2">
        <v>0.29287999999999997</v>
      </c>
      <c r="AA820" s="2">
        <v>0.27817999999999998</v>
      </c>
      <c r="AB820" s="2">
        <v>0.69553540899999999</v>
      </c>
    </row>
    <row r="821" spans="1:28" x14ac:dyDescent="0.2">
      <c r="A821" s="8">
        <v>2381</v>
      </c>
      <c r="B821" s="5" t="s">
        <v>1319</v>
      </c>
      <c r="C821" s="5" t="s">
        <v>2738</v>
      </c>
      <c r="D821" s="5"/>
      <c r="E821" s="9" t="s">
        <v>2739</v>
      </c>
      <c r="F821" s="10">
        <v>2020</v>
      </c>
      <c r="G821" s="10" t="s">
        <v>68</v>
      </c>
      <c r="H821" s="10" t="s">
        <v>1346</v>
      </c>
      <c r="I821" s="10">
        <v>1100</v>
      </c>
      <c r="J821" s="10" t="s">
        <v>17</v>
      </c>
      <c r="K821" s="10" t="s">
        <v>1323</v>
      </c>
      <c r="L821" s="10" t="s">
        <v>18</v>
      </c>
      <c r="M821" s="11">
        <v>1</v>
      </c>
      <c r="N821" s="10">
        <v>1</v>
      </c>
      <c r="O821" s="12" t="s">
        <v>2740</v>
      </c>
      <c r="P821" s="11">
        <f ca="1">IFERROR(__xludf.DUMMYFUNCTION("COUNTA(SPLIT(Q821,"" ""))"),182)</f>
        <v>182</v>
      </c>
      <c r="Q821" s="11">
        <v>14</v>
      </c>
      <c r="R821" s="11">
        <f ca="1">IFERROR(__xludf.DUMMYFUNCTION("COUNTA(SPLIT($Q821,CHAR(10),FALSE))"),3)</f>
        <v>3</v>
      </c>
      <c r="S821" s="2">
        <v>-1.4574735619999999</v>
      </c>
      <c r="T821" s="2">
        <v>0.48292425100000003</v>
      </c>
      <c r="U821" s="2">
        <v>61.08</v>
      </c>
      <c r="V821" s="2">
        <v>8.01</v>
      </c>
      <c r="W821" s="2">
        <v>7.89</v>
      </c>
      <c r="X821" s="2">
        <v>10</v>
      </c>
      <c r="Y821" s="2">
        <v>8.49</v>
      </c>
      <c r="Z821" s="2">
        <v>0.30074000000000001</v>
      </c>
      <c r="AA821" s="2">
        <v>0.26522000000000001</v>
      </c>
      <c r="AB821" s="2">
        <v>13.123728849999999</v>
      </c>
    </row>
    <row r="822" spans="1:28" x14ac:dyDescent="0.2">
      <c r="A822" s="8">
        <v>2382</v>
      </c>
      <c r="B822" s="5" t="s">
        <v>2741</v>
      </c>
      <c r="C822" s="5" t="s">
        <v>2742</v>
      </c>
      <c r="D822" s="5"/>
      <c r="E822" s="9" t="s">
        <v>2743</v>
      </c>
      <c r="F822" s="10">
        <v>2020</v>
      </c>
      <c r="G822" s="10" t="s">
        <v>68</v>
      </c>
      <c r="H822" s="10"/>
      <c r="I822" s="10">
        <v>1300</v>
      </c>
      <c r="J822" s="10" t="s">
        <v>17</v>
      </c>
      <c r="K822" s="10"/>
      <c r="L822" s="10" t="s">
        <v>18</v>
      </c>
      <c r="M822" s="11">
        <v>1</v>
      </c>
      <c r="N822" s="10">
        <v>1</v>
      </c>
      <c r="O822" s="12" t="s">
        <v>2744</v>
      </c>
      <c r="P822" s="11">
        <f ca="1">IFERROR(__xludf.DUMMYFUNCTION("COUNTA(SPLIT(Q822,"" ""))"),149)</f>
        <v>149</v>
      </c>
      <c r="Q822" s="11">
        <v>7</v>
      </c>
      <c r="R822" s="11">
        <f ca="1">IFERROR(__xludf.DUMMYFUNCTION("COUNTA(SPLIT($Q822,CHAR(10),FALSE))"),1)</f>
        <v>1</v>
      </c>
      <c r="S822" s="2">
        <v>0.20725867000000001</v>
      </c>
      <c r="T822" s="2">
        <v>0.56473337800000001</v>
      </c>
      <c r="U822" s="2">
        <v>53.67</v>
      </c>
      <c r="V822" s="2">
        <v>11.1</v>
      </c>
      <c r="W822" s="2">
        <v>11.98</v>
      </c>
      <c r="X822" s="2">
        <v>13</v>
      </c>
      <c r="Y822" s="2">
        <v>8.2799999999999994</v>
      </c>
      <c r="Z822" s="2">
        <v>0.26829999999999998</v>
      </c>
      <c r="AA822" s="2">
        <v>0.28297</v>
      </c>
      <c r="AB822" s="2">
        <v>13.93790087</v>
      </c>
    </row>
    <row r="823" spans="1:28" x14ac:dyDescent="0.2">
      <c r="A823" s="8">
        <v>2384</v>
      </c>
      <c r="B823" s="5" t="s">
        <v>1335</v>
      </c>
      <c r="C823" s="5" t="s">
        <v>2745</v>
      </c>
      <c r="D823" s="5"/>
      <c r="E823" s="9" t="s">
        <v>2746</v>
      </c>
      <c r="F823" s="10">
        <v>2020</v>
      </c>
      <c r="G823" s="10" t="s">
        <v>68</v>
      </c>
      <c r="H823" s="10" t="s">
        <v>1338</v>
      </c>
      <c r="I823" s="10">
        <v>1900</v>
      </c>
      <c r="J823" s="10" t="s">
        <v>51</v>
      </c>
      <c r="K823" s="10" t="s">
        <v>1339</v>
      </c>
      <c r="L823" s="10" t="s">
        <v>18</v>
      </c>
      <c r="M823" s="11">
        <v>1</v>
      </c>
      <c r="N823" s="10">
        <v>1</v>
      </c>
      <c r="O823" s="12" t="s">
        <v>2747</v>
      </c>
      <c r="P823" s="11">
        <f ca="1">IFERROR(__xludf.DUMMYFUNCTION("COUNTA(SPLIT(Q823,"" ""))"),164)</f>
        <v>164</v>
      </c>
      <c r="Q823" s="11">
        <v>3</v>
      </c>
      <c r="R823" s="11">
        <f ca="1">IFERROR(__xludf.DUMMYFUNCTION("COUNTA(SPLIT($Q823,CHAR(10),FALSE))"),1)</f>
        <v>1</v>
      </c>
      <c r="S823" s="2">
        <v>-1.441185956</v>
      </c>
      <c r="T823" s="2">
        <v>0.45712807</v>
      </c>
      <c r="U823" s="2">
        <v>3.05</v>
      </c>
      <c r="V823" s="2">
        <v>27.08</v>
      </c>
      <c r="W823" s="2">
        <v>31.81</v>
      </c>
      <c r="X823" s="2">
        <v>18</v>
      </c>
      <c r="Y823" s="2">
        <v>14.19</v>
      </c>
      <c r="Z823" s="2">
        <v>0.49146000000000001</v>
      </c>
      <c r="AA823" s="2">
        <v>0.47972999999999999</v>
      </c>
      <c r="AB823" s="2">
        <v>6.2674521109999999</v>
      </c>
    </row>
    <row r="824" spans="1:28" x14ac:dyDescent="0.2">
      <c r="A824" s="8">
        <v>2385</v>
      </c>
      <c r="B824" s="5" t="s">
        <v>1319</v>
      </c>
      <c r="C824" s="5" t="s">
        <v>2748</v>
      </c>
      <c r="D824" s="5"/>
      <c r="E824" s="9" t="s">
        <v>2749</v>
      </c>
      <c r="F824" s="10">
        <v>2020</v>
      </c>
      <c r="G824" s="10" t="s">
        <v>68</v>
      </c>
      <c r="H824" s="10" t="s">
        <v>1322</v>
      </c>
      <c r="I824" s="10">
        <v>1300</v>
      </c>
      <c r="J824" s="10" t="s">
        <v>877</v>
      </c>
      <c r="K824" s="10" t="s">
        <v>1323</v>
      </c>
      <c r="L824" s="10" t="s">
        <v>22</v>
      </c>
      <c r="M824" s="11">
        <v>2</v>
      </c>
      <c r="N824" s="10">
        <v>1.5</v>
      </c>
      <c r="O824" s="12" t="s">
        <v>2750</v>
      </c>
      <c r="P824" s="11">
        <f ca="1">IFERROR(__xludf.DUMMYFUNCTION("COUNTA(SPLIT(Q824,"" ""))"),186)</f>
        <v>186</v>
      </c>
      <c r="Q824" s="11">
        <v>7</v>
      </c>
      <c r="R824" s="11">
        <f ca="1">IFERROR(__xludf.DUMMYFUNCTION("COUNTA(SPLIT($Q824,CHAR(10),FALSE))"),3)</f>
        <v>3</v>
      </c>
      <c r="S824" s="2">
        <v>-0.69800398900000005</v>
      </c>
      <c r="T824" s="2">
        <v>0.47732475099999999</v>
      </c>
      <c r="U824" s="2">
        <v>53.42</v>
      </c>
      <c r="V824" s="2">
        <v>12.41</v>
      </c>
      <c r="W824" s="2">
        <v>13.34</v>
      </c>
      <c r="X824" s="2">
        <v>12</v>
      </c>
      <c r="Y824" s="2">
        <v>7.76</v>
      </c>
      <c r="Z824" s="2">
        <v>0.21778</v>
      </c>
      <c r="AA824" s="2">
        <v>0.19914000000000001</v>
      </c>
      <c r="AB824" s="2">
        <v>16.760596589999999</v>
      </c>
    </row>
    <row r="825" spans="1:28" x14ac:dyDescent="0.2">
      <c r="A825" s="8">
        <v>2386</v>
      </c>
      <c r="B825" s="5" t="s">
        <v>1335</v>
      </c>
      <c r="C825" s="5" t="s">
        <v>2751</v>
      </c>
      <c r="D825" s="5"/>
      <c r="E825" s="9" t="s">
        <v>2752</v>
      </c>
      <c r="F825" s="10">
        <v>2020</v>
      </c>
      <c r="G825" s="10" t="s">
        <v>68</v>
      </c>
      <c r="H825" s="10" t="s">
        <v>1322</v>
      </c>
      <c r="I825" s="10">
        <v>1300</v>
      </c>
      <c r="J825" s="10" t="s">
        <v>17</v>
      </c>
      <c r="K825" s="10" t="s">
        <v>1339</v>
      </c>
      <c r="L825" s="10" t="s">
        <v>18</v>
      </c>
      <c r="M825" s="11">
        <v>1</v>
      </c>
      <c r="N825" s="10">
        <v>1</v>
      </c>
      <c r="O825" s="12" t="s">
        <v>2753</v>
      </c>
      <c r="P825" s="11">
        <f ca="1">IFERROR(__xludf.DUMMYFUNCTION("COUNTA(SPLIT(Q825,"" ""))"),182)</f>
        <v>182</v>
      </c>
      <c r="Q825" s="11">
        <v>10</v>
      </c>
      <c r="R825" s="11">
        <f ca="1">IFERROR(__xludf.DUMMYFUNCTION("COUNTA(SPLIT($Q825,CHAR(10),FALSE))"),3)</f>
        <v>3</v>
      </c>
      <c r="S825" s="2">
        <v>-2.2151488829999999</v>
      </c>
      <c r="T825" s="2">
        <v>0.49893817000000001</v>
      </c>
      <c r="U825" s="2">
        <v>35.78</v>
      </c>
      <c r="V825" s="2">
        <v>12.87</v>
      </c>
      <c r="W825" s="2">
        <v>13.47</v>
      </c>
      <c r="X825" s="2">
        <v>15</v>
      </c>
      <c r="Y825" s="2">
        <v>10.78</v>
      </c>
      <c r="Z825" s="2">
        <v>0.31874000000000002</v>
      </c>
      <c r="AA825" s="2">
        <v>0.29814000000000002</v>
      </c>
      <c r="AB825" s="2">
        <v>15.981021309999999</v>
      </c>
    </row>
    <row r="826" spans="1:28" x14ac:dyDescent="0.2">
      <c r="A826" s="8">
        <v>2387</v>
      </c>
      <c r="B826" s="5" t="s">
        <v>1319</v>
      </c>
      <c r="C826" s="5" t="s">
        <v>2754</v>
      </c>
      <c r="D826" s="5"/>
      <c r="E826" s="9" t="s">
        <v>2755</v>
      </c>
      <c r="F826" s="10">
        <v>2020</v>
      </c>
      <c r="G826" s="10" t="s">
        <v>68</v>
      </c>
      <c r="H826" s="10" t="s">
        <v>1338</v>
      </c>
      <c r="I826" s="10">
        <v>1300</v>
      </c>
      <c r="J826" s="10" t="s">
        <v>51</v>
      </c>
      <c r="K826" s="10" t="s">
        <v>1323</v>
      </c>
      <c r="L826" s="10" t="s">
        <v>18</v>
      </c>
      <c r="M826" s="11">
        <v>1</v>
      </c>
      <c r="N826" s="10">
        <v>1</v>
      </c>
      <c r="O826" s="12" t="s">
        <v>2756</v>
      </c>
      <c r="P826" s="11">
        <f ca="1">IFERROR(__xludf.DUMMYFUNCTION("COUNTA(SPLIT(Q826,"" ""))"),144)</f>
        <v>144</v>
      </c>
      <c r="Q826" s="11">
        <v>7</v>
      </c>
      <c r="R826" s="11">
        <f ca="1">IFERROR(__xludf.DUMMYFUNCTION("COUNTA(SPLIT($Q826,CHAR(10),FALSE))"),2)</f>
        <v>2</v>
      </c>
      <c r="S826" s="2">
        <v>-0.29725958699999999</v>
      </c>
      <c r="T826" s="2">
        <v>0.465326411</v>
      </c>
      <c r="U826" s="2">
        <v>49.86</v>
      </c>
      <c r="V826" s="2">
        <v>12.31</v>
      </c>
      <c r="W826" s="2">
        <v>13.71</v>
      </c>
      <c r="X826" s="2">
        <v>14</v>
      </c>
      <c r="Y826" s="2">
        <v>10.28</v>
      </c>
      <c r="Z826" s="2">
        <v>0.31641999999999998</v>
      </c>
      <c r="AA826" s="2">
        <v>0.32907999999999998</v>
      </c>
      <c r="AB826" s="2">
        <v>11.813569360000001</v>
      </c>
    </row>
    <row r="827" spans="1:28" x14ac:dyDescent="0.2">
      <c r="A827" s="8">
        <v>2388</v>
      </c>
      <c r="B827" s="5" t="s">
        <v>1335</v>
      </c>
      <c r="C827" s="5" t="s">
        <v>2757</v>
      </c>
      <c r="D827" s="5"/>
      <c r="E827" s="9" t="s">
        <v>2758</v>
      </c>
      <c r="F827" s="10">
        <v>2020</v>
      </c>
      <c r="G827" s="10" t="s">
        <v>68</v>
      </c>
      <c r="H827" s="10" t="s">
        <v>1338</v>
      </c>
      <c r="I827" s="10">
        <v>1500</v>
      </c>
      <c r="J827" s="10" t="s">
        <v>51</v>
      </c>
      <c r="K827" s="10" t="s">
        <v>1339</v>
      </c>
      <c r="L827" s="10" t="s">
        <v>18</v>
      </c>
      <c r="M827" s="11">
        <v>1</v>
      </c>
      <c r="N827" s="10">
        <v>1</v>
      </c>
      <c r="O827" s="12" t="s">
        <v>2759</v>
      </c>
      <c r="P827" s="11">
        <f ca="1">IFERROR(__xludf.DUMMYFUNCTION("COUNTA(SPLIT(Q827,"" ""))"),147)</f>
        <v>147</v>
      </c>
      <c r="Q827" s="11">
        <v>6</v>
      </c>
      <c r="R827" s="11">
        <f ca="1">IFERROR(__xludf.DUMMYFUNCTION("COUNTA(SPLIT($Q827,CHAR(10),FALSE))"),2)</f>
        <v>2</v>
      </c>
      <c r="S827" s="2">
        <v>-3.2634998469999998</v>
      </c>
      <c r="T827" s="2">
        <v>0.54540873700000003</v>
      </c>
      <c r="U827" s="2">
        <v>19.809999999999999</v>
      </c>
      <c r="V827" s="2">
        <v>16.670000000000002</v>
      </c>
      <c r="W827" s="2">
        <v>18.510000000000002</v>
      </c>
      <c r="X827" s="2">
        <v>17</v>
      </c>
      <c r="Y827" s="2">
        <v>14.19</v>
      </c>
      <c r="Z827" s="2">
        <v>0.41258</v>
      </c>
      <c r="AA827" s="2">
        <v>0.39692</v>
      </c>
      <c r="AB827" s="2">
        <v>1.0171128119999999</v>
      </c>
    </row>
    <row r="828" spans="1:28" x14ac:dyDescent="0.2">
      <c r="A828" s="8">
        <v>2389</v>
      </c>
      <c r="B828" s="5" t="s">
        <v>1335</v>
      </c>
      <c r="C828" s="5" t="s">
        <v>2760</v>
      </c>
      <c r="D828" s="5"/>
      <c r="E828" s="9" t="s">
        <v>2761</v>
      </c>
      <c r="F828" s="10">
        <v>2020</v>
      </c>
      <c r="G828" s="10" t="s">
        <v>68</v>
      </c>
      <c r="H828" s="10" t="s">
        <v>1338</v>
      </c>
      <c r="I828" s="10">
        <v>1700</v>
      </c>
      <c r="J828" s="10" t="s">
        <v>51</v>
      </c>
      <c r="K828" s="10" t="s">
        <v>1339</v>
      </c>
      <c r="L828" s="10" t="s">
        <v>18</v>
      </c>
      <c r="M828" s="11">
        <v>1</v>
      </c>
      <c r="N828" s="10">
        <v>1</v>
      </c>
      <c r="O828" s="12" t="s">
        <v>2762</v>
      </c>
      <c r="P828" s="11">
        <f ca="1">IFERROR(__xludf.DUMMYFUNCTION("COUNTA(SPLIT(Q828,"" ""))"),153)</f>
        <v>153</v>
      </c>
      <c r="Q828" s="11">
        <v>5</v>
      </c>
      <c r="R828" s="11">
        <f ca="1">IFERROR(__xludf.DUMMYFUNCTION("COUNTA(SPLIT($Q828,CHAR(10),FALSE))"),2)</f>
        <v>2</v>
      </c>
      <c r="S828" s="2">
        <v>-1.479471819</v>
      </c>
      <c r="T828" s="2">
        <v>0.46518681299999998</v>
      </c>
      <c r="U828" s="2">
        <v>19.04</v>
      </c>
      <c r="V828" s="2">
        <v>20.23</v>
      </c>
      <c r="W828" s="2">
        <v>23.74</v>
      </c>
      <c r="X828" s="2">
        <v>18</v>
      </c>
      <c r="Y828" s="2">
        <v>12.38</v>
      </c>
      <c r="Z828" s="2">
        <v>0.39633000000000002</v>
      </c>
      <c r="AA828" s="2">
        <v>0.40175</v>
      </c>
      <c r="AB828" s="2">
        <v>9.1727483519999993</v>
      </c>
    </row>
    <row r="829" spans="1:28" x14ac:dyDescent="0.2">
      <c r="A829" s="8">
        <v>2390</v>
      </c>
      <c r="B829" s="5" t="s">
        <v>1335</v>
      </c>
      <c r="C829" s="5" t="s">
        <v>2763</v>
      </c>
      <c r="D829" s="5"/>
      <c r="E829" s="9" t="s">
        <v>2764</v>
      </c>
      <c r="F829" s="10">
        <v>2020</v>
      </c>
      <c r="G829" s="10" t="s">
        <v>68</v>
      </c>
      <c r="H829" s="10" t="s">
        <v>1338</v>
      </c>
      <c r="I829" s="10">
        <v>1300</v>
      </c>
      <c r="J829" s="10" t="s">
        <v>17</v>
      </c>
      <c r="K829" s="10" t="s">
        <v>1339</v>
      </c>
      <c r="L829" s="10" t="s">
        <v>18</v>
      </c>
      <c r="M829" s="11">
        <v>1</v>
      </c>
      <c r="N829" s="10">
        <v>1</v>
      </c>
      <c r="O829" s="12" t="s">
        <v>2765</v>
      </c>
      <c r="P829" s="11">
        <f ca="1">IFERROR(__xludf.DUMMYFUNCTION("COUNTA(SPLIT(Q829,"" ""))"),140)</f>
        <v>140</v>
      </c>
      <c r="Q829" s="11">
        <v>7</v>
      </c>
      <c r="R829" s="11">
        <f ca="1">IFERROR(__xludf.DUMMYFUNCTION("COUNTA(SPLIT($Q829,CHAR(10),FALSE))"),3)</f>
        <v>3</v>
      </c>
      <c r="S829" s="2">
        <v>-1.36702547</v>
      </c>
      <c r="T829" s="2">
        <v>0.460129436</v>
      </c>
      <c r="U829" s="2">
        <v>41.75</v>
      </c>
      <c r="V829" s="2">
        <v>12.51</v>
      </c>
      <c r="W829" s="2">
        <v>14.4</v>
      </c>
      <c r="X829" s="2">
        <v>14</v>
      </c>
      <c r="Y829" s="2">
        <v>10.5</v>
      </c>
      <c r="Z829" s="2">
        <v>0.26529000000000003</v>
      </c>
      <c r="AA829" s="2">
        <v>0.28621000000000002</v>
      </c>
      <c r="AB829" s="2">
        <v>2.0168094110000001</v>
      </c>
    </row>
    <row r="830" spans="1:28" x14ac:dyDescent="0.2">
      <c r="A830" s="8">
        <v>2391</v>
      </c>
      <c r="B830" s="5" t="s">
        <v>1335</v>
      </c>
      <c r="C830" s="5" t="s">
        <v>2766</v>
      </c>
      <c r="D830" s="5"/>
      <c r="E830" s="9" t="s">
        <v>2767</v>
      </c>
      <c r="F830" s="10">
        <v>2020</v>
      </c>
      <c r="G830" s="10" t="s">
        <v>68</v>
      </c>
      <c r="H830" s="10" t="s">
        <v>1338</v>
      </c>
      <c r="I830" s="10">
        <v>1300</v>
      </c>
      <c r="J830" s="10" t="s">
        <v>51</v>
      </c>
      <c r="K830" s="10" t="s">
        <v>1339</v>
      </c>
      <c r="L830" s="10" t="s">
        <v>18</v>
      </c>
      <c r="M830" s="11">
        <v>1</v>
      </c>
      <c r="N830" s="10">
        <v>1</v>
      </c>
      <c r="O830" s="12" t="s">
        <v>2768</v>
      </c>
      <c r="P830" s="11">
        <f ca="1">IFERROR(__xludf.DUMMYFUNCTION("COUNTA(SPLIT(Q830,"" ""))"),185)</f>
        <v>185</v>
      </c>
      <c r="Q830" s="11">
        <v>8</v>
      </c>
      <c r="R830" s="11">
        <f ca="1">IFERROR(__xludf.DUMMYFUNCTION("COUNTA(SPLIT($Q830,CHAR(10),FALSE))"),3)</f>
        <v>3</v>
      </c>
      <c r="S830" s="2">
        <v>-1.8842976220000001</v>
      </c>
      <c r="T830" s="2">
        <v>0.47400171299999999</v>
      </c>
      <c r="U830" s="2">
        <v>45.44</v>
      </c>
      <c r="V830" s="2">
        <v>12.79</v>
      </c>
      <c r="W830" s="2">
        <v>13.52</v>
      </c>
      <c r="X830" s="2">
        <v>14</v>
      </c>
      <c r="Y830" s="2">
        <v>9.57</v>
      </c>
      <c r="Z830" s="2">
        <v>0.28911999999999999</v>
      </c>
      <c r="AA830" s="2">
        <v>0.25340000000000001</v>
      </c>
      <c r="AB830" s="2">
        <v>9.3487457020000004</v>
      </c>
    </row>
    <row r="831" spans="1:28" x14ac:dyDescent="0.2">
      <c r="A831" s="8">
        <v>2392</v>
      </c>
      <c r="B831" s="5" t="s">
        <v>1319</v>
      </c>
      <c r="C831" s="5" t="s">
        <v>2769</v>
      </c>
      <c r="D831" s="5"/>
      <c r="E831" s="9" t="s">
        <v>2770</v>
      </c>
      <c r="F831" s="10">
        <v>2020</v>
      </c>
      <c r="G831" s="10" t="s">
        <v>68</v>
      </c>
      <c r="H831" s="10" t="s">
        <v>1346</v>
      </c>
      <c r="I831" s="10">
        <v>700</v>
      </c>
      <c r="J831" s="10" t="s">
        <v>51</v>
      </c>
      <c r="K831" s="10" t="s">
        <v>1323</v>
      </c>
      <c r="L831" s="10" t="s">
        <v>18</v>
      </c>
      <c r="M831" s="11">
        <v>1</v>
      </c>
      <c r="N831" s="10">
        <v>1</v>
      </c>
      <c r="O831" s="12" t="s">
        <v>2771</v>
      </c>
      <c r="P831" s="11">
        <f ca="1">IFERROR(__xludf.DUMMYFUNCTION("COUNTA(SPLIT(Q831,"" ""))"),148)</f>
        <v>148</v>
      </c>
      <c r="Q831" s="11">
        <v>14</v>
      </c>
      <c r="R831" s="11">
        <f ca="1">IFERROR(__xludf.DUMMYFUNCTION("COUNTA(SPLIT($Q831,CHAR(10),FALSE))"),3)</f>
        <v>3</v>
      </c>
      <c r="S831" s="2">
        <v>0.48805642700000001</v>
      </c>
      <c r="T831" s="2">
        <v>0.53797934000000003</v>
      </c>
      <c r="U831" s="2">
        <v>78.650000000000006</v>
      </c>
      <c r="V831" s="2">
        <v>4.95</v>
      </c>
      <c r="W831" s="2">
        <v>4.71</v>
      </c>
      <c r="X831" s="2">
        <v>7</v>
      </c>
      <c r="Y831" s="2">
        <v>8.27</v>
      </c>
      <c r="Z831" s="2">
        <v>0.19688</v>
      </c>
      <c r="AA831" s="2">
        <v>0.20505999999999999</v>
      </c>
      <c r="AB831" s="2">
        <v>17.224971759999999</v>
      </c>
    </row>
    <row r="832" spans="1:28" x14ac:dyDescent="0.2">
      <c r="A832" s="8">
        <v>2393</v>
      </c>
      <c r="B832" s="5" t="s">
        <v>1335</v>
      </c>
      <c r="C832" s="5" t="s">
        <v>2772</v>
      </c>
      <c r="D832" s="5"/>
      <c r="E832" s="9" t="s">
        <v>2773</v>
      </c>
      <c r="F832" s="10">
        <v>2020</v>
      </c>
      <c r="G832" s="10" t="s">
        <v>68</v>
      </c>
      <c r="H832" s="10" t="s">
        <v>1346</v>
      </c>
      <c r="I832" s="10">
        <v>1500</v>
      </c>
      <c r="J832" s="10" t="s">
        <v>51</v>
      </c>
      <c r="K832" s="10" t="s">
        <v>1339</v>
      </c>
      <c r="L832" s="10" t="s">
        <v>18</v>
      </c>
      <c r="M832" s="11">
        <v>1</v>
      </c>
      <c r="N832" s="10">
        <v>1</v>
      </c>
      <c r="O832" s="12" t="s">
        <v>2774</v>
      </c>
      <c r="P832" s="11">
        <f ca="1">IFERROR(__xludf.DUMMYFUNCTION("COUNTA(SPLIT(Q832,"" ""))"),161)</f>
        <v>161</v>
      </c>
      <c r="Q832" s="11">
        <v>6</v>
      </c>
      <c r="R832" s="11">
        <f ca="1">IFERROR(__xludf.DUMMYFUNCTION("COUNTA(SPLIT($Q832,CHAR(10),FALSE))"),2)</f>
        <v>2</v>
      </c>
      <c r="S832" s="2">
        <v>-1.683761536</v>
      </c>
      <c r="T832" s="2">
        <v>0.482679831</v>
      </c>
      <c r="U832" s="2">
        <v>34.14</v>
      </c>
      <c r="V832" s="2">
        <v>15.29</v>
      </c>
      <c r="W832" s="2">
        <v>16.850000000000001</v>
      </c>
      <c r="X832" s="2">
        <v>15</v>
      </c>
      <c r="Y832" s="2">
        <v>10.48</v>
      </c>
      <c r="Z832" s="2">
        <v>0.26476</v>
      </c>
      <c r="AA832" s="2">
        <v>0.26939999999999997</v>
      </c>
      <c r="AB832" s="2">
        <v>7.2309575349999999</v>
      </c>
    </row>
    <row r="833" spans="1:28" x14ac:dyDescent="0.2">
      <c r="A833" s="8">
        <v>2394</v>
      </c>
      <c r="B833" s="5" t="s">
        <v>1335</v>
      </c>
      <c r="C833" s="5" t="s">
        <v>2775</v>
      </c>
      <c r="D833" s="5"/>
      <c r="E833" s="9" t="s">
        <v>2776</v>
      </c>
      <c r="F833" s="10">
        <v>2020</v>
      </c>
      <c r="G833" s="10" t="s">
        <v>68</v>
      </c>
      <c r="H833" s="10" t="s">
        <v>1346</v>
      </c>
      <c r="I833" s="10">
        <v>1300</v>
      </c>
      <c r="J833" s="10" t="s">
        <v>51</v>
      </c>
      <c r="K833" s="10" t="s">
        <v>1339</v>
      </c>
      <c r="L833" s="10" t="s">
        <v>18</v>
      </c>
      <c r="M833" s="11">
        <v>1</v>
      </c>
      <c r="N833" s="10">
        <v>1</v>
      </c>
      <c r="O833" s="12" t="s">
        <v>2777</v>
      </c>
      <c r="P833" s="11">
        <f ca="1">IFERROR(__xludf.DUMMYFUNCTION("COUNTA(SPLIT(Q833,"" ""))"),146)</f>
        <v>146</v>
      </c>
      <c r="Q833" s="11">
        <v>6</v>
      </c>
      <c r="R833" s="11">
        <f ca="1">IFERROR(__xludf.DUMMYFUNCTION("COUNTA(SPLIT($Q833,CHAR(10),FALSE))"),2)</f>
        <v>2</v>
      </c>
      <c r="S833" s="2">
        <v>-1.7889260769999999</v>
      </c>
      <c r="T833" s="2">
        <v>0.51185061200000004</v>
      </c>
      <c r="U833" s="2">
        <v>35.21</v>
      </c>
      <c r="V833" s="2">
        <v>14.43</v>
      </c>
      <c r="W833" s="2">
        <v>13.85</v>
      </c>
      <c r="X833" s="2">
        <v>15</v>
      </c>
      <c r="Y833" s="2">
        <v>10.87</v>
      </c>
      <c r="Z833" s="2">
        <v>0.51909000000000005</v>
      </c>
      <c r="AA833" s="2">
        <v>0.53634999999999999</v>
      </c>
      <c r="AB833" s="2">
        <v>13.74047863</v>
      </c>
    </row>
    <row r="834" spans="1:28" x14ac:dyDescent="0.2">
      <c r="A834" s="8">
        <v>2395</v>
      </c>
      <c r="B834" s="5" t="s">
        <v>1319</v>
      </c>
      <c r="C834" s="5" t="s">
        <v>2778</v>
      </c>
      <c r="D834" s="5"/>
      <c r="E834" s="9" t="s">
        <v>2779</v>
      </c>
      <c r="F834" s="10">
        <v>2020</v>
      </c>
      <c r="G834" s="10" t="s">
        <v>68</v>
      </c>
      <c r="H834" s="10" t="s">
        <v>1322</v>
      </c>
      <c r="I834" s="10">
        <v>1100</v>
      </c>
      <c r="J834" s="10" t="s">
        <v>51</v>
      </c>
      <c r="K834" s="10" t="s">
        <v>1323</v>
      </c>
      <c r="L834" s="10" t="s">
        <v>18</v>
      </c>
      <c r="M834" s="11">
        <v>1</v>
      </c>
      <c r="N834" s="10">
        <v>1</v>
      </c>
      <c r="O834" s="12" t="s">
        <v>2780</v>
      </c>
      <c r="P834" s="11">
        <f ca="1">IFERROR(__xludf.DUMMYFUNCTION("COUNTA(SPLIT(Q834,"" ""))"),153)</f>
        <v>153</v>
      </c>
      <c r="Q834" s="11">
        <v>9</v>
      </c>
      <c r="R834" s="11">
        <f ca="1">IFERROR(__xludf.DUMMYFUNCTION("COUNTA(SPLIT($Q834,CHAR(10),FALSE))"),2)</f>
        <v>2</v>
      </c>
      <c r="S834" s="2">
        <v>-0.75760715300000003</v>
      </c>
      <c r="T834" s="2">
        <v>0.47007783600000003</v>
      </c>
      <c r="U834" s="2">
        <v>43.36</v>
      </c>
      <c r="V834" s="2">
        <v>11.52</v>
      </c>
      <c r="W834" s="2">
        <v>11.39</v>
      </c>
      <c r="X834" s="2">
        <v>13</v>
      </c>
      <c r="Y834" s="2">
        <v>10.37</v>
      </c>
      <c r="Z834" s="2">
        <v>0.151</v>
      </c>
      <c r="AA834" s="2">
        <v>0.15853999999999999</v>
      </c>
      <c r="AB834" s="2">
        <v>11.403135260000001</v>
      </c>
    </row>
    <row r="835" spans="1:28" x14ac:dyDescent="0.2">
      <c r="A835" s="8">
        <v>2396</v>
      </c>
      <c r="B835" s="5" t="s">
        <v>1319</v>
      </c>
      <c r="C835" s="5" t="s">
        <v>2781</v>
      </c>
      <c r="D835" s="5"/>
      <c r="E835" s="9" t="s">
        <v>2782</v>
      </c>
      <c r="F835" s="10">
        <v>2020</v>
      </c>
      <c r="G835" s="10" t="s">
        <v>68</v>
      </c>
      <c r="H835" s="10" t="s">
        <v>1338</v>
      </c>
      <c r="I835" s="10">
        <v>1100</v>
      </c>
      <c r="J835" s="10" t="s">
        <v>51</v>
      </c>
      <c r="K835" s="10" t="s">
        <v>1323</v>
      </c>
      <c r="L835" s="10" t="s">
        <v>18</v>
      </c>
      <c r="M835" s="11">
        <v>1</v>
      </c>
      <c r="N835" s="10">
        <v>1</v>
      </c>
      <c r="O835" s="12" t="s">
        <v>2783</v>
      </c>
      <c r="P835" s="11">
        <f ca="1">IFERROR(__xludf.DUMMYFUNCTION("COUNTA(SPLIT(Q835,"" ""))"),194)</f>
        <v>194</v>
      </c>
      <c r="Q835" s="11">
        <v>11</v>
      </c>
      <c r="R835" s="11">
        <f ca="1">IFERROR(__xludf.DUMMYFUNCTION("COUNTA(SPLIT($Q835,CHAR(10),FALSE))"),3)</f>
        <v>3</v>
      </c>
      <c r="S835" s="2">
        <v>1.268987149</v>
      </c>
      <c r="T835" s="2">
        <v>0.55414403000000001</v>
      </c>
      <c r="U835" s="2">
        <v>58.4</v>
      </c>
      <c r="V835" s="2">
        <v>9.5399999999999991</v>
      </c>
      <c r="W835" s="2">
        <v>9.08</v>
      </c>
      <c r="X835" s="2">
        <v>10</v>
      </c>
      <c r="Y835" s="2">
        <v>8.31</v>
      </c>
      <c r="Z835" s="2">
        <v>0.16556999999999999</v>
      </c>
      <c r="AA835" s="2">
        <v>0.13319</v>
      </c>
      <c r="AB835" s="2">
        <v>22.068170120000001</v>
      </c>
    </row>
    <row r="836" spans="1:28" x14ac:dyDescent="0.2">
      <c r="A836" s="8">
        <v>2397</v>
      </c>
      <c r="B836" s="5" t="s">
        <v>1319</v>
      </c>
      <c r="C836" s="5" t="s">
        <v>2784</v>
      </c>
      <c r="D836" s="5"/>
      <c r="E836" s="9" t="s">
        <v>2785</v>
      </c>
      <c r="F836" s="10">
        <v>2020</v>
      </c>
      <c r="G836" s="10" t="s">
        <v>68</v>
      </c>
      <c r="H836" s="10" t="s">
        <v>1346</v>
      </c>
      <c r="I836" s="10">
        <v>900</v>
      </c>
      <c r="J836" s="10" t="s">
        <v>51</v>
      </c>
      <c r="K836" s="10" t="s">
        <v>1323</v>
      </c>
      <c r="L836" s="10" t="s">
        <v>18</v>
      </c>
      <c r="M836" s="11">
        <v>1</v>
      </c>
      <c r="N836" s="10">
        <v>1</v>
      </c>
      <c r="O836" s="12" t="s">
        <v>2786</v>
      </c>
      <c r="P836" s="11">
        <f ca="1">IFERROR(__xludf.DUMMYFUNCTION("COUNTA(SPLIT(Q836,"" ""))"),141)</f>
        <v>141</v>
      </c>
      <c r="Q836" s="11">
        <v>11</v>
      </c>
      <c r="R836" s="11">
        <f ca="1">IFERROR(__xludf.DUMMYFUNCTION("COUNTA(SPLIT($Q836,CHAR(10),FALSE))"),3)</f>
        <v>3</v>
      </c>
      <c r="S836" s="2">
        <v>-9.5004266000000004E-2</v>
      </c>
      <c r="T836" s="2">
        <v>0.49275709600000001</v>
      </c>
      <c r="U836" s="2">
        <v>66.44</v>
      </c>
      <c r="V836" s="2">
        <v>7.22</v>
      </c>
      <c r="W836" s="2">
        <v>5.42</v>
      </c>
      <c r="X836" s="2">
        <v>9</v>
      </c>
      <c r="Y836" s="2">
        <v>8.26</v>
      </c>
      <c r="Z836" s="2">
        <v>0.28925000000000001</v>
      </c>
      <c r="AA836" s="2">
        <v>0.29969000000000001</v>
      </c>
      <c r="AB836" s="2">
        <v>15.34897177</v>
      </c>
    </row>
    <row r="837" spans="1:28" x14ac:dyDescent="0.2">
      <c r="A837" s="8">
        <v>2398</v>
      </c>
      <c r="B837" s="5" t="s">
        <v>1335</v>
      </c>
      <c r="C837" s="5" t="s">
        <v>2787</v>
      </c>
      <c r="D837" s="5"/>
      <c r="E837" s="9" t="s">
        <v>2788</v>
      </c>
      <c r="F837" s="10">
        <v>2020</v>
      </c>
      <c r="G837" s="10" t="s">
        <v>68</v>
      </c>
      <c r="H837" s="10" t="s">
        <v>1338</v>
      </c>
      <c r="I837" s="10">
        <v>1300</v>
      </c>
      <c r="J837" s="10" t="s">
        <v>17</v>
      </c>
      <c r="K837" s="10" t="s">
        <v>1339</v>
      </c>
      <c r="L837" s="10" t="s">
        <v>18</v>
      </c>
      <c r="M837" s="11">
        <v>1</v>
      </c>
      <c r="N837" s="10">
        <v>1</v>
      </c>
      <c r="O837" s="12" t="s">
        <v>2789</v>
      </c>
      <c r="P837" s="11">
        <f ca="1">IFERROR(__xludf.DUMMYFUNCTION("COUNTA(SPLIT(Q837,"" ""))"),199)</f>
        <v>199</v>
      </c>
      <c r="Q837" s="11">
        <v>10</v>
      </c>
      <c r="R837" s="11">
        <f ca="1">IFERROR(__xludf.DUMMYFUNCTION("COUNTA(SPLIT($Q837,CHAR(10),FALSE))"),3)</f>
        <v>3</v>
      </c>
      <c r="S837" s="2">
        <v>-1.540198331</v>
      </c>
      <c r="T837" s="2">
        <v>0.493216031</v>
      </c>
      <c r="U837" s="2">
        <v>24.97</v>
      </c>
      <c r="V837" s="2">
        <v>18.18</v>
      </c>
      <c r="W837" s="2">
        <v>20.399999999999999</v>
      </c>
      <c r="X837" s="2">
        <v>17</v>
      </c>
      <c r="Y837" s="2">
        <v>11.23</v>
      </c>
      <c r="Z837" s="2">
        <v>0.36814000000000002</v>
      </c>
      <c r="AA837" s="2">
        <v>0.31141999999999997</v>
      </c>
      <c r="AB837" s="2">
        <v>3.638759318</v>
      </c>
    </row>
    <row r="838" spans="1:28" x14ac:dyDescent="0.2">
      <c r="A838" s="8">
        <v>2399</v>
      </c>
      <c r="B838" s="5" t="s">
        <v>1319</v>
      </c>
      <c r="C838" s="5" t="s">
        <v>2790</v>
      </c>
      <c r="D838" s="5"/>
      <c r="E838" s="9" t="s">
        <v>2791</v>
      </c>
      <c r="F838" s="10">
        <v>2020</v>
      </c>
      <c r="G838" s="10" t="s">
        <v>68</v>
      </c>
      <c r="H838" s="10" t="s">
        <v>1346</v>
      </c>
      <c r="I838" s="10">
        <v>1100</v>
      </c>
      <c r="J838" s="10" t="s">
        <v>51</v>
      </c>
      <c r="K838" s="10" t="s">
        <v>1323</v>
      </c>
      <c r="L838" s="10" t="s">
        <v>18</v>
      </c>
      <c r="M838" s="11">
        <v>1</v>
      </c>
      <c r="N838" s="10">
        <v>1</v>
      </c>
      <c r="O838" s="12" t="s">
        <v>2792</v>
      </c>
      <c r="P838" s="11">
        <f ca="1">IFERROR(__xludf.DUMMYFUNCTION("COUNTA(SPLIT(Q838,"" ""))"),155)</f>
        <v>155</v>
      </c>
      <c r="Q838" s="11">
        <v>9</v>
      </c>
      <c r="R838" s="11">
        <f ca="1">IFERROR(__xludf.DUMMYFUNCTION("COUNTA(SPLIT($Q838,CHAR(10),FALSE))"),3)</f>
        <v>3</v>
      </c>
      <c r="S838" s="2">
        <v>-1.8250888279999999</v>
      </c>
      <c r="T838" s="2">
        <v>0.50473765400000004</v>
      </c>
      <c r="U838" s="2">
        <v>54.21</v>
      </c>
      <c r="V838" s="2">
        <v>10</v>
      </c>
      <c r="W838" s="2">
        <v>9.61</v>
      </c>
      <c r="X838" s="2">
        <v>12</v>
      </c>
      <c r="Y838" s="2">
        <v>10.16</v>
      </c>
      <c r="Z838" s="2">
        <v>0.26302999999999999</v>
      </c>
      <c r="AA838" s="2">
        <v>0.27221000000000001</v>
      </c>
      <c r="AB838" s="2">
        <v>14.44397041</v>
      </c>
    </row>
    <row r="839" spans="1:28" x14ac:dyDescent="0.2">
      <c r="A839" s="8">
        <v>2400</v>
      </c>
      <c r="B839" s="5" t="s">
        <v>1335</v>
      </c>
      <c r="C839" s="5" t="s">
        <v>2793</v>
      </c>
      <c r="D839" s="5"/>
      <c r="E839" s="9" t="s">
        <v>2794</v>
      </c>
      <c r="F839" s="10">
        <v>2020</v>
      </c>
      <c r="G839" s="10" t="s">
        <v>68</v>
      </c>
      <c r="H839" s="10" t="s">
        <v>1346</v>
      </c>
      <c r="I839" s="10">
        <v>900</v>
      </c>
      <c r="J839" s="10" t="s">
        <v>51</v>
      </c>
      <c r="K839" s="10" t="s">
        <v>1339</v>
      </c>
      <c r="L839" s="10" t="s">
        <v>18</v>
      </c>
      <c r="M839" s="11">
        <v>1</v>
      </c>
      <c r="N839" s="10">
        <v>1</v>
      </c>
      <c r="O839" s="12" t="s">
        <v>2795</v>
      </c>
      <c r="P839" s="11">
        <f ca="1">IFERROR(__xludf.DUMMYFUNCTION("COUNTA(SPLIT(Q839,"" ""))"),164)</f>
        <v>164</v>
      </c>
      <c r="Q839" s="11">
        <v>6</v>
      </c>
      <c r="R839" s="11">
        <f ca="1">IFERROR(__xludf.DUMMYFUNCTION("COUNTA(SPLIT($Q839,CHAR(10),FALSE))"),3)</f>
        <v>3</v>
      </c>
      <c r="S839" s="2">
        <v>-2.4551718070000002</v>
      </c>
      <c r="T839" s="2">
        <v>0.488898785</v>
      </c>
      <c r="U839" s="2">
        <v>71.150000000000006</v>
      </c>
      <c r="V839" s="2">
        <v>9.23</v>
      </c>
      <c r="W839" s="2">
        <v>9.56</v>
      </c>
      <c r="X839" s="2">
        <v>10</v>
      </c>
      <c r="Y839" s="2">
        <v>10.039999999999999</v>
      </c>
      <c r="Z839" s="2">
        <v>0.10741000000000001</v>
      </c>
      <c r="AA839" s="2">
        <v>0.12052</v>
      </c>
      <c r="AB839" s="2">
        <v>9.1660066380000007</v>
      </c>
    </row>
    <row r="840" spans="1:28" x14ac:dyDescent="0.2">
      <c r="A840" s="8">
        <v>2403</v>
      </c>
      <c r="B840" s="5" t="s">
        <v>1319</v>
      </c>
      <c r="C840" s="5" t="s">
        <v>2796</v>
      </c>
      <c r="D840" s="5"/>
      <c r="E840" s="9" t="s">
        <v>2797</v>
      </c>
      <c r="F840" s="10">
        <v>2020</v>
      </c>
      <c r="G840" s="10" t="s">
        <v>68</v>
      </c>
      <c r="H840" s="10" t="s">
        <v>1346</v>
      </c>
      <c r="I840" s="10">
        <v>900</v>
      </c>
      <c r="J840" s="10" t="s">
        <v>51</v>
      </c>
      <c r="K840" s="10" t="s">
        <v>1323</v>
      </c>
      <c r="L840" s="10" t="s">
        <v>18</v>
      </c>
      <c r="M840" s="11">
        <v>1</v>
      </c>
      <c r="N840" s="10">
        <v>1</v>
      </c>
      <c r="O840" s="12" t="s">
        <v>2798</v>
      </c>
      <c r="P840" s="11">
        <f ca="1">IFERROR(__xludf.DUMMYFUNCTION("COUNTA(SPLIT(Q840,"" ""))"),149)</f>
        <v>149</v>
      </c>
      <c r="Q840" s="11">
        <v>13</v>
      </c>
      <c r="R840" s="11">
        <f ca="1">IFERROR(__xludf.DUMMYFUNCTION("COUNTA(SPLIT($Q840,CHAR(10),FALSE))"),3)</f>
        <v>3</v>
      </c>
      <c r="S840" s="2">
        <v>-0.61040847399999998</v>
      </c>
      <c r="T840" s="2">
        <v>0.51772072599999996</v>
      </c>
      <c r="U840" s="2">
        <v>58.28</v>
      </c>
      <c r="V840" s="2">
        <v>8.09</v>
      </c>
      <c r="W840" s="2">
        <v>6.41</v>
      </c>
      <c r="X840" s="2">
        <v>11</v>
      </c>
      <c r="Y840" s="2">
        <v>9.32</v>
      </c>
      <c r="Z840" s="2">
        <v>0.18512000000000001</v>
      </c>
      <c r="AA840" s="2">
        <v>0.19756000000000001</v>
      </c>
      <c r="AB840" s="2">
        <v>10.18715622</v>
      </c>
    </row>
    <row r="841" spans="1:28" x14ac:dyDescent="0.2">
      <c r="A841" s="8">
        <v>2404</v>
      </c>
      <c r="B841" s="5" t="s">
        <v>1319</v>
      </c>
      <c r="C841" s="5" t="s">
        <v>2799</v>
      </c>
      <c r="D841" s="5"/>
      <c r="E841" s="9" t="s">
        <v>2800</v>
      </c>
      <c r="F841" s="10">
        <v>2020</v>
      </c>
      <c r="G841" s="10" t="s">
        <v>68</v>
      </c>
      <c r="H841" s="10" t="s">
        <v>1338</v>
      </c>
      <c r="I841" s="10">
        <v>1100</v>
      </c>
      <c r="J841" s="10" t="s">
        <v>51</v>
      </c>
      <c r="K841" s="10" t="s">
        <v>1323</v>
      </c>
      <c r="L841" s="10" t="s">
        <v>18</v>
      </c>
      <c r="M841" s="11">
        <v>1</v>
      </c>
      <c r="N841" s="10">
        <v>1</v>
      </c>
      <c r="O841" s="12" t="s">
        <v>2801</v>
      </c>
      <c r="P841" s="11">
        <f ca="1">IFERROR(__xludf.DUMMYFUNCTION("COUNTA(SPLIT(Q841,"" ""))"),168)</f>
        <v>168</v>
      </c>
      <c r="Q841" s="11">
        <v>11</v>
      </c>
      <c r="R841" s="11">
        <f ca="1">IFERROR(__xludf.DUMMYFUNCTION("COUNTA(SPLIT($Q841,CHAR(10),FALSE))"),4)</f>
        <v>4</v>
      </c>
      <c r="S841" s="2">
        <v>8.2800778000000005E-2</v>
      </c>
      <c r="T841" s="2">
        <v>0.49740561799999999</v>
      </c>
      <c r="U841" s="2">
        <v>73.86</v>
      </c>
      <c r="V841" s="2">
        <v>6.54</v>
      </c>
      <c r="W841" s="2">
        <v>7.43</v>
      </c>
      <c r="X841" s="2">
        <v>9</v>
      </c>
      <c r="Y841" s="2">
        <v>6.45</v>
      </c>
      <c r="Z841" s="2">
        <v>0.18307999999999999</v>
      </c>
      <c r="AA841" s="2">
        <v>0.16979</v>
      </c>
      <c r="AB841" s="2">
        <v>19.45566591</v>
      </c>
    </row>
    <row r="842" spans="1:28" x14ac:dyDescent="0.2">
      <c r="A842" s="8">
        <v>2405</v>
      </c>
      <c r="B842" s="5" t="s">
        <v>1335</v>
      </c>
      <c r="C842" s="5" t="s">
        <v>2802</v>
      </c>
      <c r="D842" s="5"/>
      <c r="E842" s="9" t="s">
        <v>2803</v>
      </c>
      <c r="F842" s="10">
        <v>2020</v>
      </c>
      <c r="G842" s="10" t="s">
        <v>68</v>
      </c>
      <c r="H842" s="10" t="s">
        <v>1338</v>
      </c>
      <c r="I842" s="10">
        <v>1500</v>
      </c>
      <c r="J842" s="10" t="s">
        <v>51</v>
      </c>
      <c r="K842" s="10" t="s">
        <v>1339</v>
      </c>
      <c r="L842" s="10" t="s">
        <v>18</v>
      </c>
      <c r="M842" s="11">
        <v>1</v>
      </c>
      <c r="N842" s="10">
        <v>1</v>
      </c>
      <c r="O842" s="12" t="s">
        <v>2804</v>
      </c>
      <c r="P842" s="11">
        <f ca="1">IFERROR(__xludf.DUMMYFUNCTION("COUNTA(SPLIT(Q842,"" ""))"),170)</f>
        <v>170</v>
      </c>
      <c r="Q842" s="11">
        <v>7</v>
      </c>
      <c r="R842" s="11">
        <f ca="1">IFERROR(__xludf.DUMMYFUNCTION("COUNTA(SPLIT($Q842,CHAR(10),FALSE))"),2)</f>
        <v>2</v>
      </c>
      <c r="S842" s="2">
        <v>-1.704228638</v>
      </c>
      <c r="T842" s="2">
        <v>0.49400673499999997</v>
      </c>
      <c r="U842" s="2">
        <v>40.909999999999997</v>
      </c>
      <c r="V842" s="2">
        <v>13.69</v>
      </c>
      <c r="W842" s="2">
        <v>15.57</v>
      </c>
      <c r="X842" s="2">
        <v>16</v>
      </c>
      <c r="Y842" s="2">
        <v>11.16</v>
      </c>
      <c r="Z842" s="2">
        <v>0.36703999999999998</v>
      </c>
      <c r="AA842" s="2">
        <v>0.34551999999999999</v>
      </c>
      <c r="AB842" s="2">
        <v>3.1003336290000001</v>
      </c>
    </row>
    <row r="843" spans="1:28" x14ac:dyDescent="0.2">
      <c r="A843" s="8">
        <v>2406</v>
      </c>
      <c r="B843" s="5" t="s">
        <v>2805</v>
      </c>
      <c r="C843" s="5" t="s">
        <v>2806</v>
      </c>
      <c r="D843" s="5"/>
      <c r="E843" s="9" t="s">
        <v>2807</v>
      </c>
      <c r="F843" s="10">
        <v>2020</v>
      </c>
      <c r="G843" s="10" t="s">
        <v>68</v>
      </c>
      <c r="H843" s="10"/>
      <c r="I843" s="10">
        <v>1100</v>
      </c>
      <c r="J843" s="10" t="s">
        <v>17</v>
      </c>
      <c r="K843" s="10" t="s">
        <v>1354</v>
      </c>
      <c r="L843" s="10" t="s">
        <v>18</v>
      </c>
      <c r="M843" s="11">
        <v>1</v>
      </c>
      <c r="N843" s="10">
        <v>1</v>
      </c>
      <c r="O843" s="12" t="s">
        <v>2808</v>
      </c>
      <c r="P843" s="11">
        <f ca="1">IFERROR(__xludf.DUMMYFUNCTION("COUNTA(SPLIT(Q843,"" ""))"),177)</f>
        <v>177</v>
      </c>
      <c r="Q843" s="11">
        <v>10</v>
      </c>
      <c r="R843" s="11">
        <f ca="1">IFERROR(__xludf.DUMMYFUNCTION("COUNTA(SPLIT($Q843,CHAR(10),FALSE))"),2)</f>
        <v>2</v>
      </c>
      <c r="S843" s="2">
        <v>-0.10984593600000001</v>
      </c>
      <c r="T843" s="2">
        <v>0.49583843300000002</v>
      </c>
      <c r="U843" s="2">
        <v>46.84</v>
      </c>
      <c r="V843" s="2">
        <v>11.22</v>
      </c>
      <c r="W843" s="2">
        <v>10.71</v>
      </c>
      <c r="X843" s="2">
        <v>14</v>
      </c>
      <c r="Y843" s="2">
        <v>8.6300000000000008</v>
      </c>
      <c r="Z843" s="2">
        <v>0.21498999999999999</v>
      </c>
      <c r="AA843" s="2">
        <v>0.19139</v>
      </c>
      <c r="AB843" s="2">
        <v>23.058438469999999</v>
      </c>
    </row>
    <row r="844" spans="1:28" x14ac:dyDescent="0.2">
      <c r="A844" s="8">
        <v>2407</v>
      </c>
      <c r="B844" s="5" t="s">
        <v>2809</v>
      </c>
      <c r="C844" s="5" t="s">
        <v>2810</v>
      </c>
      <c r="D844" s="5"/>
      <c r="E844" s="9" t="s">
        <v>2811</v>
      </c>
      <c r="F844" s="10">
        <v>2020</v>
      </c>
      <c r="G844" s="10" t="s">
        <v>68</v>
      </c>
      <c r="H844" s="10"/>
      <c r="I844" s="10">
        <v>1300</v>
      </c>
      <c r="J844" s="10" t="s">
        <v>17</v>
      </c>
      <c r="K844" s="10" t="s">
        <v>1354</v>
      </c>
      <c r="L844" s="10" t="s">
        <v>18</v>
      </c>
      <c r="M844" s="11">
        <v>1</v>
      </c>
      <c r="N844" s="10">
        <v>1</v>
      </c>
      <c r="O844" s="12" t="s">
        <v>2812</v>
      </c>
      <c r="P844" s="11">
        <f ca="1">IFERROR(__xludf.DUMMYFUNCTION("COUNTA(SPLIT(Q844,"" ""))"),149)</f>
        <v>149</v>
      </c>
      <c r="Q844" s="11">
        <v>6</v>
      </c>
      <c r="R844" s="11">
        <f ca="1">IFERROR(__xludf.DUMMYFUNCTION("COUNTA(SPLIT($Q844,CHAR(10),FALSE))"),1)</f>
        <v>1</v>
      </c>
      <c r="S844" s="2">
        <v>-0.195364959</v>
      </c>
      <c r="T844" s="2">
        <v>0.48409573500000003</v>
      </c>
      <c r="U844" s="2">
        <v>51.74</v>
      </c>
      <c r="V844" s="2">
        <v>12.25</v>
      </c>
      <c r="W844" s="2">
        <v>15.28</v>
      </c>
      <c r="X844" s="2">
        <v>13</v>
      </c>
      <c r="Y844" s="2">
        <v>9.61</v>
      </c>
      <c r="Z844" s="2">
        <v>0.24167</v>
      </c>
      <c r="AA844" s="2">
        <v>0.25262000000000001</v>
      </c>
      <c r="AB844" s="2">
        <v>12.045085390000001</v>
      </c>
    </row>
    <row r="845" spans="1:28" x14ac:dyDescent="0.2">
      <c r="A845" s="8">
        <v>2408</v>
      </c>
      <c r="B845" s="5" t="s">
        <v>1319</v>
      </c>
      <c r="C845" s="5" t="s">
        <v>2813</v>
      </c>
      <c r="D845" s="5"/>
      <c r="E845" s="9" t="s">
        <v>2814</v>
      </c>
      <c r="F845" s="10">
        <v>2020</v>
      </c>
      <c r="G845" s="10" t="s">
        <v>68</v>
      </c>
      <c r="H845" s="10" t="s">
        <v>1322</v>
      </c>
      <c r="I845" s="10">
        <v>900</v>
      </c>
      <c r="J845" s="10" t="s">
        <v>51</v>
      </c>
      <c r="K845" s="10" t="s">
        <v>1323</v>
      </c>
      <c r="L845" s="10" t="s">
        <v>18</v>
      </c>
      <c r="M845" s="11">
        <v>1</v>
      </c>
      <c r="N845" s="10">
        <v>1</v>
      </c>
      <c r="O845" s="12" t="s">
        <v>2815</v>
      </c>
      <c r="P845" s="11">
        <f ca="1">IFERROR(__xludf.DUMMYFUNCTION("COUNTA(SPLIT(Q845,"" ""))"),169)</f>
        <v>169</v>
      </c>
      <c r="Q845" s="11">
        <v>12</v>
      </c>
      <c r="R845" s="11">
        <f ca="1">IFERROR(__xludf.DUMMYFUNCTION("COUNTA(SPLIT($Q845,CHAR(10),FALSE))"),4)</f>
        <v>4</v>
      </c>
      <c r="S845" s="2">
        <v>1.1813763E-2</v>
      </c>
      <c r="T845" s="2">
        <v>0.48887820500000001</v>
      </c>
      <c r="U845" s="2">
        <v>75.72</v>
      </c>
      <c r="V845" s="2">
        <v>6.26</v>
      </c>
      <c r="W845" s="2">
        <v>7.71</v>
      </c>
      <c r="X845" s="2">
        <v>9</v>
      </c>
      <c r="Y845" s="2">
        <v>6.83</v>
      </c>
      <c r="Z845" s="2">
        <v>0.12851000000000001</v>
      </c>
      <c r="AA845" s="2">
        <v>0.10551000000000001</v>
      </c>
      <c r="AB845" s="2">
        <v>21.681973200000002</v>
      </c>
    </row>
    <row r="846" spans="1:28" x14ac:dyDescent="0.2">
      <c r="A846" s="8">
        <v>2409</v>
      </c>
      <c r="B846" s="5" t="s">
        <v>1335</v>
      </c>
      <c r="C846" s="5" t="s">
        <v>2816</v>
      </c>
      <c r="D846" s="5"/>
      <c r="E846" s="9" t="s">
        <v>2817</v>
      </c>
      <c r="F846" s="10">
        <v>2020</v>
      </c>
      <c r="G846" s="10" t="s">
        <v>68</v>
      </c>
      <c r="H846" s="10" t="s">
        <v>1338</v>
      </c>
      <c r="I846" s="10">
        <v>1500</v>
      </c>
      <c r="J846" s="10" t="s">
        <v>51</v>
      </c>
      <c r="K846" s="10" t="s">
        <v>1339</v>
      </c>
      <c r="L846" s="10" t="s">
        <v>18</v>
      </c>
      <c r="M846" s="11">
        <v>1</v>
      </c>
      <c r="N846" s="10">
        <v>1</v>
      </c>
      <c r="O846" s="12" t="s">
        <v>2818</v>
      </c>
      <c r="P846" s="11">
        <f ca="1">IFERROR(__xludf.DUMMYFUNCTION("COUNTA(SPLIT(Q846,"" ""))"),156)</f>
        <v>156</v>
      </c>
      <c r="Q846" s="11">
        <v>7</v>
      </c>
      <c r="R846" s="11">
        <f ca="1">IFERROR(__xludf.DUMMYFUNCTION("COUNTA(SPLIT($Q846,CHAR(10),FALSE))"),2)</f>
        <v>2</v>
      </c>
      <c r="S846" s="2">
        <v>-0.83806745999999999</v>
      </c>
      <c r="T846" s="2">
        <v>0.47539258600000001</v>
      </c>
      <c r="U846" s="2">
        <v>50.64</v>
      </c>
      <c r="V846" s="2">
        <v>11.7</v>
      </c>
      <c r="W846" s="2">
        <v>13.62</v>
      </c>
      <c r="X846" s="2">
        <v>12</v>
      </c>
      <c r="Y846" s="2">
        <v>9.01</v>
      </c>
      <c r="Z846" s="2">
        <v>0.24870999999999999</v>
      </c>
      <c r="AA846" s="2">
        <v>0.23583000000000001</v>
      </c>
      <c r="AB846" s="2">
        <v>2.0302576480000001</v>
      </c>
    </row>
    <row r="847" spans="1:28" x14ac:dyDescent="0.2">
      <c r="A847" s="8">
        <v>2410</v>
      </c>
      <c r="B847" s="5" t="s">
        <v>1319</v>
      </c>
      <c r="C847" s="5" t="s">
        <v>2819</v>
      </c>
      <c r="D847" s="5"/>
      <c r="E847" s="9" t="s">
        <v>2820</v>
      </c>
      <c r="F847" s="10">
        <v>2020</v>
      </c>
      <c r="G847" s="10" t="s">
        <v>68</v>
      </c>
      <c r="H847" s="10" t="s">
        <v>1346</v>
      </c>
      <c r="I847" s="10">
        <v>900</v>
      </c>
      <c r="J847" s="10" t="s">
        <v>51</v>
      </c>
      <c r="K847" s="10" t="s">
        <v>1323</v>
      </c>
      <c r="L847" s="10" t="s">
        <v>18</v>
      </c>
      <c r="M847" s="11">
        <v>1</v>
      </c>
      <c r="N847" s="10">
        <v>1</v>
      </c>
      <c r="O847" s="12" t="s">
        <v>2821</v>
      </c>
      <c r="P847" s="11">
        <f ca="1">IFERROR(__xludf.DUMMYFUNCTION("COUNTA(SPLIT(Q847,"" ""))"),174)</f>
        <v>174</v>
      </c>
      <c r="Q847" s="11">
        <v>14</v>
      </c>
      <c r="R847" s="11">
        <f ca="1">IFERROR(__xludf.DUMMYFUNCTION("COUNTA(SPLIT($Q847,CHAR(10),FALSE))"),4)</f>
        <v>4</v>
      </c>
      <c r="S847" s="2">
        <v>-0.32779613400000002</v>
      </c>
      <c r="T847" s="2">
        <v>0.46638871900000001</v>
      </c>
      <c r="U847" s="2">
        <v>65.599999999999994</v>
      </c>
      <c r="V847" s="2">
        <v>7.27</v>
      </c>
      <c r="W847" s="2">
        <v>6.79</v>
      </c>
      <c r="X847" s="2">
        <v>10</v>
      </c>
      <c r="Y847" s="2">
        <v>8.61</v>
      </c>
      <c r="Z847" s="2">
        <v>0.23901</v>
      </c>
      <c r="AA847" s="2">
        <v>0.23149</v>
      </c>
      <c r="AB847" s="2">
        <v>11.105461699999999</v>
      </c>
    </row>
    <row r="848" spans="1:28" x14ac:dyDescent="0.2">
      <c r="A848" s="8">
        <v>2411</v>
      </c>
      <c r="B848" s="5" t="s">
        <v>1335</v>
      </c>
      <c r="C848" s="5" t="s">
        <v>2822</v>
      </c>
      <c r="D848" s="5"/>
      <c r="E848" s="9" t="s">
        <v>2823</v>
      </c>
      <c r="F848" s="10">
        <v>2020</v>
      </c>
      <c r="G848" s="10" t="s">
        <v>68</v>
      </c>
      <c r="H848" s="10" t="s">
        <v>1338</v>
      </c>
      <c r="I848" s="10">
        <v>1500</v>
      </c>
      <c r="J848" s="10" t="s">
        <v>51</v>
      </c>
      <c r="K848" s="10" t="s">
        <v>1339</v>
      </c>
      <c r="L848" s="10" t="s">
        <v>18</v>
      </c>
      <c r="M848" s="11">
        <v>1</v>
      </c>
      <c r="N848" s="10">
        <v>1</v>
      </c>
      <c r="O848" s="12" t="s">
        <v>2824</v>
      </c>
      <c r="P848" s="11">
        <f ca="1">IFERROR(__xludf.DUMMYFUNCTION("COUNTA(SPLIT(Q848,"" ""))"),155)</f>
        <v>155</v>
      </c>
      <c r="Q848" s="11">
        <v>5</v>
      </c>
      <c r="R848" s="11">
        <f ca="1">IFERROR(__xludf.DUMMYFUNCTION("COUNTA(SPLIT($Q848,CHAR(10),FALSE))"),3)</f>
        <v>3</v>
      </c>
      <c r="S848" s="2">
        <v>-1.620088354</v>
      </c>
      <c r="T848" s="2">
        <v>0.48160893799999999</v>
      </c>
      <c r="U848" s="2">
        <v>23.55</v>
      </c>
      <c r="V848" s="2">
        <v>17.78</v>
      </c>
      <c r="W848" s="2">
        <v>20.04</v>
      </c>
      <c r="X848" s="2">
        <v>18</v>
      </c>
      <c r="Y848" s="2">
        <v>11.93</v>
      </c>
      <c r="Z848" s="2">
        <v>0.29175000000000001</v>
      </c>
      <c r="AA848" s="2">
        <v>0.29308000000000001</v>
      </c>
      <c r="AB848" s="2">
        <v>1.8956460550000001</v>
      </c>
    </row>
    <row r="849" spans="1:28" x14ac:dyDescent="0.2">
      <c r="A849" s="8">
        <v>2412</v>
      </c>
      <c r="B849" s="5" t="s">
        <v>2825</v>
      </c>
      <c r="C849" s="5" t="s">
        <v>2826</v>
      </c>
      <c r="D849" s="5"/>
      <c r="E849" s="5"/>
      <c r="F849" s="10">
        <v>2020</v>
      </c>
      <c r="G849" s="10" t="s">
        <v>68</v>
      </c>
      <c r="H849" s="10"/>
      <c r="I849" s="10">
        <v>900</v>
      </c>
      <c r="J849" s="10" t="s">
        <v>17</v>
      </c>
      <c r="K849" s="10" t="s">
        <v>1354</v>
      </c>
      <c r="L849" s="10" t="s">
        <v>18</v>
      </c>
      <c r="M849" s="11">
        <v>1</v>
      </c>
      <c r="N849" s="10">
        <v>1</v>
      </c>
      <c r="O849" s="12" t="s">
        <v>2827</v>
      </c>
      <c r="P849" s="11">
        <f ca="1">IFERROR(__xludf.DUMMYFUNCTION("COUNTA(SPLIT(Q849,"" ""))"),181)</f>
        <v>181</v>
      </c>
      <c r="Q849" s="11">
        <v>13</v>
      </c>
      <c r="R849" s="11">
        <f ca="1">IFERROR(__xludf.DUMMYFUNCTION("COUNTA(SPLIT($Q849,CHAR(10),FALSE))"),2)</f>
        <v>2</v>
      </c>
      <c r="S849" s="2">
        <v>4.5092668000000002E-2</v>
      </c>
      <c r="T849" s="2">
        <v>0.47183303100000001</v>
      </c>
      <c r="U849" s="2">
        <v>65.73</v>
      </c>
      <c r="V849" s="2">
        <v>7.57</v>
      </c>
      <c r="W849" s="2">
        <v>9</v>
      </c>
      <c r="X849" s="2">
        <v>10</v>
      </c>
      <c r="Y849" s="2">
        <v>8.06</v>
      </c>
      <c r="Z849" s="2">
        <v>0.15923000000000001</v>
      </c>
      <c r="AA849" s="2">
        <v>0.14555000000000001</v>
      </c>
      <c r="AB849" s="2">
        <v>19.050587960000001</v>
      </c>
    </row>
    <row r="850" spans="1:28" x14ac:dyDescent="0.2">
      <c r="A850" s="8">
        <v>2413</v>
      </c>
      <c r="B850" s="5" t="s">
        <v>1319</v>
      </c>
      <c r="C850" s="5" t="s">
        <v>2828</v>
      </c>
      <c r="D850" s="5"/>
      <c r="E850" s="9" t="s">
        <v>2829</v>
      </c>
      <c r="F850" s="10">
        <v>2020</v>
      </c>
      <c r="G850" s="10" t="s">
        <v>68</v>
      </c>
      <c r="H850" s="10" t="s">
        <v>1346</v>
      </c>
      <c r="I850" s="10">
        <v>1300</v>
      </c>
      <c r="J850" s="10" t="s">
        <v>17</v>
      </c>
      <c r="K850" s="10" t="s">
        <v>1323</v>
      </c>
      <c r="L850" s="10" t="s">
        <v>18</v>
      </c>
      <c r="M850" s="11">
        <v>1</v>
      </c>
      <c r="N850" s="10">
        <v>1</v>
      </c>
      <c r="O850" s="12" t="s">
        <v>2830</v>
      </c>
      <c r="P850" s="11">
        <f ca="1">IFERROR(__xludf.DUMMYFUNCTION("COUNTA(SPLIT(Q850,"" ""))"),163)</f>
        <v>163</v>
      </c>
      <c r="Q850" s="11">
        <v>8</v>
      </c>
      <c r="R850" s="11">
        <f ca="1">IFERROR(__xludf.DUMMYFUNCTION("COUNTA(SPLIT($Q850,CHAR(10),FALSE))"),2)</f>
        <v>2</v>
      </c>
      <c r="S850" s="2">
        <v>-0.43247208500000001</v>
      </c>
      <c r="T850" s="2">
        <v>0.46620647300000001</v>
      </c>
      <c r="U850" s="2">
        <v>58.34</v>
      </c>
      <c r="V850" s="2">
        <v>10.15</v>
      </c>
      <c r="W850" s="2">
        <v>11.32</v>
      </c>
      <c r="X850" s="2">
        <v>11</v>
      </c>
      <c r="Y850" s="2">
        <v>9.2200000000000006</v>
      </c>
      <c r="Z850" s="2">
        <v>0.31014999999999998</v>
      </c>
      <c r="AA850" s="2">
        <v>0.31014999999999998</v>
      </c>
      <c r="AB850" s="2">
        <v>8.6323257739999999</v>
      </c>
    </row>
    <row r="851" spans="1:28" x14ac:dyDescent="0.2">
      <c r="A851" s="8">
        <v>2414</v>
      </c>
      <c r="B851" s="5" t="s">
        <v>2831</v>
      </c>
      <c r="C851" s="5" t="s">
        <v>2832</v>
      </c>
      <c r="D851" s="5" t="s">
        <v>1450</v>
      </c>
      <c r="E851" s="9" t="s">
        <v>1451</v>
      </c>
      <c r="F851" s="10">
        <v>2020</v>
      </c>
      <c r="G851" s="10" t="s">
        <v>16</v>
      </c>
      <c r="H851" s="10"/>
      <c r="I851" s="10">
        <v>500</v>
      </c>
      <c r="J851" s="10" t="s">
        <v>51</v>
      </c>
      <c r="K851" s="10" t="s">
        <v>1354</v>
      </c>
      <c r="L851" s="10" t="s">
        <v>18</v>
      </c>
      <c r="M851" s="11">
        <v>1</v>
      </c>
      <c r="N851" s="10">
        <v>1</v>
      </c>
      <c r="O851" s="12" t="s">
        <v>2833</v>
      </c>
      <c r="P851" s="11">
        <f ca="1">IFERROR(__xludf.DUMMYFUNCTION("COUNTA(SPLIT(Q851,"" ""))"),194)</f>
        <v>194</v>
      </c>
      <c r="Q851" s="11">
        <v>30</v>
      </c>
      <c r="R851" s="11">
        <f ca="1">IFERROR(__xludf.DUMMYFUNCTION("COUNTA(SPLIT($Q851,CHAR(10),FALSE))"),1)</f>
        <v>1</v>
      </c>
      <c r="S851" s="2">
        <v>0.57214345499999997</v>
      </c>
      <c r="T851" s="2">
        <v>0.495832883</v>
      </c>
      <c r="U851" s="2">
        <v>81.87</v>
      </c>
      <c r="V851" s="2">
        <v>3.5</v>
      </c>
      <c r="W851" s="2">
        <v>2.2799999999999998</v>
      </c>
      <c r="X851" s="2">
        <v>7</v>
      </c>
      <c r="Y851" s="2">
        <v>6.08</v>
      </c>
      <c r="Z851" s="2">
        <v>0.12189</v>
      </c>
      <c r="AA851" s="2">
        <v>0.10188999999999999</v>
      </c>
      <c r="AB851" s="2">
        <v>32.850255910000001</v>
      </c>
    </row>
    <row r="852" spans="1:28" x14ac:dyDescent="0.2">
      <c r="A852" s="8">
        <v>2415</v>
      </c>
      <c r="B852" s="5" t="s">
        <v>1319</v>
      </c>
      <c r="C852" s="5" t="s">
        <v>2834</v>
      </c>
      <c r="D852" s="5"/>
      <c r="E852" s="9" t="s">
        <v>2835</v>
      </c>
      <c r="F852" s="10">
        <v>2020</v>
      </c>
      <c r="G852" s="10" t="s">
        <v>68</v>
      </c>
      <c r="H852" s="10" t="s">
        <v>1338</v>
      </c>
      <c r="I852" s="10">
        <v>1300</v>
      </c>
      <c r="J852" s="10" t="s">
        <v>51</v>
      </c>
      <c r="K852" s="10" t="s">
        <v>1323</v>
      </c>
      <c r="L852" s="10" t="s">
        <v>18</v>
      </c>
      <c r="M852" s="11">
        <v>1</v>
      </c>
      <c r="N852" s="10">
        <v>1</v>
      </c>
      <c r="O852" s="12" t="s">
        <v>2836</v>
      </c>
      <c r="P852" s="11">
        <f ca="1">IFERROR(__xludf.DUMMYFUNCTION("COUNTA(SPLIT(Q852,"" ""))"),139)</f>
        <v>139</v>
      </c>
      <c r="Q852" s="11">
        <v>7</v>
      </c>
      <c r="R852" s="11">
        <f ca="1">IFERROR(__xludf.DUMMYFUNCTION("COUNTA(SPLIT($Q852,CHAR(10),FALSE))"),2)</f>
        <v>2</v>
      </c>
      <c r="S852" s="2">
        <v>-1.417432918</v>
      </c>
      <c r="T852" s="2">
        <v>0.475079894</v>
      </c>
      <c r="U852" s="2">
        <v>37.28</v>
      </c>
      <c r="V852" s="2">
        <v>13.03</v>
      </c>
      <c r="W852" s="2">
        <v>12.75</v>
      </c>
      <c r="X852" s="2">
        <v>14</v>
      </c>
      <c r="Y852" s="2">
        <v>9.59</v>
      </c>
      <c r="Z852" s="2">
        <v>0.31441000000000002</v>
      </c>
      <c r="AA852" s="2">
        <v>0.32940999999999998</v>
      </c>
      <c r="AB852" s="2">
        <v>11.16198058</v>
      </c>
    </row>
    <row r="853" spans="1:28" x14ac:dyDescent="0.2">
      <c r="A853" s="8">
        <v>2416</v>
      </c>
      <c r="B853" s="5" t="s">
        <v>1335</v>
      </c>
      <c r="C853" s="5" t="s">
        <v>2837</v>
      </c>
      <c r="D853" s="5"/>
      <c r="E853" s="9" t="s">
        <v>2838</v>
      </c>
      <c r="F853" s="10">
        <v>2020</v>
      </c>
      <c r="G853" s="10" t="s">
        <v>68</v>
      </c>
      <c r="H853" s="10" t="s">
        <v>1338</v>
      </c>
      <c r="I853" s="10">
        <v>1300</v>
      </c>
      <c r="J853" s="10" t="s">
        <v>51</v>
      </c>
      <c r="K853" s="10" t="s">
        <v>1339</v>
      </c>
      <c r="L853" s="10" t="s">
        <v>18</v>
      </c>
      <c r="M853" s="11">
        <v>1</v>
      </c>
      <c r="N853" s="10">
        <v>1</v>
      </c>
      <c r="O853" s="12" t="s">
        <v>2839</v>
      </c>
      <c r="P853" s="11">
        <f ca="1">IFERROR(__xludf.DUMMYFUNCTION("COUNTA(SPLIT(Q853,"" ""))"),162)</f>
        <v>162</v>
      </c>
      <c r="Q853" s="11">
        <v>6</v>
      </c>
      <c r="R853" s="11">
        <f ca="1">IFERROR(__xludf.DUMMYFUNCTION("COUNTA(SPLIT($Q853,CHAR(10),FALSE))"),3)</f>
        <v>3</v>
      </c>
      <c r="S853" s="2">
        <v>-2.506389365</v>
      </c>
      <c r="T853" s="2">
        <v>0.51192928000000004</v>
      </c>
      <c r="U853" s="2">
        <v>11.23</v>
      </c>
      <c r="V853" s="2">
        <v>18.649999999999999</v>
      </c>
      <c r="W853" s="2">
        <v>19.239999999999998</v>
      </c>
      <c r="X853" s="2">
        <v>18</v>
      </c>
      <c r="Y853" s="2">
        <v>11.23</v>
      </c>
      <c r="Z853" s="2">
        <v>0.33367999999999998</v>
      </c>
      <c r="AA853" s="2">
        <v>0.32063999999999998</v>
      </c>
      <c r="AB853" s="2">
        <v>9.7305514009999996</v>
      </c>
    </row>
    <row r="854" spans="1:28" x14ac:dyDescent="0.2">
      <c r="A854" s="8">
        <v>2417</v>
      </c>
      <c r="B854" s="5" t="s">
        <v>1335</v>
      </c>
      <c r="C854" s="5" t="s">
        <v>2840</v>
      </c>
      <c r="D854" s="5"/>
      <c r="E854" s="9" t="s">
        <v>2841</v>
      </c>
      <c r="F854" s="10">
        <v>2020</v>
      </c>
      <c r="G854" s="10" t="s">
        <v>68</v>
      </c>
      <c r="H854" s="10" t="s">
        <v>1338</v>
      </c>
      <c r="I854" s="10">
        <v>1300</v>
      </c>
      <c r="J854" s="10" t="s">
        <v>17</v>
      </c>
      <c r="K854" s="10" t="s">
        <v>1339</v>
      </c>
      <c r="L854" s="10" t="s">
        <v>18</v>
      </c>
      <c r="M854" s="11">
        <v>1</v>
      </c>
      <c r="N854" s="10">
        <v>1</v>
      </c>
      <c r="O854" s="12" t="s">
        <v>2842</v>
      </c>
      <c r="P854" s="11">
        <f ca="1">IFERROR(__xludf.DUMMYFUNCTION("COUNTA(SPLIT(Q854,"" ""))"),184)</f>
        <v>184</v>
      </c>
      <c r="Q854" s="11">
        <v>9</v>
      </c>
      <c r="R854" s="11">
        <f ca="1">IFERROR(__xludf.DUMMYFUNCTION("COUNTA(SPLIT($Q854,CHAR(10),FALSE))"),2)</f>
        <v>2</v>
      </c>
      <c r="S854" s="2">
        <v>-1.401354733</v>
      </c>
      <c r="T854" s="2">
        <v>0.48357696500000003</v>
      </c>
      <c r="U854" s="2">
        <v>57.01</v>
      </c>
      <c r="V854" s="2">
        <v>10.41</v>
      </c>
      <c r="W854" s="2">
        <v>10.86</v>
      </c>
      <c r="X854" s="2">
        <v>11</v>
      </c>
      <c r="Y854" s="2">
        <v>9.61</v>
      </c>
      <c r="Z854" s="2">
        <v>0.30895</v>
      </c>
      <c r="AA854" s="2">
        <v>0.28939999999999999</v>
      </c>
      <c r="AB854" s="2">
        <v>7.0239040819999996</v>
      </c>
    </row>
    <row r="855" spans="1:28" x14ac:dyDescent="0.2">
      <c r="A855" s="8">
        <v>2418</v>
      </c>
      <c r="B855" s="5" t="s">
        <v>1319</v>
      </c>
      <c r="C855" s="5" t="s">
        <v>2843</v>
      </c>
      <c r="D855" s="5"/>
      <c r="E855" s="9" t="s">
        <v>2844</v>
      </c>
      <c r="F855" s="10">
        <v>2020</v>
      </c>
      <c r="G855" s="10" t="s">
        <v>68</v>
      </c>
      <c r="H855" s="10" t="s">
        <v>1338</v>
      </c>
      <c r="I855" s="10">
        <v>900</v>
      </c>
      <c r="J855" s="10" t="s">
        <v>17</v>
      </c>
      <c r="K855" s="10" t="s">
        <v>1323</v>
      </c>
      <c r="L855" s="10" t="s">
        <v>18</v>
      </c>
      <c r="M855" s="11">
        <v>1</v>
      </c>
      <c r="N855" s="10">
        <v>1</v>
      </c>
      <c r="O855" s="12" t="s">
        <v>2845</v>
      </c>
      <c r="P855" s="11">
        <f ca="1">IFERROR(__xludf.DUMMYFUNCTION("COUNTA(SPLIT(Q855,"" ""))"),170)</f>
        <v>170</v>
      </c>
      <c r="Q855" s="11">
        <v>15</v>
      </c>
      <c r="R855" s="11">
        <f ca="1">IFERROR(__xludf.DUMMYFUNCTION("COUNTA(SPLIT($Q855,CHAR(10),FALSE))"),3)</f>
        <v>3</v>
      </c>
      <c r="S855" s="2">
        <v>0.32342537300000002</v>
      </c>
      <c r="T855" s="2">
        <v>0.49203360400000001</v>
      </c>
      <c r="U855" s="2">
        <v>65.84</v>
      </c>
      <c r="V855" s="2">
        <v>6.93</v>
      </c>
      <c r="W855" s="2">
        <v>6.33</v>
      </c>
      <c r="X855" s="2">
        <v>9</v>
      </c>
      <c r="Y855" s="2">
        <v>8.6999999999999993</v>
      </c>
      <c r="Z855" s="2">
        <v>0.23899000000000001</v>
      </c>
      <c r="AA855" s="2">
        <v>0.21121999999999999</v>
      </c>
      <c r="AB855" s="2">
        <v>16.650762220000001</v>
      </c>
    </row>
    <row r="856" spans="1:28" x14ac:dyDescent="0.2">
      <c r="A856" s="8">
        <v>2419</v>
      </c>
      <c r="B856" s="5" t="s">
        <v>1335</v>
      </c>
      <c r="C856" s="5" t="s">
        <v>2846</v>
      </c>
      <c r="D856" s="5"/>
      <c r="E856" s="9" t="s">
        <v>2847</v>
      </c>
      <c r="F856" s="10">
        <v>2020</v>
      </c>
      <c r="G856" s="10" t="s">
        <v>68</v>
      </c>
      <c r="H856" s="10" t="s">
        <v>1338</v>
      </c>
      <c r="I856" s="10">
        <v>1500</v>
      </c>
      <c r="J856" s="10" t="s">
        <v>51</v>
      </c>
      <c r="K856" s="10" t="s">
        <v>1339</v>
      </c>
      <c r="L856" s="10" t="s">
        <v>18</v>
      </c>
      <c r="M856" s="11">
        <v>1</v>
      </c>
      <c r="N856" s="10">
        <v>1</v>
      </c>
      <c r="O856" s="12" t="s">
        <v>2848</v>
      </c>
      <c r="P856" s="11">
        <f ca="1">IFERROR(__xludf.DUMMYFUNCTION("COUNTA(SPLIT(Q856,"" ""))"),155)</f>
        <v>155</v>
      </c>
      <c r="Q856" s="11">
        <v>8</v>
      </c>
      <c r="R856" s="11">
        <f ca="1">IFERROR(__xludf.DUMMYFUNCTION("COUNTA(SPLIT($Q856,CHAR(10),FALSE))"),1)</f>
        <v>1</v>
      </c>
      <c r="S856" s="2">
        <v>-2.7682479459999998</v>
      </c>
      <c r="T856" s="2">
        <v>0.52444339600000001</v>
      </c>
      <c r="U856" s="2">
        <v>29.23</v>
      </c>
      <c r="V856" s="2">
        <v>14.03</v>
      </c>
      <c r="W856" s="2">
        <v>13.74</v>
      </c>
      <c r="X856" s="2">
        <v>16</v>
      </c>
      <c r="Y856" s="2">
        <v>11.79</v>
      </c>
      <c r="Z856" s="2">
        <v>0.41089999999999999</v>
      </c>
      <c r="AA856" s="2">
        <v>0.40665000000000001</v>
      </c>
      <c r="AB856" s="2">
        <v>2.3373582719999999</v>
      </c>
    </row>
    <row r="857" spans="1:28" x14ac:dyDescent="0.2">
      <c r="A857" s="8">
        <v>2421</v>
      </c>
      <c r="B857" s="5" t="s">
        <v>2849</v>
      </c>
      <c r="C857" s="5" t="s">
        <v>2850</v>
      </c>
      <c r="D857" s="5"/>
      <c r="E857" s="9" t="s">
        <v>2851</v>
      </c>
      <c r="F857" s="10">
        <v>2020</v>
      </c>
      <c r="G857" s="10" t="s">
        <v>68</v>
      </c>
      <c r="H857" s="10"/>
      <c r="I857" s="10">
        <v>1300</v>
      </c>
      <c r="J857" s="10" t="s">
        <v>17</v>
      </c>
      <c r="K857" s="10" t="s">
        <v>1354</v>
      </c>
      <c r="L857" s="10" t="s">
        <v>18</v>
      </c>
      <c r="M857" s="11">
        <v>1</v>
      </c>
      <c r="N857" s="10">
        <v>1</v>
      </c>
      <c r="O857" s="12" t="s">
        <v>2852</v>
      </c>
      <c r="P857" s="11">
        <f ca="1">IFERROR(__xludf.DUMMYFUNCTION("COUNTA(SPLIT(Q857,"" ""))"),194)</f>
        <v>194</v>
      </c>
      <c r="Q857" s="11">
        <v>9</v>
      </c>
      <c r="R857" s="11">
        <f ca="1">IFERROR(__xludf.DUMMYFUNCTION("COUNTA(SPLIT($Q857,CHAR(10),FALSE))"),2)</f>
        <v>2</v>
      </c>
      <c r="S857" s="2">
        <v>-0.70195884799999997</v>
      </c>
      <c r="T857" s="2">
        <v>0.468163251</v>
      </c>
      <c r="U857" s="2">
        <v>49.34</v>
      </c>
      <c r="V857" s="2">
        <v>11.81</v>
      </c>
      <c r="W857" s="2">
        <v>13.06</v>
      </c>
      <c r="X857" s="2">
        <v>14</v>
      </c>
      <c r="Y857" s="2">
        <v>7.85</v>
      </c>
      <c r="Z857" s="2">
        <v>0.23637</v>
      </c>
      <c r="AA857" s="2">
        <v>0.21057000000000001</v>
      </c>
      <c r="AB857" s="2">
        <v>23.759425709999999</v>
      </c>
    </row>
    <row r="858" spans="1:28" x14ac:dyDescent="0.2">
      <c r="A858" s="8">
        <v>2422</v>
      </c>
      <c r="B858" s="5" t="s">
        <v>2853</v>
      </c>
      <c r="C858" s="5" t="s">
        <v>2854</v>
      </c>
      <c r="D858" s="5" t="s">
        <v>2855</v>
      </c>
      <c r="E858" s="9" t="s">
        <v>2856</v>
      </c>
      <c r="F858" s="10">
        <v>2020</v>
      </c>
      <c r="G858" s="10" t="s">
        <v>68</v>
      </c>
      <c r="H858" s="10"/>
      <c r="I858" s="10">
        <v>1300</v>
      </c>
      <c r="J858" s="10" t="s">
        <v>17</v>
      </c>
      <c r="K858" s="10" t="s">
        <v>2857</v>
      </c>
      <c r="L858" s="10" t="s">
        <v>22</v>
      </c>
      <c r="M858" s="11">
        <v>2</v>
      </c>
      <c r="N858" s="10">
        <v>1.5</v>
      </c>
      <c r="O858" s="12" t="s">
        <v>2858</v>
      </c>
      <c r="P858" s="11">
        <f ca="1">IFERROR(__xludf.DUMMYFUNCTION("COUNTA(SPLIT(Q858,"" ""))"),176)</f>
        <v>176</v>
      </c>
      <c r="Q858" s="11">
        <v>9</v>
      </c>
      <c r="R858" s="11">
        <f ca="1">IFERROR(__xludf.DUMMYFUNCTION("COUNTA(SPLIT($Q858,CHAR(10),FALSE))"),3)</f>
        <v>3</v>
      </c>
      <c r="S858" s="2">
        <v>-0.82798379200000005</v>
      </c>
      <c r="T858" s="2">
        <v>0.46021043099999998</v>
      </c>
      <c r="U858" s="2">
        <v>52.59</v>
      </c>
      <c r="V858" s="2">
        <v>10.89</v>
      </c>
      <c r="W858" s="2">
        <v>10.27</v>
      </c>
      <c r="X858" s="2">
        <v>13</v>
      </c>
      <c r="Y858" s="2">
        <v>9.3699999999999992</v>
      </c>
      <c r="Z858" s="2">
        <v>0.2369</v>
      </c>
      <c r="AA858" s="2">
        <v>0.23566999999999999</v>
      </c>
      <c r="AB858" s="2">
        <v>12.39431772</v>
      </c>
    </row>
    <row r="859" spans="1:28" x14ac:dyDescent="0.2">
      <c r="A859" s="8">
        <v>2423</v>
      </c>
      <c r="B859" s="5" t="s">
        <v>2853</v>
      </c>
      <c r="C859" s="5" t="s">
        <v>2859</v>
      </c>
      <c r="D859" s="5" t="s">
        <v>2855</v>
      </c>
      <c r="E859" s="9" t="s">
        <v>2860</v>
      </c>
      <c r="F859" s="10">
        <v>2020</v>
      </c>
      <c r="G859" s="10" t="s">
        <v>68</v>
      </c>
      <c r="H859" s="10"/>
      <c r="I859" s="10">
        <v>1300</v>
      </c>
      <c r="J859" s="10" t="s">
        <v>17</v>
      </c>
      <c r="K859" s="10" t="s">
        <v>2857</v>
      </c>
      <c r="L859" s="10" t="s">
        <v>30</v>
      </c>
      <c r="M859" s="11">
        <v>3</v>
      </c>
      <c r="N859" s="10">
        <v>2.5</v>
      </c>
      <c r="O859" s="12" t="s">
        <v>2861</v>
      </c>
      <c r="P859" s="11">
        <f ca="1">IFERROR(__xludf.DUMMYFUNCTION("COUNTA(SPLIT(Q859,"" ""))"),196)</f>
        <v>196</v>
      </c>
      <c r="Q859" s="11">
        <v>9</v>
      </c>
      <c r="R859" s="11">
        <f ca="1">IFERROR(__xludf.DUMMYFUNCTION("COUNTA(SPLIT($Q859,CHAR(10),FALSE))"),2)</f>
        <v>2</v>
      </c>
      <c r="S859" s="2">
        <v>-1.067677743</v>
      </c>
      <c r="T859" s="2">
        <v>0.50550191</v>
      </c>
      <c r="U859" s="2">
        <v>54.19</v>
      </c>
      <c r="V859" s="2">
        <v>11.17</v>
      </c>
      <c r="W859" s="2">
        <v>11.78</v>
      </c>
      <c r="X859" s="2">
        <v>13</v>
      </c>
      <c r="Y859" s="2">
        <v>9.27</v>
      </c>
      <c r="Z859" s="2">
        <v>0.31484000000000001</v>
      </c>
      <c r="AA859" s="2">
        <v>0.28258</v>
      </c>
      <c r="AB859" s="2">
        <v>6.7848932519999998</v>
      </c>
    </row>
    <row r="860" spans="1:28" x14ac:dyDescent="0.2">
      <c r="A860" s="8">
        <v>2424</v>
      </c>
      <c r="B860" s="5" t="s">
        <v>1335</v>
      </c>
      <c r="C860" s="5" t="s">
        <v>2862</v>
      </c>
      <c r="D860" s="5"/>
      <c r="E860" s="9" t="s">
        <v>2863</v>
      </c>
      <c r="F860" s="10">
        <v>2020</v>
      </c>
      <c r="G860" s="10" t="s">
        <v>68</v>
      </c>
      <c r="H860" s="10" t="s">
        <v>1346</v>
      </c>
      <c r="I860" s="10">
        <v>1100</v>
      </c>
      <c r="J860" s="10" t="s">
        <v>51</v>
      </c>
      <c r="K860" s="10" t="s">
        <v>1339</v>
      </c>
      <c r="L860" s="10" t="s">
        <v>18</v>
      </c>
      <c r="M860" s="11">
        <v>1</v>
      </c>
      <c r="N860" s="10">
        <v>1</v>
      </c>
      <c r="O860" s="12" t="s">
        <v>2864</v>
      </c>
      <c r="P860" s="11">
        <f ca="1">IFERROR(__xludf.DUMMYFUNCTION("COUNTA(SPLIT(Q860,"" ""))"),179)</f>
        <v>179</v>
      </c>
      <c r="Q860" s="11">
        <v>9</v>
      </c>
      <c r="R860" s="11">
        <f ca="1">IFERROR(__xludf.DUMMYFUNCTION("COUNTA(SPLIT($Q860,CHAR(10),FALSE))"),3)</f>
        <v>3</v>
      </c>
      <c r="S860" s="2">
        <v>-2.259769672</v>
      </c>
      <c r="T860" s="2">
        <v>0.49861876999999999</v>
      </c>
      <c r="U860" s="2">
        <v>65.069999999999993</v>
      </c>
      <c r="V860" s="2">
        <v>8.68</v>
      </c>
      <c r="W860" s="2">
        <v>8.7100000000000009</v>
      </c>
      <c r="X860" s="2">
        <v>11</v>
      </c>
      <c r="Y860" s="2">
        <v>8.81</v>
      </c>
      <c r="Z860" s="2">
        <v>0.28243000000000001</v>
      </c>
      <c r="AA860" s="2">
        <v>0.27249000000000001</v>
      </c>
      <c r="AB860" s="2">
        <v>10.176213410000001</v>
      </c>
    </row>
    <row r="861" spans="1:28" x14ac:dyDescent="0.2">
      <c r="A861" s="8">
        <v>2425</v>
      </c>
      <c r="B861" s="5" t="s">
        <v>1335</v>
      </c>
      <c r="C861" s="5" t="s">
        <v>2865</v>
      </c>
      <c r="D861" s="5"/>
      <c r="E861" s="9" t="s">
        <v>2866</v>
      </c>
      <c r="F861" s="10">
        <v>2020</v>
      </c>
      <c r="G861" s="10" t="s">
        <v>68</v>
      </c>
      <c r="H861" s="10" t="s">
        <v>1346</v>
      </c>
      <c r="I861" s="10">
        <v>1300</v>
      </c>
      <c r="J861" s="10" t="s">
        <v>17</v>
      </c>
      <c r="K861" s="10" t="s">
        <v>1339</v>
      </c>
      <c r="L861" s="10" t="s">
        <v>18</v>
      </c>
      <c r="M861" s="11">
        <v>1</v>
      </c>
      <c r="N861" s="10">
        <v>1</v>
      </c>
      <c r="O861" s="12" t="s">
        <v>2867</v>
      </c>
      <c r="P861" s="11">
        <f ca="1">IFERROR(__xludf.DUMMYFUNCTION("COUNTA(SPLIT(Q861,"" ""))"),174)</f>
        <v>174</v>
      </c>
      <c r="Q861" s="11">
        <v>8</v>
      </c>
      <c r="R861" s="11">
        <f ca="1">IFERROR(__xludf.DUMMYFUNCTION("COUNTA(SPLIT($Q861,CHAR(10),FALSE))"),2)</f>
        <v>2</v>
      </c>
      <c r="S861" s="2">
        <v>-2.601398503</v>
      </c>
      <c r="T861" s="2">
        <v>0.50068001799999995</v>
      </c>
      <c r="U861" s="2">
        <v>29.45</v>
      </c>
      <c r="V861" s="2">
        <v>14.59</v>
      </c>
      <c r="W861" s="2">
        <v>15.09</v>
      </c>
      <c r="X861" s="2">
        <v>16</v>
      </c>
      <c r="Y861" s="2">
        <v>11.22</v>
      </c>
      <c r="Z861" s="2">
        <v>0.38985999999999998</v>
      </c>
      <c r="AA861" s="2">
        <v>0.37785999999999997</v>
      </c>
      <c r="AB861" s="2">
        <v>5.9236044750000003</v>
      </c>
    </row>
    <row r="862" spans="1:28" x14ac:dyDescent="0.2">
      <c r="A862" s="8">
        <v>2426</v>
      </c>
      <c r="B862" s="5" t="s">
        <v>1335</v>
      </c>
      <c r="C862" s="5" t="s">
        <v>2868</v>
      </c>
      <c r="D862" s="5"/>
      <c r="E862" s="9" t="s">
        <v>2869</v>
      </c>
      <c r="F862" s="10">
        <v>2020</v>
      </c>
      <c r="G862" s="10" t="s">
        <v>68</v>
      </c>
      <c r="H862" s="10" t="s">
        <v>1346</v>
      </c>
      <c r="I862" s="10">
        <v>1300</v>
      </c>
      <c r="J862" s="10" t="s">
        <v>51</v>
      </c>
      <c r="K862" s="10" t="s">
        <v>1339</v>
      </c>
      <c r="L862" s="10" t="s">
        <v>18</v>
      </c>
      <c r="M862" s="11">
        <v>1</v>
      </c>
      <c r="N862" s="10">
        <v>1</v>
      </c>
      <c r="O862" s="12" t="s">
        <v>2870</v>
      </c>
      <c r="P862" s="11">
        <f ca="1">IFERROR(__xludf.DUMMYFUNCTION("COUNTA(SPLIT(Q862,"" ""))"),146)</f>
        <v>146</v>
      </c>
      <c r="Q862" s="11">
        <v>5</v>
      </c>
      <c r="R862" s="11">
        <f ca="1">IFERROR(__xludf.DUMMYFUNCTION("COUNTA(SPLIT($Q862,CHAR(10),FALSE))"),3)</f>
        <v>3</v>
      </c>
      <c r="S862" s="2">
        <v>-1.067088788</v>
      </c>
      <c r="T862" s="2">
        <v>0.45152086600000002</v>
      </c>
      <c r="U862" s="2">
        <v>30.46</v>
      </c>
      <c r="V862" s="2">
        <v>16.36</v>
      </c>
      <c r="W862" s="2">
        <v>17.36</v>
      </c>
      <c r="X862" s="2">
        <v>17</v>
      </c>
      <c r="Y862" s="2">
        <v>9.8000000000000007</v>
      </c>
      <c r="Z862" s="2">
        <v>0.38567000000000001</v>
      </c>
      <c r="AA862" s="2">
        <v>0.39272000000000001</v>
      </c>
      <c r="AB862" s="2">
        <v>4.2634460980000002</v>
      </c>
    </row>
    <row r="863" spans="1:28" x14ac:dyDescent="0.2">
      <c r="A863" s="8">
        <v>2427</v>
      </c>
      <c r="B863" s="5" t="s">
        <v>1335</v>
      </c>
      <c r="C863" s="5" t="s">
        <v>2871</v>
      </c>
      <c r="D863" s="5"/>
      <c r="E863" s="9" t="s">
        <v>2872</v>
      </c>
      <c r="F863" s="10">
        <v>2020</v>
      </c>
      <c r="G863" s="10" t="s">
        <v>68</v>
      </c>
      <c r="H863" s="10" t="s">
        <v>1322</v>
      </c>
      <c r="I863" s="10">
        <v>1500</v>
      </c>
      <c r="J863" s="10" t="s">
        <v>51</v>
      </c>
      <c r="K863" s="10" t="s">
        <v>1339</v>
      </c>
      <c r="L863" s="10" t="s">
        <v>22</v>
      </c>
      <c r="M863" s="11">
        <v>2</v>
      </c>
      <c r="N863" s="10">
        <v>1.5</v>
      </c>
      <c r="O863" s="12" t="s">
        <v>2873</v>
      </c>
      <c r="P863" s="11">
        <f ca="1">IFERROR(__xludf.DUMMYFUNCTION("COUNTA(SPLIT(Q863,"" ""))"),164)</f>
        <v>164</v>
      </c>
      <c r="Q863" s="11">
        <v>6</v>
      </c>
      <c r="R863" s="11">
        <f ca="1">IFERROR(__xludf.DUMMYFUNCTION("COUNTA(SPLIT($Q863,CHAR(10),FALSE))"),2)</f>
        <v>2</v>
      </c>
      <c r="S863" s="2">
        <v>-1.979797604</v>
      </c>
      <c r="T863" s="2">
        <v>0.499964556</v>
      </c>
      <c r="U863" s="2">
        <v>19.29</v>
      </c>
      <c r="V863" s="2">
        <v>17.53</v>
      </c>
      <c r="W863" s="2">
        <v>18.59</v>
      </c>
      <c r="X863" s="2">
        <v>17</v>
      </c>
      <c r="Y863" s="2">
        <v>11.98</v>
      </c>
      <c r="Z863" s="2">
        <v>0.38652999999999998</v>
      </c>
      <c r="AA863" s="2">
        <v>0.38328000000000001</v>
      </c>
      <c r="AB863" s="2">
        <v>-0.64550580999999996</v>
      </c>
    </row>
    <row r="864" spans="1:28" x14ac:dyDescent="0.2">
      <c r="A864" s="8">
        <v>2428</v>
      </c>
      <c r="B864" s="5" t="s">
        <v>1335</v>
      </c>
      <c r="C864" s="5" t="s">
        <v>2874</v>
      </c>
      <c r="D864" s="5"/>
      <c r="E864" s="9" t="s">
        <v>2875</v>
      </c>
      <c r="F864" s="10">
        <v>2020</v>
      </c>
      <c r="G864" s="10" t="s">
        <v>68</v>
      </c>
      <c r="H864" s="10" t="s">
        <v>1338</v>
      </c>
      <c r="I864" s="10">
        <v>1300</v>
      </c>
      <c r="J864" s="10" t="s">
        <v>51</v>
      </c>
      <c r="K864" s="10" t="s">
        <v>1339</v>
      </c>
      <c r="L864" s="10" t="s">
        <v>18</v>
      </c>
      <c r="M864" s="11">
        <v>1</v>
      </c>
      <c r="N864" s="10">
        <v>1</v>
      </c>
      <c r="O864" s="12" t="s">
        <v>2876</v>
      </c>
      <c r="P864" s="11">
        <f ca="1">IFERROR(__xludf.DUMMYFUNCTION("COUNTA(SPLIT(Q864,"" ""))"),177)</f>
        <v>177</v>
      </c>
      <c r="Q864" s="11">
        <v>8</v>
      </c>
      <c r="R864" s="11">
        <f ca="1">IFERROR(__xludf.DUMMYFUNCTION("COUNTA(SPLIT($Q864,CHAR(10),FALSE))"),3)</f>
        <v>3</v>
      </c>
      <c r="S864" s="2">
        <v>0.16083619699999999</v>
      </c>
      <c r="T864" s="2">
        <v>0.55276913800000005</v>
      </c>
      <c r="U864" s="2">
        <v>45.05</v>
      </c>
      <c r="V864" s="2">
        <v>12.6</v>
      </c>
      <c r="W864" s="2">
        <v>13.91</v>
      </c>
      <c r="X864" s="2">
        <v>13</v>
      </c>
      <c r="Y864" s="2">
        <v>11.3</v>
      </c>
      <c r="Z864" s="2">
        <v>0.33731</v>
      </c>
      <c r="AA864" s="2">
        <v>0.32028000000000001</v>
      </c>
      <c r="AB864" s="2">
        <v>10.317234040000001</v>
      </c>
    </row>
    <row r="865" spans="1:28" x14ac:dyDescent="0.2">
      <c r="A865" s="8">
        <v>2429</v>
      </c>
      <c r="B865" s="5" t="s">
        <v>1319</v>
      </c>
      <c r="C865" s="5" t="s">
        <v>2877</v>
      </c>
      <c r="D865" s="5"/>
      <c r="E865" s="9" t="s">
        <v>2878</v>
      </c>
      <c r="F865" s="10">
        <v>2020</v>
      </c>
      <c r="G865" s="10" t="s">
        <v>68</v>
      </c>
      <c r="H865" s="10" t="s">
        <v>1338</v>
      </c>
      <c r="I865" s="10">
        <v>1300</v>
      </c>
      <c r="J865" s="10" t="s">
        <v>17</v>
      </c>
      <c r="K865" s="10" t="s">
        <v>1323</v>
      </c>
      <c r="L865" s="10" t="s">
        <v>18</v>
      </c>
      <c r="M865" s="11">
        <v>1</v>
      </c>
      <c r="N865" s="10">
        <v>1</v>
      </c>
      <c r="O865" s="12" t="s">
        <v>2879</v>
      </c>
      <c r="P865" s="11">
        <f ca="1">IFERROR(__xludf.DUMMYFUNCTION("COUNTA(SPLIT(Q865,"" ""))"),175)</f>
        <v>175</v>
      </c>
      <c r="Q865" s="11">
        <v>7</v>
      </c>
      <c r="R865" s="11">
        <f ca="1">IFERROR(__xludf.DUMMYFUNCTION("COUNTA(SPLIT($Q865,CHAR(10),FALSE))"),2)</f>
        <v>2</v>
      </c>
      <c r="S865" s="2">
        <v>-1.7215822329999999</v>
      </c>
      <c r="T865" s="2">
        <v>0.51617005500000002</v>
      </c>
      <c r="U865" s="2">
        <v>54.32</v>
      </c>
      <c r="V865" s="2">
        <v>11.89</v>
      </c>
      <c r="W865" s="2">
        <v>12.93</v>
      </c>
      <c r="X865" s="2">
        <v>15</v>
      </c>
      <c r="Y865" s="2">
        <v>7.94</v>
      </c>
      <c r="Z865" s="2">
        <v>0.30021999999999999</v>
      </c>
      <c r="AA865" s="2">
        <v>0.30123</v>
      </c>
      <c r="AB865" s="2">
        <v>21.05405712</v>
      </c>
    </row>
    <row r="866" spans="1:28" x14ac:dyDescent="0.2">
      <c r="A866" s="8">
        <v>2430</v>
      </c>
      <c r="B866" s="5" t="s">
        <v>1335</v>
      </c>
      <c r="C866" s="5" t="s">
        <v>2880</v>
      </c>
      <c r="D866" s="5"/>
      <c r="E866" s="9" t="s">
        <v>2881</v>
      </c>
      <c r="F866" s="10">
        <v>2020</v>
      </c>
      <c r="G866" s="10" t="s">
        <v>68</v>
      </c>
      <c r="H866" s="10" t="s">
        <v>1322</v>
      </c>
      <c r="I866" s="10">
        <v>1300</v>
      </c>
      <c r="J866" s="10" t="s">
        <v>51</v>
      </c>
      <c r="K866" s="10" t="s">
        <v>1339</v>
      </c>
      <c r="L866" s="10" t="s">
        <v>18</v>
      </c>
      <c r="M866" s="11">
        <v>1</v>
      </c>
      <c r="N866" s="10">
        <v>1</v>
      </c>
      <c r="O866" s="12" t="s">
        <v>2882</v>
      </c>
      <c r="P866" s="11">
        <f ca="1">IFERROR(__xludf.DUMMYFUNCTION("COUNTA(SPLIT(Q866,"" ""))"),170)</f>
        <v>170</v>
      </c>
      <c r="Q866" s="11">
        <v>7</v>
      </c>
      <c r="R866" s="11">
        <f ca="1">IFERROR(__xludf.DUMMYFUNCTION("COUNTA(SPLIT($Q866,CHAR(10),FALSE))"),1)</f>
        <v>1</v>
      </c>
      <c r="S866" s="2">
        <v>-1.1360515019999999</v>
      </c>
      <c r="T866" s="2">
        <v>0.460500613</v>
      </c>
      <c r="U866" s="2">
        <v>63.25</v>
      </c>
      <c r="V866" s="2">
        <v>10.47</v>
      </c>
      <c r="W866" s="2">
        <v>11.28</v>
      </c>
      <c r="X866" s="2">
        <v>11</v>
      </c>
      <c r="Y866" s="2">
        <v>10.88</v>
      </c>
      <c r="Z866" s="2">
        <v>0.22647</v>
      </c>
      <c r="AA866" s="2">
        <v>0.24474000000000001</v>
      </c>
      <c r="AB866" s="2">
        <v>7.3803411619999997</v>
      </c>
    </row>
    <row r="867" spans="1:28" x14ac:dyDescent="0.2">
      <c r="A867" s="8">
        <v>2431</v>
      </c>
      <c r="B867" s="5" t="s">
        <v>1319</v>
      </c>
      <c r="C867" s="5" t="s">
        <v>2883</v>
      </c>
      <c r="D867" s="5"/>
      <c r="E867" s="9" t="s">
        <v>2884</v>
      </c>
      <c r="F867" s="10">
        <v>2020</v>
      </c>
      <c r="G867" s="10" t="s">
        <v>68</v>
      </c>
      <c r="H867" s="10" t="s">
        <v>1322</v>
      </c>
      <c r="I867" s="10">
        <v>1100</v>
      </c>
      <c r="J867" s="10" t="s">
        <v>51</v>
      </c>
      <c r="K867" s="10" t="s">
        <v>1323</v>
      </c>
      <c r="L867" s="10" t="s">
        <v>22</v>
      </c>
      <c r="M867" s="11">
        <v>2</v>
      </c>
      <c r="N867" s="10">
        <v>1.5</v>
      </c>
      <c r="O867" s="12" t="s">
        <v>2885</v>
      </c>
      <c r="P867" s="11">
        <f ca="1">IFERROR(__xludf.DUMMYFUNCTION("COUNTA(SPLIT(Q867,"" ""))"),167)</f>
        <v>167</v>
      </c>
      <c r="Q867" s="11">
        <v>9</v>
      </c>
      <c r="R867" s="11">
        <f ca="1">IFERROR(__xludf.DUMMYFUNCTION("COUNTA(SPLIT($Q867,CHAR(10),FALSE))"),2)</f>
        <v>2</v>
      </c>
      <c r="S867" s="2">
        <v>-0.22381262800000001</v>
      </c>
      <c r="T867" s="2">
        <v>0.48761786200000001</v>
      </c>
      <c r="U867" s="2">
        <v>62.63</v>
      </c>
      <c r="V867" s="2">
        <v>9.19</v>
      </c>
      <c r="W867" s="2">
        <v>9.26</v>
      </c>
      <c r="X867" s="2">
        <v>11</v>
      </c>
      <c r="Y867" s="2">
        <v>9.15</v>
      </c>
      <c r="Z867" s="2">
        <v>0.20068</v>
      </c>
      <c r="AA867" s="2">
        <v>0.20513000000000001</v>
      </c>
      <c r="AB867" s="2">
        <v>13.0883781</v>
      </c>
    </row>
    <row r="868" spans="1:28" x14ac:dyDescent="0.2">
      <c r="A868" s="8">
        <v>2432</v>
      </c>
      <c r="B868" s="5" t="s">
        <v>1319</v>
      </c>
      <c r="C868" s="5" t="s">
        <v>2886</v>
      </c>
      <c r="D868" s="5"/>
      <c r="E868" s="9" t="s">
        <v>2887</v>
      </c>
      <c r="F868" s="10">
        <v>2020</v>
      </c>
      <c r="G868" s="10" t="s">
        <v>68</v>
      </c>
      <c r="H868" s="10" t="s">
        <v>1322</v>
      </c>
      <c r="I868" s="10">
        <v>900</v>
      </c>
      <c r="J868" s="10" t="s">
        <v>51</v>
      </c>
      <c r="K868" s="10" t="s">
        <v>1323</v>
      </c>
      <c r="L868" s="10" t="s">
        <v>22</v>
      </c>
      <c r="M868" s="11">
        <v>2</v>
      </c>
      <c r="N868" s="10">
        <v>1.5</v>
      </c>
      <c r="O868" s="12" t="s">
        <v>2888</v>
      </c>
      <c r="P868" s="11">
        <f ca="1">IFERROR(__xludf.DUMMYFUNCTION("COUNTA(SPLIT(Q868,"" ""))"),161)</f>
        <v>161</v>
      </c>
      <c r="Q868" s="11">
        <v>11</v>
      </c>
      <c r="R868" s="11">
        <f ca="1">IFERROR(__xludf.DUMMYFUNCTION("COUNTA(SPLIT($Q868,CHAR(10),FALSE))"),3)</f>
        <v>3</v>
      </c>
      <c r="S868" s="2">
        <v>-0.40744993499999999</v>
      </c>
      <c r="T868" s="2">
        <v>0.45527226599999998</v>
      </c>
      <c r="U868" s="2">
        <v>77.7</v>
      </c>
      <c r="V868" s="2">
        <v>6.13</v>
      </c>
      <c r="W868" s="2">
        <v>5.96</v>
      </c>
      <c r="X868" s="2">
        <v>8</v>
      </c>
      <c r="Y868" s="2">
        <v>7.94</v>
      </c>
      <c r="Z868" s="2">
        <v>0.21018999999999999</v>
      </c>
      <c r="AA868" s="2">
        <v>0.2253</v>
      </c>
      <c r="AB868" s="2">
        <v>11.02381812</v>
      </c>
    </row>
    <row r="869" spans="1:28" x14ac:dyDescent="0.2">
      <c r="A869" s="8">
        <v>2433</v>
      </c>
      <c r="B869" s="5" t="s">
        <v>1335</v>
      </c>
      <c r="C869" s="5" t="s">
        <v>2889</v>
      </c>
      <c r="D869" s="5"/>
      <c r="E869" s="9" t="s">
        <v>2890</v>
      </c>
      <c r="F869" s="10">
        <v>2020</v>
      </c>
      <c r="G869" s="10" t="s">
        <v>68</v>
      </c>
      <c r="H869" s="10" t="s">
        <v>1322</v>
      </c>
      <c r="I869" s="10">
        <v>1300</v>
      </c>
      <c r="J869" s="10" t="s">
        <v>17</v>
      </c>
      <c r="K869" s="10" t="s">
        <v>1339</v>
      </c>
      <c r="L869" s="10" t="s">
        <v>22</v>
      </c>
      <c r="M869" s="11">
        <v>2</v>
      </c>
      <c r="N869" s="10">
        <v>1.5</v>
      </c>
      <c r="O869" s="12" t="s">
        <v>2891</v>
      </c>
      <c r="P869" s="11">
        <f ca="1">IFERROR(__xludf.DUMMYFUNCTION("COUNTA(SPLIT(Q869,"" ""))"),143)</f>
        <v>143</v>
      </c>
      <c r="Q869" s="11">
        <v>7</v>
      </c>
      <c r="R869" s="11">
        <f ca="1">IFERROR(__xludf.DUMMYFUNCTION("COUNTA(SPLIT($Q869,CHAR(10),FALSE))"),2)</f>
        <v>2</v>
      </c>
      <c r="S869" s="2">
        <v>-1.7763097109999999</v>
      </c>
      <c r="T869" s="2">
        <v>0.46351248499999997</v>
      </c>
      <c r="U869" s="2">
        <v>19.940000000000001</v>
      </c>
      <c r="V869" s="2">
        <v>15.66</v>
      </c>
      <c r="W869" s="2">
        <v>15.96</v>
      </c>
      <c r="X869" s="2">
        <v>16</v>
      </c>
      <c r="Y869" s="2">
        <v>11.81</v>
      </c>
      <c r="Z869" s="2">
        <v>0.30745</v>
      </c>
      <c r="AA869" s="2">
        <v>0.31452999999999998</v>
      </c>
      <c r="AB869" s="2">
        <v>2.7711721950000001</v>
      </c>
    </row>
    <row r="870" spans="1:28" x14ac:dyDescent="0.2">
      <c r="A870" s="8">
        <v>2434</v>
      </c>
      <c r="B870" s="5" t="s">
        <v>2892</v>
      </c>
      <c r="C870" s="5" t="s">
        <v>2893</v>
      </c>
      <c r="D870" s="5"/>
      <c r="E870" s="9" t="s">
        <v>2894</v>
      </c>
      <c r="F870" s="10">
        <v>2020</v>
      </c>
      <c r="G870" s="10" t="s">
        <v>68</v>
      </c>
      <c r="H870" s="10"/>
      <c r="I870" s="10">
        <v>1300</v>
      </c>
      <c r="J870" s="10" t="s">
        <v>51</v>
      </c>
      <c r="K870" s="10" t="s">
        <v>1354</v>
      </c>
      <c r="L870" s="10" t="s">
        <v>22</v>
      </c>
      <c r="M870" s="11">
        <v>2</v>
      </c>
      <c r="N870" s="10">
        <v>1.5</v>
      </c>
      <c r="O870" s="12" t="s">
        <v>2895</v>
      </c>
      <c r="P870" s="11">
        <f ca="1">IFERROR(__xludf.DUMMYFUNCTION("COUNTA(SPLIT(Q870,"" ""))"),180)</f>
        <v>180</v>
      </c>
      <c r="Q870" s="11">
        <v>9</v>
      </c>
      <c r="R870" s="11">
        <f ca="1">IFERROR(__xludf.DUMMYFUNCTION("COUNTA(SPLIT($Q870,CHAR(10),FALSE))"),4)</f>
        <v>4</v>
      </c>
      <c r="S870" s="2">
        <v>-0.55782641600000005</v>
      </c>
      <c r="T870" s="2">
        <v>0.48051954899999999</v>
      </c>
      <c r="U870" s="2">
        <v>73.099999999999994</v>
      </c>
      <c r="V870" s="2">
        <v>8.23</v>
      </c>
      <c r="W870" s="2">
        <v>9.8000000000000007</v>
      </c>
      <c r="X870" s="2">
        <v>9</v>
      </c>
      <c r="Y870" s="2">
        <v>7.88</v>
      </c>
      <c r="Z870" s="2">
        <v>8.6309999999999998E-2</v>
      </c>
      <c r="AA870" s="2">
        <v>7.0620000000000002E-2</v>
      </c>
      <c r="AB870" s="2">
        <v>6.124597005</v>
      </c>
    </row>
    <row r="871" spans="1:28" x14ac:dyDescent="0.2">
      <c r="A871" s="8">
        <v>2435</v>
      </c>
      <c r="B871" s="5" t="s">
        <v>1335</v>
      </c>
      <c r="C871" s="5" t="s">
        <v>2896</v>
      </c>
      <c r="D871" s="5"/>
      <c r="E871" s="9" t="s">
        <v>2897</v>
      </c>
      <c r="F871" s="10">
        <v>2020</v>
      </c>
      <c r="G871" s="10" t="s">
        <v>68</v>
      </c>
      <c r="H871" s="10" t="s">
        <v>1346</v>
      </c>
      <c r="I871" s="10">
        <v>1100</v>
      </c>
      <c r="J871" s="10" t="s">
        <v>51</v>
      </c>
      <c r="K871" s="10" t="s">
        <v>1339</v>
      </c>
      <c r="L871" s="10" t="s">
        <v>18</v>
      </c>
      <c r="M871" s="11">
        <v>1</v>
      </c>
      <c r="N871" s="10">
        <v>1</v>
      </c>
      <c r="O871" s="12" t="s">
        <v>2898</v>
      </c>
      <c r="P871" s="11">
        <f ca="1">IFERROR(__xludf.DUMMYFUNCTION("COUNTA(SPLIT(Q871,"" ""))"),142)</f>
        <v>142</v>
      </c>
      <c r="Q871" s="11">
        <v>11</v>
      </c>
      <c r="R871" s="11">
        <f ca="1">IFERROR(__xludf.DUMMYFUNCTION("COUNTA(SPLIT($Q871,CHAR(10),FALSE))"),2)</f>
        <v>2</v>
      </c>
      <c r="S871" s="2">
        <v>-0.91332653699999999</v>
      </c>
      <c r="T871" s="2">
        <v>0.44607282199999998</v>
      </c>
      <c r="U871" s="2">
        <v>38.64</v>
      </c>
      <c r="V871" s="2">
        <v>11.1</v>
      </c>
      <c r="W871" s="2">
        <v>11.51</v>
      </c>
      <c r="X871" s="2">
        <v>13</v>
      </c>
      <c r="Y871" s="2">
        <v>10.8</v>
      </c>
      <c r="Z871" s="2">
        <v>0.30875999999999998</v>
      </c>
      <c r="AA871" s="2">
        <v>0.30875999999999998</v>
      </c>
      <c r="AB871" s="2">
        <v>8.7049090289999995</v>
      </c>
    </row>
    <row r="872" spans="1:28" x14ac:dyDescent="0.2">
      <c r="A872" s="8">
        <v>2436</v>
      </c>
      <c r="B872" s="5" t="s">
        <v>1335</v>
      </c>
      <c r="C872" s="5" t="s">
        <v>2899</v>
      </c>
      <c r="D872" s="5"/>
      <c r="E872" s="9" t="s">
        <v>2900</v>
      </c>
      <c r="F872" s="10">
        <v>2020</v>
      </c>
      <c r="G872" s="10" t="s">
        <v>68</v>
      </c>
      <c r="H872" s="10" t="s">
        <v>1346</v>
      </c>
      <c r="I872" s="10">
        <v>1500</v>
      </c>
      <c r="J872" s="10" t="s">
        <v>51</v>
      </c>
      <c r="K872" s="10" t="s">
        <v>1339</v>
      </c>
      <c r="L872" s="10" t="s">
        <v>18</v>
      </c>
      <c r="M872" s="11">
        <v>1</v>
      </c>
      <c r="N872" s="10">
        <v>1</v>
      </c>
      <c r="O872" s="12" t="s">
        <v>2901</v>
      </c>
      <c r="P872" s="11">
        <f ca="1">IFERROR(__xludf.DUMMYFUNCTION("COUNTA(SPLIT(Q872,"" ""))"),163)</f>
        <v>163</v>
      </c>
      <c r="Q872" s="11">
        <v>8</v>
      </c>
      <c r="R872" s="11">
        <f ca="1">IFERROR(__xludf.DUMMYFUNCTION("COUNTA(SPLIT($Q872,CHAR(10),FALSE))"),2)</f>
        <v>2</v>
      </c>
      <c r="S872" s="2">
        <v>-2.2579022050000002</v>
      </c>
      <c r="T872" s="2">
        <v>0.49322303499999998</v>
      </c>
      <c r="U872" s="2">
        <v>42.94</v>
      </c>
      <c r="V872" s="2">
        <v>12.55</v>
      </c>
      <c r="W872" s="2">
        <v>13.36</v>
      </c>
      <c r="X872" s="2">
        <v>14</v>
      </c>
      <c r="Y872" s="2">
        <v>11.19</v>
      </c>
      <c r="Z872" s="2">
        <v>0.2631</v>
      </c>
      <c r="AA872" s="2">
        <v>0.24956</v>
      </c>
      <c r="AB872" s="2">
        <v>3.033555727</v>
      </c>
    </row>
    <row r="873" spans="1:28" x14ac:dyDescent="0.2">
      <c r="A873" s="8">
        <v>2437</v>
      </c>
      <c r="B873" s="5" t="s">
        <v>1319</v>
      </c>
      <c r="C873" s="5" t="s">
        <v>2902</v>
      </c>
      <c r="D873" s="5"/>
      <c r="E873" s="9" t="s">
        <v>2903</v>
      </c>
      <c r="F873" s="10">
        <v>2020</v>
      </c>
      <c r="G873" s="10" t="s">
        <v>68</v>
      </c>
      <c r="H873" s="10" t="s">
        <v>1322</v>
      </c>
      <c r="I873" s="10">
        <v>900</v>
      </c>
      <c r="J873" s="10" t="s">
        <v>17</v>
      </c>
      <c r="K873" s="10" t="s">
        <v>1323</v>
      </c>
      <c r="L873" s="10" t="s">
        <v>22</v>
      </c>
      <c r="M873" s="11">
        <v>2</v>
      </c>
      <c r="N873" s="10">
        <v>1.5</v>
      </c>
      <c r="O873" s="12" t="s">
        <v>2904</v>
      </c>
      <c r="P873" s="11">
        <f ca="1">IFERROR(__xludf.DUMMYFUNCTION("COUNTA(SPLIT(Q873,"" ""))"),158)</f>
        <v>158</v>
      </c>
      <c r="Q873" s="11">
        <v>11</v>
      </c>
      <c r="R873" s="11">
        <f ca="1">IFERROR(__xludf.DUMMYFUNCTION("COUNTA(SPLIT($Q873,CHAR(10),FALSE))"),2)</f>
        <v>2</v>
      </c>
      <c r="S873" s="2">
        <v>-0.124659253</v>
      </c>
      <c r="T873" s="2">
        <v>0.47183998999999999</v>
      </c>
      <c r="U873" s="2">
        <v>69.790000000000006</v>
      </c>
      <c r="V873" s="2">
        <v>7.12</v>
      </c>
      <c r="W873" s="2">
        <v>7.75</v>
      </c>
      <c r="X873" s="2">
        <v>10</v>
      </c>
      <c r="Y873" s="2">
        <v>9.42</v>
      </c>
      <c r="Z873" s="2">
        <v>9.8599999999999993E-2</v>
      </c>
      <c r="AA873" s="2">
        <v>0.10274999999999999</v>
      </c>
      <c r="AB873" s="2">
        <v>20.64928359</v>
      </c>
    </row>
    <row r="874" spans="1:28" x14ac:dyDescent="0.2">
      <c r="A874" s="8">
        <v>2438</v>
      </c>
      <c r="B874" s="5" t="s">
        <v>1319</v>
      </c>
      <c r="C874" s="5" t="s">
        <v>2905</v>
      </c>
      <c r="D874" s="5"/>
      <c r="E874" s="9" t="s">
        <v>2906</v>
      </c>
      <c r="F874" s="10">
        <v>2020</v>
      </c>
      <c r="G874" s="10" t="s">
        <v>68</v>
      </c>
      <c r="H874" s="10" t="s">
        <v>1338</v>
      </c>
      <c r="I874" s="10">
        <v>900</v>
      </c>
      <c r="J874" s="10" t="s">
        <v>51</v>
      </c>
      <c r="K874" s="10" t="s">
        <v>1323</v>
      </c>
      <c r="L874" s="10" t="s">
        <v>18</v>
      </c>
      <c r="M874" s="11">
        <v>1</v>
      </c>
      <c r="N874" s="10">
        <v>1</v>
      </c>
      <c r="O874" s="12" t="s">
        <v>2907</v>
      </c>
      <c r="P874" s="11">
        <f ca="1">IFERROR(__xludf.DUMMYFUNCTION("COUNTA(SPLIT(Q874,"" ""))"),171)</f>
        <v>171</v>
      </c>
      <c r="Q874" s="11">
        <v>15</v>
      </c>
      <c r="R874" s="11">
        <f ca="1">IFERROR(__xludf.DUMMYFUNCTION("COUNTA(SPLIT($Q874,CHAR(10),FALSE))"),4)</f>
        <v>4</v>
      </c>
      <c r="S874" s="2">
        <v>-0.15680967300000001</v>
      </c>
      <c r="T874" s="2">
        <v>0.48256217600000001</v>
      </c>
      <c r="U874" s="2">
        <v>66.83</v>
      </c>
      <c r="V874" s="2">
        <v>7.02</v>
      </c>
      <c r="W874" s="2">
        <v>6.75</v>
      </c>
      <c r="X874" s="2">
        <v>9</v>
      </c>
      <c r="Y874" s="2">
        <v>9.15</v>
      </c>
      <c r="Z874" s="2">
        <v>0.21529999999999999</v>
      </c>
      <c r="AA874" s="2">
        <v>0.19792000000000001</v>
      </c>
      <c r="AB874" s="2">
        <v>20.225572580000001</v>
      </c>
    </row>
    <row r="875" spans="1:28" x14ac:dyDescent="0.2">
      <c r="A875" s="8">
        <v>2440</v>
      </c>
      <c r="B875" s="5" t="s">
        <v>1335</v>
      </c>
      <c r="C875" s="5" t="s">
        <v>2908</v>
      </c>
      <c r="D875" s="5"/>
      <c r="E875" s="9" t="s">
        <v>2909</v>
      </c>
      <c r="F875" s="10">
        <v>2020</v>
      </c>
      <c r="G875" s="10" t="s">
        <v>68</v>
      </c>
      <c r="H875" s="10" t="s">
        <v>1338</v>
      </c>
      <c r="I875" s="10">
        <v>1500</v>
      </c>
      <c r="J875" s="10" t="s">
        <v>51</v>
      </c>
      <c r="K875" s="10" t="s">
        <v>1339</v>
      </c>
      <c r="L875" s="10" t="s">
        <v>18</v>
      </c>
      <c r="M875" s="11">
        <v>1</v>
      </c>
      <c r="N875" s="10">
        <v>1</v>
      </c>
      <c r="O875" s="12" t="s">
        <v>2910</v>
      </c>
      <c r="P875" s="11">
        <f ca="1">IFERROR(__xludf.DUMMYFUNCTION("COUNTA(SPLIT(Q875,"" ""))"),154)</f>
        <v>154</v>
      </c>
      <c r="Q875" s="11">
        <v>7</v>
      </c>
      <c r="R875" s="11">
        <f ca="1">IFERROR(__xludf.DUMMYFUNCTION("COUNTA(SPLIT($Q875,CHAR(10),FALSE))"),3)</f>
        <v>3</v>
      </c>
      <c r="S875" s="2">
        <v>-2.1230866979999998</v>
      </c>
      <c r="T875" s="2">
        <v>0.49431857600000001</v>
      </c>
      <c r="U875" s="2">
        <v>40.04</v>
      </c>
      <c r="V875" s="2">
        <v>13.39</v>
      </c>
      <c r="W875" s="2">
        <v>14.24</v>
      </c>
      <c r="X875" s="2">
        <v>15</v>
      </c>
      <c r="Y875" s="2">
        <v>11.25</v>
      </c>
      <c r="Z875" s="2">
        <v>0.29559999999999997</v>
      </c>
      <c r="AA875" s="2">
        <v>0.29708000000000001</v>
      </c>
      <c r="AB875" s="2">
        <v>6.6705820200000003</v>
      </c>
    </row>
    <row r="876" spans="1:28" x14ac:dyDescent="0.2">
      <c r="A876" s="8">
        <v>2441</v>
      </c>
      <c r="B876" s="5" t="s">
        <v>1335</v>
      </c>
      <c r="C876" s="5" t="s">
        <v>2911</v>
      </c>
      <c r="D876" s="5"/>
      <c r="E876" s="9" t="s">
        <v>2912</v>
      </c>
      <c r="F876" s="10">
        <v>2020</v>
      </c>
      <c r="G876" s="10" t="s">
        <v>68</v>
      </c>
      <c r="H876" s="10" t="s">
        <v>1322</v>
      </c>
      <c r="I876" s="10">
        <v>1300</v>
      </c>
      <c r="J876" s="10" t="s">
        <v>51</v>
      </c>
      <c r="K876" s="10" t="s">
        <v>1339</v>
      </c>
      <c r="L876" s="10" t="s">
        <v>22</v>
      </c>
      <c r="M876" s="11">
        <v>2</v>
      </c>
      <c r="N876" s="10">
        <v>2</v>
      </c>
      <c r="O876" s="16" t="s">
        <v>2913</v>
      </c>
      <c r="P876" s="11">
        <f ca="1">IFERROR(__xludf.DUMMYFUNCTION("COUNTA(SPLIT(Q876,"" ""))"),153)</f>
        <v>153</v>
      </c>
      <c r="Q876" s="11">
        <v>8</v>
      </c>
      <c r="R876" s="11">
        <f ca="1">IFERROR(__xludf.DUMMYFUNCTION("COUNTA(SPLIT($Q876,CHAR(10),FALSE))"),2)</f>
        <v>2</v>
      </c>
      <c r="S876" s="2">
        <v>-2.2876146749999999</v>
      </c>
      <c r="T876" s="2">
        <v>0.49544698500000001</v>
      </c>
      <c r="U876" s="2">
        <v>39.06</v>
      </c>
      <c r="V876" s="2">
        <v>13.45</v>
      </c>
      <c r="W876" s="2">
        <v>14.19</v>
      </c>
      <c r="X876" s="2">
        <v>16</v>
      </c>
      <c r="Y876" s="2">
        <v>11.91</v>
      </c>
      <c r="Z876" s="2">
        <v>0.26422000000000001</v>
      </c>
      <c r="AA876" s="2">
        <v>0.26579999999999998</v>
      </c>
      <c r="AB876" s="2">
        <v>0.50157768700000005</v>
      </c>
    </row>
    <row r="877" spans="1:28" x14ac:dyDescent="0.2">
      <c r="A877" s="8">
        <v>2444</v>
      </c>
      <c r="B877" s="5" t="s">
        <v>2914</v>
      </c>
      <c r="C877" s="5" t="s">
        <v>2915</v>
      </c>
      <c r="D877" s="5"/>
      <c r="E877" s="9" t="s">
        <v>2916</v>
      </c>
      <c r="F877" s="10">
        <v>2020</v>
      </c>
      <c r="G877" s="10" t="s">
        <v>68</v>
      </c>
      <c r="H877" s="10"/>
      <c r="I877" s="10">
        <v>500</v>
      </c>
      <c r="J877" s="10" t="s">
        <v>17</v>
      </c>
      <c r="K877" s="10" t="s">
        <v>2917</v>
      </c>
      <c r="L877" s="10" t="s">
        <v>18</v>
      </c>
      <c r="M877" s="11">
        <v>1</v>
      </c>
      <c r="N877" s="10">
        <v>1</v>
      </c>
      <c r="O877" s="12" t="s">
        <v>2918</v>
      </c>
      <c r="P877" s="11">
        <f ca="1">IFERROR(__xludf.DUMMYFUNCTION("COUNTA(SPLIT(Q877,"" ""))"),195)</f>
        <v>195</v>
      </c>
      <c r="Q877" s="11">
        <v>24</v>
      </c>
      <c r="R877" s="11">
        <f ca="1">IFERROR(__xludf.DUMMYFUNCTION("COUNTA(SPLIT($Q877,CHAR(10),FALSE))"),1)</f>
        <v>1</v>
      </c>
      <c r="S877" s="2">
        <v>0.49842990199999998</v>
      </c>
      <c r="T877" s="2">
        <v>0.52088039200000003</v>
      </c>
      <c r="U877" s="2">
        <v>76.239999999999995</v>
      </c>
      <c r="V877" s="2">
        <v>4.6399999999999997</v>
      </c>
      <c r="W877" s="2">
        <v>4.4400000000000004</v>
      </c>
      <c r="X877" s="2">
        <v>8</v>
      </c>
      <c r="Y877" s="2">
        <v>5.66</v>
      </c>
      <c r="Z877" s="2">
        <v>0.21876000000000001</v>
      </c>
      <c r="AA877" s="2">
        <v>0.19156000000000001</v>
      </c>
      <c r="AB877" s="2">
        <v>29.476780900000001</v>
      </c>
    </row>
    <row r="878" spans="1:28" x14ac:dyDescent="0.2">
      <c r="A878" s="8">
        <v>2445</v>
      </c>
      <c r="B878" s="5" t="s">
        <v>2914</v>
      </c>
      <c r="C878" s="5" t="s">
        <v>2919</v>
      </c>
      <c r="D878" s="5"/>
      <c r="E878" s="9" t="s">
        <v>2920</v>
      </c>
      <c r="F878" s="10">
        <v>2020</v>
      </c>
      <c r="G878" s="10" t="s">
        <v>68</v>
      </c>
      <c r="H878" s="10"/>
      <c r="I878" s="10">
        <v>900</v>
      </c>
      <c r="J878" s="10" t="s">
        <v>17</v>
      </c>
      <c r="K878" s="10" t="s">
        <v>2917</v>
      </c>
      <c r="L878" s="10" t="s">
        <v>18</v>
      </c>
      <c r="M878" s="11">
        <v>1</v>
      </c>
      <c r="N878" s="10">
        <v>1</v>
      </c>
      <c r="O878" s="12" t="s">
        <v>2921</v>
      </c>
      <c r="P878" s="11">
        <f ca="1">IFERROR(__xludf.DUMMYFUNCTION("COUNTA(SPLIT(Q878,"" ""))"),194)</f>
        <v>194</v>
      </c>
      <c r="Q878" s="11">
        <v>13</v>
      </c>
      <c r="R878" s="11">
        <f ca="1">IFERROR(__xludf.DUMMYFUNCTION("COUNTA(SPLIT($Q878,CHAR(10),FALSE))"),1)</f>
        <v>1</v>
      </c>
      <c r="S878" s="2">
        <v>-1.045766746</v>
      </c>
      <c r="T878" s="2">
        <v>0.45906770499999999</v>
      </c>
      <c r="U878" s="2">
        <v>67.400000000000006</v>
      </c>
      <c r="V878" s="2">
        <v>7.57</v>
      </c>
      <c r="W878" s="2">
        <v>7.85</v>
      </c>
      <c r="X878" s="2">
        <v>10</v>
      </c>
      <c r="Y878" s="2">
        <v>7.23</v>
      </c>
      <c r="Z878" s="2">
        <v>0.34133999999999998</v>
      </c>
      <c r="AA878" s="2">
        <v>0.32882</v>
      </c>
      <c r="AB878" s="2">
        <v>23.96572501</v>
      </c>
    </row>
    <row r="879" spans="1:28" x14ac:dyDescent="0.2">
      <c r="A879" s="8">
        <v>2446</v>
      </c>
      <c r="B879" s="5" t="s">
        <v>1335</v>
      </c>
      <c r="C879" s="5" t="s">
        <v>2922</v>
      </c>
      <c r="D879" s="5"/>
      <c r="E879" s="9" t="s">
        <v>2923</v>
      </c>
      <c r="F879" s="10">
        <v>2020</v>
      </c>
      <c r="G879" s="10" t="s">
        <v>68</v>
      </c>
      <c r="H879" s="10" t="s">
        <v>1338</v>
      </c>
      <c r="I879" s="10">
        <v>1300</v>
      </c>
      <c r="J879" s="10" t="s">
        <v>17</v>
      </c>
      <c r="K879" s="10" t="s">
        <v>1339</v>
      </c>
      <c r="L879" s="10" t="s">
        <v>18</v>
      </c>
      <c r="M879" s="11">
        <v>1</v>
      </c>
      <c r="N879" s="10">
        <v>1</v>
      </c>
      <c r="O879" s="12" t="s">
        <v>2924</v>
      </c>
      <c r="P879" s="11">
        <f ca="1">IFERROR(__xludf.DUMMYFUNCTION("COUNTA(SPLIT(Q879,"" ""))"),159)</f>
        <v>159</v>
      </c>
      <c r="Q879" s="11">
        <v>7</v>
      </c>
      <c r="R879" s="11">
        <f ca="1">IFERROR(__xludf.DUMMYFUNCTION("COUNTA(SPLIT($Q879,CHAR(10),FALSE))"),2)</f>
        <v>2</v>
      </c>
      <c r="S879" s="2">
        <v>-2.5741555759999999</v>
      </c>
      <c r="T879" s="2">
        <v>0.52137831199999995</v>
      </c>
      <c r="U879" s="2">
        <v>40.56</v>
      </c>
      <c r="V879" s="2">
        <v>13.32</v>
      </c>
      <c r="W879" s="2">
        <v>14</v>
      </c>
      <c r="X879" s="2">
        <v>14</v>
      </c>
      <c r="Y879" s="2">
        <v>9.2899999999999991</v>
      </c>
      <c r="Z879" s="2">
        <v>0.29948999999999998</v>
      </c>
      <c r="AA879" s="2">
        <v>0.30987999999999999</v>
      </c>
      <c r="AB879" s="2">
        <v>10.29472473</v>
      </c>
    </row>
    <row r="880" spans="1:28" x14ac:dyDescent="0.2">
      <c r="A880" s="8">
        <v>2447</v>
      </c>
      <c r="B880" s="5" t="s">
        <v>1319</v>
      </c>
      <c r="C880" s="5" t="s">
        <v>2925</v>
      </c>
      <c r="D880" s="5"/>
      <c r="E880" s="9" t="s">
        <v>2926</v>
      </c>
      <c r="F880" s="10">
        <v>2020</v>
      </c>
      <c r="G880" s="10" t="s">
        <v>68</v>
      </c>
      <c r="H880" s="10" t="s">
        <v>1338</v>
      </c>
      <c r="I880" s="10">
        <v>900</v>
      </c>
      <c r="J880" s="10" t="s">
        <v>51</v>
      </c>
      <c r="K880" s="10" t="s">
        <v>1323</v>
      </c>
      <c r="L880" s="10" t="s">
        <v>18</v>
      </c>
      <c r="M880" s="11">
        <v>1</v>
      </c>
      <c r="N880" s="10">
        <v>1</v>
      </c>
      <c r="O880" s="12" t="s">
        <v>2927</v>
      </c>
      <c r="P880" s="11">
        <f ca="1">IFERROR(__xludf.DUMMYFUNCTION("COUNTA(SPLIT(Q880,"" ""))"),189)</f>
        <v>189</v>
      </c>
      <c r="Q880" s="11">
        <v>16</v>
      </c>
      <c r="R880" s="11">
        <f ca="1">IFERROR(__xludf.DUMMYFUNCTION("COUNTA(SPLIT($Q880,CHAR(10),FALSE))"),2)</f>
        <v>2</v>
      </c>
      <c r="S880" s="2">
        <v>-0.90487789600000001</v>
      </c>
      <c r="T880" s="2">
        <v>0.494275621</v>
      </c>
      <c r="U880" s="2">
        <v>75.040000000000006</v>
      </c>
      <c r="V880" s="2">
        <v>5.8</v>
      </c>
      <c r="W880" s="2">
        <v>4.66</v>
      </c>
      <c r="X880" s="2">
        <v>9</v>
      </c>
      <c r="Y880" s="2">
        <v>8.39</v>
      </c>
      <c r="Z880" s="2">
        <v>0.24872</v>
      </c>
      <c r="AA880" s="2">
        <v>0.21695</v>
      </c>
      <c r="AB880" s="2">
        <v>22.904295359999999</v>
      </c>
    </row>
    <row r="881" spans="1:28" x14ac:dyDescent="0.2">
      <c r="A881" s="8">
        <v>2448</v>
      </c>
      <c r="B881" s="5" t="s">
        <v>1319</v>
      </c>
      <c r="C881" s="5" t="s">
        <v>2928</v>
      </c>
      <c r="D881" s="5"/>
      <c r="E881" s="9" t="s">
        <v>2929</v>
      </c>
      <c r="F881" s="10">
        <v>2020</v>
      </c>
      <c r="G881" s="10" t="s">
        <v>68</v>
      </c>
      <c r="H881" s="10" t="s">
        <v>1346</v>
      </c>
      <c r="I881" s="10">
        <v>900</v>
      </c>
      <c r="J881" s="10" t="s">
        <v>51</v>
      </c>
      <c r="K881" s="10" t="s">
        <v>1323</v>
      </c>
      <c r="L881" s="10" t="s">
        <v>22</v>
      </c>
      <c r="M881" s="11">
        <v>2</v>
      </c>
      <c r="N881" s="10">
        <v>1.5</v>
      </c>
      <c r="O881" s="12" t="s">
        <v>2930</v>
      </c>
      <c r="P881" s="11">
        <f ca="1">IFERROR(__xludf.DUMMYFUNCTION("COUNTA(SPLIT(Q881,"" ""))"),174)</f>
        <v>174</v>
      </c>
      <c r="Q881" s="11">
        <v>15</v>
      </c>
      <c r="R881" s="11">
        <f ca="1">IFERROR(__xludf.DUMMYFUNCTION("COUNTA(SPLIT($Q881,CHAR(10),FALSE))"),5)</f>
        <v>5</v>
      </c>
      <c r="S881" s="2">
        <v>0.25973027799999998</v>
      </c>
      <c r="T881" s="2">
        <v>0.47685596299999999</v>
      </c>
      <c r="U881" s="2">
        <v>65.22</v>
      </c>
      <c r="V881" s="2">
        <v>7.13</v>
      </c>
      <c r="W881" s="2">
        <v>7.07</v>
      </c>
      <c r="X881" s="2">
        <v>9</v>
      </c>
      <c r="Y881" s="2">
        <v>9.34</v>
      </c>
      <c r="Z881" s="2">
        <v>0.15397</v>
      </c>
      <c r="AA881" s="2">
        <v>0.13305</v>
      </c>
      <c r="AB881" s="2">
        <v>25.388347379999999</v>
      </c>
    </row>
    <row r="882" spans="1:28" x14ac:dyDescent="0.2">
      <c r="A882" s="8">
        <v>2449</v>
      </c>
      <c r="B882" s="5" t="s">
        <v>1335</v>
      </c>
      <c r="C882" s="5" t="s">
        <v>2931</v>
      </c>
      <c r="D882" s="5"/>
      <c r="E882" s="9" t="s">
        <v>2932</v>
      </c>
      <c r="F882" s="10">
        <v>2020</v>
      </c>
      <c r="G882" s="10" t="s">
        <v>68</v>
      </c>
      <c r="H882" s="10" t="s">
        <v>1346</v>
      </c>
      <c r="I882" s="10">
        <v>1300</v>
      </c>
      <c r="J882" s="10" t="s">
        <v>17</v>
      </c>
      <c r="K882" s="10" t="s">
        <v>1339</v>
      </c>
      <c r="L882" s="10" t="s">
        <v>18</v>
      </c>
      <c r="M882" s="11">
        <v>1</v>
      </c>
      <c r="N882" s="10">
        <v>1</v>
      </c>
      <c r="O882" s="12" t="s">
        <v>2933</v>
      </c>
      <c r="P882" s="11">
        <f ca="1">IFERROR(__xludf.DUMMYFUNCTION("COUNTA(SPLIT(Q882,"" ""))"),171)</f>
        <v>171</v>
      </c>
      <c r="Q882" s="11">
        <v>7</v>
      </c>
      <c r="R882" s="11">
        <f ca="1">IFERROR(__xludf.DUMMYFUNCTION("COUNTA(SPLIT($Q882,CHAR(10),FALSE))"),2)</f>
        <v>2</v>
      </c>
      <c r="S882" s="2">
        <v>-3.0515245279999998</v>
      </c>
      <c r="T882" s="2">
        <v>0.58403760599999999</v>
      </c>
      <c r="U882" s="2">
        <v>35.53</v>
      </c>
      <c r="V882" s="2">
        <v>14.44</v>
      </c>
      <c r="W882" s="2">
        <v>15.85</v>
      </c>
      <c r="X882" s="2">
        <v>15</v>
      </c>
      <c r="Y882" s="2">
        <v>11.8</v>
      </c>
      <c r="Z882" s="2">
        <v>0.26172000000000001</v>
      </c>
      <c r="AA882" s="2">
        <v>0.24972</v>
      </c>
      <c r="AB882" s="2">
        <v>7.7349571199999998</v>
      </c>
    </row>
    <row r="883" spans="1:28" x14ac:dyDescent="0.2">
      <c r="A883" s="8">
        <v>2450</v>
      </c>
      <c r="B883" s="5" t="s">
        <v>1319</v>
      </c>
      <c r="C883" s="5" t="s">
        <v>2934</v>
      </c>
      <c r="D883" s="5"/>
      <c r="E883" s="9" t="s">
        <v>2935</v>
      </c>
      <c r="F883" s="10">
        <v>2020</v>
      </c>
      <c r="G883" s="10" t="s">
        <v>68</v>
      </c>
      <c r="H883" s="10" t="s">
        <v>1338</v>
      </c>
      <c r="I883" s="10">
        <v>1100</v>
      </c>
      <c r="J883" s="10" t="s">
        <v>17</v>
      </c>
      <c r="K883" s="10" t="s">
        <v>1323</v>
      </c>
      <c r="L883" s="10" t="s">
        <v>18</v>
      </c>
      <c r="M883" s="11">
        <v>1</v>
      </c>
      <c r="N883" s="10">
        <v>1</v>
      </c>
      <c r="O883" s="12" t="s">
        <v>2936</v>
      </c>
      <c r="P883" s="11">
        <f ca="1">IFERROR(__xludf.DUMMYFUNCTION("COUNTA(SPLIT(Q883,"" ""))"),182)</f>
        <v>182</v>
      </c>
      <c r="Q883" s="11">
        <v>11</v>
      </c>
      <c r="R883" s="11">
        <f ca="1">IFERROR(__xludf.DUMMYFUNCTION("COUNTA(SPLIT($Q883,CHAR(10),FALSE))"),3)</f>
        <v>3</v>
      </c>
      <c r="S883" s="2">
        <v>-0.64896178599999998</v>
      </c>
      <c r="T883" s="2">
        <v>0.45362696000000002</v>
      </c>
      <c r="U883" s="2">
        <v>53.3</v>
      </c>
      <c r="V883" s="2">
        <v>9.98</v>
      </c>
      <c r="W883" s="2">
        <v>11.19</v>
      </c>
      <c r="X883" s="2">
        <v>12</v>
      </c>
      <c r="Y883" s="2">
        <v>10.039999999999999</v>
      </c>
      <c r="Z883" s="2">
        <v>0.22406999999999999</v>
      </c>
      <c r="AA883" s="2">
        <v>0.18540000000000001</v>
      </c>
      <c r="AB883" s="2">
        <v>11.85765788</v>
      </c>
    </row>
    <row r="884" spans="1:28" x14ac:dyDescent="0.2">
      <c r="A884" s="8">
        <v>2451</v>
      </c>
      <c r="B884" s="5" t="s">
        <v>1335</v>
      </c>
      <c r="C884" s="5" t="s">
        <v>2937</v>
      </c>
      <c r="D884" s="5"/>
      <c r="E884" s="9" t="s">
        <v>2938</v>
      </c>
      <c r="F884" s="10">
        <v>2020</v>
      </c>
      <c r="G884" s="10" t="s">
        <v>68</v>
      </c>
      <c r="H884" s="10" t="s">
        <v>1338</v>
      </c>
      <c r="I884" s="10">
        <v>1300</v>
      </c>
      <c r="J884" s="10" t="s">
        <v>17</v>
      </c>
      <c r="K884" s="10" t="s">
        <v>1339</v>
      </c>
      <c r="L884" s="10" t="s">
        <v>18</v>
      </c>
      <c r="M884" s="11">
        <v>1</v>
      </c>
      <c r="N884" s="10">
        <v>1</v>
      </c>
      <c r="O884" s="12" t="s">
        <v>2939</v>
      </c>
      <c r="P884" s="11">
        <f ca="1">IFERROR(__xludf.DUMMYFUNCTION("COUNTA(SPLIT(Q884,"" ""))"),178)</f>
        <v>178</v>
      </c>
      <c r="Q884" s="11">
        <v>8</v>
      </c>
      <c r="R884" s="11">
        <f ca="1">IFERROR(__xludf.DUMMYFUNCTION("COUNTA(SPLIT($Q884,CHAR(10),FALSE))"),2)</f>
        <v>2</v>
      </c>
      <c r="S884" s="2">
        <v>-1.430236026</v>
      </c>
      <c r="T884" s="2">
        <v>0.47244438799999999</v>
      </c>
      <c r="U884" s="2">
        <v>48.15</v>
      </c>
      <c r="V884" s="2">
        <v>12.32</v>
      </c>
      <c r="W884" s="2">
        <v>13.86</v>
      </c>
      <c r="X884" s="2">
        <v>12</v>
      </c>
      <c r="Y884" s="2">
        <v>9.5399999999999991</v>
      </c>
      <c r="Z884" s="2">
        <v>0.22857</v>
      </c>
      <c r="AA884" s="2">
        <v>0.20718</v>
      </c>
      <c r="AB884" s="2">
        <v>6.4779920049999999</v>
      </c>
    </row>
    <row r="885" spans="1:28" x14ac:dyDescent="0.2">
      <c r="A885" s="8">
        <v>2452</v>
      </c>
      <c r="B885" s="5" t="s">
        <v>1335</v>
      </c>
      <c r="C885" s="5" t="s">
        <v>2940</v>
      </c>
      <c r="D885" s="5"/>
      <c r="E885" s="9" t="s">
        <v>2941</v>
      </c>
      <c r="F885" s="10">
        <v>2020</v>
      </c>
      <c r="G885" s="10" t="s">
        <v>68</v>
      </c>
      <c r="H885" s="10" t="s">
        <v>1346</v>
      </c>
      <c r="I885" s="10">
        <v>1300</v>
      </c>
      <c r="J885" s="10" t="s">
        <v>51</v>
      </c>
      <c r="K885" s="10" t="s">
        <v>1339</v>
      </c>
      <c r="L885" s="10" t="s">
        <v>18</v>
      </c>
      <c r="M885" s="11">
        <v>1</v>
      </c>
      <c r="N885" s="10">
        <v>1</v>
      </c>
      <c r="O885" s="12" t="s">
        <v>2942</v>
      </c>
      <c r="P885" s="11">
        <f ca="1">IFERROR(__xludf.DUMMYFUNCTION("COUNTA(SPLIT(Q885,"" ""))"),189)</f>
        <v>189</v>
      </c>
      <c r="Q885" s="11">
        <v>9</v>
      </c>
      <c r="R885" s="11">
        <f ca="1">IFERROR(__xludf.DUMMYFUNCTION("COUNTA(SPLIT($Q885,CHAR(10),FALSE))"),2)</f>
        <v>2</v>
      </c>
      <c r="S885" s="2">
        <v>-3.1185580640000001</v>
      </c>
      <c r="T885" s="2">
        <v>0.54362546899999997</v>
      </c>
      <c r="U885" s="2">
        <v>36.25</v>
      </c>
      <c r="V885" s="2">
        <v>13.5</v>
      </c>
      <c r="W885" s="2">
        <v>13.81</v>
      </c>
      <c r="X885" s="2">
        <v>15</v>
      </c>
      <c r="Y885" s="2">
        <v>11.68</v>
      </c>
      <c r="Z885" s="2">
        <v>0.36347000000000002</v>
      </c>
      <c r="AA885" s="2">
        <v>0.33500999999999997</v>
      </c>
      <c r="AB885" s="2">
        <v>12.016298069999999</v>
      </c>
    </row>
    <row r="886" spans="1:28" x14ac:dyDescent="0.2">
      <c r="A886" s="8">
        <v>2453</v>
      </c>
      <c r="B886" s="5" t="s">
        <v>1335</v>
      </c>
      <c r="C886" s="5" t="s">
        <v>2943</v>
      </c>
      <c r="D886" s="5"/>
      <c r="E886" s="9" t="s">
        <v>2944</v>
      </c>
      <c r="F886" s="10">
        <v>2020</v>
      </c>
      <c r="G886" s="10" t="s">
        <v>68</v>
      </c>
      <c r="H886" s="10" t="s">
        <v>1346</v>
      </c>
      <c r="I886" s="10">
        <v>1100</v>
      </c>
      <c r="J886" s="10" t="s">
        <v>51</v>
      </c>
      <c r="K886" s="10" t="s">
        <v>1339</v>
      </c>
      <c r="L886" s="10" t="s">
        <v>18</v>
      </c>
      <c r="M886" s="11">
        <v>1</v>
      </c>
      <c r="N886" s="10">
        <v>1</v>
      </c>
      <c r="O886" s="12" t="s">
        <v>2945</v>
      </c>
      <c r="P886" s="11">
        <f ca="1">IFERROR(__xludf.DUMMYFUNCTION("COUNTA(SPLIT(Q886,"" ""))"),193)</f>
        <v>193</v>
      </c>
      <c r="Q886" s="11">
        <v>11</v>
      </c>
      <c r="R886" s="11">
        <f ca="1">IFERROR(__xludf.DUMMYFUNCTION("COUNTA(SPLIT($Q886,CHAR(10),FALSE))"),3)</f>
        <v>3</v>
      </c>
      <c r="S886" s="2">
        <v>-0.388831869</v>
      </c>
      <c r="T886" s="2">
        <v>0.45578492799999998</v>
      </c>
      <c r="U886" s="2">
        <v>74.430000000000007</v>
      </c>
      <c r="V886" s="2">
        <v>7.33</v>
      </c>
      <c r="W886" s="2">
        <v>7.17</v>
      </c>
      <c r="X886" s="2">
        <v>8</v>
      </c>
      <c r="Y886" s="2">
        <v>7.49</v>
      </c>
      <c r="Z886" s="2">
        <v>0.33074999999999999</v>
      </c>
      <c r="AA886" s="2">
        <v>0.31952000000000003</v>
      </c>
      <c r="AB886" s="2">
        <v>13.137446539999999</v>
      </c>
    </row>
    <row r="887" spans="1:28" x14ac:dyDescent="0.2">
      <c r="A887" s="8">
        <v>2454</v>
      </c>
      <c r="B887" s="5" t="s">
        <v>1335</v>
      </c>
      <c r="C887" s="5" t="s">
        <v>2946</v>
      </c>
      <c r="D887" s="5"/>
      <c r="E887" s="9" t="s">
        <v>2947</v>
      </c>
      <c r="F887" s="10">
        <v>2020</v>
      </c>
      <c r="G887" s="10" t="s">
        <v>68</v>
      </c>
      <c r="H887" s="10" t="s">
        <v>1346</v>
      </c>
      <c r="I887" s="10">
        <v>1300</v>
      </c>
      <c r="J887" s="10" t="s">
        <v>51</v>
      </c>
      <c r="K887" s="10" t="s">
        <v>1339</v>
      </c>
      <c r="L887" s="10" t="s">
        <v>18</v>
      </c>
      <c r="M887" s="11">
        <v>1</v>
      </c>
      <c r="N887" s="10">
        <v>1</v>
      </c>
      <c r="O887" s="12" t="s">
        <v>2948</v>
      </c>
      <c r="P887" s="11">
        <f ca="1">IFERROR(__xludf.DUMMYFUNCTION("COUNTA(SPLIT(Q887,"" ""))"),182)</f>
        <v>182</v>
      </c>
      <c r="Q887" s="11">
        <v>9</v>
      </c>
      <c r="R887" s="11">
        <f ca="1">IFERROR(__xludf.DUMMYFUNCTION("COUNTA(SPLIT($Q887,CHAR(10),FALSE))"),2)</f>
        <v>2</v>
      </c>
      <c r="S887" s="2">
        <v>-2.652384117</v>
      </c>
      <c r="T887" s="2">
        <v>0.52802765399999996</v>
      </c>
      <c r="U887" s="2">
        <v>32.71</v>
      </c>
      <c r="V887" s="2">
        <v>13.75</v>
      </c>
      <c r="W887" s="2">
        <v>14.33</v>
      </c>
      <c r="X887" s="2">
        <v>15</v>
      </c>
      <c r="Y887" s="2">
        <v>10.68</v>
      </c>
      <c r="Z887" s="2">
        <v>0.40106000000000003</v>
      </c>
      <c r="AA887" s="2">
        <v>0.36506</v>
      </c>
      <c r="AB887" s="2">
        <v>3.4734619649999998</v>
      </c>
    </row>
    <row r="888" spans="1:28" x14ac:dyDescent="0.2">
      <c r="A888" s="8">
        <v>2455</v>
      </c>
      <c r="B888" s="5" t="s">
        <v>1335</v>
      </c>
      <c r="C888" s="5" t="s">
        <v>2949</v>
      </c>
      <c r="D888" s="5"/>
      <c r="E888" s="9" t="s">
        <v>2950</v>
      </c>
      <c r="F888" s="10">
        <v>2020</v>
      </c>
      <c r="G888" s="10" t="s">
        <v>68</v>
      </c>
      <c r="H888" s="10" t="s">
        <v>1346</v>
      </c>
      <c r="I888" s="10">
        <v>1100</v>
      </c>
      <c r="J888" s="10" t="s">
        <v>51</v>
      </c>
      <c r="K888" s="10" t="s">
        <v>1339</v>
      </c>
      <c r="L888" s="10" t="s">
        <v>18</v>
      </c>
      <c r="M888" s="11">
        <v>1</v>
      </c>
      <c r="N888" s="10">
        <v>1</v>
      </c>
      <c r="O888" s="12" t="s">
        <v>2951</v>
      </c>
      <c r="P888" s="11">
        <f ca="1">IFERROR(__xludf.DUMMYFUNCTION("COUNTA(SPLIT(Q888,"" ""))"),159)</f>
        <v>159</v>
      </c>
      <c r="Q888" s="11">
        <v>8</v>
      </c>
      <c r="R888" s="11">
        <f ca="1">IFERROR(__xludf.DUMMYFUNCTION("COUNTA(SPLIT($Q888,CHAR(10),FALSE))"),3)</f>
        <v>3</v>
      </c>
      <c r="S888" s="2">
        <v>-2.864956753</v>
      </c>
      <c r="T888" s="2">
        <v>0.51556296499999998</v>
      </c>
      <c r="U888" s="2">
        <v>49.66</v>
      </c>
      <c r="V888" s="2">
        <v>12.08</v>
      </c>
      <c r="W888" s="2">
        <v>10.9</v>
      </c>
      <c r="X888" s="2">
        <v>14</v>
      </c>
      <c r="Y888" s="2">
        <v>10.44</v>
      </c>
      <c r="Z888" s="2">
        <v>0.36241000000000001</v>
      </c>
      <c r="AA888" s="2">
        <v>0.36969000000000002</v>
      </c>
      <c r="AB888" s="2">
        <v>11.342387110000001</v>
      </c>
    </row>
    <row r="889" spans="1:28" x14ac:dyDescent="0.2">
      <c r="A889" s="8">
        <v>2456</v>
      </c>
      <c r="B889" s="5" t="s">
        <v>1335</v>
      </c>
      <c r="C889" s="5" t="s">
        <v>2952</v>
      </c>
      <c r="D889" s="5"/>
      <c r="E889" s="9" t="s">
        <v>2953</v>
      </c>
      <c r="F889" s="10">
        <v>2020</v>
      </c>
      <c r="G889" s="10" t="s">
        <v>68</v>
      </c>
      <c r="H889" s="10" t="s">
        <v>1346</v>
      </c>
      <c r="I889" s="10">
        <v>1300</v>
      </c>
      <c r="J889" s="10" t="s">
        <v>17</v>
      </c>
      <c r="K889" s="10" t="s">
        <v>1339</v>
      </c>
      <c r="L889" s="10" t="s">
        <v>18</v>
      </c>
      <c r="M889" s="11">
        <v>1</v>
      </c>
      <c r="N889" s="10">
        <v>1</v>
      </c>
      <c r="O889" s="12" t="s">
        <v>2954</v>
      </c>
      <c r="P889" s="11">
        <f ca="1">IFERROR(__xludf.DUMMYFUNCTION("COUNTA(SPLIT(Q889,"" ""))"),151)</f>
        <v>151</v>
      </c>
      <c r="Q889" s="11">
        <v>8</v>
      </c>
      <c r="R889" s="11">
        <f ca="1">IFERROR(__xludf.DUMMYFUNCTION("COUNTA(SPLIT($Q889,CHAR(10),FALSE))"),3)</f>
        <v>3</v>
      </c>
      <c r="S889" s="2">
        <v>-2.3542300790000001</v>
      </c>
      <c r="T889" s="2">
        <v>0.52335995899999999</v>
      </c>
      <c r="U889" s="2">
        <v>47.29</v>
      </c>
      <c r="V889" s="2">
        <v>11.38</v>
      </c>
      <c r="W889" s="2">
        <v>12.27</v>
      </c>
      <c r="X889" s="2">
        <v>13</v>
      </c>
      <c r="Y889" s="2">
        <v>9.98</v>
      </c>
      <c r="Z889" s="2">
        <v>0.37724000000000002</v>
      </c>
      <c r="AA889" s="2">
        <v>0.39008999999999999</v>
      </c>
      <c r="AB889" s="2">
        <v>7.7036665549999999</v>
      </c>
    </row>
    <row r="890" spans="1:28" x14ac:dyDescent="0.2">
      <c r="A890" s="8">
        <v>2457</v>
      </c>
      <c r="B890" s="5" t="s">
        <v>2955</v>
      </c>
      <c r="C890" s="5" t="s">
        <v>2956</v>
      </c>
      <c r="D890" s="5"/>
      <c r="E890" s="9" t="s">
        <v>2957</v>
      </c>
      <c r="F890" s="10">
        <v>2020</v>
      </c>
      <c r="G890" s="10" t="s">
        <v>68</v>
      </c>
      <c r="H890" s="10"/>
      <c r="I890" s="10">
        <v>1100</v>
      </c>
      <c r="J890" s="10" t="s">
        <v>17</v>
      </c>
      <c r="K890" s="10" t="s">
        <v>1354</v>
      </c>
      <c r="L890" s="10" t="s">
        <v>30</v>
      </c>
      <c r="M890" s="11">
        <v>3</v>
      </c>
      <c r="N890" s="10">
        <v>2</v>
      </c>
      <c r="O890" s="12" t="s">
        <v>2958</v>
      </c>
      <c r="P890" s="11">
        <f ca="1">IFERROR(__xludf.DUMMYFUNCTION("COUNTA(SPLIT(Q890,"" ""))"),199)</f>
        <v>199</v>
      </c>
      <c r="Q890" s="11">
        <v>7</v>
      </c>
      <c r="R890" s="11">
        <f ca="1">IFERROR(__xludf.DUMMYFUNCTION("COUNTA(SPLIT($Q890,CHAR(10),FALSE))"),1)</f>
        <v>1</v>
      </c>
      <c r="S890" s="2">
        <v>-0.90914119299999996</v>
      </c>
      <c r="T890" s="2">
        <v>0.44917480900000001</v>
      </c>
      <c r="U890" s="2">
        <v>66.150000000000006</v>
      </c>
      <c r="V890" s="2">
        <v>11.17</v>
      </c>
      <c r="W890" s="2">
        <v>12.91</v>
      </c>
      <c r="X890" s="2">
        <v>10</v>
      </c>
      <c r="Y890" s="2">
        <v>7.81</v>
      </c>
      <c r="Z890" s="2">
        <v>0.11625000000000001</v>
      </c>
      <c r="AA890" s="2">
        <v>9.8320000000000005E-2</v>
      </c>
      <c r="AB890" s="2">
        <v>21.255310130000002</v>
      </c>
    </row>
    <row r="891" spans="1:28" x14ac:dyDescent="0.2">
      <c r="A891" s="8">
        <v>2458</v>
      </c>
      <c r="B891" s="5" t="s">
        <v>1319</v>
      </c>
      <c r="C891" s="5" t="s">
        <v>2959</v>
      </c>
      <c r="D891" s="5"/>
      <c r="E891" s="9" t="s">
        <v>2960</v>
      </c>
      <c r="F891" s="10">
        <v>2020</v>
      </c>
      <c r="G891" s="10" t="s">
        <v>68</v>
      </c>
      <c r="H891" s="10" t="s">
        <v>1338</v>
      </c>
      <c r="I891" s="10">
        <v>1100</v>
      </c>
      <c r="J891" s="10" t="s">
        <v>51</v>
      </c>
      <c r="K891" s="10" t="s">
        <v>1323</v>
      </c>
      <c r="L891" s="10" t="s">
        <v>18</v>
      </c>
      <c r="M891" s="11">
        <v>1</v>
      </c>
      <c r="N891" s="10">
        <v>1</v>
      </c>
      <c r="O891" s="12" t="s">
        <v>2961</v>
      </c>
      <c r="P891" s="11">
        <f ca="1">IFERROR(__xludf.DUMMYFUNCTION("COUNTA(SPLIT(Q891,"" ""))"),178)</f>
        <v>178</v>
      </c>
      <c r="Q891" s="11">
        <v>13</v>
      </c>
      <c r="R891" s="11">
        <f ca="1">IFERROR(__xludf.DUMMYFUNCTION("COUNTA(SPLIT($Q891,CHAR(10),FALSE))"),3)</f>
        <v>3</v>
      </c>
      <c r="S891" s="2">
        <v>-0.61550360000000004</v>
      </c>
      <c r="T891" s="2">
        <v>0.48993206700000003</v>
      </c>
      <c r="U891" s="2">
        <v>37.68</v>
      </c>
      <c r="V891" s="2">
        <v>11.44</v>
      </c>
      <c r="W891" s="2">
        <v>10.210000000000001</v>
      </c>
      <c r="X891" s="2">
        <v>13</v>
      </c>
      <c r="Y891" s="2">
        <v>12.04</v>
      </c>
      <c r="Z891" s="2">
        <v>0.30145</v>
      </c>
      <c r="AA891" s="2">
        <v>0.26273999999999997</v>
      </c>
      <c r="AB891" s="2">
        <v>16.70531806</v>
      </c>
    </row>
    <row r="892" spans="1:28" x14ac:dyDescent="0.2">
      <c r="A892" s="8">
        <v>2460</v>
      </c>
      <c r="B892" s="5" t="s">
        <v>1335</v>
      </c>
      <c r="C892" s="5" t="s">
        <v>2962</v>
      </c>
      <c r="D892" s="5"/>
      <c r="E892" s="9" t="s">
        <v>2963</v>
      </c>
      <c r="F892" s="10">
        <v>2020</v>
      </c>
      <c r="G892" s="10" t="s">
        <v>68</v>
      </c>
      <c r="H892" s="10" t="s">
        <v>1322</v>
      </c>
      <c r="I892" s="10">
        <v>1300</v>
      </c>
      <c r="J892" s="10" t="s">
        <v>51</v>
      </c>
      <c r="K892" s="10" t="s">
        <v>1339</v>
      </c>
      <c r="L892" s="10" t="s">
        <v>18</v>
      </c>
      <c r="M892" s="11">
        <v>1</v>
      </c>
      <c r="N892" s="10">
        <v>1</v>
      </c>
      <c r="O892" s="12" t="s">
        <v>2964</v>
      </c>
      <c r="P892" s="11">
        <f ca="1">IFERROR(__xludf.DUMMYFUNCTION("COUNTA(SPLIT(Q892,"" ""))"),174)</f>
        <v>174</v>
      </c>
      <c r="Q892" s="11">
        <v>5</v>
      </c>
      <c r="R892" s="11">
        <f ca="1">IFERROR(__xludf.DUMMYFUNCTION("COUNTA(SPLIT($Q892,CHAR(10),FALSE))"),1)</f>
        <v>1</v>
      </c>
      <c r="S892" s="2">
        <v>-2.451055175</v>
      </c>
      <c r="T892" s="2">
        <v>0.50706058099999995</v>
      </c>
      <c r="U892" s="2">
        <v>13.18</v>
      </c>
      <c r="V892" s="2">
        <v>20.22</v>
      </c>
      <c r="W892" s="2">
        <v>22.7</v>
      </c>
      <c r="X892" s="2">
        <v>18</v>
      </c>
      <c r="Y892" s="2">
        <v>12.62</v>
      </c>
      <c r="Z892" s="2">
        <v>0.35060000000000002</v>
      </c>
      <c r="AA892" s="2">
        <v>0.31725999999999999</v>
      </c>
      <c r="AB892" s="2">
        <v>-3.990789033</v>
      </c>
    </row>
    <row r="893" spans="1:28" x14ac:dyDescent="0.2">
      <c r="A893" s="8">
        <v>2461</v>
      </c>
      <c r="B893" s="5" t="s">
        <v>1335</v>
      </c>
      <c r="C893" s="5" t="s">
        <v>2965</v>
      </c>
      <c r="D893" s="5"/>
      <c r="E893" s="9" t="s">
        <v>2966</v>
      </c>
      <c r="F893" s="10">
        <v>2020</v>
      </c>
      <c r="G893" s="10" t="s">
        <v>68</v>
      </c>
      <c r="H893" s="10" t="s">
        <v>1338</v>
      </c>
      <c r="I893" s="10">
        <v>1300</v>
      </c>
      <c r="J893" s="10" t="s">
        <v>17</v>
      </c>
      <c r="K893" s="10" t="s">
        <v>1339</v>
      </c>
      <c r="L893" s="10" t="s">
        <v>18</v>
      </c>
      <c r="M893" s="11">
        <v>1</v>
      </c>
      <c r="N893" s="10">
        <v>1</v>
      </c>
      <c r="O893" s="12" t="s">
        <v>2967</v>
      </c>
      <c r="P893" s="11">
        <f ca="1">IFERROR(__xludf.DUMMYFUNCTION("COUNTA(SPLIT(Q893,"" ""))"),171)</f>
        <v>171</v>
      </c>
      <c r="Q893" s="11">
        <v>8</v>
      </c>
      <c r="R893" s="11">
        <f ca="1">IFERROR(__xludf.DUMMYFUNCTION("COUNTA(SPLIT($Q893,CHAR(10),FALSE))"),3)</f>
        <v>3</v>
      </c>
      <c r="S893" s="2">
        <v>-1.3570383779999999</v>
      </c>
      <c r="T893" s="2">
        <v>0.47283064499999999</v>
      </c>
      <c r="U893" s="2">
        <v>23.78</v>
      </c>
      <c r="V893" s="2">
        <v>15.44</v>
      </c>
      <c r="W893" s="2">
        <v>14.82</v>
      </c>
      <c r="X893" s="2">
        <v>16</v>
      </c>
      <c r="Y893" s="2">
        <v>12.58</v>
      </c>
      <c r="Z893" s="2">
        <v>0.29830000000000001</v>
      </c>
      <c r="AA893" s="2">
        <v>0.26765</v>
      </c>
      <c r="AB893" s="2">
        <v>7.5195465199999996</v>
      </c>
    </row>
    <row r="894" spans="1:28" x14ac:dyDescent="0.2">
      <c r="A894" s="8">
        <v>2462</v>
      </c>
      <c r="B894" s="5" t="s">
        <v>1319</v>
      </c>
      <c r="C894" s="5" t="s">
        <v>2968</v>
      </c>
      <c r="D894" s="5"/>
      <c r="E894" s="9" t="s">
        <v>2969</v>
      </c>
      <c r="F894" s="10">
        <v>2020</v>
      </c>
      <c r="G894" s="10" t="s">
        <v>68</v>
      </c>
      <c r="H894" s="10" t="s">
        <v>1338</v>
      </c>
      <c r="I894" s="10">
        <v>1100</v>
      </c>
      <c r="J894" s="10" t="s">
        <v>17</v>
      </c>
      <c r="K894" s="10" t="s">
        <v>1323</v>
      </c>
      <c r="L894" s="10" t="s">
        <v>18</v>
      </c>
      <c r="M894" s="11">
        <v>1</v>
      </c>
      <c r="N894" s="10">
        <v>1</v>
      </c>
      <c r="O894" s="12" t="s">
        <v>2970</v>
      </c>
      <c r="P894" s="11">
        <f ca="1">IFERROR(__xludf.DUMMYFUNCTION("COUNTA(SPLIT(Q894,"" ""))"),140)</f>
        <v>140</v>
      </c>
      <c r="Q894" s="11">
        <v>11</v>
      </c>
      <c r="R894" s="11">
        <f ca="1">IFERROR(__xludf.DUMMYFUNCTION("COUNTA(SPLIT($Q894,CHAR(10),FALSE))"),3)</f>
        <v>3</v>
      </c>
      <c r="S894" s="2">
        <v>-1.4517685119999999</v>
      </c>
      <c r="T894" s="2">
        <v>0.45270631099999997</v>
      </c>
      <c r="U894" s="2">
        <v>57.57</v>
      </c>
      <c r="V894" s="2">
        <v>8.4600000000000009</v>
      </c>
      <c r="W894" s="2">
        <v>8.48</v>
      </c>
      <c r="X894" s="2">
        <v>11</v>
      </c>
      <c r="Y894" s="2">
        <v>10.35</v>
      </c>
      <c r="Z894" s="2">
        <v>0.36784</v>
      </c>
      <c r="AA894" s="2">
        <v>0.38725999999999999</v>
      </c>
      <c r="AB894" s="2">
        <v>7.7299258259999997</v>
      </c>
    </row>
    <row r="895" spans="1:28" x14ac:dyDescent="0.2">
      <c r="A895" s="8">
        <v>2463</v>
      </c>
      <c r="B895" s="5" t="s">
        <v>1319</v>
      </c>
      <c r="C895" s="5" t="s">
        <v>2971</v>
      </c>
      <c r="D895" s="5"/>
      <c r="E895" s="9" t="s">
        <v>2972</v>
      </c>
      <c r="F895" s="10">
        <v>2020</v>
      </c>
      <c r="G895" s="10" t="s">
        <v>68</v>
      </c>
      <c r="H895" s="10" t="s">
        <v>1346</v>
      </c>
      <c r="I895" s="10">
        <v>1100</v>
      </c>
      <c r="J895" s="10" t="s">
        <v>17</v>
      </c>
      <c r="K895" s="10" t="s">
        <v>1323</v>
      </c>
      <c r="L895" s="10" t="s">
        <v>22</v>
      </c>
      <c r="M895" s="11">
        <v>2</v>
      </c>
      <c r="N895" s="10">
        <v>1.5</v>
      </c>
      <c r="O895" s="12" t="s">
        <v>2973</v>
      </c>
      <c r="P895" s="11">
        <f ca="1">IFERROR(__xludf.DUMMYFUNCTION("COUNTA(SPLIT(Q895,"" ""))"),188)</f>
        <v>188</v>
      </c>
      <c r="Q895" s="11">
        <v>14</v>
      </c>
      <c r="R895" s="11">
        <f ca="1">IFERROR(__xludf.DUMMYFUNCTION("COUNTA(SPLIT($Q895,CHAR(10),FALSE))"),4)</f>
        <v>4</v>
      </c>
      <c r="S895" s="2">
        <v>-1.8429025299999999</v>
      </c>
      <c r="T895" s="2">
        <v>0.47837626300000002</v>
      </c>
      <c r="U895" s="2">
        <v>58.02</v>
      </c>
      <c r="V895" s="2">
        <v>8.61</v>
      </c>
      <c r="W895" s="2">
        <v>7.49</v>
      </c>
      <c r="X895" s="2">
        <v>11</v>
      </c>
      <c r="Y895" s="2">
        <v>9.5299999999999994</v>
      </c>
      <c r="Z895" s="2">
        <v>0.29641000000000001</v>
      </c>
      <c r="AA895" s="2">
        <v>0.26829999999999998</v>
      </c>
      <c r="AB895" s="2">
        <v>10.33708193</v>
      </c>
    </row>
    <row r="896" spans="1:28" x14ac:dyDescent="0.2">
      <c r="A896" s="8">
        <v>2464</v>
      </c>
      <c r="B896" s="5" t="s">
        <v>1319</v>
      </c>
      <c r="C896" s="5" t="s">
        <v>2974</v>
      </c>
      <c r="D896" s="5"/>
      <c r="E896" s="9" t="s">
        <v>2975</v>
      </c>
      <c r="F896" s="10">
        <v>2020</v>
      </c>
      <c r="G896" s="10" t="s">
        <v>68</v>
      </c>
      <c r="H896" s="10" t="s">
        <v>1346</v>
      </c>
      <c r="I896" s="10">
        <v>900</v>
      </c>
      <c r="J896" s="10" t="s">
        <v>51</v>
      </c>
      <c r="K896" s="10" t="s">
        <v>1323</v>
      </c>
      <c r="L896" s="10" t="s">
        <v>18</v>
      </c>
      <c r="M896" s="11">
        <v>1</v>
      </c>
      <c r="N896" s="10">
        <v>1</v>
      </c>
      <c r="O896" s="12" t="s">
        <v>2976</v>
      </c>
      <c r="P896" s="11">
        <f ca="1">IFERROR(__xludf.DUMMYFUNCTION("COUNTA(SPLIT(Q896,"" ""))"),157)</f>
        <v>157</v>
      </c>
      <c r="Q896" s="11">
        <v>12</v>
      </c>
      <c r="R896" s="11">
        <f ca="1">IFERROR(__xludf.DUMMYFUNCTION("COUNTA(SPLIT($Q896,CHAR(10),FALSE))"),4)</f>
        <v>4</v>
      </c>
      <c r="S896" s="2">
        <v>-1.134821962</v>
      </c>
      <c r="T896" s="2">
        <v>0.48065921</v>
      </c>
      <c r="U896" s="2">
        <v>57.41</v>
      </c>
      <c r="V896" s="2">
        <v>8.56</v>
      </c>
      <c r="W896" s="2">
        <v>7.46</v>
      </c>
      <c r="X896" s="2">
        <v>11</v>
      </c>
      <c r="Y896" s="2">
        <v>9.6300000000000008</v>
      </c>
      <c r="Z896" s="2">
        <v>0.32340999999999998</v>
      </c>
      <c r="AA896" s="2">
        <v>0.33279999999999998</v>
      </c>
      <c r="AB896" s="2">
        <v>15.673559729999999</v>
      </c>
    </row>
    <row r="897" spans="1:28" x14ac:dyDescent="0.2">
      <c r="A897" s="8">
        <v>2465</v>
      </c>
      <c r="B897" s="5" t="s">
        <v>1319</v>
      </c>
      <c r="C897" s="5" t="s">
        <v>2974</v>
      </c>
      <c r="D897" s="5"/>
      <c r="E897" s="9" t="s">
        <v>2975</v>
      </c>
      <c r="F897" s="10">
        <v>2020</v>
      </c>
      <c r="G897" s="10" t="s">
        <v>68</v>
      </c>
      <c r="H897" s="10" t="s">
        <v>1338</v>
      </c>
      <c r="I897" s="10">
        <v>1300</v>
      </c>
      <c r="J897" s="10" t="s">
        <v>17</v>
      </c>
      <c r="K897" s="10" t="s">
        <v>1323</v>
      </c>
      <c r="L897" s="10" t="s">
        <v>18</v>
      </c>
      <c r="M897" s="11">
        <v>1</v>
      </c>
      <c r="N897" s="10">
        <v>1</v>
      </c>
      <c r="O897" s="12" t="s">
        <v>2977</v>
      </c>
      <c r="P897" s="11">
        <f ca="1">IFERROR(__xludf.DUMMYFUNCTION("COUNTA(SPLIT(Q897,"" ""))"),179)</f>
        <v>179</v>
      </c>
      <c r="Q897" s="11">
        <v>8</v>
      </c>
      <c r="R897" s="11">
        <f ca="1">IFERROR(__xludf.DUMMYFUNCTION("COUNTA(SPLIT($Q897,CHAR(10),FALSE))"),1)</f>
        <v>1</v>
      </c>
      <c r="S897" s="2">
        <v>-1.612461057</v>
      </c>
      <c r="T897" s="2">
        <v>0.46930740399999998</v>
      </c>
      <c r="U897" s="2">
        <v>63.6</v>
      </c>
      <c r="V897" s="2">
        <v>9.9499999999999993</v>
      </c>
      <c r="W897" s="2">
        <v>10.45</v>
      </c>
      <c r="X897" s="2">
        <v>12</v>
      </c>
      <c r="Y897" s="2">
        <v>7.39</v>
      </c>
      <c r="Z897" s="2">
        <v>0.31109999999999999</v>
      </c>
      <c r="AA897" s="2">
        <v>0.31220999999999999</v>
      </c>
      <c r="AB897" s="2">
        <v>15.07543031</v>
      </c>
    </row>
    <row r="898" spans="1:28" x14ac:dyDescent="0.2">
      <c r="A898" s="8">
        <v>2466</v>
      </c>
      <c r="B898" s="5" t="s">
        <v>1319</v>
      </c>
      <c r="C898" s="5" t="s">
        <v>2978</v>
      </c>
      <c r="D898" s="5"/>
      <c r="E898" s="9" t="s">
        <v>2979</v>
      </c>
      <c r="F898" s="10">
        <v>2020</v>
      </c>
      <c r="G898" s="10" t="s">
        <v>68</v>
      </c>
      <c r="H898" s="10" t="s">
        <v>1338</v>
      </c>
      <c r="I898" s="10">
        <v>1100</v>
      </c>
      <c r="J898" s="10" t="s">
        <v>17</v>
      </c>
      <c r="K898" s="10" t="s">
        <v>1323</v>
      </c>
      <c r="L898" s="10" t="s">
        <v>18</v>
      </c>
      <c r="M898" s="11">
        <v>1</v>
      </c>
      <c r="N898" s="10">
        <v>1</v>
      </c>
      <c r="O898" s="12" t="s">
        <v>2980</v>
      </c>
      <c r="P898" s="11">
        <f ca="1">IFERROR(__xludf.DUMMYFUNCTION("COUNTA(SPLIT(Q898,"" ""))"),173)</f>
        <v>173</v>
      </c>
      <c r="Q898" s="11">
        <v>12</v>
      </c>
      <c r="R898" s="11">
        <f ca="1">IFERROR(__xludf.DUMMYFUNCTION("COUNTA(SPLIT($Q898,CHAR(10),FALSE))"),4)</f>
        <v>4</v>
      </c>
      <c r="S898" s="2">
        <v>-0.302916244</v>
      </c>
      <c r="T898" s="2">
        <v>0.50090904199999997</v>
      </c>
      <c r="U898" s="2">
        <v>48</v>
      </c>
      <c r="V898" s="2">
        <v>10.23</v>
      </c>
      <c r="W898" s="2">
        <v>10.73</v>
      </c>
      <c r="X898" s="2">
        <v>12</v>
      </c>
      <c r="Y898" s="2">
        <v>10.35</v>
      </c>
      <c r="Z898" s="2">
        <v>0.19614000000000001</v>
      </c>
      <c r="AA898" s="2">
        <v>0.1749</v>
      </c>
      <c r="AB898" s="2">
        <v>9.955054788</v>
      </c>
    </row>
    <row r="899" spans="1:28" x14ac:dyDescent="0.2">
      <c r="A899" s="8">
        <v>2467</v>
      </c>
      <c r="B899" s="5" t="s">
        <v>1335</v>
      </c>
      <c r="C899" s="5" t="s">
        <v>2981</v>
      </c>
      <c r="D899" s="5"/>
      <c r="E899" s="9" t="s">
        <v>2982</v>
      </c>
      <c r="F899" s="10">
        <v>2020</v>
      </c>
      <c r="G899" s="10" t="s">
        <v>68</v>
      </c>
      <c r="H899" s="10" t="s">
        <v>1346</v>
      </c>
      <c r="I899" s="10">
        <v>1100</v>
      </c>
      <c r="J899" s="10" t="s">
        <v>51</v>
      </c>
      <c r="K899" s="10" t="s">
        <v>1339</v>
      </c>
      <c r="L899" s="10" t="s">
        <v>18</v>
      </c>
      <c r="M899" s="11">
        <v>1</v>
      </c>
      <c r="N899" s="10">
        <v>1</v>
      </c>
      <c r="O899" s="12" t="s">
        <v>2983</v>
      </c>
      <c r="P899" s="11">
        <f ca="1">IFERROR(__xludf.DUMMYFUNCTION("COUNTA(SPLIT(Q899,"" ""))"),174)</f>
        <v>174</v>
      </c>
      <c r="Q899" s="11">
        <v>8</v>
      </c>
      <c r="R899" s="11">
        <f ca="1">IFERROR(__xludf.DUMMYFUNCTION("COUNTA(SPLIT($Q899,CHAR(10),FALSE))"),2)</f>
        <v>2</v>
      </c>
      <c r="S899" s="2">
        <v>-0.41658873299999999</v>
      </c>
      <c r="T899" s="2">
        <v>0.478623303</v>
      </c>
      <c r="U899" s="2">
        <v>61.93</v>
      </c>
      <c r="V899" s="2">
        <v>10.09</v>
      </c>
      <c r="W899" s="2">
        <v>10.51</v>
      </c>
      <c r="X899" s="2">
        <v>11</v>
      </c>
      <c r="Y899" s="2">
        <v>9.3000000000000007</v>
      </c>
      <c r="Z899" s="2">
        <v>0.20859</v>
      </c>
      <c r="AA899" s="2">
        <v>0.19452</v>
      </c>
      <c r="AB899" s="2">
        <v>6.8025307059999998</v>
      </c>
    </row>
    <row r="900" spans="1:28" x14ac:dyDescent="0.2">
      <c r="A900" s="8">
        <v>2468</v>
      </c>
      <c r="B900" s="5" t="s">
        <v>1335</v>
      </c>
      <c r="C900" s="5" t="s">
        <v>2984</v>
      </c>
      <c r="D900" s="5"/>
      <c r="E900" s="9" t="s">
        <v>2985</v>
      </c>
      <c r="F900" s="10">
        <v>2020</v>
      </c>
      <c r="G900" s="10" t="s">
        <v>68</v>
      </c>
      <c r="H900" s="10" t="s">
        <v>1322</v>
      </c>
      <c r="I900" s="10">
        <v>1300</v>
      </c>
      <c r="J900" s="10" t="s">
        <v>51</v>
      </c>
      <c r="K900" s="10" t="s">
        <v>1339</v>
      </c>
      <c r="L900" s="10" t="s">
        <v>18</v>
      </c>
      <c r="M900" s="11">
        <v>1</v>
      </c>
      <c r="N900" s="10">
        <v>1</v>
      </c>
      <c r="O900" s="12" t="s">
        <v>2986</v>
      </c>
      <c r="P900" s="11">
        <f ca="1">IFERROR(__xludf.DUMMYFUNCTION("COUNTA(SPLIT(Q900,"" ""))"),146)</f>
        <v>146</v>
      </c>
      <c r="Q900" s="11">
        <v>6</v>
      </c>
      <c r="R900" s="11">
        <f ca="1">IFERROR(__xludf.DUMMYFUNCTION("COUNTA(SPLIT($Q900,CHAR(10),FALSE))"),2)</f>
        <v>2</v>
      </c>
      <c r="S900" s="2">
        <v>-1.7173297839999999</v>
      </c>
      <c r="T900" s="2">
        <v>0.47693526800000002</v>
      </c>
      <c r="U900" s="2">
        <v>54.56</v>
      </c>
      <c r="V900" s="2">
        <v>11.86</v>
      </c>
      <c r="W900" s="2">
        <v>12.67</v>
      </c>
      <c r="X900" s="2">
        <v>12</v>
      </c>
      <c r="Y900" s="2">
        <v>8.14</v>
      </c>
      <c r="Z900" s="2">
        <v>0.19603000000000001</v>
      </c>
      <c r="AA900" s="2">
        <v>0.20596</v>
      </c>
      <c r="AB900" s="2">
        <v>11.741552840000001</v>
      </c>
    </row>
    <row r="901" spans="1:28" x14ac:dyDescent="0.2">
      <c r="A901" s="8">
        <v>2469</v>
      </c>
      <c r="B901" s="5" t="s">
        <v>1335</v>
      </c>
      <c r="C901" s="5" t="s">
        <v>2987</v>
      </c>
      <c r="D901" s="5"/>
      <c r="E901" s="9" t="s">
        <v>2988</v>
      </c>
      <c r="F901" s="10">
        <v>2020</v>
      </c>
      <c r="G901" s="10" t="s">
        <v>68</v>
      </c>
      <c r="H901" s="10" t="s">
        <v>1346</v>
      </c>
      <c r="I901" s="10">
        <v>1300</v>
      </c>
      <c r="J901" s="10" t="s">
        <v>51</v>
      </c>
      <c r="K901" s="10" t="s">
        <v>1339</v>
      </c>
      <c r="L901" s="10" t="s">
        <v>18</v>
      </c>
      <c r="M901" s="11">
        <v>1</v>
      </c>
      <c r="N901" s="10">
        <v>1</v>
      </c>
      <c r="O901" s="12" t="s">
        <v>2989</v>
      </c>
      <c r="P901" s="11">
        <f ca="1">IFERROR(__xludf.DUMMYFUNCTION("COUNTA(SPLIT(Q901,"" ""))"),174)</f>
        <v>174</v>
      </c>
      <c r="Q901" s="11">
        <v>9</v>
      </c>
      <c r="R901" s="11">
        <f ca="1">IFERROR(__xludf.DUMMYFUNCTION("COUNTA(SPLIT($Q901,CHAR(10),FALSE))"),3)</f>
        <v>3</v>
      </c>
      <c r="S901" s="2">
        <v>-2.088891083</v>
      </c>
      <c r="T901" s="2">
        <v>0.47060441800000002</v>
      </c>
      <c r="U901" s="2">
        <v>32.21</v>
      </c>
      <c r="V901" s="2">
        <v>13.63</v>
      </c>
      <c r="W901" s="2">
        <v>12.82</v>
      </c>
      <c r="X901" s="2">
        <v>13</v>
      </c>
      <c r="Y901" s="2">
        <v>10.62</v>
      </c>
      <c r="Z901" s="2">
        <v>0.31607000000000002</v>
      </c>
      <c r="AA901" s="2">
        <v>0.29310999999999998</v>
      </c>
      <c r="AB901" s="2">
        <v>9.6243601410000004</v>
      </c>
    </row>
    <row r="902" spans="1:28" x14ac:dyDescent="0.2">
      <c r="A902" s="8">
        <v>2470</v>
      </c>
      <c r="B902" s="5" t="s">
        <v>1335</v>
      </c>
      <c r="C902" s="5" t="s">
        <v>2990</v>
      </c>
      <c r="D902" s="5"/>
      <c r="E902" s="9" t="s">
        <v>2991</v>
      </c>
      <c r="F902" s="10">
        <v>2020</v>
      </c>
      <c r="G902" s="10" t="s">
        <v>68</v>
      </c>
      <c r="H902" s="10" t="s">
        <v>1322</v>
      </c>
      <c r="I902" s="10">
        <v>1700</v>
      </c>
      <c r="J902" s="10" t="s">
        <v>51</v>
      </c>
      <c r="K902" s="10" t="s">
        <v>1339</v>
      </c>
      <c r="L902" s="10" t="s">
        <v>22</v>
      </c>
      <c r="M902" s="11">
        <v>2</v>
      </c>
      <c r="N902" s="10">
        <v>2</v>
      </c>
      <c r="O902" s="12" t="s">
        <v>2992</v>
      </c>
      <c r="P902" s="11">
        <f ca="1">IFERROR(__xludf.DUMMYFUNCTION("COUNTA(SPLIT(Q902,"" ""))"),144)</f>
        <v>144</v>
      </c>
      <c r="Q902" s="11">
        <v>5</v>
      </c>
      <c r="R902" s="11">
        <f ca="1">IFERROR(__xludf.DUMMYFUNCTION("COUNTA(SPLIT($Q902,CHAR(10),FALSE))"),2)</f>
        <v>2</v>
      </c>
      <c r="S902" s="2">
        <v>-0.202360343</v>
      </c>
      <c r="T902" s="2">
        <v>0.497729955</v>
      </c>
      <c r="U902" s="2">
        <v>16.43</v>
      </c>
      <c r="V902" s="2">
        <v>18.27</v>
      </c>
      <c r="W902" s="2">
        <v>19.440000000000001</v>
      </c>
      <c r="X902" s="2">
        <v>18</v>
      </c>
      <c r="Y902" s="2">
        <v>11.97</v>
      </c>
      <c r="Z902" s="2">
        <v>0.38013000000000002</v>
      </c>
      <c r="AA902" s="2">
        <v>0.39369999999999999</v>
      </c>
      <c r="AB902" s="2">
        <v>2.870563529</v>
      </c>
    </row>
    <row r="903" spans="1:28" x14ac:dyDescent="0.2">
      <c r="A903" s="8">
        <v>2471</v>
      </c>
      <c r="B903" s="5" t="s">
        <v>1319</v>
      </c>
      <c r="C903" s="5" t="s">
        <v>2993</v>
      </c>
      <c r="D903" s="5"/>
      <c r="E903" s="9" t="s">
        <v>2994</v>
      </c>
      <c r="F903" s="10">
        <v>2020</v>
      </c>
      <c r="G903" s="10" t="s">
        <v>68</v>
      </c>
      <c r="H903" s="10" t="s">
        <v>1346</v>
      </c>
      <c r="I903" s="10">
        <v>900</v>
      </c>
      <c r="J903" s="10" t="s">
        <v>877</v>
      </c>
      <c r="K903" s="10" t="s">
        <v>1323</v>
      </c>
      <c r="L903" s="10" t="s">
        <v>18</v>
      </c>
      <c r="M903" s="11">
        <v>1</v>
      </c>
      <c r="N903" s="10">
        <v>1</v>
      </c>
      <c r="O903" s="12" t="s">
        <v>2995</v>
      </c>
      <c r="P903" s="11">
        <f ca="1">IFERROR(__xludf.DUMMYFUNCTION("COUNTA(SPLIT(Q903,"" ""))"),142)</f>
        <v>142</v>
      </c>
      <c r="Q903" s="11">
        <v>11</v>
      </c>
      <c r="R903" s="11">
        <f ca="1">IFERROR(__xludf.DUMMYFUNCTION("COUNTA(SPLIT($Q903,CHAR(10),FALSE))"),5)</f>
        <v>5</v>
      </c>
      <c r="S903" s="2">
        <v>-1.2498175229999999</v>
      </c>
      <c r="T903" s="2">
        <v>0.45735024899999999</v>
      </c>
      <c r="U903" s="2">
        <v>73.42</v>
      </c>
      <c r="V903" s="2">
        <v>6.32</v>
      </c>
      <c r="W903" s="2">
        <v>6.88</v>
      </c>
      <c r="X903" s="2">
        <v>10</v>
      </c>
      <c r="Y903" s="2">
        <v>7.76</v>
      </c>
      <c r="Z903" s="2">
        <v>0.35899999999999999</v>
      </c>
      <c r="AA903" s="2">
        <v>0.36115999999999998</v>
      </c>
      <c r="AB903" s="2">
        <v>17.323898920000001</v>
      </c>
    </row>
    <row r="904" spans="1:28" x14ac:dyDescent="0.2">
      <c r="A904" s="8">
        <v>2472</v>
      </c>
      <c r="B904" s="5" t="s">
        <v>1335</v>
      </c>
      <c r="C904" s="5" t="s">
        <v>2996</v>
      </c>
      <c r="D904" s="5"/>
      <c r="E904" s="9" t="s">
        <v>2997</v>
      </c>
      <c r="F904" s="10">
        <v>2020</v>
      </c>
      <c r="G904" s="10" t="s">
        <v>68</v>
      </c>
      <c r="H904" s="10" t="s">
        <v>1346</v>
      </c>
      <c r="I904" s="10">
        <v>1100</v>
      </c>
      <c r="J904" s="10" t="s">
        <v>51</v>
      </c>
      <c r="K904" s="10" t="s">
        <v>1339</v>
      </c>
      <c r="L904" s="10" t="s">
        <v>18</v>
      </c>
      <c r="M904" s="11">
        <v>1</v>
      </c>
      <c r="N904" s="10">
        <v>1</v>
      </c>
      <c r="O904" s="12" t="s">
        <v>2998</v>
      </c>
      <c r="P904" s="11">
        <f ca="1">IFERROR(__xludf.DUMMYFUNCTION("COUNTA(SPLIT(Q904,"" ""))"),153)</f>
        <v>153</v>
      </c>
      <c r="Q904" s="11">
        <v>8</v>
      </c>
      <c r="R904" s="11">
        <f ca="1">IFERROR(__xludf.DUMMYFUNCTION("COUNTA(SPLIT($Q904,CHAR(10),FALSE))"),1)</f>
        <v>1</v>
      </c>
      <c r="S904" s="2">
        <v>-1.533553613</v>
      </c>
      <c r="T904" s="2">
        <v>0.51662611000000003</v>
      </c>
      <c r="U904" s="2">
        <v>64.790000000000006</v>
      </c>
      <c r="V904" s="2">
        <v>9</v>
      </c>
      <c r="W904" s="2">
        <v>9.7899999999999991</v>
      </c>
      <c r="X904" s="2">
        <v>12</v>
      </c>
      <c r="Y904" s="2">
        <v>9</v>
      </c>
      <c r="Z904" s="2">
        <v>0.24712999999999999</v>
      </c>
      <c r="AA904" s="2">
        <v>0.25220999999999999</v>
      </c>
      <c r="AB904" s="2">
        <v>9.0586478100000001</v>
      </c>
    </row>
    <row r="905" spans="1:28" x14ac:dyDescent="0.2">
      <c r="A905" s="8">
        <v>2473</v>
      </c>
      <c r="B905" s="5" t="s">
        <v>1335</v>
      </c>
      <c r="C905" s="5" t="s">
        <v>2999</v>
      </c>
      <c r="D905" s="5"/>
      <c r="E905" s="9" t="s">
        <v>3000</v>
      </c>
      <c r="F905" s="10">
        <v>2020</v>
      </c>
      <c r="G905" s="10" t="s">
        <v>68</v>
      </c>
      <c r="H905" s="10" t="s">
        <v>1338</v>
      </c>
      <c r="I905" s="10">
        <v>1300</v>
      </c>
      <c r="J905" s="10" t="s">
        <v>17</v>
      </c>
      <c r="K905" s="10" t="s">
        <v>1339</v>
      </c>
      <c r="L905" s="10" t="s">
        <v>18</v>
      </c>
      <c r="M905" s="11">
        <v>1</v>
      </c>
      <c r="N905" s="10">
        <v>1</v>
      </c>
      <c r="O905" s="12" t="s">
        <v>3001</v>
      </c>
      <c r="P905" s="11">
        <f ca="1">IFERROR(__xludf.DUMMYFUNCTION("COUNTA(SPLIT(Q905,"" ""))"),164)</f>
        <v>164</v>
      </c>
      <c r="Q905" s="11">
        <v>8</v>
      </c>
      <c r="R905" s="11">
        <f ca="1">IFERROR(__xludf.DUMMYFUNCTION("COUNTA(SPLIT($Q905,CHAR(10),FALSE))"),3)</f>
        <v>3</v>
      </c>
      <c r="S905" s="2">
        <v>-2.0824965830000002</v>
      </c>
      <c r="T905" s="2">
        <v>0.50660090700000004</v>
      </c>
      <c r="U905" s="2">
        <v>45.7</v>
      </c>
      <c r="V905" s="2">
        <v>12.29</v>
      </c>
      <c r="W905" s="2">
        <v>12.76</v>
      </c>
      <c r="X905" s="2">
        <v>14</v>
      </c>
      <c r="Y905" s="2">
        <v>11.61</v>
      </c>
      <c r="Z905" s="2">
        <v>0.35417999999999999</v>
      </c>
      <c r="AA905" s="2">
        <v>0.34932999999999997</v>
      </c>
      <c r="AB905" s="2">
        <v>7.1940643560000002</v>
      </c>
    </row>
    <row r="906" spans="1:28" x14ac:dyDescent="0.2">
      <c r="A906" s="8">
        <v>2474</v>
      </c>
      <c r="B906" s="5" t="s">
        <v>1335</v>
      </c>
      <c r="C906" s="5" t="s">
        <v>3002</v>
      </c>
      <c r="D906" s="5"/>
      <c r="E906" s="9" t="s">
        <v>3003</v>
      </c>
      <c r="F906" s="10">
        <v>2020</v>
      </c>
      <c r="G906" s="10" t="s">
        <v>68</v>
      </c>
      <c r="H906" s="10" t="s">
        <v>1338</v>
      </c>
      <c r="I906" s="10">
        <v>1300</v>
      </c>
      <c r="J906" s="10" t="s">
        <v>51</v>
      </c>
      <c r="K906" s="10" t="s">
        <v>1339</v>
      </c>
      <c r="L906" s="10" t="s">
        <v>18</v>
      </c>
      <c r="M906" s="11">
        <v>1</v>
      </c>
      <c r="N906" s="10">
        <v>1</v>
      </c>
      <c r="O906" s="12" t="s">
        <v>3004</v>
      </c>
      <c r="P906" s="11">
        <f ca="1">IFERROR(__xludf.DUMMYFUNCTION("COUNTA(SPLIT(Q906,"" ""))"),180)</f>
        <v>180</v>
      </c>
      <c r="Q906" s="11">
        <v>10</v>
      </c>
      <c r="R906" s="11">
        <f ca="1">IFERROR(__xludf.DUMMYFUNCTION("COUNTA(SPLIT($Q906,CHAR(10),FALSE))"),1)</f>
        <v>1</v>
      </c>
      <c r="S906" s="2">
        <v>-1.4523849010000001</v>
      </c>
      <c r="T906" s="2">
        <v>0.506064136</v>
      </c>
      <c r="U906" s="2">
        <v>54.32</v>
      </c>
      <c r="V906" s="2">
        <v>10.18</v>
      </c>
      <c r="W906" s="2">
        <v>10.58</v>
      </c>
      <c r="X906" s="2">
        <v>13</v>
      </c>
      <c r="Y906" s="2">
        <v>10.38</v>
      </c>
      <c r="Z906" s="2">
        <v>0.31028</v>
      </c>
      <c r="AA906" s="2">
        <v>0.27809</v>
      </c>
      <c r="AB906" s="2">
        <v>9.0032909130000007</v>
      </c>
    </row>
    <row r="907" spans="1:28" x14ac:dyDescent="0.2">
      <c r="A907" s="8">
        <v>2475</v>
      </c>
      <c r="B907" s="5" t="s">
        <v>3005</v>
      </c>
      <c r="C907" s="5" t="s">
        <v>3006</v>
      </c>
      <c r="D907" s="5" t="s">
        <v>1450</v>
      </c>
      <c r="E907" s="9" t="s">
        <v>1451</v>
      </c>
      <c r="F907" s="10">
        <v>2020</v>
      </c>
      <c r="G907" s="10" t="s">
        <v>16</v>
      </c>
      <c r="H907" s="10"/>
      <c r="I907" s="10">
        <v>700</v>
      </c>
      <c r="J907" s="10" t="s">
        <v>51</v>
      </c>
      <c r="K907" s="10" t="s">
        <v>1354</v>
      </c>
      <c r="L907" s="10" t="s">
        <v>18</v>
      </c>
      <c r="M907" s="11">
        <v>1</v>
      </c>
      <c r="N907" s="10">
        <v>1</v>
      </c>
      <c r="O907" s="12" t="s">
        <v>3007</v>
      </c>
      <c r="P907" s="11">
        <f ca="1">IFERROR(__xludf.DUMMYFUNCTION("COUNTA(SPLIT(Q907,"" ""))"),196)</f>
        <v>196</v>
      </c>
      <c r="Q907" s="11">
        <v>17</v>
      </c>
      <c r="R907" s="11">
        <f ca="1">IFERROR(__xludf.DUMMYFUNCTION("COUNTA(SPLIT($Q907,CHAR(10),FALSE))"),1)</f>
        <v>1</v>
      </c>
      <c r="S907" s="2">
        <v>0.33115725699999998</v>
      </c>
      <c r="T907" s="2">
        <v>0.489522703</v>
      </c>
      <c r="U907" s="2">
        <v>74.709999999999994</v>
      </c>
      <c r="V907" s="2">
        <v>5.7</v>
      </c>
      <c r="W907" s="2">
        <v>4.75</v>
      </c>
      <c r="X907" s="2">
        <v>9</v>
      </c>
      <c r="Y907" s="2">
        <v>1.3</v>
      </c>
      <c r="Z907" s="2">
        <v>0.16924</v>
      </c>
      <c r="AA907" s="2">
        <v>0.16034999999999999</v>
      </c>
      <c r="AB907" s="2">
        <v>28.998829860000001</v>
      </c>
    </row>
    <row r="908" spans="1:28" x14ac:dyDescent="0.2">
      <c r="A908" s="8">
        <v>2477</v>
      </c>
      <c r="B908" s="5" t="s">
        <v>1319</v>
      </c>
      <c r="C908" s="5" t="s">
        <v>3008</v>
      </c>
      <c r="D908" s="5"/>
      <c r="E908" s="9" t="s">
        <v>3009</v>
      </c>
      <c r="F908" s="10">
        <v>2020</v>
      </c>
      <c r="G908" s="10" t="s">
        <v>68</v>
      </c>
      <c r="H908" s="10" t="s">
        <v>1322</v>
      </c>
      <c r="I908" s="10">
        <v>1100</v>
      </c>
      <c r="J908" s="10" t="s">
        <v>51</v>
      </c>
      <c r="K908" s="10" t="s">
        <v>1323</v>
      </c>
      <c r="L908" s="10" t="s">
        <v>18</v>
      </c>
      <c r="M908" s="11">
        <v>1</v>
      </c>
      <c r="N908" s="10">
        <v>1</v>
      </c>
      <c r="O908" s="12" t="s">
        <v>3010</v>
      </c>
      <c r="P908" s="11">
        <f ca="1">IFERROR(__xludf.DUMMYFUNCTION("COUNTA(SPLIT(Q908,"" ""))"),161)</f>
        <v>161</v>
      </c>
      <c r="Q908" s="11">
        <v>11</v>
      </c>
      <c r="R908" s="11">
        <f ca="1">IFERROR(__xludf.DUMMYFUNCTION("COUNTA(SPLIT($Q908,CHAR(10),FALSE))"),1)</f>
        <v>1</v>
      </c>
      <c r="S908" s="2">
        <v>-0.800673356</v>
      </c>
      <c r="T908" s="2">
        <v>0.488466609</v>
      </c>
      <c r="U908" s="2">
        <v>49.76</v>
      </c>
      <c r="V908" s="2">
        <v>9.65</v>
      </c>
      <c r="W908" s="2">
        <v>7.57</v>
      </c>
      <c r="X908" s="2">
        <v>13</v>
      </c>
      <c r="Y908" s="2">
        <v>9.3000000000000007</v>
      </c>
      <c r="Z908" s="2">
        <v>0.27843000000000001</v>
      </c>
      <c r="AA908" s="2">
        <v>0.26768999999999998</v>
      </c>
      <c r="AB908" s="2">
        <v>20.253553350000001</v>
      </c>
    </row>
    <row r="909" spans="1:28" x14ac:dyDescent="0.2">
      <c r="A909" s="8">
        <v>2478</v>
      </c>
      <c r="B909" s="5" t="s">
        <v>1319</v>
      </c>
      <c r="C909" s="5" t="s">
        <v>3011</v>
      </c>
      <c r="D909" s="5"/>
      <c r="E909" s="9" t="s">
        <v>3012</v>
      </c>
      <c r="F909" s="10">
        <v>2020</v>
      </c>
      <c r="G909" s="10" t="s">
        <v>68</v>
      </c>
      <c r="H909" s="10" t="s">
        <v>1346</v>
      </c>
      <c r="I909" s="10">
        <v>700</v>
      </c>
      <c r="J909" s="10" t="s">
        <v>51</v>
      </c>
      <c r="K909" s="10" t="s">
        <v>1323</v>
      </c>
      <c r="L909" s="10" t="s">
        <v>18</v>
      </c>
      <c r="M909" s="11">
        <v>1</v>
      </c>
      <c r="N909" s="10">
        <v>1</v>
      </c>
      <c r="O909" s="12" t="s">
        <v>3013</v>
      </c>
      <c r="P909" s="11">
        <f ca="1">IFERROR(__xludf.DUMMYFUNCTION("COUNTA(SPLIT(Q909,"" ""))"),181)</f>
        <v>181</v>
      </c>
      <c r="Q909" s="11">
        <v>18</v>
      </c>
      <c r="R909" s="11">
        <f ca="1">IFERROR(__xludf.DUMMYFUNCTION("COUNTA(SPLIT($Q909,CHAR(10),FALSE))"),3)</f>
        <v>3</v>
      </c>
      <c r="S909" s="2">
        <v>-1.8858199179999999</v>
      </c>
      <c r="T909" s="2">
        <v>0.49371748599999998</v>
      </c>
      <c r="U909" s="2">
        <v>81.73</v>
      </c>
      <c r="V909" s="2">
        <v>4.43</v>
      </c>
      <c r="W909" s="2">
        <v>3.38</v>
      </c>
      <c r="X909" s="2">
        <v>9</v>
      </c>
      <c r="Y909" s="2">
        <v>9.16</v>
      </c>
      <c r="Z909" s="2">
        <v>0.31473000000000001</v>
      </c>
      <c r="AA909" s="2">
        <v>0.29514000000000001</v>
      </c>
      <c r="AB909" s="2">
        <v>18.957208269999999</v>
      </c>
    </row>
    <row r="910" spans="1:28" x14ac:dyDescent="0.2">
      <c r="A910" s="8">
        <v>2479</v>
      </c>
      <c r="B910" s="5" t="s">
        <v>3014</v>
      </c>
      <c r="C910" s="5" t="s">
        <v>3015</v>
      </c>
      <c r="D910" s="5"/>
      <c r="E910" s="9" t="s">
        <v>3016</v>
      </c>
      <c r="F910" s="10">
        <v>2019</v>
      </c>
      <c r="G910" s="10" t="s">
        <v>68</v>
      </c>
      <c r="H910" s="10"/>
      <c r="I910" s="10">
        <v>1100</v>
      </c>
      <c r="J910" s="10" t="s">
        <v>17</v>
      </c>
      <c r="K910" s="10" t="s">
        <v>1354</v>
      </c>
      <c r="L910" s="10" t="s">
        <v>18</v>
      </c>
      <c r="M910" s="11">
        <v>1</v>
      </c>
      <c r="N910" s="10">
        <v>1</v>
      </c>
      <c r="O910" s="12" t="s">
        <v>3017</v>
      </c>
      <c r="P910" s="11">
        <f ca="1">IFERROR(__xludf.DUMMYFUNCTION("COUNTA(SPLIT(Q910,"" ""))"),180)</f>
        <v>180</v>
      </c>
      <c r="Q910" s="11">
        <v>10</v>
      </c>
      <c r="R910" s="11">
        <f ca="1">IFERROR(__xludf.DUMMYFUNCTION("COUNTA(SPLIT($Q910,CHAR(10),FALSE))"),2)</f>
        <v>2</v>
      </c>
      <c r="S910" s="2">
        <v>-0.304594645</v>
      </c>
      <c r="T910" s="2">
        <v>0.49469402200000001</v>
      </c>
      <c r="U910" s="2">
        <v>67.67</v>
      </c>
      <c r="V910" s="2">
        <v>8.27</v>
      </c>
      <c r="W910" s="2">
        <v>7.66</v>
      </c>
      <c r="X910" s="2">
        <v>11</v>
      </c>
      <c r="Y910" s="2">
        <v>9.3800000000000008</v>
      </c>
      <c r="Z910" s="2">
        <v>0.24881</v>
      </c>
      <c r="AA910" s="2">
        <v>0.23663000000000001</v>
      </c>
      <c r="AB910" s="2">
        <v>16.377085839999999</v>
      </c>
    </row>
    <row r="911" spans="1:28" x14ac:dyDescent="0.2">
      <c r="A911" s="8">
        <v>2480</v>
      </c>
      <c r="B911" s="5" t="s">
        <v>3018</v>
      </c>
      <c r="C911" s="5" t="s">
        <v>3019</v>
      </c>
      <c r="D911" s="5"/>
      <c r="E911" s="9" t="s">
        <v>3020</v>
      </c>
      <c r="F911" s="10">
        <v>2019</v>
      </c>
      <c r="G911" s="10" t="s">
        <v>68</v>
      </c>
      <c r="H911" s="10"/>
      <c r="I911" s="10">
        <v>1100</v>
      </c>
      <c r="J911" s="10" t="s">
        <v>17</v>
      </c>
      <c r="K911" s="10" t="s">
        <v>1354</v>
      </c>
      <c r="L911" s="10" t="s">
        <v>18</v>
      </c>
      <c r="M911" s="11">
        <v>1</v>
      </c>
      <c r="N911" s="10">
        <v>1</v>
      </c>
      <c r="O911" s="12" t="s">
        <v>3021</v>
      </c>
      <c r="P911" s="11">
        <f ca="1">IFERROR(__xludf.DUMMYFUNCTION("COUNTA(SPLIT(Q911,"" ""))"),159)</f>
        <v>159</v>
      </c>
      <c r="Q911" s="11">
        <v>8</v>
      </c>
      <c r="R911" s="11">
        <f ca="1">IFERROR(__xludf.DUMMYFUNCTION("COUNTA(SPLIT($Q911,CHAR(10),FALSE))"),1)</f>
        <v>1</v>
      </c>
      <c r="S911" s="2">
        <v>-0.93347309599999995</v>
      </c>
      <c r="T911" s="2">
        <v>0.48748919400000001</v>
      </c>
      <c r="U911" s="2">
        <v>36.619999999999997</v>
      </c>
      <c r="V911" s="2">
        <v>13.09</v>
      </c>
      <c r="W911" s="2">
        <v>13.81</v>
      </c>
      <c r="X911" s="2">
        <v>13</v>
      </c>
      <c r="Y911" s="2">
        <v>10.08</v>
      </c>
      <c r="Z911" s="2">
        <v>0.28849000000000002</v>
      </c>
      <c r="AA911" s="2">
        <v>0.27840999999999999</v>
      </c>
      <c r="AB911" s="2">
        <v>14.9930784</v>
      </c>
    </row>
    <row r="912" spans="1:28" x14ac:dyDescent="0.2">
      <c r="A912" s="8">
        <v>2481</v>
      </c>
      <c r="B912" s="5" t="s">
        <v>3022</v>
      </c>
      <c r="C912" s="5" t="s">
        <v>3023</v>
      </c>
      <c r="D912" s="5"/>
      <c r="E912" s="9" t="s">
        <v>3024</v>
      </c>
      <c r="F912" s="10">
        <v>2019</v>
      </c>
      <c r="G912" s="10" t="s">
        <v>68</v>
      </c>
      <c r="H912" s="10"/>
      <c r="I912" s="10">
        <v>1100</v>
      </c>
      <c r="J912" s="10" t="s">
        <v>17</v>
      </c>
      <c r="K912" s="10" t="s">
        <v>1354</v>
      </c>
      <c r="L912" s="10" t="s">
        <v>18</v>
      </c>
      <c r="M912" s="11">
        <v>1</v>
      </c>
      <c r="N912" s="10">
        <v>1</v>
      </c>
      <c r="O912" s="12" t="s">
        <v>3025</v>
      </c>
      <c r="P912" s="11">
        <f ca="1">IFERROR(__xludf.DUMMYFUNCTION("COUNTA(SPLIT(Q912,"" ""))"),187)</f>
        <v>187</v>
      </c>
      <c r="Q912" s="11">
        <v>10</v>
      </c>
      <c r="R912" s="11">
        <f ca="1">IFERROR(__xludf.DUMMYFUNCTION("COUNTA(SPLIT($Q912,CHAR(10),FALSE))"),1)</f>
        <v>1</v>
      </c>
      <c r="S912" s="2">
        <v>-0.366843066</v>
      </c>
      <c r="T912" s="2">
        <v>0.47173616299999999</v>
      </c>
      <c r="U912" s="2">
        <v>62.43</v>
      </c>
      <c r="V912" s="2">
        <v>9.27</v>
      </c>
      <c r="W912" s="2">
        <v>10.45</v>
      </c>
      <c r="X912" s="2">
        <v>11</v>
      </c>
      <c r="Y912" s="2">
        <v>9.07</v>
      </c>
      <c r="Z912" s="2">
        <v>0.30174000000000001</v>
      </c>
      <c r="AA912" s="2">
        <v>0.2752</v>
      </c>
      <c r="AB912" s="2">
        <v>10.86517553</v>
      </c>
    </row>
    <row r="913" spans="1:28" x14ac:dyDescent="0.2">
      <c r="A913" s="8">
        <v>2482</v>
      </c>
      <c r="B913" s="5" t="s">
        <v>1319</v>
      </c>
      <c r="C913" s="5" t="s">
        <v>3026</v>
      </c>
      <c r="D913" s="5"/>
      <c r="E913" s="9" t="s">
        <v>3027</v>
      </c>
      <c r="F913" s="10">
        <v>2019</v>
      </c>
      <c r="G913" s="10" t="s">
        <v>68</v>
      </c>
      <c r="H913" s="10" t="s">
        <v>1338</v>
      </c>
      <c r="I913" s="10">
        <v>900</v>
      </c>
      <c r="J913" s="10" t="s">
        <v>51</v>
      </c>
      <c r="K913" s="10" t="s">
        <v>1323</v>
      </c>
      <c r="L913" s="10" t="s">
        <v>18</v>
      </c>
      <c r="M913" s="11">
        <v>1</v>
      </c>
      <c r="N913" s="10">
        <v>1</v>
      </c>
      <c r="O913" s="12" t="s">
        <v>3028</v>
      </c>
      <c r="P913" s="11">
        <f ca="1">IFERROR(__xludf.DUMMYFUNCTION("COUNTA(SPLIT(Q913,"" ""))"),190)</f>
        <v>190</v>
      </c>
      <c r="Q913" s="11">
        <v>14</v>
      </c>
      <c r="R913" s="11">
        <f ca="1">IFERROR(__xludf.DUMMYFUNCTION("COUNTA(SPLIT($Q913,CHAR(10),FALSE))"),6)</f>
        <v>6</v>
      </c>
      <c r="S913" s="2">
        <v>-0.83883713400000004</v>
      </c>
      <c r="T913" s="2">
        <v>0.46323534700000002</v>
      </c>
      <c r="U913" s="2">
        <v>63.17</v>
      </c>
      <c r="V913" s="2">
        <v>7.98</v>
      </c>
      <c r="W913" s="2">
        <v>7.35</v>
      </c>
      <c r="X913" s="2">
        <v>11</v>
      </c>
      <c r="Y913" s="2">
        <v>8.7799999999999994</v>
      </c>
      <c r="Z913" s="2">
        <v>0.28487000000000001</v>
      </c>
      <c r="AA913" s="2">
        <v>0.23819000000000001</v>
      </c>
      <c r="AB913" s="2">
        <v>14.995108180000001</v>
      </c>
    </row>
    <row r="914" spans="1:28" x14ac:dyDescent="0.2">
      <c r="A914" s="8">
        <v>2483</v>
      </c>
      <c r="B914" s="5" t="s">
        <v>3029</v>
      </c>
      <c r="C914" s="5" t="s">
        <v>3030</v>
      </c>
      <c r="D914" s="5" t="s">
        <v>3031</v>
      </c>
      <c r="E914" s="9" t="s">
        <v>3032</v>
      </c>
      <c r="F914" s="10">
        <v>2019</v>
      </c>
      <c r="G914" s="10" t="s">
        <v>68</v>
      </c>
      <c r="H914" s="10"/>
      <c r="I914" s="10">
        <v>900</v>
      </c>
      <c r="J914" s="10" t="s">
        <v>17</v>
      </c>
      <c r="K914" s="10" t="s">
        <v>1354</v>
      </c>
      <c r="L914" s="10" t="s">
        <v>18</v>
      </c>
      <c r="M914" s="11">
        <v>1</v>
      </c>
      <c r="N914" s="10">
        <v>1</v>
      </c>
      <c r="O914" s="12" t="s">
        <v>3033</v>
      </c>
      <c r="P914" s="11">
        <f ca="1">IFERROR(__xludf.DUMMYFUNCTION("COUNTA(SPLIT(Q914,"" ""))"),185)</f>
        <v>185</v>
      </c>
      <c r="Q914" s="11">
        <v>11</v>
      </c>
      <c r="R914" s="11">
        <f ca="1">IFERROR(__xludf.DUMMYFUNCTION("COUNTA(SPLIT($Q914,CHAR(10),FALSE))"),1)</f>
        <v>1</v>
      </c>
      <c r="S914" s="2">
        <v>-0.31989639399999997</v>
      </c>
      <c r="T914" s="2">
        <v>0.46980208200000001</v>
      </c>
      <c r="U914" s="2">
        <v>70.069999999999993</v>
      </c>
      <c r="V914" s="2">
        <v>8.08</v>
      </c>
      <c r="W914" s="2">
        <v>9.4499999999999993</v>
      </c>
      <c r="X914" s="2">
        <v>10</v>
      </c>
      <c r="Y914" s="2">
        <v>7.37</v>
      </c>
      <c r="Z914" s="2">
        <v>0.22308</v>
      </c>
      <c r="AA914" s="2">
        <v>0.21736</v>
      </c>
      <c r="AB914" s="2">
        <v>20.788784020000001</v>
      </c>
    </row>
    <row r="915" spans="1:28" x14ac:dyDescent="0.2">
      <c r="A915" s="8">
        <v>2485</v>
      </c>
      <c r="B915" s="5" t="s">
        <v>3034</v>
      </c>
      <c r="C915" s="5" t="s">
        <v>3035</v>
      </c>
      <c r="D915" s="5"/>
      <c r="E915" s="9" t="s">
        <v>3036</v>
      </c>
      <c r="F915" s="10">
        <v>2019</v>
      </c>
      <c r="G915" s="10" t="s">
        <v>68</v>
      </c>
      <c r="H915" s="10"/>
      <c r="I915" s="10">
        <v>1100</v>
      </c>
      <c r="J915" s="10" t="s">
        <v>17</v>
      </c>
      <c r="K915" s="10"/>
      <c r="L915" s="10" t="s">
        <v>30</v>
      </c>
      <c r="M915" s="11">
        <v>3</v>
      </c>
      <c r="N915" s="10">
        <v>2.5</v>
      </c>
      <c r="O915" s="12" t="s">
        <v>3037</v>
      </c>
      <c r="P915" s="11">
        <f ca="1">IFERROR(__xludf.DUMMYFUNCTION("COUNTA(SPLIT(Q915,"" ""))"),189)</f>
        <v>189</v>
      </c>
      <c r="Q915" s="11">
        <v>11</v>
      </c>
      <c r="R915" s="11">
        <f ca="1">IFERROR(__xludf.DUMMYFUNCTION("COUNTA(SPLIT($Q915,CHAR(10),FALSE))"),3)</f>
        <v>3</v>
      </c>
      <c r="S915" s="2">
        <v>9.8693207000000005E-2</v>
      </c>
      <c r="T915" s="2">
        <v>0.47640367099999997</v>
      </c>
      <c r="U915" s="2">
        <v>65.849999999999994</v>
      </c>
      <c r="V915" s="2">
        <v>8.43</v>
      </c>
      <c r="W915" s="2">
        <v>9.4700000000000006</v>
      </c>
      <c r="X915" s="2">
        <v>10</v>
      </c>
      <c r="Y915" s="2">
        <v>9.01</v>
      </c>
      <c r="Z915" s="2">
        <v>0.26046999999999998</v>
      </c>
      <c r="AA915" s="2">
        <v>0.24032999999999999</v>
      </c>
      <c r="AB915" s="2">
        <v>19.673982680000002</v>
      </c>
    </row>
    <row r="916" spans="1:28" x14ac:dyDescent="0.2">
      <c r="A916" s="8">
        <v>2486</v>
      </c>
      <c r="B916" s="5" t="s">
        <v>3038</v>
      </c>
      <c r="C916" s="5" t="s">
        <v>3039</v>
      </c>
      <c r="D916" s="5"/>
      <c r="E916" s="9" t="s">
        <v>3040</v>
      </c>
      <c r="F916" s="10">
        <v>2019</v>
      </c>
      <c r="G916" s="10" t="s">
        <v>68</v>
      </c>
      <c r="H916" s="10"/>
      <c r="I916" s="10">
        <v>1300</v>
      </c>
      <c r="J916" s="10" t="s">
        <v>17</v>
      </c>
      <c r="K916" s="10"/>
      <c r="L916" s="10" t="s">
        <v>18</v>
      </c>
      <c r="M916" s="11">
        <v>1</v>
      </c>
      <c r="N916" s="10">
        <v>1</v>
      </c>
      <c r="O916" s="12" t="s">
        <v>3041</v>
      </c>
      <c r="P916" s="11">
        <f ca="1">IFERROR(__xludf.DUMMYFUNCTION("COUNTA(SPLIT(Q916,"" ""))"),169)</f>
        <v>169</v>
      </c>
      <c r="Q916" s="11">
        <v>8</v>
      </c>
      <c r="R916" s="11">
        <f ca="1">IFERROR(__xludf.DUMMYFUNCTION("COUNTA(SPLIT($Q916,CHAR(10),FALSE))"),1)</f>
        <v>1</v>
      </c>
      <c r="S916" s="2">
        <v>-1.893606415</v>
      </c>
      <c r="T916" s="2">
        <v>0.47012804000000002</v>
      </c>
      <c r="U916" s="2">
        <v>55.09</v>
      </c>
      <c r="V916" s="2">
        <v>10.79</v>
      </c>
      <c r="W916" s="2">
        <v>13.41</v>
      </c>
      <c r="X916" s="2">
        <v>12</v>
      </c>
      <c r="Y916" s="2">
        <v>9.75</v>
      </c>
      <c r="Z916" s="2">
        <v>0.1923</v>
      </c>
      <c r="AA916" s="2">
        <v>0.19488</v>
      </c>
      <c r="AB916" s="2">
        <v>17.72142054</v>
      </c>
    </row>
    <row r="917" spans="1:28" x14ac:dyDescent="0.2">
      <c r="A917" s="8">
        <v>2487</v>
      </c>
      <c r="B917" s="5" t="s">
        <v>3042</v>
      </c>
      <c r="C917" s="5" t="s">
        <v>3043</v>
      </c>
      <c r="D917" s="5"/>
      <c r="E917" s="9" t="s">
        <v>3044</v>
      </c>
      <c r="F917" s="10">
        <v>2019</v>
      </c>
      <c r="G917" s="10" t="s">
        <v>68</v>
      </c>
      <c r="H917" s="10"/>
      <c r="I917" s="10">
        <v>1300</v>
      </c>
      <c r="J917" s="10" t="s">
        <v>17</v>
      </c>
      <c r="K917" s="10" t="s">
        <v>1354</v>
      </c>
      <c r="L917" s="10" t="s">
        <v>18</v>
      </c>
      <c r="M917" s="11">
        <v>1</v>
      </c>
      <c r="N917" s="10">
        <v>1</v>
      </c>
      <c r="O917" s="12" t="s">
        <v>3045</v>
      </c>
      <c r="P917" s="11">
        <f ca="1">IFERROR(__xludf.DUMMYFUNCTION("COUNTA(SPLIT(Q917,"" ""))"),186)</f>
        <v>186</v>
      </c>
      <c r="Q917" s="11">
        <v>8</v>
      </c>
      <c r="R917" s="11">
        <f ca="1">IFERROR(__xludf.DUMMYFUNCTION("COUNTA(SPLIT($Q917,CHAR(10),FALSE))"),1)</f>
        <v>1</v>
      </c>
      <c r="S917" s="2">
        <v>-1.512282567</v>
      </c>
      <c r="T917" s="2">
        <v>0.48440390900000002</v>
      </c>
      <c r="U917" s="2">
        <v>41.96</v>
      </c>
      <c r="V917" s="2">
        <v>13.21</v>
      </c>
      <c r="W917" s="2">
        <v>14.96</v>
      </c>
      <c r="X917" s="2">
        <v>15</v>
      </c>
      <c r="Y917" s="2">
        <v>9.69</v>
      </c>
      <c r="Z917" s="2">
        <v>0.15984999999999999</v>
      </c>
      <c r="AA917" s="2">
        <v>0.13611999999999999</v>
      </c>
      <c r="AB917" s="2">
        <v>11.364492930000001</v>
      </c>
    </row>
    <row r="918" spans="1:28" x14ac:dyDescent="0.2">
      <c r="A918" s="8">
        <v>2488</v>
      </c>
      <c r="B918" s="5" t="s">
        <v>3046</v>
      </c>
      <c r="C918" s="5" t="s">
        <v>3047</v>
      </c>
      <c r="D918" s="5"/>
      <c r="E918" s="9" t="s">
        <v>3048</v>
      </c>
      <c r="F918" s="10">
        <v>2019</v>
      </c>
      <c r="G918" s="10" t="s">
        <v>68</v>
      </c>
      <c r="H918" s="10"/>
      <c r="I918" s="10">
        <v>1100</v>
      </c>
      <c r="J918" s="10" t="s">
        <v>17</v>
      </c>
      <c r="K918" s="10" t="s">
        <v>1354</v>
      </c>
      <c r="L918" s="10" t="s">
        <v>18</v>
      </c>
      <c r="M918" s="11">
        <v>1</v>
      </c>
      <c r="N918" s="10">
        <v>1</v>
      </c>
      <c r="O918" s="12" t="s">
        <v>3049</v>
      </c>
      <c r="P918" s="11">
        <f ca="1">IFERROR(__xludf.DUMMYFUNCTION("COUNTA(SPLIT(Q918,"" ""))"),191)</f>
        <v>191</v>
      </c>
      <c r="Q918" s="11">
        <v>9</v>
      </c>
      <c r="R918" s="11">
        <f ca="1">IFERROR(__xludf.DUMMYFUNCTION("COUNTA(SPLIT($Q918,CHAR(10),FALSE))"),2)</f>
        <v>2</v>
      </c>
      <c r="S918" s="2">
        <v>-1.4233272850000001</v>
      </c>
      <c r="T918" s="2">
        <v>0.51021246499999995</v>
      </c>
      <c r="U918" s="2">
        <v>51.81</v>
      </c>
      <c r="V918" s="2">
        <v>11.36</v>
      </c>
      <c r="W918" s="2">
        <v>13.42</v>
      </c>
      <c r="X918" s="2">
        <v>13</v>
      </c>
      <c r="Y918" s="2">
        <v>8.3800000000000008</v>
      </c>
      <c r="Z918" s="2">
        <v>0.28142</v>
      </c>
      <c r="AA918" s="2">
        <v>0.24851000000000001</v>
      </c>
      <c r="AB918" s="2">
        <v>13.716153240000001</v>
      </c>
    </row>
    <row r="919" spans="1:28" x14ac:dyDescent="0.2">
      <c r="A919" s="8">
        <v>2489</v>
      </c>
      <c r="B919" s="5" t="s">
        <v>3050</v>
      </c>
      <c r="C919" s="5" t="s">
        <v>3051</v>
      </c>
      <c r="D919" s="5"/>
      <c r="E919" s="9" t="s">
        <v>3052</v>
      </c>
      <c r="F919" s="10">
        <v>2019</v>
      </c>
      <c r="G919" s="10" t="s">
        <v>68</v>
      </c>
      <c r="H919" s="10"/>
      <c r="I919" s="10">
        <v>1300</v>
      </c>
      <c r="J919" s="10" t="s">
        <v>51</v>
      </c>
      <c r="K919" s="10"/>
      <c r="L919" s="10" t="s">
        <v>18</v>
      </c>
      <c r="M919" s="11">
        <v>1</v>
      </c>
      <c r="N919" s="10">
        <v>1</v>
      </c>
      <c r="O919" s="12" t="s">
        <v>3053</v>
      </c>
      <c r="P919" s="11">
        <f ca="1">IFERROR(__xludf.DUMMYFUNCTION("COUNTA(SPLIT(Q919,"" ""))"),197)</f>
        <v>197</v>
      </c>
      <c r="Q919" s="11">
        <v>7</v>
      </c>
      <c r="R919" s="11">
        <f ca="1">IFERROR(__xludf.DUMMYFUNCTION("COUNTA(SPLIT($Q919,CHAR(10),FALSE))"),1)</f>
        <v>1</v>
      </c>
      <c r="S919" s="2">
        <v>-1.02465458</v>
      </c>
      <c r="T919" s="2">
        <v>0.47990505</v>
      </c>
      <c r="U919" s="2">
        <v>58.03</v>
      </c>
      <c r="V919" s="2">
        <v>12.16</v>
      </c>
      <c r="W919" s="2">
        <v>12.55</v>
      </c>
      <c r="X919" s="2">
        <v>12</v>
      </c>
      <c r="Y919" s="2">
        <v>7.92</v>
      </c>
      <c r="Z919" s="2">
        <v>0.32540999999999998</v>
      </c>
      <c r="AA919" s="2">
        <v>0.32540999999999998</v>
      </c>
      <c r="AB919" s="2">
        <v>16.276343839999999</v>
      </c>
    </row>
    <row r="920" spans="1:28" x14ac:dyDescent="0.2">
      <c r="A920" s="8">
        <v>2490</v>
      </c>
      <c r="B920" s="5" t="s">
        <v>3054</v>
      </c>
      <c r="C920" s="5" t="s">
        <v>3055</v>
      </c>
      <c r="D920" s="5"/>
      <c r="E920" s="9" t="s">
        <v>3056</v>
      </c>
      <c r="F920" s="10">
        <v>2019</v>
      </c>
      <c r="G920" s="10" t="s">
        <v>68</v>
      </c>
      <c r="H920" s="10"/>
      <c r="I920" s="10">
        <v>1100</v>
      </c>
      <c r="J920" s="10" t="s">
        <v>17</v>
      </c>
      <c r="K920" s="10" t="s">
        <v>1354</v>
      </c>
      <c r="L920" s="10" t="s">
        <v>18</v>
      </c>
      <c r="M920" s="11">
        <v>1</v>
      </c>
      <c r="N920" s="10">
        <v>1</v>
      </c>
      <c r="O920" s="12" t="s">
        <v>3057</v>
      </c>
      <c r="P920" s="11">
        <f ca="1">IFERROR(__xludf.DUMMYFUNCTION("COUNTA(SPLIT(Q920,"" ""))"),177)</f>
        <v>177</v>
      </c>
      <c r="Q920" s="11">
        <v>10</v>
      </c>
      <c r="R920" s="11">
        <f ca="1">IFERROR(__xludf.DUMMYFUNCTION("COUNTA(SPLIT($Q920,CHAR(10),FALSE))"),2)</f>
        <v>2</v>
      </c>
      <c r="S920" s="2">
        <v>-1.494792779</v>
      </c>
      <c r="T920" s="2">
        <v>0.48115791699999999</v>
      </c>
      <c r="U920" s="2">
        <v>42.87</v>
      </c>
      <c r="V920" s="2">
        <v>11.75</v>
      </c>
      <c r="W920" s="2">
        <v>12.94</v>
      </c>
      <c r="X920" s="2">
        <v>13</v>
      </c>
      <c r="Y920" s="2">
        <v>9.44</v>
      </c>
      <c r="Z920" s="2">
        <v>0.24928</v>
      </c>
      <c r="AA920" s="2">
        <v>0.23361999999999999</v>
      </c>
      <c r="AB920" s="2">
        <v>15.42200839</v>
      </c>
    </row>
    <row r="921" spans="1:28" x14ac:dyDescent="0.2">
      <c r="A921" s="8">
        <v>2491</v>
      </c>
      <c r="B921" s="5" t="s">
        <v>3058</v>
      </c>
      <c r="C921" s="5" t="s">
        <v>3059</v>
      </c>
      <c r="D921" s="5" t="s">
        <v>3031</v>
      </c>
      <c r="E921" s="9" t="s">
        <v>3060</v>
      </c>
      <c r="F921" s="10">
        <v>2019</v>
      </c>
      <c r="G921" s="10" t="s">
        <v>68</v>
      </c>
      <c r="H921" s="10"/>
      <c r="I921" s="10">
        <v>1300</v>
      </c>
      <c r="J921" s="10" t="s">
        <v>17</v>
      </c>
      <c r="K921" s="10" t="s">
        <v>1354</v>
      </c>
      <c r="L921" s="10" t="s">
        <v>22</v>
      </c>
      <c r="M921" s="11">
        <v>2</v>
      </c>
      <c r="N921" s="10">
        <v>1.5</v>
      </c>
      <c r="O921" s="12" t="s">
        <v>3061</v>
      </c>
      <c r="P921" s="11">
        <f ca="1">IFERROR(__xludf.DUMMYFUNCTION("COUNTA(SPLIT(Q921,"" ""))"),191)</f>
        <v>191</v>
      </c>
      <c r="Q921" s="11">
        <v>10</v>
      </c>
      <c r="R921" s="11">
        <f ca="1">IFERROR(__xludf.DUMMYFUNCTION("COUNTA(SPLIT($Q921,CHAR(10),FALSE))"),2)</f>
        <v>2</v>
      </c>
      <c r="S921" s="2">
        <v>5.3523570999999999E-2</v>
      </c>
      <c r="T921" s="2">
        <v>0.45590078699999997</v>
      </c>
      <c r="U921" s="2">
        <v>62.1</v>
      </c>
      <c r="V921" s="2">
        <v>9.34</v>
      </c>
      <c r="W921" s="2">
        <v>10.4</v>
      </c>
      <c r="X921" s="2">
        <v>11</v>
      </c>
      <c r="Y921" s="2">
        <v>10.119999999999999</v>
      </c>
      <c r="Z921" s="2">
        <v>0.28523999999999999</v>
      </c>
      <c r="AA921" s="2">
        <v>0.25851000000000002</v>
      </c>
      <c r="AB921" s="2">
        <v>16.960150689999999</v>
      </c>
    </row>
    <row r="922" spans="1:28" x14ac:dyDescent="0.2">
      <c r="A922" s="8">
        <v>2492</v>
      </c>
      <c r="B922" s="5" t="s">
        <v>3062</v>
      </c>
      <c r="C922" s="5" t="s">
        <v>3063</v>
      </c>
      <c r="D922" s="5"/>
      <c r="E922" s="9" t="s">
        <v>3064</v>
      </c>
      <c r="F922" s="10">
        <v>2019</v>
      </c>
      <c r="G922" s="10" t="s">
        <v>68</v>
      </c>
      <c r="H922" s="10"/>
      <c r="I922" s="10">
        <v>1300</v>
      </c>
      <c r="J922" s="10" t="s">
        <v>17</v>
      </c>
      <c r="K922" s="10" t="s">
        <v>1354</v>
      </c>
      <c r="L922" s="10" t="s">
        <v>18</v>
      </c>
      <c r="M922" s="11">
        <v>1</v>
      </c>
      <c r="N922" s="10">
        <v>1</v>
      </c>
      <c r="O922" s="12" t="s">
        <v>3065</v>
      </c>
      <c r="P922" s="11">
        <f ca="1">IFERROR(__xludf.DUMMYFUNCTION("COUNTA(SPLIT(Q922,"" ""))"),193)</f>
        <v>193</v>
      </c>
      <c r="Q922" s="11">
        <v>12</v>
      </c>
      <c r="R922" s="11">
        <f ca="1">IFERROR(__xludf.DUMMYFUNCTION("COUNTA(SPLIT($Q922,CHAR(10),FALSE))"),6)</f>
        <v>6</v>
      </c>
      <c r="S922" s="2">
        <v>-0.92902233099999998</v>
      </c>
      <c r="T922" s="2">
        <v>0.48961218200000001</v>
      </c>
      <c r="U922" s="2">
        <v>49.48</v>
      </c>
      <c r="V922" s="2">
        <v>10.5</v>
      </c>
      <c r="W922" s="2">
        <v>11.23</v>
      </c>
      <c r="X922" s="2">
        <v>12</v>
      </c>
      <c r="Y922" s="2">
        <v>10.94</v>
      </c>
      <c r="Z922" s="2">
        <v>0.23183999999999999</v>
      </c>
      <c r="AA922" s="2">
        <v>0.17906</v>
      </c>
      <c r="AB922" s="2">
        <v>10.980239539999999</v>
      </c>
    </row>
    <row r="923" spans="1:28" x14ac:dyDescent="0.2">
      <c r="A923" s="8">
        <v>2493</v>
      </c>
      <c r="B923" s="5" t="s">
        <v>3066</v>
      </c>
      <c r="C923" s="5" t="s">
        <v>3067</v>
      </c>
      <c r="D923" s="5"/>
      <c r="E923" s="9" t="s">
        <v>3068</v>
      </c>
      <c r="F923" s="10">
        <v>2019</v>
      </c>
      <c r="G923" s="10" t="s">
        <v>68</v>
      </c>
      <c r="H923" s="10"/>
      <c r="I923" s="10">
        <v>1300</v>
      </c>
      <c r="J923" s="10" t="s">
        <v>17</v>
      </c>
      <c r="K923" s="10" t="s">
        <v>1354</v>
      </c>
      <c r="L923" s="10" t="s">
        <v>18</v>
      </c>
      <c r="M923" s="11">
        <v>1</v>
      </c>
      <c r="N923" s="10">
        <v>1</v>
      </c>
      <c r="O923" s="12" t="s">
        <v>3069</v>
      </c>
      <c r="P923" s="11">
        <f ca="1">IFERROR(__xludf.DUMMYFUNCTION("COUNTA(SPLIT(Q923,"" ""))"),176)</f>
        <v>176</v>
      </c>
      <c r="Q923" s="11">
        <v>8</v>
      </c>
      <c r="R923" s="11">
        <f ca="1">IFERROR(__xludf.DUMMYFUNCTION("COUNTA(SPLIT($Q923,CHAR(10),FALSE))"),2)</f>
        <v>2</v>
      </c>
      <c r="S923" s="2">
        <v>-1.7772443229999999</v>
      </c>
      <c r="T923" s="2">
        <v>0.444114487</v>
      </c>
      <c r="U923" s="2">
        <v>58.14</v>
      </c>
      <c r="V923" s="2">
        <v>10.77</v>
      </c>
      <c r="W923" s="2">
        <v>11.47</v>
      </c>
      <c r="X923" s="2">
        <v>13</v>
      </c>
      <c r="Y923" s="2">
        <v>9.0299999999999994</v>
      </c>
      <c r="Z923" s="2">
        <v>0.23438000000000001</v>
      </c>
      <c r="AA923" s="2">
        <v>0.23307</v>
      </c>
      <c r="AB923" s="2">
        <v>18.006792340000001</v>
      </c>
    </row>
    <row r="924" spans="1:28" x14ac:dyDescent="0.2">
      <c r="A924" s="8">
        <v>2494</v>
      </c>
      <c r="B924" s="5" t="s">
        <v>3070</v>
      </c>
      <c r="C924" s="5" t="s">
        <v>3071</v>
      </c>
      <c r="D924" s="5" t="s">
        <v>3031</v>
      </c>
      <c r="E924" s="9" t="s">
        <v>3072</v>
      </c>
      <c r="F924" s="10">
        <v>2019</v>
      </c>
      <c r="G924" s="10" t="s">
        <v>68</v>
      </c>
      <c r="H924" s="10"/>
      <c r="I924" s="10">
        <v>1300</v>
      </c>
      <c r="J924" s="10" t="s">
        <v>17</v>
      </c>
      <c r="K924" s="10" t="s">
        <v>1354</v>
      </c>
      <c r="L924" s="10" t="s">
        <v>18</v>
      </c>
      <c r="M924" s="11">
        <v>1</v>
      </c>
      <c r="N924" s="10">
        <v>1</v>
      </c>
      <c r="O924" s="12" t="s">
        <v>3073</v>
      </c>
      <c r="P924" s="11">
        <f ca="1">IFERROR(__xludf.DUMMYFUNCTION("COUNTA(SPLIT(Q924,"" ""))"),191)</f>
        <v>191</v>
      </c>
      <c r="Q924" s="11">
        <v>9</v>
      </c>
      <c r="R924" s="11">
        <f ca="1">IFERROR(__xludf.DUMMYFUNCTION("COUNTA(SPLIT($Q924,CHAR(10),FALSE))"),2)</f>
        <v>2</v>
      </c>
      <c r="S924" s="2">
        <v>-1.2847128489999999</v>
      </c>
      <c r="T924" s="2">
        <v>0.47626594999999999</v>
      </c>
      <c r="U924" s="2">
        <v>43.59</v>
      </c>
      <c r="V924" s="2">
        <v>12.59</v>
      </c>
      <c r="W924" s="2">
        <v>12.91</v>
      </c>
      <c r="X924" s="2">
        <v>13</v>
      </c>
      <c r="Y924" s="2">
        <v>8.83</v>
      </c>
      <c r="Z924" s="2">
        <v>0.16214999999999999</v>
      </c>
      <c r="AA924" s="2">
        <v>0.14118</v>
      </c>
      <c r="AB924" s="2">
        <v>9.2555421029999998</v>
      </c>
    </row>
    <row r="925" spans="1:28" x14ac:dyDescent="0.2">
      <c r="A925" s="8">
        <v>2496</v>
      </c>
      <c r="B925" s="5" t="s">
        <v>3074</v>
      </c>
      <c r="C925" s="5" t="s">
        <v>3075</v>
      </c>
      <c r="D925" s="5" t="s">
        <v>3031</v>
      </c>
      <c r="E925" s="9" t="s">
        <v>3076</v>
      </c>
      <c r="F925" s="10">
        <v>2019</v>
      </c>
      <c r="G925" s="10" t="s">
        <v>68</v>
      </c>
      <c r="H925" s="10"/>
      <c r="I925" s="10">
        <v>1100</v>
      </c>
      <c r="J925" s="10" t="s">
        <v>17</v>
      </c>
      <c r="K925" s="10" t="s">
        <v>1354</v>
      </c>
      <c r="L925" s="10" t="s">
        <v>22</v>
      </c>
      <c r="M925" s="11">
        <v>2</v>
      </c>
      <c r="N925" s="10">
        <v>1.5</v>
      </c>
      <c r="O925" s="12" t="s">
        <v>3077</v>
      </c>
      <c r="P925" s="11">
        <f ca="1">IFERROR(__xludf.DUMMYFUNCTION("COUNTA(SPLIT(Q925,"" ""))"),191)</f>
        <v>191</v>
      </c>
      <c r="Q925" s="11">
        <v>11</v>
      </c>
      <c r="R925" s="11">
        <f ca="1">IFERROR(__xludf.DUMMYFUNCTION("COUNTA(SPLIT($Q925,CHAR(10),FALSE))"),1)</f>
        <v>1</v>
      </c>
      <c r="S925" s="2">
        <v>-0.45173624800000001</v>
      </c>
      <c r="T925" s="2">
        <v>0.46909951500000002</v>
      </c>
      <c r="U925" s="2">
        <v>68.290000000000006</v>
      </c>
      <c r="V925" s="2">
        <v>8.0500000000000007</v>
      </c>
      <c r="W925" s="2">
        <v>9.07</v>
      </c>
      <c r="X925" s="2">
        <v>10</v>
      </c>
      <c r="Y925" s="2">
        <v>6.65</v>
      </c>
      <c r="Z925" s="2">
        <v>0.19205</v>
      </c>
      <c r="AA925" s="2">
        <v>0.16139000000000001</v>
      </c>
      <c r="AB925" s="2">
        <v>19.899682389999999</v>
      </c>
    </row>
    <row r="926" spans="1:28" x14ac:dyDescent="0.2">
      <c r="A926" s="8">
        <v>2497</v>
      </c>
      <c r="B926" s="5" t="s">
        <v>1319</v>
      </c>
      <c r="C926" s="5" t="s">
        <v>3078</v>
      </c>
      <c r="D926" s="5"/>
      <c r="E926" s="9" t="s">
        <v>3079</v>
      </c>
      <c r="F926" s="10">
        <v>2019</v>
      </c>
      <c r="G926" s="10" t="s">
        <v>68</v>
      </c>
      <c r="H926" s="10" t="s">
        <v>1322</v>
      </c>
      <c r="I926" s="10">
        <v>900</v>
      </c>
      <c r="J926" s="10" t="s">
        <v>51</v>
      </c>
      <c r="K926" s="10" t="s">
        <v>1323</v>
      </c>
      <c r="L926" s="10" t="s">
        <v>18</v>
      </c>
      <c r="M926" s="11">
        <v>1</v>
      </c>
      <c r="N926" s="10">
        <v>1</v>
      </c>
      <c r="O926" s="12" t="s">
        <v>3080</v>
      </c>
      <c r="P926" s="11">
        <f ca="1">IFERROR(__xludf.DUMMYFUNCTION("COUNTA(SPLIT(Q926,"" ""))"),175)</f>
        <v>175</v>
      </c>
      <c r="Q926" s="11">
        <v>14</v>
      </c>
      <c r="R926" s="11">
        <f ca="1">IFERROR(__xludf.DUMMYFUNCTION("COUNTA(SPLIT($Q926,CHAR(10),FALSE))"),4)</f>
        <v>4</v>
      </c>
      <c r="S926" s="2">
        <v>-0.204233477</v>
      </c>
      <c r="T926" s="2">
        <v>0.47757785000000003</v>
      </c>
      <c r="U926" s="2">
        <v>61.33</v>
      </c>
      <c r="V926" s="2">
        <v>7.86</v>
      </c>
      <c r="W926" s="2">
        <v>6.16</v>
      </c>
      <c r="X926" s="2">
        <v>11</v>
      </c>
      <c r="Y926" s="2">
        <v>8.6999999999999993</v>
      </c>
      <c r="Z926" s="2">
        <v>0.25285000000000002</v>
      </c>
      <c r="AA926" s="2">
        <v>0.24676000000000001</v>
      </c>
      <c r="AB926" s="2">
        <v>18.62971872</v>
      </c>
    </row>
    <row r="927" spans="1:28" x14ac:dyDescent="0.2">
      <c r="A927" s="8">
        <v>2498</v>
      </c>
      <c r="B927" s="5" t="s">
        <v>1319</v>
      </c>
      <c r="C927" s="5" t="s">
        <v>3081</v>
      </c>
      <c r="D927" s="5"/>
      <c r="E927" s="9" t="s">
        <v>3082</v>
      </c>
      <c r="F927" s="10">
        <v>2019</v>
      </c>
      <c r="G927" s="10" t="s">
        <v>68</v>
      </c>
      <c r="H927" s="10" t="s">
        <v>1322</v>
      </c>
      <c r="I927" s="10">
        <v>1100</v>
      </c>
      <c r="J927" s="10" t="s">
        <v>51</v>
      </c>
      <c r="K927" s="10" t="s">
        <v>1323</v>
      </c>
      <c r="L927" s="10" t="s">
        <v>18</v>
      </c>
      <c r="M927" s="11">
        <v>1</v>
      </c>
      <c r="N927" s="10">
        <v>1</v>
      </c>
      <c r="O927" s="12" t="s">
        <v>3083</v>
      </c>
      <c r="P927" s="11">
        <f ca="1">IFERROR(__xludf.DUMMYFUNCTION("COUNTA(SPLIT(Q927,"" ""))"),139)</f>
        <v>139</v>
      </c>
      <c r="Q927" s="11">
        <v>8</v>
      </c>
      <c r="R927" s="11">
        <f ca="1">IFERROR(__xludf.DUMMYFUNCTION("COUNTA(SPLIT($Q927,CHAR(10),FALSE))"),4)</f>
        <v>4</v>
      </c>
      <c r="S927" s="2">
        <v>0.843423217</v>
      </c>
      <c r="T927" s="2">
        <v>0.51715180500000002</v>
      </c>
      <c r="U927" s="2">
        <v>69.069999999999993</v>
      </c>
      <c r="V927" s="2">
        <v>8.0399999999999991</v>
      </c>
      <c r="W927" s="2">
        <v>8.07</v>
      </c>
      <c r="X927" s="2">
        <v>10</v>
      </c>
      <c r="Y927" s="2">
        <v>8.6300000000000008</v>
      </c>
      <c r="Z927" s="2">
        <v>0.1079</v>
      </c>
      <c r="AA927" s="2">
        <v>0.12612999999999999</v>
      </c>
      <c r="AB927" s="2">
        <v>12.99565527</v>
      </c>
    </row>
    <row r="928" spans="1:28" x14ac:dyDescent="0.2">
      <c r="A928" s="8">
        <v>2499</v>
      </c>
      <c r="B928" s="5" t="s">
        <v>3084</v>
      </c>
      <c r="C928" s="5" t="s">
        <v>3085</v>
      </c>
      <c r="D928" s="5"/>
      <c r="E928" s="9" t="s">
        <v>3086</v>
      </c>
      <c r="F928" s="10">
        <v>2019</v>
      </c>
      <c r="G928" s="10" t="s">
        <v>68</v>
      </c>
      <c r="H928" s="10"/>
      <c r="I928" s="10">
        <v>1100</v>
      </c>
      <c r="J928" s="10" t="s">
        <v>17</v>
      </c>
      <c r="K928" s="10" t="s">
        <v>1354</v>
      </c>
      <c r="L928" s="10" t="s">
        <v>18</v>
      </c>
      <c r="M928" s="11">
        <v>1</v>
      </c>
      <c r="N928" s="10">
        <v>1</v>
      </c>
      <c r="O928" s="12" t="s">
        <v>3087</v>
      </c>
      <c r="P928" s="11">
        <f ca="1">IFERROR(__xludf.DUMMYFUNCTION("COUNTA(SPLIT(Q928,"" ""))"),181)</f>
        <v>181</v>
      </c>
      <c r="Q928" s="11">
        <v>11</v>
      </c>
      <c r="R928" s="11">
        <f ca="1">IFERROR(__xludf.DUMMYFUNCTION("COUNTA(SPLIT($Q928,CHAR(10),FALSE))"),2)</f>
        <v>2</v>
      </c>
      <c r="S928" s="2">
        <v>-0.65463335199999995</v>
      </c>
      <c r="T928" s="2">
        <v>0.46350404099999998</v>
      </c>
      <c r="U928" s="2">
        <v>58.49</v>
      </c>
      <c r="V928" s="2">
        <v>9.2100000000000009</v>
      </c>
      <c r="W928" s="2">
        <v>10.199999999999999</v>
      </c>
      <c r="X928" s="2">
        <v>12</v>
      </c>
      <c r="Y928" s="2">
        <v>8.7100000000000009</v>
      </c>
      <c r="Z928" s="2">
        <v>0.23527000000000001</v>
      </c>
      <c r="AA928" s="2">
        <v>0.21435000000000001</v>
      </c>
      <c r="AB928" s="2">
        <v>21.588009320000001</v>
      </c>
    </row>
    <row r="929" spans="1:28" x14ac:dyDescent="0.2">
      <c r="A929" s="8">
        <v>2501</v>
      </c>
      <c r="B929" s="5" t="s">
        <v>3088</v>
      </c>
      <c r="C929" s="5" t="s">
        <v>3089</v>
      </c>
      <c r="D929" s="5" t="s">
        <v>3031</v>
      </c>
      <c r="E929" s="9" t="s">
        <v>3090</v>
      </c>
      <c r="F929" s="10">
        <v>2019</v>
      </c>
      <c r="G929" s="10" t="s">
        <v>68</v>
      </c>
      <c r="H929" s="10"/>
      <c r="I929" s="10">
        <v>1100</v>
      </c>
      <c r="J929" s="10" t="s">
        <v>17</v>
      </c>
      <c r="K929" s="10" t="s">
        <v>1354</v>
      </c>
      <c r="L929" s="10" t="s">
        <v>22</v>
      </c>
      <c r="M929" s="11">
        <v>2</v>
      </c>
      <c r="N929" s="10">
        <v>2</v>
      </c>
      <c r="O929" s="12" t="s">
        <v>3091</v>
      </c>
      <c r="P929" s="11">
        <f ca="1">IFERROR(__xludf.DUMMYFUNCTION("COUNTA(SPLIT(Q929,"" ""))"),175)</f>
        <v>175</v>
      </c>
      <c r="Q929" s="11">
        <v>9</v>
      </c>
      <c r="R929" s="11">
        <f ca="1">IFERROR(__xludf.DUMMYFUNCTION("COUNTA(SPLIT($Q929,CHAR(10),FALSE))"),2)</f>
        <v>2</v>
      </c>
      <c r="S929" s="2">
        <v>-0.56687541799999996</v>
      </c>
      <c r="T929" s="2">
        <v>0.45614396600000001</v>
      </c>
      <c r="U929" s="2">
        <v>60.57</v>
      </c>
      <c r="V929" s="2">
        <v>9.67</v>
      </c>
      <c r="W929" s="2">
        <v>10.89</v>
      </c>
      <c r="X929" s="2">
        <v>12</v>
      </c>
      <c r="Y929" s="2">
        <v>7.57</v>
      </c>
      <c r="Z929" s="2">
        <v>0.11953</v>
      </c>
      <c r="AA929" s="2">
        <v>0.1124</v>
      </c>
      <c r="AB929" s="2">
        <v>22.753738330000001</v>
      </c>
    </row>
    <row r="930" spans="1:28" x14ac:dyDescent="0.2">
      <c r="A930" s="8">
        <v>2503</v>
      </c>
      <c r="B930" s="5" t="s">
        <v>3092</v>
      </c>
      <c r="C930" s="5" t="s">
        <v>3093</v>
      </c>
      <c r="D930" s="5"/>
      <c r="E930" s="9" t="s">
        <v>3094</v>
      </c>
      <c r="F930" s="10">
        <v>2019</v>
      </c>
      <c r="G930" s="10" t="s">
        <v>68</v>
      </c>
      <c r="H930" s="10"/>
      <c r="I930" s="10">
        <v>1100</v>
      </c>
      <c r="J930" s="10" t="s">
        <v>17</v>
      </c>
      <c r="K930" s="10"/>
      <c r="L930" s="10" t="s">
        <v>18</v>
      </c>
      <c r="M930" s="11">
        <v>1</v>
      </c>
      <c r="N930" s="10">
        <v>1</v>
      </c>
      <c r="O930" s="12" t="s">
        <v>3095</v>
      </c>
      <c r="P930" s="11">
        <f ca="1">IFERROR(__xludf.DUMMYFUNCTION("COUNTA(SPLIT(Q930,"" ""))"),164)</f>
        <v>164</v>
      </c>
      <c r="Q930" s="11">
        <v>9</v>
      </c>
      <c r="R930" s="11">
        <f ca="1">IFERROR(__xludf.DUMMYFUNCTION("COUNTA(SPLIT($Q930,CHAR(10),FALSE))"),1)</f>
        <v>1</v>
      </c>
      <c r="S930" s="2">
        <v>0.39033367400000002</v>
      </c>
      <c r="T930" s="2">
        <v>0.49177670899999998</v>
      </c>
      <c r="U930" s="2">
        <v>55.78</v>
      </c>
      <c r="V930" s="2">
        <v>10.09</v>
      </c>
      <c r="W930" s="2">
        <v>10.220000000000001</v>
      </c>
      <c r="X930" s="2">
        <v>12</v>
      </c>
      <c r="Y930" s="2">
        <v>6.83</v>
      </c>
      <c r="Z930" s="2">
        <v>0.17596999999999999</v>
      </c>
      <c r="AA930" s="2">
        <v>0.16911000000000001</v>
      </c>
      <c r="AB930" s="2">
        <v>22.721749429999999</v>
      </c>
    </row>
    <row r="931" spans="1:28" x14ac:dyDescent="0.2">
      <c r="A931" s="8">
        <v>2504</v>
      </c>
      <c r="B931" s="5" t="s">
        <v>3096</v>
      </c>
      <c r="C931" s="5" t="s">
        <v>3097</v>
      </c>
      <c r="D931" s="5" t="s">
        <v>2855</v>
      </c>
      <c r="E931" s="9" t="s">
        <v>3098</v>
      </c>
      <c r="F931" s="10">
        <v>2019</v>
      </c>
      <c r="G931" s="10" t="s">
        <v>16</v>
      </c>
      <c r="H931" s="10"/>
      <c r="I931" s="10">
        <v>900</v>
      </c>
      <c r="J931" s="10" t="s">
        <v>17</v>
      </c>
      <c r="K931" s="10" t="s">
        <v>2857</v>
      </c>
      <c r="L931" s="10" t="s">
        <v>18</v>
      </c>
      <c r="M931" s="11">
        <v>1</v>
      </c>
      <c r="N931" s="10">
        <v>1</v>
      </c>
      <c r="O931" s="12" t="s">
        <v>3099</v>
      </c>
      <c r="P931" s="11">
        <f ca="1">IFERROR(__xludf.DUMMYFUNCTION("COUNTA(SPLIT(Q931,"" ""))"),188)</f>
        <v>188</v>
      </c>
      <c r="Q931" s="11">
        <v>17</v>
      </c>
      <c r="R931" s="11">
        <f ca="1">IFERROR(__xludf.DUMMYFUNCTION("COUNTA(SPLIT($Q931,CHAR(10),FALSE))"),6)</f>
        <v>6</v>
      </c>
      <c r="S931" s="2">
        <v>1.410419892</v>
      </c>
      <c r="T931" s="2">
        <v>0.56571981800000004</v>
      </c>
      <c r="U931" s="2">
        <v>86.73</v>
      </c>
      <c r="V931" s="2">
        <v>4.01</v>
      </c>
      <c r="W931" s="2">
        <v>4.5599999999999996</v>
      </c>
      <c r="X931" s="2">
        <v>6</v>
      </c>
      <c r="Y931" s="2">
        <v>7.28</v>
      </c>
      <c r="Z931" s="2">
        <v>0.16391</v>
      </c>
      <c r="AA931" s="2">
        <v>0.13058</v>
      </c>
      <c r="AB931" s="2">
        <v>18.819375059999999</v>
      </c>
    </row>
    <row r="932" spans="1:28" x14ac:dyDescent="0.2">
      <c r="A932" s="8">
        <v>2505</v>
      </c>
      <c r="B932" s="5" t="s">
        <v>3096</v>
      </c>
      <c r="C932" s="5" t="s">
        <v>3100</v>
      </c>
      <c r="D932" s="5" t="s">
        <v>2855</v>
      </c>
      <c r="E932" s="9" t="s">
        <v>3101</v>
      </c>
      <c r="F932" s="10">
        <v>2019</v>
      </c>
      <c r="G932" s="10" t="s">
        <v>68</v>
      </c>
      <c r="H932" s="10"/>
      <c r="I932" s="10">
        <v>900</v>
      </c>
      <c r="J932" s="10" t="s">
        <v>17</v>
      </c>
      <c r="K932" s="10" t="s">
        <v>2857</v>
      </c>
      <c r="L932" s="10" t="s">
        <v>18</v>
      </c>
      <c r="M932" s="11">
        <v>1</v>
      </c>
      <c r="N932" s="10">
        <v>1</v>
      </c>
      <c r="O932" s="12" t="s">
        <v>3102</v>
      </c>
      <c r="P932" s="11">
        <f ca="1">IFERROR(__xludf.DUMMYFUNCTION("COUNTA(SPLIT(Q932,"" ""))"),172)</f>
        <v>172</v>
      </c>
      <c r="Q932" s="11">
        <v>9</v>
      </c>
      <c r="R932" s="11">
        <f ca="1">IFERROR(__xludf.DUMMYFUNCTION("COUNTA(SPLIT($Q932,CHAR(10),FALSE))"),2)</f>
        <v>2</v>
      </c>
      <c r="S932" s="2">
        <v>0.74434824499999996</v>
      </c>
      <c r="T932" s="2">
        <v>0.515526967</v>
      </c>
      <c r="U932" s="2">
        <v>54.47</v>
      </c>
      <c r="V932" s="2">
        <v>10.38</v>
      </c>
      <c r="W932" s="2">
        <v>11.54</v>
      </c>
      <c r="X932" s="2">
        <v>13</v>
      </c>
      <c r="Y932" s="2">
        <v>8</v>
      </c>
      <c r="Z932" s="2">
        <v>9.4520000000000007E-2</v>
      </c>
      <c r="AA932" s="2">
        <v>9.3109999999999998E-2</v>
      </c>
      <c r="AB932" s="2">
        <v>21.201484489999999</v>
      </c>
    </row>
    <row r="933" spans="1:28" x14ac:dyDescent="0.2">
      <c r="A933" s="8">
        <v>2506</v>
      </c>
      <c r="B933" s="5" t="s">
        <v>1319</v>
      </c>
      <c r="C933" s="5" t="s">
        <v>3103</v>
      </c>
      <c r="D933" s="5"/>
      <c r="E933" s="9" t="s">
        <v>3104</v>
      </c>
      <c r="F933" s="10">
        <v>2019</v>
      </c>
      <c r="G933" s="10" t="s">
        <v>68</v>
      </c>
      <c r="H933" s="10" t="s">
        <v>1322</v>
      </c>
      <c r="I933" s="10">
        <v>1100</v>
      </c>
      <c r="J933" s="10" t="s">
        <v>51</v>
      </c>
      <c r="K933" s="10" t="s">
        <v>1323</v>
      </c>
      <c r="L933" s="10" t="s">
        <v>18</v>
      </c>
      <c r="M933" s="11">
        <v>1</v>
      </c>
      <c r="N933" s="10">
        <v>1</v>
      </c>
      <c r="O933" s="12" t="s">
        <v>3105</v>
      </c>
      <c r="P933" s="11">
        <f ca="1">IFERROR(__xludf.DUMMYFUNCTION("COUNTA(SPLIT(Q933,"" ""))"),195)</f>
        <v>195</v>
      </c>
      <c r="Q933" s="11">
        <v>10</v>
      </c>
      <c r="R933" s="11">
        <f ca="1">IFERROR(__xludf.DUMMYFUNCTION("COUNTA(SPLIT($Q933,CHAR(10),FALSE))"),3)</f>
        <v>3</v>
      </c>
      <c r="S933" s="2">
        <v>0.61931234400000001</v>
      </c>
      <c r="T933" s="2">
        <v>0.50806406299999995</v>
      </c>
      <c r="U933" s="2">
        <v>60.15</v>
      </c>
      <c r="V933" s="2">
        <v>9.76</v>
      </c>
      <c r="W933" s="2">
        <v>11.03</v>
      </c>
      <c r="X933" s="2">
        <v>11</v>
      </c>
      <c r="Y933" s="2">
        <v>7.02</v>
      </c>
      <c r="Z933" s="2">
        <v>0.14924999999999999</v>
      </c>
      <c r="AA933" s="2">
        <v>0.12286999999999999</v>
      </c>
      <c r="AB933" s="2">
        <v>19.87064251</v>
      </c>
    </row>
    <row r="934" spans="1:28" x14ac:dyDescent="0.2">
      <c r="A934" s="8">
        <v>2508</v>
      </c>
      <c r="B934" s="5" t="s">
        <v>3106</v>
      </c>
      <c r="C934" s="5" t="s">
        <v>3107</v>
      </c>
      <c r="D934" s="5"/>
      <c r="E934" s="9" t="s">
        <v>3108</v>
      </c>
      <c r="F934" s="10">
        <v>2019</v>
      </c>
      <c r="G934" s="10" t="s">
        <v>68</v>
      </c>
      <c r="H934" s="10"/>
      <c r="I934" s="10">
        <v>1100</v>
      </c>
      <c r="J934" s="10" t="s">
        <v>17</v>
      </c>
      <c r="K934" s="10"/>
      <c r="L934" s="10" t="s">
        <v>30</v>
      </c>
      <c r="M934" s="11">
        <v>3</v>
      </c>
      <c r="N934" s="10">
        <v>2.5</v>
      </c>
      <c r="O934" s="12" t="s">
        <v>3109</v>
      </c>
      <c r="P934" s="11">
        <f ca="1">IFERROR(__xludf.DUMMYFUNCTION("COUNTA(SPLIT(Q934,"" ""))"),161)</f>
        <v>161</v>
      </c>
      <c r="Q934" s="11">
        <v>9</v>
      </c>
      <c r="R934" s="11">
        <f ca="1">IFERROR(__xludf.DUMMYFUNCTION("COUNTA(SPLIT($Q934,CHAR(10),FALSE))"),2)</f>
        <v>2</v>
      </c>
      <c r="S934" s="2">
        <v>0.40496417000000001</v>
      </c>
      <c r="T934" s="2">
        <v>0.49558261199999998</v>
      </c>
      <c r="U934" s="2">
        <v>64.28</v>
      </c>
      <c r="V934" s="2">
        <v>8.77</v>
      </c>
      <c r="W934" s="2">
        <v>7.75</v>
      </c>
      <c r="X934" s="2">
        <v>11</v>
      </c>
      <c r="Y934" s="2">
        <v>7.65</v>
      </c>
      <c r="Z934" s="2">
        <v>0.23824999999999999</v>
      </c>
      <c r="AA934" s="2">
        <v>0.25618000000000002</v>
      </c>
      <c r="AB934" s="2">
        <v>19.947833419999998</v>
      </c>
    </row>
    <row r="935" spans="1:28" x14ac:dyDescent="0.2">
      <c r="A935" s="8">
        <v>2509</v>
      </c>
      <c r="B935" s="5" t="s">
        <v>3110</v>
      </c>
      <c r="C935" s="5" t="s">
        <v>3111</v>
      </c>
      <c r="D935" s="5" t="s">
        <v>3031</v>
      </c>
      <c r="E935" s="9" t="s">
        <v>3112</v>
      </c>
      <c r="F935" s="10">
        <v>2019</v>
      </c>
      <c r="G935" s="10" t="s">
        <v>68</v>
      </c>
      <c r="H935" s="10"/>
      <c r="I935" s="10">
        <v>1300</v>
      </c>
      <c r="J935" s="10" t="s">
        <v>17</v>
      </c>
      <c r="K935" s="10" t="s">
        <v>1354</v>
      </c>
      <c r="L935" s="10" t="s">
        <v>30</v>
      </c>
      <c r="M935" s="11">
        <v>3</v>
      </c>
      <c r="N935" s="10">
        <v>2</v>
      </c>
      <c r="O935" s="12" t="s">
        <v>3113</v>
      </c>
      <c r="P935" s="11">
        <f ca="1">IFERROR(__xludf.DUMMYFUNCTION("COUNTA(SPLIT(Q935,"" ""))"),197)</f>
        <v>197</v>
      </c>
      <c r="Q935" s="11">
        <v>11</v>
      </c>
      <c r="R935" s="11">
        <f ca="1">IFERROR(__xludf.DUMMYFUNCTION("COUNTA(SPLIT($Q935,CHAR(10),FALSE))"),2)</f>
        <v>2</v>
      </c>
      <c r="S935" s="2">
        <v>-1.0409923430000001</v>
      </c>
      <c r="T935" s="2">
        <v>0.46791048899999999</v>
      </c>
      <c r="U935" s="2">
        <v>59.79</v>
      </c>
      <c r="V935" s="2">
        <v>9.44</v>
      </c>
      <c r="W935" s="2">
        <v>10.67</v>
      </c>
      <c r="X935" s="2">
        <v>11</v>
      </c>
      <c r="Y935" s="2">
        <v>9.0399999999999991</v>
      </c>
      <c r="Z935" s="2">
        <v>0.23279</v>
      </c>
      <c r="AA935" s="2">
        <v>0.19839000000000001</v>
      </c>
      <c r="AB935" s="2">
        <v>17.015108730000001</v>
      </c>
    </row>
    <row r="936" spans="1:28" x14ac:dyDescent="0.2">
      <c r="A936" s="8">
        <v>2510</v>
      </c>
      <c r="B936" s="5" t="s">
        <v>1319</v>
      </c>
      <c r="C936" s="5" t="s">
        <v>3114</v>
      </c>
      <c r="D936" s="5"/>
      <c r="E936" s="9" t="s">
        <v>3115</v>
      </c>
      <c r="F936" s="10">
        <v>2019</v>
      </c>
      <c r="G936" s="10" t="s">
        <v>68</v>
      </c>
      <c r="H936" s="10" t="s">
        <v>1322</v>
      </c>
      <c r="I936" s="10">
        <v>1300</v>
      </c>
      <c r="J936" s="10" t="s">
        <v>17</v>
      </c>
      <c r="K936" s="10" t="s">
        <v>1323</v>
      </c>
      <c r="L936" s="10" t="s">
        <v>22</v>
      </c>
      <c r="M936" s="11">
        <v>2</v>
      </c>
      <c r="N936" s="10">
        <v>1.5</v>
      </c>
      <c r="O936" s="12" t="s">
        <v>3116</v>
      </c>
      <c r="P936" s="11">
        <f ca="1">IFERROR(__xludf.DUMMYFUNCTION("COUNTA(SPLIT(Q936,"" ""))"),153)</f>
        <v>153</v>
      </c>
      <c r="Q936" s="11">
        <v>7</v>
      </c>
      <c r="R936" s="11">
        <f ca="1">IFERROR(__xludf.DUMMYFUNCTION("COUNTA(SPLIT($Q936,CHAR(10),FALSE))"),3)</f>
        <v>3</v>
      </c>
      <c r="S936" s="2">
        <v>-2.2323225830000002</v>
      </c>
      <c r="T936" s="2">
        <v>0.52239265499999998</v>
      </c>
      <c r="U936" s="2">
        <v>39.18</v>
      </c>
      <c r="V936" s="2">
        <v>13.3</v>
      </c>
      <c r="W936" s="2">
        <v>13.8</v>
      </c>
      <c r="X936" s="2">
        <v>15</v>
      </c>
      <c r="Y936" s="2">
        <v>9.73</v>
      </c>
      <c r="Z936" s="2">
        <v>0.36341000000000001</v>
      </c>
      <c r="AA936" s="2">
        <v>0.38195000000000001</v>
      </c>
      <c r="AB936" s="2">
        <v>7.2927078639999996</v>
      </c>
    </row>
    <row r="937" spans="1:28" x14ac:dyDescent="0.2">
      <c r="A937" s="8">
        <v>2511</v>
      </c>
      <c r="B937" s="5" t="s">
        <v>3117</v>
      </c>
      <c r="C937" s="5" t="s">
        <v>3118</v>
      </c>
      <c r="D937" s="5"/>
      <c r="E937" s="9" t="s">
        <v>3119</v>
      </c>
      <c r="F937" s="10">
        <v>2019</v>
      </c>
      <c r="G937" s="10" t="s">
        <v>68</v>
      </c>
      <c r="H937" s="10"/>
      <c r="I937" s="10">
        <v>1300</v>
      </c>
      <c r="J937" s="10" t="s">
        <v>17</v>
      </c>
      <c r="K937" s="10" t="s">
        <v>1354</v>
      </c>
      <c r="L937" s="10" t="s">
        <v>18</v>
      </c>
      <c r="M937" s="11">
        <v>1</v>
      </c>
      <c r="N937" s="10">
        <v>1</v>
      </c>
      <c r="O937" s="12" t="s">
        <v>3120</v>
      </c>
      <c r="P937" s="11">
        <f ca="1">IFERROR(__xludf.DUMMYFUNCTION("COUNTA(SPLIT(Q937,"" ""))"),154)</f>
        <v>154</v>
      </c>
      <c r="Q937" s="11">
        <v>7</v>
      </c>
      <c r="R937" s="11">
        <f ca="1">IFERROR(__xludf.DUMMYFUNCTION("COUNTA(SPLIT($Q937,CHAR(10),FALSE))"),1)</f>
        <v>1</v>
      </c>
      <c r="S937" s="2">
        <v>-1.0167498450000001</v>
      </c>
      <c r="T937" s="2">
        <v>0.45447389300000002</v>
      </c>
      <c r="U937" s="2">
        <v>40.119999999999997</v>
      </c>
      <c r="V937" s="2">
        <v>13.31</v>
      </c>
      <c r="W937" s="2">
        <v>14.69</v>
      </c>
      <c r="X937" s="2">
        <v>14</v>
      </c>
      <c r="Y937" s="2">
        <v>10.92</v>
      </c>
      <c r="Z937" s="2">
        <v>0.30018</v>
      </c>
      <c r="AA937" s="2">
        <v>0.31079000000000001</v>
      </c>
      <c r="AB937" s="2">
        <v>12.318822730000001</v>
      </c>
    </row>
    <row r="938" spans="1:28" x14ac:dyDescent="0.2">
      <c r="A938" s="8">
        <v>2512</v>
      </c>
      <c r="B938" s="5" t="s">
        <v>3121</v>
      </c>
      <c r="C938" s="5" t="s">
        <v>3122</v>
      </c>
      <c r="D938" s="5"/>
      <c r="E938" s="9" t="s">
        <v>3123</v>
      </c>
      <c r="F938" s="10">
        <v>2019</v>
      </c>
      <c r="G938" s="10" t="s">
        <v>68</v>
      </c>
      <c r="H938" s="10"/>
      <c r="I938" s="10">
        <v>1300</v>
      </c>
      <c r="J938" s="10" t="s">
        <v>51</v>
      </c>
      <c r="K938" s="10"/>
      <c r="L938" s="10" t="s">
        <v>18</v>
      </c>
      <c r="M938" s="11">
        <v>1</v>
      </c>
      <c r="N938" s="10">
        <v>1</v>
      </c>
      <c r="O938" s="12" t="s">
        <v>3124</v>
      </c>
      <c r="P938" s="11">
        <f ca="1">IFERROR(__xludf.DUMMYFUNCTION("COUNTA(SPLIT(Q938,"" ""))"),190)</f>
        <v>190</v>
      </c>
      <c r="Q938" s="11">
        <v>10</v>
      </c>
      <c r="R938" s="11">
        <f ca="1">IFERROR(__xludf.DUMMYFUNCTION("COUNTA(SPLIT($Q938,CHAR(10),FALSE))"),1)</f>
        <v>1</v>
      </c>
      <c r="S938" s="2">
        <v>-1.1138730800000001</v>
      </c>
      <c r="T938" s="2">
        <v>0.47349971800000001</v>
      </c>
      <c r="U938" s="2">
        <v>52.64</v>
      </c>
      <c r="V938" s="2">
        <v>10.64</v>
      </c>
      <c r="W938" s="2">
        <v>10.99</v>
      </c>
      <c r="X938" s="2">
        <v>11</v>
      </c>
      <c r="Y938" s="2">
        <v>9.48</v>
      </c>
      <c r="Z938" s="2">
        <v>0.21557000000000001</v>
      </c>
      <c r="AA938" s="2">
        <v>0.18745000000000001</v>
      </c>
      <c r="AB938" s="2">
        <v>9.5977681070000003</v>
      </c>
    </row>
    <row r="939" spans="1:28" x14ac:dyDescent="0.2">
      <c r="A939" s="8">
        <v>2513</v>
      </c>
      <c r="B939" s="5" t="s">
        <v>3125</v>
      </c>
      <c r="C939" s="5" t="s">
        <v>3126</v>
      </c>
      <c r="D939" s="5" t="s">
        <v>1401</v>
      </c>
      <c r="E939" s="14" t="s">
        <v>1402</v>
      </c>
      <c r="F939" s="10">
        <v>2019</v>
      </c>
      <c r="G939" s="10" t="s">
        <v>16</v>
      </c>
      <c r="H939" s="10"/>
      <c r="I939" s="10">
        <v>500</v>
      </c>
      <c r="J939" s="10" t="s">
        <v>51</v>
      </c>
      <c r="K939" s="10" t="s">
        <v>1354</v>
      </c>
      <c r="L939" s="10" t="s">
        <v>18</v>
      </c>
      <c r="M939" s="11">
        <v>1</v>
      </c>
      <c r="N939" s="10">
        <v>1</v>
      </c>
      <c r="O939" s="12" t="s">
        <v>3127</v>
      </c>
      <c r="P939" s="11">
        <f ca="1">IFERROR(__xludf.DUMMYFUNCTION("COUNTA(SPLIT(Q939,"" ""))"),200)</f>
        <v>200</v>
      </c>
      <c r="Q939" s="11">
        <v>22</v>
      </c>
      <c r="R939" s="11">
        <f ca="1">IFERROR(__xludf.DUMMYFUNCTION("COUNTA(SPLIT($Q939,CHAR(10),FALSE))"),14)</f>
        <v>14</v>
      </c>
      <c r="S939" s="2">
        <v>0.42700348799999999</v>
      </c>
      <c r="T939" s="2">
        <v>0.50541024400000001</v>
      </c>
      <c r="U939" s="2">
        <v>96.09</v>
      </c>
      <c r="V939" s="2">
        <v>2.12</v>
      </c>
      <c r="W939" s="2">
        <v>1.67</v>
      </c>
      <c r="X939" s="2">
        <v>6</v>
      </c>
      <c r="Y939" s="2">
        <v>4.96</v>
      </c>
      <c r="Z939" s="2">
        <v>2.1749999999999999E-2</v>
      </c>
      <c r="AA939" s="2">
        <v>9.2099999999999994E-3</v>
      </c>
      <c r="AB939" s="2">
        <v>28.683050219999998</v>
      </c>
    </row>
    <row r="940" spans="1:28" x14ac:dyDescent="0.2">
      <c r="A940" s="8">
        <v>2514</v>
      </c>
      <c r="B940" s="5" t="s">
        <v>3128</v>
      </c>
      <c r="C940" s="5" t="s">
        <v>3129</v>
      </c>
      <c r="D940" s="5"/>
      <c r="E940" s="9" t="s">
        <v>3130</v>
      </c>
      <c r="F940" s="10">
        <v>2019</v>
      </c>
      <c r="G940" s="10" t="s">
        <v>68</v>
      </c>
      <c r="H940" s="10"/>
      <c r="I940" s="10">
        <v>700</v>
      </c>
      <c r="J940" s="10" t="s">
        <v>17</v>
      </c>
      <c r="K940" s="10"/>
      <c r="L940" s="10" t="s">
        <v>18</v>
      </c>
      <c r="M940" s="11">
        <v>1</v>
      </c>
      <c r="N940" s="10">
        <v>1</v>
      </c>
      <c r="O940" s="12" t="s">
        <v>3131</v>
      </c>
      <c r="P940" s="11">
        <f ca="1">IFERROR(__xludf.DUMMYFUNCTION("COUNTA(SPLIT(Q940,"" ""))"),177)</f>
        <v>177</v>
      </c>
      <c r="Q940" s="11">
        <v>14</v>
      </c>
      <c r="R940" s="11">
        <f ca="1">IFERROR(__xludf.DUMMYFUNCTION("COUNTA(SPLIT($Q940,CHAR(10),FALSE))"),3)</f>
        <v>3</v>
      </c>
      <c r="S940" s="2">
        <v>0.53302275200000004</v>
      </c>
      <c r="T940" s="2">
        <v>0.50488905100000003</v>
      </c>
      <c r="U940" s="2">
        <v>83.74</v>
      </c>
      <c r="V940" s="2">
        <v>4.76</v>
      </c>
      <c r="W940" s="2">
        <v>4.8099999999999996</v>
      </c>
      <c r="X940" s="2">
        <v>8</v>
      </c>
      <c r="Y940" s="2">
        <v>5.68</v>
      </c>
      <c r="Z940" s="2">
        <v>1.6049999999999998E-2</v>
      </c>
      <c r="AA940" s="2">
        <v>1.8460000000000001E-2</v>
      </c>
      <c r="AB940" s="2">
        <v>32.609241959999999</v>
      </c>
    </row>
    <row r="941" spans="1:28" x14ac:dyDescent="0.2">
      <c r="A941" s="8">
        <v>2515</v>
      </c>
      <c r="B941" s="5" t="s">
        <v>1319</v>
      </c>
      <c r="C941" s="5" t="s">
        <v>3132</v>
      </c>
      <c r="D941" s="5"/>
      <c r="E941" s="9" t="s">
        <v>3133</v>
      </c>
      <c r="F941" s="10">
        <v>2019</v>
      </c>
      <c r="G941" s="10" t="s">
        <v>68</v>
      </c>
      <c r="H941" s="10" t="s">
        <v>1338</v>
      </c>
      <c r="I941" s="10">
        <v>1100</v>
      </c>
      <c r="J941" s="10" t="s">
        <v>877</v>
      </c>
      <c r="K941" s="10" t="s">
        <v>1323</v>
      </c>
      <c r="L941" s="10" t="s">
        <v>18</v>
      </c>
      <c r="M941" s="11">
        <v>1</v>
      </c>
      <c r="N941" s="10">
        <v>1</v>
      </c>
      <c r="O941" s="12" t="s">
        <v>3134</v>
      </c>
      <c r="P941" s="11">
        <f ca="1">IFERROR(__xludf.DUMMYFUNCTION("COUNTA(SPLIT(Q941,"" ""))"),160)</f>
        <v>160</v>
      </c>
      <c r="Q941" s="11">
        <v>11</v>
      </c>
      <c r="R941" s="11">
        <f ca="1">IFERROR(__xludf.DUMMYFUNCTION("COUNTA(SPLIT($Q941,CHAR(10),FALSE))"),4)</f>
        <v>4</v>
      </c>
      <c r="S941" s="2">
        <v>-0.79076348299999999</v>
      </c>
      <c r="T941" s="2">
        <v>0.45002132099999997</v>
      </c>
      <c r="U941" s="2">
        <v>69.23</v>
      </c>
      <c r="V941" s="2">
        <v>7.53</v>
      </c>
      <c r="W941" s="2">
        <v>6.38</v>
      </c>
      <c r="X941" s="2">
        <v>11</v>
      </c>
      <c r="Y941" s="2">
        <v>10.59</v>
      </c>
      <c r="Z941" s="2">
        <v>0.22450000000000001</v>
      </c>
      <c r="AA941" s="2">
        <v>0.21457999999999999</v>
      </c>
      <c r="AB941" s="2">
        <v>11.47129417</v>
      </c>
    </row>
    <row r="942" spans="1:28" x14ac:dyDescent="0.2">
      <c r="A942" s="8">
        <v>2516</v>
      </c>
      <c r="B942" s="5" t="s">
        <v>3135</v>
      </c>
      <c r="C942" s="5" t="s">
        <v>3136</v>
      </c>
      <c r="D942" s="5"/>
      <c r="E942" s="9" t="s">
        <v>3137</v>
      </c>
      <c r="F942" s="10">
        <v>2019</v>
      </c>
      <c r="G942" s="10" t="s">
        <v>68</v>
      </c>
      <c r="H942" s="10"/>
      <c r="I942" s="10">
        <v>1300</v>
      </c>
      <c r="J942" s="10" t="s">
        <v>51</v>
      </c>
      <c r="K942" s="10"/>
      <c r="L942" s="10" t="s">
        <v>18</v>
      </c>
      <c r="M942" s="11">
        <v>1</v>
      </c>
      <c r="N942" s="10">
        <v>1</v>
      </c>
      <c r="O942" s="12" t="s">
        <v>3138</v>
      </c>
      <c r="P942" s="11">
        <f ca="1">IFERROR(__xludf.DUMMYFUNCTION("COUNTA(SPLIT(Q942,"" ""))"),148)</f>
        <v>148</v>
      </c>
      <c r="Q942" s="11">
        <v>6</v>
      </c>
      <c r="R942" s="11">
        <f ca="1">IFERROR(__xludf.DUMMYFUNCTION("COUNTA(SPLIT($Q942,CHAR(10),FALSE))"),1)</f>
        <v>1</v>
      </c>
      <c r="S942" s="2">
        <v>3.4093083000000003E-2</v>
      </c>
      <c r="T942" s="2">
        <v>0.46757109699999999</v>
      </c>
      <c r="U942" s="2">
        <v>69.790000000000006</v>
      </c>
      <c r="V942" s="2">
        <v>9.74</v>
      </c>
      <c r="W942" s="2">
        <v>10.91</v>
      </c>
      <c r="X942" s="2">
        <v>10</v>
      </c>
      <c r="Y942" s="2">
        <v>7.09</v>
      </c>
      <c r="Z942" s="2">
        <v>0.16686000000000001</v>
      </c>
      <c r="AA942" s="2">
        <v>0.18314</v>
      </c>
      <c r="AB942" s="2">
        <v>24.493199950000001</v>
      </c>
    </row>
    <row r="943" spans="1:28" x14ac:dyDescent="0.2">
      <c r="A943" s="8">
        <v>2517</v>
      </c>
      <c r="B943" s="5" t="s">
        <v>3135</v>
      </c>
      <c r="C943" s="5" t="s">
        <v>3139</v>
      </c>
      <c r="D943" s="5" t="s">
        <v>3031</v>
      </c>
      <c r="E943" s="9" t="s">
        <v>3140</v>
      </c>
      <c r="F943" s="10">
        <v>2019</v>
      </c>
      <c r="G943" s="10" t="s">
        <v>68</v>
      </c>
      <c r="H943" s="10"/>
      <c r="I943" s="10">
        <v>1300</v>
      </c>
      <c r="J943" s="10" t="s">
        <v>17</v>
      </c>
      <c r="K943" s="10" t="s">
        <v>1354</v>
      </c>
      <c r="L943" s="10" t="s">
        <v>18</v>
      </c>
      <c r="M943" s="11">
        <v>1</v>
      </c>
      <c r="N943" s="10">
        <v>1</v>
      </c>
      <c r="O943" s="12" t="s">
        <v>3141</v>
      </c>
      <c r="P943" s="11">
        <f ca="1">IFERROR(__xludf.DUMMYFUNCTION("COUNTA(SPLIT(Q943,"" ""))"),199)</f>
        <v>199</v>
      </c>
      <c r="Q943" s="11">
        <v>8</v>
      </c>
      <c r="R943" s="11">
        <f ca="1">IFERROR(__xludf.DUMMYFUNCTION("COUNTA(SPLIT($Q943,CHAR(10),FALSE))"),2)</f>
        <v>2</v>
      </c>
      <c r="S943" s="2">
        <v>-1.886234647</v>
      </c>
      <c r="T943" s="2">
        <v>0.499696319</v>
      </c>
      <c r="U943" s="2">
        <v>61.06</v>
      </c>
      <c r="V943" s="2">
        <v>11.05</v>
      </c>
      <c r="W943" s="2">
        <v>11.77</v>
      </c>
      <c r="X943" s="2">
        <v>11</v>
      </c>
      <c r="Y943" s="2">
        <v>8.86</v>
      </c>
      <c r="Z943" s="2">
        <v>0.21887999999999999</v>
      </c>
      <c r="AA943" s="2">
        <v>0.19111</v>
      </c>
      <c r="AB943" s="2">
        <v>15.287757490000001</v>
      </c>
    </row>
    <row r="944" spans="1:28" x14ac:dyDescent="0.2">
      <c r="A944" s="8">
        <v>2518</v>
      </c>
      <c r="B944" s="5" t="s">
        <v>3142</v>
      </c>
      <c r="C944" s="5" t="s">
        <v>3143</v>
      </c>
      <c r="D944" s="5"/>
      <c r="E944" s="9" t="s">
        <v>3144</v>
      </c>
      <c r="F944" s="10">
        <v>2019</v>
      </c>
      <c r="G944" s="10" t="s">
        <v>68</v>
      </c>
      <c r="H944" s="10"/>
      <c r="I944" s="10">
        <v>1300</v>
      </c>
      <c r="J944" s="10" t="s">
        <v>17</v>
      </c>
      <c r="K944" s="10" t="s">
        <v>1354</v>
      </c>
      <c r="L944" s="10" t="s">
        <v>18</v>
      </c>
      <c r="M944" s="11">
        <v>1</v>
      </c>
      <c r="N944" s="10">
        <v>1</v>
      </c>
      <c r="O944" s="12" t="s">
        <v>3145</v>
      </c>
      <c r="P944" s="11">
        <f ca="1">IFERROR(__xludf.DUMMYFUNCTION("COUNTA(SPLIT(Q944,"" ""))"),198)</f>
        <v>198</v>
      </c>
      <c r="Q944" s="11">
        <v>8</v>
      </c>
      <c r="R944" s="11">
        <f ca="1">IFERROR(__xludf.DUMMYFUNCTION("COUNTA(SPLIT($Q944,CHAR(10),FALSE))"),3)</f>
        <v>3</v>
      </c>
      <c r="S944" s="2">
        <v>-0.547254201</v>
      </c>
      <c r="T944" s="2">
        <v>0.45965085700000002</v>
      </c>
      <c r="U944" s="2">
        <v>62.98</v>
      </c>
      <c r="V944" s="2">
        <v>10.65</v>
      </c>
      <c r="W944" s="2">
        <v>12.4</v>
      </c>
      <c r="X944" s="2">
        <v>11</v>
      </c>
      <c r="Y944" s="2">
        <v>8.2799999999999994</v>
      </c>
      <c r="Z944" s="2">
        <v>0.24884000000000001</v>
      </c>
      <c r="AA944" s="2">
        <v>0.23598</v>
      </c>
      <c r="AB944" s="2">
        <v>17.51408266</v>
      </c>
    </row>
    <row r="945" spans="1:28" x14ac:dyDescent="0.2">
      <c r="A945" s="8">
        <v>2520</v>
      </c>
      <c r="B945" s="5" t="s">
        <v>3146</v>
      </c>
      <c r="C945" s="5" t="s">
        <v>3147</v>
      </c>
      <c r="D945" s="5"/>
      <c r="E945" s="9" t="s">
        <v>3148</v>
      </c>
      <c r="F945" s="10">
        <v>2019</v>
      </c>
      <c r="G945" s="10" t="s">
        <v>68</v>
      </c>
      <c r="H945" s="10"/>
      <c r="I945" s="10">
        <v>1300</v>
      </c>
      <c r="J945" s="10" t="s">
        <v>17</v>
      </c>
      <c r="K945" s="10"/>
      <c r="L945" s="10" t="s">
        <v>18</v>
      </c>
      <c r="M945" s="11">
        <v>1</v>
      </c>
      <c r="N945" s="10">
        <v>1</v>
      </c>
      <c r="O945" s="12" t="s">
        <v>3149</v>
      </c>
      <c r="P945" s="11">
        <f ca="1">IFERROR(__xludf.DUMMYFUNCTION("COUNTA(SPLIT(Q945,"" ""))"),152)</f>
        <v>152</v>
      </c>
      <c r="Q945" s="11">
        <v>7</v>
      </c>
      <c r="R945" s="11">
        <f ca="1">IFERROR(__xludf.DUMMYFUNCTION("COUNTA(SPLIT($Q945,CHAR(10),FALSE))"),1)</f>
        <v>1</v>
      </c>
      <c r="S945" s="2">
        <v>-1.7580813019999999</v>
      </c>
      <c r="T945" s="2">
        <v>0.472374566</v>
      </c>
      <c r="U945" s="2">
        <v>52.33</v>
      </c>
      <c r="V945" s="2">
        <v>11.35</v>
      </c>
      <c r="W945" s="2">
        <v>11.73</v>
      </c>
      <c r="X945" s="2">
        <v>12</v>
      </c>
      <c r="Y945" s="2">
        <v>8.14</v>
      </c>
      <c r="Z945" s="2">
        <v>0.36587999999999998</v>
      </c>
      <c r="AA945" s="2">
        <v>0.37562000000000001</v>
      </c>
      <c r="AB945" s="2">
        <v>23.32178862</v>
      </c>
    </row>
    <row r="946" spans="1:28" x14ac:dyDescent="0.2">
      <c r="A946" s="8">
        <v>2521</v>
      </c>
      <c r="B946" s="5" t="s">
        <v>3150</v>
      </c>
      <c r="C946" s="5" t="s">
        <v>3151</v>
      </c>
      <c r="D946" s="5"/>
      <c r="E946" s="9" t="s">
        <v>3152</v>
      </c>
      <c r="F946" s="10">
        <v>2019</v>
      </c>
      <c r="G946" s="10" t="s">
        <v>68</v>
      </c>
      <c r="H946" s="10"/>
      <c r="I946" s="10">
        <v>1300</v>
      </c>
      <c r="J946" s="10" t="s">
        <v>17</v>
      </c>
      <c r="K946" s="10" t="s">
        <v>1354</v>
      </c>
      <c r="L946" s="10" t="s">
        <v>18</v>
      </c>
      <c r="M946" s="11">
        <v>1</v>
      </c>
      <c r="N946" s="10">
        <v>1</v>
      </c>
      <c r="O946" s="12" t="s">
        <v>3153</v>
      </c>
      <c r="P946" s="11">
        <f ca="1">IFERROR(__xludf.DUMMYFUNCTION("COUNTA(SPLIT(Q946,"" ""))"),161)</f>
        <v>161</v>
      </c>
      <c r="Q946" s="11">
        <v>7</v>
      </c>
      <c r="R946" s="11">
        <f ca="1">IFERROR(__xludf.DUMMYFUNCTION("COUNTA(SPLIT($Q946,CHAR(10),FALSE))"),2)</f>
        <v>2</v>
      </c>
      <c r="S946" s="2">
        <v>-0.26086794400000002</v>
      </c>
      <c r="T946" s="2">
        <v>0.47195619700000002</v>
      </c>
      <c r="U946" s="2">
        <v>59.58</v>
      </c>
      <c r="V946" s="2">
        <v>10.7</v>
      </c>
      <c r="W946" s="2">
        <v>10.44</v>
      </c>
      <c r="X946" s="2">
        <v>10</v>
      </c>
      <c r="Y946" s="2">
        <v>7.32</v>
      </c>
      <c r="Z946" s="2">
        <v>0.18703</v>
      </c>
      <c r="AA946" s="2">
        <v>0.19345000000000001</v>
      </c>
      <c r="AB946" s="2">
        <v>13.357102250000001</v>
      </c>
    </row>
    <row r="947" spans="1:28" x14ac:dyDescent="0.2">
      <c r="A947" s="8">
        <v>2522</v>
      </c>
      <c r="B947" s="5" t="s">
        <v>3154</v>
      </c>
      <c r="C947" s="5" t="s">
        <v>3155</v>
      </c>
      <c r="D947" s="5"/>
      <c r="E947" s="9" t="s">
        <v>3156</v>
      </c>
      <c r="F947" s="10">
        <v>2019</v>
      </c>
      <c r="G947" s="10" t="s">
        <v>68</v>
      </c>
      <c r="H947" s="10"/>
      <c r="I947" s="10">
        <v>1100</v>
      </c>
      <c r="J947" s="10" t="s">
        <v>51</v>
      </c>
      <c r="K947" s="10"/>
      <c r="L947" s="10" t="s">
        <v>18</v>
      </c>
      <c r="M947" s="11">
        <v>1</v>
      </c>
      <c r="N947" s="10">
        <v>1</v>
      </c>
      <c r="O947" s="12" t="s">
        <v>3157</v>
      </c>
      <c r="P947" s="11">
        <f ca="1">IFERROR(__xludf.DUMMYFUNCTION("COUNTA(SPLIT(Q947,"" ""))"),149)</f>
        <v>149</v>
      </c>
      <c r="Q947" s="11">
        <v>8</v>
      </c>
      <c r="R947" s="11">
        <f ca="1">IFERROR(__xludf.DUMMYFUNCTION("COUNTA(SPLIT($Q947,CHAR(10),FALSE))"),1)</f>
        <v>1</v>
      </c>
      <c r="S947" s="2">
        <v>1.000285367</v>
      </c>
      <c r="T947" s="2">
        <v>0.53332006700000001</v>
      </c>
      <c r="U947" s="2">
        <v>77.040000000000006</v>
      </c>
      <c r="V947" s="2">
        <v>6.63</v>
      </c>
      <c r="W947" s="2">
        <v>7.04</v>
      </c>
      <c r="X947" s="2">
        <v>8</v>
      </c>
      <c r="Y947" s="2">
        <v>6.26</v>
      </c>
      <c r="Z947" s="2">
        <v>0.10843999999999999</v>
      </c>
      <c r="AA947" s="2">
        <v>0.13244</v>
      </c>
      <c r="AB947" s="2">
        <v>28.168430140000002</v>
      </c>
    </row>
    <row r="948" spans="1:28" x14ac:dyDescent="0.2">
      <c r="A948" s="8">
        <v>2523</v>
      </c>
      <c r="B948" s="5" t="s">
        <v>1319</v>
      </c>
      <c r="C948" s="5" t="s">
        <v>3158</v>
      </c>
      <c r="D948" s="5"/>
      <c r="E948" s="9" t="s">
        <v>3159</v>
      </c>
      <c r="F948" s="10">
        <v>2019</v>
      </c>
      <c r="G948" s="10" t="s">
        <v>68</v>
      </c>
      <c r="H948" s="10" t="s">
        <v>1322</v>
      </c>
      <c r="I948" s="10">
        <v>700</v>
      </c>
      <c r="J948" s="10" t="s">
        <v>51</v>
      </c>
      <c r="K948" s="10" t="s">
        <v>1323</v>
      </c>
      <c r="L948" s="10" t="s">
        <v>18</v>
      </c>
      <c r="M948" s="11">
        <v>1</v>
      </c>
      <c r="N948" s="10">
        <v>1</v>
      </c>
      <c r="O948" s="12" t="s">
        <v>3160</v>
      </c>
      <c r="P948" s="11">
        <f ca="1">IFERROR(__xludf.DUMMYFUNCTION("COUNTA(SPLIT(Q948,"" ""))"),187)</f>
        <v>187</v>
      </c>
      <c r="Q948" s="11">
        <v>18</v>
      </c>
      <c r="R948" s="11">
        <f ca="1">IFERROR(__xludf.DUMMYFUNCTION("COUNTA(SPLIT($Q948,CHAR(10),FALSE))"),4)</f>
        <v>4</v>
      </c>
      <c r="S948" s="2">
        <v>-0.14072341799999999</v>
      </c>
      <c r="T948" s="2">
        <v>0.47675985799999998</v>
      </c>
      <c r="U948" s="2">
        <v>77.680000000000007</v>
      </c>
      <c r="V948" s="2">
        <v>5.05</v>
      </c>
      <c r="W948" s="2">
        <v>6.42</v>
      </c>
      <c r="X948" s="2">
        <v>8</v>
      </c>
      <c r="Y948" s="2">
        <v>7.07</v>
      </c>
      <c r="Z948" s="2">
        <v>0.20321</v>
      </c>
      <c r="AA948" s="2">
        <v>0.16905999999999999</v>
      </c>
      <c r="AB948" s="2">
        <v>24.459403420000001</v>
      </c>
    </row>
    <row r="949" spans="1:28" x14ac:dyDescent="0.2">
      <c r="A949" s="8">
        <v>2524</v>
      </c>
      <c r="B949" s="5" t="s">
        <v>3161</v>
      </c>
      <c r="C949" s="5" t="s">
        <v>3162</v>
      </c>
      <c r="D949" s="5"/>
      <c r="E949" s="9" t="s">
        <v>3163</v>
      </c>
      <c r="F949" s="10">
        <v>2019</v>
      </c>
      <c r="G949" s="10" t="s">
        <v>68</v>
      </c>
      <c r="H949" s="10"/>
      <c r="I949" s="10">
        <v>1100</v>
      </c>
      <c r="J949" s="10" t="s">
        <v>17</v>
      </c>
      <c r="K949" s="10"/>
      <c r="L949" s="10" t="s">
        <v>18</v>
      </c>
      <c r="M949" s="11">
        <v>1</v>
      </c>
      <c r="N949" s="10">
        <v>1</v>
      </c>
      <c r="O949" s="12" t="s">
        <v>3164</v>
      </c>
      <c r="P949" s="11">
        <f ca="1">IFERROR(__xludf.DUMMYFUNCTION("COUNTA(SPLIT(Q949,"" ""))"),188)</f>
        <v>188</v>
      </c>
      <c r="Q949" s="11">
        <v>11</v>
      </c>
      <c r="R949" s="11">
        <f ca="1">IFERROR(__xludf.DUMMYFUNCTION("COUNTA(SPLIT($Q949,CHAR(10),FALSE))"),2)</f>
        <v>2</v>
      </c>
      <c r="S949" s="2">
        <v>-1.158819399</v>
      </c>
      <c r="T949" s="2">
        <v>0.51471887199999999</v>
      </c>
      <c r="U949" s="2">
        <v>61.82</v>
      </c>
      <c r="V949" s="2">
        <v>8.9</v>
      </c>
      <c r="W949" s="2">
        <v>9.1300000000000008</v>
      </c>
      <c r="X949" s="2">
        <v>11</v>
      </c>
      <c r="Y949" s="2">
        <v>8.58</v>
      </c>
      <c r="Z949" s="2">
        <v>0.21490999999999999</v>
      </c>
      <c r="AA949" s="2">
        <v>0.19514999999999999</v>
      </c>
      <c r="AB949" s="2">
        <v>16.902832220000001</v>
      </c>
    </row>
    <row r="950" spans="1:28" x14ac:dyDescent="0.2">
      <c r="A950" s="8">
        <v>2525</v>
      </c>
      <c r="B950" s="5" t="s">
        <v>3165</v>
      </c>
      <c r="C950" s="5" t="s">
        <v>3166</v>
      </c>
      <c r="D950" s="5" t="s">
        <v>3031</v>
      </c>
      <c r="E950" s="9" t="s">
        <v>3167</v>
      </c>
      <c r="F950" s="10">
        <v>2019</v>
      </c>
      <c r="G950" s="10" t="s">
        <v>68</v>
      </c>
      <c r="H950" s="10"/>
      <c r="I950" s="10">
        <v>1100</v>
      </c>
      <c r="J950" s="10" t="s">
        <v>17</v>
      </c>
      <c r="K950" s="10" t="s">
        <v>1354</v>
      </c>
      <c r="L950" s="10" t="s">
        <v>18</v>
      </c>
      <c r="M950" s="11">
        <v>1</v>
      </c>
      <c r="N950" s="10">
        <v>1</v>
      </c>
      <c r="O950" s="12" t="s">
        <v>3168</v>
      </c>
      <c r="P950" s="11">
        <f ca="1">IFERROR(__xludf.DUMMYFUNCTION("COUNTA(SPLIT(Q950,"" ""))"),193)</f>
        <v>193</v>
      </c>
      <c r="Q950" s="11">
        <v>11</v>
      </c>
      <c r="R950" s="11">
        <f ca="1">IFERROR(__xludf.DUMMYFUNCTION("COUNTA(SPLIT($Q950,CHAR(10),FALSE))"),2)</f>
        <v>2</v>
      </c>
      <c r="S950" s="2">
        <v>-1.8480636960000001</v>
      </c>
      <c r="T950" s="2">
        <v>0.53185079099999999</v>
      </c>
      <c r="U950" s="2">
        <v>53.75</v>
      </c>
      <c r="V950" s="2">
        <v>10.14</v>
      </c>
      <c r="W950" s="2">
        <v>10.52</v>
      </c>
      <c r="X950" s="2">
        <v>13</v>
      </c>
      <c r="Y950" s="2">
        <v>9.8000000000000007</v>
      </c>
      <c r="Z950" s="2">
        <v>0.44747999999999999</v>
      </c>
      <c r="AA950" s="2">
        <v>0.43798999999999999</v>
      </c>
      <c r="AB950" s="2">
        <v>13.412373240000001</v>
      </c>
    </row>
    <row r="951" spans="1:28" x14ac:dyDescent="0.2">
      <c r="A951" s="8">
        <v>2526</v>
      </c>
      <c r="B951" s="5" t="s">
        <v>3169</v>
      </c>
      <c r="C951" s="5" t="s">
        <v>3170</v>
      </c>
      <c r="D951" s="5"/>
      <c r="E951" s="9" t="s">
        <v>3171</v>
      </c>
      <c r="F951" s="10">
        <v>2019</v>
      </c>
      <c r="G951" s="10" t="s">
        <v>68</v>
      </c>
      <c r="H951" s="10"/>
      <c r="I951" s="10">
        <v>1300</v>
      </c>
      <c r="J951" s="10" t="s">
        <v>17</v>
      </c>
      <c r="K951" s="10" t="s">
        <v>1354</v>
      </c>
      <c r="L951" s="10" t="s">
        <v>18</v>
      </c>
      <c r="M951" s="11">
        <v>1</v>
      </c>
      <c r="N951" s="10">
        <v>1</v>
      </c>
      <c r="O951" s="12" t="s">
        <v>3172</v>
      </c>
      <c r="P951" s="11">
        <f ca="1">IFERROR(__xludf.DUMMYFUNCTION("COUNTA(SPLIT(Q951,"" ""))"),185)</f>
        <v>185</v>
      </c>
      <c r="Q951" s="11">
        <v>7</v>
      </c>
      <c r="R951" s="11">
        <f ca="1">IFERROR(__xludf.DUMMYFUNCTION("COUNTA(SPLIT($Q951,CHAR(10),FALSE))"),1)</f>
        <v>1</v>
      </c>
      <c r="S951" s="2">
        <v>-0.68124142799999998</v>
      </c>
      <c r="T951" s="2">
        <v>0.46886174800000002</v>
      </c>
      <c r="U951" s="2">
        <v>40.99</v>
      </c>
      <c r="V951" s="2">
        <v>14.11</v>
      </c>
      <c r="W951" s="2">
        <v>15.83</v>
      </c>
      <c r="X951" s="2">
        <v>15</v>
      </c>
      <c r="Y951" s="2">
        <v>9.1300000000000008</v>
      </c>
      <c r="Z951" s="2">
        <v>0.21356</v>
      </c>
      <c r="AA951" s="2">
        <v>0.19331000000000001</v>
      </c>
      <c r="AB951" s="2">
        <v>13.393926159999999</v>
      </c>
    </row>
    <row r="952" spans="1:28" x14ac:dyDescent="0.2">
      <c r="A952" s="8">
        <v>2528</v>
      </c>
      <c r="B952" s="5" t="s">
        <v>3173</v>
      </c>
      <c r="C952" s="5" t="s">
        <v>3174</v>
      </c>
      <c r="D952" s="5"/>
      <c r="E952" s="9" t="s">
        <v>3175</v>
      </c>
      <c r="F952" s="10">
        <v>2019</v>
      </c>
      <c r="G952" s="10" t="s">
        <v>68</v>
      </c>
      <c r="H952" s="10"/>
      <c r="I952" s="10">
        <v>1300</v>
      </c>
      <c r="J952" s="10" t="s">
        <v>51</v>
      </c>
      <c r="K952" s="10"/>
      <c r="L952" s="10" t="s">
        <v>18</v>
      </c>
      <c r="M952" s="11">
        <v>1</v>
      </c>
      <c r="N952" s="10">
        <v>1</v>
      </c>
      <c r="O952" s="12" t="s">
        <v>3176</v>
      </c>
      <c r="P952" s="11">
        <f ca="1">IFERROR(__xludf.DUMMYFUNCTION("COUNTA(SPLIT(Q952,"" ""))"),161)</f>
        <v>161</v>
      </c>
      <c r="Q952" s="11">
        <v>7</v>
      </c>
      <c r="R952" s="11">
        <f ca="1">IFERROR(__xludf.DUMMYFUNCTION("COUNTA(SPLIT($Q952,CHAR(10),FALSE))"),1)</f>
        <v>1</v>
      </c>
      <c r="S952" s="2">
        <v>0.23491040799999999</v>
      </c>
      <c r="T952" s="2">
        <v>0.49027644999999997</v>
      </c>
      <c r="U952" s="2">
        <v>56.85</v>
      </c>
      <c r="V952" s="2">
        <v>11.04</v>
      </c>
      <c r="W952" s="2">
        <v>12.1</v>
      </c>
      <c r="X952" s="2">
        <v>11</v>
      </c>
      <c r="Y952" s="2">
        <v>8.41</v>
      </c>
      <c r="Z952" s="2">
        <v>0.2487</v>
      </c>
      <c r="AA952" s="2">
        <v>0.24623</v>
      </c>
      <c r="AB952" s="2">
        <v>20.059425019999999</v>
      </c>
    </row>
    <row r="953" spans="1:28" x14ac:dyDescent="0.2">
      <c r="A953" s="8">
        <v>2529</v>
      </c>
      <c r="B953" s="5" t="s">
        <v>3177</v>
      </c>
      <c r="C953" s="5" t="s">
        <v>3178</v>
      </c>
      <c r="D953" s="5"/>
      <c r="E953" s="9" t="s">
        <v>3179</v>
      </c>
      <c r="F953" s="10">
        <v>2019</v>
      </c>
      <c r="G953" s="10" t="s">
        <v>68</v>
      </c>
      <c r="H953" s="10"/>
      <c r="I953" s="10">
        <v>1300</v>
      </c>
      <c r="J953" s="10" t="s">
        <v>17</v>
      </c>
      <c r="K953" s="10" t="s">
        <v>1354</v>
      </c>
      <c r="L953" s="10" t="s">
        <v>18</v>
      </c>
      <c r="M953" s="11">
        <v>1</v>
      </c>
      <c r="N953" s="10">
        <v>1</v>
      </c>
      <c r="O953" s="12" t="s">
        <v>3180</v>
      </c>
      <c r="P953" s="11">
        <f ca="1">IFERROR(__xludf.DUMMYFUNCTION("COUNTA(SPLIT(Q953,"" ""))"),172)</f>
        <v>172</v>
      </c>
      <c r="Q953" s="11">
        <v>8</v>
      </c>
      <c r="R953" s="11">
        <f ca="1">IFERROR(__xludf.DUMMYFUNCTION("COUNTA(SPLIT($Q953,CHAR(10),FALSE))"),2)</f>
        <v>2</v>
      </c>
      <c r="S953" s="2">
        <v>-1.02345278</v>
      </c>
      <c r="T953" s="2">
        <v>0.48585519199999999</v>
      </c>
      <c r="U953" s="2">
        <v>45.03</v>
      </c>
      <c r="V953" s="2">
        <v>12.35</v>
      </c>
      <c r="W953" s="2">
        <v>13.4</v>
      </c>
      <c r="X953" s="2">
        <v>14</v>
      </c>
      <c r="Y953" s="2">
        <v>9.36</v>
      </c>
      <c r="Z953" s="2">
        <v>0.30547999999999997</v>
      </c>
      <c r="AA953" s="2">
        <v>0.29392000000000001</v>
      </c>
      <c r="AB953" s="2">
        <v>11.226358660000001</v>
      </c>
    </row>
    <row r="954" spans="1:28" x14ac:dyDescent="0.2">
      <c r="A954" s="8">
        <v>2530</v>
      </c>
      <c r="B954" s="5" t="s">
        <v>1319</v>
      </c>
      <c r="C954" s="5" t="s">
        <v>3181</v>
      </c>
      <c r="D954" s="5"/>
      <c r="E954" s="9" t="s">
        <v>3182</v>
      </c>
      <c r="F954" s="10">
        <v>2019</v>
      </c>
      <c r="G954" s="10" t="s">
        <v>68</v>
      </c>
      <c r="H954" s="10" t="s">
        <v>1346</v>
      </c>
      <c r="I954" s="10">
        <v>700</v>
      </c>
      <c r="J954" s="10" t="s">
        <v>51</v>
      </c>
      <c r="K954" s="10" t="s">
        <v>1323</v>
      </c>
      <c r="L954" s="10" t="s">
        <v>18</v>
      </c>
      <c r="M954" s="11">
        <v>1</v>
      </c>
      <c r="N954" s="10">
        <v>1</v>
      </c>
      <c r="O954" s="12" t="s">
        <v>3183</v>
      </c>
      <c r="P954" s="11">
        <f ca="1">IFERROR(__xludf.DUMMYFUNCTION("COUNTA(SPLIT(Q954,"" ""))"),191)</f>
        <v>191</v>
      </c>
      <c r="Q954" s="11">
        <v>18</v>
      </c>
      <c r="R954" s="11">
        <f ca="1">IFERROR(__xludf.DUMMYFUNCTION("COUNTA(SPLIT($Q954,CHAR(10),FALSE))"),4)</f>
        <v>4</v>
      </c>
      <c r="S954" s="2">
        <v>-1.7655050510000001</v>
      </c>
      <c r="T954" s="2">
        <v>0.48801567099999998</v>
      </c>
      <c r="U954" s="2">
        <v>65.069999999999993</v>
      </c>
      <c r="V954" s="2">
        <v>6.86</v>
      </c>
      <c r="W954" s="2">
        <v>7.09</v>
      </c>
      <c r="X954" s="2">
        <v>10</v>
      </c>
      <c r="Y954" s="2">
        <v>8.81</v>
      </c>
      <c r="Z954" s="2">
        <v>0.2321</v>
      </c>
      <c r="AA954" s="2">
        <v>0.2135</v>
      </c>
      <c r="AB954" s="2">
        <v>21.188704040000001</v>
      </c>
    </row>
    <row r="955" spans="1:28" x14ac:dyDescent="0.2">
      <c r="A955" s="8">
        <v>2531</v>
      </c>
      <c r="B955" s="5" t="s">
        <v>3184</v>
      </c>
      <c r="C955" s="5" t="s">
        <v>3185</v>
      </c>
      <c r="D955" s="5"/>
      <c r="E955" s="9" t="s">
        <v>3186</v>
      </c>
      <c r="F955" s="10">
        <v>2019</v>
      </c>
      <c r="G955" s="10" t="s">
        <v>68</v>
      </c>
      <c r="H955" s="10"/>
      <c r="I955" s="10">
        <v>1300</v>
      </c>
      <c r="J955" s="10" t="s">
        <v>17</v>
      </c>
      <c r="K955" s="10"/>
      <c r="L955" s="10" t="s">
        <v>18</v>
      </c>
      <c r="M955" s="11">
        <v>1</v>
      </c>
      <c r="N955" s="10">
        <v>1</v>
      </c>
      <c r="O955" s="12" t="s">
        <v>3187</v>
      </c>
      <c r="P955" s="11">
        <f ca="1">IFERROR(__xludf.DUMMYFUNCTION("COUNTA(SPLIT(Q955,"" ""))"),149)</f>
        <v>149</v>
      </c>
      <c r="Q955" s="11">
        <v>7</v>
      </c>
      <c r="R955" s="11">
        <f ca="1">IFERROR(__xludf.DUMMYFUNCTION("COUNTA(SPLIT($Q955,CHAR(10),FALSE))"),2)</f>
        <v>2</v>
      </c>
      <c r="S955" s="2">
        <v>-0.46712409599999999</v>
      </c>
      <c r="T955" s="2">
        <v>0.45597981700000001</v>
      </c>
      <c r="U955" s="2">
        <v>51.88</v>
      </c>
      <c r="V955" s="2">
        <v>10.68</v>
      </c>
      <c r="W955" s="2">
        <v>9.98</v>
      </c>
      <c r="X955" s="2">
        <v>12</v>
      </c>
      <c r="Y955" s="2">
        <v>8.99</v>
      </c>
      <c r="Z955" s="2">
        <v>0.20585000000000001</v>
      </c>
      <c r="AA955" s="2">
        <v>0.22228999999999999</v>
      </c>
      <c r="AB955" s="2">
        <v>13.357511219999999</v>
      </c>
    </row>
    <row r="956" spans="1:28" x14ac:dyDescent="0.2">
      <c r="A956" s="8">
        <v>2532</v>
      </c>
      <c r="B956" s="5" t="s">
        <v>3188</v>
      </c>
      <c r="C956" s="5" t="s">
        <v>3189</v>
      </c>
      <c r="D956" s="5" t="s">
        <v>3031</v>
      </c>
      <c r="E956" s="9" t="s">
        <v>3190</v>
      </c>
      <c r="F956" s="10">
        <v>2019</v>
      </c>
      <c r="G956" s="10" t="s">
        <v>68</v>
      </c>
      <c r="H956" s="10"/>
      <c r="I956" s="10">
        <v>1500</v>
      </c>
      <c r="J956" s="10" t="s">
        <v>17</v>
      </c>
      <c r="K956" s="10" t="s">
        <v>1354</v>
      </c>
      <c r="L956" s="10" t="s">
        <v>18</v>
      </c>
      <c r="M956" s="11">
        <v>1</v>
      </c>
      <c r="N956" s="10">
        <v>1</v>
      </c>
      <c r="O956" s="12" t="s">
        <v>3191</v>
      </c>
      <c r="P956" s="11">
        <f ca="1">IFERROR(__xludf.DUMMYFUNCTION("COUNTA(SPLIT(Q956,"" ""))"),179)</f>
        <v>179</v>
      </c>
      <c r="Q956" s="11">
        <v>9</v>
      </c>
      <c r="R956" s="11">
        <f ca="1">IFERROR(__xludf.DUMMYFUNCTION("COUNTA(SPLIT($Q956,CHAR(10),FALSE))"),1)</f>
        <v>1</v>
      </c>
      <c r="S956" s="2">
        <v>-1.5950820880000001</v>
      </c>
      <c r="T956" s="2">
        <v>0.46187353399999997</v>
      </c>
      <c r="U956" s="2">
        <v>56.33</v>
      </c>
      <c r="V956" s="2">
        <v>9.85</v>
      </c>
      <c r="W956" s="2">
        <v>10.050000000000001</v>
      </c>
      <c r="X956" s="2">
        <v>11</v>
      </c>
      <c r="Y956" s="2">
        <v>9.91</v>
      </c>
      <c r="Z956" s="2">
        <v>0.30025000000000002</v>
      </c>
      <c r="AA956" s="2">
        <v>0.26866000000000001</v>
      </c>
      <c r="AB956" s="2">
        <v>11.690574789999999</v>
      </c>
    </row>
    <row r="957" spans="1:28" x14ac:dyDescent="0.2">
      <c r="A957" s="8">
        <v>2533</v>
      </c>
      <c r="B957" s="5" t="s">
        <v>3192</v>
      </c>
      <c r="C957" s="5" t="s">
        <v>3193</v>
      </c>
      <c r="D957" s="5"/>
      <c r="E957" s="9" t="s">
        <v>3194</v>
      </c>
      <c r="F957" s="10">
        <v>2019</v>
      </c>
      <c r="G957" s="10" t="s">
        <v>68</v>
      </c>
      <c r="H957" s="10"/>
      <c r="I957" s="10">
        <v>1100</v>
      </c>
      <c r="J957" s="10" t="s">
        <v>17</v>
      </c>
      <c r="K957" s="10"/>
      <c r="L957" s="10" t="s">
        <v>18</v>
      </c>
      <c r="M957" s="11">
        <v>1</v>
      </c>
      <c r="N957" s="10">
        <v>1</v>
      </c>
      <c r="O957" s="12" t="s">
        <v>3195</v>
      </c>
      <c r="P957" s="11">
        <f ca="1">IFERROR(__xludf.DUMMYFUNCTION("COUNTA(SPLIT(Q957,"" ""))"),188)</f>
        <v>188</v>
      </c>
      <c r="Q957" s="11">
        <v>9</v>
      </c>
      <c r="R957" s="11">
        <f ca="1">IFERROR(__xludf.DUMMYFUNCTION("COUNTA(SPLIT($Q957,CHAR(10),FALSE))"),1)</f>
        <v>1</v>
      </c>
      <c r="S957" s="2">
        <v>-0.236007788</v>
      </c>
      <c r="T957" s="2">
        <v>0.48506379900000002</v>
      </c>
      <c r="U957" s="2">
        <v>51.08</v>
      </c>
      <c r="V957" s="2">
        <v>11.32</v>
      </c>
      <c r="W957" s="2">
        <v>10.98</v>
      </c>
      <c r="X957" s="2">
        <v>13</v>
      </c>
      <c r="Y957" s="2">
        <v>8.1999999999999993</v>
      </c>
      <c r="Z957" s="2">
        <v>0.18443000000000001</v>
      </c>
      <c r="AA957" s="2">
        <v>0.17115</v>
      </c>
      <c r="AB957" s="2">
        <v>17.363829290000002</v>
      </c>
    </row>
    <row r="958" spans="1:28" x14ac:dyDescent="0.2">
      <c r="A958" s="8">
        <v>2534</v>
      </c>
      <c r="B958" s="5" t="s">
        <v>1319</v>
      </c>
      <c r="C958" s="5" t="s">
        <v>3196</v>
      </c>
      <c r="D958" s="5"/>
      <c r="E958" s="9" t="s">
        <v>3197</v>
      </c>
      <c r="F958" s="10">
        <v>2019</v>
      </c>
      <c r="G958" s="10" t="s">
        <v>68</v>
      </c>
      <c r="H958" s="10" t="s">
        <v>1322</v>
      </c>
      <c r="I958" s="10">
        <v>1100</v>
      </c>
      <c r="J958" s="10" t="s">
        <v>51</v>
      </c>
      <c r="K958" s="10" t="s">
        <v>1323</v>
      </c>
      <c r="L958" s="10" t="s">
        <v>18</v>
      </c>
      <c r="M958" s="11">
        <v>1</v>
      </c>
      <c r="N958" s="10">
        <v>1</v>
      </c>
      <c r="O958" s="12" t="s">
        <v>3198</v>
      </c>
      <c r="P958" s="11">
        <f ca="1">IFERROR(__xludf.DUMMYFUNCTION("COUNTA(SPLIT(Q958,"" ""))"),185)</f>
        <v>185</v>
      </c>
      <c r="Q958" s="11">
        <v>10</v>
      </c>
      <c r="R958" s="11">
        <f ca="1">IFERROR(__xludf.DUMMYFUNCTION("COUNTA(SPLIT($Q958,CHAR(10),FALSE))"),2)</f>
        <v>2</v>
      </c>
      <c r="S958" s="2">
        <v>-1.7216891000000002E-2</v>
      </c>
      <c r="T958" s="2">
        <v>0.47080059000000002</v>
      </c>
      <c r="U958" s="2">
        <v>50.14</v>
      </c>
      <c r="V958" s="2">
        <v>10.89</v>
      </c>
      <c r="W958" s="2">
        <v>10.65</v>
      </c>
      <c r="X958" s="2">
        <v>14</v>
      </c>
      <c r="Y958" s="2">
        <v>8.8000000000000007</v>
      </c>
      <c r="Z958" s="2">
        <v>0.22858999999999999</v>
      </c>
      <c r="AA958" s="2">
        <v>0.20674000000000001</v>
      </c>
      <c r="AB958" s="2">
        <v>7.3637570710000002</v>
      </c>
    </row>
    <row r="959" spans="1:28" x14ac:dyDescent="0.2">
      <c r="A959" s="8">
        <v>2535</v>
      </c>
      <c r="B959" s="5" t="s">
        <v>1319</v>
      </c>
      <c r="C959" s="5" t="s">
        <v>3199</v>
      </c>
      <c r="D959" s="5"/>
      <c r="E959" s="9" t="s">
        <v>3200</v>
      </c>
      <c r="F959" s="10">
        <v>2019</v>
      </c>
      <c r="G959" s="10" t="s">
        <v>68</v>
      </c>
      <c r="H959" s="10" t="s">
        <v>1338</v>
      </c>
      <c r="I959" s="10">
        <v>1100</v>
      </c>
      <c r="J959" s="10" t="s">
        <v>17</v>
      </c>
      <c r="K959" s="10" t="s">
        <v>1323</v>
      </c>
      <c r="L959" s="10" t="s">
        <v>18</v>
      </c>
      <c r="M959" s="11">
        <v>1</v>
      </c>
      <c r="N959" s="10">
        <v>1</v>
      </c>
      <c r="O959" s="12" t="s">
        <v>3201</v>
      </c>
      <c r="P959" s="11">
        <f ca="1">IFERROR(__xludf.DUMMYFUNCTION("COUNTA(SPLIT(Q959,"" ""))"),172)</f>
        <v>172</v>
      </c>
      <c r="Q959" s="11">
        <v>10</v>
      </c>
      <c r="R959" s="11">
        <f ca="1">IFERROR(__xludf.DUMMYFUNCTION("COUNTA(SPLIT($Q959,CHAR(10),FALSE))"),3)</f>
        <v>3</v>
      </c>
      <c r="S959" s="2">
        <v>-1.097923263</v>
      </c>
      <c r="T959" s="2">
        <v>0.47015010099999999</v>
      </c>
      <c r="U959" s="2">
        <v>64.12</v>
      </c>
      <c r="V959" s="2">
        <v>8.7100000000000009</v>
      </c>
      <c r="W959" s="2">
        <v>10.77</v>
      </c>
      <c r="X959" s="2">
        <v>12</v>
      </c>
      <c r="Y959" s="2">
        <v>9.06</v>
      </c>
      <c r="Z959" s="2">
        <v>0.25727</v>
      </c>
      <c r="AA959" s="2">
        <v>0.24631</v>
      </c>
      <c r="AB959" s="2">
        <v>7.0371538669999998</v>
      </c>
    </row>
    <row r="960" spans="1:28" x14ac:dyDescent="0.2">
      <c r="A960" s="8">
        <v>2536</v>
      </c>
      <c r="B960" s="5" t="s">
        <v>1319</v>
      </c>
      <c r="C960" s="5" t="s">
        <v>3202</v>
      </c>
      <c r="D960" s="5"/>
      <c r="E960" s="9" t="s">
        <v>3203</v>
      </c>
      <c r="F960" s="10">
        <v>2019</v>
      </c>
      <c r="G960" s="10" t="s">
        <v>68</v>
      </c>
      <c r="H960" s="10" t="s">
        <v>1346</v>
      </c>
      <c r="I960" s="10">
        <v>900</v>
      </c>
      <c r="J960" s="10" t="s">
        <v>51</v>
      </c>
      <c r="K960" s="10" t="s">
        <v>1323</v>
      </c>
      <c r="L960" s="10" t="s">
        <v>18</v>
      </c>
      <c r="M960" s="11">
        <v>1</v>
      </c>
      <c r="N960" s="10">
        <v>1</v>
      </c>
      <c r="O960" s="12" t="s">
        <v>3204</v>
      </c>
      <c r="P960" s="11">
        <f ca="1">IFERROR(__xludf.DUMMYFUNCTION("COUNTA(SPLIT(Q960,"" ""))"),149)</f>
        <v>149</v>
      </c>
      <c r="Q960" s="11">
        <v>12</v>
      </c>
      <c r="R960" s="11">
        <f ca="1">IFERROR(__xludf.DUMMYFUNCTION("COUNTA(SPLIT($Q960,CHAR(10),FALSE))"),4)</f>
        <v>4</v>
      </c>
      <c r="S960" s="2">
        <v>5.7341040000000003E-3</v>
      </c>
      <c r="T960" s="2">
        <v>0.47632542999999999</v>
      </c>
      <c r="U960" s="2">
        <v>53.72</v>
      </c>
      <c r="V960" s="2">
        <v>8.91</v>
      </c>
      <c r="W960" s="2">
        <v>8.7899999999999991</v>
      </c>
      <c r="X960" s="2">
        <v>11</v>
      </c>
      <c r="Y960" s="2">
        <v>9.77</v>
      </c>
      <c r="Z960" s="2">
        <v>0.27262999999999998</v>
      </c>
      <c r="AA960" s="2">
        <v>0.27410000000000001</v>
      </c>
      <c r="AB960" s="2">
        <v>9.8440973520000004</v>
      </c>
    </row>
    <row r="961" spans="1:28" x14ac:dyDescent="0.2">
      <c r="A961" s="8">
        <v>2537</v>
      </c>
      <c r="B961" s="5" t="s">
        <v>3205</v>
      </c>
      <c r="C961" s="5" t="s">
        <v>3206</v>
      </c>
      <c r="D961" s="5"/>
      <c r="E961" s="9" t="s">
        <v>3207</v>
      </c>
      <c r="F961" s="10">
        <v>2019</v>
      </c>
      <c r="G961" s="10" t="s">
        <v>68</v>
      </c>
      <c r="H961" s="10"/>
      <c r="I961" s="10">
        <v>900</v>
      </c>
      <c r="J961" s="10" t="s">
        <v>17</v>
      </c>
      <c r="K961" s="10"/>
      <c r="L961" s="10" t="s">
        <v>22</v>
      </c>
      <c r="M961" s="11">
        <v>2</v>
      </c>
      <c r="N961" s="10">
        <v>2</v>
      </c>
      <c r="O961" s="12" t="s">
        <v>3208</v>
      </c>
      <c r="P961" s="11">
        <f ca="1">IFERROR(__xludf.DUMMYFUNCTION("COUNTA(SPLIT(Q961,"" ""))"),141)</f>
        <v>141</v>
      </c>
      <c r="Q961" s="11">
        <v>13</v>
      </c>
      <c r="R961" s="11">
        <f ca="1">IFERROR(__xludf.DUMMYFUNCTION("COUNTA(SPLIT($Q961,CHAR(10),FALSE))"),2)</f>
        <v>2</v>
      </c>
      <c r="S961" s="2">
        <v>1.079362146</v>
      </c>
      <c r="T961" s="2">
        <v>0.59657070499999998</v>
      </c>
      <c r="U961" s="2">
        <v>56.93</v>
      </c>
      <c r="V961" s="2">
        <v>8.0299999999999994</v>
      </c>
      <c r="W961" s="2">
        <v>8</v>
      </c>
      <c r="X961" s="2">
        <v>10</v>
      </c>
      <c r="Y961" s="2">
        <v>9.4</v>
      </c>
      <c r="Z961" s="2">
        <v>0.24099000000000001</v>
      </c>
      <c r="AA961" s="2">
        <v>0.24815000000000001</v>
      </c>
      <c r="AB961" s="2">
        <v>15.70852288</v>
      </c>
    </row>
    <row r="962" spans="1:28" x14ac:dyDescent="0.2">
      <c r="A962" s="8">
        <v>2538</v>
      </c>
      <c r="B962" s="5" t="s">
        <v>3209</v>
      </c>
      <c r="C962" s="5" t="s">
        <v>3210</v>
      </c>
      <c r="D962" s="5"/>
      <c r="E962" s="9" t="s">
        <v>3211</v>
      </c>
      <c r="F962" s="10">
        <v>2019</v>
      </c>
      <c r="G962" s="10" t="s">
        <v>16</v>
      </c>
      <c r="H962" s="10"/>
      <c r="I962" s="10">
        <v>700</v>
      </c>
      <c r="J962" s="10" t="s">
        <v>17</v>
      </c>
      <c r="K962" s="10" t="s">
        <v>1354</v>
      </c>
      <c r="L962" s="10" t="s">
        <v>18</v>
      </c>
      <c r="M962" s="11">
        <v>1</v>
      </c>
      <c r="N962" s="10">
        <v>1</v>
      </c>
      <c r="O962" s="12" t="s">
        <v>3212</v>
      </c>
      <c r="P962" s="11">
        <f ca="1">IFERROR(__xludf.DUMMYFUNCTION("COUNTA(SPLIT(Q962,"" ""))"),194)</f>
        <v>194</v>
      </c>
      <c r="Q962" s="11">
        <v>19</v>
      </c>
      <c r="R962" s="11">
        <f ca="1">IFERROR(__xludf.DUMMYFUNCTION("COUNTA(SPLIT($Q962,CHAR(10),FALSE))"),7)</f>
        <v>7</v>
      </c>
      <c r="S962" s="2">
        <v>0.51797201900000001</v>
      </c>
      <c r="T962" s="2">
        <v>0.52676677900000002</v>
      </c>
      <c r="U962" s="2">
        <v>75.77</v>
      </c>
      <c r="V962" s="2">
        <v>5.28</v>
      </c>
      <c r="W962" s="2">
        <v>4.7300000000000004</v>
      </c>
      <c r="X962" s="2">
        <v>8</v>
      </c>
      <c r="Y962" s="2">
        <v>7.1</v>
      </c>
      <c r="Z962" s="2">
        <v>0.11065999999999999</v>
      </c>
      <c r="AA962" s="2">
        <v>7.3039999999999994E-2</v>
      </c>
      <c r="AB962" s="2">
        <v>18.91697834</v>
      </c>
    </row>
    <row r="963" spans="1:28" x14ac:dyDescent="0.2">
      <c r="A963" s="8">
        <v>2539</v>
      </c>
      <c r="B963" s="5" t="s">
        <v>3213</v>
      </c>
      <c r="C963" s="5" t="s">
        <v>3214</v>
      </c>
      <c r="D963" s="5"/>
      <c r="E963" s="9" t="s">
        <v>3215</v>
      </c>
      <c r="F963" s="10">
        <v>2019</v>
      </c>
      <c r="G963" s="10" t="s">
        <v>68</v>
      </c>
      <c r="H963" s="10"/>
      <c r="I963" s="10">
        <v>1100</v>
      </c>
      <c r="J963" s="10" t="s">
        <v>17</v>
      </c>
      <c r="K963" s="10"/>
      <c r="L963" s="10" t="s">
        <v>22</v>
      </c>
      <c r="M963" s="11">
        <v>2</v>
      </c>
      <c r="N963" s="10">
        <v>1.5</v>
      </c>
      <c r="O963" s="12" t="s">
        <v>3216</v>
      </c>
      <c r="P963" s="11">
        <f ca="1">IFERROR(__xludf.DUMMYFUNCTION("COUNTA(SPLIT(Q963,"" ""))"),162)</f>
        <v>162</v>
      </c>
      <c r="Q963" s="11">
        <v>10</v>
      </c>
      <c r="R963" s="11">
        <f ca="1">IFERROR(__xludf.DUMMYFUNCTION("COUNTA(SPLIT($Q963,CHAR(10),FALSE))"),4)</f>
        <v>4</v>
      </c>
      <c r="S963" s="2">
        <v>-0.76032820099999998</v>
      </c>
      <c r="T963" s="2">
        <v>0.46193291199999997</v>
      </c>
      <c r="U963" s="2">
        <v>42.14</v>
      </c>
      <c r="V963" s="2">
        <v>11.46</v>
      </c>
      <c r="W963" s="2">
        <v>10.75</v>
      </c>
      <c r="X963" s="2">
        <v>15</v>
      </c>
      <c r="Y963" s="2">
        <v>10.130000000000001</v>
      </c>
      <c r="Z963" s="2">
        <v>0.21862000000000001</v>
      </c>
      <c r="AA963" s="2">
        <v>0.21362</v>
      </c>
      <c r="AB963" s="2">
        <v>13.551140370000001</v>
      </c>
    </row>
    <row r="964" spans="1:28" x14ac:dyDescent="0.2">
      <c r="A964" s="8">
        <v>2540</v>
      </c>
      <c r="B964" s="5" t="s">
        <v>3217</v>
      </c>
      <c r="C964" s="5" t="s">
        <v>3218</v>
      </c>
      <c r="D964" s="5"/>
      <c r="E964" s="9" t="s">
        <v>3219</v>
      </c>
      <c r="F964" s="10">
        <v>2019</v>
      </c>
      <c r="G964" s="10" t="s">
        <v>68</v>
      </c>
      <c r="H964" s="10"/>
      <c r="I964" s="10">
        <v>900</v>
      </c>
      <c r="J964" s="10" t="s">
        <v>17</v>
      </c>
      <c r="K964" s="10" t="s">
        <v>1354</v>
      </c>
      <c r="L964" s="10" t="s">
        <v>22</v>
      </c>
      <c r="M964" s="11">
        <v>2</v>
      </c>
      <c r="N964" s="10">
        <v>1.5</v>
      </c>
      <c r="O964" s="12" t="s">
        <v>3220</v>
      </c>
      <c r="P964" s="11">
        <f ca="1">IFERROR(__xludf.DUMMYFUNCTION("COUNTA(SPLIT(Q964,"" ""))"),183)</f>
        <v>183</v>
      </c>
      <c r="Q964" s="11">
        <v>14</v>
      </c>
      <c r="R964" s="11">
        <f ca="1">IFERROR(__xludf.DUMMYFUNCTION("COUNTA(SPLIT($Q964,CHAR(10),FALSE))"),7)</f>
        <v>7</v>
      </c>
      <c r="S964" s="2">
        <v>1.195022035</v>
      </c>
      <c r="T964" s="2">
        <v>0.52574260399999995</v>
      </c>
      <c r="U964" s="2">
        <v>60.82</v>
      </c>
      <c r="V964" s="2">
        <v>8.15</v>
      </c>
      <c r="W964" s="2">
        <v>8.82</v>
      </c>
      <c r="X964" s="2">
        <v>11</v>
      </c>
      <c r="Y964" s="2">
        <v>8.3000000000000007</v>
      </c>
      <c r="Z964" s="2">
        <v>0.18679000000000001</v>
      </c>
      <c r="AA964" s="2">
        <v>0.15159</v>
      </c>
      <c r="AB964" s="2">
        <v>15.66527217</v>
      </c>
    </row>
    <row r="965" spans="1:28" x14ac:dyDescent="0.2">
      <c r="A965" s="8">
        <v>2541</v>
      </c>
      <c r="B965" s="5" t="s">
        <v>1319</v>
      </c>
      <c r="C965" s="5" t="s">
        <v>3221</v>
      </c>
      <c r="D965" s="5"/>
      <c r="E965" s="9" t="s">
        <v>3222</v>
      </c>
      <c r="F965" s="10">
        <v>2019</v>
      </c>
      <c r="G965" s="10" t="s">
        <v>68</v>
      </c>
      <c r="H965" s="10" t="s">
        <v>1346</v>
      </c>
      <c r="I965" s="10">
        <v>900</v>
      </c>
      <c r="J965" s="10" t="s">
        <v>51</v>
      </c>
      <c r="K965" s="10" t="s">
        <v>1323</v>
      </c>
      <c r="L965" s="10" t="s">
        <v>18</v>
      </c>
      <c r="M965" s="11">
        <v>1</v>
      </c>
      <c r="N965" s="10">
        <v>1</v>
      </c>
      <c r="O965" s="12" t="s">
        <v>3223</v>
      </c>
      <c r="P965" s="11">
        <f ca="1">IFERROR(__xludf.DUMMYFUNCTION("COUNTA(SPLIT(Q965,"" ""))"),154)</f>
        <v>154</v>
      </c>
      <c r="Q965" s="11">
        <v>12</v>
      </c>
      <c r="R965" s="11">
        <f ca="1">IFERROR(__xludf.DUMMYFUNCTION("COUNTA(SPLIT($Q965,CHAR(10),FALSE))"),3)</f>
        <v>3</v>
      </c>
      <c r="S965" s="2">
        <v>-3.0023574449999999</v>
      </c>
      <c r="T965" s="2">
        <v>0.53075606200000003</v>
      </c>
      <c r="U965" s="2">
        <v>55.09</v>
      </c>
      <c r="V965" s="2">
        <v>8.7799999999999994</v>
      </c>
      <c r="W965" s="2">
        <v>6.81</v>
      </c>
      <c r="X965" s="2">
        <v>11</v>
      </c>
      <c r="Y965" s="2">
        <v>9.27</v>
      </c>
      <c r="Z965" s="2">
        <v>0.31595000000000001</v>
      </c>
      <c r="AA965" s="2">
        <v>0.31811</v>
      </c>
      <c r="AB965" s="2">
        <v>16.474954109999999</v>
      </c>
    </row>
    <row r="966" spans="1:28" x14ac:dyDescent="0.2">
      <c r="A966" s="8">
        <v>2542</v>
      </c>
      <c r="B966" s="5" t="s">
        <v>3224</v>
      </c>
      <c r="C966" s="5" t="s">
        <v>3225</v>
      </c>
      <c r="D966" s="5"/>
      <c r="E966" s="9" t="s">
        <v>3226</v>
      </c>
      <c r="F966" s="10">
        <v>2019</v>
      </c>
      <c r="G966" s="10" t="s">
        <v>68</v>
      </c>
      <c r="H966" s="10"/>
      <c r="I966" s="10">
        <v>1300</v>
      </c>
      <c r="J966" s="10" t="s">
        <v>17</v>
      </c>
      <c r="K966" s="10"/>
      <c r="L966" s="10" t="s">
        <v>18</v>
      </c>
      <c r="M966" s="11">
        <v>1</v>
      </c>
      <c r="N966" s="10">
        <v>1</v>
      </c>
      <c r="O966" s="12" t="s">
        <v>3227</v>
      </c>
      <c r="P966" s="11">
        <f ca="1">IFERROR(__xludf.DUMMYFUNCTION("COUNTA(SPLIT(Q966,"" ""))"),185)</f>
        <v>185</v>
      </c>
      <c r="Q966" s="11">
        <v>7</v>
      </c>
      <c r="R966" s="11">
        <f ca="1">IFERROR(__xludf.DUMMYFUNCTION("COUNTA(SPLIT($Q966,CHAR(10),FALSE))"),2)</f>
        <v>2</v>
      </c>
      <c r="S966" s="2">
        <v>-0.26854275900000002</v>
      </c>
      <c r="T966" s="2">
        <v>0.45027167899999998</v>
      </c>
      <c r="U966" s="2">
        <v>39.770000000000003</v>
      </c>
      <c r="V966" s="2">
        <v>14.31</v>
      </c>
      <c r="W966" s="2">
        <v>15.67</v>
      </c>
      <c r="X966" s="2">
        <v>16</v>
      </c>
      <c r="Y966" s="2">
        <v>8.1</v>
      </c>
      <c r="Z966" s="2">
        <v>0.17054</v>
      </c>
      <c r="AA966" s="2">
        <v>0.14845</v>
      </c>
      <c r="AB966" s="2">
        <v>19.907614039999999</v>
      </c>
    </row>
    <row r="967" spans="1:28" x14ac:dyDescent="0.2">
      <c r="A967" s="8">
        <v>2543</v>
      </c>
      <c r="B967" s="5" t="s">
        <v>3228</v>
      </c>
      <c r="C967" s="5" t="s">
        <v>3229</v>
      </c>
      <c r="D967" s="5"/>
      <c r="E967" s="9" t="s">
        <v>3230</v>
      </c>
      <c r="F967" s="10">
        <v>2019</v>
      </c>
      <c r="G967" s="10" t="s">
        <v>68</v>
      </c>
      <c r="H967" s="10"/>
      <c r="I967" s="10">
        <v>1100</v>
      </c>
      <c r="J967" s="10" t="s">
        <v>17</v>
      </c>
      <c r="K967" s="10" t="s">
        <v>1354</v>
      </c>
      <c r="L967" s="10" t="s">
        <v>18</v>
      </c>
      <c r="M967" s="11">
        <v>1</v>
      </c>
      <c r="N967" s="10">
        <v>1</v>
      </c>
      <c r="O967" s="12" t="s">
        <v>3231</v>
      </c>
      <c r="P967" s="11">
        <f ca="1">IFERROR(__xludf.DUMMYFUNCTION("COUNTA(SPLIT(Q967,"" ""))"),151)</f>
        <v>151</v>
      </c>
      <c r="Q967" s="11">
        <v>8</v>
      </c>
      <c r="R967" s="11">
        <f ca="1">IFERROR(__xludf.DUMMYFUNCTION("COUNTA(SPLIT($Q967,CHAR(10),FALSE))"),2)</f>
        <v>2</v>
      </c>
      <c r="S967" s="2">
        <v>0.61492861600000004</v>
      </c>
      <c r="T967" s="2">
        <v>0.49064206799999999</v>
      </c>
      <c r="U967" s="2">
        <v>44.51</v>
      </c>
      <c r="V967" s="2">
        <v>11.77</v>
      </c>
      <c r="W967" s="2">
        <v>12.05</v>
      </c>
      <c r="X967" s="2">
        <v>13</v>
      </c>
      <c r="Y967" s="2">
        <v>8.84</v>
      </c>
      <c r="Z967" s="2">
        <v>0.20924999999999999</v>
      </c>
      <c r="AA967" s="2">
        <v>0.22531000000000001</v>
      </c>
      <c r="AB967" s="2">
        <v>9.7909464069999999</v>
      </c>
    </row>
    <row r="968" spans="1:28" x14ac:dyDescent="0.2">
      <c r="A968" s="8">
        <v>2544</v>
      </c>
      <c r="B968" s="5" t="s">
        <v>3232</v>
      </c>
      <c r="C968" s="5" t="s">
        <v>3233</v>
      </c>
      <c r="D968" s="5" t="s">
        <v>3031</v>
      </c>
      <c r="E968" s="9" t="s">
        <v>3234</v>
      </c>
      <c r="F968" s="10">
        <v>2019</v>
      </c>
      <c r="G968" s="10" t="s">
        <v>68</v>
      </c>
      <c r="H968" s="10"/>
      <c r="I968" s="10">
        <v>1300</v>
      </c>
      <c r="J968" s="10" t="s">
        <v>17</v>
      </c>
      <c r="K968" s="10" t="s">
        <v>1354</v>
      </c>
      <c r="L968" s="10" t="s">
        <v>18</v>
      </c>
      <c r="M968" s="11">
        <v>1</v>
      </c>
      <c r="N968" s="10">
        <v>1</v>
      </c>
      <c r="O968" s="12" t="s">
        <v>3235</v>
      </c>
      <c r="P968" s="11">
        <f ca="1">IFERROR(__xludf.DUMMYFUNCTION("COUNTA(SPLIT(Q968,"" ""))"),197)</f>
        <v>197</v>
      </c>
      <c r="Q968" s="11">
        <v>9</v>
      </c>
      <c r="R968" s="11">
        <f ca="1">IFERROR(__xludf.DUMMYFUNCTION("COUNTA(SPLIT($Q968,CHAR(10),FALSE))"),3)</f>
        <v>3</v>
      </c>
      <c r="S968" s="2">
        <v>-1.120777031</v>
      </c>
      <c r="T968" s="2">
        <v>0.46542165800000002</v>
      </c>
      <c r="U968" s="2">
        <v>54.42</v>
      </c>
      <c r="V968" s="2">
        <v>11.19</v>
      </c>
      <c r="W968" s="2">
        <v>12.99</v>
      </c>
      <c r="X968" s="2">
        <v>12</v>
      </c>
      <c r="Y968" s="2">
        <v>8.77</v>
      </c>
      <c r="Z968" s="2">
        <v>0.17488999999999999</v>
      </c>
      <c r="AA968" s="2">
        <v>0.13306999999999999</v>
      </c>
      <c r="AB968" s="2">
        <v>13.14527116</v>
      </c>
    </row>
    <row r="969" spans="1:28" x14ac:dyDescent="0.2">
      <c r="A969" s="8">
        <v>2545</v>
      </c>
      <c r="B969" s="5" t="s">
        <v>3236</v>
      </c>
      <c r="C969" s="5" t="s">
        <v>3237</v>
      </c>
      <c r="D969" s="5"/>
      <c r="E969" s="9" t="s">
        <v>3238</v>
      </c>
      <c r="F969" s="10">
        <v>2019</v>
      </c>
      <c r="G969" s="10" t="s">
        <v>68</v>
      </c>
      <c r="H969" s="10"/>
      <c r="I969" s="10">
        <v>1300</v>
      </c>
      <c r="J969" s="10" t="s">
        <v>51</v>
      </c>
      <c r="K969" s="10" t="s">
        <v>1354</v>
      </c>
      <c r="L969" s="10" t="s">
        <v>18</v>
      </c>
      <c r="M969" s="11">
        <v>1</v>
      </c>
      <c r="N969" s="10">
        <v>1</v>
      </c>
      <c r="O969" s="12" t="s">
        <v>3239</v>
      </c>
      <c r="P969" s="11">
        <f ca="1">IFERROR(__xludf.DUMMYFUNCTION("COUNTA(SPLIT(Q969,"" ""))"),185)</f>
        <v>185</v>
      </c>
      <c r="Q969" s="11">
        <v>9</v>
      </c>
      <c r="R969" s="11">
        <f ca="1">IFERROR(__xludf.DUMMYFUNCTION("COUNTA(SPLIT($Q969,CHAR(10),FALSE))"),2)</f>
        <v>2</v>
      </c>
      <c r="S969" s="2">
        <v>-0.80182356399999999</v>
      </c>
      <c r="T969" s="2">
        <v>0.45938406999999998</v>
      </c>
      <c r="U969" s="2">
        <v>54.23</v>
      </c>
      <c r="V969" s="2">
        <v>10.88</v>
      </c>
      <c r="W969" s="2">
        <v>11.88</v>
      </c>
      <c r="X969" s="2">
        <v>13</v>
      </c>
      <c r="Y969" s="2">
        <v>8.9600000000000009</v>
      </c>
      <c r="Z969" s="2">
        <v>0.20787</v>
      </c>
      <c r="AA969" s="2">
        <v>0.1852</v>
      </c>
      <c r="AB969" s="2">
        <v>17.01572509</v>
      </c>
    </row>
    <row r="970" spans="1:28" x14ac:dyDescent="0.2">
      <c r="A970" s="8">
        <v>2546</v>
      </c>
      <c r="B970" s="5" t="s">
        <v>1319</v>
      </c>
      <c r="C970" s="5" t="s">
        <v>3240</v>
      </c>
      <c r="D970" s="5"/>
      <c r="E970" s="9" t="s">
        <v>3241</v>
      </c>
      <c r="F970" s="10">
        <v>2019</v>
      </c>
      <c r="G970" s="10" t="s">
        <v>68</v>
      </c>
      <c r="H970" s="10" t="s">
        <v>1322</v>
      </c>
      <c r="I970" s="10">
        <v>1100</v>
      </c>
      <c r="J970" s="10" t="s">
        <v>51</v>
      </c>
      <c r="K970" s="10" t="s">
        <v>1323</v>
      </c>
      <c r="L970" s="10" t="s">
        <v>18</v>
      </c>
      <c r="M970" s="11">
        <v>1</v>
      </c>
      <c r="N970" s="10">
        <v>1</v>
      </c>
      <c r="O970" s="12" t="s">
        <v>3242</v>
      </c>
      <c r="P970" s="11">
        <f ca="1">IFERROR(__xludf.DUMMYFUNCTION("COUNTA(SPLIT(Q970,"" ""))"),198)</f>
        <v>198</v>
      </c>
      <c r="Q970" s="11">
        <v>10</v>
      </c>
      <c r="R970" s="11">
        <f ca="1">IFERROR(__xludf.DUMMYFUNCTION("COUNTA(SPLIT($Q970,CHAR(10),FALSE))"),2)</f>
        <v>2</v>
      </c>
      <c r="S970" s="2">
        <v>0.98219227799999997</v>
      </c>
      <c r="T970" s="2">
        <v>0.54986427999999998</v>
      </c>
      <c r="U970" s="2">
        <v>71.56</v>
      </c>
      <c r="V970" s="2">
        <v>7.77</v>
      </c>
      <c r="W970" s="2">
        <v>8.11</v>
      </c>
      <c r="X970" s="2">
        <v>9</v>
      </c>
      <c r="Y970" s="2">
        <v>7.63</v>
      </c>
      <c r="Z970" s="2">
        <v>0.14538000000000001</v>
      </c>
      <c r="AA970" s="2">
        <v>0.10469000000000001</v>
      </c>
      <c r="AB970" s="2">
        <v>14.089910489999999</v>
      </c>
    </row>
    <row r="971" spans="1:28" x14ac:dyDescent="0.2">
      <c r="A971" s="8">
        <v>2547</v>
      </c>
      <c r="B971" s="5" t="s">
        <v>1319</v>
      </c>
      <c r="C971" s="5" t="s">
        <v>3243</v>
      </c>
      <c r="D971" s="5"/>
      <c r="E971" s="9" t="s">
        <v>3244</v>
      </c>
      <c r="F971" s="10">
        <v>2019</v>
      </c>
      <c r="G971" s="10" t="s">
        <v>68</v>
      </c>
      <c r="H971" s="10" t="s">
        <v>1338</v>
      </c>
      <c r="I971" s="10">
        <v>1100</v>
      </c>
      <c r="J971" s="10" t="s">
        <v>51</v>
      </c>
      <c r="K971" s="10" t="s">
        <v>1323</v>
      </c>
      <c r="L971" s="10" t="s">
        <v>18</v>
      </c>
      <c r="M971" s="11">
        <v>1</v>
      </c>
      <c r="N971" s="10">
        <v>1</v>
      </c>
      <c r="O971" s="12" t="s">
        <v>3245</v>
      </c>
      <c r="P971" s="11">
        <f ca="1">IFERROR(__xludf.DUMMYFUNCTION("COUNTA(SPLIT(Q971,"" ""))"),139)</f>
        <v>139</v>
      </c>
      <c r="Q971" s="11">
        <v>10</v>
      </c>
      <c r="R971" s="11">
        <f ca="1">IFERROR(__xludf.DUMMYFUNCTION("COUNTA(SPLIT($Q971,CHAR(10),FALSE))"),3)</f>
        <v>3</v>
      </c>
      <c r="S971" s="2">
        <v>0.12860311999999999</v>
      </c>
      <c r="T971" s="2">
        <v>0.49444696300000002</v>
      </c>
      <c r="U971" s="2">
        <v>66.27</v>
      </c>
      <c r="V971" s="2">
        <v>7.64</v>
      </c>
      <c r="W971" s="2">
        <v>7.83</v>
      </c>
      <c r="X971" s="2">
        <v>10</v>
      </c>
      <c r="Y971" s="2">
        <v>9.1199999999999992</v>
      </c>
      <c r="Z971" s="2">
        <v>0.17157</v>
      </c>
      <c r="AA971" s="2">
        <v>0.18104999999999999</v>
      </c>
      <c r="AB971" s="2">
        <v>12.63740866</v>
      </c>
    </row>
    <row r="972" spans="1:28" x14ac:dyDescent="0.2">
      <c r="A972" s="8">
        <v>2548</v>
      </c>
      <c r="B972" s="5" t="s">
        <v>3246</v>
      </c>
      <c r="C972" s="5" t="s">
        <v>3247</v>
      </c>
      <c r="D972" s="5"/>
      <c r="E972" s="9" t="s">
        <v>3248</v>
      </c>
      <c r="F972" s="10">
        <v>2019</v>
      </c>
      <c r="G972" s="10" t="s">
        <v>68</v>
      </c>
      <c r="H972" s="10"/>
      <c r="I972" s="10">
        <v>1300</v>
      </c>
      <c r="J972" s="10" t="s">
        <v>17</v>
      </c>
      <c r="K972" s="10" t="s">
        <v>1354</v>
      </c>
      <c r="L972" s="10" t="s">
        <v>18</v>
      </c>
      <c r="M972" s="11">
        <v>1</v>
      </c>
      <c r="N972" s="10">
        <v>1</v>
      </c>
      <c r="O972" s="12" t="s">
        <v>3249</v>
      </c>
      <c r="P972" s="11">
        <f ca="1">IFERROR(__xludf.DUMMYFUNCTION("COUNTA(SPLIT(Q972,"" ""))"),186)</f>
        <v>186</v>
      </c>
      <c r="Q972" s="11">
        <v>8</v>
      </c>
      <c r="R972" s="11">
        <f ca="1">IFERROR(__xludf.DUMMYFUNCTION("COUNTA(SPLIT($Q972,CHAR(10),FALSE))"),2)</f>
        <v>2</v>
      </c>
      <c r="S972" s="2">
        <v>-1.2367732279999999</v>
      </c>
      <c r="T972" s="2">
        <v>0.503124452</v>
      </c>
      <c r="U972" s="2">
        <v>44.67</v>
      </c>
      <c r="V972" s="2">
        <v>12.84</v>
      </c>
      <c r="W972" s="2">
        <v>13.39</v>
      </c>
      <c r="X972" s="2">
        <v>14</v>
      </c>
      <c r="Y972" s="2">
        <v>9.52</v>
      </c>
      <c r="Z972" s="2">
        <v>0.28788999999999998</v>
      </c>
      <c r="AA972" s="2">
        <v>0.27589000000000002</v>
      </c>
      <c r="AB972" s="2">
        <v>9.4199116699999994</v>
      </c>
    </row>
    <row r="973" spans="1:28" x14ac:dyDescent="0.2">
      <c r="A973" s="8">
        <v>2549</v>
      </c>
      <c r="B973" s="5" t="s">
        <v>1319</v>
      </c>
      <c r="C973" s="5" t="s">
        <v>3250</v>
      </c>
      <c r="D973" s="5"/>
      <c r="E973" s="9" t="s">
        <v>3251</v>
      </c>
      <c r="F973" s="10">
        <v>2019</v>
      </c>
      <c r="G973" s="10" t="s">
        <v>68</v>
      </c>
      <c r="H973" s="10" t="s">
        <v>1338</v>
      </c>
      <c r="I973" s="10">
        <v>1100</v>
      </c>
      <c r="J973" s="10" t="s">
        <v>17</v>
      </c>
      <c r="K973" s="10" t="s">
        <v>1323</v>
      </c>
      <c r="L973" s="10" t="s">
        <v>18</v>
      </c>
      <c r="M973" s="11">
        <v>1</v>
      </c>
      <c r="N973" s="10">
        <v>1</v>
      </c>
      <c r="O973" s="12" t="s">
        <v>3252</v>
      </c>
      <c r="P973" s="11">
        <f ca="1">IFERROR(__xludf.DUMMYFUNCTION("COUNTA(SPLIT(Q973,"" ""))"),163)</f>
        <v>163</v>
      </c>
      <c r="Q973" s="11">
        <v>9</v>
      </c>
      <c r="R973" s="11">
        <f ca="1">IFERROR(__xludf.DUMMYFUNCTION("COUNTA(SPLIT($Q973,CHAR(10),FALSE))"),3)</f>
        <v>3</v>
      </c>
      <c r="S973" s="2">
        <v>-6.7277264000000003E-2</v>
      </c>
      <c r="T973" s="2">
        <v>0.47612148799999998</v>
      </c>
      <c r="U973" s="2">
        <v>68.86</v>
      </c>
      <c r="V973" s="2">
        <v>8.24</v>
      </c>
      <c r="W973" s="2">
        <v>7.55</v>
      </c>
      <c r="X973" s="2">
        <v>10</v>
      </c>
      <c r="Y973" s="2">
        <v>6.93</v>
      </c>
      <c r="Z973" s="2">
        <v>0.12382</v>
      </c>
      <c r="AA973" s="2">
        <v>0.11477999999999999</v>
      </c>
      <c r="AB973" s="2">
        <v>19.632712089999998</v>
      </c>
    </row>
    <row r="974" spans="1:28" x14ac:dyDescent="0.2">
      <c r="A974" s="8">
        <v>2550</v>
      </c>
      <c r="B974" s="5" t="s">
        <v>1319</v>
      </c>
      <c r="C974" s="5" t="s">
        <v>3253</v>
      </c>
      <c r="D974" s="5"/>
      <c r="E974" s="9" t="s">
        <v>3254</v>
      </c>
      <c r="F974" s="10">
        <v>2019</v>
      </c>
      <c r="G974" s="10" t="s">
        <v>68</v>
      </c>
      <c r="H974" s="10" t="s">
        <v>1346</v>
      </c>
      <c r="I974" s="10">
        <v>1100</v>
      </c>
      <c r="J974" s="10" t="s">
        <v>17</v>
      </c>
      <c r="K974" s="10" t="s">
        <v>1323</v>
      </c>
      <c r="L974" s="10" t="s">
        <v>18</v>
      </c>
      <c r="M974" s="11">
        <v>1</v>
      </c>
      <c r="N974" s="10">
        <v>1</v>
      </c>
      <c r="O974" s="12" t="s">
        <v>3255</v>
      </c>
      <c r="P974" s="11">
        <f ca="1">IFERROR(__xludf.DUMMYFUNCTION("COUNTA(SPLIT(Q974,"" ""))"),178)</f>
        <v>178</v>
      </c>
      <c r="Q974" s="11">
        <v>12</v>
      </c>
      <c r="R974" s="11">
        <f ca="1">IFERROR(__xludf.DUMMYFUNCTION("COUNTA(SPLIT($Q974,CHAR(10),FALSE))"),4)</f>
        <v>4</v>
      </c>
      <c r="S974" s="2">
        <v>-1.0097329770000001</v>
      </c>
      <c r="T974" s="2">
        <v>0.464927706</v>
      </c>
      <c r="U974" s="2">
        <v>46.85</v>
      </c>
      <c r="V974" s="2">
        <v>10.45</v>
      </c>
      <c r="W974" s="2">
        <v>9.4</v>
      </c>
      <c r="X974" s="2">
        <v>12</v>
      </c>
      <c r="Y974" s="2">
        <v>8.5</v>
      </c>
      <c r="Z974" s="2">
        <v>0.25147999999999998</v>
      </c>
      <c r="AA974" s="2">
        <v>0.22997999999999999</v>
      </c>
      <c r="AB974" s="2">
        <v>12.185380629999999</v>
      </c>
    </row>
    <row r="975" spans="1:28" x14ac:dyDescent="0.2">
      <c r="A975" s="8">
        <v>2551</v>
      </c>
      <c r="B975" s="5" t="s">
        <v>1319</v>
      </c>
      <c r="C975" s="5" t="s">
        <v>3256</v>
      </c>
      <c r="D975" s="5"/>
      <c r="E975" s="9" t="s">
        <v>3257</v>
      </c>
      <c r="F975" s="10">
        <v>2019</v>
      </c>
      <c r="G975" s="10" t="s">
        <v>68</v>
      </c>
      <c r="H975" s="10" t="s">
        <v>1346</v>
      </c>
      <c r="I975" s="10">
        <v>1300</v>
      </c>
      <c r="J975" s="10" t="s">
        <v>51</v>
      </c>
      <c r="K975" s="10" t="s">
        <v>1323</v>
      </c>
      <c r="L975" s="10" t="s">
        <v>18</v>
      </c>
      <c r="M975" s="11">
        <v>1</v>
      </c>
      <c r="N975" s="10">
        <v>1</v>
      </c>
      <c r="O975" s="12" t="s">
        <v>3258</v>
      </c>
      <c r="P975" s="11">
        <f ca="1">IFERROR(__xludf.DUMMYFUNCTION("COUNTA(SPLIT(Q975,"" ""))"),148)</f>
        <v>148</v>
      </c>
      <c r="Q975" s="11">
        <v>8</v>
      </c>
      <c r="R975" s="11">
        <f ca="1">IFERROR(__xludf.DUMMYFUNCTION("COUNTA(SPLIT($Q975,CHAR(10),FALSE))"),5)</f>
        <v>5</v>
      </c>
      <c r="S975" s="2">
        <v>-1.0782375930000001</v>
      </c>
      <c r="T975" s="2">
        <v>0.50808604700000004</v>
      </c>
      <c r="U975" s="2">
        <v>46.66</v>
      </c>
      <c r="V975" s="2">
        <v>11.53</v>
      </c>
      <c r="W975" s="2">
        <v>12.57</v>
      </c>
      <c r="X975" s="2">
        <v>13</v>
      </c>
      <c r="Y975" s="2">
        <v>9.41</v>
      </c>
      <c r="Z975" s="2">
        <v>0.2422</v>
      </c>
      <c r="AA975" s="2">
        <v>0.23981</v>
      </c>
      <c r="AB975" s="2">
        <v>5.3839816049999998</v>
      </c>
    </row>
    <row r="976" spans="1:28" x14ac:dyDescent="0.2">
      <c r="A976" s="8">
        <v>2552</v>
      </c>
      <c r="B976" s="5" t="s">
        <v>1335</v>
      </c>
      <c r="C976" s="5" t="s">
        <v>3259</v>
      </c>
      <c r="D976" s="5"/>
      <c r="E976" s="9" t="s">
        <v>3260</v>
      </c>
      <c r="F976" s="10">
        <v>2019</v>
      </c>
      <c r="G976" s="10" t="s">
        <v>68</v>
      </c>
      <c r="H976" s="10" t="s">
        <v>1346</v>
      </c>
      <c r="I976" s="10">
        <v>1100</v>
      </c>
      <c r="J976" s="10" t="s">
        <v>51</v>
      </c>
      <c r="K976" s="10" t="s">
        <v>1339</v>
      </c>
      <c r="L976" s="10" t="s">
        <v>18</v>
      </c>
      <c r="M976" s="11">
        <v>1</v>
      </c>
      <c r="N976" s="10">
        <v>1</v>
      </c>
      <c r="O976" s="12" t="s">
        <v>3261</v>
      </c>
      <c r="P976" s="11">
        <f ca="1">IFERROR(__xludf.DUMMYFUNCTION("COUNTA(SPLIT(Q976,"" ""))"),164)</f>
        <v>164</v>
      </c>
      <c r="Q976" s="11">
        <v>11</v>
      </c>
      <c r="R976" s="11">
        <f ca="1">IFERROR(__xludf.DUMMYFUNCTION("COUNTA(SPLIT($Q976,CHAR(10),FALSE))"),4)</f>
        <v>4</v>
      </c>
      <c r="S976" s="2">
        <v>-2.190038307</v>
      </c>
      <c r="T976" s="2">
        <v>0.50991853700000001</v>
      </c>
      <c r="U976" s="2">
        <v>50.07</v>
      </c>
      <c r="V976" s="2">
        <v>10.42</v>
      </c>
      <c r="W976" s="2">
        <v>9.2899999999999991</v>
      </c>
      <c r="X976" s="2">
        <v>13</v>
      </c>
      <c r="Y976" s="2">
        <v>10.52</v>
      </c>
      <c r="Z976" s="2">
        <v>0.37966</v>
      </c>
      <c r="AA976" s="2">
        <v>0.37357000000000001</v>
      </c>
      <c r="AB976" s="2">
        <v>12.128053489999999</v>
      </c>
    </row>
    <row r="977" spans="1:28" x14ac:dyDescent="0.2">
      <c r="A977" s="8">
        <v>2553</v>
      </c>
      <c r="B977" s="5" t="s">
        <v>3262</v>
      </c>
      <c r="C977" s="5" t="s">
        <v>3263</v>
      </c>
      <c r="D977" s="5"/>
      <c r="E977" s="9" t="s">
        <v>3264</v>
      </c>
      <c r="F977" s="10">
        <v>2019</v>
      </c>
      <c r="G977" s="10" t="s">
        <v>68</v>
      </c>
      <c r="H977" s="10"/>
      <c r="I977" s="10">
        <v>1100</v>
      </c>
      <c r="J977" s="10" t="s">
        <v>17</v>
      </c>
      <c r="K977" s="10"/>
      <c r="L977" s="10" t="s">
        <v>18</v>
      </c>
      <c r="M977" s="11">
        <v>1</v>
      </c>
      <c r="N977" s="10">
        <v>1</v>
      </c>
      <c r="O977" s="12" t="s">
        <v>3265</v>
      </c>
      <c r="P977" s="11">
        <f ca="1">IFERROR(__xludf.DUMMYFUNCTION("COUNTA(SPLIT(Q977,"" ""))"),145)</f>
        <v>145</v>
      </c>
      <c r="Q977" s="11">
        <v>9</v>
      </c>
      <c r="R977" s="11">
        <f ca="1">IFERROR(__xludf.DUMMYFUNCTION("COUNTA(SPLIT($Q977,CHAR(10),FALSE))"),2)</f>
        <v>2</v>
      </c>
      <c r="S977" s="2">
        <v>0.169356066</v>
      </c>
      <c r="T977" s="2">
        <v>0.51116716500000003</v>
      </c>
      <c r="U977" s="2">
        <v>72.16</v>
      </c>
      <c r="V977" s="2">
        <v>7.22</v>
      </c>
      <c r="W977" s="2">
        <v>8.26</v>
      </c>
      <c r="X977" s="2">
        <v>10</v>
      </c>
      <c r="Y977" s="2">
        <v>8.33</v>
      </c>
      <c r="Z977" s="2">
        <v>0.15604000000000001</v>
      </c>
      <c r="AA977" s="2">
        <v>0.18021000000000001</v>
      </c>
      <c r="AB977" s="2">
        <v>20.865792089999999</v>
      </c>
    </row>
    <row r="978" spans="1:28" x14ac:dyDescent="0.2">
      <c r="A978" s="8">
        <v>2554</v>
      </c>
      <c r="B978" s="5" t="s">
        <v>3266</v>
      </c>
      <c r="C978" s="5" t="s">
        <v>3267</v>
      </c>
      <c r="D978" s="5"/>
      <c r="E978" s="9" t="s">
        <v>3268</v>
      </c>
      <c r="F978" s="10">
        <v>2019</v>
      </c>
      <c r="G978" s="10" t="s">
        <v>68</v>
      </c>
      <c r="H978" s="10"/>
      <c r="I978" s="10">
        <v>1300</v>
      </c>
      <c r="J978" s="10" t="s">
        <v>17</v>
      </c>
      <c r="K978" s="10" t="s">
        <v>1354</v>
      </c>
      <c r="L978" s="10" t="s">
        <v>18</v>
      </c>
      <c r="M978" s="11">
        <v>1</v>
      </c>
      <c r="N978" s="10">
        <v>1</v>
      </c>
      <c r="O978" s="12" t="s">
        <v>3269</v>
      </c>
      <c r="P978" s="11">
        <f ca="1">IFERROR(__xludf.DUMMYFUNCTION("COUNTA(SPLIT(Q978,"" ""))"),157)</f>
        <v>157</v>
      </c>
      <c r="Q978" s="11">
        <v>7</v>
      </c>
      <c r="R978" s="11">
        <f ca="1">IFERROR(__xludf.DUMMYFUNCTION("COUNTA(SPLIT($Q978,CHAR(10),FALSE))"),2)</f>
        <v>2</v>
      </c>
      <c r="S978" s="2">
        <v>-0.46727991499999999</v>
      </c>
      <c r="T978" s="2">
        <v>0.46288270500000001</v>
      </c>
      <c r="U978" s="2">
        <v>56.49</v>
      </c>
      <c r="V978" s="2">
        <v>10.99</v>
      </c>
      <c r="W978" s="2">
        <v>12.66</v>
      </c>
      <c r="X978" s="2">
        <v>11</v>
      </c>
      <c r="Y978" s="2">
        <v>9.9499999999999993</v>
      </c>
      <c r="Z978" s="2">
        <v>0.29321000000000003</v>
      </c>
      <c r="AA978" s="2">
        <v>0.29704999999999998</v>
      </c>
      <c r="AB978" s="2">
        <v>16.636776399999999</v>
      </c>
    </row>
    <row r="979" spans="1:28" x14ac:dyDescent="0.2">
      <c r="A979" s="8">
        <v>2555</v>
      </c>
      <c r="B979" s="5" t="s">
        <v>3270</v>
      </c>
      <c r="C979" s="5" t="s">
        <v>3271</v>
      </c>
      <c r="D979" s="5"/>
      <c r="E979" s="9" t="s">
        <v>3272</v>
      </c>
      <c r="F979" s="10">
        <v>2019</v>
      </c>
      <c r="G979" s="10" t="s">
        <v>68</v>
      </c>
      <c r="H979" s="10"/>
      <c r="I979" s="10">
        <v>1300</v>
      </c>
      <c r="J979" s="10" t="s">
        <v>17</v>
      </c>
      <c r="K979" s="10"/>
      <c r="L979" s="10" t="s">
        <v>18</v>
      </c>
      <c r="M979" s="11">
        <v>1</v>
      </c>
      <c r="N979" s="10">
        <v>1</v>
      </c>
      <c r="O979" s="12" t="s">
        <v>3273</v>
      </c>
      <c r="P979" s="11">
        <f ca="1">IFERROR(__xludf.DUMMYFUNCTION("COUNTA(SPLIT(Q979,"" ""))"),165)</f>
        <v>165</v>
      </c>
      <c r="Q979" s="11">
        <v>7</v>
      </c>
      <c r="R979" s="11">
        <f ca="1">IFERROR(__xludf.DUMMYFUNCTION("COUNTA(SPLIT($Q979,CHAR(10),FALSE))"),1)</f>
        <v>1</v>
      </c>
      <c r="S979" s="2">
        <v>9.9449590000000004E-2</v>
      </c>
      <c r="T979" s="2">
        <v>0.46048713099999999</v>
      </c>
      <c r="U979" s="2">
        <v>55.36</v>
      </c>
      <c r="V979" s="2">
        <v>11.43</v>
      </c>
      <c r="W979" s="2">
        <v>12.56</v>
      </c>
      <c r="X979" s="2">
        <v>12</v>
      </c>
      <c r="Y979" s="2">
        <v>8.52</v>
      </c>
      <c r="Z979" s="2">
        <v>0.19061</v>
      </c>
      <c r="AA979" s="2">
        <v>0.18920000000000001</v>
      </c>
      <c r="AB979" s="2">
        <v>9.2814870549999995</v>
      </c>
    </row>
    <row r="980" spans="1:28" x14ac:dyDescent="0.2">
      <c r="A980" s="8">
        <v>2556</v>
      </c>
      <c r="B980" s="5" t="s">
        <v>1319</v>
      </c>
      <c r="C980" s="5" t="s">
        <v>3274</v>
      </c>
      <c r="D980" s="5"/>
      <c r="E980" s="9" t="s">
        <v>3275</v>
      </c>
      <c r="F980" s="10">
        <v>2019</v>
      </c>
      <c r="G980" s="10" t="s">
        <v>68</v>
      </c>
      <c r="H980" s="10" t="s">
        <v>1338</v>
      </c>
      <c r="I980" s="10">
        <v>1300</v>
      </c>
      <c r="J980" s="10" t="s">
        <v>17</v>
      </c>
      <c r="K980" s="10" t="s">
        <v>1323</v>
      </c>
      <c r="L980" s="10" t="s">
        <v>18</v>
      </c>
      <c r="M980" s="11">
        <v>1</v>
      </c>
      <c r="N980" s="10">
        <v>1</v>
      </c>
      <c r="O980" s="12" t="s">
        <v>3276</v>
      </c>
      <c r="P980" s="11">
        <f ca="1">IFERROR(__xludf.DUMMYFUNCTION("COUNTA(SPLIT(Q980,"" ""))"),197)</f>
        <v>197</v>
      </c>
      <c r="Q980" s="11">
        <v>8</v>
      </c>
      <c r="R980" s="11">
        <f ca="1">IFERROR(__xludf.DUMMYFUNCTION("COUNTA(SPLIT($Q980,CHAR(10),FALSE))"),1)</f>
        <v>1</v>
      </c>
      <c r="S980" s="2">
        <v>-0.84104794199999999</v>
      </c>
      <c r="T980" s="2">
        <v>0.499668214</v>
      </c>
      <c r="U980" s="2">
        <v>63.79</v>
      </c>
      <c r="V980" s="2">
        <v>10.51</v>
      </c>
      <c r="W980" s="2">
        <v>10.97</v>
      </c>
      <c r="X980" s="2">
        <v>11</v>
      </c>
      <c r="Y980" s="2">
        <v>7.26</v>
      </c>
      <c r="Z980" s="2">
        <v>0.26484999999999997</v>
      </c>
      <c r="AA980" s="2">
        <v>0.24537999999999999</v>
      </c>
      <c r="AB980" s="2">
        <v>19.65862293</v>
      </c>
    </row>
    <row r="981" spans="1:28" x14ac:dyDescent="0.2">
      <c r="A981" s="8">
        <v>2557</v>
      </c>
      <c r="B981" s="5" t="s">
        <v>1319</v>
      </c>
      <c r="C981" s="5" t="s">
        <v>3277</v>
      </c>
      <c r="D981" s="5"/>
      <c r="E981" s="9" t="s">
        <v>3278</v>
      </c>
      <c r="F981" s="10">
        <v>2019</v>
      </c>
      <c r="G981" s="10" t="s">
        <v>68</v>
      </c>
      <c r="H981" s="10" t="s">
        <v>1338</v>
      </c>
      <c r="I981" s="10">
        <v>900</v>
      </c>
      <c r="J981" s="10" t="s">
        <v>51</v>
      </c>
      <c r="K981" s="10" t="s">
        <v>1323</v>
      </c>
      <c r="L981" s="10" t="s">
        <v>18</v>
      </c>
      <c r="M981" s="11">
        <v>1</v>
      </c>
      <c r="N981" s="10">
        <v>1</v>
      </c>
      <c r="O981" s="12" t="s">
        <v>3279</v>
      </c>
      <c r="P981" s="11">
        <f ca="1">IFERROR(__xludf.DUMMYFUNCTION("COUNTA(SPLIT(Q981,"" ""))"),160)</f>
        <v>160</v>
      </c>
      <c r="Q981" s="11">
        <v>14</v>
      </c>
      <c r="R981" s="11">
        <f ca="1">IFERROR(__xludf.DUMMYFUNCTION("COUNTA(SPLIT($Q981,CHAR(10),FALSE))"),2)</f>
        <v>2</v>
      </c>
      <c r="S981" s="2">
        <v>-1.1952001539999999</v>
      </c>
      <c r="T981" s="2">
        <v>0.45628285099999999</v>
      </c>
      <c r="U981" s="2">
        <v>66.42</v>
      </c>
      <c r="V981" s="2">
        <v>6.85</v>
      </c>
      <c r="W981" s="2">
        <v>6.09</v>
      </c>
      <c r="X981" s="2">
        <v>10</v>
      </c>
      <c r="Y981" s="2">
        <v>8.91</v>
      </c>
      <c r="Z981" s="2">
        <v>0.26394000000000001</v>
      </c>
      <c r="AA981" s="2">
        <v>0.25505</v>
      </c>
      <c r="AB981" s="2">
        <v>16.086402410000002</v>
      </c>
    </row>
    <row r="982" spans="1:28" x14ac:dyDescent="0.2">
      <c r="A982" s="8">
        <v>2558</v>
      </c>
      <c r="B982" s="5" t="s">
        <v>3280</v>
      </c>
      <c r="C982" s="5" t="s">
        <v>3281</v>
      </c>
      <c r="D982" s="5"/>
      <c r="E982" s="9" t="s">
        <v>3282</v>
      </c>
      <c r="F982" s="10">
        <v>2019</v>
      </c>
      <c r="G982" s="10" t="s">
        <v>68</v>
      </c>
      <c r="H982" s="10"/>
      <c r="I982" s="10">
        <v>1300</v>
      </c>
      <c r="J982" s="10" t="s">
        <v>51</v>
      </c>
      <c r="K982" s="10"/>
      <c r="L982" s="10" t="s">
        <v>18</v>
      </c>
      <c r="M982" s="11">
        <v>1</v>
      </c>
      <c r="N982" s="10">
        <v>1</v>
      </c>
      <c r="O982" s="12" t="s">
        <v>3283</v>
      </c>
      <c r="P982" s="11">
        <f ca="1">IFERROR(__xludf.DUMMYFUNCTION("COUNTA(SPLIT(Q982,"" ""))"),188)</f>
        <v>188</v>
      </c>
      <c r="Q982" s="11">
        <v>8</v>
      </c>
      <c r="R982" s="11">
        <f ca="1">IFERROR(__xludf.DUMMYFUNCTION("COUNTA(SPLIT($Q982,CHAR(10),FALSE))"),1)</f>
        <v>1</v>
      </c>
      <c r="S982" s="2">
        <v>0.22854201699999999</v>
      </c>
      <c r="T982" s="2">
        <v>0.50429003999999999</v>
      </c>
      <c r="U982" s="2">
        <v>52.93</v>
      </c>
      <c r="V982" s="2">
        <v>11.71</v>
      </c>
      <c r="W982" s="2">
        <v>11.55</v>
      </c>
      <c r="X982" s="2">
        <v>13</v>
      </c>
      <c r="Y982" s="2">
        <v>9.51</v>
      </c>
      <c r="Z982" s="2">
        <v>0.22678999999999999</v>
      </c>
      <c r="AA982" s="2">
        <v>0.19575000000000001</v>
      </c>
      <c r="AB982" s="2">
        <v>11.47218187</v>
      </c>
    </row>
    <row r="983" spans="1:28" x14ac:dyDescent="0.2">
      <c r="A983" s="8">
        <v>2559</v>
      </c>
      <c r="B983" s="5" t="s">
        <v>3284</v>
      </c>
      <c r="C983" s="5" t="s">
        <v>3285</v>
      </c>
      <c r="D983" s="5"/>
      <c r="E983" s="9" t="s">
        <v>3286</v>
      </c>
      <c r="F983" s="10">
        <v>2019</v>
      </c>
      <c r="G983" s="10" t="s">
        <v>68</v>
      </c>
      <c r="H983" s="10"/>
      <c r="I983" s="10">
        <v>900</v>
      </c>
      <c r="J983" s="10" t="s">
        <v>17</v>
      </c>
      <c r="K983" s="10" t="s">
        <v>1354</v>
      </c>
      <c r="L983" s="10" t="s">
        <v>18</v>
      </c>
      <c r="M983" s="11">
        <v>1</v>
      </c>
      <c r="N983" s="10">
        <v>1</v>
      </c>
      <c r="O983" s="12" t="s">
        <v>3287</v>
      </c>
      <c r="P983" s="11">
        <f ca="1">IFERROR(__xludf.DUMMYFUNCTION("COUNTA(SPLIT(Q983,"" ""))"),179)</f>
        <v>179</v>
      </c>
      <c r="Q983" s="11">
        <v>11</v>
      </c>
      <c r="R983" s="11">
        <f ca="1">IFERROR(__xludf.DUMMYFUNCTION("COUNTA(SPLIT($Q983,CHAR(10),FALSE))"),3)</f>
        <v>3</v>
      </c>
      <c r="S983" s="2">
        <v>1.367284376</v>
      </c>
      <c r="T983" s="2">
        <v>0.64847391600000004</v>
      </c>
      <c r="U983" s="2">
        <v>74.760000000000005</v>
      </c>
      <c r="V983" s="2">
        <v>6.94</v>
      </c>
      <c r="W983" s="2">
        <v>6.99</v>
      </c>
      <c r="X983" s="2">
        <v>9</v>
      </c>
      <c r="Y983" s="2">
        <v>7.32</v>
      </c>
      <c r="Z983" s="2">
        <v>0.17721000000000001</v>
      </c>
      <c r="AA983" s="2">
        <v>0.16242000000000001</v>
      </c>
      <c r="AB983" s="2">
        <v>20.713630380000001</v>
      </c>
    </row>
    <row r="984" spans="1:28" x14ac:dyDescent="0.2">
      <c r="A984" s="8">
        <v>2560</v>
      </c>
      <c r="B984" s="5" t="s">
        <v>1319</v>
      </c>
      <c r="C984" s="5" t="s">
        <v>3288</v>
      </c>
      <c r="D984" s="5"/>
      <c r="E984" s="9" t="s">
        <v>3289</v>
      </c>
      <c r="F984" s="10">
        <v>2019</v>
      </c>
      <c r="G984" s="10" t="s">
        <v>68</v>
      </c>
      <c r="H984" s="10" t="s">
        <v>1338</v>
      </c>
      <c r="I984" s="10">
        <v>1100</v>
      </c>
      <c r="J984" s="10" t="s">
        <v>51</v>
      </c>
      <c r="K984" s="10" t="s">
        <v>1323</v>
      </c>
      <c r="L984" s="10" t="s">
        <v>18</v>
      </c>
      <c r="M984" s="11">
        <v>1</v>
      </c>
      <c r="N984" s="10">
        <v>1</v>
      </c>
      <c r="O984" s="12" t="s">
        <v>3290</v>
      </c>
      <c r="P984" s="11">
        <f ca="1">IFERROR(__xludf.DUMMYFUNCTION("COUNTA(SPLIT(Q984,"" ""))"),181)</f>
        <v>181</v>
      </c>
      <c r="Q984" s="11">
        <v>11</v>
      </c>
      <c r="R984" s="11">
        <f ca="1">IFERROR(__xludf.DUMMYFUNCTION("COUNTA(SPLIT($Q984,CHAR(10),FALSE))"),2)</f>
        <v>2</v>
      </c>
      <c r="S984" s="2">
        <v>-1.6464397829999999</v>
      </c>
      <c r="T984" s="2">
        <v>0.47612974299999999</v>
      </c>
      <c r="U984" s="2">
        <v>63.61</v>
      </c>
      <c r="V984" s="2">
        <v>8.5</v>
      </c>
      <c r="W984" s="2">
        <v>7.92</v>
      </c>
      <c r="X984" s="2">
        <v>11</v>
      </c>
      <c r="Y984" s="2">
        <v>10.01</v>
      </c>
      <c r="Z984" s="2">
        <v>0.34784999999999999</v>
      </c>
      <c r="AA984" s="2">
        <v>0.32990000000000003</v>
      </c>
      <c r="AB984" s="2">
        <v>13.09952002</v>
      </c>
    </row>
    <row r="985" spans="1:28" x14ac:dyDescent="0.2">
      <c r="A985" s="8">
        <v>2561</v>
      </c>
      <c r="B985" s="5" t="s">
        <v>1319</v>
      </c>
      <c r="C985" s="5" t="s">
        <v>3291</v>
      </c>
      <c r="D985" s="5"/>
      <c r="E985" s="9" t="s">
        <v>3292</v>
      </c>
      <c r="F985" s="10">
        <v>2019</v>
      </c>
      <c r="G985" s="10" t="s">
        <v>68</v>
      </c>
      <c r="H985" s="10" t="s">
        <v>1346</v>
      </c>
      <c r="I985" s="10">
        <v>900</v>
      </c>
      <c r="J985" s="10" t="s">
        <v>51</v>
      </c>
      <c r="K985" s="10" t="s">
        <v>1323</v>
      </c>
      <c r="L985" s="10" t="s">
        <v>18</v>
      </c>
      <c r="M985" s="11">
        <v>1</v>
      </c>
      <c r="N985" s="10">
        <v>1</v>
      </c>
      <c r="O985" s="12" t="s">
        <v>3293</v>
      </c>
      <c r="P985" s="11">
        <f ca="1">IFERROR(__xludf.DUMMYFUNCTION("COUNTA(SPLIT(Q985,"" ""))"),161)</f>
        <v>161</v>
      </c>
      <c r="Q985" s="11">
        <v>13</v>
      </c>
      <c r="R985" s="11">
        <f ca="1">IFERROR(__xludf.DUMMYFUNCTION("COUNTA(SPLIT($Q985,CHAR(10),FALSE))"),6)</f>
        <v>6</v>
      </c>
      <c r="S985" s="2">
        <v>-0.53559150300000002</v>
      </c>
      <c r="T985" s="2">
        <v>0.45838348400000001</v>
      </c>
      <c r="U985" s="2">
        <v>51.18</v>
      </c>
      <c r="V985" s="2">
        <v>9.2899999999999991</v>
      </c>
      <c r="W985" s="2">
        <v>8.7100000000000009</v>
      </c>
      <c r="X985" s="2">
        <v>9</v>
      </c>
      <c r="Y985" s="2">
        <v>7.79</v>
      </c>
      <c r="Z985" s="2">
        <v>0.13638</v>
      </c>
      <c r="AA985" s="2">
        <v>0.13533000000000001</v>
      </c>
      <c r="AB985" s="2">
        <v>13.42600996</v>
      </c>
    </row>
    <row r="986" spans="1:28" x14ac:dyDescent="0.2">
      <c r="A986" s="8">
        <v>2562</v>
      </c>
      <c r="B986" s="5" t="s">
        <v>3294</v>
      </c>
      <c r="C986" s="5" t="s">
        <v>3295</v>
      </c>
      <c r="D986" s="5"/>
      <c r="E986" s="9" t="s">
        <v>3296</v>
      </c>
      <c r="F986" s="10">
        <v>2019</v>
      </c>
      <c r="G986" s="10" t="s">
        <v>68</v>
      </c>
      <c r="H986" s="10"/>
      <c r="I986" s="10">
        <v>900</v>
      </c>
      <c r="J986" s="10" t="s">
        <v>51</v>
      </c>
      <c r="K986" s="10"/>
      <c r="L986" s="10" t="s">
        <v>18</v>
      </c>
      <c r="M986" s="11">
        <v>1</v>
      </c>
      <c r="N986" s="10">
        <v>1</v>
      </c>
      <c r="O986" s="12" t="s">
        <v>3297</v>
      </c>
      <c r="P986" s="11">
        <f ca="1">IFERROR(__xludf.DUMMYFUNCTION("COUNTA(SPLIT(Q986,"" ""))"),167)</f>
        <v>167</v>
      </c>
      <c r="Q986" s="11">
        <v>11</v>
      </c>
      <c r="R986" s="11">
        <f ca="1">IFERROR(__xludf.DUMMYFUNCTION("COUNTA(SPLIT($Q986,CHAR(10),FALSE))"),2)</f>
        <v>2</v>
      </c>
      <c r="S986" s="2">
        <v>0.150845167</v>
      </c>
      <c r="T986" s="2">
        <v>0.46059381300000002</v>
      </c>
      <c r="U986" s="2">
        <v>70.72</v>
      </c>
      <c r="V986" s="2">
        <v>7.23</v>
      </c>
      <c r="W986" s="2">
        <v>8.5500000000000007</v>
      </c>
      <c r="X986" s="2">
        <v>9</v>
      </c>
      <c r="Y986" s="2">
        <v>6.91</v>
      </c>
      <c r="Z986" s="2">
        <v>0.15626000000000001</v>
      </c>
      <c r="AA986" s="2">
        <v>0.15422</v>
      </c>
      <c r="AB986" s="2">
        <v>23.67401667</v>
      </c>
    </row>
    <row r="987" spans="1:28" x14ac:dyDescent="0.2">
      <c r="A987" s="8">
        <v>2563</v>
      </c>
      <c r="B987" s="5" t="s">
        <v>1319</v>
      </c>
      <c r="C987" s="5" t="s">
        <v>3298</v>
      </c>
      <c r="D987" s="5"/>
      <c r="E987" s="9" t="s">
        <v>3299</v>
      </c>
      <c r="F987" s="10">
        <v>2019</v>
      </c>
      <c r="G987" s="10" t="s">
        <v>68</v>
      </c>
      <c r="H987" s="10" t="s">
        <v>1346</v>
      </c>
      <c r="I987" s="10">
        <v>1100</v>
      </c>
      <c r="J987" s="10" t="s">
        <v>51</v>
      </c>
      <c r="K987" s="10" t="s">
        <v>1323</v>
      </c>
      <c r="L987" s="10" t="s">
        <v>18</v>
      </c>
      <c r="M987" s="11">
        <v>1</v>
      </c>
      <c r="N987" s="10">
        <v>1</v>
      </c>
      <c r="O987" s="12" t="s">
        <v>3300</v>
      </c>
      <c r="P987" s="11">
        <f ca="1">IFERROR(__xludf.DUMMYFUNCTION("COUNTA(SPLIT(Q987,"" ""))"),151)</f>
        <v>151</v>
      </c>
      <c r="Q987" s="11">
        <v>10</v>
      </c>
      <c r="R987" s="11">
        <f ca="1">IFERROR(__xludf.DUMMYFUNCTION("COUNTA(SPLIT($Q987,CHAR(10),FALSE))"),5)</f>
        <v>5</v>
      </c>
      <c r="S987" s="2">
        <v>-0.20199782799999999</v>
      </c>
      <c r="T987" s="2">
        <v>0.48811715</v>
      </c>
      <c r="U987" s="2">
        <v>57.68</v>
      </c>
      <c r="V987" s="2">
        <v>9.16</v>
      </c>
      <c r="W987" s="2">
        <v>9.06</v>
      </c>
      <c r="X987" s="2">
        <v>11</v>
      </c>
      <c r="Y987" s="2">
        <v>9.39</v>
      </c>
      <c r="Z987" s="2">
        <v>0.32177</v>
      </c>
      <c r="AA987" s="2">
        <v>0.32029999999999997</v>
      </c>
      <c r="AB987" s="2">
        <v>11.263422609999999</v>
      </c>
    </row>
    <row r="988" spans="1:28" x14ac:dyDescent="0.2">
      <c r="A988" s="8">
        <v>2564</v>
      </c>
      <c r="B988" s="5" t="s">
        <v>3301</v>
      </c>
      <c r="C988" s="5" t="s">
        <v>3302</v>
      </c>
      <c r="D988" s="5" t="s">
        <v>2705</v>
      </c>
      <c r="E988" s="14" t="s">
        <v>1402</v>
      </c>
      <c r="F988" s="10">
        <v>2019</v>
      </c>
      <c r="G988" s="10" t="s">
        <v>16</v>
      </c>
      <c r="H988" s="10"/>
      <c r="I988" s="10">
        <v>500</v>
      </c>
      <c r="J988" s="10" t="s">
        <v>17</v>
      </c>
      <c r="K988" s="10" t="s">
        <v>1354</v>
      </c>
      <c r="L988" s="10" t="s">
        <v>18</v>
      </c>
      <c r="M988" s="11">
        <v>1</v>
      </c>
      <c r="N988" s="10">
        <v>1</v>
      </c>
      <c r="O988" s="12" t="s">
        <v>3303</v>
      </c>
      <c r="P988" s="11">
        <f ca="1">IFERROR(__xludf.DUMMYFUNCTION("COUNTA(SPLIT(Q988,"" ""))"),193)</f>
        <v>193</v>
      </c>
      <c r="Q988" s="11">
        <v>24</v>
      </c>
      <c r="R988" s="11">
        <f ca="1">IFERROR(__xludf.DUMMYFUNCTION("COUNTA(SPLIT($Q988,CHAR(10),FALSE))"),1)</f>
        <v>1</v>
      </c>
      <c r="S988" s="2">
        <v>-0.30570297400000002</v>
      </c>
      <c r="T988" s="2">
        <v>0.49235889100000002</v>
      </c>
      <c r="U988" s="2">
        <v>92.59</v>
      </c>
      <c r="V988" s="2">
        <v>2.34</v>
      </c>
      <c r="W988" s="2">
        <v>1.55</v>
      </c>
      <c r="X988" s="2">
        <v>6</v>
      </c>
      <c r="Y988" s="2">
        <v>4.8499999999999996</v>
      </c>
      <c r="Z988" s="2">
        <v>4.6589999999999999E-2</v>
      </c>
      <c r="AA988" s="2">
        <v>3.619E-2</v>
      </c>
      <c r="AB988" s="2">
        <v>32.280066419999997</v>
      </c>
    </row>
    <row r="989" spans="1:28" x14ac:dyDescent="0.2">
      <c r="A989" s="8">
        <v>2566</v>
      </c>
      <c r="B989" s="5" t="s">
        <v>3304</v>
      </c>
      <c r="C989" s="5" t="s">
        <v>3305</v>
      </c>
      <c r="D989" s="5" t="s">
        <v>3031</v>
      </c>
      <c r="E989" s="9" t="s">
        <v>3306</v>
      </c>
      <c r="F989" s="10">
        <v>2019</v>
      </c>
      <c r="G989" s="10" t="s">
        <v>68</v>
      </c>
      <c r="H989" s="10"/>
      <c r="I989" s="10">
        <v>1300</v>
      </c>
      <c r="J989" s="10" t="s">
        <v>17</v>
      </c>
      <c r="K989" s="10" t="s">
        <v>1354</v>
      </c>
      <c r="L989" s="10" t="s">
        <v>18</v>
      </c>
      <c r="M989" s="11">
        <v>1</v>
      </c>
      <c r="N989" s="10">
        <v>1</v>
      </c>
      <c r="O989" s="12" t="s">
        <v>3307</v>
      </c>
      <c r="P989" s="11">
        <f ca="1">IFERROR(__xludf.DUMMYFUNCTION("COUNTA(SPLIT(Q989,"" ""))"),163)</f>
        <v>163</v>
      </c>
      <c r="Q989" s="11">
        <v>7</v>
      </c>
      <c r="R989" s="11">
        <f ca="1">IFERROR(__xludf.DUMMYFUNCTION("COUNTA(SPLIT($Q989,CHAR(10),FALSE))"),2)</f>
        <v>2</v>
      </c>
      <c r="S989" s="2">
        <v>-2.019010433</v>
      </c>
      <c r="T989" s="2">
        <v>0.45827659599999998</v>
      </c>
      <c r="U989" s="2">
        <v>29.57</v>
      </c>
      <c r="V989" s="2">
        <v>14.92</v>
      </c>
      <c r="W989" s="2">
        <v>15.59</v>
      </c>
      <c r="X989" s="2">
        <v>15</v>
      </c>
      <c r="Y989" s="2">
        <v>10.89</v>
      </c>
      <c r="Z989" s="2">
        <v>0.37730000000000002</v>
      </c>
      <c r="AA989" s="2">
        <v>0.37730000000000002</v>
      </c>
      <c r="AB989" s="2">
        <v>4.3598397670000004</v>
      </c>
    </row>
    <row r="990" spans="1:28" x14ac:dyDescent="0.2">
      <c r="A990" s="8">
        <v>2567</v>
      </c>
      <c r="B990" s="5" t="s">
        <v>1335</v>
      </c>
      <c r="C990" s="5" t="s">
        <v>3308</v>
      </c>
      <c r="D990" s="5"/>
      <c r="E990" s="9" t="s">
        <v>3309</v>
      </c>
      <c r="F990" s="10">
        <v>2019</v>
      </c>
      <c r="G990" s="10" t="s">
        <v>68</v>
      </c>
      <c r="H990" s="10" t="s">
        <v>1346</v>
      </c>
      <c r="I990" s="10">
        <v>1300</v>
      </c>
      <c r="J990" s="10" t="s">
        <v>877</v>
      </c>
      <c r="K990" s="10" t="s">
        <v>1339</v>
      </c>
      <c r="L990" s="10" t="s">
        <v>18</v>
      </c>
      <c r="M990" s="11">
        <v>1</v>
      </c>
      <c r="N990" s="10">
        <v>1</v>
      </c>
      <c r="O990" s="12" t="s">
        <v>3310</v>
      </c>
      <c r="P990" s="11">
        <f ca="1">IFERROR(__xludf.DUMMYFUNCTION("COUNTA(SPLIT(Q990,"" ""))"),170)</f>
        <v>170</v>
      </c>
      <c r="Q990" s="11">
        <v>9</v>
      </c>
      <c r="R990" s="11">
        <f ca="1">IFERROR(__xludf.DUMMYFUNCTION("COUNTA(SPLIT($Q990,CHAR(10),FALSE))"),3)</f>
        <v>3</v>
      </c>
      <c r="S990" s="2">
        <v>-1.6735050220000001</v>
      </c>
      <c r="T990" s="2">
        <v>0.46788458500000002</v>
      </c>
      <c r="U990" s="2">
        <v>51.68</v>
      </c>
      <c r="V990" s="2">
        <v>10.8</v>
      </c>
      <c r="W990" s="2">
        <v>10.039999999999999</v>
      </c>
      <c r="X990" s="2">
        <v>13</v>
      </c>
      <c r="Y990" s="2">
        <v>9.82</v>
      </c>
      <c r="Z990" s="2">
        <v>0.2235</v>
      </c>
      <c r="AA990" s="2">
        <v>0.21210000000000001</v>
      </c>
      <c r="AB990" s="2">
        <v>11.747557049999999</v>
      </c>
    </row>
    <row r="991" spans="1:28" x14ac:dyDescent="0.2">
      <c r="A991" s="8">
        <v>2568</v>
      </c>
      <c r="B991" s="5" t="s">
        <v>1319</v>
      </c>
      <c r="C991" s="5" t="s">
        <v>3311</v>
      </c>
      <c r="D991" s="5"/>
      <c r="E991" s="9" t="s">
        <v>3312</v>
      </c>
      <c r="F991" s="10">
        <v>2019</v>
      </c>
      <c r="G991" s="10" t="s">
        <v>68</v>
      </c>
      <c r="H991" s="10" t="s">
        <v>1338</v>
      </c>
      <c r="I991" s="10">
        <v>1100</v>
      </c>
      <c r="J991" s="10" t="s">
        <v>17</v>
      </c>
      <c r="K991" s="10" t="s">
        <v>1323</v>
      </c>
      <c r="L991" s="10" t="s">
        <v>18</v>
      </c>
      <c r="M991" s="11">
        <v>1</v>
      </c>
      <c r="N991" s="10">
        <v>1</v>
      </c>
      <c r="O991" s="12" t="s">
        <v>3313</v>
      </c>
      <c r="P991" s="11">
        <f ca="1">IFERROR(__xludf.DUMMYFUNCTION("COUNTA(SPLIT(Q991,"" ""))"),178)</f>
        <v>178</v>
      </c>
      <c r="Q991" s="11">
        <v>11</v>
      </c>
      <c r="R991" s="11">
        <f ca="1">IFERROR(__xludf.DUMMYFUNCTION("COUNTA(SPLIT($Q991,CHAR(10),FALSE))"),2)</f>
        <v>2</v>
      </c>
      <c r="S991" s="2">
        <v>-2.64763109</v>
      </c>
      <c r="T991" s="2">
        <v>0.520014898</v>
      </c>
      <c r="U991" s="2">
        <v>49.23</v>
      </c>
      <c r="V991" s="2">
        <v>10.46</v>
      </c>
      <c r="W991" s="2">
        <v>9.6300000000000008</v>
      </c>
      <c r="X991" s="2">
        <v>12</v>
      </c>
      <c r="Y991" s="2">
        <v>9.8000000000000007</v>
      </c>
      <c r="Z991" s="2">
        <v>0.29509000000000002</v>
      </c>
      <c r="AA991" s="2">
        <v>0.28716000000000003</v>
      </c>
      <c r="AB991" s="2">
        <v>7.5491762370000002</v>
      </c>
    </row>
    <row r="992" spans="1:28" x14ac:dyDescent="0.2">
      <c r="A992" s="8">
        <v>2569</v>
      </c>
      <c r="B992" s="5" t="s">
        <v>1319</v>
      </c>
      <c r="C992" s="5" t="s">
        <v>3314</v>
      </c>
      <c r="D992" s="5"/>
      <c r="E992" s="9" t="s">
        <v>3315</v>
      </c>
      <c r="F992" s="10">
        <v>2019</v>
      </c>
      <c r="G992" s="10" t="s">
        <v>68</v>
      </c>
      <c r="H992" s="10" t="s">
        <v>1338</v>
      </c>
      <c r="I992" s="10">
        <v>900</v>
      </c>
      <c r="J992" s="10" t="s">
        <v>51</v>
      </c>
      <c r="K992" s="10" t="s">
        <v>1323</v>
      </c>
      <c r="L992" s="10" t="s">
        <v>18</v>
      </c>
      <c r="M992" s="11">
        <v>1</v>
      </c>
      <c r="N992" s="10">
        <v>1</v>
      </c>
      <c r="O992" s="12" t="s">
        <v>3316</v>
      </c>
      <c r="P992" s="11">
        <f ca="1">IFERROR(__xludf.DUMMYFUNCTION("COUNTA(SPLIT(Q992,"" ""))"),170)</f>
        <v>170</v>
      </c>
      <c r="Q992" s="11">
        <v>12</v>
      </c>
      <c r="R992" s="11">
        <f ca="1">IFERROR(__xludf.DUMMYFUNCTION("COUNTA(SPLIT($Q992,CHAR(10),FALSE))"),3)</f>
        <v>3</v>
      </c>
      <c r="S992" s="2">
        <v>-1.833088289</v>
      </c>
      <c r="T992" s="2">
        <v>0.45461149499999998</v>
      </c>
      <c r="U992" s="2">
        <v>67.16</v>
      </c>
      <c r="V992" s="2">
        <v>7.49</v>
      </c>
      <c r="W992" s="2">
        <v>7</v>
      </c>
      <c r="X992" s="2">
        <v>10</v>
      </c>
      <c r="Y992" s="2">
        <v>8.98</v>
      </c>
      <c r="Z992" s="2">
        <v>0.30092000000000002</v>
      </c>
      <c r="AA992" s="2">
        <v>0.29832999999999998</v>
      </c>
      <c r="AB992" s="2">
        <v>14.858164410000001</v>
      </c>
    </row>
    <row r="993" spans="1:28" x14ac:dyDescent="0.2">
      <c r="A993" s="8">
        <v>2570</v>
      </c>
      <c r="B993" s="5" t="s">
        <v>1319</v>
      </c>
      <c r="C993" s="5" t="s">
        <v>3317</v>
      </c>
      <c r="D993" s="5"/>
      <c r="E993" s="9" t="s">
        <v>3318</v>
      </c>
      <c r="F993" s="10">
        <v>2019</v>
      </c>
      <c r="G993" s="10" t="s">
        <v>68</v>
      </c>
      <c r="H993" s="10" t="s">
        <v>1346</v>
      </c>
      <c r="I993" s="10">
        <v>1100</v>
      </c>
      <c r="J993" s="10" t="s">
        <v>51</v>
      </c>
      <c r="K993" s="10" t="s">
        <v>1323</v>
      </c>
      <c r="L993" s="10" t="s">
        <v>18</v>
      </c>
      <c r="M993" s="11">
        <v>1</v>
      </c>
      <c r="N993" s="10">
        <v>1</v>
      </c>
      <c r="O993" s="12" t="s">
        <v>3319</v>
      </c>
      <c r="P993" s="11">
        <f ca="1">IFERROR(__xludf.DUMMYFUNCTION("COUNTA(SPLIT(Q993,"" ""))"),153)</f>
        <v>153</v>
      </c>
      <c r="Q993" s="11">
        <v>8</v>
      </c>
      <c r="R993" s="11">
        <f ca="1">IFERROR(__xludf.DUMMYFUNCTION("COUNTA(SPLIT($Q993,CHAR(10),FALSE))"),7)</f>
        <v>7</v>
      </c>
      <c r="S993" s="2">
        <v>-0.65219419599999995</v>
      </c>
      <c r="T993" s="2">
        <v>0.46832869700000002</v>
      </c>
      <c r="U993" s="2">
        <v>71.73</v>
      </c>
      <c r="V993" s="2">
        <v>8.19</v>
      </c>
      <c r="W993" s="2">
        <v>7.97</v>
      </c>
      <c r="X993" s="2">
        <v>10</v>
      </c>
      <c r="Y993" s="2">
        <v>7.6</v>
      </c>
      <c r="Z993" s="2">
        <v>0.18031</v>
      </c>
      <c r="AA993" s="2">
        <v>0.18148</v>
      </c>
      <c r="AB993" s="2">
        <v>15.088634539999999</v>
      </c>
    </row>
    <row r="994" spans="1:28" x14ac:dyDescent="0.2">
      <c r="A994" s="8">
        <v>2571</v>
      </c>
      <c r="B994" s="5" t="s">
        <v>1319</v>
      </c>
      <c r="C994" s="5" t="s">
        <v>3320</v>
      </c>
      <c r="D994" s="5"/>
      <c r="E994" s="9" t="s">
        <v>3321</v>
      </c>
      <c r="F994" s="10">
        <v>2019</v>
      </c>
      <c r="G994" s="10" t="s">
        <v>68</v>
      </c>
      <c r="H994" s="10" t="s">
        <v>1338</v>
      </c>
      <c r="I994" s="10">
        <v>1300</v>
      </c>
      <c r="J994" s="10" t="s">
        <v>51</v>
      </c>
      <c r="K994" s="10" t="s">
        <v>1323</v>
      </c>
      <c r="L994" s="10" t="s">
        <v>18</v>
      </c>
      <c r="M994" s="11">
        <v>1</v>
      </c>
      <c r="N994" s="10">
        <v>1</v>
      </c>
      <c r="O994" s="12" t="s">
        <v>3322</v>
      </c>
      <c r="P994" s="11">
        <f ca="1">IFERROR(__xludf.DUMMYFUNCTION("COUNTA(SPLIT(Q994,"" ""))"),181)</f>
        <v>181</v>
      </c>
      <c r="Q994" s="11">
        <v>9</v>
      </c>
      <c r="R994" s="11">
        <f ca="1">IFERROR(__xludf.DUMMYFUNCTION("COUNTA(SPLIT($Q994,CHAR(10),FALSE))"),4)</f>
        <v>4</v>
      </c>
      <c r="S994" s="2">
        <v>-0.56984253200000001</v>
      </c>
      <c r="T994" s="2">
        <v>0.487233627</v>
      </c>
      <c r="U994" s="2">
        <v>55.97</v>
      </c>
      <c r="V994" s="2">
        <v>10.53</v>
      </c>
      <c r="W994" s="2">
        <v>11.38</v>
      </c>
      <c r="X994" s="2">
        <v>12</v>
      </c>
      <c r="Y994" s="2">
        <v>8.94</v>
      </c>
      <c r="Z994" s="2">
        <v>0.23941999999999999</v>
      </c>
      <c r="AA994" s="2">
        <v>0.22198000000000001</v>
      </c>
      <c r="AB994" s="2">
        <v>11.01911181</v>
      </c>
    </row>
    <row r="995" spans="1:28" x14ac:dyDescent="0.2">
      <c r="A995" s="8">
        <v>2572</v>
      </c>
      <c r="B995" s="5" t="s">
        <v>3323</v>
      </c>
      <c r="C995" s="5" t="s">
        <v>3324</v>
      </c>
      <c r="D995" s="5"/>
      <c r="E995" s="9" t="s">
        <v>3325</v>
      </c>
      <c r="F995" s="10">
        <v>2019</v>
      </c>
      <c r="G995" s="10" t="s">
        <v>68</v>
      </c>
      <c r="H995" s="10"/>
      <c r="I995" s="10">
        <v>1300</v>
      </c>
      <c r="J995" s="10" t="s">
        <v>17</v>
      </c>
      <c r="K995" s="10"/>
      <c r="L995" s="10" t="s">
        <v>18</v>
      </c>
      <c r="M995" s="11">
        <v>1</v>
      </c>
      <c r="N995" s="10">
        <v>1</v>
      </c>
      <c r="O995" s="12" t="s">
        <v>3326</v>
      </c>
      <c r="P995" s="11">
        <f ca="1">IFERROR(__xludf.DUMMYFUNCTION("COUNTA(SPLIT(Q995,"" ""))"),197)</f>
        <v>197</v>
      </c>
      <c r="Q995" s="11">
        <v>9</v>
      </c>
      <c r="R995" s="11">
        <f ca="1">IFERROR(__xludf.DUMMYFUNCTION("COUNTA(SPLIT($Q995,CHAR(10),FALSE))"),1)</f>
        <v>1</v>
      </c>
      <c r="S995" s="2">
        <v>-2.1092075760000002</v>
      </c>
      <c r="T995" s="2">
        <v>0.48871525199999999</v>
      </c>
      <c r="U995" s="2">
        <v>45.48</v>
      </c>
      <c r="V995" s="2">
        <v>12.35</v>
      </c>
      <c r="W995" s="2">
        <v>13.61</v>
      </c>
      <c r="X995" s="2">
        <v>13</v>
      </c>
      <c r="Y995" s="2">
        <v>9.4499999999999993</v>
      </c>
      <c r="Z995" s="2">
        <v>0.27837000000000001</v>
      </c>
      <c r="AA995" s="2">
        <v>0.25453999999999999</v>
      </c>
      <c r="AB995" s="2">
        <v>15.285336149999999</v>
      </c>
    </row>
    <row r="996" spans="1:28" x14ac:dyDescent="0.2">
      <c r="A996" s="8">
        <v>2573</v>
      </c>
      <c r="B996" s="5" t="s">
        <v>3327</v>
      </c>
      <c r="C996" s="5" t="s">
        <v>3328</v>
      </c>
      <c r="D996" s="5"/>
      <c r="E996" s="9" t="s">
        <v>3329</v>
      </c>
      <c r="F996" s="10">
        <v>2019</v>
      </c>
      <c r="G996" s="10" t="s">
        <v>68</v>
      </c>
      <c r="H996" s="10"/>
      <c r="I996" s="10">
        <v>1300</v>
      </c>
      <c r="J996" s="10" t="s">
        <v>17</v>
      </c>
      <c r="K996" s="10"/>
      <c r="L996" s="10" t="s">
        <v>18</v>
      </c>
      <c r="M996" s="11">
        <v>1</v>
      </c>
      <c r="N996" s="10">
        <v>1</v>
      </c>
      <c r="O996" s="12" t="s">
        <v>3330</v>
      </c>
      <c r="P996" s="11">
        <f ca="1">IFERROR(__xludf.DUMMYFUNCTION("COUNTA(SPLIT(Q996,"" ""))"),166)</f>
        <v>166</v>
      </c>
      <c r="Q996" s="11">
        <v>9</v>
      </c>
      <c r="R996" s="11">
        <f ca="1">IFERROR(__xludf.DUMMYFUNCTION("COUNTA(SPLIT($Q996,CHAR(10),FALSE))"),2)</f>
        <v>2</v>
      </c>
      <c r="S996" s="2">
        <v>-0.120578597</v>
      </c>
      <c r="T996" s="2">
        <v>0.50806266499999997</v>
      </c>
      <c r="U996" s="2">
        <v>45.76</v>
      </c>
      <c r="V996" s="2">
        <v>11.1</v>
      </c>
      <c r="W996" s="2">
        <v>11.74</v>
      </c>
      <c r="X996" s="2">
        <v>14</v>
      </c>
      <c r="Y996" s="2">
        <v>9.9600000000000009</v>
      </c>
      <c r="Z996" s="2">
        <v>0.15848999999999999</v>
      </c>
      <c r="AA996" s="2">
        <v>0.14179</v>
      </c>
      <c r="AB996" s="2">
        <v>17.18064592</v>
      </c>
    </row>
    <row r="997" spans="1:28" x14ac:dyDescent="0.2">
      <c r="A997" s="8">
        <v>2574</v>
      </c>
      <c r="B997" s="5" t="s">
        <v>1319</v>
      </c>
      <c r="C997" s="5" t="s">
        <v>3331</v>
      </c>
      <c r="D997" s="5"/>
      <c r="E997" s="9" t="s">
        <v>3332</v>
      </c>
      <c r="F997" s="10">
        <v>2019</v>
      </c>
      <c r="G997" s="10" t="s">
        <v>68</v>
      </c>
      <c r="H997" s="10" t="s">
        <v>1338</v>
      </c>
      <c r="I997" s="10">
        <v>1100</v>
      </c>
      <c r="J997" s="10" t="s">
        <v>17</v>
      </c>
      <c r="K997" s="10" t="s">
        <v>1323</v>
      </c>
      <c r="L997" s="10" t="s">
        <v>18</v>
      </c>
      <c r="M997" s="11">
        <v>1</v>
      </c>
      <c r="N997" s="10">
        <v>1</v>
      </c>
      <c r="O997" s="12" t="s">
        <v>3333</v>
      </c>
      <c r="P997" s="11">
        <f ca="1">IFERROR(__xludf.DUMMYFUNCTION("COUNTA(SPLIT(Q997,"" ""))"),186)</f>
        <v>186</v>
      </c>
      <c r="Q997" s="11">
        <v>13</v>
      </c>
      <c r="R997" s="11">
        <f ca="1">IFERROR(__xludf.DUMMYFUNCTION("COUNTA(SPLIT($Q997,CHAR(10),FALSE))"),2)</f>
        <v>2</v>
      </c>
      <c r="S997" s="2">
        <v>-0.79207164399999996</v>
      </c>
      <c r="T997" s="2">
        <v>0.47376465800000001</v>
      </c>
      <c r="U997" s="2">
        <v>60.58</v>
      </c>
      <c r="V997" s="2">
        <v>8.3800000000000008</v>
      </c>
      <c r="W997" s="2">
        <v>8.39</v>
      </c>
      <c r="X997" s="2">
        <v>10</v>
      </c>
      <c r="Y997" s="2">
        <v>9.25</v>
      </c>
      <c r="Z997" s="2">
        <v>0.12389</v>
      </c>
      <c r="AA997" s="2">
        <v>9.2530000000000001E-2</v>
      </c>
      <c r="AB997" s="2">
        <v>16.289121869999999</v>
      </c>
    </row>
    <row r="998" spans="1:28" x14ac:dyDescent="0.2">
      <c r="A998" s="8">
        <v>2575</v>
      </c>
      <c r="B998" s="5" t="s">
        <v>3334</v>
      </c>
      <c r="C998" s="5" t="s">
        <v>3335</v>
      </c>
      <c r="D998" s="5"/>
      <c r="E998" s="9" t="s">
        <v>3336</v>
      </c>
      <c r="F998" s="10">
        <v>2019</v>
      </c>
      <c r="G998" s="10" t="s">
        <v>68</v>
      </c>
      <c r="H998" s="10"/>
      <c r="I998" s="10">
        <v>1100</v>
      </c>
      <c r="J998" s="10" t="s">
        <v>17</v>
      </c>
      <c r="K998" s="10"/>
      <c r="L998" s="10" t="s">
        <v>18</v>
      </c>
      <c r="M998" s="11">
        <v>1</v>
      </c>
      <c r="N998" s="10">
        <v>1</v>
      </c>
      <c r="O998" s="12" t="s">
        <v>3337</v>
      </c>
      <c r="P998" s="11">
        <f ca="1">IFERROR(__xludf.DUMMYFUNCTION("COUNTA(SPLIT(Q998,"" ""))"),141)</f>
        <v>141</v>
      </c>
      <c r="Q998" s="11">
        <v>8</v>
      </c>
      <c r="R998" s="11">
        <f ca="1">IFERROR(__xludf.DUMMYFUNCTION("COUNTA(SPLIT($Q998,CHAR(10),FALSE))"),1)</f>
        <v>1</v>
      </c>
      <c r="S998" s="2">
        <v>0.55529905899999998</v>
      </c>
      <c r="T998" s="2">
        <v>0.49830041600000002</v>
      </c>
      <c r="U998" s="2">
        <v>69.55</v>
      </c>
      <c r="V998" s="2">
        <v>7.94</v>
      </c>
      <c r="W998" s="2">
        <v>9.2200000000000006</v>
      </c>
      <c r="X998" s="2">
        <v>10</v>
      </c>
      <c r="Y998" s="2">
        <v>7.65</v>
      </c>
      <c r="Z998" s="2">
        <v>0.17810000000000001</v>
      </c>
      <c r="AA998" s="2">
        <v>0.2036</v>
      </c>
      <c r="AB998" s="2">
        <v>16.33260683</v>
      </c>
    </row>
    <row r="999" spans="1:28" x14ac:dyDescent="0.2">
      <c r="A999" s="8">
        <v>2576</v>
      </c>
      <c r="B999" s="5" t="s">
        <v>3338</v>
      </c>
      <c r="C999" s="5" t="s">
        <v>3339</v>
      </c>
      <c r="D999" s="5"/>
      <c r="E999" s="9" t="s">
        <v>3340</v>
      </c>
      <c r="F999" s="10">
        <v>2019</v>
      </c>
      <c r="G999" s="10" t="s">
        <v>68</v>
      </c>
      <c r="H999" s="10"/>
      <c r="I999" s="10">
        <v>1300</v>
      </c>
      <c r="J999" s="10" t="s">
        <v>17</v>
      </c>
      <c r="K999" s="10" t="s">
        <v>1354</v>
      </c>
      <c r="L999" s="10" t="s">
        <v>18</v>
      </c>
      <c r="M999" s="11">
        <v>1</v>
      </c>
      <c r="N999" s="10">
        <v>1</v>
      </c>
      <c r="O999" s="12" t="s">
        <v>3341</v>
      </c>
      <c r="P999" s="11">
        <f ca="1">IFERROR(__xludf.DUMMYFUNCTION("COUNTA(SPLIT(Q999,"" ""))"),147)</f>
        <v>147</v>
      </c>
      <c r="Q999" s="11">
        <v>7</v>
      </c>
      <c r="R999" s="11">
        <f ca="1">IFERROR(__xludf.DUMMYFUNCTION("COUNTA(SPLIT($Q999,CHAR(10),FALSE))"),1)</f>
        <v>1</v>
      </c>
      <c r="S999" s="2">
        <v>-1.242663469</v>
      </c>
      <c r="T999" s="2">
        <v>0.48912673099999998</v>
      </c>
      <c r="U999" s="2">
        <v>51.22</v>
      </c>
      <c r="V999" s="2">
        <v>11.51</v>
      </c>
      <c r="W999" s="2">
        <v>12.42</v>
      </c>
      <c r="X999" s="2">
        <v>12</v>
      </c>
      <c r="Y999" s="2">
        <v>11.15</v>
      </c>
      <c r="Z999" s="2">
        <v>0.29038999999999998</v>
      </c>
      <c r="AA999" s="2">
        <v>0.29435</v>
      </c>
      <c r="AB999" s="2">
        <v>8.5091566650000008</v>
      </c>
    </row>
    <row r="1000" spans="1:28" x14ac:dyDescent="0.2">
      <c r="A1000" s="8">
        <v>2577</v>
      </c>
      <c r="B1000" s="5" t="s">
        <v>3342</v>
      </c>
      <c r="C1000" s="5" t="s">
        <v>3343</v>
      </c>
      <c r="D1000" s="5"/>
      <c r="E1000" s="9" t="s">
        <v>3344</v>
      </c>
      <c r="F1000" s="10">
        <v>2019</v>
      </c>
      <c r="G1000" s="10" t="s">
        <v>68</v>
      </c>
      <c r="H1000" s="10"/>
      <c r="I1000" s="10">
        <v>1100</v>
      </c>
      <c r="J1000" s="10" t="s">
        <v>17</v>
      </c>
      <c r="K1000" s="10"/>
      <c r="L1000" s="10" t="s">
        <v>18</v>
      </c>
      <c r="M1000" s="11">
        <v>1</v>
      </c>
      <c r="N1000" s="10">
        <v>1</v>
      </c>
      <c r="O1000" s="12" t="s">
        <v>3345</v>
      </c>
      <c r="P1000" s="11">
        <f ca="1">IFERROR(__xludf.DUMMYFUNCTION("COUNTA(SPLIT(Q1000,"" ""))"),196)</f>
        <v>196</v>
      </c>
      <c r="Q1000" s="11">
        <v>9</v>
      </c>
      <c r="R1000" s="11">
        <f ca="1">IFERROR(__xludf.DUMMYFUNCTION("COUNTA(SPLIT($Q1000,CHAR(10),FALSE))"),2)</f>
        <v>2</v>
      </c>
      <c r="S1000" s="2">
        <v>-0.65047729300000001</v>
      </c>
      <c r="T1000" s="2">
        <v>0.47598327499999998</v>
      </c>
      <c r="U1000" s="2">
        <v>59.22</v>
      </c>
      <c r="V1000" s="2">
        <v>10.44</v>
      </c>
      <c r="W1000" s="2">
        <v>9.7100000000000009</v>
      </c>
      <c r="X1000" s="2">
        <v>11</v>
      </c>
      <c r="Y1000" s="2">
        <v>7.21</v>
      </c>
      <c r="Z1000" s="2">
        <v>0.25934000000000001</v>
      </c>
      <c r="AA1000" s="2">
        <v>0.23533999999999999</v>
      </c>
      <c r="AB1000" s="2">
        <v>20.270071560000002</v>
      </c>
    </row>
    <row r="1001" spans="1:28" x14ac:dyDescent="0.2">
      <c r="A1001" s="8">
        <v>2578</v>
      </c>
      <c r="B1001" s="5" t="s">
        <v>3346</v>
      </c>
      <c r="C1001" s="5" t="s">
        <v>3347</v>
      </c>
      <c r="D1001" s="5" t="s">
        <v>3031</v>
      </c>
      <c r="E1001" s="9" t="s">
        <v>3348</v>
      </c>
      <c r="F1001" s="10">
        <v>2019</v>
      </c>
      <c r="G1001" s="10" t="s">
        <v>68</v>
      </c>
      <c r="H1001" s="10"/>
      <c r="I1001" s="10">
        <v>1100</v>
      </c>
      <c r="J1001" s="10" t="s">
        <v>17</v>
      </c>
      <c r="K1001" s="10" t="s">
        <v>1354</v>
      </c>
      <c r="L1001" s="10" t="s">
        <v>18</v>
      </c>
      <c r="M1001" s="11">
        <v>1</v>
      </c>
      <c r="N1001" s="10">
        <v>1</v>
      </c>
      <c r="O1001" s="12" t="s">
        <v>3349</v>
      </c>
      <c r="P1001" s="11">
        <f ca="1">IFERROR(__xludf.DUMMYFUNCTION("COUNTA(SPLIT(Q1001,"" ""))"),188)</f>
        <v>188</v>
      </c>
      <c r="Q1001" s="11">
        <v>12</v>
      </c>
      <c r="R1001" s="11">
        <f ca="1">IFERROR(__xludf.DUMMYFUNCTION("COUNTA(SPLIT($Q1001,CHAR(10),FALSE))"),2)</f>
        <v>2</v>
      </c>
      <c r="S1001" s="2">
        <v>0.90030216900000004</v>
      </c>
      <c r="T1001" s="2">
        <v>0.50778157599999996</v>
      </c>
      <c r="U1001" s="2">
        <v>60.3</v>
      </c>
      <c r="V1001" s="2">
        <v>8.7799999999999994</v>
      </c>
      <c r="W1001" s="2">
        <v>9.23</v>
      </c>
      <c r="X1001" s="2">
        <v>11</v>
      </c>
      <c r="Y1001" s="2">
        <v>8.33</v>
      </c>
      <c r="Z1001" s="2">
        <v>0.15459999999999999</v>
      </c>
      <c r="AA1001" s="2">
        <v>0.12806000000000001</v>
      </c>
      <c r="AB1001" s="2">
        <v>18.153167839999998</v>
      </c>
    </row>
    <row r="1002" spans="1:28" x14ac:dyDescent="0.2">
      <c r="A1002" s="8">
        <v>2579</v>
      </c>
      <c r="B1002" s="5" t="s">
        <v>3350</v>
      </c>
      <c r="C1002" s="5" t="s">
        <v>3351</v>
      </c>
      <c r="D1002" s="5"/>
      <c r="E1002" s="9" t="s">
        <v>3352</v>
      </c>
      <c r="F1002" s="10">
        <v>2019</v>
      </c>
      <c r="G1002" s="10" t="s">
        <v>68</v>
      </c>
      <c r="H1002" s="10"/>
      <c r="I1002" s="10">
        <v>1100</v>
      </c>
      <c r="J1002" s="10" t="s">
        <v>17</v>
      </c>
      <c r="K1002" s="10" t="s">
        <v>1354</v>
      </c>
      <c r="L1002" s="10" t="s">
        <v>18</v>
      </c>
      <c r="M1002" s="11">
        <v>1</v>
      </c>
      <c r="N1002" s="10">
        <v>1</v>
      </c>
      <c r="O1002" s="12" t="s">
        <v>3353</v>
      </c>
      <c r="P1002" s="11">
        <f ca="1">IFERROR(__xludf.DUMMYFUNCTION("COUNTA(SPLIT(Q1002,"" ""))"),185)</f>
        <v>185</v>
      </c>
      <c r="Q1002" s="11">
        <v>10</v>
      </c>
      <c r="R1002" s="11">
        <f ca="1">IFERROR(__xludf.DUMMYFUNCTION("COUNTA(SPLIT($Q1002,CHAR(10),FALSE))"),1)</f>
        <v>1</v>
      </c>
      <c r="S1002" s="2">
        <v>-0.69988251400000001</v>
      </c>
      <c r="T1002" s="2">
        <v>0.47367548900000001</v>
      </c>
      <c r="U1002" s="2">
        <v>65.5</v>
      </c>
      <c r="V1002" s="2">
        <v>8.7200000000000006</v>
      </c>
      <c r="W1002" s="2">
        <v>10.49</v>
      </c>
      <c r="X1002" s="2">
        <v>9</v>
      </c>
      <c r="Y1002" s="2">
        <v>8.39</v>
      </c>
      <c r="Z1002" s="2">
        <v>0.26224999999999998</v>
      </c>
      <c r="AA1002" s="2">
        <v>0.24579000000000001</v>
      </c>
      <c r="AB1002" s="2">
        <v>17.599379429999999</v>
      </c>
    </row>
    <row r="1003" spans="1:28" x14ac:dyDescent="0.2">
      <c r="A1003" s="8">
        <v>2580</v>
      </c>
      <c r="B1003" s="5" t="s">
        <v>3354</v>
      </c>
      <c r="C1003" s="5" t="s">
        <v>3355</v>
      </c>
      <c r="D1003" s="5" t="s">
        <v>2682</v>
      </c>
      <c r="E1003" s="14" t="s">
        <v>1402</v>
      </c>
      <c r="F1003" s="10">
        <v>2019</v>
      </c>
      <c r="G1003" s="10" t="s">
        <v>16</v>
      </c>
      <c r="H1003" s="10"/>
      <c r="I1003" s="10">
        <v>300</v>
      </c>
      <c r="J1003" s="10" t="s">
        <v>17</v>
      </c>
      <c r="K1003" s="10" t="s">
        <v>1354</v>
      </c>
      <c r="L1003" s="10" t="s">
        <v>18</v>
      </c>
      <c r="M1003" s="11">
        <v>1</v>
      </c>
      <c r="N1003" s="10">
        <v>1</v>
      </c>
      <c r="O1003" s="12" t="s">
        <v>3356</v>
      </c>
      <c r="P1003" s="11">
        <f ca="1">IFERROR(__xludf.DUMMYFUNCTION("COUNTA(SPLIT(Q1003,"" ""))"),150)</f>
        <v>150</v>
      </c>
      <c r="Q1003" s="11">
        <v>24</v>
      </c>
      <c r="R1003" s="11">
        <f ca="1">IFERROR(__xludf.DUMMYFUNCTION("COUNTA(SPLIT($Q1003,CHAR(10),FALSE))"),1)</f>
        <v>1</v>
      </c>
      <c r="S1003" s="2">
        <v>0.62439624100000002</v>
      </c>
      <c r="T1003" s="2">
        <v>0.51965614999999998</v>
      </c>
      <c r="U1003" s="2">
        <v>95.02</v>
      </c>
      <c r="V1003" s="2">
        <v>1.56</v>
      </c>
      <c r="W1003" s="2">
        <v>-0.79</v>
      </c>
      <c r="X1003" s="2">
        <v>5</v>
      </c>
      <c r="Y1003" s="2">
        <v>5.0999999999999996</v>
      </c>
      <c r="Z1003" s="2">
        <v>6.053E-2</v>
      </c>
      <c r="AA1003" s="2">
        <v>7.8259999999999996E-2</v>
      </c>
      <c r="AB1003" s="2">
        <v>32.279271870000002</v>
      </c>
    </row>
    <row r="1004" spans="1:28" x14ac:dyDescent="0.2">
      <c r="A1004" s="8">
        <v>2581</v>
      </c>
      <c r="B1004" s="5" t="s">
        <v>3357</v>
      </c>
      <c r="C1004" s="5" t="s">
        <v>3358</v>
      </c>
      <c r="D1004" s="5" t="s">
        <v>3031</v>
      </c>
      <c r="E1004" s="9" t="s">
        <v>3359</v>
      </c>
      <c r="F1004" s="10">
        <v>2019</v>
      </c>
      <c r="G1004" s="10" t="s">
        <v>68</v>
      </c>
      <c r="H1004" s="10"/>
      <c r="I1004" s="10">
        <v>900</v>
      </c>
      <c r="J1004" s="10" t="s">
        <v>17</v>
      </c>
      <c r="K1004" s="10" t="s">
        <v>1354</v>
      </c>
      <c r="L1004" s="10" t="s">
        <v>18</v>
      </c>
      <c r="M1004" s="11">
        <v>1</v>
      </c>
      <c r="N1004" s="10">
        <v>1</v>
      </c>
      <c r="O1004" s="12" t="s">
        <v>3360</v>
      </c>
      <c r="P1004" s="11">
        <f ca="1">IFERROR(__xludf.DUMMYFUNCTION("COUNTA(SPLIT(Q1004,"" ""))"),197)</f>
        <v>197</v>
      </c>
      <c r="Q1004" s="11">
        <v>13</v>
      </c>
      <c r="R1004" s="11">
        <f ca="1">IFERROR(__xludf.DUMMYFUNCTION("COUNTA(SPLIT($Q1004,CHAR(10),FALSE))"),2)</f>
        <v>2</v>
      </c>
      <c r="S1004" s="2">
        <v>0.50861702799999997</v>
      </c>
      <c r="T1004" s="2">
        <v>0.474910679</v>
      </c>
      <c r="U1004" s="2">
        <v>66.61</v>
      </c>
      <c r="V1004" s="2">
        <v>7.75</v>
      </c>
      <c r="W1004" s="2">
        <v>7.76</v>
      </c>
      <c r="X1004" s="2">
        <v>10</v>
      </c>
      <c r="Y1004" s="2">
        <v>7.34</v>
      </c>
      <c r="Z1004" s="2">
        <v>0.1216</v>
      </c>
      <c r="AA1004" s="2">
        <v>9.3829999999999997E-2</v>
      </c>
      <c r="AB1004" s="2">
        <v>19.616145840000001</v>
      </c>
    </row>
    <row r="1005" spans="1:28" x14ac:dyDescent="0.2">
      <c r="A1005" s="8">
        <v>2582</v>
      </c>
      <c r="B1005" s="5" t="s">
        <v>3361</v>
      </c>
      <c r="C1005" s="5" t="s">
        <v>3362</v>
      </c>
      <c r="D1005" s="5" t="s">
        <v>3031</v>
      </c>
      <c r="E1005" s="9" t="s">
        <v>3363</v>
      </c>
      <c r="F1005" s="10">
        <v>2019</v>
      </c>
      <c r="G1005" s="10" t="s">
        <v>68</v>
      </c>
      <c r="H1005" s="10"/>
      <c r="I1005" s="10">
        <v>1300</v>
      </c>
      <c r="J1005" s="10" t="s">
        <v>17</v>
      </c>
      <c r="K1005" s="10" t="s">
        <v>1354</v>
      </c>
      <c r="L1005" s="10" t="s">
        <v>18</v>
      </c>
      <c r="M1005" s="11">
        <v>1</v>
      </c>
      <c r="N1005" s="10">
        <v>1</v>
      </c>
      <c r="O1005" s="12" t="s">
        <v>3364</v>
      </c>
      <c r="P1005" s="11">
        <f ca="1">IFERROR(__xludf.DUMMYFUNCTION("COUNTA(SPLIT(Q1005,"" ""))"),198)</f>
        <v>198</v>
      </c>
      <c r="Q1005" s="11">
        <v>8</v>
      </c>
      <c r="R1005" s="11">
        <f ca="1">IFERROR(__xludf.DUMMYFUNCTION("COUNTA(SPLIT($Q1005,CHAR(10),FALSE))"),1)</f>
        <v>1</v>
      </c>
      <c r="S1005" s="2">
        <v>-1.1610627440000001</v>
      </c>
      <c r="T1005" s="2">
        <v>0.46172984500000003</v>
      </c>
      <c r="U1005" s="2">
        <v>51.82</v>
      </c>
      <c r="V1005" s="2">
        <v>12.18</v>
      </c>
      <c r="W1005" s="2">
        <v>14.28</v>
      </c>
      <c r="X1005" s="2">
        <v>12</v>
      </c>
      <c r="Y1005" s="2">
        <v>8.93</v>
      </c>
      <c r="Z1005" s="2">
        <v>0.25390000000000001</v>
      </c>
      <c r="AA1005" s="2">
        <v>0.23007</v>
      </c>
      <c r="AB1005" s="2">
        <v>13.136225039999999</v>
      </c>
    </row>
    <row r="1006" spans="1:28" x14ac:dyDescent="0.2">
      <c r="A1006" s="8">
        <v>2583</v>
      </c>
      <c r="B1006" s="5" t="s">
        <v>3365</v>
      </c>
      <c r="C1006" s="5" t="s">
        <v>3366</v>
      </c>
      <c r="D1006" s="5"/>
      <c r="E1006" s="9" t="s">
        <v>3367</v>
      </c>
      <c r="F1006" s="10">
        <v>2019</v>
      </c>
      <c r="G1006" s="10" t="s">
        <v>68</v>
      </c>
      <c r="H1006" s="10"/>
      <c r="I1006" s="10">
        <v>1100</v>
      </c>
      <c r="J1006" s="10" t="s">
        <v>17</v>
      </c>
      <c r="K1006" s="10" t="s">
        <v>1354</v>
      </c>
      <c r="L1006" s="10" t="s">
        <v>18</v>
      </c>
      <c r="M1006" s="11">
        <v>1</v>
      </c>
      <c r="N1006" s="10">
        <v>1</v>
      </c>
      <c r="O1006" s="12" t="s">
        <v>3368</v>
      </c>
      <c r="P1006" s="11">
        <f ca="1">IFERROR(__xludf.DUMMYFUNCTION("COUNTA(SPLIT(Q1006,"" ""))"),179)</f>
        <v>179</v>
      </c>
      <c r="Q1006" s="11">
        <v>11</v>
      </c>
      <c r="R1006" s="11">
        <f ca="1">IFERROR(__xludf.DUMMYFUNCTION("COUNTA(SPLIT($Q1006,CHAR(10),FALSE))"),2)</f>
        <v>2</v>
      </c>
      <c r="S1006" s="2">
        <v>-2.275496918</v>
      </c>
      <c r="T1006" s="2">
        <v>0.50999839400000002</v>
      </c>
      <c r="U1006" s="2">
        <v>55.56</v>
      </c>
      <c r="V1006" s="2">
        <v>9.98</v>
      </c>
      <c r="W1006" s="2">
        <v>10.61</v>
      </c>
      <c r="X1006" s="2">
        <v>12</v>
      </c>
      <c r="Y1006" s="2">
        <v>9.5299999999999994</v>
      </c>
      <c r="Z1006" s="2">
        <v>0.21096999999999999</v>
      </c>
      <c r="AA1006" s="2">
        <v>0.20050000000000001</v>
      </c>
      <c r="AB1006" s="2">
        <v>14.200148349999999</v>
      </c>
    </row>
    <row r="1007" spans="1:28" x14ac:dyDescent="0.2">
      <c r="A1007" s="8">
        <v>2584</v>
      </c>
      <c r="B1007" s="5" t="s">
        <v>1319</v>
      </c>
      <c r="C1007" s="5" t="s">
        <v>3369</v>
      </c>
      <c r="D1007" s="5"/>
      <c r="E1007" s="9" t="s">
        <v>3370</v>
      </c>
      <c r="F1007" s="10">
        <v>2019</v>
      </c>
      <c r="G1007" s="10" t="s">
        <v>68</v>
      </c>
      <c r="H1007" s="10" t="s">
        <v>1322</v>
      </c>
      <c r="I1007" s="10">
        <v>1300</v>
      </c>
      <c r="J1007" s="10" t="s">
        <v>51</v>
      </c>
      <c r="K1007" s="10" t="s">
        <v>1323</v>
      </c>
      <c r="L1007" s="10" t="s">
        <v>18</v>
      </c>
      <c r="M1007" s="11">
        <v>1</v>
      </c>
      <c r="N1007" s="10">
        <v>1</v>
      </c>
      <c r="O1007" s="12" t="s">
        <v>3371</v>
      </c>
      <c r="P1007" s="11">
        <f ca="1">IFERROR(__xludf.DUMMYFUNCTION("COUNTA(SPLIT(Q1007,"" ""))"),147)</f>
        <v>147</v>
      </c>
      <c r="Q1007" s="11">
        <v>6</v>
      </c>
      <c r="R1007" s="11">
        <f ca="1">IFERROR(__xludf.DUMMYFUNCTION("COUNTA(SPLIT($Q1007,CHAR(10),FALSE))"),7)</f>
        <v>7</v>
      </c>
      <c r="S1007" s="2">
        <v>-1.6717208969999999</v>
      </c>
      <c r="T1007" s="2">
        <v>0.479829958</v>
      </c>
      <c r="U1007" s="2">
        <v>42</v>
      </c>
      <c r="V1007" s="2">
        <v>12.15</v>
      </c>
      <c r="W1007" s="2">
        <v>12.05</v>
      </c>
      <c r="X1007" s="2">
        <v>13</v>
      </c>
      <c r="Y1007" s="2">
        <v>10.78</v>
      </c>
      <c r="Z1007" s="2">
        <v>0.22993</v>
      </c>
      <c r="AA1007" s="2">
        <v>0.22993</v>
      </c>
      <c r="AB1007" s="2">
        <v>11.649788579999999</v>
      </c>
    </row>
    <row r="1008" spans="1:28" x14ac:dyDescent="0.2">
      <c r="A1008" s="8">
        <v>2585</v>
      </c>
      <c r="B1008" s="5" t="s">
        <v>3372</v>
      </c>
      <c r="C1008" s="5" t="s">
        <v>3373</v>
      </c>
      <c r="D1008" s="5" t="s">
        <v>3031</v>
      </c>
      <c r="E1008" s="9" t="s">
        <v>3374</v>
      </c>
      <c r="F1008" s="10">
        <v>2019</v>
      </c>
      <c r="G1008" s="10" t="s">
        <v>68</v>
      </c>
      <c r="H1008" s="10"/>
      <c r="I1008" s="10">
        <v>1300</v>
      </c>
      <c r="J1008" s="10" t="s">
        <v>17</v>
      </c>
      <c r="K1008" s="10" t="s">
        <v>1354</v>
      </c>
      <c r="L1008" s="10" t="s">
        <v>18</v>
      </c>
      <c r="M1008" s="11">
        <v>1</v>
      </c>
      <c r="N1008" s="10">
        <v>1</v>
      </c>
      <c r="O1008" s="12" t="s">
        <v>3375</v>
      </c>
      <c r="P1008" s="11">
        <f ca="1">IFERROR(__xludf.DUMMYFUNCTION("COUNTA(SPLIT(Q1008,"" ""))"),192)</f>
        <v>192</v>
      </c>
      <c r="Q1008" s="11">
        <v>8</v>
      </c>
      <c r="R1008" s="11">
        <f ca="1">IFERROR(__xludf.DUMMYFUNCTION("COUNTA(SPLIT($Q1008,CHAR(10),FALSE))"),2)</f>
        <v>2</v>
      </c>
      <c r="S1008" s="2">
        <v>-0.59625793699999996</v>
      </c>
      <c r="T1008" s="2">
        <v>0.483249977</v>
      </c>
      <c r="U1008" s="2">
        <v>41.29</v>
      </c>
      <c r="V1008" s="2">
        <v>12.83</v>
      </c>
      <c r="W1008" s="2">
        <v>14.27</v>
      </c>
      <c r="X1008" s="2">
        <v>14</v>
      </c>
      <c r="Y1008" s="2">
        <v>8.7100000000000009</v>
      </c>
      <c r="Z1008" s="2">
        <v>0.29085</v>
      </c>
      <c r="AA1008" s="2">
        <v>0.26717999999999997</v>
      </c>
      <c r="AB1008" s="2">
        <v>19.280276239999999</v>
      </c>
    </row>
    <row r="1009" spans="1:28" x14ac:dyDescent="0.2">
      <c r="A1009" s="8">
        <v>2586</v>
      </c>
      <c r="B1009" s="5" t="s">
        <v>3376</v>
      </c>
      <c r="C1009" s="5" t="s">
        <v>3377</v>
      </c>
      <c r="D1009" s="5" t="s">
        <v>2855</v>
      </c>
      <c r="E1009" s="9" t="s">
        <v>3378</v>
      </c>
      <c r="F1009" s="10">
        <v>2019</v>
      </c>
      <c r="G1009" s="10" t="s">
        <v>16</v>
      </c>
      <c r="H1009" s="10"/>
      <c r="I1009" s="10">
        <v>700</v>
      </c>
      <c r="J1009" s="10" t="s">
        <v>17</v>
      </c>
      <c r="K1009" s="10" t="s">
        <v>2857</v>
      </c>
      <c r="L1009" s="10" t="s">
        <v>18</v>
      </c>
      <c r="M1009" s="11">
        <v>1</v>
      </c>
      <c r="N1009" s="10">
        <v>1</v>
      </c>
      <c r="O1009" s="12" t="s">
        <v>3379</v>
      </c>
      <c r="P1009" s="11">
        <f ca="1">IFERROR(__xludf.DUMMYFUNCTION("COUNTA(SPLIT(Q1009,"" ""))"),193)</f>
        <v>193</v>
      </c>
      <c r="Q1009" s="11">
        <v>18</v>
      </c>
      <c r="R1009" s="11">
        <f ca="1">IFERROR(__xludf.DUMMYFUNCTION("COUNTA(SPLIT($Q1009,CHAR(10),FALSE))"),4)</f>
        <v>4</v>
      </c>
      <c r="S1009" s="2">
        <v>1.0709875360000001</v>
      </c>
      <c r="T1009" s="2">
        <v>0.55379144700000005</v>
      </c>
      <c r="U1009" s="2">
        <v>78.489999999999995</v>
      </c>
      <c r="V1009" s="2">
        <v>5.03</v>
      </c>
      <c r="W1009" s="2">
        <v>5.29</v>
      </c>
      <c r="X1009" s="2">
        <v>8</v>
      </c>
      <c r="Y1009" s="2">
        <v>7.14</v>
      </c>
      <c r="Z1009" s="2">
        <v>8.5720000000000005E-2</v>
      </c>
      <c r="AA1009" s="2">
        <v>5.858E-2</v>
      </c>
      <c r="AB1009" s="2">
        <v>22.726430090000001</v>
      </c>
    </row>
    <row r="1010" spans="1:28" x14ac:dyDescent="0.2">
      <c r="A1010" s="8">
        <v>2587</v>
      </c>
      <c r="B1010" s="5" t="s">
        <v>1319</v>
      </c>
      <c r="C1010" s="5" t="s">
        <v>3380</v>
      </c>
      <c r="D1010" s="5"/>
      <c r="E1010" s="9" t="s">
        <v>3381</v>
      </c>
      <c r="F1010" s="10">
        <v>2019</v>
      </c>
      <c r="G1010" s="10" t="s">
        <v>68</v>
      </c>
      <c r="H1010" s="10" t="s">
        <v>1338</v>
      </c>
      <c r="I1010" s="10">
        <v>1100</v>
      </c>
      <c r="J1010" s="10" t="s">
        <v>51</v>
      </c>
      <c r="K1010" s="10" t="s">
        <v>1323</v>
      </c>
      <c r="L1010" s="10" t="s">
        <v>18</v>
      </c>
      <c r="M1010" s="11">
        <v>1</v>
      </c>
      <c r="N1010" s="10">
        <v>1</v>
      </c>
      <c r="O1010" s="12" t="s">
        <v>3382</v>
      </c>
      <c r="P1010" s="11">
        <f ca="1">IFERROR(__xludf.DUMMYFUNCTION("COUNTA(SPLIT(Q1010,"" ""))"),181)</f>
        <v>181</v>
      </c>
      <c r="Q1010" s="11">
        <v>14</v>
      </c>
      <c r="R1010" s="11">
        <f ca="1">IFERROR(__xludf.DUMMYFUNCTION("COUNTA(SPLIT($Q1010,CHAR(10),FALSE))"),5)</f>
        <v>5</v>
      </c>
      <c r="S1010" s="2">
        <v>-2.2610280380000001</v>
      </c>
      <c r="T1010" s="2">
        <v>0.50029099300000002</v>
      </c>
      <c r="U1010" s="2">
        <v>70.17</v>
      </c>
      <c r="V1010" s="2">
        <v>6.84</v>
      </c>
      <c r="W1010" s="2">
        <v>6.29</v>
      </c>
      <c r="X1010" s="2">
        <v>10</v>
      </c>
      <c r="Y1010" s="2">
        <v>11.54</v>
      </c>
      <c r="Z1010" s="2">
        <v>0.26790000000000003</v>
      </c>
      <c r="AA1010" s="2">
        <v>0.24396999999999999</v>
      </c>
      <c r="AB1010" s="2">
        <v>16.448537600000002</v>
      </c>
    </row>
    <row r="1011" spans="1:28" x14ac:dyDescent="0.2">
      <c r="A1011" s="8">
        <v>2588</v>
      </c>
      <c r="B1011" s="5" t="s">
        <v>3383</v>
      </c>
      <c r="C1011" s="5" t="s">
        <v>3384</v>
      </c>
      <c r="D1011" s="5" t="s">
        <v>2855</v>
      </c>
      <c r="E1011" s="9" t="s">
        <v>3385</v>
      </c>
      <c r="F1011" s="10">
        <v>2019</v>
      </c>
      <c r="G1011" s="10" t="s">
        <v>68</v>
      </c>
      <c r="H1011" s="10"/>
      <c r="I1011" s="10">
        <v>500</v>
      </c>
      <c r="J1011" s="10" t="s">
        <v>17</v>
      </c>
      <c r="K1011" s="10" t="s">
        <v>2857</v>
      </c>
      <c r="L1011" s="10" t="s">
        <v>18</v>
      </c>
      <c r="M1011" s="11">
        <v>1</v>
      </c>
      <c r="N1011" s="10">
        <v>1</v>
      </c>
      <c r="O1011" s="12" t="s">
        <v>3386</v>
      </c>
      <c r="P1011" s="11">
        <f ca="1">IFERROR(__xludf.DUMMYFUNCTION("COUNTA(SPLIT(Q1011,"" ""))"),191)</f>
        <v>191</v>
      </c>
      <c r="Q1011" s="11">
        <v>23</v>
      </c>
      <c r="R1011" s="11">
        <f ca="1">IFERROR(__xludf.DUMMYFUNCTION("COUNTA(SPLIT($Q1011,CHAR(10),FALSE))"),7)</f>
        <v>7</v>
      </c>
      <c r="S1011" s="2">
        <v>0.95390523400000005</v>
      </c>
      <c r="T1011" s="2">
        <v>0.49463399299999999</v>
      </c>
      <c r="U1011" s="2">
        <v>82.94</v>
      </c>
      <c r="V1011" s="2">
        <v>3.81</v>
      </c>
      <c r="W1011" s="2">
        <v>3.66</v>
      </c>
      <c r="X1011" s="2">
        <v>8</v>
      </c>
      <c r="Y1011" s="2">
        <v>5.99</v>
      </c>
      <c r="Z1011" s="2">
        <v>0.14202000000000001</v>
      </c>
      <c r="AA1011" s="2">
        <v>0.11622</v>
      </c>
      <c r="AB1011" s="2">
        <v>32.180262769999999</v>
      </c>
    </row>
    <row r="1012" spans="1:28" x14ac:dyDescent="0.2">
      <c r="A1012" s="8">
        <v>2589</v>
      </c>
      <c r="B1012" s="5" t="s">
        <v>3387</v>
      </c>
      <c r="C1012" s="5" t="s">
        <v>3388</v>
      </c>
      <c r="D1012" s="5"/>
      <c r="E1012" s="9" t="s">
        <v>3389</v>
      </c>
      <c r="F1012" s="10">
        <v>2019</v>
      </c>
      <c r="G1012" s="10" t="s">
        <v>68</v>
      </c>
      <c r="H1012" s="10"/>
      <c r="I1012" s="10">
        <v>900</v>
      </c>
      <c r="J1012" s="10" t="s">
        <v>17</v>
      </c>
      <c r="K1012" s="10" t="s">
        <v>1354</v>
      </c>
      <c r="L1012" s="10" t="s">
        <v>18</v>
      </c>
      <c r="M1012" s="11">
        <v>1</v>
      </c>
      <c r="N1012" s="10">
        <v>1</v>
      </c>
      <c r="O1012" s="12" t="s">
        <v>3390</v>
      </c>
      <c r="P1012" s="11">
        <f ca="1">IFERROR(__xludf.DUMMYFUNCTION("COUNTA(SPLIT(Q1012,"" ""))"),188)</f>
        <v>188</v>
      </c>
      <c r="Q1012" s="11">
        <v>12</v>
      </c>
      <c r="R1012" s="11">
        <f ca="1">IFERROR(__xludf.DUMMYFUNCTION("COUNTA(SPLIT($Q1012,CHAR(10),FALSE))"),2)</f>
        <v>2</v>
      </c>
      <c r="S1012" s="2">
        <v>1.435262974</v>
      </c>
      <c r="T1012" s="2">
        <v>0.57616393300000002</v>
      </c>
      <c r="U1012" s="2">
        <v>81.180000000000007</v>
      </c>
      <c r="V1012" s="2">
        <v>5.85</v>
      </c>
      <c r="W1012" s="2">
        <v>4.95</v>
      </c>
      <c r="X1012" s="2">
        <v>9</v>
      </c>
      <c r="Y1012" s="2">
        <v>6.17</v>
      </c>
      <c r="Z1012" s="2">
        <v>-2.137E-2</v>
      </c>
      <c r="AA1012" s="2">
        <v>-3.1609999999999999E-2</v>
      </c>
      <c r="AB1012" s="2">
        <v>30.655628719999999</v>
      </c>
    </row>
    <row r="1013" spans="1:28" x14ac:dyDescent="0.2">
      <c r="A1013" s="8">
        <v>2590</v>
      </c>
      <c r="B1013" s="5" t="s">
        <v>3391</v>
      </c>
      <c r="C1013" s="5" t="s">
        <v>3392</v>
      </c>
      <c r="D1013" s="5"/>
      <c r="E1013" s="9" t="s">
        <v>3393</v>
      </c>
      <c r="F1013" s="10">
        <v>2019</v>
      </c>
      <c r="G1013" s="10" t="s">
        <v>68</v>
      </c>
      <c r="H1013" s="10"/>
      <c r="I1013" s="10">
        <v>1300</v>
      </c>
      <c r="J1013" s="10" t="s">
        <v>17</v>
      </c>
      <c r="K1013" s="10" t="s">
        <v>1354</v>
      </c>
      <c r="L1013" s="10" t="s">
        <v>18</v>
      </c>
      <c r="M1013" s="11">
        <v>1</v>
      </c>
      <c r="N1013" s="10">
        <v>1</v>
      </c>
      <c r="O1013" s="12" t="s">
        <v>3394</v>
      </c>
      <c r="P1013" s="11">
        <f ca="1">IFERROR(__xludf.DUMMYFUNCTION("COUNTA(SPLIT(Q1013,"" ""))"),191)</f>
        <v>191</v>
      </c>
      <c r="Q1013" s="11">
        <v>8</v>
      </c>
      <c r="R1013" s="11">
        <f ca="1">IFERROR(__xludf.DUMMYFUNCTION("COUNTA(SPLIT($Q1013,CHAR(10),FALSE))"),2)</f>
        <v>2</v>
      </c>
      <c r="S1013" s="2">
        <v>-0.35203652600000002</v>
      </c>
      <c r="T1013" s="2">
        <v>0.49951140199999999</v>
      </c>
      <c r="U1013" s="2">
        <v>61.89</v>
      </c>
      <c r="V1013" s="2">
        <v>9.4600000000000009</v>
      </c>
      <c r="W1013" s="2">
        <v>9.11</v>
      </c>
      <c r="X1013" s="2">
        <v>12</v>
      </c>
      <c r="Y1013" s="2">
        <v>8.0299999999999994</v>
      </c>
      <c r="Z1013" s="2">
        <v>9.572E-2</v>
      </c>
      <c r="AA1013" s="2">
        <v>8.8029999999999997E-2</v>
      </c>
      <c r="AB1013" s="2">
        <v>22.014970699999999</v>
      </c>
    </row>
    <row r="1014" spans="1:28" x14ac:dyDescent="0.2">
      <c r="A1014" s="8">
        <v>2591</v>
      </c>
      <c r="B1014" s="5" t="s">
        <v>3395</v>
      </c>
      <c r="C1014" s="5" t="s">
        <v>3396</v>
      </c>
      <c r="D1014" s="5"/>
      <c r="E1014" s="9" t="s">
        <v>3397</v>
      </c>
      <c r="F1014" s="10">
        <v>2019</v>
      </c>
      <c r="G1014" s="10" t="s">
        <v>68</v>
      </c>
      <c r="H1014" s="10"/>
      <c r="I1014" s="10">
        <v>1300</v>
      </c>
      <c r="J1014" s="10" t="s">
        <v>17</v>
      </c>
      <c r="K1014" s="10" t="s">
        <v>1354</v>
      </c>
      <c r="L1014" s="10" t="s">
        <v>18</v>
      </c>
      <c r="M1014" s="11">
        <v>1</v>
      </c>
      <c r="N1014" s="10">
        <v>1</v>
      </c>
      <c r="O1014" s="12" t="s">
        <v>3398</v>
      </c>
      <c r="P1014" s="11">
        <f ca="1">IFERROR(__xludf.DUMMYFUNCTION("COUNTA(SPLIT(Q1014,"" ""))"),179)</f>
        <v>179</v>
      </c>
      <c r="Q1014" s="11">
        <v>7</v>
      </c>
      <c r="R1014" s="11">
        <f ca="1">IFERROR(__xludf.DUMMYFUNCTION("COUNTA(SPLIT($Q1014,CHAR(10),FALSE))"),1)</f>
        <v>1</v>
      </c>
      <c r="S1014" s="2">
        <v>-0.169105333</v>
      </c>
      <c r="T1014" s="2">
        <v>0.48979862499999999</v>
      </c>
      <c r="U1014" s="2">
        <v>67.010000000000005</v>
      </c>
      <c r="V1014" s="2">
        <v>10.34</v>
      </c>
      <c r="W1014" s="2">
        <v>12.02</v>
      </c>
      <c r="X1014" s="2">
        <v>10</v>
      </c>
      <c r="Y1014" s="2">
        <v>7.89</v>
      </c>
      <c r="Z1014" s="2">
        <v>0.10775</v>
      </c>
      <c r="AA1014" s="2">
        <v>0.10919</v>
      </c>
      <c r="AB1014" s="2">
        <v>15.59149785</v>
      </c>
    </row>
    <row r="1015" spans="1:28" x14ac:dyDescent="0.2">
      <c r="A1015" s="8">
        <v>2592</v>
      </c>
      <c r="B1015" s="5" t="s">
        <v>3399</v>
      </c>
      <c r="C1015" s="5" t="s">
        <v>3400</v>
      </c>
      <c r="D1015" s="5" t="s">
        <v>1450</v>
      </c>
      <c r="E1015" s="13" t="s">
        <v>1451</v>
      </c>
      <c r="F1015" s="10">
        <v>2019</v>
      </c>
      <c r="G1015" s="10" t="s">
        <v>68</v>
      </c>
      <c r="H1015" s="10"/>
      <c r="I1015" s="10">
        <v>500</v>
      </c>
      <c r="J1015" s="10" t="s">
        <v>17</v>
      </c>
      <c r="K1015" s="10" t="s">
        <v>1354</v>
      </c>
      <c r="L1015" s="10" t="s">
        <v>18</v>
      </c>
      <c r="M1015" s="11">
        <v>1</v>
      </c>
      <c r="N1015" s="10">
        <v>1</v>
      </c>
      <c r="O1015" s="12" t="s">
        <v>3401</v>
      </c>
      <c r="P1015" s="11">
        <f ca="1">IFERROR(__xludf.DUMMYFUNCTION("COUNTA(SPLIT(Q1015,"" ""))"),150)</f>
        <v>150</v>
      </c>
      <c r="Q1015" s="11">
        <v>17</v>
      </c>
      <c r="R1015" s="11">
        <f ca="1">IFERROR(__xludf.DUMMYFUNCTION("COUNTA(SPLIT($Q1015,CHAR(10),FALSE))"),1)</f>
        <v>1</v>
      </c>
      <c r="S1015" s="2">
        <v>-7.5289782999999999E-2</v>
      </c>
      <c r="T1015" s="2">
        <v>0.49039558799999999</v>
      </c>
      <c r="U1015" s="2">
        <v>82.82</v>
      </c>
      <c r="V1015" s="2">
        <v>3.9</v>
      </c>
      <c r="W1015" s="2">
        <v>4.3600000000000003</v>
      </c>
      <c r="X1015" s="2">
        <v>7</v>
      </c>
      <c r="Y1015" s="2">
        <v>6.39</v>
      </c>
      <c r="Z1015" s="2">
        <v>6.1019999999999998E-2</v>
      </c>
      <c r="AA1015" s="2">
        <v>6.1019999999999998E-2</v>
      </c>
      <c r="AB1015" s="2">
        <v>18.737520199999999</v>
      </c>
    </row>
    <row r="1016" spans="1:28" x14ac:dyDescent="0.2">
      <c r="A1016" s="8">
        <v>2593</v>
      </c>
      <c r="B1016" s="5" t="s">
        <v>3402</v>
      </c>
      <c r="C1016" s="5" t="s">
        <v>3403</v>
      </c>
      <c r="D1016" s="5"/>
      <c r="E1016" s="9" t="s">
        <v>3404</v>
      </c>
      <c r="F1016" s="10">
        <v>2019</v>
      </c>
      <c r="G1016" s="10" t="s">
        <v>68</v>
      </c>
      <c r="H1016" s="10"/>
      <c r="I1016" s="10">
        <v>700</v>
      </c>
      <c r="J1016" s="10" t="s">
        <v>17</v>
      </c>
      <c r="K1016" s="10" t="s">
        <v>1354</v>
      </c>
      <c r="L1016" s="10" t="s">
        <v>18</v>
      </c>
      <c r="M1016" s="11">
        <v>1</v>
      </c>
      <c r="N1016" s="10">
        <v>1</v>
      </c>
      <c r="O1016" s="12" t="s">
        <v>3405</v>
      </c>
      <c r="P1016" s="11">
        <f ca="1">IFERROR(__xludf.DUMMYFUNCTION("COUNTA(SPLIT(Q1016,"" ""))"),178)</f>
        <v>178</v>
      </c>
      <c r="Q1016" s="11">
        <v>13</v>
      </c>
      <c r="R1016" s="11">
        <f ca="1">IFERROR(__xludf.DUMMYFUNCTION("COUNTA(SPLIT($Q1016,CHAR(10),FALSE))"),2)</f>
        <v>2</v>
      </c>
      <c r="S1016" s="2">
        <v>-0.53369766500000004</v>
      </c>
      <c r="T1016" s="2">
        <v>0.457408284</v>
      </c>
      <c r="U1016" s="2">
        <v>71.650000000000006</v>
      </c>
      <c r="V1016" s="2">
        <v>6.73</v>
      </c>
      <c r="W1016" s="2">
        <v>6.62</v>
      </c>
      <c r="X1016" s="2">
        <v>10</v>
      </c>
      <c r="Y1016" s="2">
        <v>8.86</v>
      </c>
      <c r="Z1016" s="2">
        <v>0.16133</v>
      </c>
      <c r="AA1016" s="2">
        <v>0.14360000000000001</v>
      </c>
      <c r="AB1016" s="2">
        <v>21.31170144</v>
      </c>
    </row>
    <row r="1017" spans="1:28" x14ac:dyDescent="0.2">
      <c r="A1017" s="8">
        <v>2594</v>
      </c>
      <c r="B1017" s="5" t="s">
        <v>3406</v>
      </c>
      <c r="C1017" s="5" t="s">
        <v>3407</v>
      </c>
      <c r="D1017" s="5"/>
      <c r="E1017" s="9" t="s">
        <v>3408</v>
      </c>
      <c r="F1017" s="10">
        <v>2019</v>
      </c>
      <c r="G1017" s="10" t="s">
        <v>68</v>
      </c>
      <c r="H1017" s="10"/>
      <c r="I1017" s="10">
        <v>1100</v>
      </c>
      <c r="J1017" s="10" t="s">
        <v>17</v>
      </c>
      <c r="K1017" s="10"/>
      <c r="L1017" s="10" t="s">
        <v>18</v>
      </c>
      <c r="M1017" s="11">
        <v>1</v>
      </c>
      <c r="N1017" s="10">
        <v>1</v>
      </c>
      <c r="O1017" s="12" t="s">
        <v>3409</v>
      </c>
      <c r="P1017" s="11">
        <f ca="1">IFERROR(__xludf.DUMMYFUNCTION("COUNTA(SPLIT(Q1017,"" ""))"),176)</f>
        <v>176</v>
      </c>
      <c r="Q1017" s="11">
        <v>8</v>
      </c>
      <c r="R1017" s="11">
        <f ca="1">IFERROR(__xludf.DUMMYFUNCTION("COUNTA(SPLIT($Q1017,CHAR(10),FALSE))"),1)</f>
        <v>1</v>
      </c>
      <c r="S1017" s="2">
        <v>-0.31706137299999998</v>
      </c>
      <c r="T1017" s="2">
        <v>0.49467770599999999</v>
      </c>
      <c r="U1017" s="2">
        <v>66.97</v>
      </c>
      <c r="V1017" s="2">
        <v>9.51</v>
      </c>
      <c r="W1017" s="2">
        <v>10.87</v>
      </c>
      <c r="X1017" s="2">
        <v>9</v>
      </c>
      <c r="Y1017" s="2">
        <v>8.26</v>
      </c>
      <c r="Z1017" s="2">
        <v>0.16564999999999999</v>
      </c>
      <c r="AA1017" s="2">
        <v>0.16830000000000001</v>
      </c>
      <c r="AB1017" s="2">
        <v>12.38640768</v>
      </c>
    </row>
    <row r="1018" spans="1:28" x14ac:dyDescent="0.2">
      <c r="A1018" s="8">
        <v>2595</v>
      </c>
      <c r="B1018" s="5" t="s">
        <v>3406</v>
      </c>
      <c r="C1018" s="5" t="s">
        <v>3410</v>
      </c>
      <c r="D1018" s="5"/>
      <c r="E1018" s="9" t="s">
        <v>3411</v>
      </c>
      <c r="F1018" s="10">
        <v>2019</v>
      </c>
      <c r="G1018" s="10" t="s">
        <v>68</v>
      </c>
      <c r="H1018" s="10"/>
      <c r="I1018" s="10">
        <v>1300</v>
      </c>
      <c r="J1018" s="10" t="s">
        <v>17</v>
      </c>
      <c r="K1018" s="10" t="s">
        <v>1354</v>
      </c>
      <c r="L1018" s="10" t="s">
        <v>18</v>
      </c>
      <c r="M1018" s="11">
        <v>1</v>
      </c>
      <c r="N1018" s="10">
        <v>1</v>
      </c>
      <c r="O1018" s="12" t="s">
        <v>3412</v>
      </c>
      <c r="P1018" s="11">
        <f ca="1">IFERROR(__xludf.DUMMYFUNCTION("COUNTA(SPLIT(Q1018,"" ""))"),188)</f>
        <v>188</v>
      </c>
      <c r="Q1018" s="11">
        <v>8</v>
      </c>
      <c r="R1018" s="11">
        <f ca="1">IFERROR(__xludf.DUMMYFUNCTION("COUNTA(SPLIT($Q1018,CHAR(10),FALSE))"),1)</f>
        <v>1</v>
      </c>
      <c r="S1018" s="2">
        <v>-0.78148156700000004</v>
      </c>
      <c r="T1018" s="2">
        <v>0.48420553599999999</v>
      </c>
      <c r="U1018" s="2">
        <v>58.78</v>
      </c>
      <c r="V1018" s="2">
        <v>10.9</v>
      </c>
      <c r="W1018" s="2">
        <v>11.45</v>
      </c>
      <c r="X1018" s="2">
        <v>12</v>
      </c>
      <c r="Y1018" s="2">
        <v>8.75</v>
      </c>
      <c r="Z1018" s="2">
        <v>0.22903000000000001</v>
      </c>
      <c r="AA1018" s="2">
        <v>0.21961</v>
      </c>
      <c r="AB1018" s="2">
        <v>14.20456667</v>
      </c>
    </row>
    <row r="1019" spans="1:28" x14ac:dyDescent="0.2">
      <c r="A1019" s="8">
        <v>2596</v>
      </c>
      <c r="B1019" s="5" t="s">
        <v>3413</v>
      </c>
      <c r="C1019" s="5" t="s">
        <v>3414</v>
      </c>
      <c r="D1019" s="5"/>
      <c r="E1019" s="9" t="s">
        <v>3415</v>
      </c>
      <c r="F1019" s="10">
        <v>2019</v>
      </c>
      <c r="G1019" s="10" t="s">
        <v>68</v>
      </c>
      <c r="H1019" s="10"/>
      <c r="I1019" s="10">
        <v>1300</v>
      </c>
      <c r="J1019" s="10" t="s">
        <v>17</v>
      </c>
      <c r="K1019" s="10" t="s">
        <v>1354</v>
      </c>
      <c r="L1019" s="10" t="s">
        <v>18</v>
      </c>
      <c r="M1019" s="11">
        <v>1</v>
      </c>
      <c r="N1019" s="10">
        <v>1</v>
      </c>
      <c r="O1019" s="12" t="s">
        <v>3416</v>
      </c>
      <c r="P1019" s="11">
        <f ca="1">IFERROR(__xludf.DUMMYFUNCTION("COUNTA(SPLIT(Q1019,"" ""))"),180)</f>
        <v>180</v>
      </c>
      <c r="Q1019" s="11">
        <v>7</v>
      </c>
      <c r="R1019" s="11">
        <f ca="1">IFERROR(__xludf.DUMMYFUNCTION("COUNTA(SPLIT($Q1019,CHAR(10),FALSE))"),1)</f>
        <v>1</v>
      </c>
      <c r="S1019" s="2">
        <v>-0.4603042</v>
      </c>
      <c r="T1019" s="2">
        <v>0.47369146099999998</v>
      </c>
      <c r="U1019" s="2">
        <v>61.83</v>
      </c>
      <c r="V1019" s="2">
        <v>11.02</v>
      </c>
      <c r="W1019" s="2">
        <v>12.4</v>
      </c>
      <c r="X1019" s="2">
        <v>12</v>
      </c>
      <c r="Y1019" s="2">
        <v>7.19</v>
      </c>
      <c r="Z1019" s="2">
        <v>0.17806</v>
      </c>
      <c r="AA1019" s="2">
        <v>0.17337</v>
      </c>
      <c r="AB1019" s="2">
        <v>22.24240958</v>
      </c>
    </row>
    <row r="1020" spans="1:28" x14ac:dyDescent="0.2">
      <c r="A1020" s="8">
        <v>2597</v>
      </c>
      <c r="B1020" s="5" t="s">
        <v>3417</v>
      </c>
      <c r="C1020" s="5" t="s">
        <v>3418</v>
      </c>
      <c r="D1020" s="5" t="s">
        <v>3031</v>
      </c>
      <c r="E1020" s="9" t="s">
        <v>3419</v>
      </c>
      <c r="F1020" s="10">
        <v>2019</v>
      </c>
      <c r="G1020" s="10" t="s">
        <v>68</v>
      </c>
      <c r="H1020" s="10"/>
      <c r="I1020" s="10">
        <v>1300</v>
      </c>
      <c r="J1020" s="10" t="s">
        <v>17</v>
      </c>
      <c r="K1020" s="10" t="s">
        <v>1354</v>
      </c>
      <c r="L1020" s="10" t="s">
        <v>18</v>
      </c>
      <c r="M1020" s="11">
        <v>1</v>
      </c>
      <c r="N1020" s="10">
        <v>1</v>
      </c>
      <c r="O1020" s="12" t="s">
        <v>3420</v>
      </c>
      <c r="P1020" s="11">
        <f ca="1">IFERROR(__xludf.DUMMYFUNCTION("COUNTA(SPLIT(Q1020,"" ""))"),182)</f>
        <v>182</v>
      </c>
      <c r="Q1020" s="11">
        <v>10</v>
      </c>
      <c r="R1020" s="11">
        <f ca="1">IFERROR(__xludf.DUMMYFUNCTION("COUNTA(SPLIT($Q1020,CHAR(10),FALSE))"),1)</f>
        <v>1</v>
      </c>
      <c r="S1020" s="2">
        <v>-0.743435136</v>
      </c>
      <c r="T1020" s="2">
        <v>0.44943151599999998</v>
      </c>
      <c r="U1020" s="2">
        <v>46.59</v>
      </c>
      <c r="V1020" s="2">
        <v>11.28</v>
      </c>
      <c r="W1020" s="2">
        <v>11.18</v>
      </c>
      <c r="X1020" s="2">
        <v>12</v>
      </c>
      <c r="Y1020" s="2">
        <v>9.57</v>
      </c>
      <c r="Z1020" s="2">
        <v>0.32500000000000001</v>
      </c>
      <c r="AA1020" s="2">
        <v>0.29976999999999998</v>
      </c>
      <c r="AB1020" s="2">
        <v>12.975033160000001</v>
      </c>
    </row>
    <row r="1021" spans="1:28" x14ac:dyDescent="0.2">
      <c r="A1021" s="8">
        <v>2598</v>
      </c>
      <c r="B1021" s="5" t="s">
        <v>3421</v>
      </c>
      <c r="C1021" s="5" t="s">
        <v>3422</v>
      </c>
      <c r="D1021" s="5"/>
      <c r="E1021" s="9" t="s">
        <v>3423</v>
      </c>
      <c r="F1021" s="10">
        <v>2019</v>
      </c>
      <c r="G1021" s="10" t="s">
        <v>68</v>
      </c>
      <c r="H1021" s="10"/>
      <c r="I1021" s="10">
        <v>1300</v>
      </c>
      <c r="J1021" s="10" t="s">
        <v>51</v>
      </c>
      <c r="K1021" s="10" t="s">
        <v>1354</v>
      </c>
      <c r="L1021" s="10" t="s">
        <v>18</v>
      </c>
      <c r="M1021" s="11">
        <v>1</v>
      </c>
      <c r="N1021" s="10">
        <v>1</v>
      </c>
      <c r="O1021" s="12" t="s">
        <v>3424</v>
      </c>
      <c r="P1021" s="11">
        <f ca="1">IFERROR(__xludf.DUMMYFUNCTION("COUNTA(SPLIT(Q1021,"" ""))"),182)</f>
        <v>182</v>
      </c>
      <c r="Q1021" s="11">
        <v>9</v>
      </c>
      <c r="R1021" s="11">
        <f ca="1">IFERROR(__xludf.DUMMYFUNCTION("COUNTA(SPLIT($Q1021,CHAR(10),FALSE))"),1)</f>
        <v>1</v>
      </c>
      <c r="S1021" s="2">
        <v>-0.559592749</v>
      </c>
      <c r="T1021" s="2">
        <v>0.49481582899999998</v>
      </c>
      <c r="U1021" s="2">
        <v>71.599999999999994</v>
      </c>
      <c r="V1021" s="2">
        <v>8.35</v>
      </c>
      <c r="W1021" s="2">
        <v>9.33</v>
      </c>
      <c r="X1021" s="2">
        <v>10</v>
      </c>
      <c r="Y1021" s="2">
        <v>7.83</v>
      </c>
      <c r="Z1021" s="2">
        <v>0.13486000000000001</v>
      </c>
      <c r="AA1021" s="2">
        <v>0.11836000000000001</v>
      </c>
      <c r="AB1021" s="2">
        <v>18.055212820000001</v>
      </c>
    </row>
    <row r="1022" spans="1:28" x14ac:dyDescent="0.2">
      <c r="A1022" s="8">
        <v>2599</v>
      </c>
      <c r="B1022" s="5" t="s">
        <v>3425</v>
      </c>
      <c r="C1022" s="5" t="s">
        <v>3426</v>
      </c>
      <c r="D1022" s="5"/>
      <c r="E1022" s="9" t="s">
        <v>3427</v>
      </c>
      <c r="F1022" s="10">
        <v>2019</v>
      </c>
      <c r="G1022" s="10" t="s">
        <v>68</v>
      </c>
      <c r="H1022" s="10"/>
      <c r="I1022" s="10">
        <v>1300</v>
      </c>
      <c r="J1022" s="10" t="s">
        <v>178</v>
      </c>
      <c r="K1022" s="10"/>
      <c r="L1022" s="10" t="s">
        <v>18</v>
      </c>
      <c r="M1022" s="11">
        <v>1</v>
      </c>
      <c r="N1022" s="10">
        <v>1</v>
      </c>
      <c r="O1022" s="12" t="s">
        <v>3428</v>
      </c>
      <c r="P1022" s="11">
        <f ca="1">IFERROR(__xludf.DUMMYFUNCTION("COUNTA(SPLIT(Q1022,"" ""))"),181)</f>
        <v>181</v>
      </c>
      <c r="Q1022" s="11">
        <v>8</v>
      </c>
      <c r="R1022" s="11">
        <f ca="1">IFERROR(__xludf.DUMMYFUNCTION("COUNTA(SPLIT($Q1022,CHAR(10),FALSE))"),1)</f>
        <v>1</v>
      </c>
      <c r="S1022" s="2">
        <v>-1.140224065</v>
      </c>
      <c r="T1022" s="2">
        <v>0.49847034699999998</v>
      </c>
      <c r="U1022" s="2">
        <v>49.26</v>
      </c>
      <c r="V1022" s="2">
        <v>12.01</v>
      </c>
      <c r="W1022" s="2">
        <v>13.08</v>
      </c>
      <c r="X1022" s="2">
        <v>11</v>
      </c>
      <c r="Y1022" s="2">
        <v>9.3000000000000007</v>
      </c>
      <c r="Z1022" s="2">
        <v>0.26762999999999998</v>
      </c>
      <c r="AA1022" s="2">
        <v>0.25176999999999999</v>
      </c>
      <c r="AB1022" s="2">
        <v>12.421684279999999</v>
      </c>
    </row>
    <row r="1023" spans="1:28" x14ac:dyDescent="0.2">
      <c r="A1023" s="8">
        <v>2600</v>
      </c>
      <c r="B1023" s="5" t="s">
        <v>3429</v>
      </c>
      <c r="C1023" s="5" t="s">
        <v>3430</v>
      </c>
      <c r="D1023" s="5" t="s">
        <v>3031</v>
      </c>
      <c r="E1023" s="9" t="s">
        <v>3431</v>
      </c>
      <c r="F1023" s="10">
        <v>2019</v>
      </c>
      <c r="G1023" s="10" t="s">
        <v>68</v>
      </c>
      <c r="H1023" s="10"/>
      <c r="I1023" s="10">
        <v>1100</v>
      </c>
      <c r="J1023" s="10" t="s">
        <v>17</v>
      </c>
      <c r="K1023" s="10" t="s">
        <v>1354</v>
      </c>
      <c r="L1023" s="10" t="s">
        <v>18</v>
      </c>
      <c r="M1023" s="11">
        <v>1</v>
      </c>
      <c r="N1023" s="10">
        <v>1</v>
      </c>
      <c r="O1023" s="12" t="s">
        <v>3432</v>
      </c>
      <c r="P1023" s="11">
        <f ca="1">IFERROR(__xludf.DUMMYFUNCTION("COUNTA(SPLIT(Q1023,"" ""))"),195)</f>
        <v>195</v>
      </c>
      <c r="Q1023" s="11">
        <v>11</v>
      </c>
      <c r="R1023" s="11">
        <f ca="1">IFERROR(__xludf.DUMMYFUNCTION("COUNTA(SPLIT($Q1023,CHAR(10),FALSE))"),2)</f>
        <v>2</v>
      </c>
      <c r="S1023" s="2">
        <v>-0.56924905299999995</v>
      </c>
      <c r="T1023" s="2">
        <v>0.47929242700000002</v>
      </c>
      <c r="U1023" s="2">
        <v>66.17</v>
      </c>
      <c r="V1023" s="2">
        <v>8.4600000000000009</v>
      </c>
      <c r="W1023" s="2">
        <v>9.92</v>
      </c>
      <c r="X1023" s="2">
        <v>11</v>
      </c>
      <c r="Y1023" s="2">
        <v>7.74</v>
      </c>
      <c r="Z1023" s="2">
        <v>0.27243000000000001</v>
      </c>
      <c r="AA1023" s="2">
        <v>0.24363000000000001</v>
      </c>
      <c r="AB1023" s="2">
        <v>20.635766449999998</v>
      </c>
    </row>
    <row r="1024" spans="1:28" x14ac:dyDescent="0.2">
      <c r="A1024" s="8">
        <v>2601</v>
      </c>
      <c r="B1024" s="5" t="s">
        <v>3433</v>
      </c>
      <c r="C1024" s="5" t="s">
        <v>3434</v>
      </c>
      <c r="D1024" s="5"/>
      <c r="E1024" s="9" t="s">
        <v>3435</v>
      </c>
      <c r="F1024" s="10">
        <v>2019</v>
      </c>
      <c r="G1024" s="10" t="s">
        <v>68</v>
      </c>
      <c r="H1024" s="10"/>
      <c r="I1024" s="10">
        <v>1100</v>
      </c>
      <c r="J1024" s="10" t="s">
        <v>17</v>
      </c>
      <c r="K1024" s="10"/>
      <c r="L1024" s="10" t="s">
        <v>18</v>
      </c>
      <c r="M1024" s="11">
        <v>1</v>
      </c>
      <c r="N1024" s="10">
        <v>1</v>
      </c>
      <c r="O1024" s="12" t="s">
        <v>3436</v>
      </c>
      <c r="P1024" s="11">
        <f ca="1">IFERROR(__xludf.DUMMYFUNCTION("COUNTA(SPLIT(Q1024,"" ""))"),139)</f>
        <v>139</v>
      </c>
      <c r="Q1024" s="11">
        <v>6</v>
      </c>
      <c r="R1024" s="11">
        <f ca="1">IFERROR(__xludf.DUMMYFUNCTION("COUNTA(SPLIT($Q1024,CHAR(10),FALSE))"),1)</f>
        <v>1</v>
      </c>
      <c r="S1024" s="2">
        <v>8.3994205000000002E-2</v>
      </c>
      <c r="T1024" s="2">
        <v>0.47684557799999999</v>
      </c>
      <c r="U1024" s="2">
        <v>67.680000000000007</v>
      </c>
      <c r="V1024" s="2">
        <v>9.57</v>
      </c>
      <c r="W1024" s="2">
        <v>9.73</v>
      </c>
      <c r="X1024" s="2">
        <v>12</v>
      </c>
      <c r="Y1024" s="2">
        <v>7.17</v>
      </c>
      <c r="Z1024" s="2">
        <v>0.12789</v>
      </c>
      <c r="AA1024" s="2">
        <v>0.14939</v>
      </c>
      <c r="AB1024" s="2">
        <v>29.747011610000001</v>
      </c>
    </row>
    <row r="1025" spans="1:28" x14ac:dyDescent="0.2">
      <c r="A1025" s="8">
        <v>2602</v>
      </c>
      <c r="B1025" s="5" t="s">
        <v>3437</v>
      </c>
      <c r="C1025" s="5" t="s">
        <v>3438</v>
      </c>
      <c r="D1025" s="5" t="s">
        <v>3031</v>
      </c>
      <c r="E1025" s="9" t="s">
        <v>3439</v>
      </c>
      <c r="F1025" s="10">
        <v>2019</v>
      </c>
      <c r="G1025" s="10" t="s">
        <v>68</v>
      </c>
      <c r="H1025" s="10"/>
      <c r="I1025" s="10">
        <v>1100</v>
      </c>
      <c r="J1025" s="10" t="s">
        <v>17</v>
      </c>
      <c r="K1025" s="10" t="s">
        <v>1354</v>
      </c>
      <c r="L1025" s="10" t="s">
        <v>18</v>
      </c>
      <c r="M1025" s="11">
        <v>1</v>
      </c>
      <c r="N1025" s="10">
        <v>1</v>
      </c>
      <c r="O1025" s="12" t="s">
        <v>3440</v>
      </c>
      <c r="P1025" s="11">
        <f ca="1">IFERROR(__xludf.DUMMYFUNCTION("COUNTA(SPLIT(Q1025,"" ""))"),189)</f>
        <v>189</v>
      </c>
      <c r="Q1025" s="11">
        <v>9</v>
      </c>
      <c r="R1025" s="11">
        <f ca="1">IFERROR(__xludf.DUMMYFUNCTION("COUNTA(SPLIT($Q1025,CHAR(10),FALSE))"),1)</f>
        <v>1</v>
      </c>
      <c r="S1025" s="2">
        <v>-2.5302276859999999</v>
      </c>
      <c r="T1025" s="2">
        <v>0.49874824000000001</v>
      </c>
      <c r="U1025" s="2">
        <v>57.05</v>
      </c>
      <c r="V1025" s="2">
        <v>10.52</v>
      </c>
      <c r="W1025" s="2">
        <v>11.14</v>
      </c>
      <c r="X1025" s="2">
        <v>11</v>
      </c>
      <c r="Y1025" s="2">
        <v>7.94</v>
      </c>
      <c r="Z1025" s="2">
        <v>0.27054</v>
      </c>
      <c r="AA1025" s="2">
        <v>0.25456000000000001</v>
      </c>
      <c r="AB1025" s="2">
        <v>22.177848610000002</v>
      </c>
    </row>
    <row r="1026" spans="1:28" x14ac:dyDescent="0.2">
      <c r="A1026" s="8">
        <v>2603</v>
      </c>
      <c r="B1026" s="5" t="s">
        <v>3441</v>
      </c>
      <c r="C1026" s="5" t="s">
        <v>3442</v>
      </c>
      <c r="D1026" s="5"/>
      <c r="E1026" s="9" t="s">
        <v>3443</v>
      </c>
      <c r="F1026" s="10">
        <v>2019</v>
      </c>
      <c r="G1026" s="10" t="s">
        <v>68</v>
      </c>
      <c r="H1026" s="10"/>
      <c r="I1026" s="10">
        <v>1300</v>
      </c>
      <c r="J1026" s="10" t="s">
        <v>17</v>
      </c>
      <c r="K1026" s="10" t="s">
        <v>1354</v>
      </c>
      <c r="L1026" s="10" t="s">
        <v>18</v>
      </c>
      <c r="M1026" s="11">
        <v>1</v>
      </c>
      <c r="N1026" s="10">
        <v>1</v>
      </c>
      <c r="O1026" s="12" t="s">
        <v>3444</v>
      </c>
      <c r="P1026" s="11">
        <f ca="1">IFERROR(__xludf.DUMMYFUNCTION("COUNTA(SPLIT(Q1026,"" ""))"),192)</f>
        <v>192</v>
      </c>
      <c r="Q1026" s="11">
        <v>10</v>
      </c>
      <c r="R1026" s="11">
        <f ca="1">IFERROR(__xludf.DUMMYFUNCTION("COUNTA(SPLIT($Q1026,CHAR(10),FALSE))"),2)</f>
        <v>2</v>
      </c>
      <c r="S1026" s="2">
        <v>-1.599623743</v>
      </c>
      <c r="T1026" s="2">
        <v>0.448361073</v>
      </c>
      <c r="U1026" s="2">
        <v>52.67</v>
      </c>
      <c r="V1026" s="2">
        <v>10.71</v>
      </c>
      <c r="W1026" s="2">
        <v>10.71</v>
      </c>
      <c r="X1026" s="2">
        <v>12</v>
      </c>
      <c r="Y1026" s="2">
        <v>9.18</v>
      </c>
      <c r="Z1026" s="2">
        <v>0.19511000000000001</v>
      </c>
      <c r="AA1026" s="2">
        <v>0.16941999999999999</v>
      </c>
      <c r="AB1026" s="2">
        <v>17.77154878</v>
      </c>
    </row>
    <row r="1027" spans="1:28" x14ac:dyDescent="0.2">
      <c r="A1027" s="8">
        <v>2604</v>
      </c>
      <c r="B1027" s="5" t="s">
        <v>3445</v>
      </c>
      <c r="C1027" s="5" t="s">
        <v>3446</v>
      </c>
      <c r="D1027" s="5"/>
      <c r="E1027" s="9" t="s">
        <v>3447</v>
      </c>
      <c r="F1027" s="10">
        <v>2019</v>
      </c>
      <c r="G1027" s="10" t="s">
        <v>68</v>
      </c>
      <c r="H1027" s="10"/>
      <c r="I1027" s="10">
        <v>1100</v>
      </c>
      <c r="J1027" s="10" t="s">
        <v>17</v>
      </c>
      <c r="K1027" s="10"/>
      <c r="L1027" s="10" t="s">
        <v>18</v>
      </c>
      <c r="M1027" s="11">
        <v>1</v>
      </c>
      <c r="N1027" s="10">
        <v>1</v>
      </c>
      <c r="O1027" s="12" t="s">
        <v>3448</v>
      </c>
      <c r="P1027" s="11">
        <f ca="1">IFERROR(__xludf.DUMMYFUNCTION("COUNTA(SPLIT(Q1027,"" ""))"),163)</f>
        <v>163</v>
      </c>
      <c r="Q1027" s="11">
        <v>12</v>
      </c>
      <c r="R1027" s="11">
        <f ca="1">IFERROR(__xludf.DUMMYFUNCTION("COUNTA(SPLIT($Q1027,CHAR(10),FALSE))"),1)</f>
        <v>1</v>
      </c>
      <c r="S1027" s="2">
        <v>-0.28986709799999999</v>
      </c>
      <c r="T1027" s="2">
        <v>0.48703825899999997</v>
      </c>
      <c r="U1027" s="2">
        <v>53.95</v>
      </c>
      <c r="V1027" s="2">
        <v>9.11</v>
      </c>
      <c r="W1027" s="2">
        <v>9.06</v>
      </c>
      <c r="X1027" s="2">
        <v>11</v>
      </c>
      <c r="Y1027" s="2">
        <v>9.64</v>
      </c>
      <c r="Z1027" s="2">
        <v>0.28510000000000002</v>
      </c>
      <c r="AA1027" s="2">
        <v>0.28177999999999997</v>
      </c>
      <c r="AB1027" s="2">
        <v>14.866265589999999</v>
      </c>
    </row>
    <row r="1028" spans="1:28" x14ac:dyDescent="0.2">
      <c r="A1028" s="8">
        <v>2605</v>
      </c>
      <c r="B1028" s="5" t="s">
        <v>3449</v>
      </c>
      <c r="C1028" s="5" t="s">
        <v>3450</v>
      </c>
      <c r="D1028" s="5"/>
      <c r="E1028" s="9" t="s">
        <v>3451</v>
      </c>
      <c r="F1028" s="10">
        <v>2019</v>
      </c>
      <c r="G1028" s="10" t="s">
        <v>68</v>
      </c>
      <c r="H1028" s="10"/>
      <c r="I1028" s="10">
        <v>1100</v>
      </c>
      <c r="J1028" s="10" t="s">
        <v>17</v>
      </c>
      <c r="K1028" s="10" t="s">
        <v>1354</v>
      </c>
      <c r="L1028" s="10" t="s">
        <v>22</v>
      </c>
      <c r="M1028" s="11">
        <v>2</v>
      </c>
      <c r="N1028" s="10">
        <v>1.5</v>
      </c>
      <c r="O1028" s="12" t="s">
        <v>3452</v>
      </c>
      <c r="P1028" s="11">
        <f ca="1">IFERROR(__xludf.DUMMYFUNCTION("COUNTA(SPLIT(Q1028,"" ""))"),169)</f>
        <v>169</v>
      </c>
      <c r="Q1028" s="11">
        <v>9</v>
      </c>
      <c r="R1028" s="11">
        <f ca="1">IFERROR(__xludf.DUMMYFUNCTION("COUNTA(SPLIT($Q1028,CHAR(10),FALSE))"),2)</f>
        <v>2</v>
      </c>
      <c r="S1028" s="2">
        <v>0.38907575700000002</v>
      </c>
      <c r="T1028" s="2">
        <v>0.50327348400000005</v>
      </c>
      <c r="U1028" s="2">
        <v>65.349999999999994</v>
      </c>
      <c r="V1028" s="2">
        <v>8.86</v>
      </c>
      <c r="W1028" s="2">
        <v>10.220000000000001</v>
      </c>
      <c r="X1028" s="2">
        <v>10</v>
      </c>
      <c r="Y1028" s="2">
        <v>7.44</v>
      </c>
      <c r="Z1028" s="2">
        <v>0.17787</v>
      </c>
      <c r="AA1028" s="2">
        <v>0.15856000000000001</v>
      </c>
      <c r="AB1028" s="2">
        <v>20.521991759999999</v>
      </c>
    </row>
    <row r="1029" spans="1:28" x14ac:dyDescent="0.2">
      <c r="A1029" s="8">
        <v>2606</v>
      </c>
      <c r="B1029" s="5" t="s">
        <v>3453</v>
      </c>
      <c r="C1029" s="5" t="s">
        <v>3454</v>
      </c>
      <c r="D1029" s="5"/>
      <c r="E1029" s="9" t="s">
        <v>3455</v>
      </c>
      <c r="F1029" s="10">
        <v>2019</v>
      </c>
      <c r="G1029" s="10" t="s">
        <v>68</v>
      </c>
      <c r="H1029" s="10"/>
      <c r="I1029" s="10">
        <v>1100</v>
      </c>
      <c r="J1029" s="10" t="s">
        <v>17</v>
      </c>
      <c r="K1029" s="10"/>
      <c r="L1029" s="10" t="s">
        <v>22</v>
      </c>
      <c r="M1029" s="11">
        <v>2</v>
      </c>
      <c r="N1029" s="10">
        <v>1.5</v>
      </c>
      <c r="O1029" s="12" t="s">
        <v>3456</v>
      </c>
      <c r="P1029" s="11">
        <f ca="1">IFERROR(__xludf.DUMMYFUNCTION("COUNTA(SPLIT(Q1029,"" ""))"),194)</f>
        <v>194</v>
      </c>
      <c r="Q1029" s="11">
        <v>12</v>
      </c>
      <c r="R1029" s="11">
        <f ca="1">IFERROR(__xludf.DUMMYFUNCTION("COUNTA(SPLIT($Q1029,CHAR(10),FALSE))"),2)</f>
        <v>2</v>
      </c>
      <c r="S1029" s="2">
        <v>-0.80216379400000004</v>
      </c>
      <c r="T1029" s="2">
        <v>0.47124753600000002</v>
      </c>
      <c r="U1029" s="2">
        <v>68.28</v>
      </c>
      <c r="V1029" s="2">
        <v>7.44</v>
      </c>
      <c r="W1029" s="2">
        <v>8.07</v>
      </c>
      <c r="X1029" s="2">
        <v>9</v>
      </c>
      <c r="Y1029" s="2">
        <v>7.55</v>
      </c>
      <c r="Z1029" s="2">
        <v>0.12486</v>
      </c>
      <c r="AA1029" s="2">
        <v>9.4950000000000007E-2</v>
      </c>
      <c r="AB1029" s="2">
        <v>18.449652579999999</v>
      </c>
    </row>
    <row r="1030" spans="1:28" x14ac:dyDescent="0.2">
      <c r="A1030" s="8">
        <v>2607</v>
      </c>
      <c r="B1030" s="5" t="s">
        <v>3457</v>
      </c>
      <c r="C1030" s="5" t="s">
        <v>3458</v>
      </c>
      <c r="D1030" s="5"/>
      <c r="E1030" s="9" t="s">
        <v>3459</v>
      </c>
      <c r="F1030" s="10">
        <v>2019</v>
      </c>
      <c r="G1030" s="10" t="s">
        <v>68</v>
      </c>
      <c r="H1030" s="10"/>
      <c r="I1030" s="10">
        <v>500</v>
      </c>
      <c r="J1030" s="10" t="s">
        <v>877</v>
      </c>
      <c r="K1030" s="10" t="s">
        <v>1354</v>
      </c>
      <c r="L1030" s="10" t="s">
        <v>18</v>
      </c>
      <c r="M1030" s="11">
        <v>1</v>
      </c>
      <c r="N1030" s="10">
        <v>1</v>
      </c>
      <c r="O1030" s="12" t="s">
        <v>3460</v>
      </c>
      <c r="P1030" s="11">
        <f ca="1">IFERROR(__xludf.DUMMYFUNCTION("COUNTA(SPLIT(Q1030,"" ""))"),139)</f>
        <v>139</v>
      </c>
      <c r="Q1030" s="11">
        <v>18</v>
      </c>
      <c r="R1030" s="11">
        <f ca="1">IFERROR(__xludf.DUMMYFUNCTION("COUNTA(SPLIT($Q1030,CHAR(10),FALSE))"),9)</f>
        <v>9</v>
      </c>
      <c r="S1030" s="2">
        <v>3.1546623000000003E-2</v>
      </c>
      <c r="T1030" s="2">
        <v>0.495899694</v>
      </c>
      <c r="U1030" s="2">
        <v>74.55</v>
      </c>
      <c r="V1030" s="2">
        <v>4.99</v>
      </c>
      <c r="W1030" s="2">
        <v>5.81</v>
      </c>
      <c r="X1030" s="2">
        <v>8</v>
      </c>
      <c r="Y1030" s="2">
        <v>7.44</v>
      </c>
      <c r="Z1030" s="2">
        <v>0.20338000000000001</v>
      </c>
      <c r="AA1030" s="2">
        <v>0.20959</v>
      </c>
      <c r="AB1030" s="2">
        <v>11.294912679999999</v>
      </c>
    </row>
    <row r="1031" spans="1:28" x14ac:dyDescent="0.2">
      <c r="A1031" s="8">
        <v>2608</v>
      </c>
      <c r="B1031" s="5" t="s">
        <v>3461</v>
      </c>
      <c r="C1031" s="5" t="s">
        <v>3462</v>
      </c>
      <c r="D1031" s="5"/>
      <c r="E1031" s="9" t="s">
        <v>3463</v>
      </c>
      <c r="F1031" s="10">
        <v>2019</v>
      </c>
      <c r="G1031" s="10" t="s">
        <v>68</v>
      </c>
      <c r="H1031" s="10"/>
      <c r="I1031" s="10">
        <v>1100</v>
      </c>
      <c r="J1031" s="10" t="s">
        <v>17</v>
      </c>
      <c r="K1031" s="10"/>
      <c r="L1031" s="10" t="s">
        <v>18</v>
      </c>
      <c r="M1031" s="11">
        <v>1</v>
      </c>
      <c r="N1031" s="10">
        <v>1</v>
      </c>
      <c r="O1031" s="12" t="s">
        <v>3464</v>
      </c>
      <c r="P1031" s="11">
        <f ca="1">IFERROR(__xludf.DUMMYFUNCTION("COUNTA(SPLIT(Q1031,"" ""))"),178)</f>
        <v>178</v>
      </c>
      <c r="Q1031" s="11">
        <v>12</v>
      </c>
      <c r="R1031" s="11">
        <f ca="1">IFERROR(__xludf.DUMMYFUNCTION("COUNTA(SPLIT($Q1031,CHAR(10),FALSE))"),2)</f>
        <v>2</v>
      </c>
      <c r="S1031" s="2">
        <v>-1.517756836</v>
      </c>
      <c r="T1031" s="2">
        <v>0.46561097200000001</v>
      </c>
      <c r="U1031" s="2">
        <v>67.53</v>
      </c>
      <c r="V1031" s="2">
        <v>7.57</v>
      </c>
      <c r="W1031" s="2">
        <v>8.61</v>
      </c>
      <c r="X1031" s="2">
        <v>10</v>
      </c>
      <c r="Y1031" s="2">
        <v>8.15</v>
      </c>
      <c r="Z1031" s="2">
        <v>0.14846000000000001</v>
      </c>
      <c r="AA1031" s="2">
        <v>0.13074</v>
      </c>
      <c r="AB1031" s="2">
        <v>15.652939419999999</v>
      </c>
    </row>
    <row r="1032" spans="1:28" x14ac:dyDescent="0.2">
      <c r="A1032" s="8">
        <v>2609</v>
      </c>
      <c r="B1032" s="5" t="s">
        <v>3465</v>
      </c>
      <c r="C1032" s="5" t="s">
        <v>3466</v>
      </c>
      <c r="D1032" s="5" t="s">
        <v>3031</v>
      </c>
      <c r="E1032" s="9" t="s">
        <v>3467</v>
      </c>
      <c r="F1032" s="10">
        <v>2019</v>
      </c>
      <c r="G1032" s="10" t="s">
        <v>68</v>
      </c>
      <c r="H1032" s="10"/>
      <c r="I1032" s="10">
        <v>1100</v>
      </c>
      <c r="J1032" s="10" t="s">
        <v>17</v>
      </c>
      <c r="K1032" s="10" t="s">
        <v>1354</v>
      </c>
      <c r="L1032" s="10" t="s">
        <v>18</v>
      </c>
      <c r="M1032" s="11">
        <v>1</v>
      </c>
      <c r="N1032" s="10">
        <v>1</v>
      </c>
      <c r="O1032" s="12" t="s">
        <v>3468</v>
      </c>
      <c r="P1032" s="11">
        <f ca="1">IFERROR(__xludf.DUMMYFUNCTION("COUNTA(SPLIT(Q1032,"" ""))"),189)</f>
        <v>189</v>
      </c>
      <c r="Q1032" s="11">
        <v>11</v>
      </c>
      <c r="R1032" s="11">
        <f ca="1">IFERROR(__xludf.DUMMYFUNCTION("COUNTA(SPLIT($Q1032,CHAR(10),FALSE))"),2)</f>
        <v>2</v>
      </c>
      <c r="S1032" s="2">
        <v>-1.1349269120000001</v>
      </c>
      <c r="T1032" s="2">
        <v>0.49909536500000001</v>
      </c>
      <c r="U1032" s="2">
        <v>63.74</v>
      </c>
      <c r="V1032" s="2">
        <v>8.66</v>
      </c>
      <c r="W1032" s="2">
        <v>8.91</v>
      </c>
      <c r="X1032" s="2">
        <v>11</v>
      </c>
      <c r="Y1032" s="2">
        <v>8.23</v>
      </c>
      <c r="Z1032" s="2">
        <v>0.23624000000000001</v>
      </c>
      <c r="AA1032" s="2">
        <v>0.21823999999999999</v>
      </c>
      <c r="AB1032" s="2">
        <v>18.812188750000001</v>
      </c>
    </row>
    <row r="1033" spans="1:28" x14ac:dyDescent="0.2">
      <c r="A1033" s="8">
        <v>2610</v>
      </c>
      <c r="B1033" s="5" t="s">
        <v>3469</v>
      </c>
      <c r="C1033" s="5" t="s">
        <v>3470</v>
      </c>
      <c r="D1033" s="5" t="s">
        <v>3031</v>
      </c>
      <c r="E1033" s="9" t="s">
        <v>3471</v>
      </c>
      <c r="F1033" s="10">
        <v>2019</v>
      </c>
      <c r="G1033" s="10" t="s">
        <v>68</v>
      </c>
      <c r="H1033" s="10"/>
      <c r="I1033" s="10">
        <v>1300</v>
      </c>
      <c r="J1033" s="10" t="s">
        <v>17</v>
      </c>
      <c r="K1033" s="10" t="s">
        <v>1354</v>
      </c>
      <c r="L1033" s="10" t="s">
        <v>18</v>
      </c>
      <c r="M1033" s="11">
        <v>1</v>
      </c>
      <c r="N1033" s="10">
        <v>1</v>
      </c>
      <c r="O1033" s="12" t="s">
        <v>3472</v>
      </c>
      <c r="P1033" s="11">
        <f ca="1">IFERROR(__xludf.DUMMYFUNCTION("COUNTA(SPLIT(Q1033,"" ""))"),164)</f>
        <v>164</v>
      </c>
      <c r="Q1033" s="11">
        <v>7</v>
      </c>
      <c r="R1033" s="11">
        <f ca="1">IFERROR(__xludf.DUMMYFUNCTION("COUNTA(SPLIT($Q1033,CHAR(10),FALSE))"),2)</f>
        <v>2</v>
      </c>
      <c r="S1033" s="2">
        <v>-0.94023965200000004</v>
      </c>
      <c r="T1033" s="2">
        <v>0.46290595800000001</v>
      </c>
      <c r="U1033" s="2">
        <v>54.73</v>
      </c>
      <c r="V1033" s="2">
        <v>11.48</v>
      </c>
      <c r="W1033" s="2">
        <v>13.25</v>
      </c>
      <c r="X1033" s="2">
        <v>12</v>
      </c>
      <c r="Y1033" s="2">
        <v>9.02</v>
      </c>
      <c r="Z1033" s="2">
        <v>0.22819999999999999</v>
      </c>
      <c r="AA1033" s="2">
        <v>0.22561</v>
      </c>
      <c r="AB1033" s="2">
        <v>13.826529409999999</v>
      </c>
    </row>
    <row r="1034" spans="1:28" x14ac:dyDescent="0.2">
      <c r="A1034" s="8">
        <v>2611</v>
      </c>
      <c r="B1034" s="5" t="s">
        <v>3473</v>
      </c>
      <c r="C1034" s="5" t="s">
        <v>3474</v>
      </c>
      <c r="D1034" s="5"/>
      <c r="E1034" s="9" t="s">
        <v>3475</v>
      </c>
      <c r="F1034" s="10">
        <v>2019</v>
      </c>
      <c r="G1034" s="10" t="s">
        <v>68</v>
      </c>
      <c r="H1034" s="10"/>
      <c r="I1034" s="10">
        <v>1300</v>
      </c>
      <c r="J1034" s="10" t="s">
        <v>51</v>
      </c>
      <c r="K1034" s="10"/>
      <c r="L1034" s="10" t="s">
        <v>18</v>
      </c>
      <c r="M1034" s="11">
        <v>1</v>
      </c>
      <c r="N1034" s="10">
        <v>1</v>
      </c>
      <c r="O1034" s="12" t="s">
        <v>3476</v>
      </c>
      <c r="P1034" s="11">
        <f ca="1">IFERROR(__xludf.DUMMYFUNCTION("COUNTA(SPLIT(Q1034,"" ""))"),153)</f>
        <v>153</v>
      </c>
      <c r="Q1034" s="11">
        <v>8</v>
      </c>
      <c r="R1034" s="11">
        <f ca="1">IFERROR(__xludf.DUMMYFUNCTION("COUNTA(SPLIT($Q1034,CHAR(10),FALSE))"),2)</f>
        <v>2</v>
      </c>
      <c r="S1034" s="2">
        <v>-0.15706563600000001</v>
      </c>
      <c r="T1034" s="2">
        <v>0.483060871</v>
      </c>
      <c r="U1034" s="2">
        <v>43.92</v>
      </c>
      <c r="V1034" s="2">
        <v>11.92</v>
      </c>
      <c r="W1034" s="2">
        <v>12.54</v>
      </c>
      <c r="X1034" s="2">
        <v>13</v>
      </c>
      <c r="Y1034" s="2">
        <v>9.41</v>
      </c>
      <c r="Z1034" s="2">
        <v>0.25658999999999998</v>
      </c>
      <c r="AA1034" s="2">
        <v>0.26637</v>
      </c>
      <c r="AB1034" s="2">
        <v>15.935907329999999</v>
      </c>
    </row>
    <row r="1035" spans="1:28" x14ac:dyDescent="0.2">
      <c r="A1035" s="8">
        <v>2612</v>
      </c>
      <c r="B1035" s="5" t="s">
        <v>3477</v>
      </c>
      <c r="C1035" s="5" t="s">
        <v>3478</v>
      </c>
      <c r="D1035" s="5" t="s">
        <v>3031</v>
      </c>
      <c r="E1035" s="9" t="s">
        <v>3479</v>
      </c>
      <c r="F1035" s="10">
        <v>2019</v>
      </c>
      <c r="G1035" s="10" t="s">
        <v>68</v>
      </c>
      <c r="H1035" s="10"/>
      <c r="I1035" s="10">
        <v>1100</v>
      </c>
      <c r="J1035" s="10" t="s">
        <v>17</v>
      </c>
      <c r="K1035" s="10" t="s">
        <v>1354</v>
      </c>
      <c r="L1035" s="10" t="s">
        <v>18</v>
      </c>
      <c r="M1035" s="11">
        <v>1</v>
      </c>
      <c r="N1035" s="10">
        <v>1</v>
      </c>
      <c r="O1035" s="12" t="s">
        <v>3480</v>
      </c>
      <c r="P1035" s="11">
        <f ca="1">IFERROR(__xludf.DUMMYFUNCTION("COUNTA(SPLIT(Q1035,"" ""))"),181)</f>
        <v>181</v>
      </c>
      <c r="Q1035" s="11">
        <v>12</v>
      </c>
      <c r="R1035" s="11">
        <f ca="1">IFERROR(__xludf.DUMMYFUNCTION("COUNTA(SPLIT($Q1035,CHAR(10),FALSE))"),1)</f>
        <v>1</v>
      </c>
      <c r="S1035" s="2">
        <v>-0.416671497</v>
      </c>
      <c r="T1035" s="2">
        <v>0.48074433599999999</v>
      </c>
      <c r="U1035" s="2">
        <v>62.99</v>
      </c>
      <c r="V1035" s="2">
        <v>8.2200000000000006</v>
      </c>
      <c r="W1035" s="2">
        <v>9.75</v>
      </c>
      <c r="X1035" s="2">
        <v>11</v>
      </c>
      <c r="Y1035" s="2">
        <v>9.36</v>
      </c>
      <c r="Z1035" s="2">
        <v>0.35909000000000002</v>
      </c>
      <c r="AA1035" s="2">
        <v>0.35309000000000001</v>
      </c>
      <c r="AB1035" s="2">
        <v>22.09966068</v>
      </c>
    </row>
    <row r="1036" spans="1:28" x14ac:dyDescent="0.2">
      <c r="A1036" s="8">
        <v>2613</v>
      </c>
      <c r="B1036" s="5" t="s">
        <v>3481</v>
      </c>
      <c r="C1036" s="5" t="s">
        <v>3482</v>
      </c>
      <c r="D1036" s="5"/>
      <c r="E1036" s="9" t="s">
        <v>3483</v>
      </c>
      <c r="F1036" s="10">
        <v>2019</v>
      </c>
      <c r="G1036" s="10" t="s">
        <v>68</v>
      </c>
      <c r="H1036" s="10"/>
      <c r="I1036" s="10">
        <v>1100</v>
      </c>
      <c r="J1036" s="10" t="s">
        <v>51</v>
      </c>
      <c r="K1036" s="10"/>
      <c r="L1036" s="10" t="s">
        <v>18</v>
      </c>
      <c r="M1036" s="11">
        <v>1</v>
      </c>
      <c r="N1036" s="10">
        <v>1</v>
      </c>
      <c r="O1036" s="12" t="s">
        <v>3484</v>
      </c>
      <c r="P1036" s="11">
        <f ca="1">IFERROR(__xludf.DUMMYFUNCTION("COUNTA(SPLIT(Q1036,"" ""))"),141)</f>
        <v>141</v>
      </c>
      <c r="Q1036" s="11">
        <v>6</v>
      </c>
      <c r="R1036" s="11">
        <f ca="1">IFERROR(__xludf.DUMMYFUNCTION("COUNTA(SPLIT($Q1036,CHAR(10),FALSE))"),1)</f>
        <v>1</v>
      </c>
      <c r="S1036" s="2">
        <v>1.0242582579999999</v>
      </c>
      <c r="T1036" s="2">
        <v>0.54911945299999998</v>
      </c>
      <c r="U1036" s="2">
        <v>73.2</v>
      </c>
      <c r="V1036" s="2">
        <v>8.9700000000000006</v>
      </c>
      <c r="W1036" s="2">
        <v>10.11</v>
      </c>
      <c r="X1036" s="2">
        <v>9</v>
      </c>
      <c r="Y1036" s="2">
        <v>6.36</v>
      </c>
      <c r="Z1036" s="2">
        <v>4.9009999999999998E-2</v>
      </c>
      <c r="AA1036" s="2">
        <v>6.5949999999999995E-2</v>
      </c>
      <c r="AB1036" s="2">
        <v>25.552891819999999</v>
      </c>
    </row>
    <row r="1037" spans="1:28" x14ac:dyDescent="0.2">
      <c r="A1037" s="8">
        <v>2614</v>
      </c>
      <c r="B1037" s="5" t="s">
        <v>3485</v>
      </c>
      <c r="C1037" s="5" t="s">
        <v>3486</v>
      </c>
      <c r="D1037" s="5" t="s">
        <v>3031</v>
      </c>
      <c r="E1037" s="9" t="s">
        <v>3487</v>
      </c>
      <c r="F1037" s="10">
        <v>2019</v>
      </c>
      <c r="G1037" s="10" t="s">
        <v>68</v>
      </c>
      <c r="H1037" s="10"/>
      <c r="I1037" s="10">
        <v>1100</v>
      </c>
      <c r="J1037" s="10" t="s">
        <v>17</v>
      </c>
      <c r="K1037" s="10" t="s">
        <v>1354</v>
      </c>
      <c r="L1037" s="10" t="s">
        <v>18</v>
      </c>
      <c r="M1037" s="11">
        <v>1</v>
      </c>
      <c r="N1037" s="10">
        <v>1</v>
      </c>
      <c r="O1037" s="12" t="s">
        <v>3488</v>
      </c>
      <c r="P1037" s="11">
        <f ca="1">IFERROR(__xludf.DUMMYFUNCTION("COUNTA(SPLIT(Q1037,"" ""))"),183)</f>
        <v>183</v>
      </c>
      <c r="Q1037" s="11">
        <v>9</v>
      </c>
      <c r="R1037" s="11">
        <f ca="1">IFERROR(__xludf.DUMMYFUNCTION("COUNTA(SPLIT($Q1037,CHAR(10),FALSE))"),2)</f>
        <v>2</v>
      </c>
      <c r="S1037" s="2">
        <v>-2.4195138000000001E-2</v>
      </c>
      <c r="T1037" s="2">
        <v>0.47318358900000002</v>
      </c>
      <c r="U1037" s="2">
        <v>60.1</v>
      </c>
      <c r="V1037" s="2">
        <v>9.9600000000000009</v>
      </c>
      <c r="W1037" s="2">
        <v>10.51</v>
      </c>
      <c r="X1037" s="2">
        <v>13</v>
      </c>
      <c r="Y1037" s="2">
        <v>8</v>
      </c>
      <c r="Z1037" s="2">
        <v>0.29064000000000001</v>
      </c>
      <c r="AA1037" s="2">
        <v>0.28766999999999998</v>
      </c>
      <c r="AB1037" s="2">
        <v>21.835681139999998</v>
      </c>
    </row>
    <row r="1038" spans="1:28" x14ac:dyDescent="0.2">
      <c r="A1038" s="8">
        <v>2615</v>
      </c>
      <c r="B1038" s="5" t="s">
        <v>3489</v>
      </c>
      <c r="C1038" s="5" t="s">
        <v>3490</v>
      </c>
      <c r="D1038" s="5"/>
      <c r="E1038" s="9" t="s">
        <v>3491</v>
      </c>
      <c r="F1038" s="10">
        <v>2019</v>
      </c>
      <c r="G1038" s="10" t="s">
        <v>68</v>
      </c>
      <c r="H1038" s="10"/>
      <c r="I1038" s="10">
        <v>1100</v>
      </c>
      <c r="J1038" s="10" t="s">
        <v>17</v>
      </c>
      <c r="K1038" s="10"/>
      <c r="L1038" s="10" t="s">
        <v>18</v>
      </c>
      <c r="M1038" s="11">
        <v>1</v>
      </c>
      <c r="N1038" s="10">
        <v>1</v>
      </c>
      <c r="O1038" s="12" t="s">
        <v>3492</v>
      </c>
      <c r="P1038" s="11">
        <f ca="1">IFERROR(__xludf.DUMMYFUNCTION("COUNTA(SPLIT(Q1038,"" ""))"),197)</f>
        <v>197</v>
      </c>
      <c r="Q1038" s="11">
        <v>8</v>
      </c>
      <c r="R1038" s="11">
        <f ca="1">IFERROR(__xludf.DUMMYFUNCTION("COUNTA(SPLIT($Q1038,CHAR(10),FALSE))"),2)</f>
        <v>2</v>
      </c>
      <c r="S1038" s="2">
        <v>-0.51442959200000005</v>
      </c>
      <c r="T1038" s="2">
        <v>0.481133802</v>
      </c>
      <c r="U1038" s="2">
        <v>53.1</v>
      </c>
      <c r="V1038" s="2">
        <v>12</v>
      </c>
      <c r="W1038" s="2">
        <v>14.01</v>
      </c>
      <c r="X1038" s="2">
        <v>13</v>
      </c>
      <c r="Y1038" s="2">
        <v>7.58</v>
      </c>
      <c r="Z1038" s="2">
        <v>6.9099999999999995E-2</v>
      </c>
      <c r="AA1038" s="2">
        <v>4.7390000000000002E-2</v>
      </c>
      <c r="AB1038" s="2">
        <v>24.632886280000001</v>
      </c>
    </row>
    <row r="1039" spans="1:28" x14ac:dyDescent="0.2">
      <c r="A1039" s="8">
        <v>2616</v>
      </c>
      <c r="B1039" s="5" t="s">
        <v>3493</v>
      </c>
      <c r="C1039" s="5" t="s">
        <v>3494</v>
      </c>
      <c r="D1039" s="5" t="s">
        <v>3031</v>
      </c>
      <c r="E1039" s="9" t="s">
        <v>3495</v>
      </c>
      <c r="F1039" s="10">
        <v>2019</v>
      </c>
      <c r="G1039" s="10" t="s">
        <v>68</v>
      </c>
      <c r="H1039" s="10"/>
      <c r="I1039" s="10">
        <v>1100</v>
      </c>
      <c r="J1039" s="10" t="s">
        <v>17</v>
      </c>
      <c r="K1039" s="10" t="s">
        <v>1354</v>
      </c>
      <c r="L1039" s="10" t="s">
        <v>18</v>
      </c>
      <c r="M1039" s="11">
        <v>1</v>
      </c>
      <c r="N1039" s="10">
        <v>1</v>
      </c>
      <c r="O1039" s="12" t="s">
        <v>3496</v>
      </c>
      <c r="P1039" s="11">
        <f ca="1">IFERROR(__xludf.DUMMYFUNCTION("COUNTA(SPLIT(Q1039,"" ""))"),190)</f>
        <v>190</v>
      </c>
      <c r="Q1039" s="11">
        <v>12</v>
      </c>
      <c r="R1039" s="11">
        <f ca="1">IFERROR(__xludf.DUMMYFUNCTION("COUNTA(SPLIT($Q1039,CHAR(10),FALSE))"),4)</f>
        <v>4</v>
      </c>
      <c r="S1039" s="2">
        <v>-1.342652384</v>
      </c>
      <c r="T1039" s="2">
        <v>0.48533606600000001</v>
      </c>
      <c r="U1039" s="2">
        <v>52.81</v>
      </c>
      <c r="V1039" s="2">
        <v>9.93</v>
      </c>
      <c r="W1039" s="2">
        <v>10.72</v>
      </c>
      <c r="X1039" s="2">
        <v>12</v>
      </c>
      <c r="Y1039" s="2">
        <v>9.4600000000000009</v>
      </c>
      <c r="Z1039" s="2">
        <v>0.22442999999999999</v>
      </c>
      <c r="AA1039" s="2">
        <v>0.19977</v>
      </c>
      <c r="AB1039" s="2">
        <v>14.405091909999999</v>
      </c>
    </row>
    <row r="1040" spans="1:28" x14ac:dyDescent="0.2">
      <c r="A1040" s="8">
        <v>2617</v>
      </c>
      <c r="B1040" s="5" t="s">
        <v>3497</v>
      </c>
      <c r="C1040" s="5" t="s">
        <v>3498</v>
      </c>
      <c r="D1040" s="5"/>
      <c r="E1040" s="9" t="s">
        <v>3499</v>
      </c>
      <c r="F1040" s="10">
        <v>2019</v>
      </c>
      <c r="G1040" s="10" t="s">
        <v>68</v>
      </c>
      <c r="H1040" s="10"/>
      <c r="I1040" s="10">
        <v>1100</v>
      </c>
      <c r="J1040" s="10" t="s">
        <v>17</v>
      </c>
      <c r="K1040" s="10" t="s">
        <v>1354</v>
      </c>
      <c r="L1040" s="10" t="s">
        <v>22</v>
      </c>
      <c r="M1040" s="11">
        <v>2</v>
      </c>
      <c r="N1040" s="10">
        <v>1.5</v>
      </c>
      <c r="O1040" s="12" t="s">
        <v>3500</v>
      </c>
      <c r="P1040" s="11">
        <f ca="1">IFERROR(__xludf.DUMMYFUNCTION("COUNTA(SPLIT(Q1040,"" ""))"),194)</f>
        <v>194</v>
      </c>
      <c r="Q1040" s="11">
        <v>12</v>
      </c>
      <c r="R1040" s="11">
        <f ca="1">IFERROR(__xludf.DUMMYFUNCTION("COUNTA(SPLIT($Q1040,CHAR(10),FALSE))"),1)</f>
        <v>1</v>
      </c>
      <c r="S1040" s="2">
        <v>-0.64364403000000003</v>
      </c>
      <c r="T1040" s="2">
        <v>0.46621755100000001</v>
      </c>
      <c r="U1040" s="2">
        <v>58.29</v>
      </c>
      <c r="V1040" s="2">
        <v>9.14</v>
      </c>
      <c r="W1040" s="2">
        <v>9.59</v>
      </c>
      <c r="X1040" s="2">
        <v>11</v>
      </c>
      <c r="Y1040" s="2">
        <v>8.59</v>
      </c>
      <c r="Z1040" s="2">
        <v>0.27595999999999998</v>
      </c>
      <c r="AA1040" s="2">
        <v>0.25619999999999998</v>
      </c>
      <c r="AB1040" s="2">
        <v>16.349129090000002</v>
      </c>
    </row>
    <row r="1041" spans="1:28" x14ac:dyDescent="0.2">
      <c r="A1041" s="8">
        <v>2618</v>
      </c>
      <c r="B1041" s="5" t="s">
        <v>3501</v>
      </c>
      <c r="C1041" s="5" t="s">
        <v>3502</v>
      </c>
      <c r="D1041" s="5" t="s">
        <v>3031</v>
      </c>
      <c r="E1041" s="9" t="s">
        <v>3503</v>
      </c>
      <c r="F1041" s="10">
        <v>2019</v>
      </c>
      <c r="G1041" s="10" t="s">
        <v>68</v>
      </c>
      <c r="H1041" s="10"/>
      <c r="I1041" s="10">
        <v>1100</v>
      </c>
      <c r="J1041" s="10" t="s">
        <v>17</v>
      </c>
      <c r="K1041" s="10" t="s">
        <v>1354</v>
      </c>
      <c r="L1041" s="10" t="s">
        <v>18</v>
      </c>
      <c r="M1041" s="11">
        <v>1</v>
      </c>
      <c r="N1041" s="10">
        <v>1</v>
      </c>
      <c r="O1041" s="12" t="s">
        <v>3504</v>
      </c>
      <c r="P1041" s="11">
        <f ca="1">IFERROR(__xludf.DUMMYFUNCTION("COUNTA(SPLIT(Q1041,"" ""))"),196)</f>
        <v>196</v>
      </c>
      <c r="Q1041" s="11">
        <v>11</v>
      </c>
      <c r="R1041" s="11">
        <f ca="1">IFERROR(__xludf.DUMMYFUNCTION("COUNTA(SPLIT($Q1041,CHAR(10),FALSE))"),2)</f>
        <v>2</v>
      </c>
      <c r="S1041" s="2">
        <v>-0.88746551799999995</v>
      </c>
      <c r="T1041" s="2">
        <v>0.44708714900000002</v>
      </c>
      <c r="U1041" s="2">
        <v>67.31</v>
      </c>
      <c r="V1041" s="2">
        <v>8.36</v>
      </c>
      <c r="W1041" s="2">
        <v>9.81</v>
      </c>
      <c r="X1041" s="2">
        <v>11</v>
      </c>
      <c r="Y1041" s="2">
        <v>8.1</v>
      </c>
      <c r="Z1041" s="2">
        <v>0.25890000000000002</v>
      </c>
      <c r="AA1041" s="2">
        <v>0.23147999999999999</v>
      </c>
      <c r="AB1041" s="2">
        <v>15.730002259999999</v>
      </c>
    </row>
    <row r="1042" spans="1:28" x14ac:dyDescent="0.2">
      <c r="A1042" s="8">
        <v>2619</v>
      </c>
      <c r="B1042" s="5" t="s">
        <v>3505</v>
      </c>
      <c r="C1042" s="5" t="s">
        <v>3506</v>
      </c>
      <c r="D1042" s="5" t="s">
        <v>1450</v>
      </c>
      <c r="E1042" s="14" t="s">
        <v>1402</v>
      </c>
      <c r="F1042" s="10">
        <v>2019</v>
      </c>
      <c r="G1042" s="10" t="s">
        <v>16</v>
      </c>
      <c r="H1042" s="10"/>
      <c r="I1042" s="10">
        <v>500</v>
      </c>
      <c r="J1042" s="10" t="s">
        <v>17</v>
      </c>
      <c r="K1042" s="10" t="s">
        <v>1354</v>
      </c>
      <c r="L1042" s="10" t="s">
        <v>22</v>
      </c>
      <c r="M1042" s="11">
        <v>2</v>
      </c>
      <c r="N1042" s="10">
        <v>2</v>
      </c>
      <c r="O1042" s="12" t="s">
        <v>3507</v>
      </c>
      <c r="P1042" s="11">
        <f ca="1">IFERROR(__xludf.DUMMYFUNCTION("COUNTA(SPLIT(Q1042,"" ""))"),189)</f>
        <v>189</v>
      </c>
      <c r="Q1042" s="11">
        <v>19</v>
      </c>
      <c r="R1042" s="11">
        <f ca="1">IFERROR(__xludf.DUMMYFUNCTION("COUNTA(SPLIT($Q1042,CHAR(10),FALSE))"),1)</f>
        <v>1</v>
      </c>
      <c r="S1042" s="2">
        <v>0.29526486499999999</v>
      </c>
      <c r="T1042" s="2">
        <v>0.50727740099999996</v>
      </c>
      <c r="U1042" s="2">
        <v>97.81</v>
      </c>
      <c r="V1042" s="2">
        <v>2.09</v>
      </c>
      <c r="W1042" s="2">
        <v>1.68</v>
      </c>
      <c r="X1042" s="2">
        <v>5</v>
      </c>
      <c r="Y1042" s="2">
        <v>6.97</v>
      </c>
      <c r="Z1042" s="2">
        <v>-1.866E-2</v>
      </c>
      <c r="AA1042" s="2">
        <v>-2.7029999999999998E-2</v>
      </c>
      <c r="AB1042" s="2">
        <v>27.18437862</v>
      </c>
    </row>
    <row r="1043" spans="1:28" x14ac:dyDescent="0.2">
      <c r="A1043" s="8">
        <v>2620</v>
      </c>
      <c r="B1043" s="5" t="s">
        <v>3508</v>
      </c>
      <c r="C1043" s="5" t="s">
        <v>3509</v>
      </c>
      <c r="D1043" s="5" t="s">
        <v>3031</v>
      </c>
      <c r="E1043" s="9" t="s">
        <v>3510</v>
      </c>
      <c r="F1043" s="10">
        <v>2019</v>
      </c>
      <c r="G1043" s="10" t="s">
        <v>68</v>
      </c>
      <c r="H1043" s="10"/>
      <c r="I1043" s="10">
        <v>700</v>
      </c>
      <c r="J1043" s="10" t="s">
        <v>17</v>
      </c>
      <c r="K1043" s="10" t="s">
        <v>1354</v>
      </c>
      <c r="L1043" s="10" t="s">
        <v>18</v>
      </c>
      <c r="M1043" s="11">
        <v>1</v>
      </c>
      <c r="N1043" s="10">
        <v>1</v>
      </c>
      <c r="O1043" s="12" t="s">
        <v>3511</v>
      </c>
      <c r="P1043" s="11">
        <f ca="1">IFERROR(__xludf.DUMMYFUNCTION("COUNTA(SPLIT(Q1043,"" ""))"),197)</f>
        <v>197</v>
      </c>
      <c r="Q1043" s="11">
        <v>15</v>
      </c>
      <c r="R1043" s="11">
        <f ca="1">IFERROR(__xludf.DUMMYFUNCTION("COUNTA(SPLIT($Q1043,CHAR(10),FALSE))"),4)</f>
        <v>4</v>
      </c>
      <c r="S1043" s="2">
        <v>1.2631267980000001</v>
      </c>
      <c r="T1043" s="2">
        <v>0.560097599</v>
      </c>
      <c r="U1043" s="2">
        <v>85.01</v>
      </c>
      <c r="V1043" s="2">
        <v>4.51</v>
      </c>
      <c r="W1043" s="2">
        <v>5.21</v>
      </c>
      <c r="X1043" s="2">
        <v>7</v>
      </c>
      <c r="Y1043" s="2">
        <v>5.6</v>
      </c>
      <c r="Z1043" s="2">
        <v>9.4780000000000003E-2</v>
      </c>
      <c r="AA1043" s="2">
        <v>7.0069999999999993E-2</v>
      </c>
      <c r="AB1043" s="2">
        <v>28.03223358</v>
      </c>
    </row>
    <row r="1044" spans="1:28" x14ac:dyDescent="0.2">
      <c r="A1044" s="8">
        <v>2621</v>
      </c>
      <c r="B1044" s="5" t="s">
        <v>3512</v>
      </c>
      <c r="C1044" s="5" t="s">
        <v>3513</v>
      </c>
      <c r="D1044" s="5" t="s">
        <v>2682</v>
      </c>
      <c r="E1044" s="14" t="s">
        <v>1402</v>
      </c>
      <c r="F1044" s="10">
        <v>2019</v>
      </c>
      <c r="G1044" s="10" t="s">
        <v>16</v>
      </c>
      <c r="H1044" s="10"/>
      <c r="I1044" s="10">
        <v>300</v>
      </c>
      <c r="J1044" s="10" t="s">
        <v>877</v>
      </c>
      <c r="K1044" s="10" t="s">
        <v>1354</v>
      </c>
      <c r="L1044" s="10" t="s">
        <v>18</v>
      </c>
      <c r="M1044" s="11">
        <v>1</v>
      </c>
      <c r="N1044" s="10">
        <v>1</v>
      </c>
      <c r="O1044" s="12" t="s">
        <v>3514</v>
      </c>
      <c r="P1044" s="11">
        <f ca="1">IFERROR(__xludf.DUMMYFUNCTION("COUNTA(SPLIT(Q1044,"" ""))"),160)</f>
        <v>160</v>
      </c>
      <c r="Q1044" s="11">
        <v>28</v>
      </c>
      <c r="R1044" s="11">
        <f ca="1">IFERROR(__xludf.DUMMYFUNCTION("COUNTA(SPLIT($Q1044,CHAR(10),FALSE))"),1)</f>
        <v>1</v>
      </c>
      <c r="S1044" s="2">
        <v>-0.50401290399999998</v>
      </c>
      <c r="T1044" s="2">
        <v>0.51466409800000001</v>
      </c>
      <c r="U1044" s="2">
        <v>103.22</v>
      </c>
      <c r="V1044" s="2">
        <v>0.28000000000000003</v>
      </c>
      <c r="W1044" s="2">
        <v>-0.38</v>
      </c>
      <c r="X1044" s="2">
        <v>0</v>
      </c>
      <c r="Y1044" s="2">
        <v>5.4</v>
      </c>
      <c r="Z1044" s="2">
        <v>0.11878</v>
      </c>
      <c r="AA1044" s="2">
        <v>0.11963</v>
      </c>
      <c r="AB1044" s="2">
        <v>41.724751349999998</v>
      </c>
    </row>
    <row r="1045" spans="1:28" x14ac:dyDescent="0.2">
      <c r="A1045" s="8">
        <v>2622</v>
      </c>
      <c r="B1045" s="5" t="s">
        <v>1319</v>
      </c>
      <c r="C1045" s="5" t="s">
        <v>3515</v>
      </c>
      <c r="D1045" s="5"/>
      <c r="E1045" s="9" t="s">
        <v>3516</v>
      </c>
      <c r="F1045" s="10">
        <v>2019</v>
      </c>
      <c r="G1045" s="10" t="s">
        <v>68</v>
      </c>
      <c r="H1045" s="10" t="s">
        <v>1338</v>
      </c>
      <c r="I1045" s="10">
        <v>900</v>
      </c>
      <c r="J1045" s="10" t="s">
        <v>51</v>
      </c>
      <c r="K1045" s="10" t="s">
        <v>1323</v>
      </c>
      <c r="L1045" s="10" t="s">
        <v>18</v>
      </c>
      <c r="M1045" s="11">
        <v>1</v>
      </c>
      <c r="N1045" s="10">
        <v>1</v>
      </c>
      <c r="O1045" s="12" t="s">
        <v>3517</v>
      </c>
      <c r="P1045" s="11">
        <f ca="1">IFERROR(__xludf.DUMMYFUNCTION("COUNTA(SPLIT(Q1045,"" ""))"),161)</f>
        <v>161</v>
      </c>
      <c r="Q1045" s="11">
        <v>11</v>
      </c>
      <c r="R1045" s="11">
        <f ca="1">IFERROR(__xludf.DUMMYFUNCTION("COUNTA(SPLIT($Q1045,CHAR(10),FALSE))"),3)</f>
        <v>3</v>
      </c>
      <c r="S1045" s="2">
        <v>-1.10578373</v>
      </c>
      <c r="T1045" s="2">
        <v>0.47778173099999999</v>
      </c>
      <c r="U1045" s="2">
        <v>58.93</v>
      </c>
      <c r="V1045" s="2">
        <v>8.7200000000000006</v>
      </c>
      <c r="W1045" s="2">
        <v>7.89</v>
      </c>
      <c r="X1045" s="2">
        <v>11</v>
      </c>
      <c r="Y1045" s="2">
        <v>9.02</v>
      </c>
      <c r="Z1045" s="2">
        <v>0.20416000000000001</v>
      </c>
      <c r="AA1045" s="2">
        <v>0.19955000000000001</v>
      </c>
      <c r="AB1045" s="2">
        <v>18.728665400000001</v>
      </c>
    </row>
    <row r="1046" spans="1:28" x14ac:dyDescent="0.2">
      <c r="A1046" s="8">
        <v>2623</v>
      </c>
      <c r="B1046" s="5" t="s">
        <v>3518</v>
      </c>
      <c r="C1046" s="5" t="s">
        <v>3519</v>
      </c>
      <c r="D1046" s="5"/>
      <c r="E1046" s="9" t="s">
        <v>3520</v>
      </c>
      <c r="F1046" s="10">
        <v>2019</v>
      </c>
      <c r="G1046" s="10" t="s">
        <v>68</v>
      </c>
      <c r="H1046" s="10"/>
      <c r="I1046" s="10">
        <v>1300</v>
      </c>
      <c r="J1046" s="10" t="s">
        <v>51</v>
      </c>
      <c r="K1046" s="10"/>
      <c r="L1046" s="10" t="s">
        <v>22</v>
      </c>
      <c r="M1046" s="11">
        <v>2</v>
      </c>
      <c r="N1046" s="10">
        <v>1.5</v>
      </c>
      <c r="O1046" s="12" t="s">
        <v>3521</v>
      </c>
      <c r="P1046" s="11">
        <f ca="1">IFERROR(__xludf.DUMMYFUNCTION("COUNTA(SPLIT(Q1046,"" ""))"),194)</f>
        <v>194</v>
      </c>
      <c r="Q1046" s="11">
        <v>8</v>
      </c>
      <c r="R1046" s="11">
        <f ca="1">IFERROR(__xludf.DUMMYFUNCTION("COUNTA(SPLIT($Q1046,CHAR(10),FALSE))"),3)</f>
        <v>3</v>
      </c>
      <c r="S1046" s="2">
        <v>-1.063582485</v>
      </c>
      <c r="T1046" s="2">
        <v>0.47092561999999999</v>
      </c>
      <c r="U1046" s="2">
        <v>53.95</v>
      </c>
      <c r="V1046" s="2">
        <v>11.15</v>
      </c>
      <c r="W1046" s="2">
        <v>10.62</v>
      </c>
      <c r="X1046" s="2">
        <v>14</v>
      </c>
      <c r="Y1046" s="2">
        <v>9.5500000000000007</v>
      </c>
      <c r="Z1046" s="2">
        <v>0.32296999999999998</v>
      </c>
      <c r="AA1046" s="2">
        <v>0.29731000000000002</v>
      </c>
      <c r="AB1046" s="2">
        <v>17.381495709999999</v>
      </c>
    </row>
    <row r="1047" spans="1:28" x14ac:dyDescent="0.2">
      <c r="A1047" s="8">
        <v>2624</v>
      </c>
      <c r="B1047" s="5" t="s">
        <v>3522</v>
      </c>
      <c r="C1047" s="5" t="s">
        <v>3523</v>
      </c>
      <c r="D1047" s="5"/>
      <c r="E1047" s="9" t="s">
        <v>3524</v>
      </c>
      <c r="F1047" s="10">
        <v>2019</v>
      </c>
      <c r="G1047" s="10" t="s">
        <v>68</v>
      </c>
      <c r="H1047" s="10"/>
      <c r="I1047" s="10">
        <v>900</v>
      </c>
      <c r="J1047" s="10" t="s">
        <v>17</v>
      </c>
      <c r="K1047" s="10"/>
      <c r="L1047" s="10" t="s">
        <v>18</v>
      </c>
      <c r="M1047" s="11">
        <v>1</v>
      </c>
      <c r="N1047" s="10">
        <v>1</v>
      </c>
      <c r="O1047" s="12" t="s">
        <v>3525</v>
      </c>
      <c r="P1047" s="11">
        <f ca="1">IFERROR(__xludf.DUMMYFUNCTION("COUNTA(SPLIT(Q1047,"" ""))"),179)</f>
        <v>179</v>
      </c>
      <c r="Q1047" s="11">
        <v>11</v>
      </c>
      <c r="R1047" s="11">
        <f ca="1">IFERROR(__xludf.DUMMYFUNCTION("COUNTA(SPLIT($Q1047,CHAR(10),FALSE))"),2)</f>
        <v>2</v>
      </c>
      <c r="S1047" s="2">
        <v>-0.30960529399999998</v>
      </c>
      <c r="T1047" s="2">
        <v>0.46189017700000001</v>
      </c>
      <c r="U1047" s="2">
        <v>77.900000000000006</v>
      </c>
      <c r="V1047" s="2">
        <v>6.46</v>
      </c>
      <c r="W1047" s="2">
        <v>6.55</v>
      </c>
      <c r="X1047" s="2">
        <v>8</v>
      </c>
      <c r="Y1047" s="2">
        <v>7.17</v>
      </c>
      <c r="Z1047" s="2">
        <v>8.3599999999999994E-2</v>
      </c>
      <c r="AA1047" s="2">
        <v>7.6240000000000002E-2</v>
      </c>
      <c r="AB1047" s="2">
        <v>22.921920050000001</v>
      </c>
    </row>
    <row r="1048" spans="1:28" x14ac:dyDescent="0.2">
      <c r="A1048" s="8">
        <v>2625</v>
      </c>
      <c r="B1048" s="5" t="s">
        <v>3526</v>
      </c>
      <c r="C1048" s="5" t="s">
        <v>3527</v>
      </c>
      <c r="D1048" s="5" t="s">
        <v>3031</v>
      </c>
      <c r="E1048" s="9" t="s">
        <v>3528</v>
      </c>
      <c r="F1048" s="10">
        <v>2019</v>
      </c>
      <c r="G1048" s="10" t="s">
        <v>68</v>
      </c>
      <c r="H1048" s="10"/>
      <c r="I1048" s="10">
        <v>1100</v>
      </c>
      <c r="J1048" s="10" t="s">
        <v>17</v>
      </c>
      <c r="K1048" s="10" t="s">
        <v>1354</v>
      </c>
      <c r="L1048" s="10" t="s">
        <v>18</v>
      </c>
      <c r="M1048" s="11">
        <v>1</v>
      </c>
      <c r="N1048" s="10">
        <v>1</v>
      </c>
      <c r="O1048" s="12" t="s">
        <v>3529</v>
      </c>
      <c r="P1048" s="11">
        <f ca="1">IFERROR(__xludf.DUMMYFUNCTION("COUNTA(SPLIT(Q1048,"" ""))"),184)</f>
        <v>184</v>
      </c>
      <c r="Q1048" s="11">
        <v>10</v>
      </c>
      <c r="R1048" s="11">
        <f ca="1">IFERROR(__xludf.DUMMYFUNCTION("COUNTA(SPLIT($Q1048,CHAR(10),FALSE))"),2)</f>
        <v>2</v>
      </c>
      <c r="S1048" s="2">
        <v>-0.34633795299999998</v>
      </c>
      <c r="T1048" s="2">
        <v>0.50399494899999997</v>
      </c>
      <c r="U1048" s="2">
        <v>58.87</v>
      </c>
      <c r="V1048" s="2">
        <v>9.77</v>
      </c>
      <c r="W1048" s="2">
        <v>10.07</v>
      </c>
      <c r="X1048" s="2">
        <v>11</v>
      </c>
      <c r="Y1048" s="2">
        <v>7.24</v>
      </c>
      <c r="Z1048" s="2">
        <v>0.14543</v>
      </c>
      <c r="AA1048" s="2">
        <v>0.13961999999999999</v>
      </c>
      <c r="AB1048" s="2">
        <v>20.563861889999998</v>
      </c>
    </row>
    <row r="1049" spans="1:28" x14ac:dyDescent="0.2">
      <c r="A1049" s="8">
        <v>2626</v>
      </c>
      <c r="B1049" s="5" t="s">
        <v>3530</v>
      </c>
      <c r="C1049" s="5" t="s">
        <v>3531</v>
      </c>
      <c r="D1049" s="5"/>
      <c r="E1049" s="9" t="s">
        <v>3532</v>
      </c>
      <c r="F1049" s="10">
        <v>2019</v>
      </c>
      <c r="G1049" s="10" t="s">
        <v>68</v>
      </c>
      <c r="H1049" s="10"/>
      <c r="I1049" s="10">
        <v>1300</v>
      </c>
      <c r="J1049" s="10" t="s">
        <v>17</v>
      </c>
      <c r="K1049" s="10" t="s">
        <v>1354</v>
      </c>
      <c r="L1049" s="10" t="s">
        <v>18</v>
      </c>
      <c r="M1049" s="11">
        <v>1</v>
      </c>
      <c r="N1049" s="10">
        <v>1</v>
      </c>
      <c r="O1049" s="12" t="s">
        <v>3533</v>
      </c>
      <c r="P1049" s="11">
        <f ca="1">IFERROR(__xludf.DUMMYFUNCTION("COUNTA(SPLIT(Q1049,"" ""))"),181)</f>
        <v>181</v>
      </c>
      <c r="Q1049" s="11">
        <v>8</v>
      </c>
      <c r="R1049" s="11">
        <f ca="1">IFERROR(__xludf.DUMMYFUNCTION("COUNTA(SPLIT($Q1049,CHAR(10),FALSE))"),2)</f>
        <v>2</v>
      </c>
      <c r="S1049" s="2">
        <v>-1.601912797</v>
      </c>
      <c r="T1049" s="2">
        <v>0.444623251</v>
      </c>
      <c r="U1049" s="2">
        <v>63.67</v>
      </c>
      <c r="V1049" s="2">
        <v>10.19</v>
      </c>
      <c r="W1049" s="2">
        <v>10.57</v>
      </c>
      <c r="X1049" s="2">
        <v>11</v>
      </c>
      <c r="Y1049" s="2">
        <v>8.85</v>
      </c>
      <c r="Z1049" s="2">
        <v>0.18898999999999999</v>
      </c>
      <c r="AA1049" s="2">
        <v>0.1769</v>
      </c>
      <c r="AB1049" s="2">
        <v>11.82573208</v>
      </c>
    </row>
    <row r="1050" spans="1:28" x14ac:dyDescent="0.2">
      <c r="A1050" s="8">
        <v>2627</v>
      </c>
      <c r="B1050" s="5" t="s">
        <v>3534</v>
      </c>
      <c r="C1050" s="5" t="s">
        <v>3535</v>
      </c>
      <c r="D1050" s="5"/>
      <c r="E1050" s="9" t="s">
        <v>3536</v>
      </c>
      <c r="F1050" s="10">
        <v>2019</v>
      </c>
      <c r="G1050" s="10" t="s">
        <v>68</v>
      </c>
      <c r="H1050" s="10"/>
      <c r="I1050" s="10">
        <v>1100</v>
      </c>
      <c r="J1050" s="10" t="s">
        <v>17</v>
      </c>
      <c r="K1050" s="10" t="s">
        <v>1354</v>
      </c>
      <c r="L1050" s="10" t="s">
        <v>22</v>
      </c>
      <c r="M1050" s="11">
        <v>2</v>
      </c>
      <c r="N1050" s="10">
        <v>2</v>
      </c>
      <c r="O1050" s="12" t="s">
        <v>3537</v>
      </c>
      <c r="P1050" s="11">
        <f ca="1">IFERROR(__xludf.DUMMYFUNCTION("COUNTA(SPLIT(Q1050,"" ""))"),151)</f>
        <v>151</v>
      </c>
      <c r="Q1050" s="11">
        <v>8</v>
      </c>
      <c r="R1050" s="11">
        <f ca="1">IFERROR(__xludf.DUMMYFUNCTION("COUNTA(SPLIT($Q1050,CHAR(10),FALSE))"),1)</f>
        <v>1</v>
      </c>
      <c r="S1050" s="2">
        <v>0.716514663</v>
      </c>
      <c r="T1050" s="2">
        <v>0.50895999300000005</v>
      </c>
      <c r="U1050" s="2">
        <v>50.41</v>
      </c>
      <c r="V1050" s="2">
        <v>10.92</v>
      </c>
      <c r="W1050" s="2">
        <v>10.93</v>
      </c>
      <c r="X1050" s="2">
        <v>12</v>
      </c>
      <c r="Y1050" s="2">
        <v>8.44</v>
      </c>
      <c r="Z1050" s="2">
        <v>0.23880999999999999</v>
      </c>
      <c r="AA1050" s="2">
        <v>0.25584000000000001</v>
      </c>
      <c r="AB1050" s="2">
        <v>15.28198768</v>
      </c>
    </row>
    <row r="1051" spans="1:28" x14ac:dyDescent="0.2">
      <c r="A1051" s="8">
        <v>2628</v>
      </c>
      <c r="B1051" s="5" t="s">
        <v>1319</v>
      </c>
      <c r="C1051" s="5" t="s">
        <v>3538</v>
      </c>
      <c r="D1051" s="5"/>
      <c r="E1051" s="9" t="s">
        <v>3539</v>
      </c>
      <c r="F1051" s="10">
        <v>2019</v>
      </c>
      <c r="G1051" s="10" t="s">
        <v>68</v>
      </c>
      <c r="H1051" s="10" t="s">
        <v>1322</v>
      </c>
      <c r="I1051" s="10">
        <v>900</v>
      </c>
      <c r="J1051" s="10" t="s">
        <v>51</v>
      </c>
      <c r="K1051" s="10" t="s">
        <v>1323</v>
      </c>
      <c r="L1051" s="10" t="s">
        <v>30</v>
      </c>
      <c r="M1051" s="11">
        <v>3</v>
      </c>
      <c r="N1051" s="10">
        <v>3</v>
      </c>
      <c r="O1051" s="12" t="s">
        <v>3540</v>
      </c>
      <c r="P1051" s="11">
        <f ca="1">IFERROR(__xludf.DUMMYFUNCTION("COUNTA(SPLIT(Q1051,"" ""))"),192)</f>
        <v>192</v>
      </c>
      <c r="Q1051" s="11">
        <v>13</v>
      </c>
      <c r="R1051" s="11">
        <f ca="1">IFERROR(__xludf.DUMMYFUNCTION("COUNTA(SPLIT($Q1051,CHAR(10),FALSE))"),2)</f>
        <v>2</v>
      </c>
      <c r="S1051" s="2">
        <v>-0.268863774</v>
      </c>
      <c r="T1051" s="2">
        <v>0.47878005200000001</v>
      </c>
      <c r="U1051" s="2">
        <v>56.5</v>
      </c>
      <c r="V1051" s="2">
        <v>9.09</v>
      </c>
      <c r="W1051" s="2">
        <v>8.3800000000000008</v>
      </c>
      <c r="X1051" s="2">
        <v>11</v>
      </c>
      <c r="Y1051" s="2">
        <v>9.42</v>
      </c>
      <c r="Z1051" s="2">
        <v>0.25929000000000002</v>
      </c>
      <c r="AA1051" s="2">
        <v>0.22528999999999999</v>
      </c>
      <c r="AB1051" s="2">
        <v>14.500131079999999</v>
      </c>
    </row>
    <row r="1052" spans="1:28" x14ac:dyDescent="0.2">
      <c r="A1052" s="8">
        <v>2629</v>
      </c>
      <c r="B1052" s="5" t="s">
        <v>3541</v>
      </c>
      <c r="C1052" s="5" t="s">
        <v>3542</v>
      </c>
      <c r="D1052" s="5"/>
      <c r="E1052" s="9" t="s">
        <v>3543</v>
      </c>
      <c r="F1052" s="10">
        <v>2019</v>
      </c>
      <c r="G1052" s="10" t="s">
        <v>68</v>
      </c>
      <c r="H1052" s="10"/>
      <c r="I1052" s="10">
        <v>1300</v>
      </c>
      <c r="J1052" s="10" t="s">
        <v>17</v>
      </c>
      <c r="K1052" s="10"/>
      <c r="L1052" s="10" t="s">
        <v>30</v>
      </c>
      <c r="M1052" s="11">
        <v>3</v>
      </c>
      <c r="N1052" s="10">
        <v>2.5</v>
      </c>
      <c r="O1052" s="12" t="s">
        <v>3544</v>
      </c>
      <c r="P1052" s="11">
        <f ca="1">IFERROR(__xludf.DUMMYFUNCTION("COUNTA(SPLIT(Q1052,"" ""))"),167)</f>
        <v>167</v>
      </c>
      <c r="Q1052" s="11">
        <v>8</v>
      </c>
      <c r="R1052" s="11">
        <f ca="1">IFERROR(__xludf.DUMMYFUNCTION("COUNTA(SPLIT($Q1052,CHAR(10),FALSE))"),1)</f>
        <v>1</v>
      </c>
      <c r="S1052" s="2">
        <v>0.19217806300000001</v>
      </c>
      <c r="T1052" s="2">
        <v>0.50336772299999999</v>
      </c>
      <c r="U1052" s="2">
        <v>49.58</v>
      </c>
      <c r="V1052" s="2">
        <v>11.65</v>
      </c>
      <c r="W1052" s="2">
        <v>12.84</v>
      </c>
      <c r="X1052" s="2">
        <v>12</v>
      </c>
      <c r="Y1052" s="2">
        <v>8.57</v>
      </c>
      <c r="Z1052" s="2">
        <v>0.17077000000000001</v>
      </c>
      <c r="AA1052" s="2">
        <v>0.16461999999999999</v>
      </c>
      <c r="AB1052" s="2">
        <v>15.137528059999999</v>
      </c>
    </row>
    <row r="1053" spans="1:28" x14ac:dyDescent="0.2">
      <c r="A1053" s="8">
        <v>2630</v>
      </c>
      <c r="B1053" s="5" t="s">
        <v>3545</v>
      </c>
      <c r="C1053" s="5" t="s">
        <v>3546</v>
      </c>
      <c r="D1053" s="5" t="s">
        <v>3031</v>
      </c>
      <c r="E1053" s="9" t="s">
        <v>3547</v>
      </c>
      <c r="F1053" s="10">
        <v>2019</v>
      </c>
      <c r="G1053" s="10" t="s">
        <v>68</v>
      </c>
      <c r="H1053" s="10"/>
      <c r="I1053" s="10">
        <v>1300</v>
      </c>
      <c r="J1053" s="10" t="s">
        <v>17</v>
      </c>
      <c r="K1053" s="10" t="s">
        <v>1354</v>
      </c>
      <c r="L1053" s="10" t="s">
        <v>18</v>
      </c>
      <c r="M1053" s="11">
        <v>1</v>
      </c>
      <c r="N1053" s="10">
        <v>1</v>
      </c>
      <c r="O1053" s="12" t="s">
        <v>3548</v>
      </c>
      <c r="P1053" s="11">
        <f ca="1">IFERROR(__xludf.DUMMYFUNCTION("COUNTA(SPLIT(Q1053,"" ""))"),165)</f>
        <v>165</v>
      </c>
      <c r="Q1053" s="11">
        <v>8</v>
      </c>
      <c r="R1053" s="11">
        <f ca="1">IFERROR(__xludf.DUMMYFUNCTION("COUNTA(SPLIT($Q1053,CHAR(10),FALSE))"),2)</f>
        <v>2</v>
      </c>
      <c r="S1053" s="2">
        <v>-0.37664008599999999</v>
      </c>
      <c r="T1053" s="2">
        <v>0.46794402899999998</v>
      </c>
      <c r="U1053" s="2">
        <v>42.22</v>
      </c>
      <c r="V1053" s="2">
        <v>12.62</v>
      </c>
      <c r="W1053" s="2">
        <v>12.91</v>
      </c>
      <c r="X1053" s="2">
        <v>13</v>
      </c>
      <c r="Y1053" s="2">
        <v>8.8000000000000007</v>
      </c>
      <c r="Z1053" s="2">
        <v>0.17297000000000001</v>
      </c>
      <c r="AA1053" s="2">
        <v>0.16674</v>
      </c>
      <c r="AB1053" s="2">
        <v>12.131974</v>
      </c>
    </row>
    <row r="1054" spans="1:28" x14ac:dyDescent="0.2">
      <c r="A1054" s="8">
        <v>2631</v>
      </c>
      <c r="B1054" s="5" t="s">
        <v>3549</v>
      </c>
      <c r="C1054" s="5" t="s">
        <v>3550</v>
      </c>
      <c r="D1054" s="5"/>
      <c r="E1054" s="9" t="s">
        <v>3551</v>
      </c>
      <c r="F1054" s="10">
        <v>2019</v>
      </c>
      <c r="G1054" s="10" t="s">
        <v>68</v>
      </c>
      <c r="H1054" s="10"/>
      <c r="I1054" s="10">
        <v>900</v>
      </c>
      <c r="J1054" s="10" t="s">
        <v>51</v>
      </c>
      <c r="K1054" s="10"/>
      <c r="L1054" s="10" t="s">
        <v>18</v>
      </c>
      <c r="M1054" s="11">
        <v>1</v>
      </c>
      <c r="N1054" s="10">
        <v>1</v>
      </c>
      <c r="O1054" s="12" t="s">
        <v>3552</v>
      </c>
      <c r="P1054" s="11">
        <f ca="1">IFERROR(__xludf.DUMMYFUNCTION("COUNTA(SPLIT(Q1054,"" ""))"),185)</f>
        <v>185</v>
      </c>
      <c r="Q1054" s="11">
        <v>12</v>
      </c>
      <c r="R1054" s="11">
        <f ca="1">IFERROR(__xludf.DUMMYFUNCTION("COUNTA(SPLIT($Q1054,CHAR(10),FALSE))"),2)</f>
        <v>2</v>
      </c>
      <c r="S1054" s="2">
        <v>0.62103270799999999</v>
      </c>
      <c r="T1054" s="2">
        <v>0.52875770899999996</v>
      </c>
      <c r="U1054" s="2">
        <v>65.569999999999993</v>
      </c>
      <c r="V1054" s="2">
        <v>7.96</v>
      </c>
      <c r="W1054" s="2">
        <v>8.0399999999999991</v>
      </c>
      <c r="X1054" s="2">
        <v>11</v>
      </c>
      <c r="Y1054" s="2">
        <v>8.23</v>
      </c>
      <c r="Z1054" s="2">
        <v>0.18142</v>
      </c>
      <c r="AA1054" s="2">
        <v>0.16869000000000001</v>
      </c>
      <c r="AB1054" s="2">
        <v>21.094064249999999</v>
      </c>
    </row>
    <row r="1055" spans="1:28" x14ac:dyDescent="0.2">
      <c r="A1055" s="8">
        <v>2632</v>
      </c>
      <c r="B1055" s="5" t="s">
        <v>3553</v>
      </c>
      <c r="C1055" s="5" t="s">
        <v>3554</v>
      </c>
      <c r="D1055" s="5"/>
      <c r="E1055" s="9" t="s">
        <v>3555</v>
      </c>
      <c r="F1055" s="10">
        <v>2019</v>
      </c>
      <c r="G1055" s="10" t="s">
        <v>68</v>
      </c>
      <c r="H1055" s="10"/>
      <c r="I1055" s="10">
        <v>1300</v>
      </c>
      <c r="J1055" s="10" t="s">
        <v>17</v>
      </c>
      <c r="K1055" s="10" t="s">
        <v>1354</v>
      </c>
      <c r="L1055" s="10" t="s">
        <v>18</v>
      </c>
      <c r="M1055" s="11">
        <v>1</v>
      </c>
      <c r="N1055" s="10">
        <v>1</v>
      </c>
      <c r="O1055" s="12" t="s">
        <v>3556</v>
      </c>
      <c r="P1055" s="11">
        <f ca="1">IFERROR(__xludf.DUMMYFUNCTION("COUNTA(SPLIT(Q1055,"" ""))"),180)</f>
        <v>180</v>
      </c>
      <c r="Q1055" s="11">
        <v>7</v>
      </c>
      <c r="R1055" s="11">
        <f ca="1">IFERROR(__xludf.DUMMYFUNCTION("COUNTA(SPLIT($Q1055,CHAR(10),FALSE))"),2)</f>
        <v>2</v>
      </c>
      <c r="S1055" s="2">
        <v>-1.5865804569999999</v>
      </c>
      <c r="T1055" s="2">
        <v>0.46406009100000001</v>
      </c>
      <c r="U1055" s="2">
        <v>48.01</v>
      </c>
      <c r="V1055" s="2">
        <v>12.12</v>
      </c>
      <c r="W1055" s="2">
        <v>13.58</v>
      </c>
      <c r="X1055" s="2">
        <v>13</v>
      </c>
      <c r="Y1055" s="2">
        <v>9.6</v>
      </c>
      <c r="Z1055" s="2">
        <v>0.28554000000000002</v>
      </c>
      <c r="AA1055" s="2">
        <v>0.28404000000000001</v>
      </c>
      <c r="AB1055" s="2">
        <v>11.57713525</v>
      </c>
    </row>
    <row r="1056" spans="1:28" x14ac:dyDescent="0.2">
      <c r="A1056" s="8">
        <v>2633</v>
      </c>
      <c r="B1056" s="5" t="s">
        <v>3557</v>
      </c>
      <c r="C1056" s="5" t="s">
        <v>3558</v>
      </c>
      <c r="D1056" s="5" t="s">
        <v>3031</v>
      </c>
      <c r="E1056" s="9" t="s">
        <v>3559</v>
      </c>
      <c r="F1056" s="10">
        <v>2019</v>
      </c>
      <c r="G1056" s="10" t="s">
        <v>68</v>
      </c>
      <c r="H1056" s="10"/>
      <c r="I1056" s="10">
        <v>900</v>
      </c>
      <c r="J1056" s="10" t="s">
        <v>17</v>
      </c>
      <c r="K1056" s="10" t="s">
        <v>1354</v>
      </c>
      <c r="L1056" s="10" t="s">
        <v>22</v>
      </c>
      <c r="M1056" s="11">
        <v>2</v>
      </c>
      <c r="N1056" s="10">
        <v>1.5</v>
      </c>
      <c r="O1056" s="12" t="s">
        <v>3560</v>
      </c>
      <c r="P1056" s="11">
        <f ca="1">IFERROR(__xludf.DUMMYFUNCTION("COUNTA(SPLIT(Q1056,"" ""))"),196)</f>
        <v>196</v>
      </c>
      <c r="Q1056" s="11">
        <v>16</v>
      </c>
      <c r="R1056" s="11">
        <f ca="1">IFERROR(__xludf.DUMMYFUNCTION("COUNTA(SPLIT($Q1056,CHAR(10),FALSE))"),3)</f>
        <v>3</v>
      </c>
      <c r="S1056" s="2">
        <v>-0.425918766</v>
      </c>
      <c r="T1056" s="2">
        <v>0.48778359199999999</v>
      </c>
      <c r="U1056" s="2">
        <v>65.400000000000006</v>
      </c>
      <c r="V1056" s="2">
        <v>7.23</v>
      </c>
      <c r="W1056" s="2">
        <v>8.24</v>
      </c>
      <c r="X1056" s="2">
        <v>10</v>
      </c>
      <c r="Y1056" s="2">
        <v>8.14</v>
      </c>
      <c r="Z1056" s="2">
        <v>0.24529000000000001</v>
      </c>
      <c r="AA1056" s="2">
        <v>0.20121</v>
      </c>
      <c r="AB1056" s="2">
        <v>16.980855179999999</v>
      </c>
    </row>
    <row r="1057" spans="1:28" x14ac:dyDescent="0.2">
      <c r="A1057" s="8">
        <v>2634</v>
      </c>
      <c r="B1057" s="5" t="s">
        <v>3561</v>
      </c>
      <c r="C1057" s="5" t="s">
        <v>3562</v>
      </c>
      <c r="D1057" s="5"/>
      <c r="E1057" s="9" t="s">
        <v>3563</v>
      </c>
      <c r="F1057" s="10">
        <v>2019</v>
      </c>
      <c r="G1057" s="10" t="s">
        <v>68</v>
      </c>
      <c r="H1057" s="10"/>
      <c r="I1057" s="10">
        <v>1100</v>
      </c>
      <c r="J1057" s="10" t="s">
        <v>17</v>
      </c>
      <c r="K1057" s="10"/>
      <c r="L1057" s="10" t="s">
        <v>22</v>
      </c>
      <c r="M1057" s="11">
        <v>2</v>
      </c>
      <c r="N1057" s="10">
        <v>2</v>
      </c>
      <c r="O1057" s="12" t="s">
        <v>3564</v>
      </c>
      <c r="P1057" s="11">
        <f ca="1">IFERROR(__xludf.DUMMYFUNCTION("COUNTA(SPLIT(Q1057,"" ""))"),165)</f>
        <v>165</v>
      </c>
      <c r="Q1057" s="11">
        <v>9</v>
      </c>
      <c r="R1057" s="11">
        <f ca="1">IFERROR(__xludf.DUMMYFUNCTION("COUNTA(SPLIT($Q1057,CHAR(10),FALSE))"),2)</f>
        <v>2</v>
      </c>
      <c r="S1057" s="2">
        <v>9.3524733999999998E-2</v>
      </c>
      <c r="T1057" s="2">
        <v>0.46233871599999998</v>
      </c>
      <c r="U1057" s="2">
        <v>42.61</v>
      </c>
      <c r="V1057" s="2">
        <v>11.93</v>
      </c>
      <c r="W1057" s="2">
        <v>12.87</v>
      </c>
      <c r="X1057" s="2">
        <v>14</v>
      </c>
      <c r="Y1057" s="2">
        <v>9.4700000000000006</v>
      </c>
      <c r="Z1057" s="2">
        <v>0.24234</v>
      </c>
      <c r="AA1057" s="2">
        <v>0.23491000000000001</v>
      </c>
      <c r="AB1057" s="2">
        <v>9.83039123</v>
      </c>
    </row>
    <row r="1058" spans="1:28" x14ac:dyDescent="0.2">
      <c r="A1058" s="8">
        <v>2635</v>
      </c>
      <c r="B1058" s="5" t="s">
        <v>3565</v>
      </c>
      <c r="C1058" s="5" t="s">
        <v>3566</v>
      </c>
      <c r="D1058" s="5"/>
      <c r="E1058" s="9" t="s">
        <v>3567</v>
      </c>
      <c r="F1058" s="10">
        <v>2019</v>
      </c>
      <c r="G1058" s="10" t="s">
        <v>68</v>
      </c>
      <c r="H1058" s="10"/>
      <c r="I1058" s="10">
        <v>1300</v>
      </c>
      <c r="J1058" s="10" t="s">
        <v>17</v>
      </c>
      <c r="K1058" s="10" t="s">
        <v>1354</v>
      </c>
      <c r="L1058" s="10" t="s">
        <v>18</v>
      </c>
      <c r="M1058" s="11">
        <v>1</v>
      </c>
      <c r="N1058" s="10">
        <v>1</v>
      </c>
      <c r="O1058" s="12" t="s">
        <v>3568</v>
      </c>
      <c r="P1058" s="11">
        <f ca="1">IFERROR(__xludf.DUMMYFUNCTION("COUNTA(SPLIT(Q1058,"" ""))"),179)</f>
        <v>179</v>
      </c>
      <c r="Q1058" s="11">
        <v>8</v>
      </c>
      <c r="R1058" s="11">
        <f ca="1">IFERROR(__xludf.DUMMYFUNCTION("COUNTA(SPLIT($Q1058,CHAR(10),FALSE))"),2)</f>
        <v>2</v>
      </c>
      <c r="S1058" s="2">
        <v>-1.291231784</v>
      </c>
      <c r="T1058" s="2">
        <v>0.45786967099999998</v>
      </c>
      <c r="U1058" s="2">
        <v>50.34</v>
      </c>
      <c r="V1058" s="2">
        <v>11.89</v>
      </c>
      <c r="W1058" s="2">
        <v>12.91</v>
      </c>
      <c r="X1058" s="2">
        <v>12</v>
      </c>
      <c r="Y1058" s="2">
        <v>9.4499999999999993</v>
      </c>
      <c r="Z1058" s="2">
        <v>0.15815000000000001</v>
      </c>
      <c r="AA1058" s="2">
        <v>0.13972000000000001</v>
      </c>
      <c r="AB1058" s="2">
        <v>10.411993219999999</v>
      </c>
    </row>
    <row r="1059" spans="1:28" x14ac:dyDescent="0.2">
      <c r="A1059" s="8">
        <v>2636</v>
      </c>
      <c r="B1059" s="5" t="s">
        <v>3569</v>
      </c>
      <c r="C1059" s="5" t="s">
        <v>3570</v>
      </c>
      <c r="D1059" s="5" t="s">
        <v>3031</v>
      </c>
      <c r="E1059" s="9" t="s">
        <v>3571</v>
      </c>
      <c r="F1059" s="10">
        <v>2019</v>
      </c>
      <c r="G1059" s="10" t="s">
        <v>68</v>
      </c>
      <c r="H1059" s="10"/>
      <c r="I1059" s="10">
        <v>1300</v>
      </c>
      <c r="J1059" s="10" t="s">
        <v>17</v>
      </c>
      <c r="K1059" s="10" t="s">
        <v>1354</v>
      </c>
      <c r="L1059" s="10" t="s">
        <v>18</v>
      </c>
      <c r="M1059" s="11">
        <v>1</v>
      </c>
      <c r="N1059" s="10">
        <v>1</v>
      </c>
      <c r="O1059" s="12" t="s">
        <v>3572</v>
      </c>
      <c r="P1059" s="11">
        <f ca="1">IFERROR(__xludf.DUMMYFUNCTION("COUNTA(SPLIT(Q1059,"" ""))"),171)</f>
        <v>171</v>
      </c>
      <c r="Q1059" s="11">
        <v>8</v>
      </c>
      <c r="R1059" s="11">
        <f ca="1">IFERROR(__xludf.DUMMYFUNCTION("COUNTA(SPLIT($Q1059,CHAR(10),FALSE))"),1)</f>
        <v>1</v>
      </c>
      <c r="S1059" s="2">
        <v>-1.579832471</v>
      </c>
      <c r="T1059" s="2">
        <v>0.48333326700000001</v>
      </c>
      <c r="U1059" s="2">
        <v>57.5</v>
      </c>
      <c r="V1059" s="2">
        <v>10.55</v>
      </c>
      <c r="W1059" s="2">
        <v>12.13</v>
      </c>
      <c r="X1059" s="2">
        <v>12</v>
      </c>
      <c r="Y1059" s="2">
        <v>9.68</v>
      </c>
      <c r="Z1059" s="2">
        <v>0.30853000000000003</v>
      </c>
      <c r="AA1059" s="2">
        <v>0.30962000000000001</v>
      </c>
      <c r="AB1059" s="2">
        <v>18.049999230000001</v>
      </c>
    </row>
    <row r="1060" spans="1:28" x14ac:dyDescent="0.2">
      <c r="A1060" s="8">
        <v>2637</v>
      </c>
      <c r="B1060" s="5" t="s">
        <v>3573</v>
      </c>
      <c r="C1060" s="5" t="s">
        <v>3574</v>
      </c>
      <c r="D1060" s="5"/>
      <c r="E1060" s="9" t="s">
        <v>3575</v>
      </c>
      <c r="F1060" s="10">
        <v>2019</v>
      </c>
      <c r="G1060" s="10" t="s">
        <v>68</v>
      </c>
      <c r="H1060" s="10"/>
      <c r="I1060" s="10">
        <v>1300</v>
      </c>
      <c r="J1060" s="10" t="s">
        <v>17</v>
      </c>
      <c r="K1060" s="10"/>
      <c r="L1060" s="10" t="s">
        <v>22</v>
      </c>
      <c r="M1060" s="11">
        <v>2</v>
      </c>
      <c r="N1060" s="10">
        <v>1.5</v>
      </c>
      <c r="O1060" s="12" t="s">
        <v>3576</v>
      </c>
      <c r="P1060" s="11">
        <f ca="1">IFERROR(__xludf.DUMMYFUNCTION("COUNTA(SPLIT(Q1060,"" ""))"),174)</f>
        <v>174</v>
      </c>
      <c r="Q1060" s="11">
        <v>7</v>
      </c>
      <c r="R1060" s="11">
        <f ca="1">IFERROR(__xludf.DUMMYFUNCTION("COUNTA(SPLIT($Q1060,CHAR(10),FALSE))"),1)</f>
        <v>1</v>
      </c>
      <c r="S1060" s="2">
        <v>1.020308011</v>
      </c>
      <c r="T1060" s="2">
        <v>0.581428944</v>
      </c>
      <c r="U1060" s="2">
        <v>60.05</v>
      </c>
      <c r="V1060" s="2">
        <v>11.06</v>
      </c>
      <c r="W1060" s="2">
        <v>12.18</v>
      </c>
      <c r="X1060" s="2">
        <v>11</v>
      </c>
      <c r="Y1060" s="2">
        <v>7.86</v>
      </c>
      <c r="Z1060" s="2">
        <v>0.25984000000000002</v>
      </c>
      <c r="AA1060" s="2">
        <v>0.25724999999999998</v>
      </c>
      <c r="AB1060" s="2">
        <v>15.89634596</v>
      </c>
    </row>
    <row r="1061" spans="1:28" x14ac:dyDescent="0.2">
      <c r="A1061" s="8">
        <v>2638</v>
      </c>
      <c r="B1061" s="5" t="s">
        <v>3577</v>
      </c>
      <c r="C1061" s="5" t="s">
        <v>3578</v>
      </c>
      <c r="D1061" s="5" t="s">
        <v>1450</v>
      </c>
      <c r="E1061" s="9" t="s">
        <v>1451</v>
      </c>
      <c r="F1061" s="10">
        <v>2019</v>
      </c>
      <c r="G1061" s="10" t="s">
        <v>16</v>
      </c>
      <c r="H1061" s="10"/>
      <c r="I1061" s="10">
        <v>500</v>
      </c>
      <c r="J1061" s="10" t="s">
        <v>17</v>
      </c>
      <c r="K1061" s="10" t="s">
        <v>1354</v>
      </c>
      <c r="L1061" s="10" t="s">
        <v>18</v>
      </c>
      <c r="M1061" s="11">
        <v>1</v>
      </c>
      <c r="N1061" s="10">
        <v>1</v>
      </c>
      <c r="O1061" s="12" t="s">
        <v>3579</v>
      </c>
      <c r="P1061" s="11">
        <f ca="1">IFERROR(__xludf.DUMMYFUNCTION("COUNTA(SPLIT(Q1061,"" ""))"),171)</f>
        <v>171</v>
      </c>
      <c r="Q1061" s="11">
        <v>17</v>
      </c>
      <c r="R1061" s="11">
        <f ca="1">IFERROR(__xludf.DUMMYFUNCTION("COUNTA(SPLIT($Q1061,CHAR(10),FALSE))"),1)</f>
        <v>1</v>
      </c>
      <c r="S1061" s="2">
        <v>-0.59440465300000001</v>
      </c>
      <c r="T1061" s="2">
        <v>0.46624167100000002</v>
      </c>
      <c r="U1061" s="2">
        <v>80.86</v>
      </c>
      <c r="V1061" s="2">
        <v>4.4800000000000004</v>
      </c>
      <c r="W1061" s="2">
        <v>4.79</v>
      </c>
      <c r="X1061" s="2">
        <v>8</v>
      </c>
      <c r="Y1061" s="2">
        <v>5.89</v>
      </c>
      <c r="Z1061" s="2">
        <v>6.8220000000000003E-2</v>
      </c>
      <c r="AA1061" s="2">
        <v>7.0709999999999995E-2</v>
      </c>
      <c r="AB1061" s="2">
        <v>26.009055199999999</v>
      </c>
    </row>
    <row r="1062" spans="1:28" x14ac:dyDescent="0.2">
      <c r="A1062" s="8">
        <v>2639</v>
      </c>
      <c r="B1062" s="5" t="s">
        <v>3580</v>
      </c>
      <c r="C1062" s="5" t="s">
        <v>3581</v>
      </c>
      <c r="D1062" s="5"/>
      <c r="E1062" s="9" t="s">
        <v>3582</v>
      </c>
      <c r="F1062" s="10">
        <v>2019</v>
      </c>
      <c r="G1062" s="10" t="s">
        <v>68</v>
      </c>
      <c r="H1062" s="10"/>
      <c r="I1062" s="10">
        <v>1100</v>
      </c>
      <c r="J1062" s="10" t="s">
        <v>17</v>
      </c>
      <c r="K1062" s="10" t="s">
        <v>1354</v>
      </c>
      <c r="L1062" s="10" t="s">
        <v>22</v>
      </c>
      <c r="M1062" s="11">
        <v>2</v>
      </c>
      <c r="N1062" s="10">
        <v>1.5</v>
      </c>
      <c r="O1062" s="12" t="s">
        <v>3583</v>
      </c>
      <c r="P1062" s="11">
        <f ca="1">IFERROR(__xludf.DUMMYFUNCTION("COUNTA(SPLIT(Q1062,"" ""))"),174)</f>
        <v>174</v>
      </c>
      <c r="Q1062" s="11">
        <v>10</v>
      </c>
      <c r="R1062" s="11">
        <f ca="1">IFERROR(__xludf.DUMMYFUNCTION("COUNTA(SPLIT($Q1062,CHAR(10),FALSE))"),1)</f>
        <v>1</v>
      </c>
      <c r="S1062" s="2">
        <v>-1.179180106</v>
      </c>
      <c r="T1062" s="2">
        <v>0.46466486899999998</v>
      </c>
      <c r="U1062" s="2">
        <v>65.89</v>
      </c>
      <c r="V1062" s="2">
        <v>8.09</v>
      </c>
      <c r="W1062" s="2">
        <v>8.3699999999999992</v>
      </c>
      <c r="X1062" s="2">
        <v>10</v>
      </c>
      <c r="Y1062" s="2">
        <v>7.9</v>
      </c>
      <c r="Z1062" s="2">
        <v>0.21786</v>
      </c>
      <c r="AA1062" s="2">
        <v>0.20299</v>
      </c>
      <c r="AB1062" s="2">
        <v>15.298553480000001</v>
      </c>
    </row>
    <row r="1063" spans="1:28" x14ac:dyDescent="0.2">
      <c r="A1063" s="8">
        <v>2641</v>
      </c>
      <c r="B1063" s="5" t="s">
        <v>3584</v>
      </c>
      <c r="C1063" s="5" t="s">
        <v>3585</v>
      </c>
      <c r="D1063" s="5" t="s">
        <v>3031</v>
      </c>
      <c r="E1063" s="9" t="s">
        <v>3586</v>
      </c>
      <c r="F1063" s="10">
        <v>2019</v>
      </c>
      <c r="G1063" s="10" t="s">
        <v>68</v>
      </c>
      <c r="H1063" s="10"/>
      <c r="I1063" s="10">
        <v>1100</v>
      </c>
      <c r="J1063" s="10" t="s">
        <v>17</v>
      </c>
      <c r="K1063" s="10" t="s">
        <v>1354</v>
      </c>
      <c r="L1063" s="10" t="s">
        <v>22</v>
      </c>
      <c r="M1063" s="11">
        <v>2</v>
      </c>
      <c r="N1063" s="10">
        <v>2</v>
      </c>
      <c r="O1063" s="12" t="s">
        <v>3587</v>
      </c>
      <c r="P1063" s="11">
        <f ca="1">IFERROR(__xludf.DUMMYFUNCTION("COUNTA(SPLIT(Q1063,"" ""))"),192)</f>
        <v>192</v>
      </c>
      <c r="Q1063" s="11">
        <v>10</v>
      </c>
      <c r="R1063" s="11">
        <f ca="1">IFERROR(__xludf.DUMMYFUNCTION("COUNTA(SPLIT($Q1063,CHAR(10),FALSE))"),1)</f>
        <v>1</v>
      </c>
      <c r="S1063" s="2">
        <v>-0.90412853800000004</v>
      </c>
      <c r="T1063" s="2">
        <v>0.45757932000000001</v>
      </c>
      <c r="U1063" s="2">
        <v>48.55</v>
      </c>
      <c r="V1063" s="2">
        <v>11.26</v>
      </c>
      <c r="W1063" s="2">
        <v>11.44</v>
      </c>
      <c r="X1063" s="2">
        <v>13</v>
      </c>
      <c r="Y1063" s="2">
        <v>9.11</v>
      </c>
      <c r="Z1063" s="2">
        <v>0.29170000000000001</v>
      </c>
      <c r="AA1063" s="2">
        <v>0.26195000000000002</v>
      </c>
      <c r="AB1063" s="2">
        <v>14.87979634</v>
      </c>
    </row>
    <row r="1064" spans="1:28" x14ac:dyDescent="0.2">
      <c r="A1064" s="8">
        <v>2643</v>
      </c>
      <c r="B1064" s="5" t="s">
        <v>1319</v>
      </c>
      <c r="C1064" s="5" t="s">
        <v>2288</v>
      </c>
      <c r="D1064" s="5"/>
      <c r="E1064" s="9" t="s">
        <v>3588</v>
      </c>
      <c r="F1064" s="10">
        <v>2019</v>
      </c>
      <c r="G1064" s="10" t="s">
        <v>68</v>
      </c>
      <c r="H1064" s="10" t="s">
        <v>1346</v>
      </c>
      <c r="I1064" s="10">
        <v>1100</v>
      </c>
      <c r="J1064" s="10" t="s">
        <v>51</v>
      </c>
      <c r="K1064" s="10" t="s">
        <v>1323</v>
      </c>
      <c r="L1064" s="10" t="s">
        <v>18</v>
      </c>
      <c r="M1064" s="11">
        <v>1</v>
      </c>
      <c r="N1064" s="10">
        <v>1</v>
      </c>
      <c r="O1064" s="12" t="s">
        <v>3589</v>
      </c>
      <c r="P1064" s="11">
        <f ca="1">IFERROR(__xludf.DUMMYFUNCTION("COUNTA(SPLIT(Q1064,"" ""))"),174)</f>
        <v>174</v>
      </c>
      <c r="Q1064" s="11">
        <v>12</v>
      </c>
      <c r="R1064" s="11">
        <f ca="1">IFERROR(__xludf.DUMMYFUNCTION("COUNTA(SPLIT($Q1064,CHAR(10),FALSE))"),4)</f>
        <v>4</v>
      </c>
      <c r="S1064" s="2">
        <v>-2.0303451610000001</v>
      </c>
      <c r="T1064" s="2">
        <v>0.51776998399999996</v>
      </c>
      <c r="U1064" s="2">
        <v>43.41</v>
      </c>
      <c r="V1064" s="2">
        <v>10.59</v>
      </c>
      <c r="W1064" s="2">
        <v>10.27</v>
      </c>
      <c r="X1064" s="2">
        <v>13</v>
      </c>
      <c r="Y1064" s="2">
        <v>10.11</v>
      </c>
      <c r="Z1064" s="2">
        <v>0.34898000000000001</v>
      </c>
      <c r="AA1064" s="2">
        <v>0.33865000000000001</v>
      </c>
      <c r="AB1064" s="2">
        <v>7.1369168089999997</v>
      </c>
    </row>
    <row r="1065" spans="1:28" x14ac:dyDescent="0.2">
      <c r="A1065" s="8">
        <v>2644</v>
      </c>
      <c r="B1065" s="5" t="s">
        <v>3590</v>
      </c>
      <c r="C1065" s="5" t="s">
        <v>3591</v>
      </c>
      <c r="D1065" s="5" t="s">
        <v>2705</v>
      </c>
      <c r="E1065" s="14" t="s">
        <v>1402</v>
      </c>
      <c r="F1065" s="10">
        <v>2019</v>
      </c>
      <c r="G1065" s="10" t="s">
        <v>16</v>
      </c>
      <c r="H1065" s="10"/>
      <c r="I1065" s="10">
        <v>700</v>
      </c>
      <c r="J1065" s="10" t="s">
        <v>17</v>
      </c>
      <c r="K1065" s="10" t="s">
        <v>1354</v>
      </c>
      <c r="L1065" s="10" t="s">
        <v>18</v>
      </c>
      <c r="M1065" s="11">
        <v>1</v>
      </c>
      <c r="N1065" s="10">
        <v>1</v>
      </c>
      <c r="O1065" s="12" t="s">
        <v>3592</v>
      </c>
      <c r="P1065" s="11">
        <f ca="1">IFERROR(__xludf.DUMMYFUNCTION("COUNTA(SPLIT(Q1065,"" ""))"),176)</f>
        <v>176</v>
      </c>
      <c r="Q1065" s="11">
        <v>18</v>
      </c>
      <c r="R1065" s="11">
        <f ca="1">IFERROR(__xludf.DUMMYFUNCTION("COUNTA(SPLIT($Q1065,CHAR(10),FALSE))"),1)</f>
        <v>1</v>
      </c>
      <c r="S1065" s="2">
        <v>-0.25777626399999998</v>
      </c>
      <c r="T1065" s="2">
        <v>0.48293847699999998</v>
      </c>
      <c r="U1065" s="2">
        <v>76.739999999999995</v>
      </c>
      <c r="V1065" s="2">
        <v>4.9800000000000004</v>
      </c>
      <c r="W1065" s="2">
        <v>3.78</v>
      </c>
      <c r="X1065" s="2">
        <v>8</v>
      </c>
      <c r="Y1065" s="2">
        <v>6.27</v>
      </c>
      <c r="Z1065" s="2">
        <v>0.22908999999999999</v>
      </c>
      <c r="AA1065" s="2">
        <v>0.22070999999999999</v>
      </c>
      <c r="AB1065" s="2">
        <v>23.546788809999999</v>
      </c>
    </row>
    <row r="1066" spans="1:28" x14ac:dyDescent="0.2">
      <c r="A1066" s="8">
        <v>2646</v>
      </c>
      <c r="B1066" s="5" t="s">
        <v>3590</v>
      </c>
      <c r="C1066" s="5" t="s">
        <v>3593</v>
      </c>
      <c r="D1066" s="5" t="s">
        <v>1450</v>
      </c>
      <c r="E1066" s="9" t="s">
        <v>1451</v>
      </c>
      <c r="F1066" s="10">
        <v>2019</v>
      </c>
      <c r="G1066" s="10" t="s">
        <v>16</v>
      </c>
      <c r="H1066" s="10"/>
      <c r="I1066" s="10">
        <v>300</v>
      </c>
      <c r="J1066" s="10" t="s">
        <v>17</v>
      </c>
      <c r="K1066" s="10" t="s">
        <v>1354</v>
      </c>
      <c r="L1066" s="10" t="s">
        <v>18</v>
      </c>
      <c r="M1066" s="11">
        <v>1</v>
      </c>
      <c r="N1066" s="10">
        <v>1</v>
      </c>
      <c r="O1066" s="12" t="s">
        <v>3594</v>
      </c>
      <c r="P1066" s="11">
        <f ca="1">IFERROR(__xludf.DUMMYFUNCTION("COUNTA(SPLIT(Q1066,"" ""))"),166)</f>
        <v>166</v>
      </c>
      <c r="Q1066" s="11">
        <v>31</v>
      </c>
      <c r="R1066" s="11">
        <f ca="1">IFERROR(__xludf.DUMMYFUNCTION("COUNTA(SPLIT($Q1066,CHAR(10),FALSE))"),1)</f>
        <v>1</v>
      </c>
      <c r="S1066" s="2">
        <v>-0.64361139499999998</v>
      </c>
      <c r="T1066" s="2">
        <v>0.48134973399999997</v>
      </c>
      <c r="U1066" s="2">
        <v>90.3</v>
      </c>
      <c r="V1066" s="2">
        <v>1.99</v>
      </c>
      <c r="W1066" s="2">
        <v>1.17</v>
      </c>
      <c r="X1066" s="2">
        <v>6.32</v>
      </c>
      <c r="Y1066" s="2">
        <v>5.99</v>
      </c>
      <c r="Z1066" s="2">
        <v>0.14455000000000001</v>
      </c>
      <c r="AA1066" s="2">
        <v>0.13738</v>
      </c>
      <c r="AB1066" s="2">
        <v>27.6196594</v>
      </c>
    </row>
    <row r="1067" spans="1:28" x14ac:dyDescent="0.2">
      <c r="A1067" s="8">
        <v>2647</v>
      </c>
      <c r="B1067" s="5" t="s">
        <v>3590</v>
      </c>
      <c r="C1067" s="5" t="s">
        <v>3595</v>
      </c>
      <c r="D1067" s="5" t="s">
        <v>2682</v>
      </c>
      <c r="E1067" s="14" t="s">
        <v>1402</v>
      </c>
      <c r="F1067" s="10">
        <v>2019</v>
      </c>
      <c r="G1067" s="10" t="s">
        <v>16</v>
      </c>
      <c r="H1067" s="10"/>
      <c r="I1067" s="10">
        <v>500</v>
      </c>
      <c r="J1067" s="10" t="s">
        <v>51</v>
      </c>
      <c r="K1067" s="10" t="s">
        <v>1354</v>
      </c>
      <c r="L1067" s="10" t="s">
        <v>18</v>
      </c>
      <c r="M1067" s="11">
        <v>1</v>
      </c>
      <c r="N1067" s="10">
        <v>1</v>
      </c>
      <c r="O1067" s="12" t="s">
        <v>3596</v>
      </c>
      <c r="P1067" s="11">
        <f ca="1">IFERROR(__xludf.DUMMYFUNCTION("COUNTA(SPLIT(Q1067,"" ""))"),170)</f>
        <v>170</v>
      </c>
      <c r="Q1067" s="11">
        <v>23</v>
      </c>
      <c r="R1067" s="11">
        <f ca="1">IFERROR(__xludf.DUMMYFUNCTION("COUNTA(SPLIT($Q1067,CHAR(10),FALSE))"),1)</f>
        <v>1</v>
      </c>
      <c r="S1067" s="2">
        <v>-0.37187949799999998</v>
      </c>
      <c r="T1067" s="2">
        <v>0.48227752400000001</v>
      </c>
      <c r="U1067" s="2">
        <v>93.33</v>
      </c>
      <c r="V1067" s="2">
        <v>2.08</v>
      </c>
      <c r="W1067" s="2">
        <v>0.28000000000000003</v>
      </c>
      <c r="X1067" s="2">
        <v>5</v>
      </c>
      <c r="Y1067" s="2">
        <v>4.93</v>
      </c>
      <c r="Z1067" s="2">
        <v>8.2720000000000002E-2</v>
      </c>
      <c r="AA1067" s="2">
        <v>9.7309999999999994E-2</v>
      </c>
      <c r="AB1067" s="2">
        <v>28.65759504</v>
      </c>
    </row>
    <row r="1068" spans="1:28" x14ac:dyDescent="0.2">
      <c r="A1068" s="8">
        <v>2648</v>
      </c>
      <c r="B1068" s="5" t="s">
        <v>3590</v>
      </c>
      <c r="C1068" s="5" t="s">
        <v>3597</v>
      </c>
      <c r="D1068" s="5" t="s">
        <v>1450</v>
      </c>
      <c r="E1068" s="14" t="s">
        <v>1402</v>
      </c>
      <c r="F1068" s="10">
        <v>2019</v>
      </c>
      <c r="G1068" s="10" t="s">
        <v>16</v>
      </c>
      <c r="H1068" s="10"/>
      <c r="I1068" s="10">
        <v>500</v>
      </c>
      <c r="J1068" s="10" t="s">
        <v>877</v>
      </c>
      <c r="K1068" s="10" t="s">
        <v>1354</v>
      </c>
      <c r="L1068" s="10" t="s">
        <v>18</v>
      </c>
      <c r="M1068" s="11">
        <v>1</v>
      </c>
      <c r="N1068" s="10">
        <v>1</v>
      </c>
      <c r="O1068" s="12" t="s">
        <v>3598</v>
      </c>
      <c r="P1068" s="11">
        <f ca="1">IFERROR(__xludf.DUMMYFUNCTION("COUNTA(SPLIT(Q1068,"" ""))"),200)</f>
        <v>200</v>
      </c>
      <c r="Q1068" s="11">
        <v>27</v>
      </c>
      <c r="R1068" s="11">
        <f ca="1">IFERROR(__xludf.DUMMYFUNCTION("COUNTA(SPLIT($Q1068,CHAR(10),FALSE))"),1)</f>
        <v>1</v>
      </c>
      <c r="S1068" s="2">
        <v>-0.75999586399999997</v>
      </c>
      <c r="T1068" s="2">
        <v>0.46679957300000002</v>
      </c>
      <c r="U1068" s="2">
        <v>98.64</v>
      </c>
      <c r="V1068" s="2">
        <v>1.34</v>
      </c>
      <c r="W1068" s="2">
        <v>2.0299999999999998</v>
      </c>
      <c r="X1068" s="2">
        <v>6</v>
      </c>
      <c r="Y1068" s="2">
        <v>5.82</v>
      </c>
      <c r="Z1068" s="2">
        <v>0.11293</v>
      </c>
      <c r="AA1068" s="2">
        <v>0.10403999999999999</v>
      </c>
      <c r="AB1068" s="2">
        <v>27.06772818</v>
      </c>
    </row>
    <row r="1069" spans="1:28" x14ac:dyDescent="0.2">
      <c r="A1069" s="8">
        <v>2649</v>
      </c>
      <c r="B1069" s="5" t="s">
        <v>3590</v>
      </c>
      <c r="C1069" s="5" t="s">
        <v>3599</v>
      </c>
      <c r="D1069" s="5" t="s">
        <v>1450</v>
      </c>
      <c r="E1069" s="14" t="s">
        <v>1402</v>
      </c>
      <c r="F1069" s="10">
        <v>2019</v>
      </c>
      <c r="G1069" s="10" t="s">
        <v>16</v>
      </c>
      <c r="H1069" s="10"/>
      <c r="I1069" s="10">
        <v>500</v>
      </c>
      <c r="J1069" s="10" t="s">
        <v>17</v>
      </c>
      <c r="K1069" s="10" t="s">
        <v>1354</v>
      </c>
      <c r="L1069" s="10" t="s">
        <v>18</v>
      </c>
      <c r="M1069" s="11">
        <v>1</v>
      </c>
      <c r="N1069" s="10">
        <v>1</v>
      </c>
      <c r="O1069" s="12" t="s">
        <v>3600</v>
      </c>
      <c r="P1069" s="11">
        <f ca="1">IFERROR(__xludf.DUMMYFUNCTION("COUNTA(SPLIT(Q1069,"" ""))"),156)</f>
        <v>156</v>
      </c>
      <c r="Q1069" s="11">
        <v>13</v>
      </c>
      <c r="R1069" s="11">
        <f ca="1">IFERROR(__xludf.DUMMYFUNCTION("COUNTA(SPLIT($Q1069,CHAR(10),FALSE))"),1)</f>
        <v>1</v>
      </c>
      <c r="S1069" s="2">
        <v>0.85039214299999999</v>
      </c>
      <c r="T1069" s="2">
        <v>0.55922222200000005</v>
      </c>
      <c r="U1069" s="2">
        <v>88.36</v>
      </c>
      <c r="V1069" s="2">
        <v>3.92</v>
      </c>
      <c r="W1069" s="2">
        <v>2.96</v>
      </c>
      <c r="X1069" s="2">
        <v>7</v>
      </c>
      <c r="Y1069" s="2">
        <v>5.35</v>
      </c>
      <c r="Z1069" s="2">
        <v>-3.7949999999999998E-2</v>
      </c>
      <c r="AA1069" s="2">
        <v>-1.536E-2</v>
      </c>
      <c r="AB1069" s="2">
        <v>27.873561460000001</v>
      </c>
    </row>
    <row r="1070" spans="1:28" x14ac:dyDescent="0.2">
      <c r="A1070" s="8">
        <v>2650</v>
      </c>
      <c r="B1070" s="5" t="s">
        <v>3601</v>
      </c>
      <c r="C1070" s="5" t="s">
        <v>3602</v>
      </c>
      <c r="D1070" s="5" t="s">
        <v>2705</v>
      </c>
      <c r="E1070" s="14" t="s">
        <v>1402</v>
      </c>
      <c r="F1070" s="10">
        <v>2019</v>
      </c>
      <c r="G1070" s="10" t="s">
        <v>16</v>
      </c>
      <c r="H1070" s="10"/>
      <c r="I1070" s="10">
        <v>500</v>
      </c>
      <c r="J1070" s="10" t="s">
        <v>17</v>
      </c>
      <c r="K1070" s="10" t="s">
        <v>1354</v>
      </c>
      <c r="L1070" s="10" t="s">
        <v>18</v>
      </c>
      <c r="M1070" s="11">
        <v>1</v>
      </c>
      <c r="N1070" s="10">
        <v>1</v>
      </c>
      <c r="O1070" s="12" t="s">
        <v>3603</v>
      </c>
      <c r="P1070" s="11">
        <f ca="1">IFERROR(__xludf.DUMMYFUNCTION("COUNTA(SPLIT(Q1070,"" ""))"),148)</f>
        <v>148</v>
      </c>
      <c r="Q1070" s="11">
        <v>15</v>
      </c>
      <c r="R1070" s="11">
        <f ca="1">IFERROR(__xludf.DUMMYFUNCTION("COUNTA(SPLIT($Q1070,CHAR(10),FALSE))"),3)</f>
        <v>3</v>
      </c>
      <c r="S1070" s="2">
        <v>0.35738460599999999</v>
      </c>
      <c r="T1070" s="2">
        <v>0.49053293199999998</v>
      </c>
      <c r="U1070" s="2">
        <v>87.17</v>
      </c>
      <c r="V1070" s="2">
        <v>3.57</v>
      </c>
      <c r="W1070" s="2">
        <v>3.51</v>
      </c>
      <c r="X1070" s="2">
        <v>6</v>
      </c>
      <c r="Y1070" s="2">
        <v>6.14</v>
      </c>
      <c r="Z1070" s="2">
        <v>-1.8120000000000001E-2</v>
      </c>
      <c r="AA1070" s="2">
        <v>-5.6600000000000001E-3</v>
      </c>
      <c r="AB1070" s="2">
        <v>21.893853230000001</v>
      </c>
    </row>
    <row r="1071" spans="1:28" x14ac:dyDescent="0.2">
      <c r="A1071" s="8">
        <v>2652</v>
      </c>
      <c r="B1071" s="5" t="s">
        <v>3604</v>
      </c>
      <c r="C1071" s="5" t="s">
        <v>3605</v>
      </c>
      <c r="D1071" s="5" t="s">
        <v>2682</v>
      </c>
      <c r="E1071" s="14" t="s">
        <v>1402</v>
      </c>
      <c r="F1071" s="10">
        <v>2019</v>
      </c>
      <c r="G1071" s="10" t="s">
        <v>16</v>
      </c>
      <c r="H1071" s="10"/>
      <c r="I1071" s="10">
        <v>300</v>
      </c>
      <c r="J1071" s="10" t="s">
        <v>17</v>
      </c>
      <c r="K1071" s="10" t="s">
        <v>1354</v>
      </c>
      <c r="L1071" s="10" t="s">
        <v>18</v>
      </c>
      <c r="M1071" s="11">
        <v>1</v>
      </c>
      <c r="N1071" s="10">
        <v>1</v>
      </c>
      <c r="O1071" s="12" t="s">
        <v>3606</v>
      </c>
      <c r="P1071" s="11">
        <f ca="1">IFERROR(__xludf.DUMMYFUNCTION("COUNTA(SPLIT(Q1071,"" ""))"),185)</f>
        <v>185</v>
      </c>
      <c r="Q1071" s="11">
        <v>41</v>
      </c>
      <c r="R1071" s="11">
        <f ca="1">IFERROR(__xludf.DUMMYFUNCTION("COUNTA(SPLIT($Q1071,CHAR(10),FALSE))"),1)</f>
        <v>1</v>
      </c>
      <c r="S1071" s="2">
        <v>-2.1991863029999998</v>
      </c>
      <c r="T1071" s="2">
        <v>0.479532032</v>
      </c>
      <c r="U1071" s="2">
        <v>81.41</v>
      </c>
      <c r="V1071" s="2">
        <v>3.05</v>
      </c>
      <c r="W1071" s="2">
        <v>1.26</v>
      </c>
      <c r="X1071" s="2">
        <v>6.46</v>
      </c>
      <c r="Y1071" s="2">
        <v>6.85</v>
      </c>
      <c r="Z1071" s="2">
        <v>0.18987000000000001</v>
      </c>
      <c r="AA1071" s="2">
        <v>0.14341999999999999</v>
      </c>
      <c r="AB1071" s="2">
        <v>40.943729320000003</v>
      </c>
    </row>
    <row r="1072" spans="1:28" x14ac:dyDescent="0.2">
      <c r="A1072" s="8">
        <v>2653</v>
      </c>
      <c r="B1072" s="5" t="s">
        <v>3607</v>
      </c>
      <c r="C1072" s="5" t="s">
        <v>3608</v>
      </c>
      <c r="D1072" s="5"/>
      <c r="E1072" s="9" t="s">
        <v>3609</v>
      </c>
      <c r="F1072" s="10">
        <v>2019</v>
      </c>
      <c r="G1072" s="10" t="s">
        <v>68</v>
      </c>
      <c r="H1072" s="10"/>
      <c r="I1072" s="10">
        <v>1300</v>
      </c>
      <c r="J1072" s="10" t="s">
        <v>17</v>
      </c>
      <c r="K1072" s="10"/>
      <c r="L1072" s="10" t="s">
        <v>18</v>
      </c>
      <c r="M1072" s="11">
        <v>1</v>
      </c>
      <c r="N1072" s="10">
        <v>1</v>
      </c>
      <c r="O1072" s="12" t="s">
        <v>3610</v>
      </c>
      <c r="P1072" s="11">
        <f ca="1">IFERROR(__xludf.DUMMYFUNCTION("COUNTA(SPLIT(Q1072,"" ""))"),140)</f>
        <v>140</v>
      </c>
      <c r="Q1072" s="11">
        <v>7</v>
      </c>
      <c r="R1072" s="11">
        <f ca="1">IFERROR(__xludf.DUMMYFUNCTION("COUNTA(SPLIT($Q1072,CHAR(10),FALSE))"),1)</f>
        <v>1</v>
      </c>
      <c r="S1072" s="2">
        <v>-1.5224966019999999</v>
      </c>
      <c r="T1072" s="2">
        <v>0.50095066099999996</v>
      </c>
      <c r="U1072" s="2">
        <v>52.78</v>
      </c>
      <c r="V1072" s="2">
        <v>10.83</v>
      </c>
      <c r="W1072" s="2">
        <v>11.63</v>
      </c>
      <c r="X1072" s="2">
        <v>13</v>
      </c>
      <c r="Y1072" s="2">
        <v>9.73</v>
      </c>
      <c r="Z1072" s="2">
        <v>0.27140999999999998</v>
      </c>
      <c r="AA1072" s="2">
        <v>0.27856999999999998</v>
      </c>
      <c r="AB1072" s="2">
        <v>12.21805049</v>
      </c>
    </row>
    <row r="1073" spans="1:28" x14ac:dyDescent="0.2">
      <c r="A1073" s="8">
        <v>2654</v>
      </c>
      <c r="B1073" s="5" t="s">
        <v>3611</v>
      </c>
      <c r="C1073" s="5" t="s">
        <v>3612</v>
      </c>
      <c r="D1073" s="5"/>
      <c r="E1073" s="9" t="s">
        <v>3613</v>
      </c>
      <c r="F1073" s="10">
        <v>2019</v>
      </c>
      <c r="G1073" s="10" t="s">
        <v>68</v>
      </c>
      <c r="H1073" s="10"/>
      <c r="I1073" s="10">
        <v>1100</v>
      </c>
      <c r="J1073" s="10" t="s">
        <v>17</v>
      </c>
      <c r="K1073" s="10"/>
      <c r="L1073" s="10" t="s">
        <v>18</v>
      </c>
      <c r="M1073" s="11">
        <v>1</v>
      </c>
      <c r="N1073" s="10">
        <v>1</v>
      </c>
      <c r="O1073" s="12" t="s">
        <v>3614</v>
      </c>
      <c r="P1073" s="11">
        <f ca="1">IFERROR(__xludf.DUMMYFUNCTION("COUNTA(SPLIT(Q1073,"" ""))"),178)</f>
        <v>178</v>
      </c>
      <c r="Q1073" s="11">
        <v>9</v>
      </c>
      <c r="R1073" s="11">
        <f ca="1">IFERROR(__xludf.DUMMYFUNCTION("COUNTA(SPLIT($Q1073,CHAR(10),FALSE))"),2)</f>
        <v>2</v>
      </c>
      <c r="S1073" s="2">
        <v>-1.427664021</v>
      </c>
      <c r="T1073" s="2">
        <v>0.458458319</v>
      </c>
      <c r="U1073" s="2">
        <v>57.76</v>
      </c>
      <c r="V1073" s="2">
        <v>10.17</v>
      </c>
      <c r="W1073" s="2">
        <v>10.95</v>
      </c>
      <c r="X1073" s="2">
        <v>12</v>
      </c>
      <c r="Y1073" s="2">
        <v>10.07</v>
      </c>
      <c r="Z1073" s="2">
        <v>0.18865999999999999</v>
      </c>
      <c r="AA1073" s="2">
        <v>0.19020999999999999</v>
      </c>
      <c r="AB1073" s="2">
        <v>8.0584869599999998</v>
      </c>
    </row>
    <row r="1074" spans="1:28" x14ac:dyDescent="0.2">
      <c r="A1074" s="8">
        <v>2655</v>
      </c>
      <c r="B1074" s="5" t="s">
        <v>3615</v>
      </c>
      <c r="C1074" s="5" t="s">
        <v>3616</v>
      </c>
      <c r="D1074" s="5" t="s">
        <v>3031</v>
      </c>
      <c r="E1074" s="9" t="s">
        <v>3617</v>
      </c>
      <c r="F1074" s="10">
        <v>2019</v>
      </c>
      <c r="G1074" s="10" t="s">
        <v>68</v>
      </c>
      <c r="H1074" s="10"/>
      <c r="I1074" s="10">
        <v>1300</v>
      </c>
      <c r="J1074" s="10" t="s">
        <v>17</v>
      </c>
      <c r="K1074" s="10" t="s">
        <v>1354</v>
      </c>
      <c r="L1074" s="10" t="s">
        <v>18</v>
      </c>
      <c r="M1074" s="11">
        <v>1</v>
      </c>
      <c r="N1074" s="10">
        <v>1</v>
      </c>
      <c r="O1074" s="12" t="s">
        <v>3618</v>
      </c>
      <c r="P1074" s="11">
        <f ca="1">IFERROR(__xludf.DUMMYFUNCTION("COUNTA(SPLIT(Q1074,"" ""))"),184)</f>
        <v>184</v>
      </c>
      <c r="Q1074" s="11">
        <v>6</v>
      </c>
      <c r="R1074" s="11">
        <f ca="1">IFERROR(__xludf.DUMMYFUNCTION("COUNTA(SPLIT($Q1074,CHAR(10),FALSE))"),2)</f>
        <v>2</v>
      </c>
      <c r="S1074" s="2">
        <v>0.40674186600000001</v>
      </c>
      <c r="T1074" s="2">
        <v>0.51292564699999998</v>
      </c>
      <c r="U1074" s="2">
        <v>56.16</v>
      </c>
      <c r="V1074" s="2">
        <v>13.04</v>
      </c>
      <c r="W1074" s="2">
        <v>14.96</v>
      </c>
      <c r="X1074" s="2">
        <v>11</v>
      </c>
      <c r="Y1074" s="2">
        <v>7.73</v>
      </c>
      <c r="Z1074" s="2">
        <v>0.14352999999999999</v>
      </c>
      <c r="AA1074" s="2">
        <v>0.13475999999999999</v>
      </c>
      <c r="AB1074" s="2">
        <v>15.243867059999999</v>
      </c>
    </row>
    <row r="1075" spans="1:28" x14ac:dyDescent="0.2">
      <c r="A1075" s="8">
        <v>2656</v>
      </c>
      <c r="B1075" s="5" t="s">
        <v>3615</v>
      </c>
      <c r="C1075" s="5" t="s">
        <v>3619</v>
      </c>
      <c r="D1075" s="5" t="s">
        <v>3031</v>
      </c>
      <c r="E1075" s="9" t="s">
        <v>3620</v>
      </c>
      <c r="F1075" s="10">
        <v>2019</v>
      </c>
      <c r="G1075" s="10" t="s">
        <v>68</v>
      </c>
      <c r="H1075" s="10"/>
      <c r="I1075" s="10">
        <v>1300</v>
      </c>
      <c r="J1075" s="10" t="s">
        <v>17</v>
      </c>
      <c r="K1075" s="10" t="s">
        <v>1354</v>
      </c>
      <c r="L1075" s="10" t="s">
        <v>18</v>
      </c>
      <c r="M1075" s="11">
        <v>1</v>
      </c>
      <c r="N1075" s="10">
        <v>1</v>
      </c>
      <c r="O1075" s="12" t="s">
        <v>3621</v>
      </c>
      <c r="P1075" s="11">
        <f ca="1">IFERROR(__xludf.DUMMYFUNCTION("COUNTA(SPLIT(Q1075,"" ""))"),177)</f>
        <v>177</v>
      </c>
      <c r="Q1075" s="11">
        <v>9</v>
      </c>
      <c r="R1075" s="11">
        <f ca="1">IFERROR(__xludf.DUMMYFUNCTION("COUNTA(SPLIT($Q1075,CHAR(10),FALSE))"),4)</f>
        <v>4</v>
      </c>
      <c r="S1075" s="2">
        <v>-0.38655225300000001</v>
      </c>
      <c r="T1075" s="2">
        <v>0.480751769</v>
      </c>
      <c r="U1075" s="2">
        <v>71.03</v>
      </c>
      <c r="V1075" s="2">
        <v>8.3800000000000008</v>
      </c>
      <c r="W1075" s="2">
        <v>10.35</v>
      </c>
      <c r="X1075" s="2">
        <v>10</v>
      </c>
      <c r="Y1075" s="2">
        <v>6.9</v>
      </c>
      <c r="Z1075" s="2">
        <v>0.10156999999999999</v>
      </c>
      <c r="AA1075" s="2">
        <v>8.7770000000000001E-2</v>
      </c>
      <c r="AB1075" s="2">
        <v>20.45169194</v>
      </c>
    </row>
    <row r="1076" spans="1:28" x14ac:dyDescent="0.2">
      <c r="A1076" s="8">
        <v>2657</v>
      </c>
      <c r="B1076" s="5" t="s">
        <v>3622</v>
      </c>
      <c r="C1076" s="5" t="s">
        <v>3616</v>
      </c>
      <c r="D1076" s="5"/>
      <c r="E1076" s="9" t="s">
        <v>3617</v>
      </c>
      <c r="F1076" s="10">
        <v>2019</v>
      </c>
      <c r="G1076" s="10" t="s">
        <v>68</v>
      </c>
      <c r="H1076" s="10"/>
      <c r="I1076" s="10">
        <v>1100</v>
      </c>
      <c r="J1076" s="10" t="s">
        <v>17</v>
      </c>
      <c r="K1076" s="10" t="s">
        <v>1354</v>
      </c>
      <c r="L1076" s="10" t="s">
        <v>18</v>
      </c>
      <c r="M1076" s="11">
        <v>1</v>
      </c>
      <c r="N1076" s="10">
        <v>1</v>
      </c>
      <c r="O1076" s="12" t="s">
        <v>3623</v>
      </c>
      <c r="P1076" s="11">
        <f ca="1">IFERROR(__xludf.DUMMYFUNCTION("COUNTA(SPLIT(Q1076,"" ""))"),194)</f>
        <v>194</v>
      </c>
      <c r="Q1076" s="11">
        <v>10</v>
      </c>
      <c r="R1076" s="11">
        <f ca="1">IFERROR(__xludf.DUMMYFUNCTION("COUNTA(SPLIT($Q1076,CHAR(10),FALSE))"),2)</f>
        <v>2</v>
      </c>
      <c r="S1076" s="2">
        <v>-1.084264127</v>
      </c>
      <c r="T1076" s="2">
        <v>0.45193664500000003</v>
      </c>
      <c r="U1076" s="2">
        <v>52.12</v>
      </c>
      <c r="V1076" s="2">
        <v>10.83</v>
      </c>
      <c r="W1076" s="2">
        <v>10.32</v>
      </c>
      <c r="X1076" s="2">
        <v>12</v>
      </c>
      <c r="Y1076" s="2">
        <v>9.06</v>
      </c>
      <c r="Z1076" s="2">
        <v>0.32729000000000003</v>
      </c>
      <c r="AA1076" s="2">
        <v>0.30897999999999998</v>
      </c>
      <c r="AB1076" s="2">
        <v>17.455050809999999</v>
      </c>
    </row>
    <row r="1077" spans="1:28" x14ac:dyDescent="0.2">
      <c r="A1077" s="8">
        <v>2658</v>
      </c>
      <c r="B1077" s="5" t="s">
        <v>3624</v>
      </c>
      <c r="C1077" s="5" t="s">
        <v>3625</v>
      </c>
      <c r="D1077" s="5" t="s">
        <v>1450</v>
      </c>
      <c r="E1077" s="14" t="s">
        <v>1402</v>
      </c>
      <c r="F1077" s="10">
        <v>2019</v>
      </c>
      <c r="G1077" s="10" t="s">
        <v>16</v>
      </c>
      <c r="H1077" s="10"/>
      <c r="I1077" s="10">
        <v>500</v>
      </c>
      <c r="J1077" s="10" t="s">
        <v>51</v>
      </c>
      <c r="K1077" s="10" t="s">
        <v>1354</v>
      </c>
      <c r="L1077" s="10" t="s">
        <v>18</v>
      </c>
      <c r="M1077" s="11">
        <v>1</v>
      </c>
      <c r="N1077" s="10">
        <v>1</v>
      </c>
      <c r="O1077" s="12" t="s">
        <v>3626</v>
      </c>
      <c r="P1077" s="11">
        <f ca="1">IFERROR(__xludf.DUMMYFUNCTION("COUNTA(SPLIT(Q1077,"" ""))"),153)</f>
        <v>153</v>
      </c>
      <c r="Q1077" s="11">
        <v>15</v>
      </c>
      <c r="R1077" s="11">
        <f ca="1">IFERROR(__xludf.DUMMYFUNCTION("COUNTA(SPLIT($Q1077,CHAR(10),FALSE))"),1)</f>
        <v>1</v>
      </c>
      <c r="S1077" s="2">
        <v>0.72455357899999995</v>
      </c>
      <c r="T1077" s="2">
        <v>0.48240789499999998</v>
      </c>
      <c r="U1077" s="2">
        <v>87.37</v>
      </c>
      <c r="V1077" s="2">
        <v>3.79</v>
      </c>
      <c r="W1077" s="2">
        <v>3.18</v>
      </c>
      <c r="X1077" s="2">
        <v>7</v>
      </c>
      <c r="Y1077" s="2">
        <v>0.65</v>
      </c>
      <c r="Z1077" s="2">
        <v>2.8240000000000001E-2</v>
      </c>
      <c r="AA1077" s="2">
        <v>4.9750000000000003E-2</v>
      </c>
      <c r="AB1077" s="2">
        <v>25.88859579</v>
      </c>
    </row>
    <row r="1078" spans="1:28" x14ac:dyDescent="0.2">
      <c r="A1078" s="8">
        <v>2659</v>
      </c>
      <c r="B1078" s="5" t="s">
        <v>3627</v>
      </c>
      <c r="C1078" s="5" t="s">
        <v>3628</v>
      </c>
      <c r="D1078" s="5" t="s">
        <v>1450</v>
      </c>
      <c r="E1078" s="14" t="s">
        <v>1402</v>
      </c>
      <c r="F1078" s="10">
        <v>2019</v>
      </c>
      <c r="G1078" s="10" t="s">
        <v>16</v>
      </c>
      <c r="H1078" s="10"/>
      <c r="I1078" s="10">
        <v>500</v>
      </c>
      <c r="J1078" s="10" t="s">
        <v>877</v>
      </c>
      <c r="K1078" s="10" t="s">
        <v>1354</v>
      </c>
      <c r="L1078" s="10" t="s">
        <v>18</v>
      </c>
      <c r="M1078" s="11">
        <v>1</v>
      </c>
      <c r="N1078" s="10">
        <v>1</v>
      </c>
      <c r="O1078" s="12" t="s">
        <v>3629</v>
      </c>
      <c r="P1078" s="11">
        <f ca="1">IFERROR(__xludf.DUMMYFUNCTION("COUNTA(SPLIT(Q1078,"" ""))"),192)</f>
        <v>192</v>
      </c>
      <c r="Q1078" s="11">
        <v>20</v>
      </c>
      <c r="R1078" s="11">
        <f ca="1">IFERROR(__xludf.DUMMYFUNCTION("COUNTA(SPLIT($Q1078,CHAR(10),FALSE))"),1)</f>
        <v>1</v>
      </c>
      <c r="S1078" s="2">
        <v>0.48749526500000001</v>
      </c>
      <c r="T1078" s="2">
        <v>0.50310458400000002</v>
      </c>
      <c r="U1078" s="2">
        <v>86.93</v>
      </c>
      <c r="V1078" s="2">
        <v>3.52</v>
      </c>
      <c r="W1078" s="2">
        <v>1.98</v>
      </c>
      <c r="X1078" s="2">
        <v>8</v>
      </c>
      <c r="Y1078" s="2">
        <v>5.35</v>
      </c>
      <c r="Z1078" s="2">
        <v>-2.784E-2</v>
      </c>
      <c r="AA1078" s="2">
        <v>-3.5430000000000003E-2</v>
      </c>
      <c r="AB1078" s="2">
        <v>39.188100830000003</v>
      </c>
    </row>
    <row r="1079" spans="1:28" x14ac:dyDescent="0.2">
      <c r="A1079" s="8">
        <v>2660</v>
      </c>
      <c r="B1079" s="5" t="s">
        <v>1319</v>
      </c>
      <c r="C1079" s="5" t="s">
        <v>3630</v>
      </c>
      <c r="D1079" s="5"/>
      <c r="E1079" s="9" t="s">
        <v>3631</v>
      </c>
      <c r="F1079" s="10">
        <v>2019</v>
      </c>
      <c r="G1079" s="10" t="s">
        <v>68</v>
      </c>
      <c r="H1079" s="10" t="s">
        <v>1322</v>
      </c>
      <c r="I1079" s="10">
        <v>900</v>
      </c>
      <c r="J1079" s="10" t="s">
        <v>51</v>
      </c>
      <c r="K1079" s="10" t="s">
        <v>1323</v>
      </c>
      <c r="L1079" s="10" t="s">
        <v>18</v>
      </c>
      <c r="M1079" s="11">
        <v>1</v>
      </c>
      <c r="N1079" s="10">
        <v>1</v>
      </c>
      <c r="O1079" s="12" t="s">
        <v>3632</v>
      </c>
      <c r="P1079" s="11">
        <f ca="1">IFERROR(__xludf.DUMMYFUNCTION("COUNTA(SPLIT(Q1079,"" ""))"),189)</f>
        <v>189</v>
      </c>
      <c r="Q1079" s="11">
        <v>14</v>
      </c>
      <c r="R1079" s="11">
        <f ca="1">IFERROR(__xludf.DUMMYFUNCTION("COUNTA(SPLIT($Q1079,CHAR(10),FALSE))"),3)</f>
        <v>3</v>
      </c>
      <c r="S1079" s="2">
        <v>5.0856360000000001E-3</v>
      </c>
      <c r="T1079" s="2">
        <v>0.48697006999999998</v>
      </c>
      <c r="U1079" s="2">
        <v>76.59</v>
      </c>
      <c r="V1079" s="2">
        <v>5.98</v>
      </c>
      <c r="W1079" s="2">
        <v>5.66</v>
      </c>
      <c r="X1079" s="2">
        <v>8</v>
      </c>
      <c r="Y1079" s="2">
        <v>7.61</v>
      </c>
      <c r="Z1079" s="2">
        <v>0.19847999999999999</v>
      </c>
      <c r="AA1079" s="2">
        <v>0.17580999999999999</v>
      </c>
      <c r="AB1079" s="2">
        <v>25.469492580000001</v>
      </c>
    </row>
    <row r="1080" spans="1:28" x14ac:dyDescent="0.2">
      <c r="A1080" s="8">
        <v>2661</v>
      </c>
      <c r="B1080" s="5" t="s">
        <v>3633</v>
      </c>
      <c r="C1080" s="5" t="s">
        <v>3634</v>
      </c>
      <c r="D1080" s="5" t="s">
        <v>3031</v>
      </c>
      <c r="E1080" s="9" t="s">
        <v>3635</v>
      </c>
      <c r="F1080" s="10">
        <v>2019</v>
      </c>
      <c r="G1080" s="10" t="s">
        <v>68</v>
      </c>
      <c r="H1080" s="10"/>
      <c r="I1080" s="10">
        <v>1300</v>
      </c>
      <c r="J1080" s="10" t="s">
        <v>17</v>
      </c>
      <c r="K1080" s="10" t="s">
        <v>1354</v>
      </c>
      <c r="L1080" s="10" t="s">
        <v>18</v>
      </c>
      <c r="M1080" s="11">
        <v>1</v>
      </c>
      <c r="N1080" s="10">
        <v>1</v>
      </c>
      <c r="O1080" s="12" t="s">
        <v>3636</v>
      </c>
      <c r="P1080" s="11">
        <f ca="1">IFERROR(__xludf.DUMMYFUNCTION("COUNTA(SPLIT(Q1080,"" ""))"),182)</f>
        <v>182</v>
      </c>
      <c r="Q1080" s="11">
        <v>6</v>
      </c>
      <c r="R1080" s="11">
        <f ca="1">IFERROR(__xludf.DUMMYFUNCTION("COUNTA(SPLIT($Q1080,CHAR(10),FALSE))"),2)</f>
        <v>2</v>
      </c>
      <c r="S1080" s="2">
        <v>-0.10602764100000001</v>
      </c>
      <c r="T1080" s="2">
        <v>0.450313823</v>
      </c>
      <c r="U1080" s="2">
        <v>41.81</v>
      </c>
      <c r="V1080" s="2">
        <v>15</v>
      </c>
      <c r="W1080" s="2">
        <v>15.63</v>
      </c>
      <c r="X1080" s="2">
        <v>16</v>
      </c>
      <c r="Y1080" s="2">
        <v>8.69</v>
      </c>
      <c r="Z1080" s="2">
        <v>0.17269999999999999</v>
      </c>
      <c r="AA1080" s="2">
        <v>0.17269999999999999</v>
      </c>
      <c r="AB1080" s="2">
        <v>20.17278043</v>
      </c>
    </row>
    <row r="1081" spans="1:28" x14ac:dyDescent="0.2">
      <c r="A1081" s="8">
        <v>2662</v>
      </c>
      <c r="B1081" s="5" t="s">
        <v>3637</v>
      </c>
      <c r="C1081" s="5" t="s">
        <v>3638</v>
      </c>
      <c r="D1081" s="5"/>
      <c r="E1081" s="9" t="s">
        <v>3639</v>
      </c>
      <c r="F1081" s="10">
        <v>2019</v>
      </c>
      <c r="G1081" s="10" t="s">
        <v>68</v>
      </c>
      <c r="H1081" s="10"/>
      <c r="I1081" s="10">
        <v>1100</v>
      </c>
      <c r="J1081" s="10" t="s">
        <v>51</v>
      </c>
      <c r="K1081" s="10"/>
      <c r="L1081" s="10" t="s">
        <v>22</v>
      </c>
      <c r="M1081" s="11">
        <v>2</v>
      </c>
      <c r="N1081" s="10">
        <v>2</v>
      </c>
      <c r="O1081" s="12" t="s">
        <v>3640</v>
      </c>
      <c r="P1081" s="11">
        <f ca="1">IFERROR(__xludf.DUMMYFUNCTION("COUNTA(SPLIT(Q1081,"" ""))"),140)</f>
        <v>140</v>
      </c>
      <c r="Q1081" s="11">
        <v>8</v>
      </c>
      <c r="R1081" s="11">
        <f ca="1">IFERROR(__xludf.DUMMYFUNCTION("COUNTA(SPLIT($Q1081,CHAR(10),FALSE))"),1)</f>
        <v>1</v>
      </c>
      <c r="S1081" s="2">
        <v>0.89224561300000005</v>
      </c>
      <c r="T1081" s="2">
        <v>0.52835675599999998</v>
      </c>
      <c r="U1081" s="2">
        <v>62.17</v>
      </c>
      <c r="V1081" s="2">
        <v>8.94</v>
      </c>
      <c r="W1081" s="2">
        <v>8.61</v>
      </c>
      <c r="X1081" s="2">
        <v>11</v>
      </c>
      <c r="Y1081" s="2">
        <v>7.44</v>
      </c>
      <c r="Z1081" s="2">
        <v>0.11847000000000001</v>
      </c>
      <c r="AA1081" s="2">
        <v>0.13461000000000001</v>
      </c>
      <c r="AB1081" s="2">
        <v>26.950277450000002</v>
      </c>
    </row>
    <row r="1082" spans="1:28" x14ac:dyDescent="0.2">
      <c r="A1082" s="8">
        <v>2663</v>
      </c>
      <c r="B1082" s="5" t="s">
        <v>3641</v>
      </c>
      <c r="C1082" s="5" t="s">
        <v>3642</v>
      </c>
      <c r="D1082" s="5" t="s">
        <v>3031</v>
      </c>
      <c r="E1082" s="9" t="s">
        <v>3643</v>
      </c>
      <c r="F1082" s="10">
        <v>2019</v>
      </c>
      <c r="G1082" s="10" t="s">
        <v>68</v>
      </c>
      <c r="H1082" s="10"/>
      <c r="I1082" s="10">
        <v>1100</v>
      </c>
      <c r="J1082" s="10" t="s">
        <v>17</v>
      </c>
      <c r="K1082" s="10" t="s">
        <v>1354</v>
      </c>
      <c r="L1082" s="10" t="s">
        <v>18</v>
      </c>
      <c r="M1082" s="11">
        <v>1</v>
      </c>
      <c r="N1082" s="10">
        <v>1</v>
      </c>
      <c r="O1082" s="12" t="s">
        <v>3644</v>
      </c>
      <c r="P1082" s="11">
        <f ca="1">IFERROR(__xludf.DUMMYFUNCTION("COUNTA(SPLIT(Q1082,"" ""))"),189)</f>
        <v>189</v>
      </c>
      <c r="Q1082" s="11">
        <v>12</v>
      </c>
      <c r="R1082" s="11">
        <f ca="1">IFERROR(__xludf.DUMMYFUNCTION("COUNTA(SPLIT($Q1082,CHAR(10),FALSE))"),2)</f>
        <v>2</v>
      </c>
      <c r="S1082" s="2">
        <v>0.13400293499999999</v>
      </c>
      <c r="T1082" s="2">
        <v>0.45473306899999999</v>
      </c>
      <c r="U1082" s="2">
        <v>57.19</v>
      </c>
      <c r="V1082" s="2">
        <v>9.2200000000000006</v>
      </c>
      <c r="W1082" s="2">
        <v>9.68</v>
      </c>
      <c r="X1082" s="2">
        <v>11</v>
      </c>
      <c r="Y1082" s="2">
        <v>8.16</v>
      </c>
      <c r="Z1082" s="2">
        <v>0.21657999999999999</v>
      </c>
      <c r="AA1082" s="2">
        <v>0.19091</v>
      </c>
      <c r="AB1082" s="2">
        <v>15.906038179999999</v>
      </c>
    </row>
    <row r="1083" spans="1:28" x14ac:dyDescent="0.2">
      <c r="A1083" s="8">
        <v>2664</v>
      </c>
      <c r="B1083" s="5" t="s">
        <v>3645</v>
      </c>
      <c r="C1083" s="5" t="s">
        <v>3646</v>
      </c>
      <c r="D1083" s="5"/>
      <c r="E1083" s="9" t="s">
        <v>3647</v>
      </c>
      <c r="F1083" s="10">
        <v>2019</v>
      </c>
      <c r="G1083" s="10" t="s">
        <v>68</v>
      </c>
      <c r="H1083" s="10"/>
      <c r="I1083" s="10">
        <v>1100</v>
      </c>
      <c r="J1083" s="10" t="s">
        <v>51</v>
      </c>
      <c r="K1083" s="10"/>
      <c r="L1083" s="10" t="s">
        <v>18</v>
      </c>
      <c r="M1083" s="11">
        <v>1</v>
      </c>
      <c r="N1083" s="10">
        <v>1</v>
      </c>
      <c r="O1083" s="12" t="s">
        <v>3648</v>
      </c>
      <c r="P1083" s="11">
        <f ca="1">IFERROR(__xludf.DUMMYFUNCTION("COUNTA(SPLIT(Q1083,"" ""))"),152)</f>
        <v>152</v>
      </c>
      <c r="Q1083" s="11">
        <v>10</v>
      </c>
      <c r="R1083" s="11">
        <f ca="1">IFERROR(__xludf.DUMMYFUNCTION("COUNTA(SPLIT($Q1083,CHAR(10),FALSE))"),1)</f>
        <v>1</v>
      </c>
      <c r="S1083" s="2">
        <v>0.99111402599999998</v>
      </c>
      <c r="T1083" s="2">
        <v>0.55907974400000005</v>
      </c>
      <c r="U1083" s="2">
        <v>60.05</v>
      </c>
      <c r="V1083" s="2">
        <v>8.66</v>
      </c>
      <c r="W1083" s="2">
        <v>9</v>
      </c>
      <c r="X1083" s="2">
        <v>10</v>
      </c>
      <c r="Y1083" s="2">
        <v>8.86</v>
      </c>
      <c r="Z1083" s="2">
        <v>0.24310000000000001</v>
      </c>
      <c r="AA1083" s="2">
        <v>0.23794999999999999</v>
      </c>
      <c r="AB1083" s="2">
        <v>17.123708650000001</v>
      </c>
    </row>
    <row r="1084" spans="1:28" x14ac:dyDescent="0.2">
      <c r="A1084" s="8">
        <v>2665</v>
      </c>
      <c r="B1084" s="5" t="s">
        <v>1319</v>
      </c>
      <c r="C1084" s="5" t="s">
        <v>3649</v>
      </c>
      <c r="D1084" s="5"/>
      <c r="E1084" s="9" t="s">
        <v>3650</v>
      </c>
      <c r="F1084" s="10">
        <v>2019</v>
      </c>
      <c r="G1084" s="10" t="s">
        <v>68</v>
      </c>
      <c r="H1084" s="10" t="s">
        <v>1346</v>
      </c>
      <c r="I1084" s="10">
        <v>900</v>
      </c>
      <c r="J1084" s="10" t="s">
        <v>51</v>
      </c>
      <c r="K1084" s="10" t="s">
        <v>1323</v>
      </c>
      <c r="L1084" s="10" t="s">
        <v>22</v>
      </c>
      <c r="M1084" s="11">
        <v>2</v>
      </c>
      <c r="N1084" s="10">
        <v>1.5</v>
      </c>
      <c r="O1084" s="12" t="s">
        <v>3651</v>
      </c>
      <c r="P1084" s="11">
        <f ca="1">IFERROR(__xludf.DUMMYFUNCTION("COUNTA(SPLIT(Q1084,"" ""))"),159)</f>
        <v>159</v>
      </c>
      <c r="Q1084" s="11">
        <v>14</v>
      </c>
      <c r="R1084" s="11">
        <f ca="1">IFERROR(__xludf.DUMMYFUNCTION("COUNTA(SPLIT($Q1084,CHAR(10),FALSE))"),3)</f>
        <v>3</v>
      </c>
      <c r="S1084" s="2">
        <v>-0.98955033999999997</v>
      </c>
      <c r="T1084" s="2">
        <v>0.45730816899999999</v>
      </c>
      <c r="U1084" s="2">
        <v>57.75</v>
      </c>
      <c r="V1084" s="2">
        <v>8.08</v>
      </c>
      <c r="W1084" s="2">
        <v>7.09</v>
      </c>
      <c r="X1084" s="2">
        <v>10</v>
      </c>
      <c r="Y1084" s="2">
        <v>9.86</v>
      </c>
      <c r="Z1084" s="2">
        <v>0.34026000000000001</v>
      </c>
      <c r="AA1084" s="2">
        <v>0.33151999999999998</v>
      </c>
      <c r="AB1084" s="2">
        <v>17.745747340000001</v>
      </c>
    </row>
    <row r="1085" spans="1:28" x14ac:dyDescent="0.2">
      <c r="A1085" s="8">
        <v>2666</v>
      </c>
      <c r="B1085" s="5" t="s">
        <v>1319</v>
      </c>
      <c r="C1085" s="5" t="s">
        <v>3652</v>
      </c>
      <c r="D1085" s="5"/>
      <c r="E1085" s="9" t="s">
        <v>3653</v>
      </c>
      <c r="F1085" s="10">
        <v>2019</v>
      </c>
      <c r="G1085" s="10" t="s">
        <v>68</v>
      </c>
      <c r="H1085" s="10" t="s">
        <v>1346</v>
      </c>
      <c r="I1085" s="10">
        <v>900</v>
      </c>
      <c r="J1085" s="10" t="s">
        <v>51</v>
      </c>
      <c r="K1085" s="10" t="s">
        <v>1323</v>
      </c>
      <c r="L1085" s="10" t="s">
        <v>18</v>
      </c>
      <c r="M1085" s="11">
        <v>1</v>
      </c>
      <c r="N1085" s="10">
        <v>1</v>
      </c>
      <c r="O1085" s="12" t="s">
        <v>3654</v>
      </c>
      <c r="P1085" s="11">
        <f ca="1">IFERROR(__xludf.DUMMYFUNCTION("COUNTA(SPLIT(Q1085,"" ""))"),187)</f>
        <v>187</v>
      </c>
      <c r="Q1085" s="11">
        <v>14</v>
      </c>
      <c r="R1085" s="11">
        <f ca="1">IFERROR(__xludf.DUMMYFUNCTION("COUNTA(SPLIT($Q1085,CHAR(10),FALSE))"),3)</f>
        <v>3</v>
      </c>
      <c r="S1085" s="2">
        <v>-0.98464043700000004</v>
      </c>
      <c r="T1085" s="2">
        <v>0.46531455100000002</v>
      </c>
      <c r="U1085" s="2">
        <v>62.43</v>
      </c>
      <c r="V1085" s="2">
        <v>7.91</v>
      </c>
      <c r="W1085" s="2">
        <v>7.86</v>
      </c>
      <c r="X1085" s="2">
        <v>11</v>
      </c>
      <c r="Y1085" s="2">
        <v>7.65</v>
      </c>
      <c r="Z1085" s="2">
        <v>0.22384000000000001</v>
      </c>
      <c r="AA1085" s="2">
        <v>0.19744</v>
      </c>
      <c r="AB1085" s="2">
        <v>21.624914780000001</v>
      </c>
    </row>
    <row r="1086" spans="1:28" x14ac:dyDescent="0.2">
      <c r="A1086" s="8">
        <v>2668</v>
      </c>
      <c r="B1086" s="5" t="s">
        <v>3655</v>
      </c>
      <c r="C1086" s="5" t="s">
        <v>3656</v>
      </c>
      <c r="D1086" s="5"/>
      <c r="E1086" s="9" t="s">
        <v>3657</v>
      </c>
      <c r="F1086" s="10">
        <v>2019</v>
      </c>
      <c r="G1086" s="10" t="s">
        <v>68</v>
      </c>
      <c r="H1086" s="10"/>
      <c r="I1086" s="10">
        <v>1300</v>
      </c>
      <c r="J1086" s="10" t="s">
        <v>17</v>
      </c>
      <c r="K1086" s="10" t="s">
        <v>1354</v>
      </c>
      <c r="L1086" s="10" t="s">
        <v>18</v>
      </c>
      <c r="M1086" s="11">
        <v>1</v>
      </c>
      <c r="N1086" s="10">
        <v>1</v>
      </c>
      <c r="O1086" s="12" t="s">
        <v>3658</v>
      </c>
      <c r="P1086" s="11">
        <f ca="1">IFERROR(__xludf.DUMMYFUNCTION("COUNTA(SPLIT(Q1086,"" ""))"),135)</f>
        <v>135</v>
      </c>
      <c r="Q1086" s="11">
        <v>6</v>
      </c>
      <c r="R1086" s="11">
        <f ca="1">IFERROR(__xludf.DUMMYFUNCTION("COUNTA(SPLIT($Q1086,CHAR(10),FALSE))"),2)</f>
        <v>2</v>
      </c>
      <c r="S1086" s="2">
        <v>-0.47148078799999998</v>
      </c>
      <c r="T1086" s="2">
        <v>0.45941801900000001</v>
      </c>
      <c r="U1086" s="2">
        <v>42</v>
      </c>
      <c r="V1086" s="2">
        <v>13.03</v>
      </c>
      <c r="W1086" s="2">
        <v>13.96</v>
      </c>
      <c r="X1086" s="2">
        <v>14</v>
      </c>
      <c r="Y1086" s="2">
        <v>9.17</v>
      </c>
      <c r="Z1086" s="2">
        <v>0.31703999999999999</v>
      </c>
      <c r="AA1086" s="2">
        <v>0.3367</v>
      </c>
      <c r="AB1086" s="2">
        <v>19.657957499999998</v>
      </c>
    </row>
    <row r="1087" spans="1:28" x14ac:dyDescent="0.2">
      <c r="A1087" s="8">
        <v>2669</v>
      </c>
      <c r="B1087" s="5" t="s">
        <v>3659</v>
      </c>
      <c r="C1087" s="5" t="s">
        <v>3660</v>
      </c>
      <c r="D1087" s="5"/>
      <c r="E1087" s="9" t="s">
        <v>3661</v>
      </c>
      <c r="F1087" s="10">
        <v>2019</v>
      </c>
      <c r="G1087" s="10" t="s">
        <v>68</v>
      </c>
      <c r="H1087" s="10"/>
      <c r="I1087" s="10">
        <v>1100</v>
      </c>
      <c r="J1087" s="10" t="s">
        <v>17</v>
      </c>
      <c r="K1087" s="10"/>
      <c r="L1087" s="10" t="s">
        <v>18</v>
      </c>
      <c r="M1087" s="11">
        <v>1</v>
      </c>
      <c r="N1087" s="10">
        <v>1</v>
      </c>
      <c r="O1087" s="12" t="s">
        <v>3662</v>
      </c>
      <c r="P1087" s="11">
        <f ca="1">IFERROR(__xludf.DUMMYFUNCTION("COUNTA(SPLIT(Q1087,"" ""))"),180)</f>
        <v>180</v>
      </c>
      <c r="Q1087" s="11">
        <v>9</v>
      </c>
      <c r="R1087" s="11">
        <f ca="1">IFERROR(__xludf.DUMMYFUNCTION("COUNTA(SPLIT($Q1087,CHAR(10),FALSE))"),2)</f>
        <v>2</v>
      </c>
      <c r="S1087" s="2">
        <v>-1.441357692</v>
      </c>
      <c r="T1087" s="2">
        <v>0.495644851</v>
      </c>
      <c r="U1087" s="2">
        <v>46.5</v>
      </c>
      <c r="V1087" s="2">
        <v>11.39</v>
      </c>
      <c r="W1087" s="2">
        <v>11.97</v>
      </c>
      <c r="X1087" s="2">
        <v>14</v>
      </c>
      <c r="Y1087" s="2">
        <v>8.7200000000000006</v>
      </c>
      <c r="Z1087" s="2">
        <v>0.23458999999999999</v>
      </c>
      <c r="AA1087" s="2">
        <v>0.21606</v>
      </c>
      <c r="AB1087" s="2">
        <v>10.833350579999999</v>
      </c>
    </row>
    <row r="1088" spans="1:28" x14ac:dyDescent="0.2">
      <c r="A1088" s="8">
        <v>2670</v>
      </c>
      <c r="B1088" s="5" t="s">
        <v>1319</v>
      </c>
      <c r="C1088" s="5" t="s">
        <v>3663</v>
      </c>
      <c r="D1088" s="5"/>
      <c r="E1088" s="9" t="s">
        <v>3664</v>
      </c>
      <c r="F1088" s="10">
        <v>2019</v>
      </c>
      <c r="G1088" s="10" t="s">
        <v>68</v>
      </c>
      <c r="H1088" s="10" t="s">
        <v>1322</v>
      </c>
      <c r="I1088" s="10">
        <v>1100</v>
      </c>
      <c r="J1088" s="10" t="s">
        <v>877</v>
      </c>
      <c r="K1088" s="10" t="s">
        <v>1323</v>
      </c>
      <c r="L1088" s="10" t="s">
        <v>18</v>
      </c>
      <c r="M1088" s="11">
        <v>1</v>
      </c>
      <c r="N1088" s="10">
        <v>1</v>
      </c>
      <c r="O1088" s="12" t="s">
        <v>3665</v>
      </c>
      <c r="P1088" s="11">
        <f ca="1">IFERROR(__xludf.DUMMYFUNCTION("COUNTA(SPLIT(Q1088,"" ""))"),148)</f>
        <v>148</v>
      </c>
      <c r="Q1088" s="11">
        <v>10</v>
      </c>
      <c r="R1088" s="11">
        <f ca="1">IFERROR(__xludf.DUMMYFUNCTION("COUNTA(SPLIT($Q1088,CHAR(10),FALSE))"),4)</f>
        <v>4</v>
      </c>
      <c r="S1088" s="2">
        <v>-1.6441982959999999</v>
      </c>
      <c r="T1088" s="2">
        <v>0.47569242099999998</v>
      </c>
      <c r="U1088" s="2">
        <v>38</v>
      </c>
      <c r="V1088" s="2">
        <v>11.71</v>
      </c>
      <c r="W1088" s="2">
        <v>11.16</v>
      </c>
      <c r="X1088" s="2">
        <v>12</v>
      </c>
      <c r="Y1088" s="2">
        <v>9.09</v>
      </c>
      <c r="Z1088" s="2">
        <v>0.2596</v>
      </c>
      <c r="AA1088" s="2">
        <v>0.26246000000000003</v>
      </c>
      <c r="AB1088" s="2">
        <v>6.5987131479999999</v>
      </c>
    </row>
    <row r="1089" spans="1:28" x14ac:dyDescent="0.2">
      <c r="A1089" s="8">
        <v>2671</v>
      </c>
      <c r="B1089" s="5" t="s">
        <v>1319</v>
      </c>
      <c r="C1089" s="5" t="s">
        <v>3666</v>
      </c>
      <c r="D1089" s="5"/>
      <c r="E1089" s="9" t="s">
        <v>3667</v>
      </c>
      <c r="F1089" s="10">
        <v>2019</v>
      </c>
      <c r="G1089" s="10" t="s">
        <v>68</v>
      </c>
      <c r="H1089" s="10" t="s">
        <v>1322</v>
      </c>
      <c r="I1089" s="10">
        <v>1100</v>
      </c>
      <c r="J1089" s="10" t="s">
        <v>51</v>
      </c>
      <c r="K1089" s="10" t="s">
        <v>1323</v>
      </c>
      <c r="L1089" s="10" t="s">
        <v>18</v>
      </c>
      <c r="M1089" s="11">
        <v>1</v>
      </c>
      <c r="N1089" s="10">
        <v>1</v>
      </c>
      <c r="O1089" s="12" t="s">
        <v>3668</v>
      </c>
      <c r="P1089" s="11">
        <f ca="1">IFERROR(__xludf.DUMMYFUNCTION("COUNTA(SPLIT(Q1089,"" ""))"),178)</f>
        <v>178</v>
      </c>
      <c r="Q1089" s="11">
        <v>10</v>
      </c>
      <c r="R1089" s="11">
        <f ca="1">IFERROR(__xludf.DUMMYFUNCTION("COUNTA(SPLIT($Q1089,CHAR(10),FALSE))"),4)</f>
        <v>4</v>
      </c>
      <c r="S1089" s="2">
        <v>-1.326654811</v>
      </c>
      <c r="T1089" s="2">
        <v>0.45335207799999999</v>
      </c>
      <c r="U1089" s="2">
        <v>56.19</v>
      </c>
      <c r="V1089" s="2">
        <v>9.92</v>
      </c>
      <c r="W1089" s="2">
        <v>9.52</v>
      </c>
      <c r="X1089" s="2">
        <v>13</v>
      </c>
      <c r="Y1089" s="2">
        <v>9.25</v>
      </c>
      <c r="Z1089" s="2">
        <v>0.19051000000000001</v>
      </c>
      <c r="AA1089" s="2">
        <v>0.18654999999999999</v>
      </c>
      <c r="AB1089" s="2">
        <v>16.351646970000001</v>
      </c>
    </row>
    <row r="1090" spans="1:28" x14ac:dyDescent="0.2">
      <c r="A1090" s="8">
        <v>2672</v>
      </c>
      <c r="B1090" s="5" t="s">
        <v>3669</v>
      </c>
      <c r="C1090" s="5" t="s">
        <v>3670</v>
      </c>
      <c r="D1090" s="5"/>
      <c r="E1090" s="9" t="s">
        <v>3671</v>
      </c>
      <c r="F1090" s="10">
        <v>2019</v>
      </c>
      <c r="G1090" s="10" t="s">
        <v>68</v>
      </c>
      <c r="H1090" s="10"/>
      <c r="I1090" s="10">
        <v>900</v>
      </c>
      <c r="J1090" s="10" t="s">
        <v>17</v>
      </c>
      <c r="K1090" s="10"/>
      <c r="L1090" s="10" t="s">
        <v>18</v>
      </c>
      <c r="M1090" s="11">
        <v>1</v>
      </c>
      <c r="N1090" s="10">
        <v>1</v>
      </c>
      <c r="O1090" s="12" t="s">
        <v>3672</v>
      </c>
      <c r="P1090" s="11">
        <f ca="1">IFERROR(__xludf.DUMMYFUNCTION("COUNTA(SPLIT(Q1090,"" ""))"),194)</f>
        <v>194</v>
      </c>
      <c r="Q1090" s="11">
        <v>13</v>
      </c>
      <c r="R1090" s="11">
        <f ca="1">IFERROR(__xludf.DUMMYFUNCTION("COUNTA(SPLIT($Q1090,CHAR(10),FALSE))"),1)</f>
        <v>1</v>
      </c>
      <c r="S1090" s="2">
        <v>-0.14668009200000001</v>
      </c>
      <c r="T1090" s="2">
        <v>0.46217596500000002</v>
      </c>
      <c r="U1090" s="2">
        <v>69.58</v>
      </c>
      <c r="V1090" s="2">
        <v>7.26</v>
      </c>
      <c r="W1090" s="2">
        <v>6.9</v>
      </c>
      <c r="X1090" s="2">
        <v>9</v>
      </c>
      <c r="Y1090" s="2">
        <v>8.36</v>
      </c>
      <c r="Z1090" s="2">
        <v>0.20093</v>
      </c>
      <c r="AA1090" s="2">
        <v>0.17176</v>
      </c>
      <c r="AB1090" s="2">
        <v>15.47314714</v>
      </c>
    </row>
    <row r="1091" spans="1:28" x14ac:dyDescent="0.2">
      <c r="A1091" s="8">
        <v>2673</v>
      </c>
      <c r="B1091" s="5" t="s">
        <v>3673</v>
      </c>
      <c r="C1091" s="5" t="s">
        <v>3674</v>
      </c>
      <c r="D1091" s="5" t="s">
        <v>3031</v>
      </c>
      <c r="E1091" s="9" t="s">
        <v>3675</v>
      </c>
      <c r="F1091" s="10">
        <v>2019</v>
      </c>
      <c r="G1091" s="10" t="s">
        <v>68</v>
      </c>
      <c r="H1091" s="10"/>
      <c r="I1091" s="10">
        <v>900</v>
      </c>
      <c r="J1091" s="10" t="s">
        <v>17</v>
      </c>
      <c r="K1091" s="10" t="s">
        <v>1354</v>
      </c>
      <c r="L1091" s="10" t="s">
        <v>22</v>
      </c>
      <c r="M1091" s="11">
        <v>2</v>
      </c>
      <c r="N1091" s="10">
        <v>1.5</v>
      </c>
      <c r="O1091" s="12" t="s">
        <v>3676</v>
      </c>
      <c r="P1091" s="11">
        <f ca="1">IFERROR(__xludf.DUMMYFUNCTION("COUNTA(SPLIT(Q1091,"" ""))"),187)</f>
        <v>187</v>
      </c>
      <c r="Q1091" s="11">
        <v>13</v>
      </c>
      <c r="R1091" s="11">
        <f ca="1">IFERROR(__xludf.DUMMYFUNCTION("COUNTA(SPLIT($Q1091,CHAR(10),FALSE))"),2)</f>
        <v>2</v>
      </c>
      <c r="S1091" s="2">
        <v>-1.0105020360000001</v>
      </c>
      <c r="T1091" s="2">
        <v>0.466887206</v>
      </c>
      <c r="U1091" s="2">
        <v>57.27</v>
      </c>
      <c r="V1091" s="2">
        <v>8.92</v>
      </c>
      <c r="W1091" s="2">
        <v>9.73</v>
      </c>
      <c r="X1091" s="2">
        <v>11</v>
      </c>
      <c r="Y1091" s="2">
        <v>7.92</v>
      </c>
      <c r="Z1091" s="2">
        <v>0.19938</v>
      </c>
      <c r="AA1091" s="2">
        <v>0.18121000000000001</v>
      </c>
      <c r="AB1091" s="2">
        <v>19.67871671</v>
      </c>
    </row>
    <row r="1092" spans="1:28" x14ac:dyDescent="0.2">
      <c r="A1092" s="8">
        <v>2674</v>
      </c>
      <c r="B1092" s="5" t="s">
        <v>3677</v>
      </c>
      <c r="C1092" s="5" t="s">
        <v>3678</v>
      </c>
      <c r="D1092" s="5"/>
      <c r="E1092" s="9" t="s">
        <v>3679</v>
      </c>
      <c r="F1092" s="10">
        <v>2019</v>
      </c>
      <c r="G1092" s="10" t="s">
        <v>68</v>
      </c>
      <c r="H1092" s="10"/>
      <c r="I1092" s="10">
        <v>1100</v>
      </c>
      <c r="J1092" s="10" t="s">
        <v>17</v>
      </c>
      <c r="K1092" s="10" t="s">
        <v>1354</v>
      </c>
      <c r="L1092" s="10" t="s">
        <v>18</v>
      </c>
      <c r="M1092" s="11">
        <v>1</v>
      </c>
      <c r="N1092" s="10">
        <v>1</v>
      </c>
      <c r="O1092" s="12" t="s">
        <v>3680</v>
      </c>
      <c r="P1092" s="11">
        <f ca="1">IFERROR(__xludf.DUMMYFUNCTION("COUNTA(SPLIT(Q1092,"" ""))"),154)</f>
        <v>154</v>
      </c>
      <c r="Q1092" s="11">
        <v>10</v>
      </c>
      <c r="R1092" s="11">
        <f ca="1">IFERROR(__xludf.DUMMYFUNCTION("COUNTA(SPLIT($Q1092,CHAR(10),FALSE))"),2)</f>
        <v>2</v>
      </c>
      <c r="S1092" s="2">
        <v>-0.55606995100000001</v>
      </c>
      <c r="T1092" s="2">
        <v>0.525425841</v>
      </c>
      <c r="U1092" s="2">
        <v>51.92</v>
      </c>
      <c r="V1092" s="2">
        <v>9.8699999999999992</v>
      </c>
      <c r="W1092" s="2">
        <v>9.2899999999999991</v>
      </c>
      <c r="X1092" s="2">
        <v>11</v>
      </c>
      <c r="Y1092" s="2">
        <v>8.89</v>
      </c>
      <c r="Z1092" s="2">
        <v>0.30698999999999999</v>
      </c>
      <c r="AA1092" s="2">
        <v>0.31108999999999998</v>
      </c>
      <c r="AB1092" s="2">
        <v>20.415549680000002</v>
      </c>
    </row>
    <row r="1093" spans="1:28" x14ac:dyDescent="0.2">
      <c r="A1093" s="8">
        <v>2675</v>
      </c>
      <c r="B1093" s="5" t="s">
        <v>3681</v>
      </c>
      <c r="C1093" s="5" t="s">
        <v>3682</v>
      </c>
      <c r="D1093" s="5"/>
      <c r="E1093" s="9" t="s">
        <v>3683</v>
      </c>
      <c r="F1093" s="10">
        <v>2019</v>
      </c>
      <c r="G1093" s="10" t="s">
        <v>68</v>
      </c>
      <c r="H1093" s="10"/>
      <c r="I1093" s="10">
        <v>1300</v>
      </c>
      <c r="J1093" s="10" t="s">
        <v>17</v>
      </c>
      <c r="K1093" s="10"/>
      <c r="L1093" s="10" t="s">
        <v>18</v>
      </c>
      <c r="M1093" s="11">
        <v>1</v>
      </c>
      <c r="N1093" s="10">
        <v>1</v>
      </c>
      <c r="O1093" s="12" t="s">
        <v>3684</v>
      </c>
      <c r="P1093" s="11">
        <f ca="1">IFERROR(__xludf.DUMMYFUNCTION("COUNTA(SPLIT(Q1093,"" ""))"),136)</f>
        <v>136</v>
      </c>
      <c r="Q1093" s="11">
        <v>6</v>
      </c>
      <c r="R1093" s="11">
        <f ca="1">IFERROR(__xludf.DUMMYFUNCTION("COUNTA(SPLIT($Q1093,CHAR(10),FALSE))"),3)</f>
        <v>3</v>
      </c>
      <c r="S1093" s="2">
        <v>-0.63701430199999998</v>
      </c>
      <c r="T1093" s="2">
        <v>0.47479393199999997</v>
      </c>
      <c r="U1093" s="2">
        <v>28.39</v>
      </c>
      <c r="V1093" s="2">
        <v>15.01</v>
      </c>
      <c r="W1093" s="2">
        <v>16.27</v>
      </c>
      <c r="X1093" s="2">
        <v>16</v>
      </c>
      <c r="Y1093" s="2">
        <v>10.84</v>
      </c>
      <c r="Z1093" s="2">
        <v>0.28677999999999998</v>
      </c>
      <c r="AA1093" s="2">
        <v>0.30917</v>
      </c>
      <c r="AB1093" s="2">
        <v>14.199525510000001</v>
      </c>
    </row>
    <row r="1094" spans="1:28" x14ac:dyDescent="0.2">
      <c r="A1094" s="8">
        <v>2676</v>
      </c>
      <c r="B1094" s="5" t="s">
        <v>3685</v>
      </c>
      <c r="C1094" s="5" t="s">
        <v>3686</v>
      </c>
      <c r="D1094" s="5"/>
      <c r="E1094" s="9" t="s">
        <v>3687</v>
      </c>
      <c r="F1094" s="10">
        <v>2019</v>
      </c>
      <c r="G1094" s="10" t="s">
        <v>68</v>
      </c>
      <c r="H1094" s="10"/>
      <c r="I1094" s="10">
        <v>1100</v>
      </c>
      <c r="J1094" s="10" t="s">
        <v>17</v>
      </c>
      <c r="K1094" s="10" t="s">
        <v>1354</v>
      </c>
      <c r="L1094" s="10" t="s">
        <v>18</v>
      </c>
      <c r="M1094" s="11">
        <v>1</v>
      </c>
      <c r="N1094" s="10">
        <v>1</v>
      </c>
      <c r="O1094" s="12" t="s">
        <v>3688</v>
      </c>
      <c r="P1094" s="11">
        <f ca="1">IFERROR(__xludf.DUMMYFUNCTION("COUNTA(SPLIT(Q1094,"" ""))"),183)</f>
        <v>183</v>
      </c>
      <c r="Q1094" s="11">
        <v>9</v>
      </c>
      <c r="R1094" s="11">
        <f ca="1">IFERROR(__xludf.DUMMYFUNCTION("COUNTA(SPLIT($Q1094,CHAR(10),FALSE))"),1)</f>
        <v>1</v>
      </c>
      <c r="S1094" s="2">
        <v>-0.124636626</v>
      </c>
      <c r="T1094" s="2">
        <v>0.48324900300000001</v>
      </c>
      <c r="U1094" s="2">
        <v>65.08</v>
      </c>
      <c r="V1094" s="2">
        <v>9.23</v>
      </c>
      <c r="W1094" s="2">
        <v>9.73</v>
      </c>
      <c r="X1094" s="2">
        <v>10</v>
      </c>
      <c r="Y1094" s="2">
        <v>7.66</v>
      </c>
      <c r="Z1094" s="2">
        <v>0.26433000000000001</v>
      </c>
      <c r="AA1094" s="2">
        <v>0.26874999999999999</v>
      </c>
      <c r="AB1094" s="2">
        <v>24.874080899999999</v>
      </c>
    </row>
    <row r="1095" spans="1:28" x14ac:dyDescent="0.2">
      <c r="A1095" s="8">
        <v>2677</v>
      </c>
      <c r="B1095" s="5" t="s">
        <v>1319</v>
      </c>
      <c r="C1095" s="5" t="s">
        <v>3689</v>
      </c>
      <c r="D1095" s="5"/>
      <c r="E1095" s="9" t="s">
        <v>3690</v>
      </c>
      <c r="F1095" s="10">
        <v>2019</v>
      </c>
      <c r="G1095" s="10" t="s">
        <v>68</v>
      </c>
      <c r="H1095" s="10" t="s">
        <v>1338</v>
      </c>
      <c r="I1095" s="10">
        <v>700</v>
      </c>
      <c r="J1095" s="10" t="s">
        <v>17</v>
      </c>
      <c r="K1095" s="10" t="s">
        <v>1323</v>
      </c>
      <c r="L1095" s="10" t="s">
        <v>18</v>
      </c>
      <c r="M1095" s="11">
        <v>1</v>
      </c>
      <c r="N1095" s="10">
        <v>1</v>
      </c>
      <c r="O1095" s="12" t="s">
        <v>3691</v>
      </c>
      <c r="P1095" s="11">
        <f ca="1">IFERROR(__xludf.DUMMYFUNCTION("COUNTA(SPLIT(Q1095,"" ""))"),164)</f>
        <v>164</v>
      </c>
      <c r="Q1095" s="11">
        <v>13</v>
      </c>
      <c r="R1095" s="11">
        <f ca="1">IFERROR(__xludf.DUMMYFUNCTION("COUNTA(SPLIT($Q1095,CHAR(10),FALSE))"),3)</f>
        <v>3</v>
      </c>
      <c r="S1095" s="2">
        <v>1.145677378</v>
      </c>
      <c r="T1095" s="2">
        <v>0.53126372200000005</v>
      </c>
      <c r="U1095" s="2">
        <v>82.77</v>
      </c>
      <c r="V1095" s="2">
        <v>4.8899999999999997</v>
      </c>
      <c r="W1095" s="2">
        <v>4.59</v>
      </c>
      <c r="X1095" s="2">
        <v>8</v>
      </c>
      <c r="Y1095" s="2">
        <v>5.51</v>
      </c>
      <c r="Z1095" s="2">
        <v>9.9099999999999994E-2</v>
      </c>
      <c r="AA1095" s="2">
        <v>9.1689999999999994E-2</v>
      </c>
      <c r="AB1095" s="2">
        <v>31.752314049999999</v>
      </c>
    </row>
    <row r="1096" spans="1:28" x14ac:dyDescent="0.2">
      <c r="A1096" s="8">
        <v>2678</v>
      </c>
      <c r="B1096" s="5" t="s">
        <v>3692</v>
      </c>
      <c r="C1096" s="5" t="s">
        <v>3693</v>
      </c>
      <c r="D1096" s="5" t="s">
        <v>1401</v>
      </c>
      <c r="E1096" s="14" t="s">
        <v>1402</v>
      </c>
      <c r="F1096" s="10">
        <v>2019</v>
      </c>
      <c r="G1096" s="10" t="s">
        <v>16</v>
      </c>
      <c r="H1096" s="10"/>
      <c r="I1096" s="10">
        <v>500</v>
      </c>
      <c r="J1096" s="10" t="s">
        <v>51</v>
      </c>
      <c r="K1096" s="10" t="s">
        <v>1354</v>
      </c>
      <c r="L1096" s="10" t="s">
        <v>22</v>
      </c>
      <c r="M1096" s="11">
        <v>2</v>
      </c>
      <c r="N1096" s="10">
        <v>1.5</v>
      </c>
      <c r="O1096" s="12" t="s">
        <v>3694</v>
      </c>
      <c r="P1096" s="11">
        <f ca="1">IFERROR(__xludf.DUMMYFUNCTION("COUNTA(SPLIT(Q1096,"" ""))"),197)</f>
        <v>197</v>
      </c>
      <c r="Q1096" s="11">
        <v>30</v>
      </c>
      <c r="R1096" s="11">
        <f ca="1">IFERROR(__xludf.DUMMYFUNCTION("COUNTA(SPLIT($Q1096,CHAR(10),FALSE))"),20)</f>
        <v>20</v>
      </c>
      <c r="S1096" s="2">
        <v>0.70011744300000001</v>
      </c>
      <c r="T1096" s="2">
        <v>0.54072665600000003</v>
      </c>
      <c r="U1096" s="2">
        <v>78.41</v>
      </c>
      <c r="V1096" s="2">
        <v>4.01</v>
      </c>
      <c r="W1096" s="2">
        <v>2.2400000000000002</v>
      </c>
      <c r="X1096" s="2">
        <v>7</v>
      </c>
      <c r="Y1096" s="2">
        <v>6.38</v>
      </c>
      <c r="Z1096" s="2">
        <v>0.11794</v>
      </c>
      <c r="AA1096" s="2">
        <v>8.6459999999999995E-2</v>
      </c>
      <c r="AB1096" s="2">
        <v>32.256302069999997</v>
      </c>
    </row>
    <row r="1097" spans="1:28" x14ac:dyDescent="0.2">
      <c r="A1097" s="8">
        <v>2679</v>
      </c>
      <c r="B1097" s="5" t="s">
        <v>1319</v>
      </c>
      <c r="C1097" s="5" t="s">
        <v>3695</v>
      </c>
      <c r="D1097" s="5"/>
      <c r="E1097" s="9" t="s">
        <v>3696</v>
      </c>
      <c r="F1097" s="10">
        <v>2019</v>
      </c>
      <c r="G1097" s="10" t="s">
        <v>68</v>
      </c>
      <c r="H1097" s="10" t="s">
        <v>1322</v>
      </c>
      <c r="I1097" s="10">
        <v>1100</v>
      </c>
      <c r="J1097" s="10" t="s">
        <v>51</v>
      </c>
      <c r="K1097" s="10" t="s">
        <v>1323</v>
      </c>
      <c r="L1097" s="10" t="s">
        <v>18</v>
      </c>
      <c r="M1097" s="11">
        <v>1</v>
      </c>
      <c r="N1097" s="10">
        <v>1</v>
      </c>
      <c r="O1097" s="12" t="s">
        <v>3697</v>
      </c>
      <c r="P1097" s="11">
        <f ca="1">IFERROR(__xludf.DUMMYFUNCTION("COUNTA(SPLIT(Q1097,"" ""))"),174)</f>
        <v>174</v>
      </c>
      <c r="Q1097" s="11">
        <v>9</v>
      </c>
      <c r="R1097" s="11">
        <f ca="1">IFERROR(__xludf.DUMMYFUNCTION("COUNTA(SPLIT($Q1097,CHAR(10),FALSE))"),3)</f>
        <v>3</v>
      </c>
      <c r="S1097" s="2">
        <v>-0.58438269300000001</v>
      </c>
      <c r="T1097" s="2">
        <v>0.476608594</v>
      </c>
      <c r="U1097" s="2">
        <v>68.22</v>
      </c>
      <c r="V1097" s="2">
        <v>8.09</v>
      </c>
      <c r="W1097" s="2">
        <v>9.2899999999999991</v>
      </c>
      <c r="X1097" s="2">
        <v>10</v>
      </c>
      <c r="Y1097" s="2">
        <v>5.95</v>
      </c>
      <c r="Z1097" s="2">
        <v>0.10147</v>
      </c>
      <c r="AA1097" s="2">
        <v>9.1759999999999994E-2</v>
      </c>
      <c r="AB1097" s="2">
        <v>27.943703379999999</v>
      </c>
    </row>
    <row r="1098" spans="1:28" x14ac:dyDescent="0.2">
      <c r="A1098" s="8">
        <v>2680</v>
      </c>
      <c r="B1098" s="5" t="s">
        <v>1319</v>
      </c>
      <c r="C1098" s="5" t="s">
        <v>3698</v>
      </c>
      <c r="D1098" s="5"/>
      <c r="E1098" s="9" t="s">
        <v>3699</v>
      </c>
      <c r="F1098" s="10">
        <v>2019</v>
      </c>
      <c r="G1098" s="10" t="s">
        <v>68</v>
      </c>
      <c r="H1098" s="10" t="s">
        <v>1338</v>
      </c>
      <c r="I1098" s="10">
        <v>1100</v>
      </c>
      <c r="J1098" s="10" t="s">
        <v>17</v>
      </c>
      <c r="K1098" s="10" t="s">
        <v>1323</v>
      </c>
      <c r="L1098" s="10" t="s">
        <v>18</v>
      </c>
      <c r="M1098" s="11">
        <v>1</v>
      </c>
      <c r="N1098" s="10">
        <v>1</v>
      </c>
      <c r="O1098" s="12" t="s">
        <v>3700</v>
      </c>
      <c r="P1098" s="11">
        <f ca="1">IFERROR(__xludf.DUMMYFUNCTION("COUNTA(SPLIT(Q1098,"" ""))"),175)</f>
        <v>175</v>
      </c>
      <c r="Q1098" s="11">
        <v>12</v>
      </c>
      <c r="R1098" s="11">
        <f ca="1">IFERROR(__xludf.DUMMYFUNCTION("COUNTA(SPLIT($Q1098,CHAR(10),FALSE))"),3)</f>
        <v>3</v>
      </c>
      <c r="S1098" s="2">
        <v>-0.43635162900000002</v>
      </c>
      <c r="T1098" s="2">
        <v>0.46683558800000002</v>
      </c>
      <c r="U1098" s="2">
        <v>55.85</v>
      </c>
      <c r="V1098" s="2">
        <v>9.15</v>
      </c>
      <c r="W1098" s="2">
        <v>9.68</v>
      </c>
      <c r="X1098" s="2">
        <v>11</v>
      </c>
      <c r="Y1098" s="2">
        <v>8.5399999999999991</v>
      </c>
      <c r="Z1098" s="2">
        <v>0.20077999999999999</v>
      </c>
      <c r="AA1098" s="2">
        <v>0.17834</v>
      </c>
      <c r="AB1098" s="2">
        <v>10.153750029999999</v>
      </c>
    </row>
    <row r="1099" spans="1:28" x14ac:dyDescent="0.2">
      <c r="A1099" s="8">
        <v>2681</v>
      </c>
      <c r="B1099" s="5" t="s">
        <v>3701</v>
      </c>
      <c r="C1099" s="5" t="s">
        <v>3702</v>
      </c>
      <c r="D1099" s="5"/>
      <c r="E1099" s="13" t="s">
        <v>3703</v>
      </c>
      <c r="F1099" s="10">
        <v>2019</v>
      </c>
      <c r="G1099" s="10" t="s">
        <v>16</v>
      </c>
      <c r="H1099" s="10"/>
      <c r="I1099" s="10">
        <v>500</v>
      </c>
      <c r="J1099" s="10" t="s">
        <v>51</v>
      </c>
      <c r="K1099" s="10" t="s">
        <v>3704</v>
      </c>
      <c r="L1099" s="10" t="s">
        <v>22</v>
      </c>
      <c r="M1099" s="11">
        <v>2</v>
      </c>
      <c r="N1099" s="10">
        <v>2</v>
      </c>
      <c r="O1099" s="12" t="s">
        <v>3705</v>
      </c>
      <c r="P1099" s="11">
        <f ca="1">IFERROR(__xludf.DUMMYFUNCTION("COUNTA(SPLIT(Q1099,"" ""))"),150)</f>
        <v>150</v>
      </c>
      <c r="Q1099" s="11">
        <v>19</v>
      </c>
      <c r="R1099" s="11">
        <f ca="1">IFERROR(__xludf.DUMMYFUNCTION("COUNTA(SPLIT($Q1099,CHAR(10),FALSE))"),1)</f>
        <v>1</v>
      </c>
      <c r="S1099" s="2">
        <v>0.33476519500000002</v>
      </c>
      <c r="T1099" s="2">
        <v>0.52127599499999999</v>
      </c>
      <c r="U1099" s="2">
        <v>87.71</v>
      </c>
      <c r="V1099" s="2">
        <v>2.99</v>
      </c>
      <c r="W1099" s="2">
        <v>2.58</v>
      </c>
      <c r="X1099" s="2">
        <v>6</v>
      </c>
      <c r="Y1099" s="2">
        <v>5.82</v>
      </c>
      <c r="Z1099" s="2">
        <v>4.6399999999999997E-2</v>
      </c>
      <c r="AA1099" s="2">
        <v>6.2719999999999998E-2</v>
      </c>
      <c r="AB1099" s="2">
        <v>29.45408454</v>
      </c>
    </row>
    <row r="1100" spans="1:28" x14ac:dyDescent="0.2">
      <c r="A1100" s="8">
        <v>2682</v>
      </c>
      <c r="B1100" s="5" t="s">
        <v>1319</v>
      </c>
      <c r="C1100" s="5" t="s">
        <v>3706</v>
      </c>
      <c r="D1100" s="5"/>
      <c r="E1100" s="9" t="s">
        <v>3707</v>
      </c>
      <c r="F1100" s="10">
        <v>2019</v>
      </c>
      <c r="G1100" s="10" t="s">
        <v>68</v>
      </c>
      <c r="H1100" s="10" t="s">
        <v>1338</v>
      </c>
      <c r="I1100" s="10">
        <v>700</v>
      </c>
      <c r="J1100" s="10" t="s">
        <v>51</v>
      </c>
      <c r="K1100" s="10" t="s">
        <v>1323</v>
      </c>
      <c r="L1100" s="10" t="s">
        <v>18</v>
      </c>
      <c r="M1100" s="11">
        <v>1</v>
      </c>
      <c r="N1100" s="10">
        <v>1</v>
      </c>
      <c r="O1100" s="12" t="s">
        <v>3708</v>
      </c>
      <c r="P1100" s="11">
        <f ca="1">IFERROR(__xludf.DUMMYFUNCTION("COUNTA(SPLIT(Q1100,"" ""))"),152)</f>
        <v>152</v>
      </c>
      <c r="Q1100" s="11">
        <v>14</v>
      </c>
      <c r="R1100" s="11">
        <f ca="1">IFERROR(__xludf.DUMMYFUNCTION("COUNTA(SPLIT($Q1100,CHAR(10),FALSE))"),7)</f>
        <v>7</v>
      </c>
      <c r="S1100" s="2">
        <v>-1.5728982920000001</v>
      </c>
      <c r="T1100" s="2">
        <v>0.44249942599999997</v>
      </c>
      <c r="U1100" s="2">
        <v>71.69</v>
      </c>
      <c r="V1100" s="2">
        <v>6.06</v>
      </c>
      <c r="W1100" s="2">
        <v>5.17</v>
      </c>
      <c r="X1100" s="2">
        <v>8</v>
      </c>
      <c r="Y1100" s="2">
        <v>8.39</v>
      </c>
      <c r="Z1100" s="2">
        <v>0.17755000000000001</v>
      </c>
      <c r="AA1100" s="2">
        <v>0.1802</v>
      </c>
      <c r="AB1100" s="2">
        <v>17.1518494</v>
      </c>
    </row>
    <row r="1101" spans="1:28" x14ac:dyDescent="0.2">
      <c r="A1101" s="8">
        <v>2683</v>
      </c>
      <c r="B1101" s="5" t="s">
        <v>3709</v>
      </c>
      <c r="C1101" s="5" t="s">
        <v>3710</v>
      </c>
      <c r="D1101" s="5"/>
      <c r="E1101" s="9" t="s">
        <v>3711</v>
      </c>
      <c r="F1101" s="10">
        <v>2019</v>
      </c>
      <c r="G1101" s="10" t="s">
        <v>68</v>
      </c>
      <c r="H1101" s="10"/>
      <c r="I1101" s="10">
        <v>900</v>
      </c>
      <c r="J1101" s="10" t="s">
        <v>17</v>
      </c>
      <c r="K1101" s="10"/>
      <c r="L1101" s="10" t="s">
        <v>18</v>
      </c>
      <c r="M1101" s="11">
        <v>1</v>
      </c>
      <c r="N1101" s="10">
        <v>1</v>
      </c>
      <c r="O1101" s="12" t="s">
        <v>3712</v>
      </c>
      <c r="P1101" s="11">
        <f ca="1">IFERROR(__xludf.DUMMYFUNCTION("COUNTA(SPLIT(Q1101,"" ""))"),177)</f>
        <v>177</v>
      </c>
      <c r="Q1101" s="11">
        <v>12</v>
      </c>
      <c r="R1101" s="11">
        <f ca="1">IFERROR(__xludf.DUMMYFUNCTION("COUNTA(SPLIT($Q1101,CHAR(10),FALSE))"),2)</f>
        <v>2</v>
      </c>
      <c r="S1101" s="2">
        <v>0.82302982899999999</v>
      </c>
      <c r="T1101" s="2">
        <v>0.49854066899999999</v>
      </c>
      <c r="U1101" s="2">
        <v>75.81</v>
      </c>
      <c r="V1101" s="2">
        <v>6.37</v>
      </c>
      <c r="W1101" s="2">
        <v>6.64</v>
      </c>
      <c r="X1101" s="2">
        <v>10</v>
      </c>
      <c r="Y1101" s="2">
        <v>6.41</v>
      </c>
      <c r="Z1101" s="2">
        <v>4.0460000000000003E-2</v>
      </c>
      <c r="AA1101" s="2">
        <v>4.6780000000000002E-2</v>
      </c>
      <c r="AB1101" s="2">
        <v>29.801180680000002</v>
      </c>
    </row>
    <row r="1102" spans="1:28" x14ac:dyDescent="0.2">
      <c r="A1102" s="8">
        <v>2684</v>
      </c>
      <c r="B1102" s="5" t="s">
        <v>1319</v>
      </c>
      <c r="C1102" s="5" t="s">
        <v>3713</v>
      </c>
      <c r="D1102" s="5"/>
      <c r="E1102" s="9" t="s">
        <v>3714</v>
      </c>
      <c r="F1102" s="10">
        <v>2019</v>
      </c>
      <c r="G1102" s="10" t="s">
        <v>68</v>
      </c>
      <c r="H1102" s="10" t="s">
        <v>1346</v>
      </c>
      <c r="I1102" s="10">
        <v>1100</v>
      </c>
      <c r="J1102" s="10" t="s">
        <v>51</v>
      </c>
      <c r="K1102" s="10" t="s">
        <v>1323</v>
      </c>
      <c r="L1102" s="10" t="s">
        <v>22</v>
      </c>
      <c r="M1102" s="11">
        <v>2</v>
      </c>
      <c r="N1102" s="10">
        <v>1.5</v>
      </c>
      <c r="O1102" s="12" t="s">
        <v>3715</v>
      </c>
      <c r="P1102" s="11">
        <f ca="1">IFERROR(__xludf.DUMMYFUNCTION("COUNTA(SPLIT(Q1102,"" ""))"),165)</f>
        <v>165</v>
      </c>
      <c r="Q1102" s="11">
        <v>12</v>
      </c>
      <c r="R1102" s="11">
        <f ca="1">IFERROR(__xludf.DUMMYFUNCTION("COUNTA(SPLIT($Q1102,CHAR(10),FALSE))"),3)</f>
        <v>3</v>
      </c>
      <c r="S1102" s="2">
        <v>-0.84823503300000003</v>
      </c>
      <c r="T1102" s="2">
        <v>0.44779276299999998</v>
      </c>
      <c r="U1102" s="2">
        <v>65.22</v>
      </c>
      <c r="V1102" s="2">
        <v>7.64</v>
      </c>
      <c r="W1102" s="2">
        <v>8.09</v>
      </c>
      <c r="X1102" s="2">
        <v>10</v>
      </c>
      <c r="Y1102" s="2">
        <v>9.2200000000000006</v>
      </c>
      <c r="Z1102" s="2">
        <v>0.32208999999999999</v>
      </c>
      <c r="AA1102" s="2">
        <v>0.30993999999999999</v>
      </c>
      <c r="AB1102" s="2">
        <v>8.4552214170000006</v>
      </c>
    </row>
    <row r="1103" spans="1:28" x14ac:dyDescent="0.2">
      <c r="A1103" s="8">
        <v>2685</v>
      </c>
      <c r="B1103" s="5" t="s">
        <v>3716</v>
      </c>
      <c r="C1103" s="5" t="s">
        <v>3717</v>
      </c>
      <c r="D1103" s="5"/>
      <c r="E1103" s="9" t="s">
        <v>3718</v>
      </c>
      <c r="F1103" s="10">
        <v>2019</v>
      </c>
      <c r="G1103" s="10" t="s">
        <v>68</v>
      </c>
      <c r="H1103" s="10"/>
      <c r="I1103" s="10">
        <v>1300</v>
      </c>
      <c r="J1103" s="10" t="s">
        <v>17</v>
      </c>
      <c r="K1103" s="10"/>
      <c r="L1103" s="10" t="s">
        <v>18</v>
      </c>
      <c r="M1103" s="11">
        <v>1</v>
      </c>
      <c r="N1103" s="10">
        <v>1</v>
      </c>
      <c r="O1103" s="12" t="s">
        <v>3719</v>
      </c>
      <c r="P1103" s="11">
        <f ca="1">IFERROR(__xludf.DUMMYFUNCTION("COUNTA(SPLIT(Q1103,"" ""))"),175)</f>
        <v>175</v>
      </c>
      <c r="Q1103" s="11">
        <v>7</v>
      </c>
      <c r="R1103" s="11">
        <f ca="1">IFERROR(__xludf.DUMMYFUNCTION("COUNTA(SPLIT($Q1103,CHAR(10),FALSE))"),2)</f>
        <v>2</v>
      </c>
      <c r="S1103" s="2">
        <v>-1.701501471</v>
      </c>
      <c r="T1103" s="2">
        <v>0.48110909899999998</v>
      </c>
      <c r="U1103" s="2">
        <v>52.01</v>
      </c>
      <c r="V1103" s="2">
        <v>12.25</v>
      </c>
      <c r="W1103" s="2">
        <v>13.68</v>
      </c>
      <c r="X1103" s="2">
        <v>14</v>
      </c>
      <c r="Y1103" s="2">
        <v>8.65</v>
      </c>
      <c r="Z1103" s="2">
        <v>0.22256000000000001</v>
      </c>
      <c r="AA1103" s="2">
        <v>0.22950999999999999</v>
      </c>
      <c r="AB1103" s="2">
        <v>11.458837969999999</v>
      </c>
    </row>
    <row r="1104" spans="1:28" x14ac:dyDescent="0.2">
      <c r="A1104" s="8">
        <v>2686</v>
      </c>
      <c r="B1104" s="5" t="s">
        <v>1319</v>
      </c>
      <c r="C1104" s="5" t="s">
        <v>3720</v>
      </c>
      <c r="D1104" s="5"/>
      <c r="E1104" s="9" t="s">
        <v>3721</v>
      </c>
      <c r="F1104" s="10">
        <v>2019</v>
      </c>
      <c r="G1104" s="10" t="s">
        <v>68</v>
      </c>
      <c r="H1104" s="10" t="s">
        <v>1338</v>
      </c>
      <c r="I1104" s="10">
        <v>1300</v>
      </c>
      <c r="J1104" s="10" t="s">
        <v>17</v>
      </c>
      <c r="K1104" s="10" t="s">
        <v>1323</v>
      </c>
      <c r="L1104" s="10" t="s">
        <v>18</v>
      </c>
      <c r="M1104" s="11">
        <v>1</v>
      </c>
      <c r="N1104" s="10">
        <v>1</v>
      </c>
      <c r="O1104" s="12" t="s">
        <v>3722</v>
      </c>
      <c r="P1104" s="11">
        <f ca="1">IFERROR(__xludf.DUMMYFUNCTION("COUNTA(SPLIT(Q1104,"" ""))"),184)</f>
        <v>184</v>
      </c>
      <c r="Q1104" s="11">
        <v>8</v>
      </c>
      <c r="R1104" s="11">
        <f ca="1">IFERROR(__xludf.DUMMYFUNCTION("COUNTA(SPLIT($Q1104,CHAR(10),FALSE))"),2)</f>
        <v>2</v>
      </c>
      <c r="S1104" s="2">
        <v>-0.97615032700000004</v>
      </c>
      <c r="T1104" s="2">
        <v>0.492707968</v>
      </c>
      <c r="U1104" s="2">
        <v>53.5</v>
      </c>
      <c r="V1104" s="2">
        <v>10.93</v>
      </c>
      <c r="W1104" s="2">
        <v>11.38</v>
      </c>
      <c r="X1104" s="2">
        <v>13</v>
      </c>
      <c r="Y1104" s="2">
        <v>9.42</v>
      </c>
      <c r="Z1104" s="2">
        <v>0.39105000000000001</v>
      </c>
      <c r="AA1104" s="2">
        <v>0.37678</v>
      </c>
      <c r="AB1104" s="2">
        <v>22.935355779999998</v>
      </c>
    </row>
    <row r="1105" spans="1:28" x14ac:dyDescent="0.2">
      <c r="A1105" s="8">
        <v>2687</v>
      </c>
      <c r="B1105" s="5" t="s">
        <v>3723</v>
      </c>
      <c r="C1105" s="5" t="s">
        <v>3724</v>
      </c>
      <c r="D1105" s="5" t="s">
        <v>2855</v>
      </c>
      <c r="E1105" s="9" t="s">
        <v>3725</v>
      </c>
      <c r="F1105" s="10">
        <v>2019</v>
      </c>
      <c r="G1105" s="10" t="s">
        <v>68</v>
      </c>
      <c r="H1105" s="10"/>
      <c r="I1105" s="10">
        <v>900</v>
      </c>
      <c r="J1105" s="10" t="s">
        <v>17</v>
      </c>
      <c r="K1105" s="10" t="s">
        <v>2857</v>
      </c>
      <c r="L1105" s="10" t="s">
        <v>22</v>
      </c>
      <c r="M1105" s="11">
        <v>2</v>
      </c>
      <c r="N1105" s="10">
        <v>2</v>
      </c>
      <c r="O1105" s="12" t="s">
        <v>3726</v>
      </c>
      <c r="P1105" s="11">
        <f ca="1">IFERROR(__xludf.DUMMYFUNCTION("COUNTA(SPLIT(Q1105,"" ""))"),191)</f>
        <v>191</v>
      </c>
      <c r="Q1105" s="11">
        <v>15</v>
      </c>
      <c r="R1105" s="11">
        <f ca="1">IFERROR(__xludf.DUMMYFUNCTION("COUNTA(SPLIT($Q1105,CHAR(10),FALSE))"),3)</f>
        <v>3</v>
      </c>
      <c r="S1105" s="2">
        <v>-0.403508743</v>
      </c>
      <c r="T1105" s="2">
        <v>0.47317052999999998</v>
      </c>
      <c r="U1105" s="2">
        <v>66.22</v>
      </c>
      <c r="V1105" s="2">
        <v>7.22</v>
      </c>
      <c r="W1105" s="2">
        <v>6.54</v>
      </c>
      <c r="X1105" s="2">
        <v>10</v>
      </c>
      <c r="Y1105" s="2">
        <v>9.35</v>
      </c>
      <c r="Z1105" s="2">
        <v>0.11942999999999999</v>
      </c>
      <c r="AA1105" s="2">
        <v>9.3799999999999994E-2</v>
      </c>
      <c r="AB1105" s="2">
        <v>16.915425129999999</v>
      </c>
    </row>
    <row r="1106" spans="1:28" x14ac:dyDescent="0.2">
      <c r="A1106" s="8">
        <v>2688</v>
      </c>
      <c r="B1106" s="5" t="s">
        <v>3727</v>
      </c>
      <c r="C1106" s="5" t="s">
        <v>3728</v>
      </c>
      <c r="D1106" s="5"/>
      <c r="E1106" s="9" t="s">
        <v>3729</v>
      </c>
      <c r="F1106" s="10">
        <v>2019</v>
      </c>
      <c r="G1106" s="10" t="s">
        <v>68</v>
      </c>
      <c r="H1106" s="10"/>
      <c r="I1106" s="10">
        <v>1100</v>
      </c>
      <c r="J1106" s="10" t="s">
        <v>51</v>
      </c>
      <c r="K1106" s="10"/>
      <c r="L1106" s="10" t="s">
        <v>18</v>
      </c>
      <c r="M1106" s="11">
        <v>1</v>
      </c>
      <c r="N1106" s="10">
        <v>1</v>
      </c>
      <c r="O1106" s="12" t="s">
        <v>3730</v>
      </c>
      <c r="P1106" s="11">
        <f ca="1">IFERROR(__xludf.DUMMYFUNCTION("COUNTA(SPLIT(Q1106,"" ""))"),159)</f>
        <v>159</v>
      </c>
      <c r="Q1106" s="11">
        <v>9</v>
      </c>
      <c r="R1106" s="11">
        <f ca="1">IFERROR(__xludf.DUMMYFUNCTION("COUNTA(SPLIT($Q1106,CHAR(10),FALSE))"),1)</f>
        <v>1</v>
      </c>
      <c r="S1106" s="2">
        <v>-6.2822673999999995E-2</v>
      </c>
      <c r="T1106" s="2">
        <v>0.47080708599999999</v>
      </c>
      <c r="U1106" s="2">
        <v>55.88</v>
      </c>
      <c r="V1106" s="2">
        <v>9.85</v>
      </c>
      <c r="W1106" s="2">
        <v>9.83</v>
      </c>
      <c r="X1106" s="2">
        <v>12</v>
      </c>
      <c r="Y1106" s="2">
        <v>9.2799999999999994</v>
      </c>
      <c r="Z1106" s="2">
        <v>0.37734000000000001</v>
      </c>
      <c r="AA1106" s="2">
        <v>0.38308999999999999</v>
      </c>
      <c r="AB1106" s="2">
        <v>14.53406766</v>
      </c>
    </row>
    <row r="1107" spans="1:28" x14ac:dyDescent="0.2">
      <c r="A1107" s="8">
        <v>2689</v>
      </c>
      <c r="B1107" s="5" t="s">
        <v>3731</v>
      </c>
      <c r="C1107" s="5" t="s">
        <v>3732</v>
      </c>
      <c r="D1107" s="5"/>
      <c r="E1107" s="9" t="s">
        <v>3733</v>
      </c>
      <c r="F1107" s="10">
        <v>2019</v>
      </c>
      <c r="G1107" s="10" t="s">
        <v>68</v>
      </c>
      <c r="H1107" s="10"/>
      <c r="I1107" s="10">
        <v>1300</v>
      </c>
      <c r="J1107" s="10" t="s">
        <v>17</v>
      </c>
      <c r="K1107" s="10" t="s">
        <v>1354</v>
      </c>
      <c r="L1107" s="10" t="s">
        <v>22</v>
      </c>
      <c r="M1107" s="11">
        <v>2</v>
      </c>
      <c r="N1107" s="10">
        <v>2</v>
      </c>
      <c r="O1107" s="12" t="s">
        <v>3734</v>
      </c>
      <c r="P1107" s="11">
        <f ca="1">IFERROR(__xludf.DUMMYFUNCTION("COUNTA(SPLIT(Q1107,"" ""))"),188)</f>
        <v>188</v>
      </c>
      <c r="Q1107" s="11">
        <v>9</v>
      </c>
      <c r="R1107" s="11">
        <f ca="1">IFERROR(__xludf.DUMMYFUNCTION("COUNTA(SPLIT($Q1107,CHAR(10),FALSE))"),2)</f>
        <v>2</v>
      </c>
      <c r="S1107" s="2">
        <v>-0.63256190000000001</v>
      </c>
      <c r="T1107" s="2">
        <v>0.464595392</v>
      </c>
      <c r="U1107" s="2">
        <v>59.18</v>
      </c>
      <c r="V1107" s="2">
        <v>10.19</v>
      </c>
      <c r="W1107" s="2">
        <v>11.7</v>
      </c>
      <c r="X1107" s="2">
        <v>12</v>
      </c>
      <c r="Y1107" s="2">
        <v>8.4499999999999993</v>
      </c>
      <c r="Z1107" s="2">
        <v>0.23108000000000001</v>
      </c>
      <c r="AA1107" s="2">
        <v>0.20204</v>
      </c>
      <c r="AB1107" s="2">
        <v>14.953259559999999</v>
      </c>
    </row>
    <row r="1108" spans="1:28" x14ac:dyDescent="0.2">
      <c r="A1108" s="8">
        <v>2690</v>
      </c>
      <c r="B1108" s="5" t="s">
        <v>3735</v>
      </c>
      <c r="C1108" s="5" t="s">
        <v>3736</v>
      </c>
      <c r="D1108" s="5"/>
      <c r="E1108" s="9" t="s">
        <v>3737</v>
      </c>
      <c r="F1108" s="10">
        <v>2019</v>
      </c>
      <c r="G1108" s="10" t="s">
        <v>68</v>
      </c>
      <c r="H1108" s="10"/>
      <c r="I1108" s="10">
        <v>1100</v>
      </c>
      <c r="J1108" s="10" t="s">
        <v>17</v>
      </c>
      <c r="K1108" s="10" t="s">
        <v>1354</v>
      </c>
      <c r="L1108" s="10" t="s">
        <v>22</v>
      </c>
      <c r="M1108" s="11">
        <v>2</v>
      </c>
      <c r="N1108" s="10">
        <v>2</v>
      </c>
      <c r="O1108" s="12" t="s">
        <v>3738</v>
      </c>
      <c r="P1108" s="11">
        <f ca="1">IFERROR(__xludf.DUMMYFUNCTION("COUNTA(SPLIT(Q1108,"" ""))"),148)</f>
        <v>148</v>
      </c>
      <c r="Q1108" s="11">
        <v>8</v>
      </c>
      <c r="R1108" s="11">
        <f ca="1">IFERROR(__xludf.DUMMYFUNCTION("COUNTA(SPLIT($Q1108,CHAR(10),FALSE))"),1)</f>
        <v>1</v>
      </c>
      <c r="S1108" s="2">
        <v>-8.8542700000000002E-2</v>
      </c>
      <c r="T1108" s="2">
        <v>0.48214241099999999</v>
      </c>
      <c r="U1108" s="2">
        <v>72.67</v>
      </c>
      <c r="V1108" s="2">
        <v>7.75</v>
      </c>
      <c r="W1108" s="2">
        <v>8.0500000000000007</v>
      </c>
      <c r="X1108" s="2">
        <v>10</v>
      </c>
      <c r="Y1108" s="2">
        <v>8.06</v>
      </c>
      <c r="Z1108" s="2">
        <v>0.15075</v>
      </c>
      <c r="AA1108" s="2">
        <v>0.1736</v>
      </c>
      <c r="AB1108" s="2">
        <v>17.47349165</v>
      </c>
    </row>
    <row r="1109" spans="1:28" x14ac:dyDescent="0.2">
      <c r="A1109" s="8">
        <v>2691</v>
      </c>
      <c r="B1109" s="5" t="s">
        <v>3739</v>
      </c>
      <c r="C1109" s="5" t="s">
        <v>3740</v>
      </c>
      <c r="D1109" s="5"/>
      <c r="E1109" s="9" t="s">
        <v>3741</v>
      </c>
      <c r="F1109" s="10">
        <v>2019</v>
      </c>
      <c r="G1109" s="10" t="s">
        <v>68</v>
      </c>
      <c r="H1109" s="10"/>
      <c r="I1109" s="10">
        <v>1300</v>
      </c>
      <c r="J1109" s="10" t="s">
        <v>17</v>
      </c>
      <c r="K1109" s="10"/>
      <c r="L1109" s="10" t="s">
        <v>22</v>
      </c>
      <c r="M1109" s="11">
        <v>2</v>
      </c>
      <c r="N1109" s="10">
        <v>1.5</v>
      </c>
      <c r="O1109" s="12" t="s">
        <v>3742</v>
      </c>
      <c r="P1109" s="11">
        <f ca="1">IFERROR(__xludf.DUMMYFUNCTION("COUNTA(SPLIT(Q1109,"" ""))"),159)</f>
        <v>159</v>
      </c>
      <c r="Q1109" s="11">
        <v>8</v>
      </c>
      <c r="R1109" s="11">
        <f ca="1">IFERROR(__xludf.DUMMYFUNCTION("COUNTA(SPLIT($Q1109,CHAR(10),FALSE))"),1)</f>
        <v>1</v>
      </c>
      <c r="S1109" s="2">
        <v>-1.6775763800000001</v>
      </c>
      <c r="T1109" s="2">
        <v>0.46979456200000003</v>
      </c>
      <c r="U1109" s="2">
        <v>63.56</v>
      </c>
      <c r="V1109" s="2">
        <v>9.42</v>
      </c>
      <c r="W1109" s="2">
        <v>9.31</v>
      </c>
      <c r="X1109" s="2">
        <v>12</v>
      </c>
      <c r="Y1109" s="2">
        <v>9.51</v>
      </c>
      <c r="Z1109" s="2">
        <v>0.3805</v>
      </c>
      <c r="AA1109" s="2">
        <v>0.37330000000000002</v>
      </c>
      <c r="AB1109" s="2">
        <v>26.562295729999999</v>
      </c>
    </row>
    <row r="1110" spans="1:28" x14ac:dyDescent="0.2">
      <c r="A1110" s="8">
        <v>2692</v>
      </c>
      <c r="B1110" s="5" t="s">
        <v>3743</v>
      </c>
      <c r="C1110" s="5" t="s">
        <v>3744</v>
      </c>
      <c r="D1110" s="5"/>
      <c r="E1110" s="9" t="s">
        <v>3745</v>
      </c>
      <c r="F1110" s="10">
        <v>2019</v>
      </c>
      <c r="G1110" s="10" t="s">
        <v>16</v>
      </c>
      <c r="H1110" s="10"/>
      <c r="I1110" s="10">
        <v>500</v>
      </c>
      <c r="J1110" s="10" t="s">
        <v>17</v>
      </c>
      <c r="K1110" s="10" t="s">
        <v>1354</v>
      </c>
      <c r="L1110" s="10" t="s">
        <v>18</v>
      </c>
      <c r="M1110" s="11">
        <v>1</v>
      </c>
      <c r="N1110" s="10">
        <v>1</v>
      </c>
      <c r="O1110" s="12" t="s">
        <v>3746</v>
      </c>
      <c r="P1110" s="11">
        <f ca="1">IFERROR(__xludf.DUMMYFUNCTION("COUNTA(SPLIT(Q1110,"" ""))"),193)</f>
        <v>193</v>
      </c>
      <c r="Q1110" s="11">
        <v>21</v>
      </c>
      <c r="R1110" s="11">
        <f ca="1">IFERROR(__xludf.DUMMYFUNCTION("COUNTA(SPLIT($Q1110,CHAR(10),FALSE))"),6)</f>
        <v>6</v>
      </c>
      <c r="S1110" s="2">
        <v>0.30075541</v>
      </c>
      <c r="T1110" s="2">
        <v>0.46971807799999998</v>
      </c>
      <c r="U1110" s="2">
        <v>85.75</v>
      </c>
      <c r="V1110" s="2">
        <v>3.53</v>
      </c>
      <c r="W1110" s="2">
        <v>3</v>
      </c>
      <c r="X1110" s="2">
        <v>5</v>
      </c>
      <c r="Y1110" s="2">
        <v>6.4</v>
      </c>
      <c r="Z1110" s="2">
        <v>0.13059999999999999</v>
      </c>
      <c r="AA1110" s="2">
        <v>0.11751</v>
      </c>
      <c r="AB1110" s="2">
        <v>24.890260649999998</v>
      </c>
    </row>
    <row r="1111" spans="1:28" x14ac:dyDescent="0.2">
      <c r="A1111" s="8">
        <v>2693</v>
      </c>
      <c r="B1111" s="5" t="s">
        <v>3747</v>
      </c>
      <c r="C1111" s="5" t="s">
        <v>3748</v>
      </c>
      <c r="D1111" s="5"/>
      <c r="E1111" s="9" t="s">
        <v>3749</v>
      </c>
      <c r="F1111" s="10">
        <v>2019</v>
      </c>
      <c r="G1111" s="10" t="s">
        <v>68</v>
      </c>
      <c r="H1111" s="10"/>
      <c r="I1111" s="10">
        <v>1300</v>
      </c>
      <c r="J1111" s="10" t="s">
        <v>17</v>
      </c>
      <c r="K1111" s="10"/>
      <c r="L1111" s="10" t="s">
        <v>18</v>
      </c>
      <c r="M1111" s="11">
        <v>1</v>
      </c>
      <c r="N1111" s="10">
        <v>1</v>
      </c>
      <c r="O1111" s="12" t="s">
        <v>3750</v>
      </c>
      <c r="P1111" s="11">
        <f ca="1">IFERROR(__xludf.DUMMYFUNCTION("COUNTA(SPLIT(Q1111,"" ""))"),149)</f>
        <v>149</v>
      </c>
      <c r="Q1111" s="11">
        <v>6</v>
      </c>
      <c r="R1111" s="11">
        <f ca="1">IFERROR(__xludf.DUMMYFUNCTION("COUNTA(SPLIT($Q1111,CHAR(10),FALSE))"),1)</f>
        <v>1</v>
      </c>
      <c r="S1111" s="2">
        <v>0.34459256199999999</v>
      </c>
      <c r="T1111" s="2">
        <v>0.46443445300000002</v>
      </c>
      <c r="U1111" s="2">
        <v>71.67</v>
      </c>
      <c r="V1111" s="2">
        <v>8.5500000000000007</v>
      </c>
      <c r="W1111" s="2">
        <v>9.09</v>
      </c>
      <c r="X1111" s="2">
        <v>9</v>
      </c>
      <c r="Y1111" s="2">
        <v>7.77</v>
      </c>
      <c r="Z1111" s="2">
        <v>0.13228999999999999</v>
      </c>
      <c r="AA1111" s="2">
        <v>0.15082000000000001</v>
      </c>
      <c r="AB1111" s="2">
        <v>19.07698864</v>
      </c>
    </row>
    <row r="1112" spans="1:28" x14ac:dyDescent="0.2">
      <c r="A1112" s="8">
        <v>2694</v>
      </c>
      <c r="B1112" s="5" t="s">
        <v>3751</v>
      </c>
      <c r="C1112" s="5" t="s">
        <v>3752</v>
      </c>
      <c r="D1112" s="5" t="s">
        <v>3031</v>
      </c>
      <c r="E1112" s="9" t="s">
        <v>3753</v>
      </c>
      <c r="F1112" s="10">
        <v>2019</v>
      </c>
      <c r="G1112" s="10" t="s">
        <v>68</v>
      </c>
      <c r="H1112" s="10"/>
      <c r="I1112" s="10">
        <v>1300</v>
      </c>
      <c r="J1112" s="10" t="s">
        <v>17</v>
      </c>
      <c r="K1112" s="10" t="s">
        <v>1354</v>
      </c>
      <c r="L1112" s="10" t="s">
        <v>18</v>
      </c>
      <c r="M1112" s="11">
        <v>1</v>
      </c>
      <c r="N1112" s="10">
        <v>1</v>
      </c>
      <c r="O1112" s="12" t="s">
        <v>3754</v>
      </c>
      <c r="P1112" s="11">
        <f ca="1">IFERROR(__xludf.DUMMYFUNCTION("COUNTA(SPLIT(Q1112,"" ""))"),186)</f>
        <v>186</v>
      </c>
      <c r="Q1112" s="11">
        <v>11</v>
      </c>
      <c r="R1112" s="11">
        <f ca="1">IFERROR(__xludf.DUMMYFUNCTION("COUNTA(SPLIT($Q1112,CHAR(10),FALSE))"),2)</f>
        <v>2</v>
      </c>
      <c r="S1112" s="2">
        <v>-1.9053861320000001</v>
      </c>
      <c r="T1112" s="2">
        <v>0.469329412</v>
      </c>
      <c r="U1112" s="2">
        <v>38.17</v>
      </c>
      <c r="V1112" s="2">
        <v>12.25</v>
      </c>
      <c r="W1112" s="2">
        <v>14.15</v>
      </c>
      <c r="X1112" s="2">
        <v>14</v>
      </c>
      <c r="Y1112" s="2">
        <v>10.28</v>
      </c>
      <c r="Z1112" s="2">
        <v>0.30297000000000002</v>
      </c>
      <c r="AA1112" s="2">
        <v>0.27731</v>
      </c>
      <c r="AB1112" s="2">
        <v>8.1800174099999996</v>
      </c>
    </row>
    <row r="1113" spans="1:28" x14ac:dyDescent="0.2">
      <c r="A1113" s="8">
        <v>2695</v>
      </c>
      <c r="B1113" s="5" t="s">
        <v>1319</v>
      </c>
      <c r="C1113" s="5" t="s">
        <v>3755</v>
      </c>
      <c r="D1113" s="5"/>
      <c r="E1113" s="9" t="s">
        <v>3756</v>
      </c>
      <c r="F1113" s="10">
        <v>2019</v>
      </c>
      <c r="G1113" s="10" t="s">
        <v>68</v>
      </c>
      <c r="H1113" s="10" t="s">
        <v>1338</v>
      </c>
      <c r="I1113" s="10">
        <v>1100</v>
      </c>
      <c r="J1113" s="10" t="s">
        <v>51</v>
      </c>
      <c r="K1113" s="10" t="s">
        <v>1323</v>
      </c>
      <c r="L1113" s="10" t="s">
        <v>18</v>
      </c>
      <c r="M1113" s="11">
        <v>1</v>
      </c>
      <c r="N1113" s="10">
        <v>1</v>
      </c>
      <c r="O1113" s="12" t="s">
        <v>3757</v>
      </c>
      <c r="P1113" s="11">
        <f ca="1">IFERROR(__xludf.DUMMYFUNCTION("COUNTA(SPLIT(Q1113,"" ""))"),163)</f>
        <v>163</v>
      </c>
      <c r="Q1113" s="11">
        <v>9</v>
      </c>
      <c r="R1113" s="11">
        <f ca="1">IFERROR(__xludf.DUMMYFUNCTION("COUNTA(SPLIT($Q1113,CHAR(10),FALSE))"),6)</f>
        <v>6</v>
      </c>
      <c r="S1113" s="2">
        <v>-1.520401466</v>
      </c>
      <c r="T1113" s="2">
        <v>0.470073664</v>
      </c>
      <c r="U1113" s="2">
        <v>70.44</v>
      </c>
      <c r="V1113" s="2">
        <v>7.61</v>
      </c>
      <c r="W1113" s="2">
        <v>7.64</v>
      </c>
      <c r="X1113" s="2">
        <v>11</v>
      </c>
      <c r="Y1113" s="2">
        <v>10.3</v>
      </c>
      <c r="Z1113" s="2">
        <v>0.24740000000000001</v>
      </c>
      <c r="AA1113" s="2">
        <v>0.23968</v>
      </c>
      <c r="AB1113" s="2">
        <v>15.03928762</v>
      </c>
    </row>
    <row r="1114" spans="1:28" x14ac:dyDescent="0.2">
      <c r="A1114" s="8">
        <v>2696</v>
      </c>
      <c r="B1114" s="5" t="s">
        <v>1319</v>
      </c>
      <c r="C1114" s="5" t="s">
        <v>3758</v>
      </c>
      <c r="D1114" s="5"/>
      <c r="E1114" s="9" t="s">
        <v>3759</v>
      </c>
      <c r="F1114" s="10">
        <v>2019</v>
      </c>
      <c r="G1114" s="10" t="s">
        <v>68</v>
      </c>
      <c r="H1114" s="10" t="s">
        <v>1346</v>
      </c>
      <c r="I1114" s="10">
        <v>1300</v>
      </c>
      <c r="J1114" s="10" t="s">
        <v>877</v>
      </c>
      <c r="K1114" s="10" t="s">
        <v>1323</v>
      </c>
      <c r="L1114" s="10" t="s">
        <v>18</v>
      </c>
      <c r="M1114" s="11">
        <v>1</v>
      </c>
      <c r="N1114" s="10">
        <v>1</v>
      </c>
      <c r="O1114" s="12" t="s">
        <v>3760</v>
      </c>
      <c r="P1114" s="11">
        <f ca="1">IFERROR(__xludf.DUMMYFUNCTION("COUNTA(SPLIT(Q1114,"" ""))"),180)</f>
        <v>180</v>
      </c>
      <c r="Q1114" s="11">
        <v>9</v>
      </c>
      <c r="R1114" s="11">
        <f ca="1">IFERROR(__xludf.DUMMYFUNCTION("COUNTA(SPLIT($Q1114,CHAR(10),FALSE))"),6)</f>
        <v>6</v>
      </c>
      <c r="S1114" s="2">
        <v>-1.154857171</v>
      </c>
      <c r="T1114" s="2">
        <v>0.47917282500000002</v>
      </c>
      <c r="U1114" s="2">
        <v>50.61</v>
      </c>
      <c r="V1114" s="2">
        <v>11.31</v>
      </c>
      <c r="W1114" s="2">
        <v>12.46</v>
      </c>
      <c r="X1114" s="2">
        <v>13</v>
      </c>
      <c r="Y1114" s="2">
        <v>8.92</v>
      </c>
      <c r="Z1114" s="2">
        <v>0.2712</v>
      </c>
      <c r="AA1114" s="2">
        <v>0.26339000000000001</v>
      </c>
      <c r="AB1114" s="2">
        <v>7.4935829739999997</v>
      </c>
    </row>
    <row r="1115" spans="1:28" x14ac:dyDescent="0.2">
      <c r="A1115" s="8">
        <v>2697</v>
      </c>
      <c r="B1115" s="5" t="s">
        <v>3761</v>
      </c>
      <c r="C1115" s="5" t="s">
        <v>3762</v>
      </c>
      <c r="D1115" s="5" t="s">
        <v>3031</v>
      </c>
      <c r="E1115" s="9" t="s">
        <v>3763</v>
      </c>
      <c r="F1115" s="10">
        <v>2019</v>
      </c>
      <c r="G1115" s="10" t="s">
        <v>68</v>
      </c>
      <c r="H1115" s="10"/>
      <c r="I1115" s="10">
        <v>1300</v>
      </c>
      <c r="J1115" s="10" t="s">
        <v>17</v>
      </c>
      <c r="K1115" s="10" t="s">
        <v>1354</v>
      </c>
      <c r="L1115" s="10" t="s">
        <v>22</v>
      </c>
      <c r="M1115" s="11">
        <v>2</v>
      </c>
      <c r="N1115" s="10">
        <v>1.5</v>
      </c>
      <c r="O1115" s="12" t="s">
        <v>3764</v>
      </c>
      <c r="P1115" s="11">
        <f ca="1">IFERROR(__xludf.DUMMYFUNCTION("COUNTA(SPLIT(Q1115,"" ""))"),180)</f>
        <v>180</v>
      </c>
      <c r="Q1115" s="11">
        <v>8</v>
      </c>
      <c r="R1115" s="11">
        <f ca="1">IFERROR(__xludf.DUMMYFUNCTION("COUNTA(SPLIT($Q1115,CHAR(10),FALSE))"),3)</f>
        <v>3</v>
      </c>
      <c r="S1115" s="2">
        <v>0.86147982700000003</v>
      </c>
      <c r="T1115" s="2">
        <v>0.57194595599999998</v>
      </c>
      <c r="U1115" s="2">
        <v>64.06</v>
      </c>
      <c r="V1115" s="2">
        <v>9.35</v>
      </c>
      <c r="W1115" s="2">
        <v>10.74</v>
      </c>
      <c r="X1115" s="2">
        <v>11</v>
      </c>
      <c r="Y1115" s="2">
        <v>7.94</v>
      </c>
      <c r="Z1115" s="2">
        <v>0.21217</v>
      </c>
      <c r="AA1115" s="2">
        <v>0.20354</v>
      </c>
      <c r="AB1115" s="2">
        <v>19.157123510000002</v>
      </c>
    </row>
    <row r="1116" spans="1:28" x14ac:dyDescent="0.2">
      <c r="A1116" s="8">
        <v>2698</v>
      </c>
      <c r="B1116" s="5" t="s">
        <v>3765</v>
      </c>
      <c r="C1116" s="5" t="s">
        <v>3766</v>
      </c>
      <c r="D1116" s="5"/>
      <c r="E1116" s="9" t="s">
        <v>3767</v>
      </c>
      <c r="F1116" s="10">
        <v>2019</v>
      </c>
      <c r="G1116" s="10" t="s">
        <v>68</v>
      </c>
      <c r="H1116" s="10"/>
      <c r="I1116" s="10">
        <v>1100</v>
      </c>
      <c r="J1116" s="10" t="s">
        <v>17</v>
      </c>
      <c r="K1116" s="10" t="s">
        <v>1354</v>
      </c>
      <c r="L1116" s="10" t="s">
        <v>18</v>
      </c>
      <c r="M1116" s="11">
        <v>1</v>
      </c>
      <c r="N1116" s="10">
        <v>1</v>
      </c>
      <c r="O1116" s="12" t="s">
        <v>3768</v>
      </c>
      <c r="P1116" s="11">
        <f ca="1">IFERROR(__xludf.DUMMYFUNCTION("COUNTA(SPLIT(Q1116,"" ""))"),181)</f>
        <v>181</v>
      </c>
      <c r="Q1116" s="11">
        <v>11</v>
      </c>
      <c r="R1116" s="11">
        <f ca="1">IFERROR(__xludf.DUMMYFUNCTION("COUNTA(SPLIT($Q1116,CHAR(10),FALSE))"),1)</f>
        <v>1</v>
      </c>
      <c r="S1116" s="2">
        <v>0.105169953</v>
      </c>
      <c r="T1116" s="2">
        <v>0.50295216499999995</v>
      </c>
      <c r="U1116" s="2">
        <v>47.11</v>
      </c>
      <c r="V1116" s="2">
        <v>10.78</v>
      </c>
      <c r="W1116" s="2">
        <v>11.35</v>
      </c>
      <c r="X1116" s="2">
        <v>12</v>
      </c>
      <c r="Y1116" s="2">
        <v>8.2899999999999991</v>
      </c>
      <c r="Z1116" s="2">
        <v>0.14402999999999999</v>
      </c>
      <c r="AA1116" s="2">
        <v>0.12232</v>
      </c>
      <c r="AB1116" s="2">
        <v>22.218817720000001</v>
      </c>
    </row>
    <row r="1117" spans="1:28" x14ac:dyDescent="0.2">
      <c r="A1117" s="8">
        <v>2699</v>
      </c>
      <c r="B1117" s="5" t="s">
        <v>1319</v>
      </c>
      <c r="C1117" s="5" t="s">
        <v>3769</v>
      </c>
      <c r="D1117" s="5"/>
      <c r="E1117" s="9" t="s">
        <v>3770</v>
      </c>
      <c r="F1117" s="10">
        <v>2019</v>
      </c>
      <c r="G1117" s="10" t="s">
        <v>68</v>
      </c>
      <c r="H1117" s="10" t="s">
        <v>1338</v>
      </c>
      <c r="I1117" s="10">
        <v>1100</v>
      </c>
      <c r="J1117" s="10" t="s">
        <v>51</v>
      </c>
      <c r="K1117" s="10" t="s">
        <v>1323</v>
      </c>
      <c r="L1117" s="10" t="s">
        <v>18</v>
      </c>
      <c r="M1117" s="11">
        <v>1</v>
      </c>
      <c r="N1117" s="10">
        <v>1</v>
      </c>
      <c r="O1117" s="12" t="s">
        <v>3771</v>
      </c>
      <c r="P1117" s="11">
        <f ca="1">IFERROR(__xludf.DUMMYFUNCTION("COUNTA(SPLIT(Q1117,"" ""))"),176)</f>
        <v>176</v>
      </c>
      <c r="Q1117" s="11">
        <v>10</v>
      </c>
      <c r="R1117" s="11">
        <f ca="1">IFERROR(__xludf.DUMMYFUNCTION("COUNTA(SPLIT($Q1117,CHAR(10),FALSE))"),2)</f>
        <v>2</v>
      </c>
      <c r="S1117" s="2">
        <v>-0.70167403299999997</v>
      </c>
      <c r="T1117" s="2">
        <v>0.44726906100000002</v>
      </c>
      <c r="U1117" s="2">
        <v>53.8</v>
      </c>
      <c r="V1117" s="2">
        <v>9.75</v>
      </c>
      <c r="W1117" s="2">
        <v>9.3800000000000008</v>
      </c>
      <c r="X1117" s="2">
        <v>12</v>
      </c>
      <c r="Y1117" s="2">
        <v>9.61</v>
      </c>
      <c r="Z1117" s="2">
        <v>0.19874</v>
      </c>
      <c r="AA1117" s="2">
        <v>0.17927000000000001</v>
      </c>
      <c r="AB1117" s="2">
        <v>18.976253440000001</v>
      </c>
    </row>
    <row r="1118" spans="1:28" x14ac:dyDescent="0.2">
      <c r="A1118" s="8">
        <v>2700</v>
      </c>
      <c r="B1118" s="5" t="s">
        <v>1319</v>
      </c>
      <c r="C1118" s="5" t="s">
        <v>3772</v>
      </c>
      <c r="D1118" s="5"/>
      <c r="E1118" s="9" t="s">
        <v>3773</v>
      </c>
      <c r="F1118" s="10">
        <v>2019</v>
      </c>
      <c r="G1118" s="10" t="s">
        <v>68</v>
      </c>
      <c r="H1118" s="10" t="s">
        <v>1346</v>
      </c>
      <c r="I1118" s="10">
        <v>500</v>
      </c>
      <c r="J1118" s="10" t="s">
        <v>17</v>
      </c>
      <c r="K1118" s="10" t="s">
        <v>1323</v>
      </c>
      <c r="L1118" s="10" t="s">
        <v>18</v>
      </c>
      <c r="M1118" s="11">
        <v>1</v>
      </c>
      <c r="N1118" s="10">
        <v>1</v>
      </c>
      <c r="O1118" s="12" t="s">
        <v>3774</v>
      </c>
      <c r="P1118" s="11">
        <f ca="1">IFERROR(__xludf.DUMMYFUNCTION("COUNTA(SPLIT(Q1118,"" ""))"),192)</f>
        <v>192</v>
      </c>
      <c r="Q1118" s="11">
        <v>18</v>
      </c>
      <c r="R1118" s="11">
        <f ca="1">IFERROR(__xludf.DUMMYFUNCTION("COUNTA(SPLIT($Q1118,CHAR(10),FALSE))"),2)</f>
        <v>2</v>
      </c>
      <c r="S1118" s="2">
        <v>-0.20307852900000001</v>
      </c>
      <c r="T1118" s="2">
        <v>0.48900811700000002</v>
      </c>
      <c r="U1118" s="2">
        <v>90.75</v>
      </c>
      <c r="V1118" s="2">
        <v>3.27</v>
      </c>
      <c r="W1118" s="2">
        <v>2.4</v>
      </c>
      <c r="X1118" s="2">
        <v>5</v>
      </c>
      <c r="Y1118" s="2">
        <v>6.21</v>
      </c>
      <c r="Z1118" s="2">
        <v>0.18204999999999999</v>
      </c>
      <c r="AA1118" s="2">
        <v>0.16642999999999999</v>
      </c>
      <c r="AB1118" s="2">
        <v>26.821556130000001</v>
      </c>
    </row>
    <row r="1119" spans="1:28" x14ac:dyDescent="0.2">
      <c r="A1119" s="8">
        <v>2701</v>
      </c>
      <c r="B1119" s="5" t="s">
        <v>1319</v>
      </c>
      <c r="C1119" s="5" t="s">
        <v>3775</v>
      </c>
      <c r="D1119" s="5"/>
      <c r="E1119" s="9" t="s">
        <v>3776</v>
      </c>
      <c r="F1119" s="10">
        <v>2019</v>
      </c>
      <c r="G1119" s="10" t="s">
        <v>68</v>
      </c>
      <c r="H1119" s="10" t="s">
        <v>1346</v>
      </c>
      <c r="I1119" s="10">
        <v>1100</v>
      </c>
      <c r="J1119" s="10" t="s">
        <v>51</v>
      </c>
      <c r="K1119" s="10" t="s">
        <v>1323</v>
      </c>
      <c r="L1119" s="10" t="s">
        <v>18</v>
      </c>
      <c r="M1119" s="11">
        <v>1</v>
      </c>
      <c r="N1119" s="10">
        <v>1</v>
      </c>
      <c r="O1119" s="12" t="s">
        <v>3777</v>
      </c>
      <c r="P1119" s="11">
        <f ca="1">IFERROR(__xludf.DUMMYFUNCTION("COUNTA(SPLIT(Q1119,"" ""))"),170)</f>
        <v>170</v>
      </c>
      <c r="Q1119" s="11">
        <v>11</v>
      </c>
      <c r="R1119" s="11">
        <f ca="1">IFERROR(__xludf.DUMMYFUNCTION("COUNTA(SPLIT($Q1119,CHAR(10),FALSE))"),2)</f>
        <v>2</v>
      </c>
      <c r="S1119" s="2">
        <v>-1.758207329</v>
      </c>
      <c r="T1119" s="2">
        <v>0.49714524199999999</v>
      </c>
      <c r="U1119" s="2">
        <v>47.58</v>
      </c>
      <c r="V1119" s="2">
        <v>10.48</v>
      </c>
      <c r="W1119" s="2">
        <v>9.65</v>
      </c>
      <c r="X1119" s="2">
        <v>12</v>
      </c>
      <c r="Y1119" s="2">
        <v>10.41</v>
      </c>
      <c r="Z1119" s="2">
        <v>0.35204999999999997</v>
      </c>
      <c r="AA1119" s="2">
        <v>0.33439999999999998</v>
      </c>
      <c r="AB1119" s="2">
        <v>10.8620713</v>
      </c>
    </row>
    <row r="1120" spans="1:28" x14ac:dyDescent="0.2">
      <c r="A1120" s="8">
        <v>2703</v>
      </c>
      <c r="B1120" s="5" t="s">
        <v>1319</v>
      </c>
      <c r="C1120" s="5" t="s">
        <v>3778</v>
      </c>
      <c r="D1120" s="5"/>
      <c r="E1120" s="9" t="s">
        <v>3779</v>
      </c>
      <c r="F1120" s="10">
        <v>2019</v>
      </c>
      <c r="G1120" s="10" t="s">
        <v>68</v>
      </c>
      <c r="H1120" s="10" t="s">
        <v>1346</v>
      </c>
      <c r="I1120" s="10">
        <v>900</v>
      </c>
      <c r="J1120" s="10" t="s">
        <v>51</v>
      </c>
      <c r="K1120" s="10" t="s">
        <v>1323</v>
      </c>
      <c r="L1120" s="10" t="s">
        <v>18</v>
      </c>
      <c r="M1120" s="11">
        <v>1</v>
      </c>
      <c r="N1120" s="10">
        <v>1</v>
      </c>
      <c r="O1120" s="12" t="s">
        <v>3780</v>
      </c>
      <c r="P1120" s="11">
        <f ca="1">IFERROR(__xludf.DUMMYFUNCTION("COUNTA(SPLIT(Q1120,"" ""))"),148)</f>
        <v>148</v>
      </c>
      <c r="Q1120" s="11">
        <v>8</v>
      </c>
      <c r="R1120" s="11">
        <f ca="1">IFERROR(__xludf.DUMMYFUNCTION("COUNTA(SPLIT($Q1120,CHAR(10),FALSE))"),2)</f>
        <v>2</v>
      </c>
      <c r="S1120" s="2">
        <v>0.70146698500000004</v>
      </c>
      <c r="T1120" s="2">
        <v>0.51140871700000001</v>
      </c>
      <c r="U1120" s="2">
        <v>86.86</v>
      </c>
      <c r="V1120" s="2">
        <v>5.77</v>
      </c>
      <c r="W1120" s="2">
        <v>6.43</v>
      </c>
      <c r="X1120" s="2">
        <v>7</v>
      </c>
      <c r="Y1120" s="2">
        <v>5.51</v>
      </c>
      <c r="Z1120" s="2">
        <v>0.14383000000000001</v>
      </c>
      <c r="AA1120" s="2">
        <v>0.16044</v>
      </c>
      <c r="AB1120" s="2">
        <v>22.760473510000001</v>
      </c>
    </row>
    <row r="1121" spans="1:28" x14ac:dyDescent="0.2">
      <c r="A1121" s="8">
        <v>2704</v>
      </c>
      <c r="B1121" s="5" t="s">
        <v>1319</v>
      </c>
      <c r="C1121" s="5" t="s">
        <v>3781</v>
      </c>
      <c r="D1121" s="5"/>
      <c r="E1121" s="9" t="s">
        <v>3782</v>
      </c>
      <c r="F1121" s="10">
        <v>2019</v>
      </c>
      <c r="G1121" s="10" t="s">
        <v>68</v>
      </c>
      <c r="H1121" s="10" t="s">
        <v>1338</v>
      </c>
      <c r="I1121" s="10">
        <v>1300</v>
      </c>
      <c r="J1121" s="10" t="s">
        <v>51</v>
      </c>
      <c r="K1121" s="10" t="s">
        <v>1323</v>
      </c>
      <c r="L1121" s="10" t="s">
        <v>18</v>
      </c>
      <c r="M1121" s="11">
        <v>1</v>
      </c>
      <c r="N1121" s="10">
        <v>1</v>
      </c>
      <c r="O1121" s="12" t="s">
        <v>3783</v>
      </c>
      <c r="P1121" s="11">
        <f ca="1">IFERROR(__xludf.DUMMYFUNCTION("COUNTA(SPLIT(Q1121,"" ""))"),152)</f>
        <v>152</v>
      </c>
      <c r="Q1121" s="11">
        <v>8</v>
      </c>
      <c r="R1121" s="11">
        <f ca="1">IFERROR(__xludf.DUMMYFUNCTION("COUNTA(SPLIT($Q1121,CHAR(10),FALSE))"),3)</f>
        <v>3</v>
      </c>
      <c r="S1121" s="2">
        <v>0.283582536</v>
      </c>
      <c r="T1121" s="2">
        <v>0.48188914700000002</v>
      </c>
      <c r="U1121" s="2">
        <v>52.36</v>
      </c>
      <c r="V1121" s="2">
        <v>10.77</v>
      </c>
      <c r="W1121" s="2">
        <v>12.29</v>
      </c>
      <c r="X1121" s="2">
        <v>13</v>
      </c>
      <c r="Y1121" s="2">
        <v>9.18</v>
      </c>
      <c r="Z1121" s="2">
        <v>0.20796000000000001</v>
      </c>
      <c r="AA1121" s="2">
        <v>0.19685</v>
      </c>
      <c r="AB1121" s="2">
        <v>10.58400189</v>
      </c>
    </row>
    <row r="1122" spans="1:28" x14ac:dyDescent="0.2">
      <c r="A1122" s="8">
        <v>2705</v>
      </c>
      <c r="B1122" s="5" t="s">
        <v>1319</v>
      </c>
      <c r="C1122" s="5" t="s">
        <v>3784</v>
      </c>
      <c r="D1122" s="5"/>
      <c r="E1122" s="9" t="s">
        <v>3785</v>
      </c>
      <c r="F1122" s="10">
        <v>2019</v>
      </c>
      <c r="G1122" s="10" t="s">
        <v>68</v>
      </c>
      <c r="H1122" s="10" t="s">
        <v>1322</v>
      </c>
      <c r="I1122" s="10">
        <v>900</v>
      </c>
      <c r="J1122" s="10" t="s">
        <v>51</v>
      </c>
      <c r="K1122" s="10" t="s">
        <v>1323</v>
      </c>
      <c r="L1122" s="10" t="s">
        <v>22</v>
      </c>
      <c r="M1122" s="11">
        <v>2</v>
      </c>
      <c r="N1122" s="10">
        <v>1.5</v>
      </c>
      <c r="O1122" s="12" t="s">
        <v>3786</v>
      </c>
      <c r="P1122" s="11">
        <f ca="1">IFERROR(__xludf.DUMMYFUNCTION("COUNTA(SPLIT(Q1122,"" ""))"),157)</f>
        <v>157</v>
      </c>
      <c r="Q1122" s="11">
        <v>11</v>
      </c>
      <c r="R1122" s="11">
        <f ca="1">IFERROR(__xludf.DUMMYFUNCTION("COUNTA(SPLIT($Q1122,CHAR(10),FALSE))"),7)</f>
        <v>7</v>
      </c>
      <c r="S1122" s="2">
        <v>-0.88108125500000001</v>
      </c>
      <c r="T1122" s="2">
        <v>0.464851711</v>
      </c>
      <c r="U1122" s="2">
        <v>57.29</v>
      </c>
      <c r="V1122" s="2">
        <v>8.66</v>
      </c>
      <c r="W1122" s="2">
        <v>8.3000000000000007</v>
      </c>
      <c r="X1122" s="2">
        <v>11</v>
      </c>
      <c r="Y1122" s="2">
        <v>7.01</v>
      </c>
      <c r="Z1122" s="2">
        <v>0.21135999999999999</v>
      </c>
      <c r="AA1122" s="2">
        <v>0.19789000000000001</v>
      </c>
      <c r="AB1122" s="2">
        <v>18.450986029999999</v>
      </c>
    </row>
    <row r="1123" spans="1:28" x14ac:dyDescent="0.2">
      <c r="A1123" s="8">
        <v>2706</v>
      </c>
      <c r="B1123" s="5" t="s">
        <v>3787</v>
      </c>
      <c r="C1123" s="5" t="s">
        <v>3788</v>
      </c>
      <c r="D1123" s="5"/>
      <c r="E1123" s="9" t="s">
        <v>3789</v>
      </c>
      <c r="F1123" s="10">
        <v>2019</v>
      </c>
      <c r="G1123" s="10" t="s">
        <v>68</v>
      </c>
      <c r="H1123" s="10"/>
      <c r="I1123" s="10">
        <v>700</v>
      </c>
      <c r="J1123" s="10" t="s">
        <v>51</v>
      </c>
      <c r="K1123" s="10"/>
      <c r="L1123" s="10" t="s">
        <v>18</v>
      </c>
      <c r="M1123" s="11">
        <v>1</v>
      </c>
      <c r="N1123" s="10">
        <v>1</v>
      </c>
      <c r="O1123" s="12" t="s">
        <v>3790</v>
      </c>
      <c r="P1123" s="11">
        <f ca="1">IFERROR(__xludf.DUMMYFUNCTION("COUNTA(SPLIT(Q1123,"" ""))"),144)</f>
        <v>144</v>
      </c>
      <c r="Q1123" s="11">
        <v>11</v>
      </c>
      <c r="R1123" s="11">
        <f ca="1">IFERROR(__xludf.DUMMYFUNCTION("COUNTA(SPLIT($Q1123,CHAR(10),FALSE))"),3)</f>
        <v>3</v>
      </c>
      <c r="S1123" s="2">
        <v>0.28180950900000001</v>
      </c>
      <c r="T1123" s="2">
        <v>0.48192579200000002</v>
      </c>
      <c r="U1123" s="2">
        <v>73.42</v>
      </c>
      <c r="V1123" s="2">
        <v>6.32</v>
      </c>
      <c r="W1123" s="2">
        <v>7.36</v>
      </c>
      <c r="X1123" s="2">
        <v>8</v>
      </c>
      <c r="Y1123" s="2">
        <v>6.89</v>
      </c>
      <c r="Z1123" s="2">
        <v>8.4680000000000005E-2</v>
      </c>
      <c r="AA1123" s="2">
        <v>0.11014</v>
      </c>
      <c r="AB1123" s="2">
        <v>15.20268005</v>
      </c>
    </row>
    <row r="1124" spans="1:28" x14ac:dyDescent="0.2">
      <c r="A1124" s="8">
        <v>2707</v>
      </c>
      <c r="B1124" s="5" t="s">
        <v>3791</v>
      </c>
      <c r="C1124" s="5" t="s">
        <v>3792</v>
      </c>
      <c r="D1124" s="5" t="s">
        <v>3031</v>
      </c>
      <c r="E1124" s="9" t="s">
        <v>3793</v>
      </c>
      <c r="F1124" s="10">
        <v>2019</v>
      </c>
      <c r="G1124" s="10" t="s">
        <v>68</v>
      </c>
      <c r="H1124" s="10"/>
      <c r="I1124" s="10">
        <v>900</v>
      </c>
      <c r="J1124" s="10" t="s">
        <v>17</v>
      </c>
      <c r="K1124" s="10" t="s">
        <v>1354</v>
      </c>
      <c r="L1124" s="10" t="s">
        <v>22</v>
      </c>
      <c r="M1124" s="11">
        <v>2</v>
      </c>
      <c r="N1124" s="10">
        <v>1.5</v>
      </c>
      <c r="O1124" s="12" t="s">
        <v>3794</v>
      </c>
      <c r="P1124" s="11">
        <f ca="1">IFERROR(__xludf.DUMMYFUNCTION("COUNTA(SPLIT(Q1124,"" ""))"),201)</f>
        <v>201</v>
      </c>
      <c r="Q1124" s="11">
        <v>16</v>
      </c>
      <c r="R1124" s="11">
        <f ca="1">IFERROR(__xludf.DUMMYFUNCTION("COUNTA(SPLIT($Q1124,CHAR(10),FALSE))"),1)</f>
        <v>1</v>
      </c>
      <c r="S1124" s="2">
        <v>0.105748891</v>
      </c>
      <c r="T1124" s="2">
        <v>0.49256548900000002</v>
      </c>
      <c r="U1124" s="2">
        <v>67.39</v>
      </c>
      <c r="V1124" s="2">
        <v>6.98</v>
      </c>
      <c r="W1124" s="2">
        <v>8.0500000000000007</v>
      </c>
      <c r="X1124" s="2">
        <v>9</v>
      </c>
      <c r="Y1124" s="2">
        <v>8.19</v>
      </c>
      <c r="Z1124" s="2">
        <v>0.23723</v>
      </c>
      <c r="AA1124" s="2">
        <v>0.20180000000000001</v>
      </c>
      <c r="AB1124" s="2">
        <v>25.745371129999999</v>
      </c>
    </row>
    <row r="1125" spans="1:28" x14ac:dyDescent="0.2">
      <c r="A1125" s="8">
        <v>2708</v>
      </c>
      <c r="B1125" s="5" t="s">
        <v>3795</v>
      </c>
      <c r="C1125" s="5" t="s">
        <v>3796</v>
      </c>
      <c r="D1125" s="5" t="s">
        <v>3031</v>
      </c>
      <c r="E1125" s="9" t="s">
        <v>3797</v>
      </c>
      <c r="F1125" s="10">
        <v>2019</v>
      </c>
      <c r="G1125" s="10" t="s">
        <v>68</v>
      </c>
      <c r="H1125" s="10"/>
      <c r="I1125" s="10">
        <v>1100</v>
      </c>
      <c r="J1125" s="10" t="s">
        <v>17</v>
      </c>
      <c r="K1125" s="10" t="s">
        <v>1354</v>
      </c>
      <c r="L1125" s="10" t="s">
        <v>18</v>
      </c>
      <c r="M1125" s="11">
        <v>1</v>
      </c>
      <c r="N1125" s="10">
        <v>1</v>
      </c>
      <c r="O1125" s="12" t="s">
        <v>3798</v>
      </c>
      <c r="P1125" s="11">
        <f ca="1">IFERROR(__xludf.DUMMYFUNCTION("COUNTA(SPLIT(Q1125,"" ""))"),189)</f>
        <v>189</v>
      </c>
      <c r="Q1125" s="11">
        <v>11</v>
      </c>
      <c r="R1125" s="11">
        <f ca="1">IFERROR(__xludf.DUMMYFUNCTION("COUNTA(SPLIT($Q1125,CHAR(10),FALSE))"),1)</f>
        <v>1</v>
      </c>
      <c r="S1125" s="2">
        <v>-0.21584853200000001</v>
      </c>
      <c r="T1125" s="2">
        <v>0.517457426</v>
      </c>
      <c r="U1125" s="2">
        <v>58.1</v>
      </c>
      <c r="V1125" s="2">
        <v>9.4700000000000006</v>
      </c>
      <c r="W1125" s="2">
        <v>10.4</v>
      </c>
      <c r="X1125" s="2">
        <v>12</v>
      </c>
      <c r="Y1125" s="2">
        <v>8.9600000000000009</v>
      </c>
      <c r="Z1125" s="2">
        <v>0.25735999999999998</v>
      </c>
      <c r="AA1125" s="2">
        <v>0.23666999999999999</v>
      </c>
      <c r="AB1125" s="2">
        <v>17.418536899999999</v>
      </c>
    </row>
    <row r="1126" spans="1:28" x14ac:dyDescent="0.2">
      <c r="A1126" s="8">
        <v>2709</v>
      </c>
      <c r="B1126" s="5" t="s">
        <v>3799</v>
      </c>
      <c r="C1126" s="5" t="s">
        <v>3800</v>
      </c>
      <c r="D1126" s="5"/>
      <c r="E1126" s="9" t="s">
        <v>3801</v>
      </c>
      <c r="F1126" s="10">
        <v>2019</v>
      </c>
      <c r="G1126" s="10" t="s">
        <v>68</v>
      </c>
      <c r="H1126" s="10"/>
      <c r="I1126" s="10">
        <v>1100</v>
      </c>
      <c r="J1126" s="10" t="s">
        <v>51</v>
      </c>
      <c r="K1126" s="10"/>
      <c r="L1126" s="10" t="s">
        <v>22</v>
      </c>
      <c r="M1126" s="11">
        <v>2</v>
      </c>
      <c r="N1126" s="10">
        <v>1.5</v>
      </c>
      <c r="O1126" s="12" t="s">
        <v>3802</v>
      </c>
      <c r="P1126" s="11">
        <f ca="1">IFERROR(__xludf.DUMMYFUNCTION("COUNTA(SPLIT(Q1126,"" ""))"),174)</f>
        <v>174</v>
      </c>
      <c r="Q1126" s="11">
        <v>9</v>
      </c>
      <c r="R1126" s="11">
        <f ca="1">IFERROR(__xludf.DUMMYFUNCTION("COUNTA(SPLIT($Q1126,CHAR(10),FALSE))"),2)</f>
        <v>2</v>
      </c>
      <c r="S1126" s="2">
        <v>7.1003185999999996E-2</v>
      </c>
      <c r="T1126" s="2">
        <v>0.48258020800000001</v>
      </c>
      <c r="U1126" s="2">
        <v>61.89</v>
      </c>
      <c r="V1126" s="2">
        <v>9.4600000000000009</v>
      </c>
      <c r="W1126" s="2">
        <v>9.11</v>
      </c>
      <c r="X1126" s="2">
        <v>12</v>
      </c>
      <c r="Y1126" s="2">
        <v>8.0299999999999994</v>
      </c>
      <c r="Z1126" s="2">
        <v>9.572E-2</v>
      </c>
      <c r="AA1126" s="2">
        <v>8.8029999999999997E-2</v>
      </c>
      <c r="AB1126" s="2">
        <v>22.014970699999999</v>
      </c>
    </row>
    <row r="1127" spans="1:28" x14ac:dyDescent="0.2">
      <c r="A1127" s="8">
        <v>2710</v>
      </c>
      <c r="B1127" s="5" t="s">
        <v>3803</v>
      </c>
      <c r="C1127" s="5" t="s">
        <v>3804</v>
      </c>
      <c r="D1127" s="5" t="s">
        <v>3031</v>
      </c>
      <c r="E1127" s="9" t="s">
        <v>3805</v>
      </c>
      <c r="F1127" s="10">
        <v>2019</v>
      </c>
      <c r="G1127" s="10" t="s">
        <v>68</v>
      </c>
      <c r="H1127" s="10"/>
      <c r="I1127" s="10">
        <v>900</v>
      </c>
      <c r="J1127" s="10" t="s">
        <v>17</v>
      </c>
      <c r="K1127" s="10" t="s">
        <v>1354</v>
      </c>
      <c r="L1127" s="10" t="s">
        <v>18</v>
      </c>
      <c r="M1127" s="11">
        <v>1</v>
      </c>
      <c r="N1127" s="10">
        <v>1</v>
      </c>
      <c r="O1127" s="12" t="s">
        <v>3806</v>
      </c>
      <c r="P1127" s="11">
        <f ca="1">IFERROR(__xludf.DUMMYFUNCTION("COUNTA(SPLIT(Q1127,"" ""))"),195)</f>
        <v>195</v>
      </c>
      <c r="Q1127" s="11">
        <v>10</v>
      </c>
      <c r="R1127" s="11">
        <f ca="1">IFERROR(__xludf.DUMMYFUNCTION("COUNTA(SPLIT($Q1127,CHAR(10),FALSE))"),2)</f>
        <v>2</v>
      </c>
      <c r="S1127" s="2">
        <v>0.42872483900000002</v>
      </c>
      <c r="T1127" s="2">
        <v>0.50147504300000001</v>
      </c>
      <c r="U1127" s="2">
        <v>69.11</v>
      </c>
      <c r="V1127" s="2">
        <v>8.49</v>
      </c>
      <c r="W1127" s="2">
        <v>9.01</v>
      </c>
      <c r="X1127" s="2">
        <v>9</v>
      </c>
      <c r="Y1127" s="2">
        <v>7.99</v>
      </c>
      <c r="Z1127" s="2">
        <v>0.15620000000000001</v>
      </c>
      <c r="AA1127" s="2">
        <v>0.12442</v>
      </c>
      <c r="AB1127" s="2">
        <v>21.06114577</v>
      </c>
    </row>
    <row r="1128" spans="1:28" x14ac:dyDescent="0.2">
      <c r="A1128" s="8">
        <v>2711</v>
      </c>
      <c r="B1128" s="5" t="s">
        <v>1319</v>
      </c>
      <c r="C1128" s="5" t="s">
        <v>3807</v>
      </c>
      <c r="D1128" s="5"/>
      <c r="E1128" s="9" t="s">
        <v>3808</v>
      </c>
      <c r="F1128" s="10">
        <v>2019</v>
      </c>
      <c r="G1128" s="10" t="s">
        <v>68</v>
      </c>
      <c r="H1128" s="10" t="s">
        <v>1322</v>
      </c>
      <c r="I1128" s="10">
        <v>900</v>
      </c>
      <c r="J1128" s="10" t="s">
        <v>17</v>
      </c>
      <c r="K1128" s="10" t="s">
        <v>1323</v>
      </c>
      <c r="L1128" s="10" t="s">
        <v>18</v>
      </c>
      <c r="M1128" s="11">
        <v>1</v>
      </c>
      <c r="N1128" s="10">
        <v>1</v>
      </c>
      <c r="O1128" s="12" t="s">
        <v>3809</v>
      </c>
      <c r="P1128" s="11">
        <f ca="1">IFERROR(__xludf.DUMMYFUNCTION("COUNTA(SPLIT(Q1128,"" ""))"),162)</f>
        <v>162</v>
      </c>
      <c r="Q1128" s="11">
        <v>12</v>
      </c>
      <c r="R1128" s="11">
        <f ca="1">IFERROR(__xludf.DUMMYFUNCTION("COUNTA(SPLIT($Q1128,CHAR(10),FALSE))"),3)</f>
        <v>3</v>
      </c>
      <c r="S1128" s="2">
        <v>0.29449805299999998</v>
      </c>
      <c r="T1128" s="2">
        <v>0.53755077299999998</v>
      </c>
      <c r="U1128" s="2">
        <v>74.05</v>
      </c>
      <c r="V1128" s="2">
        <v>6.37</v>
      </c>
      <c r="W1128" s="2">
        <v>8.39</v>
      </c>
      <c r="X1128" s="2">
        <v>9</v>
      </c>
      <c r="Y1128" s="2">
        <v>6.8</v>
      </c>
      <c r="Z1128" s="2">
        <v>0.15487000000000001</v>
      </c>
      <c r="AA1128" s="2">
        <v>0.15236</v>
      </c>
      <c r="AB1128" s="2">
        <v>16.111322690000002</v>
      </c>
    </row>
    <row r="1129" spans="1:28" x14ac:dyDescent="0.2">
      <c r="A1129" s="8">
        <v>2712</v>
      </c>
      <c r="B1129" s="5" t="s">
        <v>1319</v>
      </c>
      <c r="C1129" s="5" t="s">
        <v>3810</v>
      </c>
      <c r="D1129" s="5"/>
      <c r="E1129" s="9" t="s">
        <v>3811</v>
      </c>
      <c r="F1129" s="10">
        <v>2019</v>
      </c>
      <c r="G1129" s="10" t="s">
        <v>68</v>
      </c>
      <c r="H1129" s="10" t="s">
        <v>1346</v>
      </c>
      <c r="I1129" s="10">
        <v>1100</v>
      </c>
      <c r="J1129" s="10" t="s">
        <v>877</v>
      </c>
      <c r="K1129" s="10" t="s">
        <v>1323</v>
      </c>
      <c r="L1129" s="10" t="s">
        <v>18</v>
      </c>
      <c r="M1129" s="11">
        <v>1</v>
      </c>
      <c r="N1129" s="10">
        <v>1</v>
      </c>
      <c r="O1129" s="12" t="s">
        <v>3812</v>
      </c>
      <c r="P1129" s="11">
        <f ca="1">IFERROR(__xludf.DUMMYFUNCTION("COUNTA(SPLIT(Q1129,"" ""))"),140)</f>
        <v>140</v>
      </c>
      <c r="Q1129" s="11">
        <v>8</v>
      </c>
      <c r="R1129" s="11">
        <f ca="1">IFERROR(__xludf.DUMMYFUNCTION("COUNTA(SPLIT($Q1129,CHAR(10),FALSE))"),2)</f>
        <v>2</v>
      </c>
      <c r="S1129" s="2">
        <v>-1.422353167</v>
      </c>
      <c r="T1129" s="2">
        <v>0.48142815300000003</v>
      </c>
      <c r="U1129" s="2">
        <v>71.349999999999994</v>
      </c>
      <c r="V1129" s="2">
        <v>7.69</v>
      </c>
      <c r="W1129" s="2">
        <v>9.09</v>
      </c>
      <c r="X1129" s="2">
        <v>10</v>
      </c>
      <c r="Y1129" s="2">
        <v>9.89</v>
      </c>
      <c r="Z1129" s="2">
        <v>0.20527000000000001</v>
      </c>
      <c r="AA1129" s="2">
        <v>0.22539000000000001</v>
      </c>
      <c r="AB1129" s="2">
        <v>9.9743778810000006</v>
      </c>
    </row>
    <row r="1130" spans="1:28" x14ac:dyDescent="0.2">
      <c r="A1130" s="8">
        <v>2713</v>
      </c>
      <c r="B1130" s="5" t="s">
        <v>3813</v>
      </c>
      <c r="C1130" s="5" t="s">
        <v>3814</v>
      </c>
      <c r="D1130" s="5"/>
      <c r="E1130" s="9" t="s">
        <v>3815</v>
      </c>
      <c r="F1130" s="10">
        <v>2019</v>
      </c>
      <c r="G1130" s="10" t="s">
        <v>68</v>
      </c>
      <c r="H1130" s="10"/>
      <c r="I1130" s="10">
        <v>1300</v>
      </c>
      <c r="J1130" s="10" t="s">
        <v>17</v>
      </c>
      <c r="K1130" s="10" t="s">
        <v>1354</v>
      </c>
      <c r="L1130" s="10" t="s">
        <v>18</v>
      </c>
      <c r="M1130" s="11">
        <v>1</v>
      </c>
      <c r="N1130" s="10">
        <v>1</v>
      </c>
      <c r="O1130" s="12" t="s">
        <v>3816</v>
      </c>
      <c r="P1130" s="11">
        <f ca="1">IFERROR(__xludf.DUMMYFUNCTION("COUNTA(SPLIT(Q1130,"" ""))"),164)</f>
        <v>164</v>
      </c>
      <c r="Q1130" s="11">
        <v>7</v>
      </c>
      <c r="R1130" s="11">
        <f ca="1">IFERROR(__xludf.DUMMYFUNCTION("COUNTA(SPLIT($Q1130,CHAR(10),FALSE))"),2)</f>
        <v>2</v>
      </c>
      <c r="S1130" s="2">
        <v>0.54297095900000003</v>
      </c>
      <c r="T1130" s="2">
        <v>0.510719653</v>
      </c>
      <c r="U1130" s="2">
        <v>59.6</v>
      </c>
      <c r="V1130" s="2">
        <v>10.91</v>
      </c>
      <c r="W1130" s="2">
        <v>11.88</v>
      </c>
      <c r="X1130" s="2">
        <v>12</v>
      </c>
      <c r="Y1130" s="2">
        <v>7.65</v>
      </c>
      <c r="Z1130" s="2">
        <v>0.25408999999999998</v>
      </c>
      <c r="AA1130" s="2">
        <v>0.26225999999999999</v>
      </c>
      <c r="AB1130" s="2">
        <v>15.78513396</v>
      </c>
    </row>
    <row r="1131" spans="1:28" x14ac:dyDescent="0.2">
      <c r="A1131" s="8">
        <v>2714</v>
      </c>
      <c r="B1131" s="5" t="s">
        <v>3817</v>
      </c>
      <c r="C1131" s="5" t="s">
        <v>3818</v>
      </c>
      <c r="D1131" s="5"/>
      <c r="E1131" s="9" t="s">
        <v>3819</v>
      </c>
      <c r="F1131" s="10">
        <v>2019</v>
      </c>
      <c r="G1131" s="10" t="s">
        <v>68</v>
      </c>
      <c r="H1131" s="10"/>
      <c r="I1131" s="10">
        <v>1300</v>
      </c>
      <c r="J1131" s="10" t="s">
        <v>17</v>
      </c>
      <c r="K1131" s="10" t="s">
        <v>1354</v>
      </c>
      <c r="L1131" s="10" t="s">
        <v>22</v>
      </c>
      <c r="M1131" s="11">
        <v>2</v>
      </c>
      <c r="N1131" s="10">
        <v>1.5</v>
      </c>
      <c r="O1131" s="12" t="s">
        <v>3820</v>
      </c>
      <c r="P1131" s="11">
        <f ca="1">IFERROR(__xludf.DUMMYFUNCTION("COUNTA(SPLIT(Q1131,"" ""))"),163)</f>
        <v>163</v>
      </c>
      <c r="Q1131" s="11">
        <v>6</v>
      </c>
      <c r="R1131" s="11">
        <f ca="1">IFERROR(__xludf.DUMMYFUNCTION("COUNTA(SPLIT($Q1131,CHAR(10),FALSE))"),1)</f>
        <v>1</v>
      </c>
      <c r="S1131" s="2">
        <v>-1.7531693500000001</v>
      </c>
      <c r="T1131" s="2">
        <v>0.49065124599999999</v>
      </c>
      <c r="U1131" s="2">
        <v>55.54</v>
      </c>
      <c r="V1131" s="2">
        <v>12.47</v>
      </c>
      <c r="W1131" s="2">
        <v>13.27</v>
      </c>
      <c r="X1131" s="2">
        <v>12</v>
      </c>
      <c r="Y1131" s="2">
        <v>7.56</v>
      </c>
      <c r="Z1131" s="2">
        <v>0.17235</v>
      </c>
      <c r="AA1131" s="2">
        <v>0.17374000000000001</v>
      </c>
      <c r="AB1131" s="2">
        <v>15.81833177</v>
      </c>
    </row>
    <row r="1132" spans="1:28" x14ac:dyDescent="0.2">
      <c r="A1132" s="8">
        <v>2715</v>
      </c>
      <c r="B1132" s="5" t="s">
        <v>3821</v>
      </c>
      <c r="C1132" s="5" t="s">
        <v>3822</v>
      </c>
      <c r="D1132" s="5" t="s">
        <v>3031</v>
      </c>
      <c r="E1132" s="9" t="s">
        <v>3823</v>
      </c>
      <c r="F1132" s="10">
        <v>2019</v>
      </c>
      <c r="G1132" s="10" t="s">
        <v>68</v>
      </c>
      <c r="H1132" s="10"/>
      <c r="I1132" s="10">
        <v>1100</v>
      </c>
      <c r="J1132" s="10" t="s">
        <v>17</v>
      </c>
      <c r="K1132" s="10" t="s">
        <v>1354</v>
      </c>
      <c r="L1132" s="10" t="s">
        <v>18</v>
      </c>
      <c r="M1132" s="11">
        <v>1</v>
      </c>
      <c r="N1132" s="10">
        <v>1</v>
      </c>
      <c r="O1132" s="12" t="s">
        <v>3824</v>
      </c>
      <c r="P1132" s="11">
        <f ca="1">IFERROR(__xludf.DUMMYFUNCTION("COUNTA(SPLIT(Q1132,"" ""))"),181)</f>
        <v>181</v>
      </c>
      <c r="Q1132" s="11">
        <v>12</v>
      </c>
      <c r="R1132" s="11">
        <f ca="1">IFERROR(__xludf.DUMMYFUNCTION("COUNTA(SPLIT($Q1132,CHAR(10),FALSE))"),1)</f>
        <v>1</v>
      </c>
      <c r="S1132" s="2">
        <v>-1.1397222259999999</v>
      </c>
      <c r="T1132" s="2">
        <v>0.46588443099999999</v>
      </c>
      <c r="U1132" s="2">
        <v>62.05</v>
      </c>
      <c r="V1132" s="2">
        <v>8.35</v>
      </c>
      <c r="W1132" s="2">
        <v>9.26</v>
      </c>
      <c r="X1132" s="2">
        <v>10</v>
      </c>
      <c r="Y1132" s="2">
        <v>8.4</v>
      </c>
      <c r="Z1132" s="2">
        <v>0.21606</v>
      </c>
      <c r="AA1132" s="2">
        <v>0.20677000000000001</v>
      </c>
      <c r="AB1132" s="2">
        <v>12.242527989999999</v>
      </c>
    </row>
    <row r="1133" spans="1:28" x14ac:dyDescent="0.2">
      <c r="A1133" s="8">
        <v>2716</v>
      </c>
      <c r="B1133" s="5" t="s">
        <v>1319</v>
      </c>
      <c r="C1133" s="5" t="s">
        <v>3825</v>
      </c>
      <c r="D1133" s="5"/>
      <c r="E1133" s="9" t="s">
        <v>3826</v>
      </c>
      <c r="F1133" s="10">
        <v>2019</v>
      </c>
      <c r="G1133" s="10" t="s">
        <v>68</v>
      </c>
      <c r="H1133" s="10" t="s">
        <v>1322</v>
      </c>
      <c r="I1133" s="10">
        <v>900</v>
      </c>
      <c r="J1133" s="10" t="s">
        <v>51</v>
      </c>
      <c r="K1133" s="10" t="s">
        <v>1323</v>
      </c>
      <c r="L1133" s="10" t="s">
        <v>18</v>
      </c>
      <c r="M1133" s="11">
        <v>1</v>
      </c>
      <c r="N1133" s="10">
        <v>1</v>
      </c>
      <c r="O1133" s="12" t="s">
        <v>3827</v>
      </c>
      <c r="P1133" s="11">
        <f ca="1">IFERROR(__xludf.DUMMYFUNCTION("COUNTA(SPLIT(Q1133,"" ""))"),145)</f>
        <v>145</v>
      </c>
      <c r="Q1133" s="11">
        <v>10</v>
      </c>
      <c r="R1133" s="11">
        <f ca="1">IFERROR(__xludf.DUMMYFUNCTION("COUNTA(SPLIT($Q1133,CHAR(10),FALSE))"),5)</f>
        <v>5</v>
      </c>
      <c r="S1133" s="2">
        <v>-0.50959364100000004</v>
      </c>
      <c r="T1133" s="2">
        <v>0.47402997099999999</v>
      </c>
      <c r="U1133" s="2">
        <v>34.43</v>
      </c>
      <c r="V1133" s="2">
        <v>12.16</v>
      </c>
      <c r="W1133" s="2">
        <v>12.09</v>
      </c>
      <c r="X1133" s="2">
        <v>13</v>
      </c>
      <c r="Y1133" s="2">
        <v>9.99</v>
      </c>
      <c r="Z1133" s="2">
        <v>0.25373000000000001</v>
      </c>
      <c r="AA1133" s="2">
        <v>0.25134000000000001</v>
      </c>
      <c r="AB1133" s="2">
        <v>13.36559933</v>
      </c>
    </row>
    <row r="1134" spans="1:28" x14ac:dyDescent="0.2">
      <c r="A1134" s="8">
        <v>2717</v>
      </c>
      <c r="B1134" s="5" t="s">
        <v>2914</v>
      </c>
      <c r="C1134" s="5" t="s">
        <v>3828</v>
      </c>
      <c r="D1134" s="5"/>
      <c r="E1134" s="9" t="s">
        <v>3829</v>
      </c>
      <c r="F1134" s="10">
        <v>2019</v>
      </c>
      <c r="G1134" s="10" t="s">
        <v>68</v>
      </c>
      <c r="H1134" s="10"/>
      <c r="I1134" s="10">
        <v>1100</v>
      </c>
      <c r="J1134" s="10" t="s">
        <v>17</v>
      </c>
      <c r="K1134" s="10" t="s">
        <v>2917</v>
      </c>
      <c r="L1134" s="10" t="s">
        <v>18</v>
      </c>
      <c r="M1134" s="11">
        <v>1</v>
      </c>
      <c r="N1134" s="10">
        <v>1</v>
      </c>
      <c r="O1134" s="12" t="s">
        <v>3830</v>
      </c>
      <c r="P1134" s="11">
        <f ca="1">IFERROR(__xludf.DUMMYFUNCTION("COUNTA(SPLIT(Q1134,"" ""))"),192)</f>
        <v>192</v>
      </c>
      <c r="Q1134" s="11">
        <v>10</v>
      </c>
      <c r="R1134" s="11">
        <f ca="1">IFERROR(__xludf.DUMMYFUNCTION("COUNTA(SPLIT($Q1134,CHAR(10),FALSE))"),1)</f>
        <v>1</v>
      </c>
      <c r="S1134" s="2">
        <v>-0.34373331099999999</v>
      </c>
      <c r="T1134" s="2">
        <v>0.47221192200000001</v>
      </c>
      <c r="U1134" s="2">
        <v>53.85</v>
      </c>
      <c r="V1134" s="2">
        <v>10.08</v>
      </c>
      <c r="W1134" s="2">
        <v>10.54</v>
      </c>
      <c r="X1134" s="2">
        <v>13</v>
      </c>
      <c r="Y1134" s="2">
        <v>9.19</v>
      </c>
      <c r="Z1134" s="2">
        <v>0.28323999999999999</v>
      </c>
      <c r="AA1134" s="2">
        <v>0.26484000000000002</v>
      </c>
      <c r="AB1134" s="2">
        <v>15.047077099999999</v>
      </c>
    </row>
    <row r="1135" spans="1:28" x14ac:dyDescent="0.2">
      <c r="A1135" s="8">
        <v>2718</v>
      </c>
      <c r="B1135" s="5" t="s">
        <v>2914</v>
      </c>
      <c r="C1135" s="5" t="s">
        <v>2915</v>
      </c>
      <c r="D1135" s="5"/>
      <c r="E1135" s="9" t="s">
        <v>3831</v>
      </c>
      <c r="F1135" s="10">
        <v>2019</v>
      </c>
      <c r="G1135" s="10" t="s">
        <v>68</v>
      </c>
      <c r="H1135" s="10"/>
      <c r="I1135" s="10">
        <v>700</v>
      </c>
      <c r="J1135" s="10" t="s">
        <v>17</v>
      </c>
      <c r="K1135" s="10" t="s">
        <v>2917</v>
      </c>
      <c r="L1135" s="10" t="s">
        <v>18</v>
      </c>
      <c r="M1135" s="11">
        <v>1</v>
      </c>
      <c r="N1135" s="10">
        <v>1</v>
      </c>
      <c r="O1135" s="12" t="s">
        <v>3832</v>
      </c>
      <c r="P1135" s="11">
        <f ca="1">IFERROR(__xludf.DUMMYFUNCTION("COUNTA(SPLIT(Q1135,"" ""))"),157)</f>
        <v>157</v>
      </c>
      <c r="Q1135" s="11">
        <v>13</v>
      </c>
      <c r="R1135" s="11">
        <f ca="1">IFERROR(__xludf.DUMMYFUNCTION("COUNTA(SPLIT($Q1135,CHAR(10),FALSE))"),1)</f>
        <v>1</v>
      </c>
      <c r="S1135" s="2">
        <v>0.63571208899999998</v>
      </c>
      <c r="T1135" s="2">
        <v>0.54681448799999999</v>
      </c>
      <c r="U1135" s="2">
        <v>79.260000000000005</v>
      </c>
      <c r="V1135" s="2">
        <v>5.2</v>
      </c>
      <c r="W1135" s="2">
        <v>3.93</v>
      </c>
      <c r="X1135" s="2">
        <v>8</v>
      </c>
      <c r="Y1135" s="2">
        <v>6.15</v>
      </c>
      <c r="Z1135" s="2">
        <v>8.2269999999999996E-2</v>
      </c>
      <c r="AA1135" s="2">
        <v>0.10478999999999999</v>
      </c>
      <c r="AB1135" s="2">
        <v>21.182831889999999</v>
      </c>
    </row>
    <row r="1136" spans="1:28" x14ac:dyDescent="0.2">
      <c r="A1136" s="8">
        <v>2719</v>
      </c>
      <c r="B1136" s="5" t="s">
        <v>1319</v>
      </c>
      <c r="C1136" s="5" t="s">
        <v>3833</v>
      </c>
      <c r="D1136" s="5"/>
      <c r="E1136" s="9" t="s">
        <v>3834</v>
      </c>
      <c r="F1136" s="10">
        <v>2019</v>
      </c>
      <c r="G1136" s="10" t="s">
        <v>68</v>
      </c>
      <c r="H1136" s="10" t="s">
        <v>1322</v>
      </c>
      <c r="I1136" s="10">
        <v>1300</v>
      </c>
      <c r="J1136" s="10" t="s">
        <v>877</v>
      </c>
      <c r="K1136" s="10" t="s">
        <v>1323</v>
      </c>
      <c r="L1136" s="10" t="s">
        <v>18</v>
      </c>
      <c r="M1136" s="11">
        <v>1</v>
      </c>
      <c r="N1136" s="10">
        <v>1</v>
      </c>
      <c r="O1136" s="12" t="s">
        <v>3835</v>
      </c>
      <c r="P1136" s="11">
        <f ca="1">IFERROR(__xludf.DUMMYFUNCTION("COUNTA(SPLIT(Q1136,"" ""))"),141)</f>
        <v>141</v>
      </c>
      <c r="Q1136" s="11">
        <v>7</v>
      </c>
      <c r="R1136" s="11">
        <f ca="1">IFERROR(__xludf.DUMMYFUNCTION("COUNTA(SPLIT($Q1136,CHAR(10),FALSE))"),4)</f>
        <v>4</v>
      </c>
      <c r="S1136" s="2">
        <v>-0.63849058400000003</v>
      </c>
      <c r="T1136" s="2">
        <v>0.47805138699999999</v>
      </c>
      <c r="U1136" s="2">
        <v>51.42</v>
      </c>
      <c r="V1136" s="2">
        <v>11.2</v>
      </c>
      <c r="W1136" s="2">
        <v>11.48</v>
      </c>
      <c r="X1136" s="2">
        <v>12</v>
      </c>
      <c r="Y1136" s="2">
        <v>8.93</v>
      </c>
      <c r="Z1136" s="2">
        <v>0.26832</v>
      </c>
      <c r="AA1136" s="2">
        <v>0.28469</v>
      </c>
      <c r="AB1136" s="2">
        <v>18.568128439999999</v>
      </c>
    </row>
    <row r="1137" spans="1:28" x14ac:dyDescent="0.2">
      <c r="A1137" s="8">
        <v>2720</v>
      </c>
      <c r="B1137" s="5" t="s">
        <v>3836</v>
      </c>
      <c r="C1137" s="5" t="s">
        <v>3837</v>
      </c>
      <c r="D1137" s="5"/>
      <c r="E1137" s="9" t="s">
        <v>3838</v>
      </c>
      <c r="F1137" s="10">
        <v>2019</v>
      </c>
      <c r="G1137" s="10" t="s">
        <v>68</v>
      </c>
      <c r="H1137" s="10"/>
      <c r="I1137" s="10">
        <v>1300</v>
      </c>
      <c r="J1137" s="10" t="s">
        <v>17</v>
      </c>
      <c r="K1137" s="10" t="s">
        <v>1354</v>
      </c>
      <c r="L1137" s="10" t="s">
        <v>18</v>
      </c>
      <c r="M1137" s="11">
        <v>1</v>
      </c>
      <c r="N1137" s="10">
        <v>1</v>
      </c>
      <c r="O1137" s="12" t="s">
        <v>3839</v>
      </c>
      <c r="P1137" s="11">
        <f ca="1">IFERROR(__xludf.DUMMYFUNCTION("COUNTA(SPLIT(Q1137,"" ""))"),157)</f>
        <v>157</v>
      </c>
      <c r="Q1137" s="11">
        <v>8</v>
      </c>
      <c r="R1137" s="11">
        <f ca="1">IFERROR(__xludf.DUMMYFUNCTION("COUNTA(SPLIT($Q1137,CHAR(10),FALSE))"),2)</f>
        <v>2</v>
      </c>
      <c r="S1137" s="2">
        <v>0.103639443</v>
      </c>
      <c r="T1137" s="2">
        <v>0.48322119299999999</v>
      </c>
      <c r="U1137" s="2">
        <v>53.82</v>
      </c>
      <c r="V1137" s="2">
        <v>10.72</v>
      </c>
      <c r="W1137" s="2">
        <v>11</v>
      </c>
      <c r="X1137" s="2">
        <v>13</v>
      </c>
      <c r="Y1137" s="2">
        <v>8.8699999999999992</v>
      </c>
      <c r="Z1137" s="2">
        <v>0.22681000000000001</v>
      </c>
      <c r="AA1137" s="2">
        <v>0.23247000000000001</v>
      </c>
      <c r="AB1137" s="2">
        <v>11.39973947</v>
      </c>
    </row>
    <row r="1138" spans="1:28" x14ac:dyDescent="0.2">
      <c r="A1138" s="8">
        <v>2721</v>
      </c>
      <c r="B1138" s="5" t="s">
        <v>1319</v>
      </c>
      <c r="C1138" s="5" t="s">
        <v>3840</v>
      </c>
      <c r="D1138" s="5"/>
      <c r="E1138" s="9" t="s">
        <v>3841</v>
      </c>
      <c r="F1138" s="10">
        <v>2019</v>
      </c>
      <c r="G1138" s="10" t="s">
        <v>68</v>
      </c>
      <c r="H1138" s="10" t="s">
        <v>1346</v>
      </c>
      <c r="I1138" s="10">
        <v>900</v>
      </c>
      <c r="J1138" s="10" t="s">
        <v>877</v>
      </c>
      <c r="K1138" s="10" t="s">
        <v>1323</v>
      </c>
      <c r="L1138" s="10" t="s">
        <v>18</v>
      </c>
      <c r="M1138" s="11">
        <v>1</v>
      </c>
      <c r="N1138" s="10">
        <v>1</v>
      </c>
      <c r="O1138" s="12" t="s">
        <v>3842</v>
      </c>
      <c r="P1138" s="11">
        <f ca="1">IFERROR(__xludf.DUMMYFUNCTION("COUNTA(SPLIT(Q1138,"" ""))"),159)</f>
        <v>159</v>
      </c>
      <c r="Q1138" s="11">
        <v>12</v>
      </c>
      <c r="R1138" s="11">
        <f ca="1">IFERROR(__xludf.DUMMYFUNCTION("COUNTA(SPLIT($Q1138,CHAR(10),FALSE))"),4)</f>
        <v>4</v>
      </c>
      <c r="S1138" s="2">
        <v>-0.77708968300000003</v>
      </c>
      <c r="T1138" s="2">
        <v>0.46788035900000002</v>
      </c>
      <c r="U1138" s="2">
        <v>67.28</v>
      </c>
      <c r="V1138" s="2">
        <v>7.23</v>
      </c>
      <c r="W1138" s="2">
        <v>5.79</v>
      </c>
      <c r="X1138" s="2">
        <v>9</v>
      </c>
      <c r="Y1138" s="2">
        <v>8.4</v>
      </c>
      <c r="Z1138" s="2">
        <v>0.22413</v>
      </c>
      <c r="AA1138" s="2">
        <v>0.2228</v>
      </c>
      <c r="AB1138" s="2">
        <v>17.564624340000002</v>
      </c>
    </row>
    <row r="1139" spans="1:28" x14ac:dyDescent="0.2">
      <c r="A1139" s="8">
        <v>2722</v>
      </c>
      <c r="B1139" s="5" t="s">
        <v>1319</v>
      </c>
      <c r="C1139" s="5" t="s">
        <v>3843</v>
      </c>
      <c r="D1139" s="5"/>
      <c r="E1139" s="9" t="s">
        <v>3844</v>
      </c>
      <c r="F1139" s="10">
        <v>2019</v>
      </c>
      <c r="G1139" s="10" t="s">
        <v>68</v>
      </c>
      <c r="H1139" s="10" t="s">
        <v>1338</v>
      </c>
      <c r="I1139" s="10">
        <v>1100</v>
      </c>
      <c r="J1139" s="10" t="s">
        <v>51</v>
      </c>
      <c r="K1139" s="10" t="s">
        <v>1323</v>
      </c>
      <c r="L1139" s="10" t="s">
        <v>18</v>
      </c>
      <c r="M1139" s="11">
        <v>1</v>
      </c>
      <c r="N1139" s="10">
        <v>1</v>
      </c>
      <c r="O1139" s="12" t="s">
        <v>3845</v>
      </c>
      <c r="P1139" s="11">
        <f ca="1">IFERROR(__xludf.DUMMYFUNCTION("COUNTA(SPLIT(Q1139,"" ""))"),176)</f>
        <v>176</v>
      </c>
      <c r="Q1139" s="11">
        <v>10</v>
      </c>
      <c r="R1139" s="11">
        <f ca="1">IFERROR(__xludf.DUMMYFUNCTION("COUNTA(SPLIT($Q1139,CHAR(10),FALSE))"),5)</f>
        <v>5</v>
      </c>
      <c r="S1139" s="2">
        <v>-2.5998106860000001</v>
      </c>
      <c r="T1139" s="2">
        <v>0.56073837900000001</v>
      </c>
      <c r="U1139" s="2">
        <v>66.59</v>
      </c>
      <c r="V1139" s="2">
        <v>7.7</v>
      </c>
      <c r="W1139" s="2">
        <v>7.28</v>
      </c>
      <c r="X1139" s="2">
        <v>10</v>
      </c>
      <c r="Y1139" s="2">
        <v>8.68</v>
      </c>
      <c r="Z1139" s="2">
        <v>0.21969</v>
      </c>
      <c r="AA1139" s="2">
        <v>0.19935</v>
      </c>
      <c r="AB1139" s="2">
        <v>16.14683337</v>
      </c>
    </row>
    <row r="1140" spans="1:28" x14ac:dyDescent="0.2">
      <c r="A1140" s="8">
        <v>2723</v>
      </c>
      <c r="B1140" s="5" t="s">
        <v>1319</v>
      </c>
      <c r="C1140" s="5" t="s">
        <v>3846</v>
      </c>
      <c r="D1140" s="5"/>
      <c r="E1140" s="9" t="s">
        <v>3847</v>
      </c>
      <c r="F1140" s="10">
        <v>2019</v>
      </c>
      <c r="G1140" s="10" t="s">
        <v>68</v>
      </c>
      <c r="H1140" s="10" t="s">
        <v>1338</v>
      </c>
      <c r="I1140" s="10">
        <v>1100</v>
      </c>
      <c r="J1140" s="10" t="s">
        <v>51</v>
      </c>
      <c r="K1140" s="10" t="s">
        <v>1323</v>
      </c>
      <c r="L1140" s="10" t="s">
        <v>18</v>
      </c>
      <c r="M1140" s="11">
        <v>1</v>
      </c>
      <c r="N1140" s="10">
        <v>1</v>
      </c>
      <c r="O1140" s="12" t="s">
        <v>3848</v>
      </c>
      <c r="P1140" s="11">
        <f ca="1">IFERROR(__xludf.DUMMYFUNCTION("COUNTA(SPLIT(Q1140,"" ""))"),194)</f>
        <v>194</v>
      </c>
      <c r="Q1140" s="11">
        <v>11</v>
      </c>
      <c r="R1140" s="11">
        <f ca="1">IFERROR(__xludf.DUMMYFUNCTION("COUNTA(SPLIT($Q1140,CHAR(10),FALSE))"),2)</f>
        <v>2</v>
      </c>
      <c r="S1140" s="2">
        <v>-1.3744259750000001</v>
      </c>
      <c r="T1140" s="2">
        <v>0.50101356500000005</v>
      </c>
      <c r="U1140" s="2">
        <v>54.51</v>
      </c>
      <c r="V1140" s="2">
        <v>10.08</v>
      </c>
      <c r="W1140" s="2">
        <v>9.2899999999999991</v>
      </c>
      <c r="X1140" s="2">
        <v>12</v>
      </c>
      <c r="Y1140" s="2">
        <v>9.19</v>
      </c>
      <c r="Z1140" s="2">
        <v>0.25635000000000002</v>
      </c>
      <c r="AA1140" s="2">
        <v>0.23635</v>
      </c>
      <c r="AB1140" s="2">
        <v>15.637037149999999</v>
      </c>
    </row>
    <row r="1141" spans="1:28" x14ac:dyDescent="0.2">
      <c r="A1141" s="8">
        <v>2724</v>
      </c>
      <c r="B1141" s="5" t="s">
        <v>3849</v>
      </c>
      <c r="C1141" s="5" t="s">
        <v>3850</v>
      </c>
      <c r="D1141" s="5"/>
      <c r="E1141" s="9" t="s">
        <v>3851</v>
      </c>
      <c r="F1141" s="10">
        <v>2019</v>
      </c>
      <c r="G1141" s="10" t="s">
        <v>68</v>
      </c>
      <c r="H1141" s="10"/>
      <c r="I1141" s="10">
        <v>1100</v>
      </c>
      <c r="J1141" s="10" t="s">
        <v>17</v>
      </c>
      <c r="K1141" s="10"/>
      <c r="L1141" s="10" t="s">
        <v>22</v>
      </c>
      <c r="M1141" s="11">
        <v>2</v>
      </c>
      <c r="N1141" s="10">
        <v>1.5</v>
      </c>
      <c r="O1141" s="12" t="s">
        <v>3852</v>
      </c>
      <c r="P1141" s="11">
        <f ca="1">IFERROR(__xludf.DUMMYFUNCTION("COUNTA(SPLIT(Q1141,"" ""))"),192)</f>
        <v>192</v>
      </c>
      <c r="Q1141" s="11">
        <v>11</v>
      </c>
      <c r="R1141" s="11">
        <f ca="1">IFERROR(__xludf.DUMMYFUNCTION("COUNTA(SPLIT($Q1141,CHAR(10),FALSE))"),1)</f>
        <v>1</v>
      </c>
      <c r="S1141" s="2">
        <v>-0.34615696600000001</v>
      </c>
      <c r="T1141" s="2">
        <v>0.48193468</v>
      </c>
      <c r="U1141" s="2">
        <v>60.73</v>
      </c>
      <c r="V1141" s="2">
        <v>9.17</v>
      </c>
      <c r="W1141" s="2">
        <v>9.67</v>
      </c>
      <c r="X1141" s="2">
        <v>11</v>
      </c>
      <c r="Y1141" s="2">
        <v>8.74</v>
      </c>
      <c r="Z1141" s="2">
        <v>0.18856999999999999</v>
      </c>
      <c r="AA1141" s="2">
        <v>0.16650000000000001</v>
      </c>
      <c r="AB1141" s="2">
        <v>16.220339620000001</v>
      </c>
    </row>
    <row r="1142" spans="1:28" x14ac:dyDescent="0.2">
      <c r="A1142" s="8">
        <v>2725</v>
      </c>
      <c r="B1142" s="5" t="s">
        <v>3853</v>
      </c>
      <c r="C1142" s="5" t="s">
        <v>3854</v>
      </c>
      <c r="D1142" s="5"/>
      <c r="E1142" s="9" t="s">
        <v>3855</v>
      </c>
      <c r="F1142" s="10">
        <v>2019</v>
      </c>
      <c r="G1142" s="10" t="s">
        <v>68</v>
      </c>
      <c r="H1142" s="10"/>
      <c r="I1142" s="10">
        <v>1300</v>
      </c>
      <c r="J1142" s="10" t="s">
        <v>17</v>
      </c>
      <c r="K1142" s="10" t="s">
        <v>1354</v>
      </c>
      <c r="L1142" s="10" t="s">
        <v>18</v>
      </c>
      <c r="M1142" s="11">
        <v>1</v>
      </c>
      <c r="N1142" s="10">
        <v>1</v>
      </c>
      <c r="O1142" s="12" t="s">
        <v>3856</v>
      </c>
      <c r="P1142" s="11">
        <f ca="1">IFERROR(__xludf.DUMMYFUNCTION("COUNTA(SPLIT(Q1142,"" ""))"),185)</f>
        <v>185</v>
      </c>
      <c r="Q1142" s="11">
        <v>6</v>
      </c>
      <c r="R1142" s="11">
        <f ca="1">IFERROR(__xludf.DUMMYFUNCTION("COUNTA(SPLIT($Q1142,CHAR(10),FALSE))"),2)</f>
        <v>2</v>
      </c>
      <c r="S1142" s="2">
        <v>-2.610702743</v>
      </c>
      <c r="T1142" s="2">
        <v>0.56491850899999996</v>
      </c>
      <c r="U1142" s="2">
        <v>38.409999999999997</v>
      </c>
      <c r="V1142" s="2">
        <v>14.5</v>
      </c>
      <c r="W1142" s="2">
        <v>15.9</v>
      </c>
      <c r="X1142" s="2">
        <v>16</v>
      </c>
      <c r="Y1142" s="2">
        <v>10.81</v>
      </c>
      <c r="Z1142" s="2">
        <v>0.36692999999999998</v>
      </c>
      <c r="AA1142" s="2">
        <v>0.33662999999999998</v>
      </c>
      <c r="AB1142" s="2">
        <v>9.9785069439999994</v>
      </c>
    </row>
    <row r="1143" spans="1:28" x14ac:dyDescent="0.2">
      <c r="A1143" s="8">
        <v>2726</v>
      </c>
      <c r="B1143" s="5" t="s">
        <v>3857</v>
      </c>
      <c r="C1143" s="5" t="s">
        <v>3858</v>
      </c>
      <c r="D1143" s="5" t="s">
        <v>1401</v>
      </c>
      <c r="E1143" s="14" t="s">
        <v>1402</v>
      </c>
      <c r="F1143" s="10">
        <v>2019</v>
      </c>
      <c r="G1143" s="10" t="s">
        <v>16</v>
      </c>
      <c r="H1143" s="10"/>
      <c r="I1143" s="10">
        <v>500</v>
      </c>
      <c r="J1143" s="10" t="s">
        <v>51</v>
      </c>
      <c r="K1143" s="10" t="s">
        <v>1354</v>
      </c>
      <c r="L1143" s="10" t="s">
        <v>22</v>
      </c>
      <c r="M1143" s="11">
        <v>2</v>
      </c>
      <c r="N1143" s="10">
        <v>1.5</v>
      </c>
      <c r="O1143" s="12" t="s">
        <v>3859</v>
      </c>
      <c r="P1143" s="11">
        <f ca="1">IFERROR(__xludf.DUMMYFUNCTION("COUNTA(SPLIT(Q1143,"" ""))"),200)</f>
        <v>200</v>
      </c>
      <c r="Q1143" s="11">
        <v>22</v>
      </c>
      <c r="R1143" s="11">
        <f ca="1">IFERROR(__xludf.DUMMYFUNCTION("COUNTA(SPLIT($Q1143,CHAR(10),FALSE))"),14)</f>
        <v>14</v>
      </c>
      <c r="S1143" s="2">
        <v>-0.28332664299999999</v>
      </c>
      <c r="T1143" s="2">
        <v>0.45346735700000002</v>
      </c>
      <c r="U1143" s="2">
        <v>86.45</v>
      </c>
      <c r="V1143" s="2">
        <v>3.47</v>
      </c>
      <c r="W1143" s="2">
        <v>3.22</v>
      </c>
      <c r="X1143" s="2">
        <v>7</v>
      </c>
      <c r="Y1143" s="2">
        <v>5.66</v>
      </c>
      <c r="Z1143" s="2">
        <v>6.9169999999999995E-2</v>
      </c>
      <c r="AA1143" s="2">
        <v>4.1759999999999999E-2</v>
      </c>
      <c r="AB1143" s="2">
        <v>30.735908129999999</v>
      </c>
    </row>
    <row r="1144" spans="1:28" x14ac:dyDescent="0.2">
      <c r="A1144" s="8">
        <v>2727</v>
      </c>
      <c r="B1144" s="5" t="s">
        <v>3860</v>
      </c>
      <c r="C1144" s="5" t="s">
        <v>3861</v>
      </c>
      <c r="D1144" s="5" t="s">
        <v>2705</v>
      </c>
      <c r="E1144" s="14" t="s">
        <v>1402</v>
      </c>
      <c r="F1144" s="10">
        <v>2019</v>
      </c>
      <c r="G1144" s="10" t="s">
        <v>16</v>
      </c>
      <c r="H1144" s="10"/>
      <c r="I1144" s="10">
        <v>500</v>
      </c>
      <c r="J1144" s="10" t="s">
        <v>17</v>
      </c>
      <c r="K1144" s="10" t="s">
        <v>1354</v>
      </c>
      <c r="L1144" s="10" t="s">
        <v>18</v>
      </c>
      <c r="M1144" s="11">
        <v>1</v>
      </c>
      <c r="N1144" s="10">
        <v>1</v>
      </c>
      <c r="O1144" s="12" t="s">
        <v>3862</v>
      </c>
      <c r="P1144" s="11">
        <f ca="1">IFERROR(__xludf.DUMMYFUNCTION("COUNTA(SPLIT(Q1144,"" ""))"),178)</f>
        <v>178</v>
      </c>
      <c r="Q1144" s="11">
        <v>24</v>
      </c>
      <c r="R1144" s="11">
        <f ca="1">IFERROR(__xludf.DUMMYFUNCTION("COUNTA(SPLIT($Q1144,CHAR(10),FALSE))"),1)</f>
        <v>1</v>
      </c>
      <c r="S1144" s="2">
        <v>-0.277102289</v>
      </c>
      <c r="T1144" s="2">
        <v>0.50262651999999997</v>
      </c>
      <c r="U1144" s="2">
        <v>87.14</v>
      </c>
      <c r="V1144" s="2">
        <v>2.95</v>
      </c>
      <c r="W1144" s="2">
        <v>2.56</v>
      </c>
      <c r="X1144" s="2">
        <v>6</v>
      </c>
      <c r="Y1144" s="2">
        <v>5.96</v>
      </c>
      <c r="Z1144" s="2">
        <v>8.1129999999999994E-2</v>
      </c>
      <c r="AA1144" s="2">
        <v>6.6129999999999994E-2</v>
      </c>
      <c r="AB1144" s="2">
        <v>37.958309749999998</v>
      </c>
    </row>
    <row r="1145" spans="1:28" x14ac:dyDescent="0.2">
      <c r="A1145" s="8">
        <v>2729</v>
      </c>
      <c r="B1145" s="5" t="s">
        <v>685</v>
      </c>
      <c r="C1145" s="5" t="s">
        <v>3863</v>
      </c>
      <c r="D1145" s="5" t="s">
        <v>1450</v>
      </c>
      <c r="E1145" s="14" t="s">
        <v>1402</v>
      </c>
      <c r="F1145" s="10">
        <v>2018</v>
      </c>
      <c r="G1145" s="10" t="s">
        <v>16</v>
      </c>
      <c r="H1145" s="10"/>
      <c r="I1145" s="10">
        <v>900</v>
      </c>
      <c r="J1145" s="10" t="s">
        <v>17</v>
      </c>
      <c r="K1145" s="10" t="s">
        <v>1354</v>
      </c>
      <c r="L1145" s="10" t="s">
        <v>22</v>
      </c>
      <c r="M1145" s="11">
        <v>2</v>
      </c>
      <c r="N1145" s="10">
        <v>1.5</v>
      </c>
      <c r="O1145" s="12" t="s">
        <v>3864</v>
      </c>
      <c r="P1145" s="11">
        <f ca="1">IFERROR(__xludf.DUMMYFUNCTION("COUNTA(SPLIT(Q1145,"" ""))"),147)</f>
        <v>147</v>
      </c>
      <c r="Q1145" s="11">
        <v>11</v>
      </c>
      <c r="R1145" s="11">
        <f ca="1">IFERROR(__xludf.DUMMYFUNCTION("COUNTA(SPLIT($Q1145,CHAR(10),FALSE))"),1)</f>
        <v>1</v>
      </c>
      <c r="S1145" s="2">
        <v>2.7827523999999999E-2</v>
      </c>
      <c r="T1145" s="2">
        <v>0.47260482799999998</v>
      </c>
      <c r="U1145" s="2">
        <v>77.59</v>
      </c>
      <c r="V1145" s="2">
        <v>5.76</v>
      </c>
      <c r="W1145" s="2">
        <v>5.69</v>
      </c>
      <c r="X1145" s="2">
        <v>8</v>
      </c>
      <c r="Y1145" s="2">
        <v>6.34</v>
      </c>
      <c r="Z1145" s="2">
        <v>0.18454999999999999</v>
      </c>
      <c r="AA1145" s="2">
        <v>0.20149</v>
      </c>
      <c r="AB1145" s="2">
        <v>27.16706946</v>
      </c>
    </row>
    <row r="1146" spans="1:28" x14ac:dyDescent="0.2">
      <c r="A1146" s="8">
        <v>2730</v>
      </c>
      <c r="B1146" s="5" t="s">
        <v>3865</v>
      </c>
      <c r="C1146" s="5" t="s">
        <v>3866</v>
      </c>
      <c r="D1146" s="5" t="s">
        <v>1450</v>
      </c>
      <c r="E1146" s="9" t="s">
        <v>1451</v>
      </c>
      <c r="F1146" s="10">
        <v>2018</v>
      </c>
      <c r="G1146" s="10" t="s">
        <v>16</v>
      </c>
      <c r="H1146" s="10"/>
      <c r="I1146" s="10">
        <v>500</v>
      </c>
      <c r="J1146" s="10" t="s">
        <v>17</v>
      </c>
      <c r="K1146" s="10" t="s">
        <v>1354</v>
      </c>
      <c r="L1146" s="10" t="s">
        <v>18</v>
      </c>
      <c r="M1146" s="11">
        <v>1</v>
      </c>
      <c r="N1146" s="10">
        <v>1</v>
      </c>
      <c r="O1146" s="12" t="s">
        <v>3867</v>
      </c>
      <c r="P1146" s="11">
        <f ca="1">IFERROR(__xludf.DUMMYFUNCTION("COUNTA(SPLIT(Q1146,"" ""))"),142)</f>
        <v>142</v>
      </c>
      <c r="Q1146" s="11">
        <v>14</v>
      </c>
      <c r="R1146" s="11">
        <f ca="1">IFERROR(__xludf.DUMMYFUNCTION("COUNTA(SPLIT($Q1146,CHAR(10),FALSE))"),1)</f>
        <v>1</v>
      </c>
      <c r="S1146" s="2">
        <v>1.088497136</v>
      </c>
      <c r="T1146" s="2">
        <v>0.54092397800000003</v>
      </c>
      <c r="U1146" s="2">
        <v>79.77</v>
      </c>
      <c r="V1146" s="2">
        <v>4.6500000000000004</v>
      </c>
      <c r="W1146" s="2">
        <v>3.17</v>
      </c>
      <c r="X1146" s="2">
        <v>8</v>
      </c>
      <c r="Y1146" s="2">
        <v>5.47</v>
      </c>
      <c r="Z1146" s="2">
        <v>-2.3310000000000001E-2</v>
      </c>
      <c r="AA1146" s="2">
        <v>-8.0400000000000003E-3</v>
      </c>
      <c r="AB1146" s="2">
        <v>30.77300103</v>
      </c>
    </row>
    <row r="1147" spans="1:28" x14ac:dyDescent="0.2">
      <c r="A1147" s="8">
        <v>2731</v>
      </c>
      <c r="B1147" s="5" t="s">
        <v>1319</v>
      </c>
      <c r="C1147" s="5" t="s">
        <v>3868</v>
      </c>
      <c r="D1147" s="5"/>
      <c r="E1147" s="9" t="s">
        <v>3869</v>
      </c>
      <c r="F1147" s="10">
        <v>2018</v>
      </c>
      <c r="G1147" s="10" t="s">
        <v>68</v>
      </c>
      <c r="H1147" s="10" t="s">
        <v>1338</v>
      </c>
      <c r="I1147" s="10">
        <v>1100</v>
      </c>
      <c r="J1147" s="10" t="s">
        <v>877</v>
      </c>
      <c r="K1147" s="10" t="s">
        <v>1323</v>
      </c>
      <c r="L1147" s="10" t="s">
        <v>18</v>
      </c>
      <c r="M1147" s="11">
        <v>1</v>
      </c>
      <c r="N1147" s="10">
        <v>1</v>
      </c>
      <c r="O1147" s="12" t="s">
        <v>3870</v>
      </c>
      <c r="P1147" s="11">
        <f ca="1">IFERROR(__xludf.DUMMYFUNCTION("COUNTA(SPLIT(Q1147,"" ""))"),176)</f>
        <v>176</v>
      </c>
      <c r="Q1147" s="11">
        <v>11</v>
      </c>
      <c r="R1147" s="11">
        <f ca="1">IFERROR(__xludf.DUMMYFUNCTION("COUNTA(SPLIT($Q1147,CHAR(10),FALSE))"),2)</f>
        <v>2</v>
      </c>
      <c r="S1147" s="2">
        <v>-2.4518868409999999</v>
      </c>
      <c r="T1147" s="2">
        <v>0.534898074</v>
      </c>
      <c r="U1147" s="2">
        <v>58.51</v>
      </c>
      <c r="V1147" s="2">
        <v>8.76</v>
      </c>
      <c r="W1147" s="2">
        <v>8.6</v>
      </c>
      <c r="X1147" s="2">
        <v>11</v>
      </c>
      <c r="Y1147" s="2">
        <v>10.43</v>
      </c>
      <c r="Z1147" s="2">
        <v>0.13422999999999999</v>
      </c>
      <c r="AA1147" s="2">
        <v>0.11651</v>
      </c>
      <c r="AB1147" s="2">
        <v>19.044575989999998</v>
      </c>
    </row>
    <row r="1148" spans="1:28" x14ac:dyDescent="0.2">
      <c r="A1148" s="8">
        <v>2732</v>
      </c>
      <c r="B1148" s="5" t="s">
        <v>3871</v>
      </c>
      <c r="C1148" s="5" t="s">
        <v>3872</v>
      </c>
      <c r="D1148" s="5"/>
      <c r="E1148" s="9" t="s">
        <v>3873</v>
      </c>
      <c r="F1148" s="10">
        <v>2018</v>
      </c>
      <c r="G1148" s="10" t="s">
        <v>68</v>
      </c>
      <c r="H1148" s="10"/>
      <c r="I1148" s="10">
        <v>1100</v>
      </c>
      <c r="J1148" s="10" t="s">
        <v>51</v>
      </c>
      <c r="K1148" s="10" t="s">
        <v>1354</v>
      </c>
      <c r="L1148" s="10" t="s">
        <v>22</v>
      </c>
      <c r="M1148" s="11">
        <v>2</v>
      </c>
      <c r="N1148" s="10">
        <v>1.5</v>
      </c>
      <c r="O1148" s="12" t="s">
        <v>3874</v>
      </c>
      <c r="P1148" s="11">
        <f ca="1">IFERROR(__xludf.DUMMYFUNCTION("COUNTA(SPLIT(Q1148,"" ""))"),154)</f>
        <v>154</v>
      </c>
      <c r="Q1148" s="11">
        <v>7</v>
      </c>
      <c r="R1148" s="11">
        <f ca="1">IFERROR(__xludf.DUMMYFUNCTION("COUNTA(SPLIT($Q1148,CHAR(10),FALSE))"),1)</f>
        <v>1</v>
      </c>
      <c r="S1148" s="2">
        <v>2.1459599999999999E-2</v>
      </c>
      <c r="T1148" s="2">
        <v>0.51880967600000005</v>
      </c>
      <c r="U1148" s="2">
        <v>63.08</v>
      </c>
      <c r="V1148" s="2">
        <v>10.14</v>
      </c>
      <c r="W1148" s="2">
        <v>11.75</v>
      </c>
      <c r="X1148" s="2">
        <v>11</v>
      </c>
      <c r="Y1148" s="2">
        <v>8.6199999999999992</v>
      </c>
      <c r="Z1148" s="2">
        <v>0.23094999999999999</v>
      </c>
      <c r="AA1148" s="2">
        <v>0.2341</v>
      </c>
      <c r="AB1148" s="2">
        <v>24.674911420000001</v>
      </c>
    </row>
    <row r="1149" spans="1:28" x14ac:dyDescent="0.2">
      <c r="A1149" s="8">
        <v>2733</v>
      </c>
      <c r="B1149" s="5" t="s">
        <v>3875</v>
      </c>
      <c r="C1149" s="5" t="s">
        <v>3876</v>
      </c>
      <c r="D1149" s="5" t="s">
        <v>1450</v>
      </c>
      <c r="E1149" s="9" t="s">
        <v>1451</v>
      </c>
      <c r="F1149" s="10">
        <v>2018</v>
      </c>
      <c r="G1149" s="10" t="s">
        <v>16</v>
      </c>
      <c r="H1149" s="10"/>
      <c r="I1149" s="10">
        <v>300</v>
      </c>
      <c r="J1149" s="10" t="s">
        <v>17</v>
      </c>
      <c r="K1149" s="10" t="s">
        <v>1354</v>
      </c>
      <c r="L1149" s="10" t="s">
        <v>18</v>
      </c>
      <c r="M1149" s="11">
        <v>1</v>
      </c>
      <c r="N1149" s="10">
        <v>1</v>
      </c>
      <c r="O1149" s="12" t="s">
        <v>3877</v>
      </c>
      <c r="P1149" s="11">
        <f ca="1">IFERROR(__xludf.DUMMYFUNCTION("COUNTA(SPLIT(Q1149,"" ""))"),177)</f>
        <v>177</v>
      </c>
      <c r="Q1149" s="11">
        <v>25</v>
      </c>
      <c r="R1149" s="11">
        <f ca="1">IFERROR(__xludf.DUMMYFUNCTION("COUNTA(SPLIT($Q1149,CHAR(10),FALSE))"),1)</f>
        <v>1</v>
      </c>
      <c r="S1149" s="2">
        <v>-0.92013802300000003</v>
      </c>
      <c r="T1149" s="2">
        <v>0.45453071699999997</v>
      </c>
      <c r="U1149" s="2">
        <v>92.58</v>
      </c>
      <c r="V1149" s="2">
        <v>2.1</v>
      </c>
      <c r="W1149" s="2">
        <v>1.33</v>
      </c>
      <c r="X1149" s="2">
        <v>7</v>
      </c>
      <c r="Y1149" s="2">
        <v>6.49</v>
      </c>
      <c r="Z1149" s="2">
        <v>7.8670000000000004E-2</v>
      </c>
      <c r="AA1149" s="2">
        <v>6.0330000000000002E-2</v>
      </c>
      <c r="AB1149" s="2">
        <v>33.820330589999998</v>
      </c>
    </row>
    <row r="1150" spans="1:28" x14ac:dyDescent="0.2">
      <c r="A1150" s="8">
        <v>2734</v>
      </c>
      <c r="B1150" s="5" t="s">
        <v>3878</v>
      </c>
      <c r="C1150" s="5" t="s">
        <v>3879</v>
      </c>
      <c r="D1150" s="5" t="s">
        <v>2705</v>
      </c>
      <c r="E1150" s="14" t="s">
        <v>1402</v>
      </c>
      <c r="F1150" s="10">
        <v>2018</v>
      </c>
      <c r="G1150" s="10" t="s">
        <v>16</v>
      </c>
      <c r="H1150" s="10"/>
      <c r="I1150" s="10">
        <v>300</v>
      </c>
      <c r="J1150" s="10" t="s">
        <v>17</v>
      </c>
      <c r="K1150" s="10" t="s">
        <v>1354</v>
      </c>
      <c r="L1150" s="10" t="s">
        <v>22</v>
      </c>
      <c r="M1150" s="11">
        <v>2</v>
      </c>
      <c r="N1150" s="10">
        <v>1.5</v>
      </c>
      <c r="O1150" s="12" t="s">
        <v>3880</v>
      </c>
      <c r="P1150" s="11">
        <f ca="1">IFERROR(__xludf.DUMMYFUNCTION("COUNTA(SPLIT(Q1150,"" ""))"),155)</f>
        <v>155</v>
      </c>
      <c r="Q1150" s="11">
        <v>24</v>
      </c>
      <c r="R1150" s="11">
        <f ca="1">IFERROR(__xludf.DUMMYFUNCTION("COUNTA(SPLIT($Q1150,CHAR(10),FALSE))"),1)</f>
        <v>1</v>
      </c>
      <c r="S1150" s="2">
        <v>-0.45264123099999998</v>
      </c>
      <c r="T1150" s="2">
        <v>0.45557730699999999</v>
      </c>
      <c r="U1150" s="2">
        <v>92.65</v>
      </c>
      <c r="V1150" s="2">
        <v>1.93</v>
      </c>
      <c r="W1150" s="2">
        <v>1.41</v>
      </c>
      <c r="X1150" s="2">
        <v>6</v>
      </c>
      <c r="Y1150" s="2">
        <v>6.52</v>
      </c>
      <c r="Z1150" s="2">
        <v>0.16708000000000001</v>
      </c>
      <c r="AA1150" s="2">
        <v>0.17287</v>
      </c>
      <c r="AB1150" s="2">
        <v>27.29991309</v>
      </c>
    </row>
    <row r="1151" spans="1:28" x14ac:dyDescent="0.2">
      <c r="A1151" s="8">
        <v>2736</v>
      </c>
      <c r="B1151" s="5" t="s">
        <v>3881</v>
      </c>
      <c r="C1151" s="5" t="s">
        <v>3882</v>
      </c>
      <c r="D1151" s="5"/>
      <c r="E1151" s="9" t="s">
        <v>3883</v>
      </c>
      <c r="F1151" s="10">
        <v>2018</v>
      </c>
      <c r="G1151" s="10" t="s">
        <v>68</v>
      </c>
      <c r="H1151" s="10"/>
      <c r="I1151" s="10">
        <v>1300</v>
      </c>
      <c r="J1151" s="10" t="s">
        <v>17</v>
      </c>
      <c r="K1151" s="10" t="s">
        <v>1354</v>
      </c>
      <c r="L1151" s="10" t="s">
        <v>18</v>
      </c>
      <c r="M1151" s="11">
        <v>1</v>
      </c>
      <c r="N1151" s="10">
        <v>1</v>
      </c>
      <c r="O1151" s="12" t="s">
        <v>3884</v>
      </c>
      <c r="P1151" s="11">
        <f ca="1">IFERROR(__xludf.DUMMYFUNCTION("COUNTA(SPLIT(Q1151,"" ""))"),181)</f>
        <v>181</v>
      </c>
      <c r="Q1151" s="11">
        <v>6</v>
      </c>
      <c r="R1151" s="11">
        <f ca="1">IFERROR(__xludf.DUMMYFUNCTION("COUNTA(SPLIT($Q1151,CHAR(10),FALSE))"),1)</f>
        <v>1</v>
      </c>
      <c r="S1151" s="2">
        <v>-1.0900084779999999</v>
      </c>
      <c r="T1151" s="2">
        <v>0.45599975199999998</v>
      </c>
      <c r="U1151" s="2">
        <v>32.57</v>
      </c>
      <c r="V1151" s="2">
        <v>16.29</v>
      </c>
      <c r="W1151" s="2">
        <v>17.82</v>
      </c>
      <c r="X1151" s="2">
        <v>17</v>
      </c>
      <c r="Y1151" s="2">
        <v>9.3800000000000008</v>
      </c>
      <c r="Z1151" s="2">
        <v>0.18314</v>
      </c>
      <c r="AA1151" s="2">
        <v>0.16914000000000001</v>
      </c>
      <c r="AB1151" s="2">
        <v>6.8650433240000002</v>
      </c>
    </row>
    <row r="1152" spans="1:28" x14ac:dyDescent="0.2">
      <c r="A1152" s="8">
        <v>2737</v>
      </c>
      <c r="B1152" s="5" t="s">
        <v>3885</v>
      </c>
      <c r="C1152" s="5" t="s">
        <v>3886</v>
      </c>
      <c r="D1152" s="5"/>
      <c r="E1152" s="9" t="s">
        <v>3887</v>
      </c>
      <c r="F1152" s="10">
        <v>2018</v>
      </c>
      <c r="G1152" s="10" t="s">
        <v>68</v>
      </c>
      <c r="H1152" s="10"/>
      <c r="I1152" s="10">
        <v>1100</v>
      </c>
      <c r="J1152" s="10" t="s">
        <v>17</v>
      </c>
      <c r="K1152" s="10" t="s">
        <v>1354</v>
      </c>
      <c r="L1152" s="10" t="s">
        <v>18</v>
      </c>
      <c r="M1152" s="11">
        <v>1</v>
      </c>
      <c r="N1152" s="10">
        <v>1</v>
      </c>
      <c r="O1152" s="12" t="s">
        <v>3888</v>
      </c>
      <c r="P1152" s="11">
        <f ca="1">IFERROR(__xludf.DUMMYFUNCTION("COUNTA(SPLIT(Q1152,"" ""))"),184)</f>
        <v>184</v>
      </c>
      <c r="Q1152" s="11">
        <v>12</v>
      </c>
      <c r="R1152" s="11">
        <f ca="1">IFERROR(__xludf.DUMMYFUNCTION("COUNTA(SPLIT($Q1152,CHAR(10),FALSE))"),2)</f>
        <v>2</v>
      </c>
      <c r="S1152" s="2">
        <v>-1.4228078719999999</v>
      </c>
      <c r="T1152" s="2">
        <v>0.51670453100000002</v>
      </c>
      <c r="U1152" s="2">
        <v>36.159999999999997</v>
      </c>
      <c r="V1152" s="2">
        <v>12.94</v>
      </c>
      <c r="W1152" s="2">
        <v>12.35</v>
      </c>
      <c r="X1152" s="2">
        <v>15</v>
      </c>
      <c r="Y1152" s="2">
        <v>9.4499999999999993</v>
      </c>
      <c r="Z1152" s="2">
        <v>0.21639</v>
      </c>
      <c r="AA1152" s="2">
        <v>0.23580999999999999</v>
      </c>
      <c r="AB1152" s="2">
        <v>13.682531920000001</v>
      </c>
    </row>
    <row r="1153" spans="1:28" x14ac:dyDescent="0.2">
      <c r="A1153" s="8">
        <v>2738</v>
      </c>
      <c r="B1153" s="5" t="s">
        <v>3889</v>
      </c>
      <c r="C1153" s="5" t="s">
        <v>3890</v>
      </c>
      <c r="D1153" s="5"/>
      <c r="E1153" s="9" t="s">
        <v>3891</v>
      </c>
      <c r="F1153" s="10">
        <v>2018</v>
      </c>
      <c r="G1153" s="10" t="s">
        <v>68</v>
      </c>
      <c r="H1153" s="10"/>
      <c r="I1153" s="10">
        <v>1100</v>
      </c>
      <c r="J1153" s="10" t="s">
        <v>51</v>
      </c>
      <c r="K1153" s="10" t="s">
        <v>1354</v>
      </c>
      <c r="L1153" s="10" t="s">
        <v>18</v>
      </c>
      <c r="M1153" s="11">
        <v>1</v>
      </c>
      <c r="N1153" s="10">
        <v>1</v>
      </c>
      <c r="O1153" s="12" t="s">
        <v>3892</v>
      </c>
      <c r="P1153" s="11">
        <f ca="1">IFERROR(__xludf.DUMMYFUNCTION("COUNTA(SPLIT(Q1153,"" ""))"),140)</f>
        <v>140</v>
      </c>
      <c r="Q1153" s="11">
        <v>8</v>
      </c>
      <c r="R1153" s="11">
        <f ca="1">IFERROR(__xludf.DUMMYFUNCTION("COUNTA(SPLIT($Q1153,CHAR(10),FALSE))"),1)</f>
        <v>1</v>
      </c>
      <c r="S1153" s="2">
        <v>0.12934689499999999</v>
      </c>
      <c r="T1153" s="2">
        <v>0.46306270100000002</v>
      </c>
      <c r="U1153" s="2">
        <v>50.69</v>
      </c>
      <c r="V1153" s="2">
        <v>10.54</v>
      </c>
      <c r="W1153" s="2">
        <v>12.17</v>
      </c>
      <c r="X1153" s="2">
        <v>14</v>
      </c>
      <c r="Y1153" s="2">
        <v>9.58</v>
      </c>
      <c r="Z1153" s="2">
        <v>0.29787000000000002</v>
      </c>
      <c r="AA1153" s="2">
        <v>0.30847999999999998</v>
      </c>
      <c r="AB1153" s="2">
        <v>8.7890146579999993</v>
      </c>
    </row>
    <row r="1154" spans="1:28" x14ac:dyDescent="0.2">
      <c r="A1154" s="8">
        <v>2739</v>
      </c>
      <c r="B1154" s="5" t="s">
        <v>3893</v>
      </c>
      <c r="C1154" s="5" t="s">
        <v>3894</v>
      </c>
      <c r="D1154" s="5" t="s">
        <v>1401</v>
      </c>
      <c r="E1154" s="14" t="s">
        <v>1402</v>
      </c>
      <c r="F1154" s="10">
        <v>2018</v>
      </c>
      <c r="G1154" s="10" t="s">
        <v>16</v>
      </c>
      <c r="H1154" s="10"/>
      <c r="I1154" s="10">
        <v>500</v>
      </c>
      <c r="J1154" s="10" t="s">
        <v>51</v>
      </c>
      <c r="K1154" s="10" t="s">
        <v>1354</v>
      </c>
      <c r="L1154" s="10" t="s">
        <v>18</v>
      </c>
      <c r="M1154" s="11">
        <v>1</v>
      </c>
      <c r="N1154" s="10">
        <v>1</v>
      </c>
      <c r="O1154" s="12" t="s">
        <v>3895</v>
      </c>
      <c r="P1154" s="11">
        <f ca="1">IFERROR(__xludf.DUMMYFUNCTION("COUNTA(SPLIT(Q1154,"" ""))"),196)</f>
        <v>196</v>
      </c>
      <c r="Q1154" s="11">
        <v>22</v>
      </c>
      <c r="R1154" s="11">
        <f ca="1">IFERROR(__xludf.DUMMYFUNCTION("COUNTA(SPLIT($Q1154,CHAR(10),FALSE))"),10)</f>
        <v>10</v>
      </c>
      <c r="S1154" s="2">
        <v>-0.46561524799999998</v>
      </c>
      <c r="T1154" s="2">
        <v>0.46181597400000002</v>
      </c>
      <c r="U1154" s="2">
        <v>91.61</v>
      </c>
      <c r="V1154" s="2">
        <v>2.69</v>
      </c>
      <c r="W1154" s="2">
        <v>1.04</v>
      </c>
      <c r="X1154" s="2">
        <v>5</v>
      </c>
      <c r="Y1154" s="2">
        <v>5.29</v>
      </c>
      <c r="Z1154" s="2">
        <v>0.15021999999999999</v>
      </c>
      <c r="AA1154" s="2">
        <v>0.13103999999999999</v>
      </c>
      <c r="AB1154" s="2">
        <v>29.63591276</v>
      </c>
    </row>
    <row r="1155" spans="1:28" x14ac:dyDescent="0.2">
      <c r="A1155" s="8">
        <v>2740</v>
      </c>
      <c r="B1155" s="5" t="s">
        <v>3896</v>
      </c>
      <c r="C1155" s="5" t="s">
        <v>3897</v>
      </c>
      <c r="D1155" s="5"/>
      <c r="E1155" s="9" t="s">
        <v>3898</v>
      </c>
      <c r="F1155" s="10">
        <v>2018</v>
      </c>
      <c r="G1155" s="10" t="s">
        <v>68</v>
      </c>
      <c r="H1155" s="10"/>
      <c r="I1155" s="10">
        <v>1300</v>
      </c>
      <c r="J1155" s="10" t="s">
        <v>17</v>
      </c>
      <c r="K1155" s="10" t="s">
        <v>1354</v>
      </c>
      <c r="L1155" s="10" t="s">
        <v>18</v>
      </c>
      <c r="M1155" s="11">
        <v>1</v>
      </c>
      <c r="N1155" s="10">
        <v>1</v>
      </c>
      <c r="O1155" s="12" t="s">
        <v>3899</v>
      </c>
      <c r="P1155" s="11">
        <f ca="1">IFERROR(__xludf.DUMMYFUNCTION("COUNTA(SPLIT(Q1155,"" ""))"),179)</f>
        <v>179</v>
      </c>
      <c r="Q1155" s="11">
        <v>7</v>
      </c>
      <c r="R1155" s="11">
        <f ca="1">IFERROR(__xludf.DUMMYFUNCTION("COUNTA(SPLIT($Q1155,CHAR(10),FALSE))"),1)</f>
        <v>1</v>
      </c>
      <c r="S1155" s="2">
        <v>-1.5274168459999999</v>
      </c>
      <c r="T1155" s="2">
        <v>0.46287049800000002</v>
      </c>
      <c r="U1155" s="2">
        <v>51.96</v>
      </c>
      <c r="V1155" s="2">
        <v>12.4</v>
      </c>
      <c r="W1155" s="2">
        <v>13.5</v>
      </c>
      <c r="X1155" s="2">
        <v>11</v>
      </c>
      <c r="Y1155" s="2">
        <v>8.51</v>
      </c>
      <c r="Z1155" s="2">
        <v>0.20660000000000001</v>
      </c>
      <c r="AA1155" s="2">
        <v>0.20924999999999999</v>
      </c>
      <c r="AB1155" s="2">
        <v>8.8864050649999999</v>
      </c>
    </row>
    <row r="1156" spans="1:28" x14ac:dyDescent="0.2">
      <c r="A1156" s="8">
        <v>2741</v>
      </c>
      <c r="B1156" s="5" t="s">
        <v>3900</v>
      </c>
      <c r="C1156" s="5" t="s">
        <v>3901</v>
      </c>
      <c r="D1156" s="5"/>
      <c r="E1156" s="9" t="s">
        <v>3902</v>
      </c>
      <c r="F1156" s="10">
        <v>2018</v>
      </c>
      <c r="G1156" s="10" t="s">
        <v>68</v>
      </c>
      <c r="H1156" s="10"/>
      <c r="I1156" s="10">
        <v>1300</v>
      </c>
      <c r="J1156" s="10" t="s">
        <v>51</v>
      </c>
      <c r="K1156" s="10" t="s">
        <v>1354</v>
      </c>
      <c r="L1156" s="10" t="s">
        <v>18</v>
      </c>
      <c r="M1156" s="11">
        <v>1</v>
      </c>
      <c r="N1156" s="10">
        <v>1</v>
      </c>
      <c r="O1156" s="12" t="s">
        <v>3903</v>
      </c>
      <c r="P1156" s="11">
        <f ca="1">IFERROR(__xludf.DUMMYFUNCTION("COUNTA(SPLIT(Q1156,"" ""))"),172)</f>
        <v>172</v>
      </c>
      <c r="Q1156" s="11">
        <v>8</v>
      </c>
      <c r="R1156" s="11">
        <f ca="1">IFERROR(__xludf.DUMMYFUNCTION("COUNTA(SPLIT($Q1156,CHAR(10),FALSE))"),1)</f>
        <v>1</v>
      </c>
      <c r="S1156" s="2">
        <v>-0.61055111900000003</v>
      </c>
      <c r="T1156" s="2">
        <v>0.47893365199999999</v>
      </c>
      <c r="U1156" s="2">
        <v>58.11</v>
      </c>
      <c r="V1156" s="2">
        <v>10.5</v>
      </c>
      <c r="W1156" s="2">
        <v>12.6</v>
      </c>
      <c r="X1156" s="2">
        <v>12</v>
      </c>
      <c r="Y1156" s="2">
        <v>8.1</v>
      </c>
      <c r="Z1156" s="2">
        <v>0.25328000000000001</v>
      </c>
      <c r="AA1156" s="2">
        <v>0.25202999999999998</v>
      </c>
      <c r="AB1156" s="2">
        <v>21.27262241</v>
      </c>
    </row>
    <row r="1157" spans="1:28" x14ac:dyDescent="0.2">
      <c r="A1157" s="8">
        <v>2742</v>
      </c>
      <c r="B1157" s="5" t="s">
        <v>3904</v>
      </c>
      <c r="C1157" s="5" t="s">
        <v>3905</v>
      </c>
      <c r="D1157" s="5"/>
      <c r="E1157" s="9" t="s">
        <v>3906</v>
      </c>
      <c r="F1157" s="10">
        <v>2018</v>
      </c>
      <c r="G1157" s="10" t="s">
        <v>68</v>
      </c>
      <c r="H1157" s="10"/>
      <c r="I1157" s="10">
        <v>1100</v>
      </c>
      <c r="J1157" s="10" t="s">
        <v>17</v>
      </c>
      <c r="K1157" s="10" t="s">
        <v>1354</v>
      </c>
      <c r="L1157" s="10" t="s">
        <v>18</v>
      </c>
      <c r="M1157" s="11">
        <v>1</v>
      </c>
      <c r="N1157" s="10">
        <v>1</v>
      </c>
      <c r="O1157" s="12" t="s">
        <v>3907</v>
      </c>
      <c r="P1157" s="11">
        <f ca="1">IFERROR(__xludf.DUMMYFUNCTION("COUNTA(SPLIT(Q1157,"" ""))"),139)</f>
        <v>139</v>
      </c>
      <c r="Q1157" s="11">
        <v>10</v>
      </c>
      <c r="R1157" s="11">
        <f ca="1">IFERROR(__xludf.DUMMYFUNCTION("COUNTA(SPLIT($Q1157,CHAR(10),FALSE))"),2)</f>
        <v>2</v>
      </c>
      <c r="S1157" s="2">
        <v>0.52323015699999997</v>
      </c>
      <c r="T1157" s="2">
        <v>0.48500550999999997</v>
      </c>
      <c r="U1157" s="2">
        <v>77.89</v>
      </c>
      <c r="V1157" s="2">
        <v>5.56</v>
      </c>
      <c r="W1157" s="2">
        <v>5.58</v>
      </c>
      <c r="X1157" s="2">
        <v>8</v>
      </c>
      <c r="Y1157" s="2">
        <v>8.2200000000000006</v>
      </c>
      <c r="Z1157" s="2">
        <v>0.2036</v>
      </c>
      <c r="AA1157" s="2">
        <v>0.22062999999999999</v>
      </c>
      <c r="AB1157" s="2">
        <v>22.774871820000001</v>
      </c>
    </row>
    <row r="1158" spans="1:28" x14ac:dyDescent="0.2">
      <c r="A1158" s="8">
        <v>2743</v>
      </c>
      <c r="B1158" s="5" t="s">
        <v>3096</v>
      </c>
      <c r="C1158" s="5" t="s">
        <v>3908</v>
      </c>
      <c r="D1158" s="5" t="s">
        <v>2855</v>
      </c>
      <c r="E1158" s="9" t="s">
        <v>3909</v>
      </c>
      <c r="F1158" s="10">
        <v>2018</v>
      </c>
      <c r="G1158" s="10" t="s">
        <v>68</v>
      </c>
      <c r="H1158" s="10"/>
      <c r="I1158" s="10">
        <v>500</v>
      </c>
      <c r="J1158" s="10" t="s">
        <v>17</v>
      </c>
      <c r="K1158" s="10" t="s">
        <v>2857</v>
      </c>
      <c r="L1158" s="10" t="s">
        <v>18</v>
      </c>
      <c r="M1158" s="11">
        <v>1</v>
      </c>
      <c r="N1158" s="10">
        <v>1</v>
      </c>
      <c r="O1158" s="12" t="s">
        <v>3910</v>
      </c>
      <c r="P1158" s="11">
        <f ca="1">IFERROR(__xludf.DUMMYFUNCTION("COUNTA(SPLIT(Q1158,"" ""))"),197)</f>
        <v>197</v>
      </c>
      <c r="Q1158" s="11">
        <v>19</v>
      </c>
      <c r="R1158" s="11">
        <f ca="1">IFERROR(__xludf.DUMMYFUNCTION("COUNTA(SPLIT($Q1158,CHAR(10),FALSE))"),4)</f>
        <v>4</v>
      </c>
      <c r="S1158" s="2">
        <v>-0.15784636299999999</v>
      </c>
      <c r="T1158" s="2">
        <v>0.45970500800000003</v>
      </c>
      <c r="U1158" s="2">
        <v>86.59</v>
      </c>
      <c r="V1158" s="2">
        <v>3.8</v>
      </c>
      <c r="W1158" s="2">
        <v>3.56</v>
      </c>
      <c r="X1158" s="2">
        <v>6</v>
      </c>
      <c r="Y1158" s="2">
        <v>5.1100000000000003</v>
      </c>
      <c r="Z1158" s="2">
        <v>6.8220000000000003E-2</v>
      </c>
      <c r="AA1158" s="2">
        <v>3.4049999999999997E-2</v>
      </c>
      <c r="AB1158" s="2">
        <v>30.77325806</v>
      </c>
    </row>
    <row r="1159" spans="1:28" x14ac:dyDescent="0.2">
      <c r="A1159" s="8">
        <v>2744</v>
      </c>
      <c r="B1159" s="5" t="s">
        <v>1319</v>
      </c>
      <c r="C1159" s="5" t="s">
        <v>3911</v>
      </c>
      <c r="D1159" s="5"/>
      <c r="E1159" s="9" t="s">
        <v>3912</v>
      </c>
      <c r="F1159" s="10">
        <v>2018</v>
      </c>
      <c r="G1159" s="10" t="s">
        <v>68</v>
      </c>
      <c r="H1159" s="10" t="s">
        <v>1338</v>
      </c>
      <c r="I1159" s="10">
        <v>1100</v>
      </c>
      <c r="J1159" s="10" t="s">
        <v>51</v>
      </c>
      <c r="K1159" s="10" t="s">
        <v>1323</v>
      </c>
      <c r="L1159" s="10" t="s">
        <v>18</v>
      </c>
      <c r="M1159" s="11">
        <v>1</v>
      </c>
      <c r="N1159" s="10">
        <v>1</v>
      </c>
      <c r="O1159" s="12" t="s">
        <v>3913</v>
      </c>
      <c r="P1159" s="11">
        <f ca="1">IFERROR(__xludf.DUMMYFUNCTION("COUNTA(SPLIT(Q1159,"" ""))"),144)</f>
        <v>144</v>
      </c>
      <c r="Q1159" s="11">
        <v>10</v>
      </c>
      <c r="R1159" s="11">
        <f ca="1">IFERROR(__xludf.DUMMYFUNCTION("COUNTA(SPLIT($Q1159,CHAR(10),FALSE))"),3)</f>
        <v>3</v>
      </c>
      <c r="S1159" s="2">
        <v>-0.92866045100000005</v>
      </c>
      <c r="T1159" s="2">
        <v>0.46221989400000002</v>
      </c>
      <c r="U1159" s="2">
        <v>57.18</v>
      </c>
      <c r="V1159" s="2">
        <v>8.81</v>
      </c>
      <c r="W1159" s="2">
        <v>7.42</v>
      </c>
      <c r="X1159" s="2">
        <v>12</v>
      </c>
      <c r="Y1159" s="2">
        <v>9.34</v>
      </c>
      <c r="Z1159" s="2">
        <v>0.26157000000000002</v>
      </c>
      <c r="AA1159" s="2">
        <v>0.27288000000000001</v>
      </c>
      <c r="AB1159" s="2">
        <v>13.141358110000001</v>
      </c>
    </row>
    <row r="1160" spans="1:28" x14ac:dyDescent="0.2">
      <c r="A1160" s="8">
        <v>2745</v>
      </c>
      <c r="B1160" s="5" t="s">
        <v>3914</v>
      </c>
      <c r="C1160" s="5" t="s">
        <v>3915</v>
      </c>
      <c r="D1160" s="5"/>
      <c r="E1160" s="9" t="s">
        <v>3916</v>
      </c>
      <c r="F1160" s="10">
        <v>2018</v>
      </c>
      <c r="G1160" s="10" t="s">
        <v>68</v>
      </c>
      <c r="H1160" s="10"/>
      <c r="I1160" s="10">
        <v>700</v>
      </c>
      <c r="J1160" s="10" t="s">
        <v>17</v>
      </c>
      <c r="K1160" s="10" t="s">
        <v>1354</v>
      </c>
      <c r="L1160" s="10" t="s">
        <v>18</v>
      </c>
      <c r="M1160" s="11">
        <v>1</v>
      </c>
      <c r="N1160" s="10">
        <v>1</v>
      </c>
      <c r="O1160" s="12" t="s">
        <v>3917</v>
      </c>
      <c r="P1160" s="11">
        <f ca="1">IFERROR(__xludf.DUMMYFUNCTION("COUNTA(SPLIT(Q1160,"" ""))"),195)</f>
        <v>195</v>
      </c>
      <c r="Q1160" s="11">
        <v>14</v>
      </c>
      <c r="R1160" s="11">
        <f ca="1">IFERROR(__xludf.DUMMYFUNCTION("COUNTA(SPLIT($Q1160,CHAR(10),FALSE))"),1)</f>
        <v>1</v>
      </c>
      <c r="S1160" s="2">
        <v>0.17155279400000001</v>
      </c>
      <c r="T1160" s="2">
        <v>0.48088177599999998</v>
      </c>
      <c r="U1160" s="2">
        <v>79.930000000000007</v>
      </c>
      <c r="V1160" s="2">
        <v>5.14</v>
      </c>
      <c r="W1160" s="2">
        <v>5.79</v>
      </c>
      <c r="X1160" s="2">
        <v>8</v>
      </c>
      <c r="Y1160" s="2">
        <v>6.75</v>
      </c>
      <c r="Z1160" s="2">
        <v>0.16969999999999999</v>
      </c>
      <c r="AA1160" s="2">
        <v>0.15226000000000001</v>
      </c>
      <c r="AB1160" s="2">
        <v>22.19535428</v>
      </c>
    </row>
    <row r="1161" spans="1:28" x14ac:dyDescent="0.2">
      <c r="A1161" s="8">
        <v>2746</v>
      </c>
      <c r="B1161" s="5" t="s">
        <v>3918</v>
      </c>
      <c r="C1161" s="5" t="s">
        <v>3919</v>
      </c>
      <c r="D1161" s="5"/>
      <c r="E1161" s="9" t="s">
        <v>3920</v>
      </c>
      <c r="F1161" s="10">
        <v>2018</v>
      </c>
      <c r="G1161" s="10" t="s">
        <v>68</v>
      </c>
      <c r="H1161" s="10"/>
      <c r="I1161" s="10">
        <v>1300</v>
      </c>
      <c r="J1161" s="10" t="s">
        <v>17</v>
      </c>
      <c r="K1161" s="10" t="s">
        <v>1354</v>
      </c>
      <c r="L1161" s="10" t="s">
        <v>18</v>
      </c>
      <c r="M1161" s="11">
        <v>1</v>
      </c>
      <c r="N1161" s="10">
        <v>1</v>
      </c>
      <c r="O1161" s="12" t="s">
        <v>3921</v>
      </c>
      <c r="P1161" s="11">
        <f ca="1">IFERROR(__xludf.DUMMYFUNCTION("COUNTA(SPLIT(Q1161,"" ""))"),195)</f>
        <v>195</v>
      </c>
      <c r="Q1161" s="11">
        <v>9</v>
      </c>
      <c r="R1161" s="11">
        <f ca="1">IFERROR(__xludf.DUMMYFUNCTION("COUNTA(SPLIT($Q1161,CHAR(10),FALSE))"),1)</f>
        <v>1</v>
      </c>
      <c r="S1161" s="2">
        <v>-0.90285976499999998</v>
      </c>
      <c r="T1161" s="2">
        <v>0.48539797200000001</v>
      </c>
      <c r="U1161" s="2">
        <v>58.36</v>
      </c>
      <c r="V1161" s="2">
        <v>10.56</v>
      </c>
      <c r="W1161" s="2">
        <v>12.25</v>
      </c>
      <c r="X1161" s="2">
        <v>12</v>
      </c>
      <c r="Y1161" s="2">
        <v>8.25</v>
      </c>
      <c r="Z1161" s="2">
        <v>0.29787999999999998</v>
      </c>
      <c r="AA1161" s="2">
        <v>0.28497</v>
      </c>
      <c r="AB1161" s="2">
        <v>12.561123889999999</v>
      </c>
    </row>
    <row r="1162" spans="1:28" x14ac:dyDescent="0.2">
      <c r="A1162" s="8">
        <v>2747</v>
      </c>
      <c r="B1162" s="5" t="s">
        <v>1319</v>
      </c>
      <c r="C1162" s="5" t="s">
        <v>3922</v>
      </c>
      <c r="D1162" s="5"/>
      <c r="E1162" s="9" t="s">
        <v>3923</v>
      </c>
      <c r="F1162" s="10">
        <v>2018</v>
      </c>
      <c r="G1162" s="10" t="s">
        <v>68</v>
      </c>
      <c r="H1162" s="10" t="s">
        <v>1338</v>
      </c>
      <c r="I1162" s="10">
        <v>1100</v>
      </c>
      <c r="J1162" s="10" t="s">
        <v>17</v>
      </c>
      <c r="K1162" s="10" t="s">
        <v>1323</v>
      </c>
      <c r="L1162" s="10" t="s">
        <v>22</v>
      </c>
      <c r="M1162" s="11">
        <v>2</v>
      </c>
      <c r="N1162" s="10">
        <v>1.5</v>
      </c>
      <c r="O1162" s="12" t="s">
        <v>3924</v>
      </c>
      <c r="P1162" s="11">
        <f ca="1">IFERROR(__xludf.DUMMYFUNCTION("COUNTA(SPLIT(Q1162,"" ""))"),144)</f>
        <v>144</v>
      </c>
      <c r="Q1162" s="11">
        <v>8</v>
      </c>
      <c r="R1162" s="11">
        <f ca="1">IFERROR(__xludf.DUMMYFUNCTION("COUNTA(SPLIT($Q1162,CHAR(10),FALSE))"),3)</f>
        <v>3</v>
      </c>
      <c r="S1162" s="2">
        <v>0.118236515</v>
      </c>
      <c r="T1162" s="2">
        <v>0.47430969299999998</v>
      </c>
      <c r="U1162" s="2">
        <v>54.3</v>
      </c>
      <c r="V1162" s="2">
        <v>10.9</v>
      </c>
      <c r="W1162" s="2">
        <v>11.08</v>
      </c>
      <c r="X1162" s="2">
        <v>12</v>
      </c>
      <c r="Y1162" s="2">
        <v>8.9700000000000006</v>
      </c>
      <c r="Z1162" s="2">
        <v>0.23599000000000001</v>
      </c>
      <c r="AA1162" s="2">
        <v>0.24695</v>
      </c>
      <c r="AB1162" s="2">
        <v>13.98598264</v>
      </c>
    </row>
    <row r="1163" spans="1:28" x14ac:dyDescent="0.2">
      <c r="A1163" s="8">
        <v>2748</v>
      </c>
      <c r="B1163" s="5" t="s">
        <v>3925</v>
      </c>
      <c r="C1163" s="5" t="s">
        <v>3926</v>
      </c>
      <c r="D1163" s="5"/>
      <c r="E1163" s="9" t="s">
        <v>3927</v>
      </c>
      <c r="F1163" s="10">
        <v>2018</v>
      </c>
      <c r="G1163" s="10" t="s">
        <v>68</v>
      </c>
      <c r="H1163" s="10"/>
      <c r="I1163" s="10">
        <v>1100</v>
      </c>
      <c r="J1163" s="10" t="s">
        <v>17</v>
      </c>
      <c r="K1163" s="10" t="s">
        <v>1354</v>
      </c>
      <c r="L1163" s="10" t="s">
        <v>18</v>
      </c>
      <c r="M1163" s="11">
        <v>1</v>
      </c>
      <c r="N1163" s="10">
        <v>1</v>
      </c>
      <c r="O1163" s="12" t="s">
        <v>3928</v>
      </c>
      <c r="P1163" s="11">
        <f ca="1">IFERROR(__xludf.DUMMYFUNCTION("COUNTA(SPLIT(Q1163,"" ""))"),140)</f>
        <v>140</v>
      </c>
      <c r="Q1163" s="11">
        <v>8</v>
      </c>
      <c r="R1163" s="11">
        <f ca="1">IFERROR(__xludf.DUMMYFUNCTION("COUNTA(SPLIT($Q1163,CHAR(10),FALSE))"),2)</f>
        <v>2</v>
      </c>
      <c r="S1163" s="2">
        <v>0.37590001200000001</v>
      </c>
      <c r="T1163" s="2">
        <v>0.49826864399999998</v>
      </c>
      <c r="U1163" s="2">
        <v>65.349999999999994</v>
      </c>
      <c r="V1163" s="2">
        <v>8.52</v>
      </c>
      <c r="W1163" s="2">
        <v>8.4499999999999993</v>
      </c>
      <c r="X1163" s="2">
        <v>11</v>
      </c>
      <c r="Y1163" s="2">
        <v>7.87</v>
      </c>
      <c r="Z1163" s="2">
        <v>0.13822000000000001</v>
      </c>
      <c r="AA1163" s="2">
        <v>0.15917999999999999</v>
      </c>
      <c r="AB1163" s="2">
        <v>21.698799409999999</v>
      </c>
    </row>
    <row r="1164" spans="1:28" x14ac:dyDescent="0.2">
      <c r="A1164" s="8">
        <v>2749</v>
      </c>
      <c r="B1164" s="5" t="s">
        <v>3929</v>
      </c>
      <c r="C1164" s="5" t="s">
        <v>3930</v>
      </c>
      <c r="D1164" s="5"/>
      <c r="E1164" s="9" t="s">
        <v>3931</v>
      </c>
      <c r="F1164" s="10">
        <v>2018</v>
      </c>
      <c r="G1164" s="10" t="s">
        <v>68</v>
      </c>
      <c r="H1164" s="10"/>
      <c r="I1164" s="10">
        <v>1100</v>
      </c>
      <c r="J1164" s="10" t="s">
        <v>17</v>
      </c>
      <c r="K1164" s="10" t="s">
        <v>1354</v>
      </c>
      <c r="L1164" s="10" t="s">
        <v>18</v>
      </c>
      <c r="M1164" s="11">
        <v>1</v>
      </c>
      <c r="N1164" s="10">
        <v>1</v>
      </c>
      <c r="O1164" s="12" t="s">
        <v>3932</v>
      </c>
      <c r="P1164" s="11">
        <f ca="1">IFERROR(__xludf.DUMMYFUNCTION("COUNTA(SPLIT(Q1164,"" ""))"),184)</f>
        <v>184</v>
      </c>
      <c r="Q1164" s="11">
        <v>11</v>
      </c>
      <c r="R1164" s="11">
        <f ca="1">IFERROR(__xludf.DUMMYFUNCTION("COUNTA(SPLIT($Q1164,CHAR(10),FALSE))"),2)</f>
        <v>2</v>
      </c>
      <c r="S1164" s="2">
        <v>-0.72716736500000001</v>
      </c>
      <c r="T1164" s="2">
        <v>0.44171836399999997</v>
      </c>
      <c r="U1164" s="2">
        <v>57.61</v>
      </c>
      <c r="V1164" s="2">
        <v>9.4</v>
      </c>
      <c r="W1164" s="2">
        <v>8.99</v>
      </c>
      <c r="X1164" s="2">
        <v>11</v>
      </c>
      <c r="Y1164" s="2">
        <v>8.57</v>
      </c>
      <c r="Z1164" s="2">
        <v>0.25942999999999999</v>
      </c>
      <c r="AA1164" s="2">
        <v>0.24229000000000001</v>
      </c>
      <c r="AB1164" s="2">
        <v>17.08966758</v>
      </c>
    </row>
    <row r="1165" spans="1:28" x14ac:dyDescent="0.2">
      <c r="A1165" s="8">
        <v>2750</v>
      </c>
      <c r="B1165" s="5" t="s">
        <v>3933</v>
      </c>
      <c r="C1165" s="5" t="s">
        <v>3934</v>
      </c>
      <c r="D1165" s="5" t="s">
        <v>2855</v>
      </c>
      <c r="E1165" s="9" t="s">
        <v>3935</v>
      </c>
      <c r="F1165" s="10">
        <v>2018</v>
      </c>
      <c r="G1165" s="10" t="s">
        <v>68</v>
      </c>
      <c r="H1165" s="10"/>
      <c r="I1165" s="10">
        <v>900</v>
      </c>
      <c r="J1165" s="10" t="s">
        <v>17</v>
      </c>
      <c r="K1165" s="10" t="s">
        <v>2857</v>
      </c>
      <c r="L1165" s="10" t="s">
        <v>18</v>
      </c>
      <c r="M1165" s="11">
        <v>1</v>
      </c>
      <c r="N1165" s="10">
        <v>1</v>
      </c>
      <c r="O1165" s="12" t="s">
        <v>3936</v>
      </c>
      <c r="P1165" s="11">
        <f ca="1">IFERROR(__xludf.DUMMYFUNCTION("COUNTA(SPLIT(Q1165,"" ""))"),193)</f>
        <v>193</v>
      </c>
      <c r="Q1165" s="11">
        <v>14</v>
      </c>
      <c r="R1165" s="11">
        <f ca="1">IFERROR(__xludf.DUMMYFUNCTION("COUNTA(SPLIT($Q1165,CHAR(10),FALSE))"),1)</f>
        <v>1</v>
      </c>
      <c r="S1165" s="2">
        <v>-0.52897063499999997</v>
      </c>
      <c r="T1165" s="2">
        <v>0.49927729799999998</v>
      </c>
      <c r="U1165" s="2">
        <v>59.94</v>
      </c>
      <c r="V1165" s="2">
        <v>8.36</v>
      </c>
      <c r="W1165" s="2">
        <v>8.7200000000000006</v>
      </c>
      <c r="X1165" s="2">
        <v>11</v>
      </c>
      <c r="Y1165" s="2">
        <v>7.4</v>
      </c>
      <c r="Z1165" s="2">
        <v>0.17535000000000001</v>
      </c>
      <c r="AA1165" s="2">
        <v>0.14068</v>
      </c>
      <c r="AB1165" s="2">
        <v>22.653202400000001</v>
      </c>
    </row>
    <row r="1166" spans="1:28" x14ac:dyDescent="0.2">
      <c r="A1166" s="8">
        <v>2751</v>
      </c>
      <c r="B1166" s="5" t="s">
        <v>3937</v>
      </c>
      <c r="C1166" s="5" t="s">
        <v>3938</v>
      </c>
      <c r="D1166" s="5"/>
      <c r="E1166" s="9" t="s">
        <v>3939</v>
      </c>
      <c r="F1166" s="10">
        <v>2018</v>
      </c>
      <c r="G1166" s="10" t="s">
        <v>68</v>
      </c>
      <c r="H1166" s="10"/>
      <c r="I1166" s="10">
        <v>900</v>
      </c>
      <c r="J1166" s="10" t="s">
        <v>17</v>
      </c>
      <c r="K1166" s="10" t="s">
        <v>1354</v>
      </c>
      <c r="L1166" s="10" t="s">
        <v>18</v>
      </c>
      <c r="M1166" s="11">
        <v>1</v>
      </c>
      <c r="N1166" s="10">
        <v>1</v>
      </c>
      <c r="O1166" s="12" t="s">
        <v>3940</v>
      </c>
      <c r="P1166" s="11">
        <f ca="1">IFERROR(__xludf.DUMMYFUNCTION("COUNTA(SPLIT(Q1166,"" ""))"),169)</f>
        <v>169</v>
      </c>
      <c r="Q1166" s="11">
        <v>10</v>
      </c>
      <c r="R1166" s="11">
        <f ca="1">IFERROR(__xludf.DUMMYFUNCTION("COUNTA(SPLIT($Q1166,CHAR(10),FALSE))"),1)</f>
        <v>1</v>
      </c>
      <c r="S1166" s="2">
        <v>0.62507996300000002</v>
      </c>
      <c r="T1166" s="2">
        <v>0.50746376900000001</v>
      </c>
      <c r="U1166" s="2">
        <v>77.55</v>
      </c>
      <c r="V1166" s="2">
        <v>6.64</v>
      </c>
      <c r="W1166" s="2">
        <v>6.23</v>
      </c>
      <c r="X1166" s="2">
        <v>8</v>
      </c>
      <c r="Y1166" s="2">
        <v>6.62</v>
      </c>
      <c r="Z1166" s="2">
        <v>4.8439999999999997E-2</v>
      </c>
      <c r="AA1166" s="2">
        <v>5.6349999999999997E-2</v>
      </c>
      <c r="AB1166" s="2">
        <v>21.40153445</v>
      </c>
    </row>
    <row r="1167" spans="1:28" x14ac:dyDescent="0.2">
      <c r="A1167" s="8">
        <v>2752</v>
      </c>
      <c r="B1167" s="5" t="s">
        <v>3941</v>
      </c>
      <c r="C1167" s="5" t="s">
        <v>3942</v>
      </c>
      <c r="D1167" s="5" t="s">
        <v>2855</v>
      </c>
      <c r="E1167" s="9" t="s">
        <v>3943</v>
      </c>
      <c r="F1167" s="10">
        <v>2018</v>
      </c>
      <c r="G1167" s="10" t="s">
        <v>68</v>
      </c>
      <c r="H1167" s="10"/>
      <c r="I1167" s="10">
        <v>1100</v>
      </c>
      <c r="J1167" s="10" t="s">
        <v>17</v>
      </c>
      <c r="K1167" s="10" t="s">
        <v>2857</v>
      </c>
      <c r="L1167" s="10" t="s">
        <v>18</v>
      </c>
      <c r="M1167" s="11">
        <v>1</v>
      </c>
      <c r="N1167" s="10">
        <v>1</v>
      </c>
      <c r="O1167" s="12" t="s">
        <v>3944</v>
      </c>
      <c r="P1167" s="11">
        <f ca="1">IFERROR(__xludf.DUMMYFUNCTION("COUNTA(SPLIT(Q1167,"" ""))"),189)</f>
        <v>189</v>
      </c>
      <c r="Q1167" s="11">
        <v>9</v>
      </c>
      <c r="R1167" s="11">
        <f ca="1">IFERROR(__xludf.DUMMYFUNCTION("COUNTA(SPLIT($Q1167,CHAR(10),FALSE))"),2)</f>
        <v>2</v>
      </c>
      <c r="S1167" s="2">
        <v>0.61662133100000005</v>
      </c>
      <c r="T1167" s="2">
        <v>0.53001202199999997</v>
      </c>
      <c r="U1167" s="2">
        <v>62.51</v>
      </c>
      <c r="V1167" s="2">
        <v>9.7799999999999994</v>
      </c>
      <c r="W1167" s="2">
        <v>12.64</v>
      </c>
      <c r="X1167" s="2">
        <v>10</v>
      </c>
      <c r="Y1167" s="2">
        <v>8.09</v>
      </c>
      <c r="Z1167" s="2">
        <v>0.14546999999999999</v>
      </c>
      <c r="AA1167" s="2">
        <v>0.10624</v>
      </c>
      <c r="AB1167" s="2">
        <v>21.668245200000001</v>
      </c>
    </row>
    <row r="1168" spans="1:28" x14ac:dyDescent="0.2">
      <c r="A1168" s="8">
        <v>2753</v>
      </c>
      <c r="B1168" s="5" t="s">
        <v>3941</v>
      </c>
      <c r="C1168" s="5" t="s">
        <v>3945</v>
      </c>
      <c r="D1168" s="5" t="s">
        <v>2855</v>
      </c>
      <c r="E1168" s="9" t="s">
        <v>3946</v>
      </c>
      <c r="F1168" s="10">
        <v>2018</v>
      </c>
      <c r="G1168" s="10" t="s">
        <v>68</v>
      </c>
      <c r="H1168" s="10"/>
      <c r="I1168" s="10">
        <v>1300</v>
      </c>
      <c r="J1168" s="10" t="s">
        <v>17</v>
      </c>
      <c r="K1168" s="10" t="s">
        <v>2857</v>
      </c>
      <c r="L1168" s="10" t="s">
        <v>18</v>
      </c>
      <c r="M1168" s="11">
        <v>1</v>
      </c>
      <c r="N1168" s="10">
        <v>1</v>
      </c>
      <c r="O1168" s="12" t="s">
        <v>3947</v>
      </c>
      <c r="P1168" s="11">
        <f ca="1">IFERROR(__xludf.DUMMYFUNCTION("COUNTA(SPLIT(Q1168,"" ""))"),162)</f>
        <v>162</v>
      </c>
      <c r="Q1168" s="11">
        <v>7</v>
      </c>
      <c r="R1168" s="11">
        <f ca="1">IFERROR(__xludf.DUMMYFUNCTION("COUNTA(SPLIT($Q1168,CHAR(10),FALSE))"),5)</f>
        <v>5</v>
      </c>
      <c r="S1168" s="2">
        <v>-0.18161782400000001</v>
      </c>
      <c r="T1168" s="2">
        <v>0.46704782700000003</v>
      </c>
      <c r="U1168" s="2">
        <v>52.43</v>
      </c>
      <c r="V1168" s="2">
        <v>11.87</v>
      </c>
      <c r="W1168" s="2">
        <v>13.63</v>
      </c>
      <c r="X1168" s="2">
        <v>14</v>
      </c>
      <c r="Y1168" s="2">
        <v>9.4499999999999993</v>
      </c>
      <c r="Z1168" s="2">
        <v>0.15581</v>
      </c>
      <c r="AA1168" s="2">
        <v>0.16807</v>
      </c>
      <c r="AB1168" s="2">
        <v>13.11519388</v>
      </c>
    </row>
    <row r="1169" spans="1:28" x14ac:dyDescent="0.2">
      <c r="A1169" s="8">
        <v>2754</v>
      </c>
      <c r="B1169" s="5" t="s">
        <v>3948</v>
      </c>
      <c r="C1169" s="5" t="s">
        <v>3949</v>
      </c>
      <c r="D1169" s="5" t="s">
        <v>1450</v>
      </c>
      <c r="E1169" s="9" t="s">
        <v>1451</v>
      </c>
      <c r="F1169" s="10">
        <v>2018</v>
      </c>
      <c r="G1169" s="10" t="s">
        <v>16</v>
      </c>
      <c r="H1169" s="10"/>
      <c r="I1169" s="10">
        <v>700</v>
      </c>
      <c r="J1169" s="10" t="s">
        <v>51</v>
      </c>
      <c r="K1169" s="10" t="s">
        <v>1354</v>
      </c>
      <c r="L1169" s="10" t="s">
        <v>18</v>
      </c>
      <c r="M1169" s="11">
        <v>1</v>
      </c>
      <c r="N1169" s="10">
        <v>1</v>
      </c>
      <c r="O1169" s="12" t="s">
        <v>3950</v>
      </c>
      <c r="P1169" s="11">
        <f ca="1">IFERROR(__xludf.DUMMYFUNCTION("COUNTA(SPLIT(Q1169,"" ""))"),161)</f>
        <v>161</v>
      </c>
      <c r="Q1169" s="11">
        <v>15</v>
      </c>
      <c r="R1169" s="11">
        <f ca="1">IFERROR(__xludf.DUMMYFUNCTION("COUNTA(SPLIT($Q1169,CHAR(10),FALSE))"),1)</f>
        <v>1</v>
      </c>
      <c r="S1169" s="2">
        <v>1.4492619E-2</v>
      </c>
      <c r="T1169" s="2">
        <v>0.48445067200000003</v>
      </c>
      <c r="U1169" s="2">
        <v>77.709999999999994</v>
      </c>
      <c r="V1169" s="2">
        <v>5.09</v>
      </c>
      <c r="W1169" s="2">
        <v>4.8899999999999997</v>
      </c>
      <c r="X1169" s="2">
        <v>8</v>
      </c>
      <c r="Y1169" s="2">
        <v>6.42</v>
      </c>
      <c r="Z1169" s="2">
        <v>5.5500000000000002E-3</v>
      </c>
      <c r="AA1169" s="2">
        <v>1.3129999999999999E-2</v>
      </c>
      <c r="AB1169" s="2">
        <v>25.705676230000002</v>
      </c>
    </row>
    <row r="1170" spans="1:28" x14ac:dyDescent="0.2">
      <c r="A1170" s="8">
        <v>2755</v>
      </c>
      <c r="B1170" s="5" t="s">
        <v>3951</v>
      </c>
      <c r="C1170" s="5" t="s">
        <v>3952</v>
      </c>
      <c r="D1170" s="5"/>
      <c r="E1170" s="9" t="s">
        <v>3953</v>
      </c>
      <c r="F1170" s="10">
        <v>2018</v>
      </c>
      <c r="G1170" s="10" t="s">
        <v>68</v>
      </c>
      <c r="H1170" s="10"/>
      <c r="I1170" s="10">
        <v>1300</v>
      </c>
      <c r="J1170" s="10" t="s">
        <v>17</v>
      </c>
      <c r="K1170" s="10" t="s">
        <v>1354</v>
      </c>
      <c r="L1170" s="10" t="s">
        <v>18</v>
      </c>
      <c r="M1170" s="11">
        <v>1</v>
      </c>
      <c r="N1170" s="10">
        <v>1</v>
      </c>
      <c r="O1170" s="12" t="s">
        <v>3954</v>
      </c>
      <c r="P1170" s="11">
        <f ca="1">IFERROR(__xludf.DUMMYFUNCTION("COUNTA(SPLIT(Q1170,"" ""))"),161)</f>
        <v>161</v>
      </c>
      <c r="Q1170" s="11">
        <v>9</v>
      </c>
      <c r="R1170" s="11">
        <f ca="1">IFERROR(__xludf.DUMMYFUNCTION("COUNTA(SPLIT($Q1170,CHAR(10),FALSE))"),1)</f>
        <v>1</v>
      </c>
      <c r="S1170" s="2">
        <v>-1.8621825139999999</v>
      </c>
      <c r="T1170" s="2">
        <v>0.47142369699999997</v>
      </c>
      <c r="U1170" s="2">
        <v>49.06</v>
      </c>
      <c r="V1170" s="2">
        <v>11.39</v>
      </c>
      <c r="W1170" s="2">
        <v>12.5</v>
      </c>
      <c r="X1170" s="2">
        <v>13</v>
      </c>
      <c r="Y1170" s="2">
        <v>8.58</v>
      </c>
      <c r="Z1170" s="2">
        <v>0.21673000000000001</v>
      </c>
      <c r="AA1170" s="2">
        <v>0.21364</v>
      </c>
      <c r="AB1170" s="2">
        <v>20.438801890000001</v>
      </c>
    </row>
    <row r="1171" spans="1:28" x14ac:dyDescent="0.2">
      <c r="A1171" s="8">
        <v>2756</v>
      </c>
      <c r="B1171" s="5" t="s">
        <v>1335</v>
      </c>
      <c r="C1171" s="5" t="s">
        <v>3955</v>
      </c>
      <c r="D1171" s="5"/>
      <c r="E1171" s="9" t="s">
        <v>3956</v>
      </c>
      <c r="F1171" s="10">
        <v>2018</v>
      </c>
      <c r="G1171" s="10" t="s">
        <v>68</v>
      </c>
      <c r="H1171" s="10" t="s">
        <v>1338</v>
      </c>
      <c r="I1171" s="10">
        <v>1300</v>
      </c>
      <c r="J1171" s="10" t="s">
        <v>51</v>
      </c>
      <c r="K1171" s="10" t="s">
        <v>1339</v>
      </c>
      <c r="L1171" s="10" t="s">
        <v>18</v>
      </c>
      <c r="M1171" s="11">
        <v>1</v>
      </c>
      <c r="N1171" s="10">
        <v>1</v>
      </c>
      <c r="O1171" s="12" t="s">
        <v>3957</v>
      </c>
      <c r="P1171" s="11">
        <f ca="1">IFERROR(__xludf.DUMMYFUNCTION("COUNTA(SPLIT(Q1171,"" ""))"),167)</f>
        <v>167</v>
      </c>
      <c r="Q1171" s="11">
        <v>9</v>
      </c>
      <c r="R1171" s="11">
        <f ca="1">IFERROR(__xludf.DUMMYFUNCTION("COUNTA(SPLIT($Q1171,CHAR(10),FALSE))"),5)</f>
        <v>5</v>
      </c>
      <c r="S1171" s="2">
        <v>-2.1342979510000002</v>
      </c>
      <c r="T1171" s="2">
        <v>0.49461734099999999</v>
      </c>
      <c r="U1171" s="2">
        <v>39.909999999999997</v>
      </c>
      <c r="V1171" s="2">
        <v>13.03</v>
      </c>
      <c r="W1171" s="2">
        <v>13.07</v>
      </c>
      <c r="X1171" s="2">
        <v>15</v>
      </c>
      <c r="Y1171" s="2">
        <v>10.58</v>
      </c>
      <c r="Z1171" s="2">
        <v>0.32890000000000003</v>
      </c>
      <c r="AA1171" s="2">
        <v>0.30595</v>
      </c>
      <c r="AB1171" s="2">
        <v>8.1426000219999999</v>
      </c>
    </row>
    <row r="1172" spans="1:28" x14ac:dyDescent="0.2">
      <c r="A1172" s="8">
        <v>2758</v>
      </c>
      <c r="B1172" s="5" t="s">
        <v>3958</v>
      </c>
      <c r="C1172" s="5" t="s">
        <v>3959</v>
      </c>
      <c r="D1172" s="5"/>
      <c r="E1172" s="9" t="s">
        <v>3960</v>
      </c>
      <c r="F1172" s="10">
        <v>2018</v>
      </c>
      <c r="G1172" s="10" t="s">
        <v>68</v>
      </c>
      <c r="H1172" s="10"/>
      <c r="I1172" s="10">
        <v>1100</v>
      </c>
      <c r="J1172" s="10" t="s">
        <v>17</v>
      </c>
      <c r="K1172" s="10" t="s">
        <v>1354</v>
      </c>
      <c r="L1172" s="10" t="s">
        <v>18</v>
      </c>
      <c r="M1172" s="11">
        <v>1</v>
      </c>
      <c r="N1172" s="10">
        <v>1</v>
      </c>
      <c r="O1172" s="12" t="s">
        <v>3961</v>
      </c>
      <c r="P1172" s="11">
        <f ca="1">IFERROR(__xludf.DUMMYFUNCTION("COUNTA(SPLIT(Q1172,"" ""))"),158)</f>
        <v>158</v>
      </c>
      <c r="Q1172" s="11">
        <v>10</v>
      </c>
      <c r="R1172" s="11">
        <f ca="1">IFERROR(__xludf.DUMMYFUNCTION("COUNTA(SPLIT($Q1172,CHAR(10),FALSE))"),1)</f>
        <v>1</v>
      </c>
      <c r="S1172" s="2">
        <v>0.48775752500000003</v>
      </c>
      <c r="T1172" s="2">
        <v>0.51130144</v>
      </c>
      <c r="U1172" s="2">
        <v>67.650000000000006</v>
      </c>
      <c r="V1172" s="2">
        <v>7.75</v>
      </c>
      <c r="W1172" s="2">
        <v>8.3800000000000008</v>
      </c>
      <c r="X1172" s="2">
        <v>10</v>
      </c>
      <c r="Y1172" s="2">
        <v>6.82</v>
      </c>
      <c r="Z1172" s="2">
        <v>0.22048999999999999</v>
      </c>
      <c r="AA1172" s="2">
        <v>0.22617999999999999</v>
      </c>
      <c r="AB1172" s="2">
        <v>20.645126950000002</v>
      </c>
    </row>
    <row r="1173" spans="1:28" x14ac:dyDescent="0.2">
      <c r="A1173" s="8">
        <v>2759</v>
      </c>
      <c r="B1173" s="5" t="s">
        <v>1319</v>
      </c>
      <c r="C1173" s="5" t="s">
        <v>3962</v>
      </c>
      <c r="D1173" s="5"/>
      <c r="E1173" s="9" t="s">
        <v>3963</v>
      </c>
      <c r="F1173" s="10">
        <v>2018</v>
      </c>
      <c r="G1173" s="10" t="s">
        <v>68</v>
      </c>
      <c r="H1173" s="10" t="s">
        <v>1338</v>
      </c>
      <c r="I1173" s="10">
        <v>1100</v>
      </c>
      <c r="J1173" s="10" t="s">
        <v>51</v>
      </c>
      <c r="K1173" s="10" t="s">
        <v>1323</v>
      </c>
      <c r="L1173" s="10" t="s">
        <v>18</v>
      </c>
      <c r="M1173" s="11">
        <v>1</v>
      </c>
      <c r="N1173" s="10">
        <v>1</v>
      </c>
      <c r="O1173" s="12" t="s">
        <v>3964</v>
      </c>
      <c r="P1173" s="11">
        <f ca="1">IFERROR(__xludf.DUMMYFUNCTION("COUNTA(SPLIT(Q1173,"" ""))"),161)</f>
        <v>161</v>
      </c>
      <c r="Q1173" s="11">
        <v>9</v>
      </c>
      <c r="R1173" s="11">
        <f ca="1">IFERROR(__xludf.DUMMYFUNCTION("COUNTA(SPLIT($Q1173,CHAR(10),FALSE))"),2)</f>
        <v>2</v>
      </c>
      <c r="S1173" s="2">
        <v>-0.59703119900000001</v>
      </c>
      <c r="T1173" s="2">
        <v>0.48468724400000002</v>
      </c>
      <c r="U1173" s="2">
        <v>55.06</v>
      </c>
      <c r="V1173" s="2">
        <v>10.08</v>
      </c>
      <c r="W1173" s="2">
        <v>9.1300000000000008</v>
      </c>
      <c r="X1173" s="2">
        <v>12</v>
      </c>
      <c r="Y1173" s="2">
        <v>7.83</v>
      </c>
      <c r="Z1173" s="2">
        <v>0.18223</v>
      </c>
      <c r="AA1173" s="2">
        <v>0.17960000000000001</v>
      </c>
      <c r="AB1173" s="2">
        <v>12.03500556</v>
      </c>
    </row>
    <row r="1174" spans="1:28" x14ac:dyDescent="0.2">
      <c r="A1174" s="8">
        <v>2760</v>
      </c>
      <c r="B1174" s="5" t="s">
        <v>1319</v>
      </c>
      <c r="C1174" s="5" t="s">
        <v>3965</v>
      </c>
      <c r="D1174" s="5"/>
      <c r="E1174" s="9" t="s">
        <v>3966</v>
      </c>
      <c r="F1174" s="10">
        <v>2018</v>
      </c>
      <c r="G1174" s="10" t="s">
        <v>68</v>
      </c>
      <c r="H1174" s="10" t="s">
        <v>1322</v>
      </c>
      <c r="I1174" s="10">
        <v>900</v>
      </c>
      <c r="J1174" s="10" t="s">
        <v>17</v>
      </c>
      <c r="K1174" s="10" t="s">
        <v>1323</v>
      </c>
      <c r="L1174" s="10" t="s">
        <v>18</v>
      </c>
      <c r="M1174" s="11">
        <v>1</v>
      </c>
      <c r="N1174" s="10">
        <v>1</v>
      </c>
      <c r="O1174" s="12" t="s">
        <v>3967</v>
      </c>
      <c r="P1174" s="11">
        <f ca="1">IFERROR(__xludf.DUMMYFUNCTION("COUNTA(SPLIT(Q1174,"" ""))"),163)</f>
        <v>163</v>
      </c>
      <c r="Q1174" s="11">
        <v>11</v>
      </c>
      <c r="R1174" s="11">
        <f ca="1">IFERROR(__xludf.DUMMYFUNCTION("COUNTA(SPLIT($Q1174,CHAR(10),FALSE))"),3)</f>
        <v>3</v>
      </c>
      <c r="S1174" s="2">
        <v>0.231689064</v>
      </c>
      <c r="T1174" s="2">
        <v>0.51709265299999996</v>
      </c>
      <c r="U1174" s="2">
        <v>66.5</v>
      </c>
      <c r="V1174" s="2">
        <v>7.71</v>
      </c>
      <c r="W1174" s="2">
        <v>7.57</v>
      </c>
      <c r="X1174" s="2">
        <v>10</v>
      </c>
      <c r="Y1174" s="2">
        <v>5.91</v>
      </c>
      <c r="Z1174" s="2">
        <v>0.11304</v>
      </c>
      <c r="AA1174" s="2">
        <v>0.10371</v>
      </c>
      <c r="AB1174" s="2">
        <v>23.81365808</v>
      </c>
    </row>
    <row r="1175" spans="1:28" x14ac:dyDescent="0.2">
      <c r="A1175" s="8">
        <v>2761</v>
      </c>
      <c r="B1175" s="5" t="s">
        <v>3968</v>
      </c>
      <c r="C1175" s="5" t="s">
        <v>3969</v>
      </c>
      <c r="D1175" s="5"/>
      <c r="E1175" s="9" t="s">
        <v>3970</v>
      </c>
      <c r="F1175" s="10">
        <v>2018</v>
      </c>
      <c r="G1175" s="10" t="s">
        <v>68</v>
      </c>
      <c r="H1175" s="10"/>
      <c r="I1175" s="10">
        <v>900</v>
      </c>
      <c r="J1175" s="10" t="s">
        <v>17</v>
      </c>
      <c r="K1175" s="10" t="s">
        <v>1354</v>
      </c>
      <c r="L1175" s="10" t="s">
        <v>18</v>
      </c>
      <c r="M1175" s="11">
        <v>1</v>
      </c>
      <c r="N1175" s="10">
        <v>1</v>
      </c>
      <c r="O1175" s="12" t="s">
        <v>3971</v>
      </c>
      <c r="P1175" s="11">
        <f ca="1">IFERROR(__xludf.DUMMYFUNCTION("COUNTA(SPLIT(Q1175,"" ""))"),180)</f>
        <v>180</v>
      </c>
      <c r="Q1175" s="11">
        <v>13</v>
      </c>
      <c r="R1175" s="11">
        <f ca="1">IFERROR(__xludf.DUMMYFUNCTION("COUNTA(SPLIT($Q1175,CHAR(10),FALSE))"),1)</f>
        <v>1</v>
      </c>
      <c r="S1175" s="2">
        <v>0.77965325900000004</v>
      </c>
      <c r="T1175" s="2">
        <v>0.54042522299999995</v>
      </c>
      <c r="U1175" s="2">
        <v>67.44</v>
      </c>
      <c r="V1175" s="2">
        <v>7.31</v>
      </c>
      <c r="W1175" s="2">
        <v>8.08</v>
      </c>
      <c r="X1175" s="2">
        <v>10</v>
      </c>
      <c r="Y1175" s="2">
        <v>8.17</v>
      </c>
      <c r="Z1175" s="2">
        <v>0.29091</v>
      </c>
      <c r="AA1175" s="2">
        <v>0.28266999999999998</v>
      </c>
      <c r="AB1175" s="2">
        <v>23.503748389999998</v>
      </c>
    </row>
    <row r="1176" spans="1:28" x14ac:dyDescent="0.2">
      <c r="A1176" s="8">
        <v>2762</v>
      </c>
      <c r="B1176" s="5" t="s">
        <v>3972</v>
      </c>
      <c r="C1176" s="5" t="s">
        <v>3973</v>
      </c>
      <c r="D1176" s="5"/>
      <c r="E1176" s="9" t="s">
        <v>3974</v>
      </c>
      <c r="F1176" s="10">
        <v>2018</v>
      </c>
      <c r="G1176" s="10" t="s">
        <v>68</v>
      </c>
      <c r="H1176" s="10"/>
      <c r="I1176" s="10">
        <v>1100</v>
      </c>
      <c r="J1176" s="10" t="s">
        <v>17</v>
      </c>
      <c r="K1176" s="10" t="s">
        <v>1354</v>
      </c>
      <c r="L1176" s="10" t="s">
        <v>18</v>
      </c>
      <c r="M1176" s="11">
        <v>1</v>
      </c>
      <c r="N1176" s="10">
        <v>1</v>
      </c>
      <c r="O1176" s="12" t="s">
        <v>3975</v>
      </c>
      <c r="P1176" s="11">
        <f ca="1">IFERROR(__xludf.DUMMYFUNCTION("COUNTA(SPLIT(Q1176,"" ""))"),195)</f>
        <v>195</v>
      </c>
      <c r="Q1176" s="11">
        <v>9</v>
      </c>
      <c r="R1176" s="11">
        <f ca="1">IFERROR(__xludf.DUMMYFUNCTION("COUNTA(SPLIT($Q1176,CHAR(10),FALSE))"),1)</f>
        <v>1</v>
      </c>
      <c r="S1176" s="2">
        <v>-0.54447594799999999</v>
      </c>
      <c r="T1176" s="2">
        <v>0.48911025899999999</v>
      </c>
      <c r="U1176" s="2">
        <v>69.05</v>
      </c>
      <c r="V1176" s="2">
        <v>9.0399999999999991</v>
      </c>
      <c r="W1176" s="2">
        <v>8.8000000000000007</v>
      </c>
      <c r="X1176" s="2">
        <v>10</v>
      </c>
      <c r="Y1176" s="2">
        <v>6.57</v>
      </c>
      <c r="Z1176" s="2">
        <v>0.18259</v>
      </c>
      <c r="AA1176" s="2">
        <v>0.16159000000000001</v>
      </c>
      <c r="AB1176" s="2">
        <v>28.383807640000001</v>
      </c>
    </row>
    <row r="1177" spans="1:28" x14ac:dyDescent="0.2">
      <c r="A1177" s="8">
        <v>2764</v>
      </c>
      <c r="B1177" s="5" t="s">
        <v>3976</v>
      </c>
      <c r="C1177" s="5" t="s">
        <v>3977</v>
      </c>
      <c r="D1177" s="5"/>
      <c r="E1177" s="9" t="s">
        <v>3978</v>
      </c>
      <c r="F1177" s="10">
        <v>2018</v>
      </c>
      <c r="G1177" s="10" t="s">
        <v>68</v>
      </c>
      <c r="H1177" s="10"/>
      <c r="I1177" s="10">
        <v>1300</v>
      </c>
      <c r="J1177" s="10" t="s">
        <v>51</v>
      </c>
      <c r="K1177" s="10" t="s">
        <v>1354</v>
      </c>
      <c r="L1177" s="10" t="s">
        <v>18</v>
      </c>
      <c r="M1177" s="11">
        <v>1</v>
      </c>
      <c r="N1177" s="10">
        <v>1</v>
      </c>
      <c r="O1177" s="12" t="s">
        <v>3979</v>
      </c>
      <c r="P1177" s="11">
        <f ca="1">IFERROR(__xludf.DUMMYFUNCTION("COUNTA(SPLIT(Q1177,"" ""))"),180)</f>
        <v>180</v>
      </c>
      <c r="Q1177" s="11">
        <v>9</v>
      </c>
      <c r="R1177" s="11">
        <f ca="1">IFERROR(__xludf.DUMMYFUNCTION("COUNTA(SPLIT($Q1177,CHAR(10),FALSE))"),1)</f>
        <v>1</v>
      </c>
      <c r="S1177" s="2">
        <v>-0.55216671799999995</v>
      </c>
      <c r="T1177" s="2">
        <v>0.48261071300000002</v>
      </c>
      <c r="U1177" s="2">
        <v>59.64</v>
      </c>
      <c r="V1177" s="2">
        <v>9.91</v>
      </c>
      <c r="W1177" s="2">
        <v>11.66</v>
      </c>
      <c r="X1177" s="2">
        <v>11</v>
      </c>
      <c r="Y1177" s="2">
        <v>8.31</v>
      </c>
      <c r="Z1177" s="2">
        <v>0.23241000000000001</v>
      </c>
      <c r="AA1177" s="2">
        <v>0.21165999999999999</v>
      </c>
      <c r="AB1177" s="2">
        <v>17.74177328</v>
      </c>
    </row>
    <row r="1178" spans="1:28" x14ac:dyDescent="0.2">
      <c r="A1178" s="8">
        <v>2765</v>
      </c>
      <c r="B1178" s="5" t="s">
        <v>3980</v>
      </c>
      <c r="C1178" s="5" t="s">
        <v>3981</v>
      </c>
      <c r="D1178" s="5"/>
      <c r="E1178" s="9" t="s">
        <v>3982</v>
      </c>
      <c r="F1178" s="10">
        <v>2018</v>
      </c>
      <c r="G1178" s="10" t="s">
        <v>68</v>
      </c>
      <c r="H1178" s="10"/>
      <c r="I1178" s="10">
        <v>1100</v>
      </c>
      <c r="J1178" s="10" t="s">
        <v>17</v>
      </c>
      <c r="K1178" s="10" t="s">
        <v>1354</v>
      </c>
      <c r="L1178" s="10" t="s">
        <v>18</v>
      </c>
      <c r="M1178" s="11">
        <v>1</v>
      </c>
      <c r="N1178" s="10">
        <v>1</v>
      </c>
      <c r="O1178" s="12" t="s">
        <v>3983</v>
      </c>
      <c r="P1178" s="11">
        <f ca="1">IFERROR(__xludf.DUMMYFUNCTION("COUNTA(SPLIT(Q1178,"" ""))"),198)</f>
        <v>198</v>
      </c>
      <c r="Q1178" s="11">
        <v>12</v>
      </c>
      <c r="R1178" s="11">
        <f ca="1">IFERROR(__xludf.DUMMYFUNCTION("COUNTA(SPLIT($Q1178,CHAR(10),FALSE))"),1)</f>
        <v>1</v>
      </c>
      <c r="S1178" s="2">
        <v>-0.58964376399999996</v>
      </c>
      <c r="T1178" s="2">
        <v>0.46159472400000001</v>
      </c>
      <c r="U1178" s="2">
        <v>44.61</v>
      </c>
      <c r="V1178" s="2">
        <v>11.16</v>
      </c>
      <c r="W1178" s="2">
        <v>11.71</v>
      </c>
      <c r="X1178" s="2">
        <v>13</v>
      </c>
      <c r="Y1178" s="2">
        <v>8.82</v>
      </c>
      <c r="Z1178" s="2">
        <v>0.20443</v>
      </c>
      <c r="AA1178" s="2">
        <v>0.16872000000000001</v>
      </c>
      <c r="AB1178" s="2">
        <v>12.423812</v>
      </c>
    </row>
    <row r="1179" spans="1:28" x14ac:dyDescent="0.2">
      <c r="A1179" s="8">
        <v>2766</v>
      </c>
      <c r="B1179" s="5" t="s">
        <v>3984</v>
      </c>
      <c r="C1179" s="5" t="s">
        <v>3985</v>
      </c>
      <c r="D1179" s="5"/>
      <c r="E1179" s="9" t="s">
        <v>3986</v>
      </c>
      <c r="F1179" s="10">
        <v>2018</v>
      </c>
      <c r="G1179" s="10" t="s">
        <v>68</v>
      </c>
      <c r="H1179" s="10"/>
      <c r="I1179" s="10">
        <v>1300</v>
      </c>
      <c r="J1179" s="10" t="s">
        <v>17</v>
      </c>
      <c r="K1179" s="10" t="s">
        <v>1354</v>
      </c>
      <c r="L1179" s="10" t="s">
        <v>18</v>
      </c>
      <c r="M1179" s="11">
        <v>1</v>
      </c>
      <c r="N1179" s="10">
        <v>1</v>
      </c>
      <c r="O1179" s="12" t="s">
        <v>3987</v>
      </c>
      <c r="P1179" s="11">
        <f ca="1">IFERROR(__xludf.DUMMYFUNCTION("COUNTA(SPLIT(Q1179,"" ""))"),197)</f>
        <v>197</v>
      </c>
      <c r="Q1179" s="11">
        <v>8</v>
      </c>
      <c r="R1179" s="11">
        <f ca="1">IFERROR(__xludf.DUMMYFUNCTION("COUNTA(SPLIT($Q1179,CHAR(10),FALSE))"),2)</f>
        <v>2</v>
      </c>
      <c r="S1179" s="2">
        <v>-0.65032295600000001</v>
      </c>
      <c r="T1179" s="2">
        <v>0.47429114300000003</v>
      </c>
      <c r="U1179" s="2">
        <v>56.01</v>
      </c>
      <c r="V1179" s="2">
        <v>11.56</v>
      </c>
      <c r="W1179" s="2">
        <v>12.99</v>
      </c>
      <c r="X1179" s="2">
        <v>12</v>
      </c>
      <c r="Y1179" s="2">
        <v>8.9499999999999993</v>
      </c>
      <c r="Z1179" s="2">
        <v>0.33046999999999999</v>
      </c>
      <c r="AA1179" s="2">
        <v>0.31524999999999997</v>
      </c>
      <c r="AB1179" s="2">
        <v>17.626329519999999</v>
      </c>
    </row>
    <row r="1180" spans="1:28" x14ac:dyDescent="0.2">
      <c r="A1180" s="8">
        <v>2767</v>
      </c>
      <c r="B1180" s="5" t="s">
        <v>3988</v>
      </c>
      <c r="C1180" s="5" t="s">
        <v>3989</v>
      </c>
      <c r="D1180" s="5" t="s">
        <v>1450</v>
      </c>
      <c r="E1180" s="14" t="s">
        <v>1402</v>
      </c>
      <c r="F1180" s="10">
        <v>2018</v>
      </c>
      <c r="G1180" s="10" t="s">
        <v>16</v>
      </c>
      <c r="H1180" s="10"/>
      <c r="I1180" s="10">
        <v>500</v>
      </c>
      <c r="J1180" s="10" t="s">
        <v>877</v>
      </c>
      <c r="K1180" s="10" t="s">
        <v>1354</v>
      </c>
      <c r="L1180" s="10" t="s">
        <v>18</v>
      </c>
      <c r="M1180" s="11">
        <v>1</v>
      </c>
      <c r="N1180" s="10">
        <v>1</v>
      </c>
      <c r="O1180" s="12" t="s">
        <v>3990</v>
      </c>
      <c r="P1180" s="11">
        <f ca="1">IFERROR(__xludf.DUMMYFUNCTION("COUNTA(SPLIT(Q1180,"" ""))"),183)</f>
        <v>183</v>
      </c>
      <c r="Q1180" s="11">
        <v>18</v>
      </c>
      <c r="R1180" s="11">
        <f ca="1">IFERROR(__xludf.DUMMYFUNCTION("COUNTA(SPLIT($Q1180,CHAR(10),FALSE))"),1)</f>
        <v>1</v>
      </c>
      <c r="S1180" s="2">
        <v>-0.29186536299999999</v>
      </c>
      <c r="T1180" s="2">
        <v>0.470104464</v>
      </c>
      <c r="U1180" s="2">
        <v>85.1</v>
      </c>
      <c r="V1180" s="2">
        <v>3.91</v>
      </c>
      <c r="W1180" s="2">
        <v>3.33</v>
      </c>
      <c r="X1180" s="2">
        <v>7</v>
      </c>
      <c r="Y1180" s="2">
        <v>6.47</v>
      </c>
      <c r="Z1180" s="2">
        <v>-4.197E-2</v>
      </c>
      <c r="AA1180" s="2">
        <v>-6.0490000000000002E-2</v>
      </c>
      <c r="AB1180" s="2">
        <v>26.728451369999998</v>
      </c>
    </row>
    <row r="1181" spans="1:28" x14ac:dyDescent="0.2">
      <c r="A1181" s="8">
        <v>2768</v>
      </c>
      <c r="B1181" s="5" t="s">
        <v>3991</v>
      </c>
      <c r="C1181" s="5" t="s">
        <v>3992</v>
      </c>
      <c r="D1181" s="5" t="s">
        <v>1450</v>
      </c>
      <c r="E1181" s="9" t="s">
        <v>1451</v>
      </c>
      <c r="F1181" s="10">
        <v>2018</v>
      </c>
      <c r="G1181" s="10" t="s">
        <v>16</v>
      </c>
      <c r="H1181" s="10"/>
      <c r="I1181" s="10">
        <v>700</v>
      </c>
      <c r="J1181" s="10" t="s">
        <v>51</v>
      </c>
      <c r="K1181" s="10" t="s">
        <v>1354</v>
      </c>
      <c r="L1181" s="10" t="s">
        <v>22</v>
      </c>
      <c r="M1181" s="11">
        <v>2</v>
      </c>
      <c r="N1181" s="10">
        <v>1.5</v>
      </c>
      <c r="O1181" s="12" t="s">
        <v>3993</v>
      </c>
      <c r="P1181" s="11">
        <f ca="1">IFERROR(__xludf.DUMMYFUNCTION("COUNTA(SPLIT(Q1181,"" ""))"),187)</f>
        <v>187</v>
      </c>
      <c r="Q1181" s="11">
        <v>20</v>
      </c>
      <c r="R1181" s="11">
        <f ca="1">IFERROR(__xludf.DUMMYFUNCTION("COUNTA(SPLIT($Q1181,CHAR(10),FALSE))"),1)</f>
        <v>1</v>
      </c>
      <c r="S1181" s="2">
        <v>-0.56483812700000002</v>
      </c>
      <c r="T1181" s="2">
        <v>0.45929663500000001</v>
      </c>
      <c r="U1181" s="2">
        <v>71.010000000000005</v>
      </c>
      <c r="V1181" s="2">
        <v>5.7</v>
      </c>
      <c r="W1181" s="2">
        <v>4.57</v>
      </c>
      <c r="X1181" s="2">
        <v>9</v>
      </c>
      <c r="Y1181" s="2">
        <v>6.86</v>
      </c>
      <c r="Z1181" s="2">
        <v>8.5459999999999994E-2</v>
      </c>
      <c r="AA1181" s="2">
        <v>6.2149999999999997E-2</v>
      </c>
      <c r="AB1181" s="2">
        <v>28.57697903</v>
      </c>
    </row>
    <row r="1182" spans="1:28" x14ac:dyDescent="0.2">
      <c r="A1182" s="8">
        <v>2769</v>
      </c>
      <c r="B1182" s="5" t="s">
        <v>1319</v>
      </c>
      <c r="C1182" s="5" t="s">
        <v>3994</v>
      </c>
      <c r="D1182" s="5"/>
      <c r="E1182" s="9" t="s">
        <v>3995</v>
      </c>
      <c r="F1182" s="10">
        <v>2018</v>
      </c>
      <c r="G1182" s="10" t="s">
        <v>68</v>
      </c>
      <c r="H1182" s="10" t="s">
        <v>1338</v>
      </c>
      <c r="I1182" s="10">
        <v>900</v>
      </c>
      <c r="J1182" s="10" t="s">
        <v>877</v>
      </c>
      <c r="K1182" s="10" t="s">
        <v>1323</v>
      </c>
      <c r="L1182" s="10" t="s">
        <v>18</v>
      </c>
      <c r="M1182" s="11">
        <v>1</v>
      </c>
      <c r="N1182" s="10">
        <v>1</v>
      </c>
      <c r="O1182" s="12" t="s">
        <v>3996</v>
      </c>
      <c r="P1182" s="11">
        <f ca="1">IFERROR(__xludf.DUMMYFUNCTION("COUNTA(SPLIT(Q1182,"" ""))"),138)</f>
        <v>138</v>
      </c>
      <c r="Q1182" s="11">
        <v>9</v>
      </c>
      <c r="R1182" s="11">
        <f ca="1">IFERROR(__xludf.DUMMYFUNCTION("COUNTA(SPLIT($Q1182,CHAR(10),FALSE))"),3)</f>
        <v>3</v>
      </c>
      <c r="S1182" s="2">
        <v>-2.0238889160000002</v>
      </c>
      <c r="T1182" s="2">
        <v>0.46415358699999998</v>
      </c>
      <c r="U1182" s="2">
        <v>46.46</v>
      </c>
      <c r="V1182" s="2">
        <v>11.13</v>
      </c>
      <c r="W1182" s="2">
        <v>9.0399999999999991</v>
      </c>
      <c r="X1182" s="2">
        <v>14</v>
      </c>
      <c r="Y1182" s="2">
        <v>10.82</v>
      </c>
      <c r="Z1182" s="2">
        <v>0.26895999999999998</v>
      </c>
      <c r="AA1182" s="2">
        <v>0.29066999999999998</v>
      </c>
      <c r="AB1182" s="2">
        <v>12.03517454</v>
      </c>
    </row>
    <row r="1183" spans="1:28" x14ac:dyDescent="0.2">
      <c r="A1183" s="8">
        <v>2770</v>
      </c>
      <c r="B1183" s="5" t="s">
        <v>1319</v>
      </c>
      <c r="C1183" s="5" t="s">
        <v>3997</v>
      </c>
      <c r="D1183" s="5"/>
      <c r="E1183" s="9" t="s">
        <v>3998</v>
      </c>
      <c r="F1183" s="10">
        <v>2018</v>
      </c>
      <c r="G1183" s="10" t="s">
        <v>68</v>
      </c>
      <c r="H1183" s="10" t="s">
        <v>1338</v>
      </c>
      <c r="I1183" s="10">
        <v>1100</v>
      </c>
      <c r="J1183" s="10" t="s">
        <v>51</v>
      </c>
      <c r="K1183" s="10" t="s">
        <v>1323</v>
      </c>
      <c r="L1183" s="10" t="s">
        <v>18</v>
      </c>
      <c r="M1183" s="11">
        <v>1</v>
      </c>
      <c r="N1183" s="10">
        <v>1</v>
      </c>
      <c r="O1183" s="12" t="s">
        <v>3999</v>
      </c>
      <c r="P1183" s="11">
        <f ca="1">IFERROR(__xludf.DUMMYFUNCTION("COUNTA(SPLIT(Q1183,"" ""))"),172)</f>
        <v>172</v>
      </c>
      <c r="Q1183" s="11">
        <v>11</v>
      </c>
      <c r="R1183" s="11">
        <f ca="1">IFERROR(__xludf.DUMMYFUNCTION("COUNTA(SPLIT($Q1183,CHAR(10),FALSE))"),7)</f>
        <v>7</v>
      </c>
      <c r="S1183" s="2">
        <v>-2.6767014850000002</v>
      </c>
      <c r="T1183" s="2">
        <v>0.51425747899999996</v>
      </c>
      <c r="U1183" s="2">
        <v>52.58</v>
      </c>
      <c r="V1183" s="2">
        <v>9.9499999999999993</v>
      </c>
      <c r="W1183" s="2">
        <v>9.64</v>
      </c>
      <c r="X1183" s="2">
        <v>12</v>
      </c>
      <c r="Y1183" s="2">
        <v>9.76</v>
      </c>
      <c r="Z1183" s="2">
        <v>0.33916000000000002</v>
      </c>
      <c r="AA1183" s="2">
        <v>0.33221000000000001</v>
      </c>
      <c r="AB1183" s="2">
        <v>8.9423349810000001</v>
      </c>
    </row>
    <row r="1184" spans="1:28" x14ac:dyDescent="0.2">
      <c r="A1184" s="8">
        <v>2771</v>
      </c>
      <c r="B1184" s="5" t="s">
        <v>1319</v>
      </c>
      <c r="C1184" s="5" t="s">
        <v>4000</v>
      </c>
      <c r="D1184" s="5"/>
      <c r="E1184" s="9" t="s">
        <v>4001</v>
      </c>
      <c r="F1184" s="10">
        <v>2018</v>
      </c>
      <c r="G1184" s="10" t="s">
        <v>68</v>
      </c>
      <c r="H1184" s="10" t="s">
        <v>1346</v>
      </c>
      <c r="I1184" s="10">
        <v>1300</v>
      </c>
      <c r="J1184" s="10" t="s">
        <v>51</v>
      </c>
      <c r="K1184" s="10" t="s">
        <v>1323</v>
      </c>
      <c r="L1184" s="10" t="s">
        <v>18</v>
      </c>
      <c r="M1184" s="11">
        <v>1</v>
      </c>
      <c r="N1184" s="10">
        <v>1</v>
      </c>
      <c r="O1184" s="12" t="s">
        <v>4002</v>
      </c>
      <c r="P1184" s="11">
        <f ca="1">IFERROR(__xludf.DUMMYFUNCTION("COUNTA(SPLIT(Q1184,"" ""))"),158)</f>
        <v>158</v>
      </c>
      <c r="Q1184" s="11">
        <v>10</v>
      </c>
      <c r="R1184" s="11">
        <f ca="1">IFERROR(__xludf.DUMMYFUNCTION("COUNTA(SPLIT($Q1184,CHAR(10),FALSE))"),2)</f>
        <v>2</v>
      </c>
      <c r="S1184" s="2">
        <v>-1.2391337069999999</v>
      </c>
      <c r="T1184" s="2">
        <v>0.46093677199999999</v>
      </c>
      <c r="U1184" s="2">
        <v>30.01</v>
      </c>
      <c r="V1184" s="2">
        <v>13.02</v>
      </c>
      <c r="W1184" s="2">
        <v>12.74</v>
      </c>
      <c r="X1184" s="2">
        <v>14</v>
      </c>
      <c r="Y1184" s="2">
        <v>10.98</v>
      </c>
      <c r="Z1184" s="2">
        <v>0.28355000000000002</v>
      </c>
      <c r="AA1184" s="2">
        <v>0.27272999999999997</v>
      </c>
      <c r="AB1184" s="2">
        <v>10.10832443</v>
      </c>
    </row>
    <row r="1185" spans="1:28" x14ac:dyDescent="0.2">
      <c r="A1185" s="8">
        <v>2772</v>
      </c>
      <c r="B1185" s="5" t="s">
        <v>4003</v>
      </c>
      <c r="C1185" s="5" t="s">
        <v>4004</v>
      </c>
      <c r="D1185" s="5"/>
      <c r="E1185" s="9" t="s">
        <v>4005</v>
      </c>
      <c r="F1185" s="10">
        <v>2018</v>
      </c>
      <c r="G1185" s="10" t="s">
        <v>68</v>
      </c>
      <c r="H1185" s="10"/>
      <c r="I1185" s="10">
        <v>1300</v>
      </c>
      <c r="J1185" s="10" t="s">
        <v>51</v>
      </c>
      <c r="K1185" s="10" t="s">
        <v>1354</v>
      </c>
      <c r="L1185" s="10" t="s">
        <v>18</v>
      </c>
      <c r="M1185" s="11">
        <v>1</v>
      </c>
      <c r="N1185" s="10">
        <v>1</v>
      </c>
      <c r="O1185" s="12" t="s">
        <v>4006</v>
      </c>
      <c r="P1185" s="11">
        <f ca="1">IFERROR(__xludf.DUMMYFUNCTION("COUNTA(SPLIT(Q1185,"" ""))"),176)</f>
        <v>176</v>
      </c>
      <c r="Q1185" s="11">
        <v>9</v>
      </c>
      <c r="R1185" s="11">
        <f ca="1">IFERROR(__xludf.DUMMYFUNCTION("COUNTA(SPLIT($Q1185,CHAR(10),FALSE))"),1)</f>
        <v>1</v>
      </c>
      <c r="S1185" s="2">
        <v>-0.85725154699999995</v>
      </c>
      <c r="T1185" s="2">
        <v>0.45845005799999999</v>
      </c>
      <c r="U1185" s="2">
        <v>52.26</v>
      </c>
      <c r="V1185" s="2">
        <v>10.88</v>
      </c>
      <c r="W1185" s="2">
        <v>10.72</v>
      </c>
      <c r="X1185" s="2">
        <v>12</v>
      </c>
      <c r="Y1185" s="2">
        <v>10.92</v>
      </c>
      <c r="Z1185" s="2">
        <v>0.30387999999999998</v>
      </c>
      <c r="AA1185" s="2">
        <v>0.29331000000000002</v>
      </c>
      <c r="AB1185" s="2">
        <v>13.2771554</v>
      </c>
    </row>
    <row r="1186" spans="1:28" x14ac:dyDescent="0.2">
      <c r="A1186" s="8">
        <v>2773</v>
      </c>
      <c r="B1186" s="5" t="s">
        <v>4007</v>
      </c>
      <c r="C1186" s="5" t="s">
        <v>4008</v>
      </c>
      <c r="D1186" s="5"/>
      <c r="E1186" s="9" t="s">
        <v>4009</v>
      </c>
      <c r="F1186" s="10">
        <v>2018</v>
      </c>
      <c r="G1186" s="10" t="s">
        <v>68</v>
      </c>
      <c r="H1186" s="10"/>
      <c r="I1186" s="10">
        <v>1300</v>
      </c>
      <c r="J1186" s="10" t="s">
        <v>17</v>
      </c>
      <c r="K1186" s="10" t="s">
        <v>1354</v>
      </c>
      <c r="L1186" s="10" t="s">
        <v>18</v>
      </c>
      <c r="M1186" s="11">
        <v>1</v>
      </c>
      <c r="N1186" s="10">
        <v>1</v>
      </c>
      <c r="O1186" s="12" t="s">
        <v>4010</v>
      </c>
      <c r="P1186" s="11">
        <f ca="1">IFERROR(__xludf.DUMMYFUNCTION("COUNTA(SPLIT(Q1186,"" ""))"),170)</f>
        <v>170</v>
      </c>
      <c r="Q1186" s="11">
        <v>9</v>
      </c>
      <c r="R1186" s="11">
        <f ca="1">IFERROR(__xludf.DUMMYFUNCTION("COUNTA(SPLIT($Q1186,CHAR(10),FALSE))"),2)</f>
        <v>2</v>
      </c>
      <c r="S1186" s="2">
        <v>-1.457808915</v>
      </c>
      <c r="T1186" s="2">
        <v>0.49152828100000001</v>
      </c>
      <c r="U1186" s="2">
        <v>44.04</v>
      </c>
      <c r="V1186" s="2">
        <v>11.89</v>
      </c>
      <c r="W1186" s="2">
        <v>13.18</v>
      </c>
      <c r="X1186" s="2">
        <v>13</v>
      </c>
      <c r="Y1186" s="2">
        <v>10.07</v>
      </c>
      <c r="Z1186" s="2">
        <v>0.20735999999999999</v>
      </c>
      <c r="AA1186" s="2">
        <v>0.18956999999999999</v>
      </c>
      <c r="AB1186" s="2">
        <v>13.56818142</v>
      </c>
    </row>
    <row r="1187" spans="1:28" x14ac:dyDescent="0.2">
      <c r="A1187" s="8">
        <v>2774</v>
      </c>
      <c r="B1187" s="5" t="s">
        <v>4011</v>
      </c>
      <c r="C1187" s="5" t="s">
        <v>4012</v>
      </c>
      <c r="D1187" s="5" t="s">
        <v>1450</v>
      </c>
      <c r="E1187" s="9" t="s">
        <v>1451</v>
      </c>
      <c r="F1187" s="10">
        <v>2018</v>
      </c>
      <c r="G1187" s="10" t="s">
        <v>16</v>
      </c>
      <c r="H1187" s="10"/>
      <c r="I1187" s="10">
        <v>500</v>
      </c>
      <c r="J1187" s="10" t="s">
        <v>877</v>
      </c>
      <c r="K1187" s="10" t="s">
        <v>1354</v>
      </c>
      <c r="L1187" s="10" t="s">
        <v>18</v>
      </c>
      <c r="M1187" s="11">
        <v>1</v>
      </c>
      <c r="N1187" s="10">
        <v>1</v>
      </c>
      <c r="O1187" s="12" t="s">
        <v>4013</v>
      </c>
      <c r="P1187" s="11">
        <f ca="1">IFERROR(__xludf.DUMMYFUNCTION("COUNTA(SPLIT(Q1187,"" ""))"),140)</f>
        <v>140</v>
      </c>
      <c r="Q1187" s="11">
        <v>17</v>
      </c>
      <c r="R1187" s="11">
        <f ca="1">IFERROR(__xludf.DUMMYFUNCTION("COUNTA(SPLIT($Q1187,CHAR(10),FALSE))"),1)</f>
        <v>1</v>
      </c>
      <c r="S1187" s="2">
        <v>0.81087425400000002</v>
      </c>
      <c r="T1187" s="2">
        <v>0.52675277700000001</v>
      </c>
      <c r="U1187" s="2">
        <v>93.33</v>
      </c>
      <c r="V1187" s="2">
        <v>2.29</v>
      </c>
      <c r="W1187" s="2">
        <v>1.42</v>
      </c>
      <c r="X1187" s="2">
        <v>5</v>
      </c>
      <c r="Y1187" s="2">
        <v>1.0900000000000001</v>
      </c>
      <c r="Z1187" s="2">
        <v>3.9600000000000003E-2</v>
      </c>
      <c r="AA1187" s="2">
        <v>5.491E-2</v>
      </c>
      <c r="AB1187" s="2">
        <v>26.992122290000001</v>
      </c>
    </row>
    <row r="1188" spans="1:28" x14ac:dyDescent="0.2">
      <c r="A1188" s="8">
        <v>2775</v>
      </c>
      <c r="B1188" s="5" t="s">
        <v>4014</v>
      </c>
      <c r="C1188" s="5" t="s">
        <v>4015</v>
      </c>
      <c r="D1188" s="5" t="s">
        <v>1450</v>
      </c>
      <c r="E1188" s="14" t="s">
        <v>1402</v>
      </c>
      <c r="F1188" s="10">
        <v>2018</v>
      </c>
      <c r="G1188" s="10" t="s">
        <v>16</v>
      </c>
      <c r="H1188" s="10"/>
      <c r="I1188" s="10">
        <v>700</v>
      </c>
      <c r="J1188" s="10" t="s">
        <v>17</v>
      </c>
      <c r="K1188" s="10" t="s">
        <v>1354</v>
      </c>
      <c r="L1188" s="10" t="s">
        <v>18</v>
      </c>
      <c r="M1188" s="11">
        <v>1</v>
      </c>
      <c r="N1188" s="10">
        <v>1</v>
      </c>
      <c r="O1188" s="12" t="s">
        <v>4016</v>
      </c>
      <c r="P1188" s="11">
        <f ca="1">IFERROR(__xludf.DUMMYFUNCTION("COUNTA(SPLIT(Q1188,"" ""))"),185)</f>
        <v>185</v>
      </c>
      <c r="Q1188" s="11">
        <v>20</v>
      </c>
      <c r="R1188" s="11">
        <f ca="1">IFERROR(__xludf.DUMMYFUNCTION("COUNTA(SPLIT($Q1188,CHAR(10),FALSE))"),1)</f>
        <v>1</v>
      </c>
      <c r="S1188" s="2">
        <v>-0.56390464699999998</v>
      </c>
      <c r="T1188" s="2">
        <v>0.45104556200000001</v>
      </c>
      <c r="U1188" s="2">
        <v>89.52</v>
      </c>
      <c r="V1188" s="2">
        <v>3.07</v>
      </c>
      <c r="W1188" s="2">
        <v>3.02</v>
      </c>
      <c r="X1188" s="2">
        <v>6</v>
      </c>
      <c r="Y1188" s="2">
        <v>5.38</v>
      </c>
      <c r="Z1188" s="2">
        <v>9.8769999999999997E-2</v>
      </c>
      <c r="AA1188" s="2">
        <v>8.8050000000000003E-2</v>
      </c>
      <c r="AB1188" s="2">
        <v>25.44661035</v>
      </c>
    </row>
    <row r="1189" spans="1:28" x14ac:dyDescent="0.2">
      <c r="A1189" s="8">
        <v>2776</v>
      </c>
      <c r="B1189" s="5" t="s">
        <v>4017</v>
      </c>
      <c r="C1189" s="5" t="s">
        <v>4018</v>
      </c>
      <c r="D1189" s="5"/>
      <c r="E1189" s="9" t="s">
        <v>4019</v>
      </c>
      <c r="F1189" s="10">
        <v>2018</v>
      </c>
      <c r="G1189" s="10" t="s">
        <v>68</v>
      </c>
      <c r="H1189" s="10"/>
      <c r="I1189" s="10">
        <v>700</v>
      </c>
      <c r="J1189" s="10" t="s">
        <v>17</v>
      </c>
      <c r="K1189" s="10" t="s">
        <v>1354</v>
      </c>
      <c r="L1189" s="10" t="s">
        <v>18</v>
      </c>
      <c r="M1189" s="11">
        <v>1</v>
      </c>
      <c r="N1189" s="10">
        <v>1</v>
      </c>
      <c r="O1189" s="12" t="s">
        <v>4020</v>
      </c>
      <c r="P1189" s="11">
        <f ca="1">IFERROR(__xludf.DUMMYFUNCTION("COUNTA(SPLIT(Q1189,"" ""))"),141)</f>
        <v>141</v>
      </c>
      <c r="Q1189" s="11">
        <v>10</v>
      </c>
      <c r="R1189" s="11">
        <f ca="1">IFERROR(__xludf.DUMMYFUNCTION("COUNTA(SPLIT($Q1189,CHAR(10),FALSE))"),2)</f>
        <v>2</v>
      </c>
      <c r="S1189" s="2">
        <v>-0.22079423200000001</v>
      </c>
      <c r="T1189" s="2">
        <v>0.48242096400000001</v>
      </c>
      <c r="U1189" s="2">
        <v>83.99</v>
      </c>
      <c r="V1189" s="2">
        <v>5.07</v>
      </c>
      <c r="W1189" s="2">
        <v>4.5999999999999996</v>
      </c>
      <c r="X1189" s="2">
        <v>8</v>
      </c>
      <c r="Y1189" s="2">
        <v>6.23</v>
      </c>
      <c r="Z1189" s="2">
        <v>1.141E-2</v>
      </c>
      <c r="AA1189" s="2">
        <v>3.7920000000000002E-2</v>
      </c>
      <c r="AB1189" s="2">
        <v>35.644230399999998</v>
      </c>
    </row>
    <row r="1190" spans="1:28" x14ac:dyDescent="0.2">
      <c r="A1190" s="8">
        <v>2777</v>
      </c>
      <c r="B1190" s="5" t="s">
        <v>4021</v>
      </c>
      <c r="C1190" s="5" t="s">
        <v>4022</v>
      </c>
      <c r="D1190" s="5"/>
      <c r="E1190" s="9" t="s">
        <v>4023</v>
      </c>
      <c r="F1190" s="10">
        <v>2018</v>
      </c>
      <c r="G1190" s="10" t="s">
        <v>68</v>
      </c>
      <c r="H1190" s="10"/>
      <c r="I1190" s="10">
        <v>1100</v>
      </c>
      <c r="J1190" s="10" t="s">
        <v>17</v>
      </c>
      <c r="K1190" s="10" t="s">
        <v>1354</v>
      </c>
      <c r="L1190" s="10" t="s">
        <v>18</v>
      </c>
      <c r="M1190" s="11">
        <v>1</v>
      </c>
      <c r="N1190" s="10">
        <v>1</v>
      </c>
      <c r="O1190" s="12" t="s">
        <v>4024</v>
      </c>
      <c r="P1190" s="11">
        <f ca="1">IFERROR(__xludf.DUMMYFUNCTION("COUNTA(SPLIT(Q1190,"" ""))"),173)</f>
        <v>173</v>
      </c>
      <c r="Q1190" s="11">
        <v>10</v>
      </c>
      <c r="R1190" s="11">
        <f ca="1">IFERROR(__xludf.DUMMYFUNCTION("COUNTA(SPLIT($Q1190,CHAR(10),FALSE))"),1)</f>
        <v>1</v>
      </c>
      <c r="S1190" s="2">
        <v>-1.109664207</v>
      </c>
      <c r="T1190" s="2">
        <v>0.48342244000000001</v>
      </c>
      <c r="U1190" s="2">
        <v>49.42</v>
      </c>
      <c r="V1190" s="2">
        <v>10.66</v>
      </c>
      <c r="W1190" s="2">
        <v>9.25</v>
      </c>
      <c r="X1190" s="2">
        <v>12</v>
      </c>
      <c r="Y1190" s="2">
        <v>9.6999999999999993</v>
      </c>
      <c r="Z1190" s="2">
        <v>0.35816999999999999</v>
      </c>
      <c r="AA1190" s="2">
        <v>0.35248000000000002</v>
      </c>
      <c r="AB1190" s="2">
        <v>9.9447938659999995</v>
      </c>
    </row>
    <row r="1191" spans="1:28" x14ac:dyDescent="0.2">
      <c r="A1191" s="8">
        <v>2778</v>
      </c>
      <c r="B1191" s="5" t="s">
        <v>4025</v>
      </c>
      <c r="C1191" s="5" t="s">
        <v>4026</v>
      </c>
      <c r="D1191" s="5" t="s">
        <v>1450</v>
      </c>
      <c r="E1191" s="9" t="s">
        <v>1451</v>
      </c>
      <c r="F1191" s="10">
        <v>2018</v>
      </c>
      <c r="G1191" s="10" t="s">
        <v>16</v>
      </c>
      <c r="H1191" s="10"/>
      <c r="I1191" s="10">
        <v>500</v>
      </c>
      <c r="J1191" s="10" t="s">
        <v>17</v>
      </c>
      <c r="K1191" s="10" t="s">
        <v>1354</v>
      </c>
      <c r="L1191" s="10" t="s">
        <v>18</v>
      </c>
      <c r="M1191" s="11">
        <v>1</v>
      </c>
      <c r="N1191" s="10">
        <v>1</v>
      </c>
      <c r="O1191" s="12" t="s">
        <v>4027</v>
      </c>
      <c r="P1191" s="11">
        <f ca="1">IFERROR(__xludf.DUMMYFUNCTION("COUNTA(SPLIT(Q1191,"" ""))"),151)</f>
        <v>151</v>
      </c>
      <c r="Q1191" s="11">
        <v>19</v>
      </c>
      <c r="R1191" s="11">
        <f ca="1">IFERROR(__xludf.DUMMYFUNCTION("COUNTA(SPLIT($Q1191,CHAR(10),FALSE))"),1)</f>
        <v>1</v>
      </c>
      <c r="S1191" s="2">
        <v>0.946567567</v>
      </c>
      <c r="T1191" s="2">
        <v>0.51791135700000002</v>
      </c>
      <c r="U1191" s="2">
        <v>78.87</v>
      </c>
      <c r="V1191" s="2">
        <v>4.2300000000000004</v>
      </c>
      <c r="W1191" s="2">
        <v>4.62</v>
      </c>
      <c r="X1191" s="2">
        <v>8</v>
      </c>
      <c r="Y1191" s="2">
        <v>6.12</v>
      </c>
      <c r="Z1191" s="2">
        <v>0.12311999999999999</v>
      </c>
      <c r="AA1191" s="2">
        <v>0.12495000000000001</v>
      </c>
      <c r="AB1191" s="2">
        <v>26.750646079999999</v>
      </c>
    </row>
    <row r="1192" spans="1:28" x14ac:dyDescent="0.2">
      <c r="A1192" s="8">
        <v>2779</v>
      </c>
      <c r="B1192" s="5" t="s">
        <v>4028</v>
      </c>
      <c r="C1192" s="5" t="s">
        <v>4029</v>
      </c>
      <c r="D1192" s="5"/>
      <c r="E1192" s="9" t="s">
        <v>4030</v>
      </c>
      <c r="F1192" s="10">
        <v>2018</v>
      </c>
      <c r="G1192" s="10" t="s">
        <v>68</v>
      </c>
      <c r="H1192" s="10"/>
      <c r="I1192" s="10">
        <v>900</v>
      </c>
      <c r="J1192" s="10" t="s">
        <v>17</v>
      </c>
      <c r="K1192" s="10" t="s">
        <v>1354</v>
      </c>
      <c r="L1192" s="10" t="s">
        <v>18</v>
      </c>
      <c r="M1192" s="11">
        <v>1</v>
      </c>
      <c r="N1192" s="10">
        <v>1</v>
      </c>
      <c r="O1192" s="12" t="s">
        <v>4031</v>
      </c>
      <c r="P1192" s="11">
        <f ca="1">IFERROR(__xludf.DUMMYFUNCTION("COUNTA(SPLIT(Q1192,"" ""))"),195)</f>
        <v>195</v>
      </c>
      <c r="Q1192" s="11">
        <v>10</v>
      </c>
      <c r="R1192" s="11">
        <f ca="1">IFERROR(__xludf.DUMMYFUNCTION("COUNTA(SPLIT($Q1192,CHAR(10),FALSE))"),2)</f>
        <v>2</v>
      </c>
      <c r="S1192" s="2">
        <v>-0.65747114399999995</v>
      </c>
      <c r="T1192" s="2">
        <v>0.50619487500000004</v>
      </c>
      <c r="U1192" s="2">
        <v>65.709999999999994</v>
      </c>
      <c r="V1192" s="2">
        <v>9.11</v>
      </c>
      <c r="W1192" s="2">
        <v>9.1199999999999992</v>
      </c>
      <c r="X1192" s="2">
        <v>11</v>
      </c>
      <c r="Y1192" s="2">
        <v>7.37</v>
      </c>
      <c r="Z1192" s="2">
        <v>0.18536</v>
      </c>
      <c r="AA1192" s="2">
        <v>0.16269</v>
      </c>
      <c r="AB1192" s="2">
        <v>25.512890800000001</v>
      </c>
    </row>
    <row r="1193" spans="1:28" x14ac:dyDescent="0.2">
      <c r="A1193" s="8">
        <v>2780</v>
      </c>
      <c r="B1193" s="5" t="s">
        <v>4032</v>
      </c>
      <c r="C1193" s="5" t="s">
        <v>4033</v>
      </c>
      <c r="D1193" s="5"/>
      <c r="E1193" s="9" t="s">
        <v>4034</v>
      </c>
      <c r="F1193" s="10">
        <v>2018</v>
      </c>
      <c r="G1193" s="10" t="s">
        <v>68</v>
      </c>
      <c r="H1193" s="10"/>
      <c r="I1193" s="10">
        <v>1100</v>
      </c>
      <c r="J1193" s="10" t="s">
        <v>17</v>
      </c>
      <c r="K1193" s="10" t="s">
        <v>1354</v>
      </c>
      <c r="L1193" s="10" t="s">
        <v>18</v>
      </c>
      <c r="M1193" s="11">
        <v>1</v>
      </c>
      <c r="N1193" s="10">
        <v>1</v>
      </c>
      <c r="O1193" s="12" t="s">
        <v>4035</v>
      </c>
      <c r="P1193" s="11">
        <f ca="1">IFERROR(__xludf.DUMMYFUNCTION("COUNTA(SPLIT(Q1193,"" ""))"),146)</f>
        <v>146</v>
      </c>
      <c r="Q1193" s="11">
        <v>8</v>
      </c>
      <c r="R1193" s="11">
        <f ca="1">IFERROR(__xludf.DUMMYFUNCTION("COUNTA(SPLIT($Q1193,CHAR(10),FALSE))"),2)</f>
        <v>2</v>
      </c>
      <c r="S1193" s="2">
        <v>-1.3970624709999999</v>
      </c>
      <c r="T1193" s="2">
        <v>0.47078979799999998</v>
      </c>
      <c r="U1193" s="2">
        <v>51.09</v>
      </c>
      <c r="V1193" s="2">
        <v>10.76</v>
      </c>
      <c r="W1193" s="2">
        <v>12.31</v>
      </c>
      <c r="X1193" s="2">
        <v>13</v>
      </c>
      <c r="Y1193" s="2">
        <v>8.16</v>
      </c>
      <c r="Z1193" s="2">
        <v>0.17188000000000001</v>
      </c>
      <c r="AA1193" s="2">
        <v>0.18609999999999999</v>
      </c>
      <c r="AB1193" s="2">
        <v>13.33932735</v>
      </c>
    </row>
    <row r="1194" spans="1:28" x14ac:dyDescent="0.2">
      <c r="A1194" s="8">
        <v>2781</v>
      </c>
      <c r="B1194" s="5" t="s">
        <v>4036</v>
      </c>
      <c r="C1194" s="5" t="s">
        <v>4037</v>
      </c>
      <c r="D1194" s="5" t="s">
        <v>1450</v>
      </c>
      <c r="E1194" s="9" t="s">
        <v>1451</v>
      </c>
      <c r="F1194" s="10">
        <v>2018</v>
      </c>
      <c r="G1194" s="10" t="s">
        <v>16</v>
      </c>
      <c r="H1194" s="10"/>
      <c r="I1194" s="10">
        <v>500</v>
      </c>
      <c r="J1194" s="10" t="s">
        <v>17</v>
      </c>
      <c r="K1194" s="10" t="s">
        <v>1354</v>
      </c>
      <c r="L1194" s="10" t="s">
        <v>18</v>
      </c>
      <c r="M1194" s="11">
        <v>1</v>
      </c>
      <c r="N1194" s="10">
        <v>1</v>
      </c>
      <c r="O1194" s="12" t="s">
        <v>4038</v>
      </c>
      <c r="P1194" s="11">
        <f ca="1">IFERROR(__xludf.DUMMYFUNCTION("COUNTA(SPLIT(Q1194,"" ""))"),199)</f>
        <v>199</v>
      </c>
      <c r="Q1194" s="11">
        <v>27</v>
      </c>
      <c r="R1194" s="11">
        <f ca="1">IFERROR(__xludf.DUMMYFUNCTION("COUNTA(SPLIT($Q1194,CHAR(10),FALSE))"),1)</f>
        <v>1</v>
      </c>
      <c r="S1194" s="2">
        <v>-0.43306483899999998</v>
      </c>
      <c r="T1194" s="2">
        <v>0.45753112800000001</v>
      </c>
      <c r="U1194" s="2">
        <v>93</v>
      </c>
      <c r="V1194" s="2">
        <v>2.11</v>
      </c>
      <c r="W1194" s="2">
        <v>1.05</v>
      </c>
      <c r="X1194" s="2">
        <v>7</v>
      </c>
      <c r="Y1194" s="2">
        <v>5.12</v>
      </c>
      <c r="Z1194" s="2">
        <v>5.2449999999999997E-2</v>
      </c>
      <c r="AA1194" s="2">
        <v>2.2769999999999999E-2</v>
      </c>
      <c r="AB1194" s="2">
        <v>37.987125140000003</v>
      </c>
    </row>
    <row r="1195" spans="1:28" x14ac:dyDescent="0.2">
      <c r="A1195" s="8">
        <v>2782</v>
      </c>
      <c r="B1195" s="5" t="s">
        <v>1319</v>
      </c>
      <c r="C1195" s="5" t="s">
        <v>4039</v>
      </c>
      <c r="D1195" s="5"/>
      <c r="E1195" s="9" t="s">
        <v>4040</v>
      </c>
      <c r="F1195" s="10">
        <v>2018</v>
      </c>
      <c r="G1195" s="10" t="s">
        <v>68</v>
      </c>
      <c r="H1195" s="10" t="s">
        <v>1338</v>
      </c>
      <c r="I1195" s="10">
        <v>900</v>
      </c>
      <c r="J1195" s="10" t="s">
        <v>877</v>
      </c>
      <c r="K1195" s="10" t="s">
        <v>1323</v>
      </c>
      <c r="L1195" s="10" t="s">
        <v>18</v>
      </c>
      <c r="M1195" s="11">
        <v>1</v>
      </c>
      <c r="N1195" s="10">
        <v>1</v>
      </c>
      <c r="O1195" s="12" t="s">
        <v>4041</v>
      </c>
      <c r="P1195" s="11">
        <f ca="1">IFERROR(__xludf.DUMMYFUNCTION("COUNTA(SPLIT(Q1195,"" ""))"),158)</f>
        <v>158</v>
      </c>
      <c r="Q1195" s="11">
        <v>12</v>
      </c>
      <c r="R1195" s="11">
        <f ca="1">IFERROR(__xludf.DUMMYFUNCTION("COUNTA(SPLIT($Q1195,CHAR(10),FALSE))"),2)</f>
        <v>2</v>
      </c>
      <c r="S1195" s="2">
        <v>0.62761867599999999</v>
      </c>
      <c r="T1195" s="2">
        <v>0.52060653400000001</v>
      </c>
      <c r="U1195" s="2">
        <v>73.14</v>
      </c>
      <c r="V1195" s="2">
        <v>6.35</v>
      </c>
      <c r="W1195" s="2">
        <v>5.37</v>
      </c>
      <c r="X1195" s="2">
        <v>9</v>
      </c>
      <c r="Y1195" s="2">
        <v>6.98</v>
      </c>
      <c r="Z1195" s="2">
        <v>0.20662</v>
      </c>
      <c r="AA1195" s="2">
        <v>0.21145</v>
      </c>
      <c r="AB1195" s="2">
        <v>19.43905097</v>
      </c>
    </row>
    <row r="1196" spans="1:28" x14ac:dyDescent="0.2">
      <c r="A1196" s="8">
        <v>2783</v>
      </c>
      <c r="B1196" s="5" t="s">
        <v>1319</v>
      </c>
      <c r="C1196" s="5" t="s">
        <v>4042</v>
      </c>
      <c r="D1196" s="5"/>
      <c r="E1196" s="9" t="s">
        <v>4043</v>
      </c>
      <c r="F1196" s="10">
        <v>2018</v>
      </c>
      <c r="G1196" s="10" t="s">
        <v>68</v>
      </c>
      <c r="H1196" s="10" t="s">
        <v>1338</v>
      </c>
      <c r="I1196" s="10">
        <v>1500</v>
      </c>
      <c r="J1196" s="10" t="s">
        <v>51</v>
      </c>
      <c r="K1196" s="10" t="s">
        <v>1323</v>
      </c>
      <c r="L1196" s="10" t="s">
        <v>18</v>
      </c>
      <c r="M1196" s="11">
        <v>1</v>
      </c>
      <c r="N1196" s="10">
        <v>1</v>
      </c>
      <c r="O1196" s="12" t="s">
        <v>4044</v>
      </c>
      <c r="P1196" s="11">
        <f ca="1">IFERROR(__xludf.DUMMYFUNCTION("COUNTA(SPLIT(Q1196,"" ""))"),183)</f>
        <v>183</v>
      </c>
      <c r="Q1196" s="11">
        <v>5</v>
      </c>
      <c r="R1196" s="11">
        <f ca="1">IFERROR(__xludf.DUMMYFUNCTION("COUNTA(SPLIT($Q1196,CHAR(10),FALSE))"),7)</f>
        <v>7</v>
      </c>
      <c r="S1196" s="2">
        <v>-1.518188656</v>
      </c>
      <c r="T1196" s="2">
        <v>0.46704895699999999</v>
      </c>
      <c r="U1196" s="2">
        <v>58.03</v>
      </c>
      <c r="V1196" s="2">
        <v>13.03</v>
      </c>
      <c r="W1196" s="2">
        <v>13.71</v>
      </c>
      <c r="X1196" s="2">
        <v>13</v>
      </c>
      <c r="Y1196" s="2">
        <v>8.61</v>
      </c>
      <c r="Z1196" s="2">
        <v>0.20257</v>
      </c>
      <c r="AA1196" s="2">
        <v>0.19796</v>
      </c>
      <c r="AB1196" s="2">
        <v>19.818761389999999</v>
      </c>
    </row>
    <row r="1197" spans="1:28" x14ac:dyDescent="0.2">
      <c r="A1197" s="8">
        <v>2785</v>
      </c>
      <c r="B1197" s="5" t="s">
        <v>1319</v>
      </c>
      <c r="C1197" s="5" t="s">
        <v>4045</v>
      </c>
      <c r="D1197" s="5"/>
      <c r="E1197" s="9" t="s">
        <v>4046</v>
      </c>
      <c r="F1197" s="10">
        <v>2018</v>
      </c>
      <c r="G1197" s="10" t="s">
        <v>68</v>
      </c>
      <c r="H1197" s="10" t="s">
        <v>1322</v>
      </c>
      <c r="I1197" s="10">
        <v>1300</v>
      </c>
      <c r="J1197" s="10" t="s">
        <v>51</v>
      </c>
      <c r="K1197" s="10" t="s">
        <v>1323</v>
      </c>
      <c r="L1197" s="10" t="s">
        <v>18</v>
      </c>
      <c r="M1197" s="11">
        <v>1</v>
      </c>
      <c r="N1197" s="10">
        <v>1</v>
      </c>
      <c r="O1197" s="12" t="s">
        <v>4047</v>
      </c>
      <c r="P1197" s="11">
        <f ca="1">IFERROR(__xludf.DUMMYFUNCTION("COUNTA(SPLIT(Q1197,"" ""))"),169)</f>
        <v>169</v>
      </c>
      <c r="Q1197" s="11">
        <v>8</v>
      </c>
      <c r="R1197" s="11">
        <f ca="1">IFERROR(__xludf.DUMMYFUNCTION("COUNTA(SPLIT($Q1197,CHAR(10),FALSE))"),3)</f>
        <v>3</v>
      </c>
      <c r="S1197" s="2">
        <v>-0.69929957099999995</v>
      </c>
      <c r="T1197" s="2">
        <v>0.4756939</v>
      </c>
      <c r="U1197" s="2">
        <v>58.49</v>
      </c>
      <c r="V1197" s="2">
        <v>10.41</v>
      </c>
      <c r="W1197" s="2">
        <v>11.36</v>
      </c>
      <c r="X1197" s="2">
        <v>10</v>
      </c>
      <c r="Y1197" s="2">
        <v>7.74</v>
      </c>
      <c r="Z1197" s="2">
        <v>0.16397</v>
      </c>
      <c r="AA1197" s="2">
        <v>0.15651999999999999</v>
      </c>
      <c r="AB1197" s="2">
        <v>17.871090819999999</v>
      </c>
    </row>
    <row r="1198" spans="1:28" x14ac:dyDescent="0.2">
      <c r="A1198" s="8">
        <v>2786</v>
      </c>
      <c r="B1198" s="5" t="s">
        <v>4048</v>
      </c>
      <c r="C1198" s="5" t="s">
        <v>4049</v>
      </c>
      <c r="D1198" s="5"/>
      <c r="E1198" s="9" t="s">
        <v>4050</v>
      </c>
      <c r="F1198" s="10">
        <v>2018</v>
      </c>
      <c r="G1198" s="10" t="s">
        <v>68</v>
      </c>
      <c r="H1198" s="10"/>
      <c r="I1198" s="10">
        <v>1100</v>
      </c>
      <c r="J1198" s="10" t="s">
        <v>17</v>
      </c>
      <c r="K1198" s="10" t="s">
        <v>1354</v>
      </c>
      <c r="L1198" s="10" t="s">
        <v>18</v>
      </c>
      <c r="M1198" s="11">
        <v>1</v>
      </c>
      <c r="N1198" s="10">
        <v>1</v>
      </c>
      <c r="O1198" s="12" t="s">
        <v>4051</v>
      </c>
      <c r="P1198" s="11">
        <f ca="1">IFERROR(__xludf.DUMMYFUNCTION("COUNTA(SPLIT(Q1198,"" ""))"),184)</f>
        <v>184</v>
      </c>
      <c r="Q1198" s="11">
        <v>8</v>
      </c>
      <c r="R1198" s="11">
        <f ca="1">IFERROR(__xludf.DUMMYFUNCTION("COUNTA(SPLIT($Q1198,CHAR(10),FALSE))"),2)</f>
        <v>2</v>
      </c>
      <c r="S1198" s="2">
        <v>-0.35791176699999999</v>
      </c>
      <c r="T1198" s="2">
        <v>0.463526616</v>
      </c>
      <c r="U1198" s="2">
        <v>69.95</v>
      </c>
      <c r="V1198" s="2">
        <v>9.25</v>
      </c>
      <c r="W1198" s="2">
        <v>9.3699999999999992</v>
      </c>
      <c r="X1198" s="2">
        <v>10</v>
      </c>
      <c r="Y1198" s="2">
        <v>6.92</v>
      </c>
      <c r="Z1198" s="2">
        <v>-3.4329999999999999E-2</v>
      </c>
      <c r="AA1198" s="2">
        <v>-2.6159999999999999E-2</v>
      </c>
      <c r="AB1198" s="2">
        <v>19.553028000000001</v>
      </c>
    </row>
    <row r="1199" spans="1:28" x14ac:dyDescent="0.2">
      <c r="A1199" s="8">
        <v>2787</v>
      </c>
      <c r="B1199" s="5" t="s">
        <v>1319</v>
      </c>
      <c r="C1199" s="5" t="s">
        <v>4052</v>
      </c>
      <c r="D1199" s="5"/>
      <c r="E1199" s="9" t="s">
        <v>4053</v>
      </c>
      <c r="F1199" s="10">
        <v>2018</v>
      </c>
      <c r="G1199" s="10" t="s">
        <v>68</v>
      </c>
      <c r="H1199" s="10" t="s">
        <v>1322</v>
      </c>
      <c r="I1199" s="10">
        <v>900</v>
      </c>
      <c r="J1199" s="10" t="s">
        <v>877</v>
      </c>
      <c r="K1199" s="10" t="s">
        <v>1323</v>
      </c>
      <c r="L1199" s="10" t="s">
        <v>22</v>
      </c>
      <c r="M1199" s="11">
        <v>2</v>
      </c>
      <c r="N1199" s="10">
        <v>1.5</v>
      </c>
      <c r="O1199" s="12" t="s">
        <v>4054</v>
      </c>
      <c r="P1199" s="11">
        <f ca="1">IFERROR(__xludf.DUMMYFUNCTION("COUNTA(SPLIT(Q1199,"" ""))"),167)</f>
        <v>167</v>
      </c>
      <c r="Q1199" s="11">
        <v>11</v>
      </c>
      <c r="R1199" s="11">
        <f ca="1">IFERROR(__xludf.DUMMYFUNCTION("COUNTA(SPLIT($Q1199,CHAR(10),FALSE))"),3)</f>
        <v>3</v>
      </c>
      <c r="S1199" s="2">
        <v>-1.7256060790000001</v>
      </c>
      <c r="T1199" s="2">
        <v>0.48426276099999999</v>
      </c>
      <c r="U1199" s="2">
        <v>63.09</v>
      </c>
      <c r="V1199" s="2">
        <v>8.2799999999999994</v>
      </c>
      <c r="W1199" s="2">
        <v>8.64</v>
      </c>
      <c r="X1199" s="2">
        <v>11</v>
      </c>
      <c r="Y1199" s="2">
        <v>9.44</v>
      </c>
      <c r="Z1199" s="2">
        <v>0.20941000000000001</v>
      </c>
      <c r="AA1199" s="2">
        <v>0.20487</v>
      </c>
      <c r="AB1199" s="2">
        <v>11.8997206</v>
      </c>
    </row>
    <row r="1200" spans="1:28" x14ac:dyDescent="0.2">
      <c r="A1200" s="8">
        <v>2788</v>
      </c>
      <c r="B1200" s="5" t="s">
        <v>4055</v>
      </c>
      <c r="C1200" s="5" t="s">
        <v>4056</v>
      </c>
      <c r="D1200" s="5" t="s">
        <v>1450</v>
      </c>
      <c r="E1200" s="9" t="s">
        <v>1451</v>
      </c>
      <c r="F1200" s="10">
        <v>2018</v>
      </c>
      <c r="G1200" s="10" t="s">
        <v>16</v>
      </c>
      <c r="H1200" s="10"/>
      <c r="I1200" s="10">
        <v>500</v>
      </c>
      <c r="J1200" s="10" t="s">
        <v>51</v>
      </c>
      <c r="K1200" s="10" t="s">
        <v>1354</v>
      </c>
      <c r="L1200" s="10" t="s">
        <v>18</v>
      </c>
      <c r="M1200" s="11">
        <v>1</v>
      </c>
      <c r="N1200" s="10">
        <v>1</v>
      </c>
      <c r="O1200" s="12" t="s">
        <v>4057</v>
      </c>
      <c r="P1200" s="11">
        <f ca="1">IFERROR(__xludf.DUMMYFUNCTION("COUNTA(SPLIT(Q1200,"" ""))"),148)</f>
        <v>148</v>
      </c>
      <c r="Q1200" s="11">
        <v>18</v>
      </c>
      <c r="R1200" s="11">
        <f ca="1">IFERROR(__xludf.DUMMYFUNCTION("COUNTA(SPLIT($Q1200,CHAR(10),FALSE))"),1)</f>
        <v>1</v>
      </c>
      <c r="S1200" s="2">
        <v>0.54291849599999997</v>
      </c>
      <c r="T1200" s="2">
        <v>0.46378061900000001</v>
      </c>
      <c r="U1200" s="2">
        <v>88.28</v>
      </c>
      <c r="V1200" s="2">
        <v>3</v>
      </c>
      <c r="W1200" s="2">
        <v>2.11</v>
      </c>
      <c r="X1200" s="2">
        <v>7</v>
      </c>
      <c r="Y1200" s="2">
        <v>7.33</v>
      </c>
      <c r="Z1200" s="2">
        <v>9.2740000000000003E-2</v>
      </c>
      <c r="AA1200" s="2">
        <v>0.10678</v>
      </c>
      <c r="AB1200" s="2">
        <v>26.667935400000001</v>
      </c>
    </row>
    <row r="1201" spans="1:28" x14ac:dyDescent="0.2">
      <c r="A1201" s="8">
        <v>2790</v>
      </c>
      <c r="B1201" s="5" t="s">
        <v>4058</v>
      </c>
      <c r="C1201" s="5" t="s">
        <v>4059</v>
      </c>
      <c r="D1201" s="5"/>
      <c r="E1201" s="9" t="s">
        <v>4060</v>
      </c>
      <c r="F1201" s="10">
        <v>2018</v>
      </c>
      <c r="G1201" s="10" t="s">
        <v>68</v>
      </c>
      <c r="H1201" s="10"/>
      <c r="I1201" s="10">
        <v>1100</v>
      </c>
      <c r="J1201" s="10" t="s">
        <v>17</v>
      </c>
      <c r="K1201" s="10" t="s">
        <v>1354</v>
      </c>
      <c r="L1201" s="10" t="s">
        <v>18</v>
      </c>
      <c r="M1201" s="11">
        <v>1</v>
      </c>
      <c r="N1201" s="10">
        <v>1</v>
      </c>
      <c r="O1201" s="12" t="s">
        <v>4061</v>
      </c>
      <c r="P1201" s="11">
        <f ca="1">IFERROR(__xludf.DUMMYFUNCTION("COUNTA(SPLIT(Q1201,"" ""))"),193)</f>
        <v>193</v>
      </c>
      <c r="Q1201" s="11">
        <v>9</v>
      </c>
      <c r="R1201" s="11">
        <f ca="1">IFERROR(__xludf.DUMMYFUNCTION("COUNTA(SPLIT($Q1201,CHAR(10),FALSE))"),1)</f>
        <v>1</v>
      </c>
      <c r="S1201" s="2">
        <v>-0.25460356099999998</v>
      </c>
      <c r="T1201" s="2">
        <v>0.49351203100000002</v>
      </c>
      <c r="U1201" s="2">
        <v>71.099999999999994</v>
      </c>
      <c r="V1201" s="2">
        <v>8.67</v>
      </c>
      <c r="W1201" s="2">
        <v>9.1300000000000008</v>
      </c>
      <c r="X1201" s="2">
        <v>10</v>
      </c>
      <c r="Y1201" s="2">
        <v>7.07</v>
      </c>
      <c r="Z1201" s="2">
        <v>0.1431</v>
      </c>
      <c r="AA1201" s="2">
        <v>0.13486000000000001</v>
      </c>
      <c r="AB1201" s="2">
        <v>22.169158280000001</v>
      </c>
    </row>
    <row r="1202" spans="1:28" x14ac:dyDescent="0.2">
      <c r="A1202" s="8">
        <v>2791</v>
      </c>
      <c r="B1202" s="5" t="s">
        <v>4062</v>
      </c>
      <c r="C1202" s="5" t="s">
        <v>4063</v>
      </c>
      <c r="D1202" s="5"/>
      <c r="E1202" s="9" t="s">
        <v>4064</v>
      </c>
      <c r="F1202" s="10">
        <v>2018</v>
      </c>
      <c r="G1202" s="10" t="s">
        <v>68</v>
      </c>
      <c r="H1202" s="10"/>
      <c r="I1202" s="10">
        <v>1100</v>
      </c>
      <c r="J1202" s="10" t="s">
        <v>17</v>
      </c>
      <c r="K1202" s="10" t="s">
        <v>1354</v>
      </c>
      <c r="L1202" s="10" t="s">
        <v>22</v>
      </c>
      <c r="M1202" s="11">
        <v>2</v>
      </c>
      <c r="N1202" s="10">
        <v>1.5</v>
      </c>
      <c r="O1202" s="12" t="s">
        <v>4065</v>
      </c>
      <c r="P1202" s="11">
        <f ca="1">IFERROR(__xludf.DUMMYFUNCTION("COUNTA(SPLIT(Q1202,"" ""))"),184)</f>
        <v>184</v>
      </c>
      <c r="Q1202" s="11">
        <v>11</v>
      </c>
      <c r="R1202" s="11">
        <f ca="1">IFERROR(__xludf.DUMMYFUNCTION("COUNTA(SPLIT($Q1202,CHAR(10),FALSE))"),1)</f>
        <v>1</v>
      </c>
      <c r="S1202" s="2">
        <v>0.46152631199999999</v>
      </c>
      <c r="T1202" s="2">
        <v>0.53228639600000005</v>
      </c>
      <c r="U1202" s="2">
        <v>62.96</v>
      </c>
      <c r="V1202" s="2">
        <v>8.6300000000000008</v>
      </c>
      <c r="W1202" s="2">
        <v>8.99</v>
      </c>
      <c r="X1202" s="2">
        <v>11</v>
      </c>
      <c r="Y1202" s="2">
        <v>7.47</v>
      </c>
      <c r="Z1202" s="2">
        <v>0.18504999999999999</v>
      </c>
      <c r="AA1202" s="2">
        <v>0.16616</v>
      </c>
      <c r="AB1202" s="2">
        <v>29.967382600000001</v>
      </c>
    </row>
    <row r="1203" spans="1:28" x14ac:dyDescent="0.2">
      <c r="A1203" s="8">
        <v>2792</v>
      </c>
      <c r="B1203" s="5" t="s">
        <v>4066</v>
      </c>
      <c r="C1203" s="5" t="s">
        <v>4067</v>
      </c>
      <c r="D1203" s="5"/>
      <c r="E1203" s="9" t="s">
        <v>4068</v>
      </c>
      <c r="F1203" s="10">
        <v>2018</v>
      </c>
      <c r="G1203" s="10" t="s">
        <v>68</v>
      </c>
      <c r="H1203" s="10"/>
      <c r="I1203" s="10">
        <v>1300</v>
      </c>
      <c r="J1203" s="10" t="s">
        <v>17</v>
      </c>
      <c r="K1203" s="10" t="s">
        <v>1354</v>
      </c>
      <c r="L1203" s="10" t="s">
        <v>22</v>
      </c>
      <c r="M1203" s="11">
        <v>2</v>
      </c>
      <c r="N1203" s="10">
        <v>2</v>
      </c>
      <c r="O1203" s="12" t="s">
        <v>4069</v>
      </c>
      <c r="P1203" s="11">
        <f ca="1">IFERROR(__xludf.DUMMYFUNCTION("COUNTA(SPLIT(Q1203,"" ""))"),135)</f>
        <v>135</v>
      </c>
      <c r="Q1203" s="11">
        <v>6</v>
      </c>
      <c r="R1203" s="11">
        <f ca="1">IFERROR(__xludf.DUMMYFUNCTION("COUNTA(SPLIT($Q1203,CHAR(10),FALSE))"),1)</f>
        <v>1</v>
      </c>
      <c r="S1203" s="2">
        <v>3.4710131999999998E-2</v>
      </c>
      <c r="T1203" s="2">
        <v>0.48966591300000001</v>
      </c>
      <c r="U1203" s="2">
        <v>67.569999999999993</v>
      </c>
      <c r="V1203" s="2">
        <v>9.51</v>
      </c>
      <c r="W1203" s="2">
        <v>11.84</v>
      </c>
      <c r="X1203" s="2">
        <v>10</v>
      </c>
      <c r="Y1203" s="2">
        <v>8.34</v>
      </c>
      <c r="Z1203" s="2">
        <v>0.25801000000000002</v>
      </c>
      <c r="AA1203" s="2">
        <v>0.28791</v>
      </c>
      <c r="AB1203" s="2">
        <v>14.250111520000001</v>
      </c>
    </row>
    <row r="1204" spans="1:28" x14ac:dyDescent="0.2">
      <c r="A1204" s="8">
        <v>2793</v>
      </c>
      <c r="B1204" s="5" t="s">
        <v>4070</v>
      </c>
      <c r="C1204" s="5" t="s">
        <v>4071</v>
      </c>
      <c r="D1204" s="5" t="s">
        <v>1401</v>
      </c>
      <c r="E1204" s="14" t="s">
        <v>1402</v>
      </c>
      <c r="F1204" s="10">
        <v>2018</v>
      </c>
      <c r="G1204" s="10" t="s">
        <v>16</v>
      </c>
      <c r="H1204" s="10"/>
      <c r="I1204" s="10">
        <v>700</v>
      </c>
      <c r="J1204" s="10" t="s">
        <v>51</v>
      </c>
      <c r="K1204" s="10" t="s">
        <v>1354</v>
      </c>
      <c r="L1204" s="10" t="s">
        <v>18</v>
      </c>
      <c r="M1204" s="11">
        <v>1</v>
      </c>
      <c r="N1204" s="10">
        <v>1</v>
      </c>
      <c r="O1204" s="12" t="s">
        <v>4072</v>
      </c>
      <c r="P1204" s="11">
        <f ca="1">IFERROR(__xludf.DUMMYFUNCTION("COUNTA(SPLIT(Q1204,"" ""))"),191)</f>
        <v>191</v>
      </c>
      <c r="Q1204" s="11">
        <v>16</v>
      </c>
      <c r="R1204" s="11">
        <f ca="1">IFERROR(__xludf.DUMMYFUNCTION("COUNTA(SPLIT($Q1204,CHAR(10),FALSE))"),7)</f>
        <v>7</v>
      </c>
      <c r="S1204" s="2">
        <v>0.642449351</v>
      </c>
      <c r="T1204" s="2">
        <v>0.50060325800000005</v>
      </c>
      <c r="U1204" s="2">
        <v>88.69</v>
      </c>
      <c r="V1204" s="2">
        <v>4.1399999999999997</v>
      </c>
      <c r="W1204" s="2">
        <v>3.19</v>
      </c>
      <c r="X1204" s="2">
        <v>6</v>
      </c>
      <c r="Y1204" s="2">
        <v>5.25</v>
      </c>
      <c r="Z1204" s="2">
        <v>-2.7799999999999998E-2</v>
      </c>
      <c r="AA1204" s="2">
        <v>-3.1009999999999999E-2</v>
      </c>
      <c r="AB1204" s="2">
        <v>27.261190110000001</v>
      </c>
    </row>
    <row r="1205" spans="1:28" x14ac:dyDescent="0.2">
      <c r="A1205" s="8">
        <v>2794</v>
      </c>
      <c r="B1205" s="5" t="s">
        <v>4073</v>
      </c>
      <c r="C1205" s="5" t="s">
        <v>4074</v>
      </c>
      <c r="D1205" s="5"/>
      <c r="E1205" s="9" t="s">
        <v>4075</v>
      </c>
      <c r="F1205" s="10">
        <v>2018</v>
      </c>
      <c r="G1205" s="10" t="s">
        <v>68</v>
      </c>
      <c r="H1205" s="10"/>
      <c r="I1205" s="10">
        <v>1300</v>
      </c>
      <c r="J1205" s="10" t="s">
        <v>17</v>
      </c>
      <c r="K1205" s="10" t="s">
        <v>1354</v>
      </c>
      <c r="L1205" s="10" t="s">
        <v>18</v>
      </c>
      <c r="M1205" s="11">
        <v>1</v>
      </c>
      <c r="N1205" s="10">
        <v>1</v>
      </c>
      <c r="O1205" s="12" t="s">
        <v>4076</v>
      </c>
      <c r="P1205" s="11">
        <f ca="1">IFERROR(__xludf.DUMMYFUNCTION("COUNTA(SPLIT(Q1205,"" ""))"),154)</f>
        <v>154</v>
      </c>
      <c r="Q1205" s="11">
        <v>7</v>
      </c>
      <c r="R1205" s="11">
        <f ca="1">IFERROR(__xludf.DUMMYFUNCTION("COUNTA(SPLIT($Q1205,CHAR(10),FALSE))"),1)</f>
        <v>1</v>
      </c>
      <c r="S1205" s="2">
        <v>-0.61898730199999996</v>
      </c>
      <c r="T1205" s="2">
        <v>0.45741209900000002</v>
      </c>
      <c r="U1205" s="2">
        <v>52.82</v>
      </c>
      <c r="V1205" s="2">
        <v>11.39</v>
      </c>
      <c r="W1205" s="2">
        <v>13.77</v>
      </c>
      <c r="X1205" s="2">
        <v>12</v>
      </c>
      <c r="Y1205" s="2">
        <v>8.91</v>
      </c>
      <c r="Z1205" s="2">
        <v>0.21163999999999999</v>
      </c>
      <c r="AA1205" s="2">
        <v>0.21911</v>
      </c>
      <c r="AB1205" s="2">
        <v>7.2833906060000002</v>
      </c>
    </row>
    <row r="1206" spans="1:28" x14ac:dyDescent="0.2">
      <c r="A1206" s="8">
        <v>2795</v>
      </c>
      <c r="B1206" s="5" t="s">
        <v>4077</v>
      </c>
      <c r="C1206" s="5" t="s">
        <v>4078</v>
      </c>
      <c r="D1206" s="5"/>
      <c r="E1206" s="9" t="s">
        <v>4079</v>
      </c>
      <c r="F1206" s="10">
        <v>2018</v>
      </c>
      <c r="G1206" s="10" t="s">
        <v>68</v>
      </c>
      <c r="H1206" s="10"/>
      <c r="I1206" s="10">
        <v>1100</v>
      </c>
      <c r="J1206" s="10" t="s">
        <v>51</v>
      </c>
      <c r="K1206" s="10" t="s">
        <v>1354</v>
      </c>
      <c r="L1206" s="10" t="s">
        <v>18</v>
      </c>
      <c r="M1206" s="11">
        <v>1</v>
      </c>
      <c r="N1206" s="10">
        <v>1</v>
      </c>
      <c r="O1206" s="12" t="s">
        <v>4080</v>
      </c>
      <c r="P1206" s="11">
        <f ca="1">IFERROR(__xludf.DUMMYFUNCTION("COUNTA(SPLIT(Q1206,"" ""))"),143)</f>
        <v>143</v>
      </c>
      <c r="Q1206" s="11">
        <v>6</v>
      </c>
      <c r="R1206" s="11">
        <f ca="1">IFERROR(__xludf.DUMMYFUNCTION("COUNTA(SPLIT($Q1206,CHAR(10),FALSE))"),1)</f>
        <v>1</v>
      </c>
      <c r="S1206" s="2">
        <v>1.040517007</v>
      </c>
      <c r="T1206" s="2">
        <v>0.57583094800000001</v>
      </c>
      <c r="U1206" s="2">
        <v>63.14</v>
      </c>
      <c r="V1206" s="2">
        <v>10.37</v>
      </c>
      <c r="W1206" s="2">
        <v>12.08</v>
      </c>
      <c r="X1206" s="2">
        <v>12</v>
      </c>
      <c r="Y1206" s="2">
        <v>7.58</v>
      </c>
      <c r="Z1206" s="2">
        <v>7.3840000000000003E-2</v>
      </c>
      <c r="AA1206" s="2">
        <v>9.3700000000000006E-2</v>
      </c>
      <c r="AB1206" s="2">
        <v>17.43952552</v>
      </c>
    </row>
    <row r="1207" spans="1:28" x14ac:dyDescent="0.2">
      <c r="A1207" s="8">
        <v>2796</v>
      </c>
      <c r="B1207" s="5" t="s">
        <v>4081</v>
      </c>
      <c r="C1207" s="5" t="s">
        <v>4082</v>
      </c>
      <c r="D1207" s="5"/>
      <c r="E1207" s="9" t="s">
        <v>4083</v>
      </c>
      <c r="F1207" s="10">
        <v>2018</v>
      </c>
      <c r="G1207" s="10" t="s">
        <v>68</v>
      </c>
      <c r="H1207" s="10"/>
      <c r="I1207" s="10">
        <v>1300</v>
      </c>
      <c r="J1207" s="10" t="s">
        <v>17</v>
      </c>
      <c r="K1207" s="10" t="s">
        <v>1354</v>
      </c>
      <c r="L1207" s="10" t="s">
        <v>18</v>
      </c>
      <c r="M1207" s="11">
        <v>1</v>
      </c>
      <c r="N1207" s="10">
        <v>1</v>
      </c>
      <c r="O1207" s="12" t="s">
        <v>4084</v>
      </c>
      <c r="P1207" s="11">
        <f ca="1">IFERROR(__xludf.DUMMYFUNCTION("COUNTA(SPLIT(Q1207,"" ""))"),175)</f>
        <v>175</v>
      </c>
      <c r="Q1207" s="11">
        <v>8</v>
      </c>
      <c r="R1207" s="11">
        <f ca="1">IFERROR(__xludf.DUMMYFUNCTION("COUNTA(SPLIT($Q1207,CHAR(10),FALSE))"),2)</f>
        <v>2</v>
      </c>
      <c r="S1207" s="2">
        <v>-0.11998015099999999</v>
      </c>
      <c r="T1207" s="2">
        <v>0.46977698899999998</v>
      </c>
      <c r="U1207" s="2">
        <v>40.99</v>
      </c>
      <c r="V1207" s="2">
        <v>13.04</v>
      </c>
      <c r="W1207" s="2">
        <v>14.82</v>
      </c>
      <c r="X1207" s="2">
        <v>15</v>
      </c>
      <c r="Y1207" s="2">
        <v>8.48</v>
      </c>
      <c r="Z1207" s="2">
        <v>0.30398999999999998</v>
      </c>
      <c r="AA1207" s="2">
        <v>0.29216999999999999</v>
      </c>
      <c r="AB1207" s="2">
        <v>19.967120019999999</v>
      </c>
    </row>
    <row r="1208" spans="1:28" x14ac:dyDescent="0.2">
      <c r="A1208" s="8">
        <v>2797</v>
      </c>
      <c r="B1208" s="5" t="s">
        <v>4085</v>
      </c>
      <c r="C1208" s="5" t="s">
        <v>4086</v>
      </c>
      <c r="D1208" s="5"/>
      <c r="E1208" s="9" t="s">
        <v>4087</v>
      </c>
      <c r="F1208" s="10">
        <v>2018</v>
      </c>
      <c r="G1208" s="10" t="s">
        <v>68</v>
      </c>
      <c r="H1208" s="10"/>
      <c r="I1208" s="10">
        <v>700</v>
      </c>
      <c r="J1208" s="10" t="s">
        <v>51</v>
      </c>
      <c r="K1208" s="10" t="s">
        <v>1354</v>
      </c>
      <c r="L1208" s="10" t="s">
        <v>18</v>
      </c>
      <c r="M1208" s="11">
        <v>1</v>
      </c>
      <c r="N1208" s="10">
        <v>1</v>
      </c>
      <c r="O1208" s="12" t="s">
        <v>4088</v>
      </c>
      <c r="P1208" s="11">
        <f ca="1">IFERROR(__xludf.DUMMYFUNCTION("COUNTA(SPLIT(Q1208,"" ""))"),169)</f>
        <v>169</v>
      </c>
      <c r="Q1208" s="11">
        <v>17</v>
      </c>
      <c r="R1208" s="11">
        <f ca="1">IFERROR(__xludf.DUMMYFUNCTION("COUNTA(SPLIT($Q1208,CHAR(10),FALSE))"),2)</f>
        <v>2</v>
      </c>
      <c r="S1208" s="2">
        <v>1.163195011</v>
      </c>
      <c r="T1208" s="2">
        <v>0.60445183999999996</v>
      </c>
      <c r="U1208" s="2">
        <v>78.38</v>
      </c>
      <c r="V1208" s="2">
        <v>4.83</v>
      </c>
      <c r="W1208" s="2">
        <v>5.34</v>
      </c>
      <c r="X1208" s="2">
        <v>8</v>
      </c>
      <c r="Y1208" s="2">
        <v>7</v>
      </c>
      <c r="Z1208" s="2">
        <v>6.7129999999999995E-2</v>
      </c>
      <c r="AA1208" s="2">
        <v>6.1440000000000002E-2</v>
      </c>
      <c r="AB1208" s="2">
        <v>22.826180820000001</v>
      </c>
    </row>
    <row r="1209" spans="1:28" x14ac:dyDescent="0.2">
      <c r="A1209" s="8">
        <v>2798</v>
      </c>
      <c r="B1209" s="5" t="s">
        <v>4089</v>
      </c>
      <c r="C1209" s="5" t="s">
        <v>4090</v>
      </c>
      <c r="D1209" s="5"/>
      <c r="E1209" s="9" t="s">
        <v>4091</v>
      </c>
      <c r="F1209" s="10">
        <v>2018</v>
      </c>
      <c r="G1209" s="10" t="s">
        <v>68</v>
      </c>
      <c r="H1209" s="10"/>
      <c r="I1209" s="10">
        <v>1100</v>
      </c>
      <c r="J1209" s="10" t="s">
        <v>51</v>
      </c>
      <c r="K1209" s="10" t="s">
        <v>1354</v>
      </c>
      <c r="L1209" s="10" t="s">
        <v>18</v>
      </c>
      <c r="M1209" s="11">
        <v>1</v>
      </c>
      <c r="N1209" s="10">
        <v>1</v>
      </c>
      <c r="O1209" s="12" t="s">
        <v>4092</v>
      </c>
      <c r="P1209" s="11">
        <f ca="1">IFERROR(__xludf.DUMMYFUNCTION("COUNTA(SPLIT(Q1209,"" ""))"),172)</f>
        <v>172</v>
      </c>
      <c r="Q1209" s="11">
        <v>11</v>
      </c>
      <c r="R1209" s="11">
        <f ca="1">IFERROR(__xludf.DUMMYFUNCTION("COUNTA(SPLIT($Q1209,CHAR(10),FALSE))"),1)</f>
        <v>1</v>
      </c>
      <c r="S1209" s="2">
        <v>-6.2845458000000007E-2</v>
      </c>
      <c r="T1209" s="2">
        <v>0.47905685399999998</v>
      </c>
      <c r="U1209" s="2">
        <v>58.16</v>
      </c>
      <c r="V1209" s="2">
        <v>9.0299999999999994</v>
      </c>
      <c r="W1209" s="2">
        <v>10.029999999999999</v>
      </c>
      <c r="X1209" s="2">
        <v>11</v>
      </c>
      <c r="Y1209" s="2">
        <v>7.81</v>
      </c>
      <c r="Z1209" s="2">
        <v>0.23821999999999999</v>
      </c>
      <c r="AA1209" s="2">
        <v>0.22078</v>
      </c>
      <c r="AB1209" s="2">
        <v>21.316074440000001</v>
      </c>
    </row>
    <row r="1210" spans="1:28" x14ac:dyDescent="0.2">
      <c r="A1210" s="8">
        <v>2799</v>
      </c>
      <c r="B1210" s="5" t="s">
        <v>4093</v>
      </c>
      <c r="C1210" s="5" t="s">
        <v>4094</v>
      </c>
      <c r="D1210" s="5" t="s">
        <v>1450</v>
      </c>
      <c r="E1210" s="9" t="s">
        <v>1451</v>
      </c>
      <c r="F1210" s="10">
        <v>2018</v>
      </c>
      <c r="G1210" s="10" t="s">
        <v>16</v>
      </c>
      <c r="H1210" s="10"/>
      <c r="I1210" s="10">
        <v>500</v>
      </c>
      <c r="J1210" s="10" t="s">
        <v>17</v>
      </c>
      <c r="K1210" s="10" t="s">
        <v>1354</v>
      </c>
      <c r="L1210" s="10" t="s">
        <v>18</v>
      </c>
      <c r="M1210" s="11">
        <v>1</v>
      </c>
      <c r="N1210" s="10">
        <v>1</v>
      </c>
      <c r="O1210" s="12" t="s">
        <v>4095</v>
      </c>
      <c r="P1210" s="11">
        <f ca="1">IFERROR(__xludf.DUMMYFUNCTION("COUNTA(SPLIT(Q1210,"" ""))"),179)</f>
        <v>179</v>
      </c>
      <c r="Q1210" s="11">
        <v>18</v>
      </c>
      <c r="R1210" s="11">
        <f ca="1">IFERROR(__xludf.DUMMYFUNCTION("COUNTA(SPLIT($Q1210,CHAR(10),FALSE))"),1)</f>
        <v>1</v>
      </c>
      <c r="S1210" s="2">
        <v>0.86413932000000004</v>
      </c>
      <c r="T1210" s="2">
        <v>0.51703577899999997</v>
      </c>
      <c r="U1210" s="2">
        <v>90.87</v>
      </c>
      <c r="V1210" s="2">
        <v>3.05</v>
      </c>
      <c r="W1210" s="2">
        <v>3.5</v>
      </c>
      <c r="X1210" s="2">
        <v>5</v>
      </c>
      <c r="Y1210" s="2">
        <v>6.16</v>
      </c>
      <c r="Z1210" s="2">
        <v>9.3789999999999998E-2</v>
      </c>
      <c r="AA1210" s="2">
        <v>8.8929999999999995E-2</v>
      </c>
      <c r="AB1210" s="2">
        <v>26.100711619999998</v>
      </c>
    </row>
    <row r="1211" spans="1:28" x14ac:dyDescent="0.2">
      <c r="A1211" s="8">
        <v>2800</v>
      </c>
      <c r="B1211" s="5" t="s">
        <v>4096</v>
      </c>
      <c r="C1211" s="5" t="s">
        <v>4097</v>
      </c>
      <c r="D1211" s="5"/>
      <c r="E1211" s="9" t="s">
        <v>4098</v>
      </c>
      <c r="F1211" s="10">
        <v>2018</v>
      </c>
      <c r="G1211" s="10" t="s">
        <v>68</v>
      </c>
      <c r="H1211" s="10"/>
      <c r="I1211" s="10">
        <v>1300</v>
      </c>
      <c r="J1211" s="10" t="s">
        <v>17</v>
      </c>
      <c r="K1211" s="10" t="s">
        <v>1354</v>
      </c>
      <c r="L1211" s="10" t="s">
        <v>22</v>
      </c>
      <c r="M1211" s="11">
        <v>2</v>
      </c>
      <c r="N1211" s="10">
        <v>2</v>
      </c>
      <c r="O1211" s="12" t="s">
        <v>4099</v>
      </c>
      <c r="P1211" s="11">
        <f ca="1">IFERROR(__xludf.DUMMYFUNCTION("COUNTA(SPLIT(Q1211,"" ""))"),166)</f>
        <v>166</v>
      </c>
      <c r="Q1211" s="11">
        <v>7</v>
      </c>
      <c r="R1211" s="11">
        <f ca="1">IFERROR(__xludf.DUMMYFUNCTION("COUNTA(SPLIT($Q1211,CHAR(10),FALSE))"),2)</f>
        <v>2</v>
      </c>
      <c r="S1211" s="2">
        <v>0.91888556300000002</v>
      </c>
      <c r="T1211" s="2">
        <v>0.531574255</v>
      </c>
      <c r="U1211" s="2">
        <v>56.58</v>
      </c>
      <c r="V1211" s="2">
        <v>11.33</v>
      </c>
      <c r="W1211" s="2">
        <v>12.42</v>
      </c>
      <c r="X1211" s="2">
        <v>12</v>
      </c>
      <c r="Y1211" s="2">
        <v>6.52</v>
      </c>
      <c r="Z1211" s="2">
        <v>7.6319999999999999E-2</v>
      </c>
      <c r="AA1211" s="2">
        <v>8.1159999999999996E-2</v>
      </c>
      <c r="AB1211" s="2">
        <v>22.980689269999999</v>
      </c>
    </row>
    <row r="1212" spans="1:28" x14ac:dyDescent="0.2">
      <c r="A1212" s="8">
        <v>2801</v>
      </c>
      <c r="B1212" s="5" t="s">
        <v>4100</v>
      </c>
      <c r="C1212" s="5" t="s">
        <v>4101</v>
      </c>
      <c r="D1212" s="5"/>
      <c r="E1212" s="9" t="s">
        <v>4102</v>
      </c>
      <c r="F1212" s="10">
        <v>2018</v>
      </c>
      <c r="G1212" s="10" t="s">
        <v>68</v>
      </c>
      <c r="H1212" s="10"/>
      <c r="I1212" s="10">
        <v>1100</v>
      </c>
      <c r="J1212" s="10" t="s">
        <v>17</v>
      </c>
      <c r="K1212" s="10" t="s">
        <v>1354</v>
      </c>
      <c r="L1212" s="10" t="s">
        <v>18</v>
      </c>
      <c r="M1212" s="11">
        <v>1</v>
      </c>
      <c r="N1212" s="10">
        <v>1</v>
      </c>
      <c r="O1212" s="12" t="s">
        <v>4103</v>
      </c>
      <c r="P1212" s="11">
        <f ca="1">IFERROR(__xludf.DUMMYFUNCTION("COUNTA(SPLIT(Q1212,"" ""))"),173)</f>
        <v>173</v>
      </c>
      <c r="Q1212" s="11">
        <v>11</v>
      </c>
      <c r="R1212" s="11">
        <f ca="1">IFERROR(__xludf.DUMMYFUNCTION("COUNTA(SPLIT($Q1212,CHAR(10),FALSE))"),1)</f>
        <v>1</v>
      </c>
      <c r="S1212" s="2">
        <v>-1.112676572</v>
      </c>
      <c r="T1212" s="2">
        <v>0.46083835499999998</v>
      </c>
      <c r="U1212" s="2">
        <v>59.33</v>
      </c>
      <c r="V1212" s="2">
        <v>8.89</v>
      </c>
      <c r="W1212" s="2">
        <v>11.08</v>
      </c>
      <c r="X1212" s="2">
        <v>11</v>
      </c>
      <c r="Y1212" s="2">
        <v>9.44</v>
      </c>
      <c r="Z1212" s="2">
        <v>0.30485000000000001</v>
      </c>
      <c r="AA1212" s="2">
        <v>0.28617999999999999</v>
      </c>
      <c r="AB1212" s="2">
        <v>16.554921539999999</v>
      </c>
    </row>
    <row r="1213" spans="1:28" x14ac:dyDescent="0.2">
      <c r="A1213" s="8">
        <v>2802</v>
      </c>
      <c r="B1213" s="5" t="s">
        <v>4104</v>
      </c>
      <c r="C1213" s="5" t="s">
        <v>4105</v>
      </c>
      <c r="D1213" s="5"/>
      <c r="E1213" s="9" t="s">
        <v>4106</v>
      </c>
      <c r="F1213" s="10">
        <v>2018</v>
      </c>
      <c r="G1213" s="10" t="s">
        <v>68</v>
      </c>
      <c r="H1213" s="10"/>
      <c r="I1213" s="10">
        <v>900</v>
      </c>
      <c r="J1213" s="10" t="s">
        <v>17</v>
      </c>
      <c r="K1213" s="10" t="s">
        <v>1354</v>
      </c>
      <c r="L1213" s="10" t="s">
        <v>18</v>
      </c>
      <c r="M1213" s="11">
        <v>1</v>
      </c>
      <c r="N1213" s="10">
        <v>1</v>
      </c>
      <c r="O1213" s="12" t="s">
        <v>4107</v>
      </c>
      <c r="P1213" s="11">
        <f ca="1">IFERROR(__xludf.DUMMYFUNCTION("COUNTA(SPLIT(Q1213,"" ""))"),171)</f>
        <v>171</v>
      </c>
      <c r="Q1213" s="11">
        <v>11</v>
      </c>
      <c r="R1213" s="11">
        <f ca="1">IFERROR(__xludf.DUMMYFUNCTION("COUNTA(SPLIT($Q1213,CHAR(10),FALSE))"),2)</f>
        <v>2</v>
      </c>
      <c r="S1213" s="2">
        <v>0.21269784799999999</v>
      </c>
      <c r="T1213" s="2">
        <v>0.48004069199999999</v>
      </c>
      <c r="U1213" s="2">
        <v>74.39</v>
      </c>
      <c r="V1213" s="2">
        <v>6.77</v>
      </c>
      <c r="W1213" s="2">
        <v>7.04</v>
      </c>
      <c r="X1213" s="2">
        <v>8</v>
      </c>
      <c r="Y1213" s="2">
        <v>6.16</v>
      </c>
      <c r="Z1213" s="2">
        <v>2.9069999999999999E-2</v>
      </c>
      <c r="AA1213" s="2">
        <v>3.3820000000000003E-2</v>
      </c>
      <c r="AB1213" s="2">
        <v>22.612889200000001</v>
      </c>
    </row>
    <row r="1214" spans="1:28" x14ac:dyDescent="0.2">
      <c r="A1214" s="8">
        <v>2803</v>
      </c>
      <c r="B1214" s="5" t="s">
        <v>4108</v>
      </c>
      <c r="C1214" s="5" t="s">
        <v>4109</v>
      </c>
      <c r="D1214" s="5"/>
      <c r="E1214" s="9" t="s">
        <v>4110</v>
      </c>
      <c r="F1214" s="10">
        <v>2018</v>
      </c>
      <c r="G1214" s="10" t="s">
        <v>68</v>
      </c>
      <c r="H1214" s="10"/>
      <c r="I1214" s="10">
        <v>1300</v>
      </c>
      <c r="J1214" s="10" t="s">
        <v>17</v>
      </c>
      <c r="K1214" s="10" t="s">
        <v>1354</v>
      </c>
      <c r="L1214" s="10" t="s">
        <v>18</v>
      </c>
      <c r="M1214" s="11">
        <v>1</v>
      </c>
      <c r="N1214" s="10">
        <v>1</v>
      </c>
      <c r="O1214" s="12" t="s">
        <v>4111</v>
      </c>
      <c r="P1214" s="11">
        <f ca="1">IFERROR(__xludf.DUMMYFUNCTION("COUNTA(SPLIT(Q1214,"" ""))"),165)</f>
        <v>165</v>
      </c>
      <c r="Q1214" s="11">
        <v>8</v>
      </c>
      <c r="R1214" s="11">
        <f ca="1">IFERROR(__xludf.DUMMYFUNCTION("COUNTA(SPLIT($Q1214,CHAR(10),FALSE))"),2)</f>
        <v>2</v>
      </c>
      <c r="S1214" s="2">
        <v>-1.3952313649999999</v>
      </c>
      <c r="T1214" s="2">
        <v>0.48525064699999998</v>
      </c>
      <c r="U1214" s="2">
        <v>51.23</v>
      </c>
      <c r="V1214" s="2">
        <v>11.27</v>
      </c>
      <c r="W1214" s="2">
        <v>12.16</v>
      </c>
      <c r="X1214" s="2">
        <v>13</v>
      </c>
      <c r="Y1214" s="2">
        <v>9.8000000000000007</v>
      </c>
      <c r="Z1214" s="2">
        <v>0.19297</v>
      </c>
      <c r="AA1214" s="2">
        <v>0.18712000000000001</v>
      </c>
      <c r="AB1214" s="2">
        <v>7.607525388</v>
      </c>
    </row>
    <row r="1215" spans="1:28" x14ac:dyDescent="0.2">
      <c r="A1215" s="8">
        <v>2804</v>
      </c>
      <c r="B1215" s="5" t="s">
        <v>4112</v>
      </c>
      <c r="C1215" s="5" t="s">
        <v>4113</v>
      </c>
      <c r="D1215" s="5"/>
      <c r="E1215" s="9" t="s">
        <v>4114</v>
      </c>
      <c r="F1215" s="10">
        <v>2018</v>
      </c>
      <c r="G1215" s="10" t="s">
        <v>16</v>
      </c>
      <c r="H1215" s="10"/>
      <c r="I1215" s="10">
        <v>500</v>
      </c>
      <c r="J1215" s="10" t="s">
        <v>17</v>
      </c>
      <c r="K1215" s="10" t="s">
        <v>1354</v>
      </c>
      <c r="L1215" s="10" t="s">
        <v>22</v>
      </c>
      <c r="M1215" s="11">
        <v>2</v>
      </c>
      <c r="N1215" s="10">
        <v>1.5</v>
      </c>
      <c r="O1215" s="12" t="s">
        <v>4115</v>
      </c>
      <c r="P1215" s="11">
        <f ca="1">IFERROR(__xludf.DUMMYFUNCTION("COUNTA(SPLIT(Q1215,"" ""))"),199)</f>
        <v>199</v>
      </c>
      <c r="Q1215" s="11">
        <v>21</v>
      </c>
      <c r="R1215" s="11">
        <f ca="1">IFERROR(__xludf.DUMMYFUNCTION("COUNTA(SPLIT($Q1215,CHAR(10),FALSE))"),3)</f>
        <v>3</v>
      </c>
      <c r="S1215" s="2">
        <v>-9.3375890000000003E-2</v>
      </c>
      <c r="T1215" s="2">
        <v>0.52475095999999999</v>
      </c>
      <c r="U1215" s="2">
        <v>89.6</v>
      </c>
      <c r="V1215" s="2">
        <v>3.23</v>
      </c>
      <c r="W1215" s="2">
        <v>2.85</v>
      </c>
      <c r="X1215" s="2">
        <v>7</v>
      </c>
      <c r="Y1215" s="2">
        <v>6.43</v>
      </c>
      <c r="Z1215" s="2">
        <v>6.3409999999999994E-2</v>
      </c>
      <c r="AA1215" s="2">
        <v>4.9149999999999999E-2</v>
      </c>
      <c r="AB1215" s="2">
        <v>28.336568710000002</v>
      </c>
    </row>
    <row r="1216" spans="1:28" x14ac:dyDescent="0.2">
      <c r="A1216" s="8">
        <v>2808</v>
      </c>
      <c r="B1216" s="5" t="s">
        <v>4116</v>
      </c>
      <c r="C1216" s="5" t="s">
        <v>4117</v>
      </c>
      <c r="D1216" s="5"/>
      <c r="E1216" s="9" t="s">
        <v>4118</v>
      </c>
      <c r="F1216" s="10">
        <v>2018</v>
      </c>
      <c r="G1216" s="10" t="s">
        <v>68</v>
      </c>
      <c r="H1216" s="10"/>
      <c r="I1216" s="10">
        <v>1300</v>
      </c>
      <c r="J1216" s="10" t="s">
        <v>17</v>
      </c>
      <c r="K1216" s="10" t="s">
        <v>1354</v>
      </c>
      <c r="L1216" s="10" t="s">
        <v>22</v>
      </c>
      <c r="M1216" s="11">
        <v>2</v>
      </c>
      <c r="N1216" s="10">
        <v>1.5</v>
      </c>
      <c r="O1216" s="12" t="s">
        <v>4119</v>
      </c>
      <c r="P1216" s="11">
        <f ca="1">IFERROR(__xludf.DUMMYFUNCTION("COUNTA(SPLIT(Q1216,"" ""))"),143)</f>
        <v>143</v>
      </c>
      <c r="Q1216" s="11">
        <v>7</v>
      </c>
      <c r="R1216" s="11">
        <f ca="1">IFERROR(__xludf.DUMMYFUNCTION("COUNTA(SPLIT($Q1216,CHAR(10),FALSE))"),1)</f>
        <v>1</v>
      </c>
      <c r="S1216" s="2">
        <v>-1.8021854749999999</v>
      </c>
      <c r="T1216" s="2">
        <v>0.51823916999999997</v>
      </c>
      <c r="U1216" s="2">
        <v>43.52</v>
      </c>
      <c r="V1216" s="2">
        <v>12.26</v>
      </c>
      <c r="W1216" s="2">
        <v>12.56</v>
      </c>
      <c r="X1216" s="2">
        <v>13</v>
      </c>
      <c r="Y1216" s="2">
        <v>9.84</v>
      </c>
      <c r="Z1216" s="2">
        <v>0.22449</v>
      </c>
      <c r="AA1216" s="2">
        <v>0.24174999999999999</v>
      </c>
      <c r="AB1216" s="2">
        <v>16.933074879999999</v>
      </c>
    </row>
    <row r="1217" spans="1:28" x14ac:dyDescent="0.2">
      <c r="A1217" s="8">
        <v>2809</v>
      </c>
      <c r="B1217" s="5" t="s">
        <v>4120</v>
      </c>
      <c r="C1217" s="5" t="s">
        <v>4121</v>
      </c>
      <c r="D1217" s="5"/>
      <c r="E1217" s="9" t="s">
        <v>4122</v>
      </c>
      <c r="F1217" s="10">
        <v>2018</v>
      </c>
      <c r="G1217" s="10" t="s">
        <v>68</v>
      </c>
      <c r="H1217" s="10"/>
      <c r="I1217" s="10">
        <v>1300</v>
      </c>
      <c r="J1217" s="10" t="s">
        <v>17</v>
      </c>
      <c r="K1217" s="10" t="s">
        <v>1354</v>
      </c>
      <c r="L1217" s="10" t="s">
        <v>18</v>
      </c>
      <c r="M1217" s="11">
        <v>1</v>
      </c>
      <c r="N1217" s="10">
        <v>1</v>
      </c>
      <c r="O1217" s="12" t="s">
        <v>4123</v>
      </c>
      <c r="P1217" s="11">
        <f ca="1">IFERROR(__xludf.DUMMYFUNCTION("COUNTA(SPLIT(Q1217,"" ""))"),185)</f>
        <v>185</v>
      </c>
      <c r="Q1217" s="11">
        <v>10</v>
      </c>
      <c r="R1217" s="11">
        <f ca="1">IFERROR(__xludf.DUMMYFUNCTION("COUNTA(SPLIT($Q1217,CHAR(10),FALSE))"),1)</f>
        <v>1</v>
      </c>
      <c r="S1217" s="2">
        <v>-0.56715618099999998</v>
      </c>
      <c r="T1217" s="2">
        <v>0.46694949800000002</v>
      </c>
      <c r="U1217" s="2">
        <v>56.5</v>
      </c>
      <c r="V1217" s="2">
        <v>10.07</v>
      </c>
      <c r="W1217" s="2">
        <v>11.44</v>
      </c>
      <c r="X1217" s="2">
        <v>11</v>
      </c>
      <c r="Y1217" s="2">
        <v>8.83</v>
      </c>
      <c r="Z1217" s="2">
        <v>0.23415</v>
      </c>
      <c r="AA1217" s="2">
        <v>0.21002999999999999</v>
      </c>
      <c r="AB1217" s="2">
        <v>7.9775619860000004</v>
      </c>
    </row>
    <row r="1218" spans="1:28" x14ac:dyDescent="0.2">
      <c r="A1218" s="8">
        <v>2811</v>
      </c>
      <c r="B1218" s="5" t="s">
        <v>4124</v>
      </c>
      <c r="C1218" s="5" t="s">
        <v>4125</v>
      </c>
      <c r="D1218" s="5"/>
      <c r="E1218" s="9" t="s">
        <v>4126</v>
      </c>
      <c r="F1218" s="10">
        <v>2018</v>
      </c>
      <c r="G1218" s="10" t="s">
        <v>68</v>
      </c>
      <c r="H1218" s="10"/>
      <c r="I1218" s="10">
        <v>1100</v>
      </c>
      <c r="J1218" s="10" t="s">
        <v>17</v>
      </c>
      <c r="K1218" s="10" t="s">
        <v>1354</v>
      </c>
      <c r="L1218" s="10" t="s">
        <v>18</v>
      </c>
      <c r="M1218" s="11">
        <v>1</v>
      </c>
      <c r="N1218" s="10">
        <v>1</v>
      </c>
      <c r="O1218" s="12" t="s">
        <v>4127</v>
      </c>
      <c r="P1218" s="11">
        <f ca="1">IFERROR(__xludf.DUMMYFUNCTION("COUNTA(SPLIT(Q1218,"" ""))"),156)</f>
        <v>156</v>
      </c>
      <c r="Q1218" s="11">
        <v>11</v>
      </c>
      <c r="R1218" s="11">
        <f ca="1">IFERROR(__xludf.DUMMYFUNCTION("COUNTA(SPLIT($Q1218,CHAR(10),FALSE))"),1)</f>
        <v>1</v>
      </c>
      <c r="S1218" s="2">
        <v>-0.64714387500000004</v>
      </c>
      <c r="T1218" s="2">
        <v>0.45775742400000002</v>
      </c>
      <c r="U1218" s="2">
        <v>34.67</v>
      </c>
      <c r="V1218" s="2">
        <v>12.01</v>
      </c>
      <c r="W1218" s="2">
        <v>12.19</v>
      </c>
      <c r="X1218" s="2">
        <v>14</v>
      </c>
      <c r="Y1218" s="2">
        <v>10.210000000000001</v>
      </c>
      <c r="Z1218" s="2">
        <v>0.26855000000000001</v>
      </c>
      <c r="AA1218" s="2">
        <v>0.26488</v>
      </c>
      <c r="AB1218" s="2">
        <v>15.741210629999999</v>
      </c>
    </row>
    <row r="1219" spans="1:28" x14ac:dyDescent="0.2">
      <c r="A1219" s="8">
        <v>2812</v>
      </c>
      <c r="B1219" s="5" t="s">
        <v>4128</v>
      </c>
      <c r="C1219" s="5" t="s">
        <v>4129</v>
      </c>
      <c r="D1219" s="5"/>
      <c r="E1219" s="9" t="s">
        <v>4130</v>
      </c>
      <c r="F1219" s="10">
        <v>2018</v>
      </c>
      <c r="G1219" s="10" t="s">
        <v>68</v>
      </c>
      <c r="H1219" s="10"/>
      <c r="I1219" s="10">
        <v>1100</v>
      </c>
      <c r="J1219" s="10" t="s">
        <v>17</v>
      </c>
      <c r="K1219" s="10" t="s">
        <v>1354</v>
      </c>
      <c r="L1219" s="10" t="s">
        <v>18</v>
      </c>
      <c r="M1219" s="11">
        <v>1</v>
      </c>
      <c r="N1219" s="10">
        <v>1</v>
      </c>
      <c r="O1219" s="12" t="s">
        <v>4131</v>
      </c>
      <c r="P1219" s="11">
        <f ca="1">IFERROR(__xludf.DUMMYFUNCTION("COUNTA(SPLIT(Q1219,"" ""))"),175)</f>
        <v>175</v>
      </c>
      <c r="Q1219" s="11">
        <v>12</v>
      </c>
      <c r="R1219" s="11">
        <f ca="1">IFERROR(__xludf.DUMMYFUNCTION("COUNTA(SPLIT($Q1219,CHAR(10),FALSE))"),3)</f>
        <v>3</v>
      </c>
      <c r="S1219" s="2">
        <v>-0.10177900199999999</v>
      </c>
      <c r="T1219" s="2">
        <v>0.49781576500000002</v>
      </c>
      <c r="U1219" s="2">
        <v>58.98</v>
      </c>
      <c r="V1219" s="2">
        <v>8.4</v>
      </c>
      <c r="W1219" s="2">
        <v>8.93</v>
      </c>
      <c r="X1219" s="2">
        <v>11</v>
      </c>
      <c r="Y1219" s="2">
        <v>8.7899999999999991</v>
      </c>
      <c r="Z1219" s="2">
        <v>0.14457</v>
      </c>
      <c r="AA1219" s="2">
        <v>0.12839999999999999</v>
      </c>
      <c r="AB1219" s="2">
        <v>20.198235919999998</v>
      </c>
    </row>
    <row r="1220" spans="1:28" x14ac:dyDescent="0.2">
      <c r="A1220" s="8">
        <v>2813</v>
      </c>
      <c r="B1220" s="5" t="s">
        <v>1319</v>
      </c>
      <c r="C1220" s="5" t="s">
        <v>4132</v>
      </c>
      <c r="D1220" s="5"/>
      <c r="E1220" s="9" t="s">
        <v>4133</v>
      </c>
      <c r="F1220" s="10">
        <v>2018</v>
      </c>
      <c r="G1220" s="10" t="s">
        <v>68</v>
      </c>
      <c r="H1220" s="10" t="s">
        <v>1346</v>
      </c>
      <c r="I1220" s="10">
        <v>700</v>
      </c>
      <c r="J1220" s="10" t="s">
        <v>877</v>
      </c>
      <c r="K1220" s="10" t="s">
        <v>1323</v>
      </c>
      <c r="L1220" s="10" t="s">
        <v>18</v>
      </c>
      <c r="M1220" s="11">
        <v>1</v>
      </c>
      <c r="N1220" s="10">
        <v>1</v>
      </c>
      <c r="O1220" s="12" t="s">
        <v>4134</v>
      </c>
      <c r="P1220" s="11">
        <f ca="1">IFERROR(__xludf.DUMMYFUNCTION("COUNTA(SPLIT(Q1220,"" ""))"),159)</f>
        <v>159</v>
      </c>
      <c r="Q1220" s="11">
        <v>10</v>
      </c>
      <c r="R1220" s="11">
        <f ca="1">IFERROR(__xludf.DUMMYFUNCTION("COUNTA(SPLIT($Q1220,CHAR(10),FALSE))"),3)</f>
        <v>3</v>
      </c>
      <c r="S1220" s="2">
        <v>-0.92638205399999995</v>
      </c>
      <c r="T1220" s="2">
        <v>0.45967197300000001</v>
      </c>
      <c r="U1220" s="2">
        <v>16.75</v>
      </c>
      <c r="V1220" s="2">
        <v>15.39</v>
      </c>
      <c r="W1220" s="2">
        <v>16.440000000000001</v>
      </c>
      <c r="X1220" s="2">
        <v>15</v>
      </c>
      <c r="Y1220" s="2">
        <v>10.67</v>
      </c>
      <c r="Z1220" s="2">
        <v>0.27821000000000001</v>
      </c>
      <c r="AA1220" s="2">
        <v>0.25812000000000002</v>
      </c>
      <c r="AB1220" s="2">
        <v>8.3512614890000005</v>
      </c>
    </row>
    <row r="1221" spans="1:28" x14ac:dyDescent="0.2">
      <c r="A1221" s="8">
        <v>2814</v>
      </c>
      <c r="B1221" s="5" t="s">
        <v>4135</v>
      </c>
      <c r="C1221" s="5" t="s">
        <v>4136</v>
      </c>
      <c r="D1221" s="5" t="s">
        <v>2855</v>
      </c>
      <c r="E1221" s="9" t="s">
        <v>4137</v>
      </c>
      <c r="F1221" s="10">
        <v>2018</v>
      </c>
      <c r="G1221" s="10" t="s">
        <v>68</v>
      </c>
      <c r="H1221" s="10"/>
      <c r="I1221" s="10">
        <v>1100</v>
      </c>
      <c r="J1221" s="10" t="s">
        <v>17</v>
      </c>
      <c r="K1221" s="10" t="s">
        <v>2857</v>
      </c>
      <c r="L1221" s="10" t="s">
        <v>18</v>
      </c>
      <c r="M1221" s="11">
        <v>1</v>
      </c>
      <c r="N1221" s="10">
        <v>1</v>
      </c>
      <c r="O1221" s="12" t="s">
        <v>4138</v>
      </c>
      <c r="P1221" s="11">
        <f ca="1">IFERROR(__xludf.DUMMYFUNCTION("COUNTA(SPLIT(Q1221,"" ""))"),181)</f>
        <v>181</v>
      </c>
      <c r="Q1221" s="11">
        <v>11</v>
      </c>
      <c r="R1221" s="11">
        <f ca="1">IFERROR(__xludf.DUMMYFUNCTION("COUNTA(SPLIT($Q1221,CHAR(10),FALSE))"),3)</f>
        <v>3</v>
      </c>
      <c r="S1221" s="2">
        <v>-0.46318527300000001</v>
      </c>
      <c r="T1221" s="2">
        <v>0.46907580100000001</v>
      </c>
      <c r="U1221" s="2">
        <v>57.27</v>
      </c>
      <c r="V1221" s="2">
        <v>9.4</v>
      </c>
      <c r="W1221" s="2">
        <v>10.81</v>
      </c>
      <c r="X1221" s="2">
        <v>11</v>
      </c>
      <c r="Y1221" s="2">
        <v>9.4700000000000006</v>
      </c>
      <c r="Z1221" s="2">
        <v>0.26571</v>
      </c>
      <c r="AA1221" s="2">
        <v>0.23355000000000001</v>
      </c>
      <c r="AB1221" s="2">
        <v>13.45108166</v>
      </c>
    </row>
    <row r="1222" spans="1:28" x14ac:dyDescent="0.2">
      <c r="A1222" s="8">
        <v>2815</v>
      </c>
      <c r="B1222" s="5" t="s">
        <v>4135</v>
      </c>
      <c r="C1222" s="5" t="s">
        <v>4139</v>
      </c>
      <c r="D1222" s="5" t="s">
        <v>2855</v>
      </c>
      <c r="E1222" s="9" t="s">
        <v>4140</v>
      </c>
      <c r="F1222" s="10">
        <v>2018</v>
      </c>
      <c r="G1222" s="10" t="s">
        <v>68</v>
      </c>
      <c r="H1222" s="10"/>
      <c r="I1222" s="10">
        <v>900</v>
      </c>
      <c r="J1222" s="10" t="s">
        <v>17</v>
      </c>
      <c r="K1222" s="10" t="s">
        <v>2857</v>
      </c>
      <c r="L1222" s="10" t="s">
        <v>18</v>
      </c>
      <c r="M1222" s="11">
        <v>1</v>
      </c>
      <c r="N1222" s="10">
        <v>1</v>
      </c>
      <c r="O1222" s="12" t="s">
        <v>4141</v>
      </c>
      <c r="P1222" s="11">
        <f ca="1">IFERROR(__xludf.DUMMYFUNCTION("COUNTA(SPLIT(Q1222,"" ""))"),187)</f>
        <v>187</v>
      </c>
      <c r="Q1222" s="11">
        <v>14</v>
      </c>
      <c r="R1222" s="11">
        <f ca="1">IFERROR(__xludf.DUMMYFUNCTION("COUNTA(SPLIT($Q1222,CHAR(10),FALSE))"),3)</f>
        <v>3</v>
      </c>
      <c r="S1222" s="2">
        <v>0.34858905299999998</v>
      </c>
      <c r="T1222" s="2">
        <v>0.51649056299999996</v>
      </c>
      <c r="U1222" s="2">
        <v>69.010000000000005</v>
      </c>
      <c r="V1222" s="2">
        <v>6.97</v>
      </c>
      <c r="W1222" s="2">
        <v>7.47</v>
      </c>
      <c r="X1222" s="2">
        <v>10</v>
      </c>
      <c r="Y1222" s="2">
        <v>8.84</v>
      </c>
      <c r="Z1222" s="2">
        <v>0.21904000000000001</v>
      </c>
      <c r="AA1222" s="2">
        <v>0.18937000000000001</v>
      </c>
      <c r="AB1222" s="2">
        <v>13.60450741</v>
      </c>
    </row>
    <row r="1223" spans="1:28" x14ac:dyDescent="0.2">
      <c r="A1223" s="8">
        <v>2816</v>
      </c>
      <c r="B1223" s="5" t="s">
        <v>4142</v>
      </c>
      <c r="C1223" s="5" t="s">
        <v>4143</v>
      </c>
      <c r="D1223" s="5" t="s">
        <v>2855</v>
      </c>
      <c r="E1223" s="9" t="s">
        <v>4144</v>
      </c>
      <c r="F1223" s="10">
        <v>2018</v>
      </c>
      <c r="G1223" s="10" t="s">
        <v>68</v>
      </c>
      <c r="H1223" s="10"/>
      <c r="I1223" s="10">
        <v>900</v>
      </c>
      <c r="J1223" s="10" t="s">
        <v>17</v>
      </c>
      <c r="K1223" s="10" t="s">
        <v>2857</v>
      </c>
      <c r="L1223" s="10" t="s">
        <v>22</v>
      </c>
      <c r="M1223" s="11">
        <v>2</v>
      </c>
      <c r="N1223" s="10">
        <v>2</v>
      </c>
      <c r="O1223" s="12" t="s">
        <v>4145</v>
      </c>
      <c r="P1223" s="11">
        <f ca="1">IFERROR(__xludf.DUMMYFUNCTION("COUNTA(SPLIT(Q1223,"" ""))"),194)</f>
        <v>194</v>
      </c>
      <c r="Q1223" s="11">
        <v>19</v>
      </c>
      <c r="R1223" s="11">
        <f ca="1">IFERROR(__xludf.DUMMYFUNCTION("COUNTA(SPLIT($Q1223,CHAR(10),FALSE))"),3)</f>
        <v>3</v>
      </c>
      <c r="S1223" s="2">
        <v>-4.1010563999999999E-2</v>
      </c>
      <c r="T1223" s="2">
        <v>0.48929619299999999</v>
      </c>
      <c r="U1223" s="2">
        <v>75.08</v>
      </c>
      <c r="V1223" s="2">
        <v>5.35</v>
      </c>
      <c r="W1223" s="2">
        <v>6.12</v>
      </c>
      <c r="X1223" s="2">
        <v>10</v>
      </c>
      <c r="Y1223" s="2">
        <v>8.42</v>
      </c>
      <c r="Z1223" s="2">
        <v>0.15392</v>
      </c>
      <c r="AA1223" s="2">
        <v>0.11608</v>
      </c>
      <c r="AB1223" s="2">
        <v>16.929196520000001</v>
      </c>
    </row>
    <row r="1224" spans="1:28" x14ac:dyDescent="0.2">
      <c r="A1224" s="8">
        <v>2817</v>
      </c>
      <c r="B1224" s="5" t="s">
        <v>4142</v>
      </c>
      <c r="C1224" s="5" t="s">
        <v>4146</v>
      </c>
      <c r="D1224" s="5" t="s">
        <v>2855</v>
      </c>
      <c r="E1224" s="9" t="s">
        <v>4147</v>
      </c>
      <c r="F1224" s="10">
        <v>2018</v>
      </c>
      <c r="G1224" s="10" t="s">
        <v>68</v>
      </c>
      <c r="H1224" s="10"/>
      <c r="I1224" s="10">
        <v>1100</v>
      </c>
      <c r="J1224" s="10" t="s">
        <v>17</v>
      </c>
      <c r="K1224" s="10" t="s">
        <v>2857</v>
      </c>
      <c r="L1224" s="10" t="s">
        <v>22</v>
      </c>
      <c r="M1224" s="11">
        <v>2</v>
      </c>
      <c r="N1224" s="10">
        <v>1.5</v>
      </c>
      <c r="O1224" s="12" t="s">
        <v>4148</v>
      </c>
      <c r="P1224" s="11">
        <f ca="1">IFERROR(__xludf.DUMMYFUNCTION("COUNTA(SPLIT(Q1224,"" ""))"),185)</f>
        <v>185</v>
      </c>
      <c r="Q1224" s="11">
        <v>11</v>
      </c>
      <c r="R1224" s="11">
        <f ca="1">IFERROR(__xludf.DUMMYFUNCTION("COUNTA(SPLIT($Q1224,CHAR(10),FALSE))"),1)</f>
        <v>1</v>
      </c>
      <c r="S1224" s="2">
        <v>0.276669583</v>
      </c>
      <c r="T1224" s="2">
        <v>0.51136850700000003</v>
      </c>
      <c r="U1224" s="2">
        <v>57.61</v>
      </c>
      <c r="V1224" s="2">
        <v>9.4</v>
      </c>
      <c r="W1224" s="2">
        <v>9.4700000000000006</v>
      </c>
      <c r="X1224" s="2">
        <v>12</v>
      </c>
      <c r="Y1224" s="2">
        <v>8.4</v>
      </c>
      <c r="Z1224" s="2">
        <v>0.14115</v>
      </c>
      <c r="AA1224" s="2">
        <v>0.12959000000000001</v>
      </c>
      <c r="AB1224" s="2">
        <v>10.95310634</v>
      </c>
    </row>
    <row r="1225" spans="1:28" x14ac:dyDescent="0.2">
      <c r="A1225" s="8">
        <v>2818</v>
      </c>
      <c r="B1225" s="5" t="s">
        <v>4142</v>
      </c>
      <c r="C1225" s="5" t="s">
        <v>4149</v>
      </c>
      <c r="D1225" s="5" t="s">
        <v>2855</v>
      </c>
      <c r="E1225" s="9" t="s">
        <v>4150</v>
      </c>
      <c r="F1225" s="10">
        <v>2018</v>
      </c>
      <c r="G1225" s="10" t="s">
        <v>16</v>
      </c>
      <c r="H1225" s="10"/>
      <c r="I1225" s="10">
        <v>700</v>
      </c>
      <c r="J1225" s="10" t="s">
        <v>17</v>
      </c>
      <c r="K1225" s="10" t="s">
        <v>2857</v>
      </c>
      <c r="L1225" s="10" t="s">
        <v>22</v>
      </c>
      <c r="M1225" s="11">
        <v>2</v>
      </c>
      <c r="N1225" s="10">
        <v>1.5</v>
      </c>
      <c r="O1225" s="12" t="s">
        <v>4151</v>
      </c>
      <c r="P1225" s="11">
        <f ca="1">IFERROR(__xludf.DUMMYFUNCTION("COUNTA(SPLIT(Q1225,"" ""))"),190)</f>
        <v>190</v>
      </c>
      <c r="Q1225" s="11">
        <v>15</v>
      </c>
      <c r="R1225" s="11">
        <f ca="1">IFERROR(__xludf.DUMMYFUNCTION("COUNTA(SPLIT($Q1225,CHAR(10),FALSE))"),2)</f>
        <v>2</v>
      </c>
      <c r="S1225" s="2">
        <v>-0.154355827</v>
      </c>
      <c r="T1225" s="2">
        <v>0.47314440800000002</v>
      </c>
      <c r="U1225" s="2">
        <v>79.989999999999995</v>
      </c>
      <c r="V1225" s="2">
        <v>5.25</v>
      </c>
      <c r="W1225" s="2">
        <v>5.35</v>
      </c>
      <c r="X1225" s="2">
        <v>8</v>
      </c>
      <c r="Y1225" s="2">
        <v>6.92</v>
      </c>
      <c r="Z1225" s="2">
        <v>0.15179999999999999</v>
      </c>
      <c r="AA1225" s="2">
        <v>0.13797999999999999</v>
      </c>
      <c r="AB1225" s="2">
        <v>17.733269320000002</v>
      </c>
    </row>
    <row r="1226" spans="1:28" x14ac:dyDescent="0.2">
      <c r="A1226" s="8">
        <v>2819</v>
      </c>
      <c r="B1226" s="5" t="s">
        <v>4142</v>
      </c>
      <c r="C1226" s="5" t="s">
        <v>4152</v>
      </c>
      <c r="D1226" s="5" t="s">
        <v>2855</v>
      </c>
      <c r="E1226" s="9" t="s">
        <v>4153</v>
      </c>
      <c r="F1226" s="10">
        <v>2018</v>
      </c>
      <c r="G1226" s="10" t="s">
        <v>68</v>
      </c>
      <c r="H1226" s="10"/>
      <c r="I1226" s="10">
        <v>900</v>
      </c>
      <c r="J1226" s="10" t="s">
        <v>17</v>
      </c>
      <c r="K1226" s="10" t="s">
        <v>2857</v>
      </c>
      <c r="L1226" s="10" t="s">
        <v>22</v>
      </c>
      <c r="M1226" s="11">
        <v>2</v>
      </c>
      <c r="N1226" s="10">
        <v>2</v>
      </c>
      <c r="O1226" s="12" t="s">
        <v>4154</v>
      </c>
      <c r="P1226" s="11">
        <f ca="1">IFERROR(__xludf.DUMMYFUNCTION("COUNTA(SPLIT(Q1226,"" ""))"),199)</f>
        <v>199</v>
      </c>
      <c r="Q1226" s="11">
        <v>16</v>
      </c>
      <c r="R1226" s="11">
        <f ca="1">IFERROR(__xludf.DUMMYFUNCTION("COUNTA(SPLIT($Q1226,CHAR(10),FALSE))"),3)</f>
        <v>3</v>
      </c>
      <c r="S1226" s="2">
        <v>0.35879879999999997</v>
      </c>
      <c r="T1226" s="2">
        <v>0.48802284800000001</v>
      </c>
      <c r="U1226" s="2">
        <v>63.02</v>
      </c>
      <c r="V1226" s="2">
        <v>7.58</v>
      </c>
      <c r="W1226" s="2">
        <v>8.48</v>
      </c>
      <c r="X1226" s="2">
        <v>9</v>
      </c>
      <c r="Y1226" s="2">
        <v>8.91</v>
      </c>
      <c r="Z1226" s="2">
        <v>0.15018000000000001</v>
      </c>
      <c r="AA1226" s="2">
        <v>0.108</v>
      </c>
      <c r="AB1226" s="2">
        <v>17.473157830000002</v>
      </c>
    </row>
    <row r="1227" spans="1:28" x14ac:dyDescent="0.2">
      <c r="A1227" s="8">
        <v>2821</v>
      </c>
      <c r="B1227" s="5" t="s">
        <v>3590</v>
      </c>
      <c r="C1227" s="5" t="s">
        <v>4155</v>
      </c>
      <c r="D1227" s="5" t="s">
        <v>1401</v>
      </c>
      <c r="E1227" s="14" t="s">
        <v>1402</v>
      </c>
      <c r="F1227" s="10">
        <v>2018</v>
      </c>
      <c r="G1227" s="10" t="s">
        <v>16</v>
      </c>
      <c r="H1227" s="10"/>
      <c r="I1227" s="10">
        <v>500</v>
      </c>
      <c r="J1227" s="10" t="s">
        <v>17</v>
      </c>
      <c r="K1227" s="10" t="s">
        <v>1354</v>
      </c>
      <c r="L1227" s="10" t="s">
        <v>18</v>
      </c>
      <c r="M1227" s="11">
        <v>1</v>
      </c>
      <c r="N1227" s="10">
        <v>1</v>
      </c>
      <c r="O1227" s="12" t="s">
        <v>4156</v>
      </c>
      <c r="P1227" s="11">
        <f ca="1">IFERROR(__xludf.DUMMYFUNCTION("COUNTA(SPLIT(Q1227,"" ""))"),192)</f>
        <v>192</v>
      </c>
      <c r="Q1227" s="11">
        <v>23</v>
      </c>
      <c r="R1227" s="11">
        <f ca="1">IFERROR(__xludf.DUMMYFUNCTION("COUNTA(SPLIT($Q1227,CHAR(10),FALSE))"),7)</f>
        <v>7</v>
      </c>
      <c r="S1227" s="2">
        <v>0.108476405</v>
      </c>
      <c r="T1227" s="2">
        <v>0.49338488000000003</v>
      </c>
      <c r="U1227" s="2">
        <v>83.8</v>
      </c>
      <c r="V1227" s="2">
        <v>3.64</v>
      </c>
      <c r="W1227" s="2">
        <v>2.73</v>
      </c>
      <c r="X1227" s="2">
        <v>6</v>
      </c>
      <c r="Y1227" s="2">
        <v>6.19</v>
      </c>
      <c r="Z1227" s="2">
        <v>0.13583000000000001</v>
      </c>
      <c r="AA1227" s="2">
        <v>0.1099</v>
      </c>
      <c r="AB1227" s="2">
        <v>25.3553617</v>
      </c>
    </row>
    <row r="1228" spans="1:28" x14ac:dyDescent="0.2">
      <c r="A1228" s="8">
        <v>2822</v>
      </c>
      <c r="B1228" s="5" t="s">
        <v>4157</v>
      </c>
      <c r="C1228" s="5" t="s">
        <v>4158</v>
      </c>
      <c r="D1228" s="5" t="s">
        <v>1450</v>
      </c>
      <c r="E1228" s="14" t="s">
        <v>1402</v>
      </c>
      <c r="F1228" s="10">
        <v>2018</v>
      </c>
      <c r="G1228" s="10" t="s">
        <v>16</v>
      </c>
      <c r="H1228" s="10"/>
      <c r="I1228" s="10">
        <v>500</v>
      </c>
      <c r="J1228" s="10" t="s">
        <v>17</v>
      </c>
      <c r="K1228" s="10" t="s">
        <v>1354</v>
      </c>
      <c r="L1228" s="10" t="s">
        <v>22</v>
      </c>
      <c r="M1228" s="11">
        <v>2</v>
      </c>
      <c r="N1228" s="10">
        <v>1.5</v>
      </c>
      <c r="O1228" s="12" t="s">
        <v>4159</v>
      </c>
      <c r="P1228" s="11">
        <f ca="1">IFERROR(__xludf.DUMMYFUNCTION("COUNTA(SPLIT(Q1228,"" ""))"),153)</f>
        <v>153</v>
      </c>
      <c r="Q1228" s="11">
        <v>18</v>
      </c>
      <c r="R1228" s="11">
        <f ca="1">IFERROR(__xludf.DUMMYFUNCTION("COUNTA(SPLIT($Q1228,CHAR(10),FALSE))"),1)</f>
        <v>1</v>
      </c>
      <c r="S1228" s="2">
        <v>-1.056268572</v>
      </c>
      <c r="T1228" s="2">
        <v>0.44842117500000001</v>
      </c>
      <c r="U1228" s="2">
        <v>88.73</v>
      </c>
      <c r="V1228" s="2">
        <v>3</v>
      </c>
      <c r="W1228" s="2">
        <v>1.29</v>
      </c>
      <c r="X1228" s="2">
        <v>7</v>
      </c>
      <c r="Y1228" s="2">
        <v>5.92</v>
      </c>
      <c r="Z1228" s="2">
        <v>9.7640000000000005E-2</v>
      </c>
      <c r="AA1228" s="2">
        <v>9.9680000000000005E-2</v>
      </c>
      <c r="AB1228" s="2">
        <v>31.178143309999999</v>
      </c>
    </row>
    <row r="1229" spans="1:28" x14ac:dyDescent="0.2">
      <c r="A1229" s="8">
        <v>2823</v>
      </c>
      <c r="B1229" s="5" t="s">
        <v>4160</v>
      </c>
      <c r="C1229" s="5" t="s">
        <v>4161</v>
      </c>
      <c r="D1229" s="5"/>
      <c r="E1229" s="9" t="s">
        <v>4162</v>
      </c>
      <c r="F1229" s="10">
        <v>2018</v>
      </c>
      <c r="G1229" s="10" t="s">
        <v>68</v>
      </c>
      <c r="H1229" s="10"/>
      <c r="I1229" s="10">
        <v>1100</v>
      </c>
      <c r="J1229" s="10" t="s">
        <v>17</v>
      </c>
      <c r="K1229" s="10" t="s">
        <v>1354</v>
      </c>
      <c r="L1229" s="10" t="s">
        <v>18</v>
      </c>
      <c r="M1229" s="11">
        <v>1</v>
      </c>
      <c r="N1229" s="10">
        <v>1</v>
      </c>
      <c r="O1229" s="12" t="s">
        <v>4163</v>
      </c>
      <c r="P1229" s="11">
        <f ca="1">IFERROR(__xludf.DUMMYFUNCTION("COUNTA(SPLIT(Q1229,"" ""))"),178)</f>
        <v>178</v>
      </c>
      <c r="Q1229" s="11">
        <v>9</v>
      </c>
      <c r="R1229" s="11">
        <f ca="1">IFERROR(__xludf.DUMMYFUNCTION("COUNTA(SPLIT($Q1229,CHAR(10),FALSE))"),2)</f>
        <v>2</v>
      </c>
      <c r="S1229" s="2">
        <v>7.6037199999999996E-3</v>
      </c>
      <c r="T1229" s="2">
        <v>0.48537804899999998</v>
      </c>
      <c r="U1229" s="2">
        <v>61.4</v>
      </c>
      <c r="V1229" s="2">
        <v>9.64</v>
      </c>
      <c r="W1229" s="2">
        <v>10.94</v>
      </c>
      <c r="X1229" s="2">
        <v>12</v>
      </c>
      <c r="Y1229" s="2">
        <v>7.53</v>
      </c>
      <c r="Z1229" s="2">
        <v>0.13013</v>
      </c>
      <c r="AA1229" s="2">
        <v>0.12651999999999999</v>
      </c>
      <c r="AB1229" s="2">
        <v>19.473856829999999</v>
      </c>
    </row>
    <row r="1230" spans="1:28" x14ac:dyDescent="0.2">
      <c r="A1230" s="8">
        <v>2824</v>
      </c>
      <c r="B1230" s="5" t="s">
        <v>4164</v>
      </c>
      <c r="C1230" s="5" t="s">
        <v>4165</v>
      </c>
      <c r="D1230" s="5"/>
      <c r="E1230" s="9" t="s">
        <v>4166</v>
      </c>
      <c r="F1230" s="10">
        <v>2018</v>
      </c>
      <c r="G1230" s="10" t="s">
        <v>68</v>
      </c>
      <c r="H1230" s="10"/>
      <c r="I1230" s="10">
        <v>1100</v>
      </c>
      <c r="J1230" s="10" t="s">
        <v>17</v>
      </c>
      <c r="K1230" s="10" t="s">
        <v>1354</v>
      </c>
      <c r="L1230" s="10" t="s">
        <v>18</v>
      </c>
      <c r="M1230" s="11">
        <v>1</v>
      </c>
      <c r="N1230" s="10">
        <v>1</v>
      </c>
      <c r="O1230" s="12" t="s">
        <v>4167</v>
      </c>
      <c r="P1230" s="11">
        <f ca="1">IFERROR(__xludf.DUMMYFUNCTION("COUNTA(SPLIT(Q1230,"" ""))"),151)</f>
        <v>151</v>
      </c>
      <c r="Q1230" s="11">
        <v>10</v>
      </c>
      <c r="R1230" s="11">
        <f ca="1">IFERROR(__xludf.DUMMYFUNCTION("COUNTA(SPLIT($Q1230,CHAR(10),FALSE))"),1)</f>
        <v>1</v>
      </c>
      <c r="S1230" s="2">
        <v>-0.75976738399999999</v>
      </c>
      <c r="T1230" s="2">
        <v>0.49110257099999999</v>
      </c>
      <c r="U1230" s="2">
        <v>49.76</v>
      </c>
      <c r="V1230" s="2">
        <v>10.07</v>
      </c>
      <c r="W1230" s="2">
        <v>9.8800000000000008</v>
      </c>
      <c r="X1230" s="2">
        <v>13</v>
      </c>
      <c r="Y1230" s="2">
        <v>9.82</v>
      </c>
      <c r="Z1230" s="2">
        <v>0.20335</v>
      </c>
      <c r="AA1230" s="2">
        <v>0.20538999999999999</v>
      </c>
      <c r="AB1230" s="2">
        <v>23.556391940000001</v>
      </c>
    </row>
    <row r="1231" spans="1:28" x14ac:dyDescent="0.2">
      <c r="A1231" s="8">
        <v>2825</v>
      </c>
      <c r="B1231" s="5" t="s">
        <v>4168</v>
      </c>
      <c r="C1231" s="5" t="s">
        <v>4169</v>
      </c>
      <c r="D1231" s="5"/>
      <c r="E1231" s="9" t="s">
        <v>4170</v>
      </c>
      <c r="F1231" s="10">
        <v>2018</v>
      </c>
      <c r="G1231" s="10" t="s">
        <v>68</v>
      </c>
      <c r="H1231" s="10"/>
      <c r="I1231" s="10">
        <v>1100</v>
      </c>
      <c r="J1231" s="10" t="s">
        <v>51</v>
      </c>
      <c r="K1231" s="10" t="s">
        <v>1354</v>
      </c>
      <c r="L1231" s="10" t="s">
        <v>18</v>
      </c>
      <c r="M1231" s="11">
        <v>1</v>
      </c>
      <c r="N1231" s="10">
        <v>1</v>
      </c>
      <c r="O1231" s="12" t="s">
        <v>4171</v>
      </c>
      <c r="P1231" s="11">
        <f ca="1">IFERROR(__xludf.DUMMYFUNCTION("COUNTA(SPLIT(Q1231,"" ""))"),166)</f>
        <v>166</v>
      </c>
      <c r="Q1231" s="11">
        <v>9</v>
      </c>
      <c r="R1231" s="11">
        <f ca="1">IFERROR(__xludf.DUMMYFUNCTION("COUNTA(SPLIT($Q1231,CHAR(10),FALSE))"),1)</f>
        <v>1</v>
      </c>
      <c r="S1231" s="2">
        <v>-0.15042554899999999</v>
      </c>
      <c r="T1231" s="2">
        <v>0.46677462600000003</v>
      </c>
      <c r="U1231" s="2">
        <v>58.97</v>
      </c>
      <c r="V1231" s="2">
        <v>9.67</v>
      </c>
      <c r="W1231" s="2">
        <v>10.93</v>
      </c>
      <c r="X1231" s="2">
        <v>12</v>
      </c>
      <c r="Y1231" s="2">
        <v>8.32</v>
      </c>
      <c r="Z1231" s="2">
        <v>0.22017</v>
      </c>
      <c r="AA1231" s="2">
        <v>0.20951</v>
      </c>
      <c r="AB1231" s="2">
        <v>18.948482370000001</v>
      </c>
    </row>
    <row r="1232" spans="1:28" x14ac:dyDescent="0.2">
      <c r="A1232" s="8">
        <v>2826</v>
      </c>
      <c r="B1232" s="5" t="s">
        <v>4172</v>
      </c>
      <c r="C1232" s="5" t="s">
        <v>4173</v>
      </c>
      <c r="D1232" s="5" t="s">
        <v>2682</v>
      </c>
      <c r="E1232" s="14" t="s">
        <v>1402</v>
      </c>
      <c r="F1232" s="10">
        <v>2018</v>
      </c>
      <c r="G1232" s="10" t="s">
        <v>16</v>
      </c>
      <c r="H1232" s="10"/>
      <c r="I1232" s="10">
        <v>500</v>
      </c>
      <c r="J1232" s="10" t="s">
        <v>17</v>
      </c>
      <c r="K1232" s="10" t="s">
        <v>1354</v>
      </c>
      <c r="L1232" s="10" t="s">
        <v>18</v>
      </c>
      <c r="M1232" s="11">
        <v>1</v>
      </c>
      <c r="N1232" s="10">
        <v>1</v>
      </c>
      <c r="O1232" s="12" t="s">
        <v>4174</v>
      </c>
      <c r="P1232" s="11">
        <f ca="1">IFERROR(__xludf.DUMMYFUNCTION("COUNTA(SPLIT(Q1232,"" ""))"),193)</f>
        <v>193</v>
      </c>
      <c r="Q1232" s="11">
        <v>31</v>
      </c>
      <c r="R1232" s="11">
        <f ca="1">IFERROR(__xludf.DUMMYFUNCTION("COUNTA(SPLIT($Q1232,CHAR(10),FALSE))"),1)</f>
        <v>1</v>
      </c>
      <c r="S1232" s="2">
        <v>0.42277636600000001</v>
      </c>
      <c r="T1232" s="2">
        <v>0.54326988200000004</v>
      </c>
      <c r="U1232" s="2">
        <v>94.44</v>
      </c>
      <c r="V1232" s="2">
        <v>1.63</v>
      </c>
      <c r="W1232" s="2">
        <v>1.52</v>
      </c>
      <c r="X1232" s="2">
        <v>5.65</v>
      </c>
      <c r="Y1232" s="2">
        <v>5.5</v>
      </c>
      <c r="Z1232" s="2">
        <v>1.184E-2</v>
      </c>
      <c r="AA1232" s="2">
        <v>-5.4200000000000003E-3</v>
      </c>
      <c r="AB1232" s="2">
        <v>36.38367169</v>
      </c>
    </row>
    <row r="1233" spans="1:28" x14ac:dyDescent="0.2">
      <c r="A1233" s="8">
        <v>2828</v>
      </c>
      <c r="B1233" s="5" t="s">
        <v>4175</v>
      </c>
      <c r="C1233" s="5" t="s">
        <v>4176</v>
      </c>
      <c r="D1233" s="5"/>
      <c r="E1233" s="9" t="s">
        <v>4177</v>
      </c>
      <c r="F1233" s="10">
        <v>2018</v>
      </c>
      <c r="G1233" s="10" t="s">
        <v>68</v>
      </c>
      <c r="H1233" s="10"/>
      <c r="I1233" s="10">
        <v>900</v>
      </c>
      <c r="J1233" s="10" t="s">
        <v>17</v>
      </c>
      <c r="K1233" s="10" t="s">
        <v>1354</v>
      </c>
      <c r="L1233" s="10" t="s">
        <v>18</v>
      </c>
      <c r="M1233" s="11">
        <v>1</v>
      </c>
      <c r="N1233" s="10">
        <v>1</v>
      </c>
      <c r="O1233" s="12" t="s">
        <v>4178</v>
      </c>
      <c r="P1233" s="11">
        <f ca="1">IFERROR(__xludf.DUMMYFUNCTION("COUNTA(SPLIT(Q1233,"" ""))"),192)</f>
        <v>192</v>
      </c>
      <c r="Q1233" s="11">
        <v>15</v>
      </c>
      <c r="R1233" s="11">
        <f ca="1">IFERROR(__xludf.DUMMYFUNCTION("COUNTA(SPLIT($Q1233,CHAR(10),FALSE))"),1)</f>
        <v>1</v>
      </c>
      <c r="S1233" s="2">
        <v>0.169021108</v>
      </c>
      <c r="T1233" s="2">
        <v>0.54334127300000001</v>
      </c>
      <c r="U1233" s="2">
        <v>72.23</v>
      </c>
      <c r="V1233" s="2">
        <v>6.36</v>
      </c>
      <c r="W1233" s="2">
        <v>5.79</v>
      </c>
      <c r="X1233" s="2">
        <v>10</v>
      </c>
      <c r="Y1233" s="2">
        <v>7.81</v>
      </c>
      <c r="Z1233" s="2">
        <v>4.845E-2</v>
      </c>
      <c r="AA1233" s="2">
        <v>3.372E-2</v>
      </c>
      <c r="AB1233" s="2">
        <v>29.362886929999998</v>
      </c>
    </row>
    <row r="1234" spans="1:28" x14ac:dyDescent="0.2">
      <c r="A1234" s="8">
        <v>2829</v>
      </c>
      <c r="B1234" s="5" t="s">
        <v>4179</v>
      </c>
      <c r="C1234" s="5" t="s">
        <v>4180</v>
      </c>
      <c r="D1234" s="5"/>
      <c r="E1234" s="9" t="s">
        <v>4181</v>
      </c>
      <c r="F1234" s="10">
        <v>2018</v>
      </c>
      <c r="G1234" s="10" t="s">
        <v>68</v>
      </c>
      <c r="H1234" s="10"/>
      <c r="I1234" s="10">
        <v>1100</v>
      </c>
      <c r="J1234" s="10" t="s">
        <v>17</v>
      </c>
      <c r="K1234" s="10" t="s">
        <v>1354</v>
      </c>
      <c r="L1234" s="10" t="s">
        <v>18</v>
      </c>
      <c r="M1234" s="11">
        <v>1</v>
      </c>
      <c r="N1234" s="10">
        <v>1</v>
      </c>
      <c r="O1234" s="12" t="s">
        <v>4182</v>
      </c>
      <c r="P1234" s="11">
        <f ca="1">IFERROR(__xludf.DUMMYFUNCTION("COUNTA(SPLIT(Q1234,"" ""))"),144)</f>
        <v>144</v>
      </c>
      <c r="Q1234" s="11">
        <v>8</v>
      </c>
      <c r="R1234" s="11">
        <f ca="1">IFERROR(__xludf.DUMMYFUNCTION("COUNTA(SPLIT($Q1234,CHAR(10),FALSE))"),1)</f>
        <v>1</v>
      </c>
      <c r="S1234" s="2">
        <v>0.31540780200000001</v>
      </c>
      <c r="T1234" s="2">
        <v>0.48702119700000002</v>
      </c>
      <c r="U1234" s="2">
        <v>63.44</v>
      </c>
      <c r="V1234" s="2">
        <v>9.01</v>
      </c>
      <c r="W1234" s="2">
        <v>10.38</v>
      </c>
      <c r="X1234" s="2">
        <v>11</v>
      </c>
      <c r="Y1234" s="2">
        <v>7.97</v>
      </c>
      <c r="Z1234" s="2">
        <v>0.25129000000000001</v>
      </c>
      <c r="AA1234" s="2">
        <v>0.26373999999999997</v>
      </c>
      <c r="AB1234" s="2">
        <v>15.47248237</v>
      </c>
    </row>
    <row r="1235" spans="1:28" x14ac:dyDescent="0.2">
      <c r="A1235" s="8">
        <v>2830</v>
      </c>
      <c r="B1235" s="5" t="s">
        <v>4183</v>
      </c>
      <c r="C1235" s="5" t="s">
        <v>4184</v>
      </c>
      <c r="D1235" s="5"/>
      <c r="E1235" s="9" t="s">
        <v>4185</v>
      </c>
      <c r="F1235" s="10">
        <v>2018</v>
      </c>
      <c r="G1235" s="10" t="s">
        <v>68</v>
      </c>
      <c r="H1235" s="10"/>
      <c r="I1235" s="10">
        <v>1300</v>
      </c>
      <c r="J1235" s="10" t="s">
        <v>17</v>
      </c>
      <c r="K1235" s="10" t="s">
        <v>1354</v>
      </c>
      <c r="L1235" s="10" t="s">
        <v>18</v>
      </c>
      <c r="M1235" s="11">
        <v>1</v>
      </c>
      <c r="N1235" s="10">
        <v>1</v>
      </c>
      <c r="O1235" s="12" t="s">
        <v>4186</v>
      </c>
      <c r="P1235" s="11">
        <f ca="1">IFERROR(__xludf.DUMMYFUNCTION("COUNTA(SPLIT(Q1235,"" ""))"),170)</f>
        <v>170</v>
      </c>
      <c r="Q1235" s="11">
        <v>8</v>
      </c>
      <c r="R1235" s="11">
        <f ca="1">IFERROR(__xludf.DUMMYFUNCTION("COUNTA(SPLIT($Q1235,CHAR(10),FALSE))"),1)</f>
        <v>1</v>
      </c>
      <c r="S1235" s="2">
        <v>-0.53523014800000002</v>
      </c>
      <c r="T1235" s="2">
        <v>0.45327198899999999</v>
      </c>
      <c r="U1235" s="2">
        <v>37.47</v>
      </c>
      <c r="V1235" s="2">
        <v>13.31</v>
      </c>
      <c r="W1235" s="2">
        <v>15.08</v>
      </c>
      <c r="X1235" s="2">
        <v>15</v>
      </c>
      <c r="Y1235" s="2">
        <v>9.98</v>
      </c>
      <c r="Z1235" s="2">
        <v>0.27455000000000002</v>
      </c>
      <c r="AA1235" s="2">
        <v>0.25135999999999997</v>
      </c>
      <c r="AB1235" s="2">
        <v>12.254830139999999</v>
      </c>
    </row>
    <row r="1236" spans="1:28" x14ac:dyDescent="0.2">
      <c r="A1236" s="8">
        <v>2831</v>
      </c>
      <c r="B1236" s="5" t="s">
        <v>1319</v>
      </c>
      <c r="C1236" s="5" t="s">
        <v>4187</v>
      </c>
      <c r="D1236" s="5"/>
      <c r="E1236" s="9" t="s">
        <v>4188</v>
      </c>
      <c r="F1236" s="10">
        <v>2018</v>
      </c>
      <c r="G1236" s="10" t="s">
        <v>68</v>
      </c>
      <c r="H1236" s="10" t="s">
        <v>1346</v>
      </c>
      <c r="I1236" s="10">
        <v>900</v>
      </c>
      <c r="J1236" s="10" t="s">
        <v>51</v>
      </c>
      <c r="K1236" s="10" t="s">
        <v>1323</v>
      </c>
      <c r="L1236" s="10" t="s">
        <v>18</v>
      </c>
      <c r="M1236" s="11">
        <v>1</v>
      </c>
      <c r="N1236" s="10">
        <v>1</v>
      </c>
      <c r="O1236" s="12" t="s">
        <v>4189</v>
      </c>
      <c r="P1236" s="11">
        <f ca="1">IFERROR(__xludf.DUMMYFUNCTION("COUNTA(SPLIT(Q1236,"" ""))"),181)</f>
        <v>181</v>
      </c>
      <c r="Q1236" s="11">
        <v>16</v>
      </c>
      <c r="R1236" s="11">
        <f ca="1">IFERROR(__xludf.DUMMYFUNCTION("COUNTA(SPLIT($Q1236,CHAR(10),FALSE))"),2)</f>
        <v>2</v>
      </c>
      <c r="S1236" s="2">
        <v>-1.5691260229999999</v>
      </c>
      <c r="T1236" s="2">
        <v>0.46866308099999998</v>
      </c>
      <c r="U1236" s="2">
        <v>77.22</v>
      </c>
      <c r="V1236" s="2">
        <v>5.31</v>
      </c>
      <c r="W1236" s="2">
        <v>5.26</v>
      </c>
      <c r="X1236" s="2">
        <v>8</v>
      </c>
      <c r="Y1236" s="2">
        <v>8.5399999999999991</v>
      </c>
      <c r="Z1236" s="2">
        <v>0.27612999999999999</v>
      </c>
      <c r="AA1236" s="2">
        <v>0.26801000000000003</v>
      </c>
      <c r="AB1236" s="2">
        <v>24.756636279999999</v>
      </c>
    </row>
    <row r="1237" spans="1:28" x14ac:dyDescent="0.2">
      <c r="A1237" s="8">
        <v>2832</v>
      </c>
      <c r="B1237" s="5" t="s">
        <v>4190</v>
      </c>
      <c r="C1237" s="5" t="s">
        <v>4191</v>
      </c>
      <c r="D1237" s="5" t="s">
        <v>1450</v>
      </c>
      <c r="E1237" s="9" t="s">
        <v>1451</v>
      </c>
      <c r="F1237" s="10">
        <v>2018</v>
      </c>
      <c r="G1237" s="10" t="s">
        <v>16</v>
      </c>
      <c r="H1237" s="10"/>
      <c r="I1237" s="10">
        <v>500</v>
      </c>
      <c r="J1237" s="10" t="s">
        <v>17</v>
      </c>
      <c r="K1237" s="10" t="s">
        <v>1354</v>
      </c>
      <c r="L1237" s="10" t="s">
        <v>18</v>
      </c>
      <c r="M1237" s="11">
        <v>1</v>
      </c>
      <c r="N1237" s="10">
        <v>1</v>
      </c>
      <c r="O1237" s="12" t="s">
        <v>4192</v>
      </c>
      <c r="P1237" s="11">
        <f ca="1">IFERROR(__xludf.DUMMYFUNCTION("COUNTA(SPLIT(Q1237,"" ""))"),192)</f>
        <v>192</v>
      </c>
      <c r="Q1237" s="11">
        <v>20</v>
      </c>
      <c r="R1237" s="11">
        <f ca="1">IFERROR(__xludf.DUMMYFUNCTION("COUNTA(SPLIT($Q1237,CHAR(10),FALSE))"),1)</f>
        <v>1</v>
      </c>
      <c r="S1237" s="2">
        <v>1.583846826</v>
      </c>
      <c r="T1237" s="2">
        <v>0.62477639200000001</v>
      </c>
      <c r="U1237" s="2">
        <v>90.9</v>
      </c>
      <c r="V1237" s="2">
        <v>2.97</v>
      </c>
      <c r="W1237" s="2">
        <v>1.66</v>
      </c>
      <c r="X1237" s="2">
        <v>7</v>
      </c>
      <c r="Y1237" s="2">
        <v>5.18</v>
      </c>
      <c r="Z1237" s="2">
        <v>-1.0279999999999999E-2</v>
      </c>
      <c r="AA1237" s="2">
        <v>-2.0500000000000001E-2</v>
      </c>
      <c r="AB1237" s="2">
        <v>32.552042849999999</v>
      </c>
    </row>
    <row r="1238" spans="1:28" x14ac:dyDescent="0.2">
      <c r="A1238" s="8">
        <v>2833</v>
      </c>
      <c r="B1238" s="5" t="s">
        <v>4193</v>
      </c>
      <c r="C1238" s="5" t="s">
        <v>4194</v>
      </c>
      <c r="D1238" s="5" t="s">
        <v>1450</v>
      </c>
      <c r="E1238" s="14" t="s">
        <v>1402</v>
      </c>
      <c r="F1238" s="10">
        <v>2018</v>
      </c>
      <c r="G1238" s="10" t="s">
        <v>16</v>
      </c>
      <c r="H1238" s="10"/>
      <c r="I1238" s="10">
        <v>700</v>
      </c>
      <c r="J1238" s="10" t="s">
        <v>17</v>
      </c>
      <c r="K1238" s="10" t="s">
        <v>1354</v>
      </c>
      <c r="L1238" s="10" t="s">
        <v>18</v>
      </c>
      <c r="M1238" s="11">
        <v>1</v>
      </c>
      <c r="N1238" s="10">
        <v>1</v>
      </c>
      <c r="O1238" s="12" t="s">
        <v>4195</v>
      </c>
      <c r="P1238" s="11">
        <f ca="1">IFERROR(__xludf.DUMMYFUNCTION("COUNTA(SPLIT(Q1238,"" ""))"),153)</f>
        <v>153</v>
      </c>
      <c r="Q1238" s="11">
        <v>11</v>
      </c>
      <c r="R1238" s="11">
        <f ca="1">IFERROR(__xludf.DUMMYFUNCTION("COUNTA(SPLIT($Q1238,CHAR(10),FALSE))"),1)</f>
        <v>1</v>
      </c>
      <c r="S1238" s="2">
        <v>0.33081030500000003</v>
      </c>
      <c r="T1238" s="2">
        <v>0.51208715999999999</v>
      </c>
      <c r="U1238" s="2">
        <v>84.34</v>
      </c>
      <c r="V1238" s="2">
        <v>4.95</v>
      </c>
      <c r="W1238" s="2">
        <v>5.72</v>
      </c>
      <c r="X1238" s="2">
        <v>7</v>
      </c>
      <c r="Y1238" s="2">
        <v>6.8</v>
      </c>
      <c r="Z1238" s="2">
        <v>0.10466</v>
      </c>
      <c r="AA1238" s="2">
        <v>0.12257</v>
      </c>
      <c r="AB1238" s="2">
        <v>20.91297132</v>
      </c>
    </row>
    <row r="1239" spans="1:28" x14ac:dyDescent="0.2">
      <c r="A1239" s="8">
        <v>2834</v>
      </c>
      <c r="B1239" s="5" t="s">
        <v>4196</v>
      </c>
      <c r="C1239" s="5" t="s">
        <v>4197</v>
      </c>
      <c r="D1239" s="5" t="s">
        <v>1401</v>
      </c>
      <c r="E1239" s="14" t="s">
        <v>1402</v>
      </c>
      <c r="F1239" s="10">
        <v>2018</v>
      </c>
      <c r="G1239" s="10" t="s">
        <v>16</v>
      </c>
      <c r="H1239" s="10"/>
      <c r="I1239" s="10">
        <v>500</v>
      </c>
      <c r="J1239" s="10" t="s">
        <v>51</v>
      </c>
      <c r="K1239" s="10" t="s">
        <v>1354</v>
      </c>
      <c r="L1239" s="10" t="s">
        <v>18</v>
      </c>
      <c r="M1239" s="11">
        <v>1</v>
      </c>
      <c r="N1239" s="10">
        <v>1</v>
      </c>
      <c r="O1239" s="12" t="s">
        <v>4198</v>
      </c>
      <c r="P1239" s="11">
        <f ca="1">IFERROR(__xludf.DUMMYFUNCTION("COUNTA(SPLIT(Q1239,"" ""))"),201)</f>
        <v>201</v>
      </c>
      <c r="Q1239" s="11">
        <v>26</v>
      </c>
      <c r="R1239" s="11">
        <f ca="1">IFERROR(__xludf.DUMMYFUNCTION("COUNTA(SPLIT($Q1239,CHAR(10),FALSE))"),16)</f>
        <v>16</v>
      </c>
      <c r="S1239" s="2">
        <v>0.31418937899999999</v>
      </c>
      <c r="T1239" s="2">
        <v>0.50409828000000001</v>
      </c>
      <c r="U1239" s="2">
        <v>94.19</v>
      </c>
      <c r="V1239" s="2">
        <v>2.04</v>
      </c>
      <c r="W1239" s="2">
        <v>0.31</v>
      </c>
      <c r="X1239" s="2">
        <v>5</v>
      </c>
      <c r="Y1239" s="2">
        <v>5.59</v>
      </c>
      <c r="Z1239" s="2">
        <v>3.3500000000000001E-3</v>
      </c>
      <c r="AA1239" s="2">
        <v>-1.985E-2</v>
      </c>
      <c r="AB1239" s="2">
        <v>37.200733900000003</v>
      </c>
    </row>
    <row r="1240" spans="1:28" x14ac:dyDescent="0.2">
      <c r="A1240" s="8">
        <v>2835</v>
      </c>
      <c r="B1240" s="5" t="s">
        <v>4196</v>
      </c>
      <c r="C1240" s="5" t="s">
        <v>4199</v>
      </c>
      <c r="D1240" s="5" t="s">
        <v>2682</v>
      </c>
      <c r="E1240" s="14" t="s">
        <v>1402</v>
      </c>
      <c r="F1240" s="10">
        <v>2018</v>
      </c>
      <c r="G1240" s="10" t="s">
        <v>16</v>
      </c>
      <c r="H1240" s="10"/>
      <c r="I1240" s="10">
        <v>300</v>
      </c>
      <c r="J1240" s="10" t="s">
        <v>17</v>
      </c>
      <c r="K1240" s="10" t="s">
        <v>1354</v>
      </c>
      <c r="L1240" s="10" t="s">
        <v>18</v>
      </c>
      <c r="M1240" s="11">
        <v>1</v>
      </c>
      <c r="N1240" s="10">
        <v>1</v>
      </c>
      <c r="O1240" s="12" t="s">
        <v>4200</v>
      </c>
      <c r="P1240" s="11">
        <f ca="1">IFERROR(__xludf.DUMMYFUNCTION("COUNTA(SPLIT(Q1240,"" ""))"),186)</f>
        <v>186</v>
      </c>
      <c r="Q1240" s="11">
        <v>29</v>
      </c>
      <c r="R1240" s="11">
        <f ca="1">IFERROR(__xludf.DUMMYFUNCTION("COUNTA(SPLIT($Q1240,CHAR(10),FALSE))"),1)</f>
        <v>1</v>
      </c>
      <c r="S1240" s="2">
        <v>-0.15765416099999999</v>
      </c>
      <c r="T1240" s="2">
        <v>0.49386076000000001</v>
      </c>
      <c r="U1240" s="2">
        <v>93.89</v>
      </c>
      <c r="V1240" s="2">
        <v>1.76</v>
      </c>
      <c r="W1240" s="2">
        <v>0.63</v>
      </c>
      <c r="X1240" s="2">
        <v>6</v>
      </c>
      <c r="Y1240" s="2">
        <v>5.31</v>
      </c>
      <c r="Z1240" s="2">
        <v>6.4549999999999996E-2</v>
      </c>
      <c r="AA1240" s="2">
        <v>4.512E-2</v>
      </c>
      <c r="AB1240" s="2">
        <v>40.385753270000002</v>
      </c>
    </row>
    <row r="1241" spans="1:28" x14ac:dyDescent="0.2">
      <c r="A1241" s="8">
        <v>2836</v>
      </c>
      <c r="B1241" s="5" t="s">
        <v>4201</v>
      </c>
      <c r="C1241" s="5" t="s">
        <v>4202</v>
      </c>
      <c r="D1241" s="5" t="s">
        <v>2855</v>
      </c>
      <c r="E1241" s="9" t="s">
        <v>4203</v>
      </c>
      <c r="F1241" s="10">
        <v>2018</v>
      </c>
      <c r="G1241" s="10" t="s">
        <v>68</v>
      </c>
      <c r="H1241" s="10"/>
      <c r="I1241" s="10">
        <v>700</v>
      </c>
      <c r="J1241" s="10" t="s">
        <v>17</v>
      </c>
      <c r="K1241" s="10" t="s">
        <v>2857</v>
      </c>
      <c r="L1241" s="10" t="s">
        <v>18</v>
      </c>
      <c r="M1241" s="11">
        <v>1</v>
      </c>
      <c r="N1241" s="10">
        <v>1</v>
      </c>
      <c r="O1241" s="12" t="s">
        <v>4204</v>
      </c>
      <c r="P1241" s="11">
        <f ca="1">IFERROR(__xludf.DUMMYFUNCTION("COUNTA(SPLIT(Q1241,"" ""))"),197)</f>
        <v>197</v>
      </c>
      <c r="Q1241" s="11">
        <v>15</v>
      </c>
      <c r="R1241" s="11">
        <f ca="1">IFERROR(__xludf.DUMMYFUNCTION("COUNTA(SPLIT($Q1241,CHAR(10),FALSE))"),3)</f>
        <v>3</v>
      </c>
      <c r="S1241" s="2">
        <v>-0.72907530600000003</v>
      </c>
      <c r="T1241" s="2">
        <v>0.51365264200000005</v>
      </c>
      <c r="U1241" s="2">
        <v>83.26</v>
      </c>
      <c r="V1241" s="2">
        <v>4.9400000000000004</v>
      </c>
      <c r="W1241" s="2">
        <v>3.35</v>
      </c>
      <c r="X1241" s="2">
        <v>7</v>
      </c>
      <c r="Y1241" s="2">
        <v>7.07</v>
      </c>
      <c r="Z1241" s="2">
        <v>0.15654999999999999</v>
      </c>
      <c r="AA1241" s="2">
        <v>0.14746999999999999</v>
      </c>
      <c r="AB1241" s="2">
        <v>26.507912229999999</v>
      </c>
    </row>
    <row r="1242" spans="1:28" x14ac:dyDescent="0.2">
      <c r="A1242" s="8">
        <v>2837</v>
      </c>
      <c r="B1242" s="5" t="s">
        <v>4205</v>
      </c>
      <c r="C1242" s="5" t="s">
        <v>4206</v>
      </c>
      <c r="D1242" s="5"/>
      <c r="E1242" s="9" t="s">
        <v>4207</v>
      </c>
      <c r="F1242" s="10">
        <v>2018</v>
      </c>
      <c r="G1242" s="10" t="s">
        <v>68</v>
      </c>
      <c r="H1242" s="10"/>
      <c r="I1242" s="10">
        <v>1300</v>
      </c>
      <c r="J1242" s="10" t="s">
        <v>17</v>
      </c>
      <c r="K1242" s="10" t="s">
        <v>1354</v>
      </c>
      <c r="L1242" s="10" t="s">
        <v>18</v>
      </c>
      <c r="M1242" s="11">
        <v>1</v>
      </c>
      <c r="N1242" s="10">
        <v>1</v>
      </c>
      <c r="O1242" s="12" t="s">
        <v>4208</v>
      </c>
      <c r="P1242" s="11">
        <f ca="1">IFERROR(__xludf.DUMMYFUNCTION("COUNTA(SPLIT(Q1242,"" ""))"),156)</f>
        <v>156</v>
      </c>
      <c r="Q1242" s="11">
        <v>8</v>
      </c>
      <c r="R1242" s="11">
        <f ca="1">IFERROR(__xludf.DUMMYFUNCTION("COUNTA(SPLIT($Q1242,CHAR(10),FALSE))"),1)</f>
        <v>1</v>
      </c>
      <c r="S1242" s="2">
        <v>-1.363978683</v>
      </c>
      <c r="T1242" s="2">
        <v>0.49096509599999999</v>
      </c>
      <c r="U1242" s="2">
        <v>61.36</v>
      </c>
      <c r="V1242" s="2">
        <v>9.58</v>
      </c>
      <c r="W1242" s="2">
        <v>10.34</v>
      </c>
      <c r="X1242" s="2">
        <v>12</v>
      </c>
      <c r="Y1242" s="2">
        <v>9.0399999999999991</v>
      </c>
      <c r="Z1242" s="2">
        <v>0.27422999999999997</v>
      </c>
      <c r="AA1242" s="2">
        <v>0.27700999999999998</v>
      </c>
      <c r="AB1242" s="2">
        <v>11.07050046</v>
      </c>
    </row>
    <row r="1243" spans="1:28" x14ac:dyDescent="0.2">
      <c r="A1243" s="8">
        <v>2838</v>
      </c>
      <c r="B1243" s="5" t="s">
        <v>4209</v>
      </c>
      <c r="C1243" s="5" t="s">
        <v>4210</v>
      </c>
      <c r="D1243" s="5"/>
      <c r="E1243" s="9" t="s">
        <v>4211</v>
      </c>
      <c r="F1243" s="10">
        <v>2018</v>
      </c>
      <c r="G1243" s="10" t="s">
        <v>68</v>
      </c>
      <c r="H1243" s="10"/>
      <c r="I1243" s="10">
        <v>1100</v>
      </c>
      <c r="J1243" s="10" t="s">
        <v>51</v>
      </c>
      <c r="K1243" s="10" t="s">
        <v>1354</v>
      </c>
      <c r="L1243" s="10" t="s">
        <v>18</v>
      </c>
      <c r="M1243" s="11">
        <v>1</v>
      </c>
      <c r="N1243" s="10">
        <v>1</v>
      </c>
      <c r="O1243" s="12" t="s">
        <v>4212</v>
      </c>
      <c r="P1243" s="11">
        <f ca="1">IFERROR(__xludf.DUMMYFUNCTION("COUNTA(SPLIT(Q1243,"" ""))"),171)</f>
        <v>171</v>
      </c>
      <c r="Q1243" s="11">
        <v>9</v>
      </c>
      <c r="R1243" s="11">
        <f ca="1">IFERROR(__xludf.DUMMYFUNCTION("COUNTA(SPLIT($Q1243,CHAR(10),FALSE))"),1)</f>
        <v>1</v>
      </c>
      <c r="S1243" s="2">
        <v>7.0826687999999999E-2</v>
      </c>
      <c r="T1243" s="2">
        <v>0.47897868199999999</v>
      </c>
      <c r="U1243" s="2">
        <v>62.26</v>
      </c>
      <c r="V1243" s="2">
        <v>9.3800000000000008</v>
      </c>
      <c r="W1243" s="2">
        <v>10.66</v>
      </c>
      <c r="X1243" s="2">
        <v>12</v>
      </c>
      <c r="Y1243" s="2">
        <v>8.0399999999999991</v>
      </c>
      <c r="Z1243" s="2">
        <v>0.20033000000000001</v>
      </c>
      <c r="AA1243" s="2">
        <v>0.19169</v>
      </c>
      <c r="AB1243" s="2">
        <v>19.518925400000001</v>
      </c>
    </row>
    <row r="1244" spans="1:28" x14ac:dyDescent="0.2">
      <c r="A1244" s="8">
        <v>2839</v>
      </c>
      <c r="B1244" s="5" t="s">
        <v>4213</v>
      </c>
      <c r="C1244" s="5" t="s">
        <v>4214</v>
      </c>
      <c r="D1244" s="5"/>
      <c r="E1244" s="9" t="s">
        <v>4215</v>
      </c>
      <c r="F1244" s="10">
        <v>2018</v>
      </c>
      <c r="G1244" s="10" t="s">
        <v>68</v>
      </c>
      <c r="H1244" s="10"/>
      <c r="I1244" s="10">
        <v>1100</v>
      </c>
      <c r="J1244" s="10" t="s">
        <v>17</v>
      </c>
      <c r="K1244" s="10" t="s">
        <v>1354</v>
      </c>
      <c r="L1244" s="10" t="s">
        <v>18</v>
      </c>
      <c r="M1244" s="11">
        <v>1</v>
      </c>
      <c r="N1244" s="10">
        <v>1</v>
      </c>
      <c r="O1244" s="12" t="s">
        <v>4216</v>
      </c>
      <c r="P1244" s="11">
        <f ca="1">IFERROR(__xludf.DUMMYFUNCTION("COUNTA(SPLIT(Q1244,"" ""))"),160)</f>
        <v>160</v>
      </c>
      <c r="Q1244" s="11">
        <v>5</v>
      </c>
      <c r="R1244" s="11">
        <f ca="1">IFERROR(__xludf.DUMMYFUNCTION("COUNTA(SPLIT($Q1244,CHAR(10),FALSE))"),1)</f>
        <v>1</v>
      </c>
      <c r="S1244" s="2">
        <v>1.0897952150000001</v>
      </c>
      <c r="T1244" s="2">
        <v>0.56025054600000002</v>
      </c>
      <c r="U1244" s="2">
        <v>57.49</v>
      </c>
      <c r="V1244" s="2">
        <v>13.29</v>
      </c>
      <c r="W1244" s="2">
        <v>15.18</v>
      </c>
      <c r="X1244" s="2">
        <v>11</v>
      </c>
      <c r="Y1244" s="2">
        <v>8.07</v>
      </c>
      <c r="Z1244" s="2">
        <v>8.7139999999999995E-2</v>
      </c>
      <c r="AA1244" s="2">
        <v>9.937E-2</v>
      </c>
      <c r="AB1244" s="2">
        <v>21.505787860000002</v>
      </c>
    </row>
    <row r="1245" spans="1:28" x14ac:dyDescent="0.2">
      <c r="A1245" s="8">
        <v>2840</v>
      </c>
      <c r="B1245" s="5" t="s">
        <v>4217</v>
      </c>
      <c r="C1245" s="5" t="s">
        <v>4218</v>
      </c>
      <c r="D1245" s="5" t="s">
        <v>1450</v>
      </c>
      <c r="E1245" s="14" t="s">
        <v>1402</v>
      </c>
      <c r="F1245" s="10">
        <v>2018</v>
      </c>
      <c r="G1245" s="10" t="s">
        <v>16</v>
      </c>
      <c r="H1245" s="10"/>
      <c r="I1245" s="10">
        <v>500</v>
      </c>
      <c r="J1245" s="10" t="s">
        <v>17</v>
      </c>
      <c r="K1245" s="10" t="s">
        <v>1354</v>
      </c>
      <c r="L1245" s="10" t="s">
        <v>22</v>
      </c>
      <c r="M1245" s="11">
        <v>2</v>
      </c>
      <c r="N1245" s="10">
        <v>1.5</v>
      </c>
      <c r="O1245" s="12" t="s">
        <v>4219</v>
      </c>
      <c r="P1245" s="11">
        <f ca="1">IFERROR(__xludf.DUMMYFUNCTION("COUNTA(SPLIT(Q1245,"" ""))"),153)</f>
        <v>153</v>
      </c>
      <c r="Q1245" s="11">
        <v>18</v>
      </c>
      <c r="R1245" s="11">
        <f ca="1">IFERROR(__xludf.DUMMYFUNCTION("COUNTA(SPLIT($Q1245,CHAR(10),FALSE))"),1)</f>
        <v>1</v>
      </c>
      <c r="S1245" s="2">
        <v>0.68420767599999999</v>
      </c>
      <c r="T1245" s="2">
        <v>0.48884370500000002</v>
      </c>
      <c r="U1245" s="2">
        <v>88.73</v>
      </c>
      <c r="V1245" s="2">
        <v>3</v>
      </c>
      <c r="W1245" s="2">
        <v>2.8</v>
      </c>
      <c r="X1245" s="2">
        <v>6</v>
      </c>
      <c r="Y1245" s="2">
        <v>5.19</v>
      </c>
      <c r="Z1245" s="2">
        <v>-2.7599999999999999E-3</v>
      </c>
      <c r="AA1245" s="2">
        <v>7.8499999999999993E-3</v>
      </c>
      <c r="AB1245" s="2">
        <v>21.73555996</v>
      </c>
    </row>
    <row r="1246" spans="1:28" x14ac:dyDescent="0.2">
      <c r="A1246" s="8">
        <v>2841</v>
      </c>
      <c r="B1246" s="5" t="s">
        <v>1319</v>
      </c>
      <c r="C1246" s="5" t="s">
        <v>4220</v>
      </c>
      <c r="D1246" s="5"/>
      <c r="E1246" s="9" t="s">
        <v>4221</v>
      </c>
      <c r="F1246" s="10">
        <v>2018</v>
      </c>
      <c r="G1246" s="10" t="s">
        <v>68</v>
      </c>
      <c r="H1246" s="10" t="s">
        <v>1338</v>
      </c>
      <c r="I1246" s="10">
        <v>1300</v>
      </c>
      <c r="J1246" s="10" t="s">
        <v>17</v>
      </c>
      <c r="K1246" s="10" t="s">
        <v>1323</v>
      </c>
      <c r="L1246" s="10" t="s">
        <v>18</v>
      </c>
      <c r="M1246" s="11">
        <v>1</v>
      </c>
      <c r="N1246" s="10">
        <v>1</v>
      </c>
      <c r="O1246" s="12" t="s">
        <v>4222</v>
      </c>
      <c r="P1246" s="11">
        <f ca="1">IFERROR(__xludf.DUMMYFUNCTION("COUNTA(SPLIT(Q1246,"" ""))"),179)</f>
        <v>179</v>
      </c>
      <c r="Q1246" s="11">
        <v>9</v>
      </c>
      <c r="R1246" s="11">
        <f ca="1">IFERROR(__xludf.DUMMYFUNCTION("COUNTA(SPLIT($Q1246,CHAR(10),FALSE))"),1)</f>
        <v>1</v>
      </c>
      <c r="S1246" s="2">
        <v>-3.4634634119999999</v>
      </c>
      <c r="T1246" s="2">
        <v>0.56617798100000005</v>
      </c>
      <c r="U1246" s="2">
        <v>45.27</v>
      </c>
      <c r="V1246" s="2">
        <v>11.94</v>
      </c>
      <c r="W1246" s="2">
        <v>12.68</v>
      </c>
      <c r="X1246" s="2">
        <v>13</v>
      </c>
      <c r="Y1246" s="2">
        <v>10.74</v>
      </c>
      <c r="Z1246" s="2">
        <v>0.47417999999999999</v>
      </c>
      <c r="AA1246" s="2">
        <v>0.45983000000000002</v>
      </c>
      <c r="AB1246" s="2">
        <v>9.391936394</v>
      </c>
    </row>
    <row r="1247" spans="1:28" x14ac:dyDescent="0.2">
      <c r="A1247" s="8">
        <v>2842</v>
      </c>
      <c r="B1247" s="5" t="s">
        <v>1319</v>
      </c>
      <c r="C1247" s="5" t="s">
        <v>4223</v>
      </c>
      <c r="D1247" s="5"/>
      <c r="E1247" s="9" t="s">
        <v>4224</v>
      </c>
      <c r="F1247" s="10">
        <v>2018</v>
      </c>
      <c r="G1247" s="10" t="s">
        <v>68</v>
      </c>
      <c r="H1247" s="10" t="s">
        <v>1338</v>
      </c>
      <c r="I1247" s="10">
        <v>1100</v>
      </c>
      <c r="J1247" s="10" t="s">
        <v>877</v>
      </c>
      <c r="K1247" s="10" t="s">
        <v>1323</v>
      </c>
      <c r="L1247" s="10" t="s">
        <v>18</v>
      </c>
      <c r="M1247" s="11">
        <v>1</v>
      </c>
      <c r="N1247" s="10">
        <v>1</v>
      </c>
      <c r="O1247" s="12" t="s">
        <v>4225</v>
      </c>
      <c r="P1247" s="11">
        <f ca="1">IFERROR(__xludf.DUMMYFUNCTION("COUNTA(SPLIT(Q1247,"" ""))"),139)</f>
        <v>139</v>
      </c>
      <c r="Q1247" s="11">
        <v>9</v>
      </c>
      <c r="R1247" s="11">
        <f ca="1">IFERROR(__xludf.DUMMYFUNCTION("COUNTA(SPLIT($Q1247,CHAR(10),FALSE))"),4)</f>
        <v>4</v>
      </c>
      <c r="S1247" s="2">
        <v>1.174546793</v>
      </c>
      <c r="T1247" s="2">
        <v>0.53196425400000003</v>
      </c>
      <c r="U1247" s="2">
        <v>56.77</v>
      </c>
      <c r="V1247" s="2">
        <v>9.26</v>
      </c>
      <c r="W1247" s="2">
        <v>9.4</v>
      </c>
      <c r="X1247" s="2">
        <v>11</v>
      </c>
      <c r="Y1247" s="2">
        <v>8.5299999999999994</v>
      </c>
      <c r="Z1247" s="2">
        <v>0.18390000000000001</v>
      </c>
      <c r="AA1247" s="2">
        <v>0.18260999999999999</v>
      </c>
      <c r="AB1247" s="2">
        <v>15.24837196</v>
      </c>
    </row>
    <row r="1248" spans="1:28" x14ac:dyDescent="0.2">
      <c r="A1248" s="8">
        <v>2843</v>
      </c>
      <c r="B1248" s="5" t="s">
        <v>1319</v>
      </c>
      <c r="C1248" s="5" t="s">
        <v>4226</v>
      </c>
      <c r="D1248" s="5"/>
      <c r="E1248" s="9" t="s">
        <v>4227</v>
      </c>
      <c r="F1248" s="10">
        <v>2018</v>
      </c>
      <c r="G1248" s="10" t="s">
        <v>68</v>
      </c>
      <c r="H1248" s="10" t="s">
        <v>1338</v>
      </c>
      <c r="I1248" s="10">
        <v>1100</v>
      </c>
      <c r="J1248" s="10" t="s">
        <v>17</v>
      </c>
      <c r="K1248" s="10" t="s">
        <v>1323</v>
      </c>
      <c r="L1248" s="10" t="s">
        <v>18</v>
      </c>
      <c r="M1248" s="11">
        <v>1</v>
      </c>
      <c r="N1248" s="10">
        <v>1</v>
      </c>
      <c r="O1248" s="12" t="s">
        <v>4228</v>
      </c>
      <c r="P1248" s="11">
        <f ca="1">IFERROR(__xludf.DUMMYFUNCTION("COUNTA(SPLIT(Q1248,"" ""))"),190)</f>
        <v>190</v>
      </c>
      <c r="Q1248" s="11">
        <v>11</v>
      </c>
      <c r="R1248" s="11">
        <f ca="1">IFERROR(__xludf.DUMMYFUNCTION("COUNTA(SPLIT($Q1248,CHAR(10),FALSE))"),2)</f>
        <v>2</v>
      </c>
      <c r="S1248" s="2">
        <v>-2.6807674119999998</v>
      </c>
      <c r="T1248" s="2">
        <v>0.54935631500000004</v>
      </c>
      <c r="U1248" s="2">
        <v>44.82</v>
      </c>
      <c r="V1248" s="2">
        <v>11.32</v>
      </c>
      <c r="W1248" s="2">
        <v>11.58</v>
      </c>
      <c r="X1248" s="2">
        <v>13</v>
      </c>
      <c r="Y1248" s="2">
        <v>9.8699999999999992</v>
      </c>
      <c r="Z1248" s="2">
        <v>0.21668999999999999</v>
      </c>
      <c r="AA1248" s="2">
        <v>0.20105000000000001</v>
      </c>
      <c r="AB1248" s="2">
        <v>9.6100571549999998</v>
      </c>
    </row>
    <row r="1249" spans="1:28" x14ac:dyDescent="0.2">
      <c r="A1249" s="8">
        <v>2844</v>
      </c>
      <c r="B1249" s="5" t="s">
        <v>4229</v>
      </c>
      <c r="C1249" s="5" t="s">
        <v>4230</v>
      </c>
      <c r="D1249" s="5"/>
      <c r="E1249" s="9" t="s">
        <v>4231</v>
      </c>
      <c r="F1249" s="10">
        <v>2018</v>
      </c>
      <c r="G1249" s="10" t="s">
        <v>68</v>
      </c>
      <c r="H1249" s="10"/>
      <c r="I1249" s="10">
        <v>1100</v>
      </c>
      <c r="J1249" s="10" t="s">
        <v>51</v>
      </c>
      <c r="K1249" s="10" t="s">
        <v>1354</v>
      </c>
      <c r="L1249" s="10" t="s">
        <v>18</v>
      </c>
      <c r="M1249" s="11">
        <v>1</v>
      </c>
      <c r="N1249" s="10">
        <v>1</v>
      </c>
      <c r="O1249" s="12" t="s">
        <v>4232</v>
      </c>
      <c r="P1249" s="11">
        <f ca="1">IFERROR(__xludf.DUMMYFUNCTION("COUNTA(SPLIT(Q1249,"" ""))"),164)</f>
        <v>164</v>
      </c>
      <c r="Q1249" s="11">
        <v>11</v>
      </c>
      <c r="R1249" s="11">
        <f ca="1">IFERROR(__xludf.DUMMYFUNCTION("COUNTA(SPLIT($Q1249,CHAR(10),FALSE))"),5)</f>
        <v>5</v>
      </c>
      <c r="S1249" s="2">
        <v>-0.58858188099999997</v>
      </c>
      <c r="T1249" s="2">
        <v>0.490920468</v>
      </c>
      <c r="U1249" s="2">
        <v>46.47</v>
      </c>
      <c r="V1249" s="2">
        <v>10.46</v>
      </c>
      <c r="W1249" s="2">
        <v>9.68</v>
      </c>
      <c r="X1249" s="2">
        <v>12</v>
      </c>
      <c r="Y1249" s="2">
        <v>10.09</v>
      </c>
      <c r="Z1249" s="2">
        <v>0.25192999999999999</v>
      </c>
      <c r="AA1249" s="2">
        <v>0.24276</v>
      </c>
      <c r="AB1249" s="2">
        <v>8.3293441959999992</v>
      </c>
    </row>
    <row r="1250" spans="1:28" x14ac:dyDescent="0.2">
      <c r="A1250" s="8">
        <v>2845</v>
      </c>
      <c r="B1250" s="5" t="s">
        <v>4233</v>
      </c>
      <c r="C1250" s="5" t="s">
        <v>4234</v>
      </c>
      <c r="D1250" s="5"/>
      <c r="E1250" s="9" t="s">
        <v>4235</v>
      </c>
      <c r="F1250" s="10">
        <v>2018</v>
      </c>
      <c r="G1250" s="10" t="s">
        <v>68</v>
      </c>
      <c r="H1250" s="10"/>
      <c r="I1250" s="10">
        <v>1300</v>
      </c>
      <c r="J1250" s="10" t="s">
        <v>17</v>
      </c>
      <c r="K1250" s="10" t="s">
        <v>1354</v>
      </c>
      <c r="L1250" s="10" t="s">
        <v>22</v>
      </c>
      <c r="M1250" s="11">
        <v>2</v>
      </c>
      <c r="N1250" s="10">
        <v>2</v>
      </c>
      <c r="O1250" s="12" t="s">
        <v>4236</v>
      </c>
      <c r="P1250" s="11">
        <f ca="1">IFERROR(__xludf.DUMMYFUNCTION("COUNTA(SPLIT(Q1250,"" ""))"),163)</f>
        <v>163</v>
      </c>
      <c r="Q1250" s="11">
        <v>8</v>
      </c>
      <c r="R1250" s="11">
        <f ca="1">IFERROR(__xludf.DUMMYFUNCTION("COUNTA(SPLIT($Q1250,CHAR(10),FALSE))"),1)</f>
        <v>1</v>
      </c>
      <c r="S1250" s="2">
        <v>1.0256167759999999</v>
      </c>
      <c r="T1250" s="2">
        <v>0.53220120800000004</v>
      </c>
      <c r="U1250" s="2">
        <v>57.44</v>
      </c>
      <c r="V1250" s="2">
        <v>10.31</v>
      </c>
      <c r="W1250" s="2">
        <v>10.46</v>
      </c>
      <c r="X1250" s="2">
        <v>12</v>
      </c>
      <c r="Y1250" s="2">
        <v>7.26</v>
      </c>
      <c r="Z1250" s="2">
        <v>0.18634999999999999</v>
      </c>
      <c r="AA1250" s="2">
        <v>0.18987999999999999</v>
      </c>
      <c r="AB1250" s="2">
        <v>24.365100300000002</v>
      </c>
    </row>
    <row r="1251" spans="1:28" x14ac:dyDescent="0.2">
      <c r="A1251" s="8">
        <v>2847</v>
      </c>
      <c r="B1251" s="5" t="s">
        <v>4237</v>
      </c>
      <c r="C1251" s="5" t="s">
        <v>4238</v>
      </c>
      <c r="D1251" s="5" t="s">
        <v>2855</v>
      </c>
      <c r="E1251" s="9" t="s">
        <v>4239</v>
      </c>
      <c r="F1251" s="10">
        <v>2018</v>
      </c>
      <c r="G1251" s="10" t="s">
        <v>68</v>
      </c>
      <c r="H1251" s="10"/>
      <c r="I1251" s="10">
        <v>1100</v>
      </c>
      <c r="J1251" s="10" t="s">
        <v>17</v>
      </c>
      <c r="K1251" s="10" t="s">
        <v>2857</v>
      </c>
      <c r="L1251" s="10" t="s">
        <v>18</v>
      </c>
      <c r="M1251" s="11">
        <v>1</v>
      </c>
      <c r="N1251" s="10">
        <v>1</v>
      </c>
      <c r="O1251" s="12" t="s">
        <v>4240</v>
      </c>
      <c r="P1251" s="11">
        <f ca="1">IFERROR(__xludf.DUMMYFUNCTION("COUNTA(SPLIT(Q1251,"" ""))"),188)</f>
        <v>188</v>
      </c>
      <c r="Q1251" s="11">
        <v>11</v>
      </c>
      <c r="R1251" s="11">
        <f ca="1">IFERROR(__xludf.DUMMYFUNCTION("COUNTA(SPLIT($Q1251,CHAR(10),FALSE))"),2)</f>
        <v>2</v>
      </c>
      <c r="S1251" s="2">
        <v>0.25610868799999997</v>
      </c>
      <c r="T1251" s="2">
        <v>0.52863254800000004</v>
      </c>
      <c r="U1251" s="2">
        <v>70.33</v>
      </c>
      <c r="V1251" s="2">
        <v>7.72</v>
      </c>
      <c r="W1251" s="2">
        <v>7.51</v>
      </c>
      <c r="X1251" s="2">
        <v>8</v>
      </c>
      <c r="Y1251" s="2">
        <v>8.5</v>
      </c>
      <c r="Z1251" s="2">
        <v>0.13766999999999999</v>
      </c>
      <c r="AA1251" s="2">
        <v>0.12495000000000001</v>
      </c>
      <c r="AB1251" s="2">
        <v>15.99335518</v>
      </c>
    </row>
    <row r="1252" spans="1:28" x14ac:dyDescent="0.2">
      <c r="A1252" s="8">
        <v>2849</v>
      </c>
      <c r="B1252" s="5" t="s">
        <v>4237</v>
      </c>
      <c r="C1252" s="5" t="s">
        <v>4241</v>
      </c>
      <c r="D1252" s="5" t="s">
        <v>2855</v>
      </c>
      <c r="E1252" s="9" t="s">
        <v>4242</v>
      </c>
      <c r="F1252" s="10">
        <v>2018</v>
      </c>
      <c r="G1252" s="10" t="s">
        <v>68</v>
      </c>
      <c r="H1252" s="10"/>
      <c r="I1252" s="10">
        <v>1300</v>
      </c>
      <c r="J1252" s="10" t="s">
        <v>17</v>
      </c>
      <c r="K1252" s="10" t="s">
        <v>2857</v>
      </c>
      <c r="L1252" s="10" t="s">
        <v>18</v>
      </c>
      <c r="M1252" s="11">
        <v>1</v>
      </c>
      <c r="N1252" s="10">
        <v>1</v>
      </c>
      <c r="O1252" s="12" t="s">
        <v>4243</v>
      </c>
      <c r="P1252" s="11">
        <f ca="1">IFERROR(__xludf.DUMMYFUNCTION("COUNTA(SPLIT(Q1252,"" ""))"),189)</f>
        <v>189</v>
      </c>
      <c r="Q1252" s="11">
        <v>10</v>
      </c>
      <c r="R1252" s="11">
        <f ca="1">IFERROR(__xludf.DUMMYFUNCTION("COUNTA(SPLIT($Q1252,CHAR(10),FALSE))"),2)</f>
        <v>2</v>
      </c>
      <c r="S1252" s="2">
        <v>-0.87931386099999997</v>
      </c>
      <c r="T1252" s="2">
        <v>0.47496308100000001</v>
      </c>
      <c r="U1252" s="2">
        <v>46.4</v>
      </c>
      <c r="V1252" s="2">
        <v>11.51</v>
      </c>
      <c r="W1252" s="2">
        <v>11.73</v>
      </c>
      <c r="X1252" s="2">
        <v>14</v>
      </c>
      <c r="Y1252" s="2">
        <v>9.81</v>
      </c>
      <c r="Z1252" s="2">
        <v>0.29970999999999998</v>
      </c>
      <c r="AA1252" s="2">
        <v>0.27416000000000001</v>
      </c>
      <c r="AB1252" s="2">
        <v>13.38177565</v>
      </c>
    </row>
    <row r="1253" spans="1:28" x14ac:dyDescent="0.2">
      <c r="A1253" s="8">
        <v>2850</v>
      </c>
      <c r="B1253" s="5" t="s">
        <v>4244</v>
      </c>
      <c r="C1253" s="5" t="s">
        <v>4245</v>
      </c>
      <c r="D1253" s="5"/>
      <c r="E1253" s="9" t="s">
        <v>4246</v>
      </c>
      <c r="F1253" s="10">
        <v>2018</v>
      </c>
      <c r="G1253" s="10" t="s">
        <v>68</v>
      </c>
      <c r="H1253" s="10"/>
      <c r="I1253" s="10">
        <v>1300</v>
      </c>
      <c r="J1253" s="10" t="s">
        <v>17</v>
      </c>
      <c r="K1253" s="10" t="s">
        <v>1354</v>
      </c>
      <c r="L1253" s="10" t="s">
        <v>18</v>
      </c>
      <c r="M1253" s="11">
        <v>1</v>
      </c>
      <c r="N1253" s="10">
        <v>1</v>
      </c>
      <c r="O1253" s="12" t="s">
        <v>4247</v>
      </c>
      <c r="P1253" s="11">
        <f ca="1">IFERROR(__xludf.DUMMYFUNCTION("COUNTA(SPLIT(Q1253,"" ""))"),191)</f>
        <v>191</v>
      </c>
      <c r="Q1253" s="11">
        <v>9</v>
      </c>
      <c r="R1253" s="11">
        <f ca="1">IFERROR(__xludf.DUMMYFUNCTION("COUNTA(SPLIT($Q1253,CHAR(10),FALSE))"),2)</f>
        <v>2</v>
      </c>
      <c r="S1253" s="2">
        <v>-0.46523442300000001</v>
      </c>
      <c r="T1253" s="2">
        <v>0.47358284299999998</v>
      </c>
      <c r="U1253" s="2">
        <v>42.42</v>
      </c>
      <c r="V1253" s="2">
        <v>12.64</v>
      </c>
      <c r="W1253" s="2">
        <v>12.44</v>
      </c>
      <c r="X1253" s="2">
        <v>15</v>
      </c>
      <c r="Y1253" s="2">
        <v>8.56</v>
      </c>
      <c r="Z1253" s="2">
        <v>0.28423999999999999</v>
      </c>
      <c r="AA1253" s="2">
        <v>0.25924999999999998</v>
      </c>
      <c r="AB1253" s="2">
        <v>16.95475167</v>
      </c>
    </row>
    <row r="1254" spans="1:28" x14ac:dyDescent="0.2">
      <c r="A1254" s="8">
        <v>2851</v>
      </c>
      <c r="B1254" s="5" t="s">
        <v>4248</v>
      </c>
      <c r="C1254" s="5" t="s">
        <v>4249</v>
      </c>
      <c r="D1254" s="5"/>
      <c r="E1254" s="9" t="s">
        <v>4250</v>
      </c>
      <c r="F1254" s="10">
        <v>2018</v>
      </c>
      <c r="G1254" s="10" t="s">
        <v>68</v>
      </c>
      <c r="H1254" s="10"/>
      <c r="I1254" s="10">
        <v>1300</v>
      </c>
      <c r="J1254" s="10" t="s">
        <v>51</v>
      </c>
      <c r="K1254" s="10" t="s">
        <v>1354</v>
      </c>
      <c r="L1254" s="10" t="s">
        <v>22</v>
      </c>
      <c r="M1254" s="11">
        <v>2</v>
      </c>
      <c r="N1254" s="10">
        <v>2</v>
      </c>
      <c r="O1254" s="12" t="s">
        <v>4251</v>
      </c>
      <c r="P1254" s="11">
        <f ca="1">IFERROR(__xludf.DUMMYFUNCTION("COUNTA(SPLIT(Q1254,"" ""))"),162)</f>
        <v>162</v>
      </c>
      <c r="Q1254" s="11">
        <v>7</v>
      </c>
      <c r="R1254" s="11">
        <f ca="1">IFERROR(__xludf.DUMMYFUNCTION("COUNTA(SPLIT($Q1254,CHAR(10),FALSE))"),1)</f>
        <v>1</v>
      </c>
      <c r="S1254" s="2">
        <v>0.85760468199999995</v>
      </c>
      <c r="T1254" s="2">
        <v>0.49325629999999998</v>
      </c>
      <c r="U1254" s="2">
        <v>47.9</v>
      </c>
      <c r="V1254" s="2">
        <v>12.4</v>
      </c>
      <c r="W1254" s="2">
        <v>15.27</v>
      </c>
      <c r="X1254" s="2">
        <v>12</v>
      </c>
      <c r="Y1254" s="2">
        <v>9.0299999999999994</v>
      </c>
      <c r="Z1254" s="2">
        <v>0.13819999999999999</v>
      </c>
      <c r="AA1254" s="2">
        <v>0.13228000000000001</v>
      </c>
      <c r="AB1254" s="2">
        <v>14.24725656</v>
      </c>
    </row>
    <row r="1255" spans="1:28" x14ac:dyDescent="0.2">
      <c r="A1255" s="8">
        <v>2852</v>
      </c>
      <c r="B1255" s="5" t="s">
        <v>4252</v>
      </c>
      <c r="C1255" s="5" t="s">
        <v>4253</v>
      </c>
      <c r="D1255" s="5"/>
      <c r="E1255" s="9" t="s">
        <v>4254</v>
      </c>
      <c r="F1255" s="10">
        <v>2018</v>
      </c>
      <c r="G1255" s="10" t="s">
        <v>68</v>
      </c>
      <c r="H1255" s="10"/>
      <c r="I1255" s="10">
        <v>900</v>
      </c>
      <c r="J1255" s="10" t="s">
        <v>17</v>
      </c>
      <c r="K1255" s="10" t="s">
        <v>1354</v>
      </c>
      <c r="L1255" s="10" t="s">
        <v>18</v>
      </c>
      <c r="M1255" s="11">
        <v>1</v>
      </c>
      <c r="N1255" s="10">
        <v>1</v>
      </c>
      <c r="O1255" s="12" t="s">
        <v>4255</v>
      </c>
      <c r="P1255" s="11">
        <f ca="1">IFERROR(__xludf.DUMMYFUNCTION("COUNTA(SPLIT(Q1255,"" ""))"),177)</f>
        <v>177</v>
      </c>
      <c r="Q1255" s="11">
        <v>11</v>
      </c>
      <c r="R1255" s="11">
        <f ca="1">IFERROR(__xludf.DUMMYFUNCTION("COUNTA(SPLIT($Q1255,CHAR(10),FALSE))"),1)</f>
        <v>1</v>
      </c>
      <c r="S1255" s="2">
        <v>-0.51032732300000005</v>
      </c>
      <c r="T1255" s="2">
        <v>0.46787769099999998</v>
      </c>
      <c r="U1255" s="2">
        <v>70.48</v>
      </c>
      <c r="V1255" s="2">
        <v>7.52</v>
      </c>
      <c r="W1255" s="2">
        <v>7.91</v>
      </c>
      <c r="X1255" s="2">
        <v>11</v>
      </c>
      <c r="Y1255" s="2">
        <v>7.07</v>
      </c>
      <c r="Z1255" s="2">
        <v>0.19355</v>
      </c>
      <c r="AA1255" s="2">
        <v>0.18953</v>
      </c>
      <c r="AB1255" s="2">
        <v>23.488016120000001</v>
      </c>
    </row>
    <row r="1256" spans="1:28" x14ac:dyDescent="0.2">
      <c r="A1256" s="8">
        <v>2853</v>
      </c>
      <c r="B1256" s="5" t="s">
        <v>4256</v>
      </c>
      <c r="C1256" s="5" t="s">
        <v>4257</v>
      </c>
      <c r="D1256" s="5"/>
      <c r="E1256" s="9" t="s">
        <v>4258</v>
      </c>
      <c r="F1256" s="10">
        <v>2018</v>
      </c>
      <c r="G1256" s="10" t="s">
        <v>68</v>
      </c>
      <c r="H1256" s="10"/>
      <c r="I1256" s="10">
        <v>1100</v>
      </c>
      <c r="J1256" s="10" t="s">
        <v>17</v>
      </c>
      <c r="K1256" s="10" t="s">
        <v>1354</v>
      </c>
      <c r="L1256" s="10" t="s">
        <v>18</v>
      </c>
      <c r="M1256" s="11">
        <v>1</v>
      </c>
      <c r="N1256" s="10">
        <v>1</v>
      </c>
      <c r="O1256" s="12" t="s">
        <v>4259</v>
      </c>
      <c r="P1256" s="11">
        <f ca="1">IFERROR(__xludf.DUMMYFUNCTION("COUNTA(SPLIT(Q1256,"" ""))"),175)</f>
        <v>175</v>
      </c>
      <c r="Q1256" s="11">
        <v>8</v>
      </c>
      <c r="R1256" s="11">
        <f ca="1">IFERROR(__xludf.DUMMYFUNCTION("COUNTA(SPLIT($Q1256,CHAR(10),FALSE))"),1)</f>
        <v>1</v>
      </c>
      <c r="S1256" s="2">
        <v>0.35680087300000002</v>
      </c>
      <c r="T1256" s="2">
        <v>0.51249251799999995</v>
      </c>
      <c r="U1256" s="2">
        <v>68.13</v>
      </c>
      <c r="V1256" s="2">
        <v>9.19</v>
      </c>
      <c r="W1256" s="2">
        <v>10.62</v>
      </c>
      <c r="X1256" s="2">
        <v>11</v>
      </c>
      <c r="Y1256" s="2">
        <v>6.71</v>
      </c>
      <c r="Z1256" s="2">
        <v>5.2580000000000002E-2</v>
      </c>
      <c r="AA1256" s="2">
        <v>6.2820000000000001E-2</v>
      </c>
      <c r="AB1256" s="2">
        <v>19.52424208</v>
      </c>
    </row>
    <row r="1257" spans="1:28" x14ac:dyDescent="0.2">
      <c r="A1257" s="8">
        <v>2854</v>
      </c>
      <c r="B1257" s="5" t="s">
        <v>4260</v>
      </c>
      <c r="C1257" s="5" t="s">
        <v>4261</v>
      </c>
      <c r="D1257" s="5"/>
      <c r="E1257" s="9" t="s">
        <v>4262</v>
      </c>
      <c r="F1257" s="10">
        <v>2018</v>
      </c>
      <c r="G1257" s="10" t="s">
        <v>68</v>
      </c>
      <c r="H1257" s="10"/>
      <c r="I1257" s="10">
        <v>1300</v>
      </c>
      <c r="J1257" s="10" t="s">
        <v>17</v>
      </c>
      <c r="K1257" s="10" t="s">
        <v>1354</v>
      </c>
      <c r="L1257" s="10" t="s">
        <v>18</v>
      </c>
      <c r="M1257" s="11">
        <v>1</v>
      </c>
      <c r="N1257" s="10">
        <v>1</v>
      </c>
      <c r="O1257" s="12" t="s">
        <v>4263</v>
      </c>
      <c r="P1257" s="11">
        <f ca="1">IFERROR(__xludf.DUMMYFUNCTION("COUNTA(SPLIT(Q1257,"" ""))"),189)</f>
        <v>189</v>
      </c>
      <c r="Q1257" s="11">
        <v>8</v>
      </c>
      <c r="R1257" s="11">
        <f ca="1">IFERROR(__xludf.DUMMYFUNCTION("COUNTA(SPLIT($Q1257,CHAR(10),FALSE))"),1)</f>
        <v>1</v>
      </c>
      <c r="S1257" s="2">
        <v>-0.78611875799999997</v>
      </c>
      <c r="T1257" s="2">
        <v>0.47634874599999999</v>
      </c>
      <c r="U1257" s="2">
        <v>59.4</v>
      </c>
      <c r="V1257" s="2">
        <v>10.220000000000001</v>
      </c>
      <c r="W1257" s="2">
        <v>11.4</v>
      </c>
      <c r="X1257" s="2">
        <v>11</v>
      </c>
      <c r="Y1257" s="2">
        <v>9.59</v>
      </c>
      <c r="Z1257" s="2">
        <v>0.24834000000000001</v>
      </c>
      <c r="AA1257" s="2">
        <v>0.23446</v>
      </c>
      <c r="AB1257" s="2">
        <v>16.374023909999998</v>
      </c>
    </row>
    <row r="1258" spans="1:28" x14ac:dyDescent="0.2">
      <c r="A1258" s="8">
        <v>2855</v>
      </c>
      <c r="B1258" s="5" t="s">
        <v>4264</v>
      </c>
      <c r="C1258" s="5" t="s">
        <v>4265</v>
      </c>
      <c r="D1258" s="5"/>
      <c r="E1258" s="9" t="s">
        <v>4266</v>
      </c>
      <c r="F1258" s="10">
        <v>2018</v>
      </c>
      <c r="G1258" s="10" t="s">
        <v>68</v>
      </c>
      <c r="H1258" s="10"/>
      <c r="I1258" s="10">
        <v>1100</v>
      </c>
      <c r="J1258" s="10" t="s">
        <v>51</v>
      </c>
      <c r="K1258" s="10" t="s">
        <v>1354</v>
      </c>
      <c r="L1258" s="10" t="s">
        <v>18</v>
      </c>
      <c r="M1258" s="11">
        <v>1</v>
      </c>
      <c r="N1258" s="10">
        <v>1</v>
      </c>
      <c r="O1258" s="12" t="s">
        <v>4267</v>
      </c>
      <c r="P1258" s="11">
        <f ca="1">IFERROR(__xludf.DUMMYFUNCTION("COUNTA(SPLIT(Q1258,"" ""))"),145)</f>
        <v>145</v>
      </c>
      <c r="Q1258" s="11">
        <v>9</v>
      </c>
      <c r="R1258" s="11">
        <f ca="1">IFERROR(__xludf.DUMMYFUNCTION("COUNTA(SPLIT($Q1258,CHAR(10),FALSE))"),1)</f>
        <v>1</v>
      </c>
      <c r="S1258" s="2">
        <v>-0.27837041200000001</v>
      </c>
      <c r="T1258" s="2">
        <v>0.47837684000000003</v>
      </c>
      <c r="U1258" s="2">
        <v>52.79</v>
      </c>
      <c r="V1258" s="2">
        <v>9.9</v>
      </c>
      <c r="W1258" s="2">
        <v>10.98</v>
      </c>
      <c r="X1258" s="2">
        <v>12</v>
      </c>
      <c r="Y1258" s="2">
        <v>7.48</v>
      </c>
      <c r="Z1258" s="2">
        <v>0.25284000000000001</v>
      </c>
      <c r="AA1258" s="2">
        <v>0.26379999999999998</v>
      </c>
      <c r="AB1258" s="2">
        <v>19.609522420000001</v>
      </c>
    </row>
    <row r="1259" spans="1:28" x14ac:dyDescent="0.2">
      <c r="A1259" s="8">
        <v>2856</v>
      </c>
      <c r="B1259" s="5" t="s">
        <v>3743</v>
      </c>
      <c r="C1259" s="5" t="s">
        <v>4268</v>
      </c>
      <c r="D1259" s="5"/>
      <c r="E1259" s="9" t="s">
        <v>4269</v>
      </c>
      <c r="F1259" s="10">
        <v>2018</v>
      </c>
      <c r="G1259" s="10" t="s">
        <v>68</v>
      </c>
      <c r="H1259" s="10"/>
      <c r="I1259" s="10">
        <v>700</v>
      </c>
      <c r="J1259" s="10" t="s">
        <v>17</v>
      </c>
      <c r="K1259" s="10" t="s">
        <v>1354</v>
      </c>
      <c r="L1259" s="10" t="s">
        <v>18</v>
      </c>
      <c r="M1259" s="11">
        <v>1</v>
      </c>
      <c r="N1259" s="10">
        <v>1</v>
      </c>
      <c r="O1259" s="12" t="s">
        <v>4270</v>
      </c>
      <c r="P1259" s="11">
        <f ca="1">IFERROR(__xludf.DUMMYFUNCTION("COUNTA(SPLIT(Q1259,"" ""))"),189)</f>
        <v>189</v>
      </c>
      <c r="Q1259" s="11">
        <v>20</v>
      </c>
      <c r="R1259" s="11">
        <f ca="1">IFERROR(__xludf.DUMMYFUNCTION("COUNTA(SPLIT($Q1259,CHAR(10),FALSE))"),6)</f>
        <v>6</v>
      </c>
      <c r="S1259" s="2">
        <v>-1.682594065</v>
      </c>
      <c r="T1259" s="2">
        <v>0.54276577999999998</v>
      </c>
      <c r="U1259" s="2">
        <v>78.38</v>
      </c>
      <c r="V1259" s="2">
        <v>4.74</v>
      </c>
      <c r="W1259" s="2">
        <v>3.15</v>
      </c>
      <c r="X1259" s="2">
        <v>9</v>
      </c>
      <c r="Y1259" s="2">
        <v>7.94</v>
      </c>
      <c r="Z1259" s="2">
        <v>0.24146000000000001</v>
      </c>
      <c r="AA1259" s="2">
        <v>0.23669000000000001</v>
      </c>
      <c r="AB1259" s="2">
        <v>26.025941580000001</v>
      </c>
    </row>
    <row r="1260" spans="1:28" x14ac:dyDescent="0.2">
      <c r="A1260" s="8">
        <v>2857</v>
      </c>
      <c r="B1260" s="5" t="s">
        <v>4271</v>
      </c>
      <c r="C1260" s="5" t="s">
        <v>4272</v>
      </c>
      <c r="D1260" s="5"/>
      <c r="E1260" s="9" t="s">
        <v>4273</v>
      </c>
      <c r="F1260" s="10">
        <v>2018</v>
      </c>
      <c r="G1260" s="10" t="s">
        <v>68</v>
      </c>
      <c r="H1260" s="10"/>
      <c r="I1260" s="10">
        <v>500</v>
      </c>
      <c r="J1260" s="10" t="s">
        <v>877</v>
      </c>
      <c r="K1260" s="10" t="s">
        <v>1354</v>
      </c>
      <c r="L1260" s="10" t="s">
        <v>18</v>
      </c>
      <c r="M1260" s="11">
        <v>1</v>
      </c>
      <c r="N1260" s="10">
        <v>1</v>
      </c>
      <c r="O1260" s="12" t="s">
        <v>4274</v>
      </c>
      <c r="P1260" s="11">
        <f ca="1">IFERROR(__xludf.DUMMYFUNCTION("COUNTA(SPLIT(Q1260,"" ""))"),162)</f>
        <v>162</v>
      </c>
      <c r="Q1260" s="11">
        <v>21</v>
      </c>
      <c r="R1260" s="11">
        <f ca="1">IFERROR(__xludf.DUMMYFUNCTION("COUNTA(SPLIT($Q1260,CHAR(10),FALSE))"),7)</f>
        <v>7</v>
      </c>
      <c r="S1260" s="2">
        <v>-0.16178814399999999</v>
      </c>
      <c r="T1260" s="2">
        <v>0.46803259200000003</v>
      </c>
      <c r="U1260" s="2">
        <v>86.42</v>
      </c>
      <c r="V1260" s="2">
        <v>3.19</v>
      </c>
      <c r="W1260" s="2">
        <v>2.12</v>
      </c>
      <c r="X1260" s="2">
        <v>7</v>
      </c>
      <c r="Y1260" s="2">
        <v>6.2</v>
      </c>
      <c r="Z1260" s="2">
        <v>0.12820999999999999</v>
      </c>
      <c r="AA1260" s="2">
        <v>0.1171</v>
      </c>
      <c r="AB1260" s="2">
        <v>22.467055139999999</v>
      </c>
    </row>
    <row r="1261" spans="1:28" x14ac:dyDescent="0.2">
      <c r="A1261" s="8">
        <v>2858</v>
      </c>
      <c r="B1261" s="5" t="s">
        <v>4275</v>
      </c>
      <c r="C1261" s="5" t="s">
        <v>4276</v>
      </c>
      <c r="D1261" s="5"/>
      <c r="E1261" s="9" t="s">
        <v>4277</v>
      </c>
      <c r="F1261" s="10">
        <v>2018</v>
      </c>
      <c r="G1261" s="10" t="s">
        <v>68</v>
      </c>
      <c r="H1261" s="10"/>
      <c r="I1261" s="10">
        <v>1100</v>
      </c>
      <c r="J1261" s="10" t="s">
        <v>51</v>
      </c>
      <c r="K1261" s="10" t="s">
        <v>1354</v>
      </c>
      <c r="L1261" s="10" t="s">
        <v>18</v>
      </c>
      <c r="M1261" s="11">
        <v>1</v>
      </c>
      <c r="N1261" s="10">
        <v>1</v>
      </c>
      <c r="O1261" s="12" t="s">
        <v>4278</v>
      </c>
      <c r="P1261" s="11">
        <f ca="1">IFERROR(__xludf.DUMMYFUNCTION("COUNTA(SPLIT(Q1261,"" ""))"),146)</f>
        <v>146</v>
      </c>
      <c r="Q1261" s="11">
        <v>8</v>
      </c>
      <c r="R1261" s="11">
        <f ca="1">IFERROR(__xludf.DUMMYFUNCTION("COUNTA(SPLIT($Q1261,CHAR(10),FALSE))"),1)</f>
        <v>1</v>
      </c>
      <c r="S1261" s="2">
        <v>0.66649586299999997</v>
      </c>
      <c r="T1261" s="2">
        <v>0.53209356699999999</v>
      </c>
      <c r="U1261" s="2">
        <v>59.67</v>
      </c>
      <c r="V1261" s="2">
        <v>9.4700000000000006</v>
      </c>
      <c r="W1261" s="2">
        <v>10.59</v>
      </c>
      <c r="X1261" s="2">
        <v>11</v>
      </c>
      <c r="Y1261" s="2">
        <v>7.46</v>
      </c>
      <c r="Z1261" s="2">
        <v>1.004E-2</v>
      </c>
      <c r="AA1261" s="2">
        <v>2.368E-2</v>
      </c>
      <c r="AB1261" s="2">
        <v>29.407824890000001</v>
      </c>
    </row>
    <row r="1262" spans="1:28" x14ac:dyDescent="0.2">
      <c r="A1262" s="8">
        <v>2859</v>
      </c>
      <c r="B1262" s="5" t="s">
        <v>4279</v>
      </c>
      <c r="C1262" s="5" t="s">
        <v>4280</v>
      </c>
      <c r="D1262" s="5" t="s">
        <v>2855</v>
      </c>
      <c r="E1262" s="9" t="s">
        <v>4281</v>
      </c>
      <c r="F1262" s="10">
        <v>2018</v>
      </c>
      <c r="G1262" s="10" t="s">
        <v>68</v>
      </c>
      <c r="H1262" s="10"/>
      <c r="I1262" s="10">
        <v>1100</v>
      </c>
      <c r="J1262" s="10" t="s">
        <v>17</v>
      </c>
      <c r="K1262" s="10" t="s">
        <v>2857</v>
      </c>
      <c r="L1262" s="10" t="s">
        <v>18</v>
      </c>
      <c r="M1262" s="11">
        <v>1</v>
      </c>
      <c r="N1262" s="10">
        <v>1</v>
      </c>
      <c r="O1262" s="12" t="s">
        <v>4282</v>
      </c>
      <c r="P1262" s="11">
        <f ca="1">IFERROR(__xludf.DUMMYFUNCTION("COUNTA(SPLIT(Q1262,"" ""))"),198)</f>
        <v>198</v>
      </c>
      <c r="Q1262" s="11">
        <v>12</v>
      </c>
      <c r="R1262" s="11">
        <f ca="1">IFERROR(__xludf.DUMMYFUNCTION("COUNTA(SPLIT($Q1262,CHAR(10),FALSE))"),3)</f>
        <v>3</v>
      </c>
      <c r="S1262" s="2">
        <v>0.87532910399999997</v>
      </c>
      <c r="T1262" s="2">
        <v>0.51388352699999995</v>
      </c>
      <c r="U1262" s="2">
        <v>70.81</v>
      </c>
      <c r="V1262" s="2">
        <v>7.57</v>
      </c>
      <c r="W1262" s="2">
        <v>8.23</v>
      </c>
      <c r="X1262" s="2">
        <v>10</v>
      </c>
      <c r="Y1262" s="2">
        <v>8.93</v>
      </c>
      <c r="Z1262" s="2">
        <v>0.1081</v>
      </c>
      <c r="AA1262" s="2">
        <v>7.9100000000000004E-2</v>
      </c>
      <c r="AB1262" s="2">
        <v>16.15321514</v>
      </c>
    </row>
    <row r="1263" spans="1:28" x14ac:dyDescent="0.2">
      <c r="A1263" s="8">
        <v>2860</v>
      </c>
      <c r="B1263" s="5" t="s">
        <v>4279</v>
      </c>
      <c r="C1263" s="5" t="s">
        <v>4283</v>
      </c>
      <c r="D1263" s="5" t="s">
        <v>2855</v>
      </c>
      <c r="E1263" s="9" t="s">
        <v>4284</v>
      </c>
      <c r="F1263" s="10">
        <v>2018</v>
      </c>
      <c r="G1263" s="10" t="s">
        <v>68</v>
      </c>
      <c r="H1263" s="10"/>
      <c r="I1263" s="10">
        <v>1100</v>
      </c>
      <c r="J1263" s="10" t="s">
        <v>17</v>
      </c>
      <c r="K1263" s="10" t="s">
        <v>2857</v>
      </c>
      <c r="L1263" s="10" t="s">
        <v>18</v>
      </c>
      <c r="M1263" s="11">
        <v>1</v>
      </c>
      <c r="N1263" s="10">
        <v>1</v>
      </c>
      <c r="O1263" s="12" t="s">
        <v>4285</v>
      </c>
      <c r="P1263" s="11">
        <f ca="1">IFERROR(__xludf.DUMMYFUNCTION("COUNTA(SPLIT(Q1263,"" ""))"),192)</f>
        <v>192</v>
      </c>
      <c r="Q1263" s="11">
        <v>12</v>
      </c>
      <c r="R1263" s="11">
        <f ca="1">IFERROR(__xludf.DUMMYFUNCTION("COUNTA(SPLIT($Q1263,CHAR(10),FALSE))"),3)</f>
        <v>3</v>
      </c>
      <c r="S1263" s="2">
        <v>1.7663137999999998E-2</v>
      </c>
      <c r="T1263" s="2">
        <v>0.47731358600000001</v>
      </c>
      <c r="U1263" s="2">
        <v>59.12</v>
      </c>
      <c r="V1263" s="2">
        <v>8.7200000000000006</v>
      </c>
      <c r="W1263" s="2">
        <v>8.48</v>
      </c>
      <c r="X1263" s="2">
        <v>11</v>
      </c>
      <c r="Y1263" s="2">
        <v>9.02</v>
      </c>
      <c r="Z1263" s="2">
        <v>0.17312</v>
      </c>
      <c r="AA1263" s="2">
        <v>0.15015999999999999</v>
      </c>
      <c r="AB1263" s="2">
        <v>14.999918449999999</v>
      </c>
    </row>
    <row r="1264" spans="1:28" x14ac:dyDescent="0.2">
      <c r="A1264" s="8">
        <v>2861</v>
      </c>
      <c r="B1264" s="5" t="s">
        <v>4286</v>
      </c>
      <c r="C1264" s="5" t="s">
        <v>4287</v>
      </c>
      <c r="D1264" s="5"/>
      <c r="E1264" s="9" t="s">
        <v>4288</v>
      </c>
      <c r="F1264" s="10">
        <v>2018</v>
      </c>
      <c r="G1264" s="10" t="s">
        <v>68</v>
      </c>
      <c r="H1264" s="10"/>
      <c r="I1264" s="10">
        <v>1100</v>
      </c>
      <c r="J1264" s="10" t="s">
        <v>51</v>
      </c>
      <c r="K1264" s="10" t="s">
        <v>1354</v>
      </c>
      <c r="L1264" s="10" t="s">
        <v>18</v>
      </c>
      <c r="M1264" s="11">
        <v>1</v>
      </c>
      <c r="N1264" s="10">
        <v>1</v>
      </c>
      <c r="O1264" s="12" t="s">
        <v>4289</v>
      </c>
      <c r="P1264" s="11">
        <f ca="1">IFERROR(__xludf.DUMMYFUNCTION("COUNTA(SPLIT(Q1264,"" ""))"),141)</f>
        <v>141</v>
      </c>
      <c r="Q1264" s="11">
        <v>8</v>
      </c>
      <c r="R1264" s="11">
        <f ca="1">IFERROR(__xludf.DUMMYFUNCTION("COUNTA(SPLIT($Q1264,CHAR(10),FALSE))"),1)</f>
        <v>1</v>
      </c>
      <c r="S1264" s="2">
        <v>3.0983730000000001E-2</v>
      </c>
      <c r="T1264" s="2">
        <v>0.50205946300000004</v>
      </c>
      <c r="U1264" s="2">
        <v>61.15</v>
      </c>
      <c r="V1264" s="2">
        <v>9.11</v>
      </c>
      <c r="W1264" s="2">
        <v>9.89</v>
      </c>
      <c r="X1264" s="2">
        <v>11</v>
      </c>
      <c r="Y1264" s="2">
        <v>7.65</v>
      </c>
      <c r="Z1264" s="2">
        <v>0.20064000000000001</v>
      </c>
      <c r="AA1264" s="2">
        <v>0.21375</v>
      </c>
      <c r="AB1264" s="2">
        <v>14.552104010000001</v>
      </c>
    </row>
    <row r="1265" spans="1:28" x14ac:dyDescent="0.2">
      <c r="A1265" s="8">
        <v>2862</v>
      </c>
      <c r="B1265" s="5" t="s">
        <v>1319</v>
      </c>
      <c r="C1265" s="5" t="s">
        <v>4290</v>
      </c>
      <c r="D1265" s="5"/>
      <c r="E1265" s="9" t="s">
        <v>4291</v>
      </c>
      <c r="F1265" s="10">
        <v>2018</v>
      </c>
      <c r="G1265" s="10" t="s">
        <v>68</v>
      </c>
      <c r="H1265" s="10" t="s">
        <v>1338</v>
      </c>
      <c r="I1265" s="10">
        <v>1300</v>
      </c>
      <c r="J1265" s="10" t="s">
        <v>51</v>
      </c>
      <c r="K1265" s="10" t="s">
        <v>1323</v>
      </c>
      <c r="L1265" s="10" t="s">
        <v>18</v>
      </c>
      <c r="M1265" s="11">
        <v>1</v>
      </c>
      <c r="N1265" s="10">
        <v>1</v>
      </c>
      <c r="O1265" s="12" t="s">
        <v>4292</v>
      </c>
      <c r="P1265" s="11">
        <f ca="1">IFERROR(__xludf.DUMMYFUNCTION("COUNTA(SPLIT(Q1265,"" ""))"),171)</f>
        <v>171</v>
      </c>
      <c r="Q1265" s="11">
        <v>8</v>
      </c>
      <c r="R1265" s="11">
        <f ca="1">IFERROR(__xludf.DUMMYFUNCTION("COUNTA(SPLIT($Q1265,CHAR(10),FALSE))"),2)</f>
        <v>2</v>
      </c>
      <c r="S1265" s="2">
        <v>-2.457555647</v>
      </c>
      <c r="T1265" s="2">
        <v>0.52161795499999997</v>
      </c>
      <c r="U1265" s="2">
        <v>30.64</v>
      </c>
      <c r="V1265" s="2">
        <v>15.12</v>
      </c>
      <c r="W1265" s="2">
        <v>16.53</v>
      </c>
      <c r="X1265" s="2">
        <v>16</v>
      </c>
      <c r="Y1265" s="2">
        <v>10.79</v>
      </c>
      <c r="Z1265" s="2">
        <v>0.32308999999999999</v>
      </c>
      <c r="AA1265" s="2">
        <v>0.30042999999999997</v>
      </c>
      <c r="AB1265" s="2">
        <v>5.9475982480000003</v>
      </c>
    </row>
    <row r="1266" spans="1:28" x14ac:dyDescent="0.2">
      <c r="A1266" s="8">
        <v>2863</v>
      </c>
      <c r="B1266" s="5" t="s">
        <v>4293</v>
      </c>
      <c r="C1266" s="5" t="s">
        <v>4294</v>
      </c>
      <c r="D1266" s="5"/>
      <c r="E1266" s="9" t="s">
        <v>4295</v>
      </c>
      <c r="F1266" s="10">
        <v>2018</v>
      </c>
      <c r="G1266" s="10" t="s">
        <v>68</v>
      </c>
      <c r="H1266" s="10"/>
      <c r="I1266" s="10">
        <v>1300</v>
      </c>
      <c r="J1266" s="10" t="s">
        <v>17</v>
      </c>
      <c r="K1266" s="10" t="s">
        <v>1354</v>
      </c>
      <c r="L1266" s="10" t="s">
        <v>18</v>
      </c>
      <c r="M1266" s="11">
        <v>1</v>
      </c>
      <c r="N1266" s="10">
        <v>1</v>
      </c>
      <c r="O1266" s="12" t="s">
        <v>4296</v>
      </c>
      <c r="P1266" s="11">
        <f ca="1">IFERROR(__xludf.DUMMYFUNCTION("COUNTA(SPLIT(Q1266,"" ""))"),182)</f>
        <v>182</v>
      </c>
      <c r="Q1266" s="11">
        <v>7</v>
      </c>
      <c r="R1266" s="11">
        <f ca="1">IFERROR(__xludf.DUMMYFUNCTION("COUNTA(SPLIT($Q1266,CHAR(10),FALSE))"),1)</f>
        <v>1</v>
      </c>
      <c r="S1266" s="2">
        <v>0.10855925</v>
      </c>
      <c r="T1266" s="2">
        <v>0.45867341099999998</v>
      </c>
      <c r="U1266" s="2">
        <v>57.39</v>
      </c>
      <c r="V1266" s="2">
        <v>11.78</v>
      </c>
      <c r="W1266" s="2">
        <v>12.05</v>
      </c>
      <c r="X1266" s="2">
        <v>12</v>
      </c>
      <c r="Y1266" s="2">
        <v>8.4600000000000009</v>
      </c>
      <c r="Z1266" s="2">
        <v>0.21955</v>
      </c>
      <c r="AA1266" s="2">
        <v>0.21842</v>
      </c>
      <c r="AB1266" s="2">
        <v>21.597425810000001</v>
      </c>
    </row>
    <row r="1267" spans="1:28" x14ac:dyDescent="0.2">
      <c r="A1267" s="8">
        <v>2864</v>
      </c>
      <c r="B1267" s="5" t="s">
        <v>1319</v>
      </c>
      <c r="C1267" s="5" t="s">
        <v>4297</v>
      </c>
      <c r="D1267" s="5"/>
      <c r="E1267" s="9" t="s">
        <v>4298</v>
      </c>
      <c r="F1267" s="10">
        <v>2018</v>
      </c>
      <c r="G1267" s="10" t="s">
        <v>68</v>
      </c>
      <c r="H1267" s="10" t="s">
        <v>1338</v>
      </c>
      <c r="I1267" s="10">
        <v>900</v>
      </c>
      <c r="J1267" s="10" t="s">
        <v>51</v>
      </c>
      <c r="K1267" s="10" t="s">
        <v>1323</v>
      </c>
      <c r="L1267" s="10" t="s">
        <v>18</v>
      </c>
      <c r="M1267" s="11">
        <v>1</v>
      </c>
      <c r="N1267" s="10">
        <v>1</v>
      </c>
      <c r="O1267" s="12" t="s">
        <v>4299</v>
      </c>
      <c r="P1267" s="11">
        <f ca="1">IFERROR(__xludf.DUMMYFUNCTION("COUNTA(SPLIT(Q1267,"" ""))"),143)</f>
        <v>143</v>
      </c>
      <c r="Q1267" s="11">
        <v>12</v>
      </c>
      <c r="R1267" s="11">
        <f ca="1">IFERROR(__xludf.DUMMYFUNCTION("COUNTA(SPLIT($Q1267,CHAR(10),FALSE))"),3)</f>
        <v>3</v>
      </c>
      <c r="S1267" s="2">
        <v>-1.077825512</v>
      </c>
      <c r="T1267" s="2">
        <v>0.45936117900000001</v>
      </c>
      <c r="U1267" s="2">
        <v>50.46</v>
      </c>
      <c r="V1267" s="2">
        <v>9.2200000000000006</v>
      </c>
      <c r="W1267" s="2">
        <v>8.51</v>
      </c>
      <c r="X1267" s="2">
        <v>11</v>
      </c>
      <c r="Y1267" s="2">
        <v>7.61</v>
      </c>
      <c r="Z1267" s="2">
        <v>0.14463000000000001</v>
      </c>
      <c r="AA1267" s="2">
        <v>0.14999000000000001</v>
      </c>
      <c r="AB1267" s="2">
        <v>17.004580449999999</v>
      </c>
    </row>
    <row r="1268" spans="1:28" x14ac:dyDescent="0.2">
      <c r="A1268" s="8">
        <v>2866</v>
      </c>
      <c r="B1268" s="5" t="s">
        <v>4300</v>
      </c>
      <c r="C1268" s="5" t="s">
        <v>4301</v>
      </c>
      <c r="D1268" s="5"/>
      <c r="E1268" s="9" t="s">
        <v>4302</v>
      </c>
      <c r="F1268" s="10">
        <v>2018</v>
      </c>
      <c r="G1268" s="10" t="s">
        <v>68</v>
      </c>
      <c r="H1268" s="10"/>
      <c r="I1268" s="10">
        <v>1100</v>
      </c>
      <c r="J1268" s="10" t="s">
        <v>17</v>
      </c>
      <c r="K1268" s="10" t="s">
        <v>1354</v>
      </c>
      <c r="L1268" s="10" t="s">
        <v>18</v>
      </c>
      <c r="M1268" s="11">
        <v>1</v>
      </c>
      <c r="N1268" s="10">
        <v>1</v>
      </c>
      <c r="O1268" s="12" t="s">
        <v>4303</v>
      </c>
      <c r="P1268" s="11">
        <f ca="1">IFERROR(__xludf.DUMMYFUNCTION("COUNTA(SPLIT(Q1268,"" ""))"),156)</f>
        <v>156</v>
      </c>
      <c r="Q1268" s="11">
        <v>10</v>
      </c>
      <c r="R1268" s="11">
        <f ca="1">IFERROR(__xludf.DUMMYFUNCTION("COUNTA(SPLIT($Q1268,CHAR(10),FALSE))"),2)</f>
        <v>2</v>
      </c>
      <c r="S1268" s="2">
        <v>-0.68768823099999998</v>
      </c>
      <c r="T1268" s="2">
        <v>0.44471718300000002</v>
      </c>
      <c r="U1268" s="2">
        <v>40.020000000000003</v>
      </c>
      <c r="V1268" s="2">
        <v>11.58</v>
      </c>
      <c r="W1268" s="2">
        <v>12.07</v>
      </c>
      <c r="X1268" s="2">
        <v>12</v>
      </c>
      <c r="Y1268" s="2">
        <v>10.35</v>
      </c>
      <c r="Z1268" s="2">
        <v>0.28599000000000002</v>
      </c>
      <c r="AA1268" s="2">
        <v>0.28122000000000003</v>
      </c>
      <c r="AB1268" s="2">
        <v>18.006913010000002</v>
      </c>
    </row>
    <row r="1269" spans="1:28" x14ac:dyDescent="0.2">
      <c r="A1269" s="8">
        <v>2867</v>
      </c>
      <c r="B1269" s="5" t="s">
        <v>4304</v>
      </c>
      <c r="C1269" s="5" t="s">
        <v>4305</v>
      </c>
      <c r="D1269" s="5"/>
      <c r="E1269" s="9" t="s">
        <v>4306</v>
      </c>
      <c r="F1269" s="10">
        <v>2018</v>
      </c>
      <c r="G1269" s="10" t="s">
        <v>68</v>
      </c>
      <c r="H1269" s="10"/>
      <c r="I1269" s="10">
        <v>1100</v>
      </c>
      <c r="J1269" s="10" t="s">
        <v>17</v>
      </c>
      <c r="K1269" s="10" t="s">
        <v>1354</v>
      </c>
      <c r="L1269" s="10" t="s">
        <v>18</v>
      </c>
      <c r="M1269" s="11">
        <v>1</v>
      </c>
      <c r="N1269" s="10">
        <v>1</v>
      </c>
      <c r="O1269" s="12" t="s">
        <v>4307</v>
      </c>
      <c r="P1269" s="11">
        <f ca="1">IFERROR(__xludf.DUMMYFUNCTION("COUNTA(SPLIT(Q1269,"" ""))"),164)</f>
        <v>164</v>
      </c>
      <c r="Q1269" s="11">
        <v>11</v>
      </c>
      <c r="R1269" s="11">
        <f ca="1">IFERROR(__xludf.DUMMYFUNCTION("COUNTA(SPLIT($Q1269,CHAR(10),FALSE))"),1)</f>
        <v>1</v>
      </c>
      <c r="S1269" s="2">
        <v>-1.8905021319999999</v>
      </c>
      <c r="T1269" s="2">
        <v>0.48125367400000002</v>
      </c>
      <c r="U1269" s="2">
        <v>50.36</v>
      </c>
      <c r="V1269" s="2">
        <v>9.94</v>
      </c>
      <c r="W1269" s="2">
        <v>9.3800000000000008</v>
      </c>
      <c r="X1269" s="2">
        <v>12</v>
      </c>
      <c r="Y1269" s="2">
        <v>8.42</v>
      </c>
      <c r="Z1269" s="2">
        <v>0.23619000000000001</v>
      </c>
      <c r="AA1269" s="2">
        <v>0.2273</v>
      </c>
      <c r="AB1269" s="2">
        <v>24.274807719999998</v>
      </c>
    </row>
    <row r="1270" spans="1:28" x14ac:dyDescent="0.2">
      <c r="A1270" s="8">
        <v>2869</v>
      </c>
      <c r="B1270" s="5" t="s">
        <v>4308</v>
      </c>
      <c r="C1270" s="5" t="s">
        <v>4309</v>
      </c>
      <c r="D1270" s="5" t="s">
        <v>1450</v>
      </c>
      <c r="E1270" s="9" t="s">
        <v>1451</v>
      </c>
      <c r="F1270" s="10">
        <v>2018</v>
      </c>
      <c r="G1270" s="10" t="s">
        <v>16</v>
      </c>
      <c r="H1270" s="10"/>
      <c r="I1270" s="10">
        <v>500</v>
      </c>
      <c r="J1270" s="10" t="s">
        <v>51</v>
      </c>
      <c r="K1270" s="10" t="s">
        <v>1354</v>
      </c>
      <c r="L1270" s="10" t="s">
        <v>18</v>
      </c>
      <c r="M1270" s="11">
        <v>1</v>
      </c>
      <c r="N1270" s="10">
        <v>1</v>
      </c>
      <c r="O1270" s="12" t="s">
        <v>4310</v>
      </c>
      <c r="P1270" s="11">
        <f ca="1">IFERROR(__xludf.DUMMYFUNCTION("COUNTA(SPLIT(Q1270,"" ""))"),191)</f>
        <v>191</v>
      </c>
      <c r="Q1270" s="11">
        <v>20</v>
      </c>
      <c r="R1270" s="11">
        <f ca="1">IFERROR(__xludf.DUMMYFUNCTION("COUNTA(SPLIT($Q1270,CHAR(10),FALSE))"),1)</f>
        <v>1</v>
      </c>
      <c r="S1270" s="2">
        <v>-0.40786566800000001</v>
      </c>
      <c r="T1270" s="2">
        <v>0.47339430999999998</v>
      </c>
      <c r="U1270" s="2">
        <v>85.26</v>
      </c>
      <c r="V1270" s="2">
        <v>3.76</v>
      </c>
      <c r="W1270" s="2">
        <v>3.01</v>
      </c>
      <c r="X1270" s="2">
        <v>7</v>
      </c>
      <c r="Y1270" s="2">
        <v>6.16</v>
      </c>
      <c r="Z1270" s="2">
        <v>4.0620000000000003E-2</v>
      </c>
      <c r="AA1270" s="2">
        <v>3.0810000000000001E-2</v>
      </c>
      <c r="AB1270" s="2">
        <v>25.851983130000001</v>
      </c>
    </row>
    <row r="1271" spans="1:28" x14ac:dyDescent="0.2">
      <c r="A1271" s="8">
        <v>2870</v>
      </c>
      <c r="B1271" s="5" t="s">
        <v>4311</v>
      </c>
      <c r="C1271" s="5" t="s">
        <v>4312</v>
      </c>
      <c r="D1271" s="5"/>
      <c r="E1271" s="9" t="s">
        <v>4313</v>
      </c>
      <c r="F1271" s="10">
        <v>2018</v>
      </c>
      <c r="G1271" s="10" t="s">
        <v>68</v>
      </c>
      <c r="H1271" s="10"/>
      <c r="I1271" s="10">
        <v>1100</v>
      </c>
      <c r="J1271" s="10" t="s">
        <v>17</v>
      </c>
      <c r="K1271" s="10" t="s">
        <v>1354</v>
      </c>
      <c r="L1271" s="10" t="s">
        <v>18</v>
      </c>
      <c r="M1271" s="11">
        <v>1</v>
      </c>
      <c r="N1271" s="10">
        <v>1</v>
      </c>
      <c r="O1271" s="12" t="s">
        <v>4314</v>
      </c>
      <c r="P1271" s="11">
        <f ca="1">IFERROR(__xludf.DUMMYFUNCTION("COUNTA(SPLIT(Q1271,"" ""))"),161)</f>
        <v>161</v>
      </c>
      <c r="Q1271" s="11">
        <v>8</v>
      </c>
      <c r="R1271" s="11">
        <f ca="1">IFERROR(__xludf.DUMMYFUNCTION("COUNTA(SPLIT($Q1271,CHAR(10),FALSE))"),1)</f>
        <v>1</v>
      </c>
      <c r="S1271" s="2">
        <v>0.125759606</v>
      </c>
      <c r="T1271" s="2">
        <v>0.49406195600000002</v>
      </c>
      <c r="U1271" s="2">
        <v>57.67</v>
      </c>
      <c r="V1271" s="2">
        <v>10.220000000000001</v>
      </c>
      <c r="W1271" s="2">
        <v>11.54</v>
      </c>
      <c r="X1271" s="2">
        <v>12</v>
      </c>
      <c r="Y1271" s="2">
        <v>9.0500000000000007</v>
      </c>
      <c r="Z1271" s="2">
        <v>0.27096999999999999</v>
      </c>
      <c r="AA1271" s="2">
        <v>0.27579999999999999</v>
      </c>
      <c r="AB1271" s="2">
        <v>22.38105942</v>
      </c>
    </row>
    <row r="1272" spans="1:28" x14ac:dyDescent="0.2">
      <c r="A1272" s="8">
        <v>2872</v>
      </c>
      <c r="B1272" s="5" t="s">
        <v>4315</v>
      </c>
      <c r="C1272" s="5" t="s">
        <v>4316</v>
      </c>
      <c r="D1272" s="5"/>
      <c r="E1272" s="9" t="s">
        <v>4317</v>
      </c>
      <c r="F1272" s="10">
        <v>2018</v>
      </c>
      <c r="G1272" s="10" t="s">
        <v>68</v>
      </c>
      <c r="H1272" s="10"/>
      <c r="I1272" s="10">
        <v>1300</v>
      </c>
      <c r="J1272" s="10" t="s">
        <v>17</v>
      </c>
      <c r="K1272" s="10" t="s">
        <v>1354</v>
      </c>
      <c r="L1272" s="10" t="s">
        <v>18</v>
      </c>
      <c r="M1272" s="11">
        <v>1</v>
      </c>
      <c r="N1272" s="10">
        <v>1</v>
      </c>
      <c r="O1272" s="12" t="s">
        <v>4318</v>
      </c>
      <c r="P1272" s="11">
        <f ca="1">IFERROR(__xludf.DUMMYFUNCTION("COUNTA(SPLIT(Q1272,"" ""))"),195)</f>
        <v>195</v>
      </c>
      <c r="Q1272" s="11">
        <v>10</v>
      </c>
      <c r="R1272" s="11">
        <f ca="1">IFERROR(__xludf.DUMMYFUNCTION("COUNTA(SPLIT($Q1272,CHAR(10),FALSE))"),2)</f>
        <v>2</v>
      </c>
      <c r="S1272" s="2">
        <v>-0.122900155</v>
      </c>
      <c r="T1272" s="2">
        <v>0.47946046799999997</v>
      </c>
      <c r="U1272" s="2">
        <v>51.25</v>
      </c>
      <c r="V1272" s="2">
        <v>10.96</v>
      </c>
      <c r="W1272" s="2">
        <v>11.65</v>
      </c>
      <c r="X1272" s="2">
        <v>12</v>
      </c>
      <c r="Y1272" s="2">
        <v>8.98</v>
      </c>
      <c r="Z1272" s="2">
        <v>0.28051999999999999</v>
      </c>
      <c r="AA1272" s="2">
        <v>0.25552999999999998</v>
      </c>
      <c r="AB1272" s="2">
        <v>12.311107249999999</v>
      </c>
    </row>
    <row r="1273" spans="1:28" x14ac:dyDescent="0.2">
      <c r="A1273" s="8">
        <v>2873</v>
      </c>
      <c r="B1273" s="5" t="s">
        <v>1319</v>
      </c>
      <c r="C1273" s="5" t="s">
        <v>4319</v>
      </c>
      <c r="D1273" s="5"/>
      <c r="E1273" s="9" t="s">
        <v>4320</v>
      </c>
      <c r="F1273" s="10">
        <v>2018</v>
      </c>
      <c r="G1273" s="10" t="s">
        <v>68</v>
      </c>
      <c r="H1273" s="10" t="s">
        <v>1322</v>
      </c>
      <c r="I1273" s="10">
        <v>900</v>
      </c>
      <c r="J1273" s="10" t="s">
        <v>51</v>
      </c>
      <c r="K1273" s="10" t="s">
        <v>1323</v>
      </c>
      <c r="L1273" s="10" t="s">
        <v>18</v>
      </c>
      <c r="M1273" s="11">
        <v>1</v>
      </c>
      <c r="N1273" s="10">
        <v>1</v>
      </c>
      <c r="O1273" s="12" t="s">
        <v>4321</v>
      </c>
      <c r="P1273" s="11">
        <f ca="1">IFERROR(__xludf.DUMMYFUNCTION("COUNTA(SPLIT(Q1273,"" ""))"),183)</f>
        <v>183</v>
      </c>
      <c r="Q1273" s="11">
        <v>13</v>
      </c>
      <c r="R1273" s="11">
        <f ca="1">IFERROR(__xludf.DUMMYFUNCTION("COUNTA(SPLIT($Q1273,CHAR(10),FALSE))"),3)</f>
        <v>3</v>
      </c>
      <c r="S1273" s="2">
        <v>-0.47532427199999999</v>
      </c>
      <c r="T1273" s="2">
        <v>0.48012574800000002</v>
      </c>
      <c r="U1273" s="2">
        <v>78.31</v>
      </c>
      <c r="V1273" s="2">
        <v>5.93</v>
      </c>
      <c r="W1273" s="2">
        <v>5.68</v>
      </c>
      <c r="X1273" s="2">
        <v>8</v>
      </c>
      <c r="Y1273" s="2">
        <v>6.2</v>
      </c>
      <c r="Z1273" s="2">
        <v>0.12482</v>
      </c>
      <c r="AA1273" s="2">
        <v>0.10524</v>
      </c>
      <c r="AB1273" s="2">
        <v>20.323964270000001</v>
      </c>
    </row>
    <row r="1274" spans="1:28" x14ac:dyDescent="0.2">
      <c r="A1274" s="8">
        <v>2874</v>
      </c>
      <c r="B1274" s="5" t="s">
        <v>4322</v>
      </c>
      <c r="C1274" s="5" t="s">
        <v>4323</v>
      </c>
      <c r="D1274" s="5"/>
      <c r="E1274" s="9" t="s">
        <v>4324</v>
      </c>
      <c r="F1274" s="10">
        <v>2018</v>
      </c>
      <c r="G1274" s="10" t="s">
        <v>68</v>
      </c>
      <c r="H1274" s="10"/>
      <c r="I1274" s="10">
        <v>1100</v>
      </c>
      <c r="J1274" s="10" t="s">
        <v>17</v>
      </c>
      <c r="K1274" s="10" t="s">
        <v>1354</v>
      </c>
      <c r="L1274" s="10" t="s">
        <v>18</v>
      </c>
      <c r="M1274" s="11">
        <v>1</v>
      </c>
      <c r="N1274" s="10">
        <v>1</v>
      </c>
      <c r="O1274" s="12" t="s">
        <v>4325</v>
      </c>
      <c r="P1274" s="11">
        <f ca="1">IFERROR(__xludf.DUMMYFUNCTION("COUNTA(SPLIT(Q1274,"" ""))"),173)</f>
        <v>173</v>
      </c>
      <c r="Q1274" s="11">
        <v>9</v>
      </c>
      <c r="R1274" s="11">
        <f ca="1">IFERROR(__xludf.DUMMYFUNCTION("COUNTA(SPLIT($Q1274,CHAR(10),FALSE))"),1)</f>
        <v>1</v>
      </c>
      <c r="S1274" s="2">
        <v>-0.724927718</v>
      </c>
      <c r="T1274" s="2">
        <v>0.458265651</v>
      </c>
      <c r="U1274" s="2">
        <v>50.59</v>
      </c>
      <c r="V1274" s="2">
        <v>11.01</v>
      </c>
      <c r="W1274" s="2">
        <v>12.04</v>
      </c>
      <c r="X1274" s="2">
        <v>12</v>
      </c>
      <c r="Y1274" s="2">
        <v>7.95</v>
      </c>
      <c r="Z1274" s="2">
        <v>0.30247000000000002</v>
      </c>
      <c r="AA1274" s="2">
        <v>0.28421000000000002</v>
      </c>
      <c r="AB1274" s="2">
        <v>22.40750289</v>
      </c>
    </row>
    <row r="1275" spans="1:28" x14ac:dyDescent="0.2">
      <c r="A1275" s="8">
        <v>2875</v>
      </c>
      <c r="B1275" s="5" t="s">
        <v>4326</v>
      </c>
      <c r="C1275" s="5" t="s">
        <v>4327</v>
      </c>
      <c r="D1275" s="5"/>
      <c r="E1275" s="9" t="s">
        <v>4328</v>
      </c>
      <c r="F1275" s="10">
        <v>2018</v>
      </c>
      <c r="G1275" s="10" t="s">
        <v>68</v>
      </c>
      <c r="H1275" s="10"/>
      <c r="I1275" s="10">
        <v>900</v>
      </c>
      <c r="J1275" s="10" t="s">
        <v>51</v>
      </c>
      <c r="K1275" s="10" t="s">
        <v>1354</v>
      </c>
      <c r="L1275" s="10" t="s">
        <v>18</v>
      </c>
      <c r="M1275" s="11">
        <v>1</v>
      </c>
      <c r="N1275" s="10">
        <v>1</v>
      </c>
      <c r="O1275" s="12" t="s">
        <v>4329</v>
      </c>
      <c r="P1275" s="11">
        <f ca="1">IFERROR(__xludf.DUMMYFUNCTION("COUNTA(SPLIT(Q1275,"" ""))"),199)</f>
        <v>199</v>
      </c>
      <c r="Q1275" s="11">
        <v>15</v>
      </c>
      <c r="R1275" s="11">
        <f ca="1">IFERROR(__xludf.DUMMYFUNCTION("COUNTA(SPLIT($Q1275,CHAR(10),FALSE))"),3)</f>
        <v>3</v>
      </c>
      <c r="S1275" s="2">
        <v>-1.345691542</v>
      </c>
      <c r="T1275" s="2">
        <v>0.47177980400000002</v>
      </c>
      <c r="U1275" s="2">
        <v>61.92</v>
      </c>
      <c r="V1275" s="2">
        <v>7.74</v>
      </c>
      <c r="W1275" s="2">
        <v>7.98</v>
      </c>
      <c r="X1275" s="2">
        <v>11</v>
      </c>
      <c r="Y1275" s="2">
        <v>8.9700000000000006</v>
      </c>
      <c r="Z1275" s="2">
        <v>0.25195000000000001</v>
      </c>
      <c r="AA1275" s="2">
        <v>0.21553</v>
      </c>
      <c r="AB1275" s="2">
        <v>19.509031310000001</v>
      </c>
    </row>
    <row r="1276" spans="1:28" x14ac:dyDescent="0.2">
      <c r="A1276" s="8">
        <v>2876</v>
      </c>
      <c r="B1276" s="5" t="s">
        <v>4330</v>
      </c>
      <c r="C1276" s="5" t="s">
        <v>4331</v>
      </c>
      <c r="D1276" s="5"/>
      <c r="E1276" s="9" t="s">
        <v>4332</v>
      </c>
      <c r="F1276" s="10">
        <v>2018</v>
      </c>
      <c r="G1276" s="10" t="s">
        <v>68</v>
      </c>
      <c r="H1276" s="10"/>
      <c r="I1276" s="10">
        <v>1100</v>
      </c>
      <c r="J1276" s="10" t="s">
        <v>17</v>
      </c>
      <c r="K1276" s="10" t="s">
        <v>1354</v>
      </c>
      <c r="L1276" s="10" t="s">
        <v>18</v>
      </c>
      <c r="M1276" s="11">
        <v>1</v>
      </c>
      <c r="N1276" s="10">
        <v>1</v>
      </c>
      <c r="O1276" s="12" t="s">
        <v>4333</v>
      </c>
      <c r="P1276" s="11">
        <f ca="1">IFERROR(__xludf.DUMMYFUNCTION("COUNTA(SPLIT(Q1276,"" ""))"),196)</f>
        <v>196</v>
      </c>
      <c r="Q1276" s="11">
        <v>12</v>
      </c>
      <c r="R1276" s="11">
        <f ca="1">IFERROR(__xludf.DUMMYFUNCTION("COUNTA(SPLIT($Q1276,CHAR(10),FALSE))"),3)</f>
        <v>3</v>
      </c>
      <c r="S1276" s="2">
        <v>0.88719493999999999</v>
      </c>
      <c r="T1276" s="2">
        <v>0.513143927</v>
      </c>
      <c r="U1276" s="2">
        <v>71.900000000000006</v>
      </c>
      <c r="V1276" s="2">
        <v>7.37</v>
      </c>
      <c r="W1276" s="2">
        <v>8.7100000000000009</v>
      </c>
      <c r="X1276" s="2">
        <v>8</v>
      </c>
      <c r="Y1276" s="2">
        <v>7.23</v>
      </c>
      <c r="Z1276" s="2">
        <v>0.12529999999999999</v>
      </c>
      <c r="AA1276" s="2">
        <v>0.10119</v>
      </c>
      <c r="AB1276" s="2">
        <v>17.39522736</v>
      </c>
    </row>
    <row r="1277" spans="1:28" x14ac:dyDescent="0.2">
      <c r="A1277" s="8">
        <v>2877</v>
      </c>
      <c r="B1277" s="5" t="s">
        <v>1319</v>
      </c>
      <c r="C1277" s="5" t="s">
        <v>4334</v>
      </c>
      <c r="D1277" s="5"/>
      <c r="E1277" s="9" t="s">
        <v>4335</v>
      </c>
      <c r="F1277" s="10">
        <v>2018</v>
      </c>
      <c r="G1277" s="10" t="s">
        <v>68</v>
      </c>
      <c r="H1277" s="10" t="s">
        <v>1338</v>
      </c>
      <c r="I1277" s="10">
        <v>900</v>
      </c>
      <c r="J1277" s="10" t="s">
        <v>51</v>
      </c>
      <c r="K1277" s="10" t="s">
        <v>1323</v>
      </c>
      <c r="L1277" s="10" t="s">
        <v>18</v>
      </c>
      <c r="M1277" s="11">
        <v>1</v>
      </c>
      <c r="N1277" s="10">
        <v>1</v>
      </c>
      <c r="O1277" s="12" t="s">
        <v>4336</v>
      </c>
      <c r="P1277" s="11">
        <f ca="1">IFERROR(__xludf.DUMMYFUNCTION("COUNTA(SPLIT(Q1277,"" ""))"),143)</f>
        <v>143</v>
      </c>
      <c r="Q1277" s="11">
        <v>10</v>
      </c>
      <c r="R1277" s="11">
        <f ca="1">IFERROR(__xludf.DUMMYFUNCTION("COUNTA(SPLIT($Q1277,CHAR(10),FALSE))"),1)</f>
        <v>1</v>
      </c>
      <c r="S1277" s="2">
        <v>-0.651453846</v>
      </c>
      <c r="T1277" s="2">
        <v>0.487775611</v>
      </c>
      <c r="U1277" s="2">
        <v>77.66</v>
      </c>
      <c r="V1277" s="2">
        <v>6.01</v>
      </c>
      <c r="W1277" s="2">
        <v>5.91</v>
      </c>
      <c r="X1277" s="2">
        <v>8</v>
      </c>
      <c r="Y1277" s="2">
        <v>8.19</v>
      </c>
      <c r="Z1277" s="2">
        <v>0.19091</v>
      </c>
      <c r="AA1277" s="2">
        <v>0.19702</v>
      </c>
      <c r="AB1277" s="2">
        <v>15.61671997</v>
      </c>
    </row>
    <row r="1278" spans="1:28" x14ac:dyDescent="0.2">
      <c r="A1278" s="8">
        <v>2878</v>
      </c>
      <c r="B1278" s="5" t="s">
        <v>1319</v>
      </c>
      <c r="C1278" s="5" t="s">
        <v>4337</v>
      </c>
      <c r="D1278" s="5"/>
      <c r="E1278" s="9" t="s">
        <v>4338</v>
      </c>
      <c r="F1278" s="10">
        <v>2018</v>
      </c>
      <c r="G1278" s="10" t="s">
        <v>68</v>
      </c>
      <c r="H1278" s="10" t="s">
        <v>1338</v>
      </c>
      <c r="I1278" s="10">
        <v>1100</v>
      </c>
      <c r="J1278" s="10" t="s">
        <v>877</v>
      </c>
      <c r="K1278" s="10" t="s">
        <v>1323</v>
      </c>
      <c r="L1278" s="10" t="s">
        <v>18</v>
      </c>
      <c r="M1278" s="11">
        <v>1</v>
      </c>
      <c r="N1278" s="10">
        <v>1</v>
      </c>
      <c r="O1278" s="12" t="s">
        <v>4339</v>
      </c>
      <c r="P1278" s="11">
        <f ca="1">IFERROR(__xludf.DUMMYFUNCTION("COUNTA(SPLIT(Q1278,"" ""))"),138)</f>
        <v>138</v>
      </c>
      <c r="Q1278" s="11">
        <v>8</v>
      </c>
      <c r="R1278" s="11">
        <f ca="1">IFERROR(__xludf.DUMMYFUNCTION("COUNTA(SPLIT($Q1278,CHAR(10),FALSE))"),7)</f>
        <v>7</v>
      </c>
      <c r="S1278" s="2">
        <v>-0.631701701</v>
      </c>
      <c r="T1278" s="2">
        <v>0.49211461400000001</v>
      </c>
      <c r="U1278" s="2">
        <v>48.48</v>
      </c>
      <c r="V1278" s="2">
        <v>10.94</v>
      </c>
      <c r="W1278" s="2">
        <v>12.66</v>
      </c>
      <c r="X1278" s="2">
        <v>13</v>
      </c>
      <c r="Y1278" s="2">
        <v>10.6</v>
      </c>
      <c r="Z1278" s="2">
        <v>0.24451999999999999</v>
      </c>
      <c r="AA1278" s="2">
        <v>0.23469999999999999</v>
      </c>
      <c r="AB1278" s="2">
        <v>8.2406559010000002</v>
      </c>
    </row>
    <row r="1279" spans="1:28" x14ac:dyDescent="0.2">
      <c r="A1279" s="8">
        <v>2879</v>
      </c>
      <c r="B1279" s="5" t="s">
        <v>4340</v>
      </c>
      <c r="C1279" s="5" t="s">
        <v>4341</v>
      </c>
      <c r="D1279" s="5" t="s">
        <v>1450</v>
      </c>
      <c r="E1279" s="14" t="s">
        <v>1402</v>
      </c>
      <c r="F1279" s="10">
        <v>2018</v>
      </c>
      <c r="G1279" s="10" t="s">
        <v>16</v>
      </c>
      <c r="H1279" s="10"/>
      <c r="I1279" s="10">
        <v>700</v>
      </c>
      <c r="J1279" s="10" t="s">
        <v>17</v>
      </c>
      <c r="K1279" s="10" t="s">
        <v>1354</v>
      </c>
      <c r="L1279" s="10" t="s">
        <v>18</v>
      </c>
      <c r="M1279" s="11">
        <v>1</v>
      </c>
      <c r="N1279" s="10">
        <v>1</v>
      </c>
      <c r="O1279" s="12" t="s">
        <v>4342</v>
      </c>
      <c r="P1279" s="11">
        <f ca="1">IFERROR(__xludf.DUMMYFUNCTION("COUNTA(SPLIT(Q1279,"" ""))"),180)</f>
        <v>180</v>
      </c>
      <c r="Q1279" s="11">
        <v>19</v>
      </c>
      <c r="R1279" s="11">
        <f ca="1">IFERROR(__xludf.DUMMYFUNCTION("COUNTA(SPLIT($Q1279,CHAR(10),FALSE))"),1)</f>
        <v>1</v>
      </c>
      <c r="S1279" s="2">
        <v>-0.38875864700000001</v>
      </c>
      <c r="T1279" s="2">
        <v>0.49386012600000001</v>
      </c>
      <c r="U1279" s="2">
        <v>80.66</v>
      </c>
      <c r="V1279" s="2">
        <v>4.3600000000000003</v>
      </c>
      <c r="W1279" s="2">
        <v>3.21</v>
      </c>
      <c r="X1279" s="2">
        <v>6</v>
      </c>
      <c r="Y1279" s="2">
        <v>7.09</v>
      </c>
      <c r="Z1279" s="2">
        <v>8.2559999999999995E-2</v>
      </c>
      <c r="AA1279" s="2">
        <v>7.3679999999999995E-2</v>
      </c>
      <c r="AB1279" s="2">
        <v>28.034441019999999</v>
      </c>
    </row>
    <row r="1280" spans="1:28" x14ac:dyDescent="0.2">
      <c r="A1280" s="8">
        <v>2880</v>
      </c>
      <c r="B1280" s="5" t="s">
        <v>4343</v>
      </c>
      <c r="C1280" s="5" t="s">
        <v>4344</v>
      </c>
      <c r="D1280" s="5" t="s">
        <v>2682</v>
      </c>
      <c r="E1280" s="14" t="s">
        <v>1402</v>
      </c>
      <c r="F1280" s="10">
        <v>2018</v>
      </c>
      <c r="G1280" s="10" t="s">
        <v>16</v>
      </c>
      <c r="H1280" s="10"/>
      <c r="I1280" s="10">
        <v>700</v>
      </c>
      <c r="J1280" s="10" t="s">
        <v>17</v>
      </c>
      <c r="K1280" s="10" t="s">
        <v>1354</v>
      </c>
      <c r="L1280" s="10" t="s">
        <v>18</v>
      </c>
      <c r="M1280" s="11">
        <v>1</v>
      </c>
      <c r="N1280" s="10">
        <v>1</v>
      </c>
      <c r="O1280" s="12" t="s">
        <v>4345</v>
      </c>
      <c r="P1280" s="11">
        <f ca="1">IFERROR(__xludf.DUMMYFUNCTION("COUNTA(SPLIT(Q1280,"" ""))"),194)</f>
        <v>194</v>
      </c>
      <c r="Q1280" s="11">
        <v>15</v>
      </c>
      <c r="R1280" s="11">
        <f ca="1">IFERROR(__xludf.DUMMYFUNCTION("COUNTA(SPLIT($Q1280,CHAR(10),FALSE))"),1)</f>
        <v>1</v>
      </c>
      <c r="S1280" s="2">
        <v>-0.57148104600000005</v>
      </c>
      <c r="T1280" s="2">
        <v>0.47451858699999999</v>
      </c>
      <c r="U1280" s="2">
        <v>84.69</v>
      </c>
      <c r="V1280" s="2">
        <v>4.66</v>
      </c>
      <c r="W1280" s="2">
        <v>4.45</v>
      </c>
      <c r="X1280" s="2">
        <v>7</v>
      </c>
      <c r="Y1280" s="2">
        <v>5.5</v>
      </c>
      <c r="Z1280" s="2">
        <v>0.12648999999999999</v>
      </c>
      <c r="AA1280" s="2">
        <v>0.12010999999999999</v>
      </c>
      <c r="AB1280" s="2">
        <v>26.048597829999999</v>
      </c>
    </row>
    <row r="1281" spans="1:28" x14ac:dyDescent="0.2">
      <c r="A1281" s="8">
        <v>2882</v>
      </c>
      <c r="B1281" s="5" t="s">
        <v>4346</v>
      </c>
      <c r="C1281" s="5" t="s">
        <v>4347</v>
      </c>
      <c r="D1281" s="5" t="s">
        <v>1401</v>
      </c>
      <c r="E1281" s="14" t="s">
        <v>1402</v>
      </c>
      <c r="F1281" s="10">
        <v>2017</v>
      </c>
      <c r="G1281" s="10" t="s">
        <v>16</v>
      </c>
      <c r="H1281" s="10"/>
      <c r="I1281" s="10">
        <v>700</v>
      </c>
      <c r="J1281" s="10" t="s">
        <v>17</v>
      </c>
      <c r="K1281" s="10" t="s">
        <v>1354</v>
      </c>
      <c r="L1281" s="10" t="s">
        <v>18</v>
      </c>
      <c r="M1281" s="11">
        <v>1</v>
      </c>
      <c r="N1281" s="10">
        <v>1</v>
      </c>
      <c r="O1281" s="12" t="s">
        <v>4348</v>
      </c>
      <c r="P1281" s="11">
        <f ca="1">IFERROR(__xludf.DUMMYFUNCTION("COUNTA(SPLIT(Q1281,"" ""))"),198)</f>
        <v>198</v>
      </c>
      <c r="Q1281" s="11">
        <v>19</v>
      </c>
      <c r="R1281" s="11">
        <f ca="1">IFERROR(__xludf.DUMMYFUNCTION("COUNTA(SPLIT($Q1281,CHAR(10),FALSE))"),8)</f>
        <v>8</v>
      </c>
      <c r="S1281" s="2">
        <v>-1.061225412</v>
      </c>
      <c r="T1281" s="2">
        <v>0.473118645</v>
      </c>
      <c r="U1281" s="2">
        <v>74.06</v>
      </c>
      <c r="V1281" s="2">
        <v>5.52</v>
      </c>
      <c r="W1281" s="2">
        <v>4.47</v>
      </c>
      <c r="X1281" s="2">
        <v>8</v>
      </c>
      <c r="Y1281" s="2">
        <v>7.34</v>
      </c>
      <c r="Z1281" s="2">
        <v>1.384E-2</v>
      </c>
      <c r="AA1281" s="2">
        <v>-1.2189999999999999E-2</v>
      </c>
      <c r="AB1281" s="2">
        <v>24.74977226</v>
      </c>
    </row>
    <row r="1282" spans="1:28" x14ac:dyDescent="0.2">
      <c r="A1282" s="8">
        <v>2883</v>
      </c>
      <c r="B1282" s="5" t="s">
        <v>4349</v>
      </c>
      <c r="C1282" s="5" t="s">
        <v>4350</v>
      </c>
      <c r="D1282" s="5" t="s">
        <v>1450</v>
      </c>
      <c r="E1282" s="14" t="s">
        <v>1402</v>
      </c>
      <c r="F1282" s="10">
        <v>2017</v>
      </c>
      <c r="G1282" s="10" t="s">
        <v>16</v>
      </c>
      <c r="H1282" s="10"/>
      <c r="I1282" s="10">
        <v>700</v>
      </c>
      <c r="J1282" s="10" t="s">
        <v>17</v>
      </c>
      <c r="K1282" s="10" t="s">
        <v>1354</v>
      </c>
      <c r="L1282" s="10" t="s">
        <v>18</v>
      </c>
      <c r="M1282" s="11">
        <v>1</v>
      </c>
      <c r="N1282" s="10">
        <v>1</v>
      </c>
      <c r="O1282" s="12" t="s">
        <v>4351</v>
      </c>
      <c r="P1282" s="11">
        <f ca="1">IFERROR(__xludf.DUMMYFUNCTION("COUNTA(SPLIT(Q1282,"" ""))"),196)</f>
        <v>196</v>
      </c>
      <c r="Q1282" s="11">
        <v>15</v>
      </c>
      <c r="R1282" s="11">
        <f ca="1">IFERROR(__xludf.DUMMYFUNCTION("COUNTA(SPLIT($Q1282,CHAR(10),FALSE))"),1)</f>
        <v>1</v>
      </c>
      <c r="S1282" s="2">
        <v>-0.96817994500000004</v>
      </c>
      <c r="T1282" s="2">
        <v>0.46977346399999997</v>
      </c>
      <c r="U1282" s="2">
        <v>78.33</v>
      </c>
      <c r="V1282" s="2">
        <v>5.58</v>
      </c>
      <c r="W1282" s="2">
        <v>5.14</v>
      </c>
      <c r="X1282" s="2">
        <v>8</v>
      </c>
      <c r="Y1282" s="2">
        <v>6.14</v>
      </c>
      <c r="Z1282" s="2">
        <v>0.12597</v>
      </c>
      <c r="AA1282" s="2">
        <v>0.11759</v>
      </c>
      <c r="AB1282" s="2">
        <v>25.507544450000001</v>
      </c>
    </row>
    <row r="1283" spans="1:28" x14ac:dyDescent="0.2">
      <c r="A1283" s="8">
        <v>2884</v>
      </c>
      <c r="B1283" s="5" t="s">
        <v>4352</v>
      </c>
      <c r="C1283" s="5" t="s">
        <v>4353</v>
      </c>
      <c r="D1283" s="5" t="s">
        <v>3031</v>
      </c>
      <c r="E1283" s="9" t="s">
        <v>4354</v>
      </c>
      <c r="F1283" s="10">
        <v>2017</v>
      </c>
      <c r="G1283" s="10" t="s">
        <v>68</v>
      </c>
      <c r="H1283" s="10"/>
      <c r="I1283" s="10">
        <v>1100</v>
      </c>
      <c r="J1283" s="10" t="s">
        <v>17</v>
      </c>
      <c r="K1283" s="10" t="s">
        <v>1354</v>
      </c>
      <c r="L1283" s="10" t="s">
        <v>22</v>
      </c>
      <c r="M1283" s="11">
        <v>2</v>
      </c>
      <c r="N1283" s="10">
        <v>1.5</v>
      </c>
      <c r="O1283" s="12" t="s">
        <v>4355</v>
      </c>
      <c r="P1283" s="11">
        <f ca="1">IFERROR(__xludf.DUMMYFUNCTION("COUNTA(SPLIT(Q1283,"" ""))"),178)</f>
        <v>178</v>
      </c>
      <c r="Q1283" s="11">
        <v>11</v>
      </c>
      <c r="R1283" s="11">
        <f ca="1">IFERROR(__xludf.DUMMYFUNCTION("COUNTA(SPLIT($Q1283,CHAR(10),FALSE))"),1)</f>
        <v>1</v>
      </c>
      <c r="S1283" s="2">
        <v>-0.11988797299999999</v>
      </c>
      <c r="T1283" s="2">
        <v>0.49163297</v>
      </c>
      <c r="U1283" s="2">
        <v>58.46</v>
      </c>
      <c r="V1283" s="2">
        <v>9.15</v>
      </c>
      <c r="W1283" s="2">
        <v>9.2899999999999991</v>
      </c>
      <c r="X1283" s="2">
        <v>12</v>
      </c>
      <c r="Y1283" s="2">
        <v>8.85</v>
      </c>
      <c r="Z1283" s="2">
        <v>0.25518000000000002</v>
      </c>
      <c r="AA1283" s="2">
        <v>0.24345</v>
      </c>
      <c r="AB1283" s="2">
        <v>14.926522350000001</v>
      </c>
    </row>
    <row r="1284" spans="1:28" x14ac:dyDescent="0.2">
      <c r="A1284" s="8">
        <v>2885</v>
      </c>
      <c r="B1284" s="5" t="s">
        <v>4356</v>
      </c>
      <c r="C1284" s="5" t="s">
        <v>4357</v>
      </c>
      <c r="D1284" s="5" t="s">
        <v>3031</v>
      </c>
      <c r="E1284" s="9" t="s">
        <v>4358</v>
      </c>
      <c r="F1284" s="10">
        <v>2017</v>
      </c>
      <c r="G1284" s="10" t="s">
        <v>68</v>
      </c>
      <c r="H1284" s="10"/>
      <c r="I1284" s="10">
        <v>1300</v>
      </c>
      <c r="J1284" s="10" t="s">
        <v>17</v>
      </c>
      <c r="K1284" s="10"/>
      <c r="L1284" s="10" t="s">
        <v>18</v>
      </c>
      <c r="M1284" s="11">
        <v>1</v>
      </c>
      <c r="N1284" s="10">
        <v>1</v>
      </c>
      <c r="O1284" s="12" t="s">
        <v>4359</v>
      </c>
      <c r="P1284" s="11">
        <f ca="1">IFERROR(__xludf.DUMMYFUNCTION("COUNTA(SPLIT(Q1284,"" ""))"),185)</f>
        <v>185</v>
      </c>
      <c r="Q1284" s="11">
        <v>8</v>
      </c>
      <c r="R1284" s="11">
        <f ca="1">IFERROR(__xludf.DUMMYFUNCTION("COUNTA(SPLIT($Q1284,CHAR(10),FALSE))"),2)</f>
        <v>2</v>
      </c>
      <c r="S1284" s="2">
        <v>2.5798866E-2</v>
      </c>
      <c r="T1284" s="2">
        <v>0.53256648100000004</v>
      </c>
      <c r="U1284" s="2">
        <v>56.79</v>
      </c>
      <c r="V1284" s="2">
        <v>11.11</v>
      </c>
      <c r="W1284" s="2">
        <v>11.89</v>
      </c>
      <c r="X1284" s="2">
        <v>12</v>
      </c>
      <c r="Y1284" s="2">
        <v>8.86</v>
      </c>
      <c r="Z1284" s="2">
        <v>0.31741999999999998</v>
      </c>
      <c r="AA1284" s="2">
        <v>0.28150999999999998</v>
      </c>
      <c r="AB1284" s="2">
        <v>3.4048766239999999</v>
      </c>
    </row>
    <row r="1285" spans="1:28" x14ac:dyDescent="0.2">
      <c r="A1285" s="8">
        <v>2886</v>
      </c>
      <c r="B1285" s="5" t="s">
        <v>4360</v>
      </c>
      <c r="C1285" s="5" t="s">
        <v>4361</v>
      </c>
      <c r="D1285" s="5" t="s">
        <v>3031</v>
      </c>
      <c r="E1285" s="9" t="s">
        <v>4362</v>
      </c>
      <c r="F1285" s="10">
        <v>2017</v>
      </c>
      <c r="G1285" s="10" t="s">
        <v>68</v>
      </c>
      <c r="H1285" s="10"/>
      <c r="I1285" s="10">
        <v>1300</v>
      </c>
      <c r="J1285" s="10" t="s">
        <v>17</v>
      </c>
      <c r="K1285" s="10"/>
      <c r="L1285" s="10" t="s">
        <v>18</v>
      </c>
      <c r="M1285" s="11">
        <v>1</v>
      </c>
      <c r="N1285" s="10">
        <v>1</v>
      </c>
      <c r="O1285" s="12" t="s">
        <v>4363</v>
      </c>
      <c r="P1285" s="11">
        <f ca="1">IFERROR(__xludf.DUMMYFUNCTION("COUNTA(SPLIT(Q1285,"" ""))"),158)</f>
        <v>158</v>
      </c>
      <c r="Q1285" s="11">
        <v>7</v>
      </c>
      <c r="R1285" s="11">
        <f ca="1">IFERROR(__xludf.DUMMYFUNCTION("COUNTA(SPLIT($Q1285,CHAR(10),FALSE))"),1)</f>
        <v>1</v>
      </c>
      <c r="S1285" s="2">
        <v>-0.122770289</v>
      </c>
      <c r="T1285" s="2">
        <v>0.44410965499999999</v>
      </c>
      <c r="U1285" s="2">
        <v>68.27</v>
      </c>
      <c r="V1285" s="2">
        <v>9.34</v>
      </c>
      <c r="W1285" s="2">
        <v>10.43</v>
      </c>
      <c r="X1285" s="2">
        <v>10</v>
      </c>
      <c r="Y1285" s="2">
        <v>6.65</v>
      </c>
      <c r="Z1285" s="2">
        <v>0.17166000000000001</v>
      </c>
      <c r="AA1285" s="2">
        <v>0.18054000000000001</v>
      </c>
      <c r="AB1285" s="2">
        <v>21.416905450000002</v>
      </c>
    </row>
    <row r="1286" spans="1:28" x14ac:dyDescent="0.2">
      <c r="A1286" s="8">
        <v>2887</v>
      </c>
      <c r="B1286" s="5" t="s">
        <v>4364</v>
      </c>
      <c r="C1286" s="5" t="s">
        <v>4365</v>
      </c>
      <c r="D1286" s="5" t="s">
        <v>3031</v>
      </c>
      <c r="E1286" s="9" t="s">
        <v>4366</v>
      </c>
      <c r="F1286" s="10">
        <v>2017</v>
      </c>
      <c r="G1286" s="10" t="s">
        <v>68</v>
      </c>
      <c r="H1286" s="10"/>
      <c r="I1286" s="10">
        <v>1300</v>
      </c>
      <c r="J1286" s="10" t="s">
        <v>17</v>
      </c>
      <c r="K1286" s="10"/>
      <c r="L1286" s="10" t="s">
        <v>18</v>
      </c>
      <c r="M1286" s="11">
        <v>1</v>
      </c>
      <c r="N1286" s="10">
        <v>1</v>
      </c>
      <c r="O1286" s="12" t="s">
        <v>4367</v>
      </c>
      <c r="P1286" s="11">
        <f ca="1">IFERROR(__xludf.DUMMYFUNCTION("COUNTA(SPLIT(Q1286,"" ""))"),193)</f>
        <v>193</v>
      </c>
      <c r="Q1286" s="11">
        <v>9</v>
      </c>
      <c r="R1286" s="11">
        <f ca="1">IFERROR(__xludf.DUMMYFUNCTION("COUNTA(SPLIT($Q1286,CHAR(10),FALSE))"),1)</f>
        <v>1</v>
      </c>
      <c r="S1286" s="2">
        <v>-0.63470648500000004</v>
      </c>
      <c r="T1286" s="2">
        <v>0.44687297999999998</v>
      </c>
      <c r="U1286" s="2">
        <v>47.43</v>
      </c>
      <c r="V1286" s="2">
        <v>11.97</v>
      </c>
      <c r="W1286" s="2">
        <v>12.83</v>
      </c>
      <c r="X1286" s="2">
        <v>12</v>
      </c>
      <c r="Y1286" s="2">
        <v>10.35</v>
      </c>
      <c r="Z1286" s="2">
        <v>0.26502999999999999</v>
      </c>
      <c r="AA1286" s="2">
        <v>0.24493999999999999</v>
      </c>
      <c r="AB1286" s="2">
        <v>13.2501506</v>
      </c>
    </row>
    <row r="1287" spans="1:28" x14ac:dyDescent="0.2">
      <c r="A1287" s="8">
        <v>2888</v>
      </c>
      <c r="B1287" s="5" t="s">
        <v>4368</v>
      </c>
      <c r="C1287" s="5" t="s">
        <v>4369</v>
      </c>
      <c r="D1287" s="5" t="s">
        <v>1401</v>
      </c>
      <c r="E1287" s="14" t="s">
        <v>1402</v>
      </c>
      <c r="F1287" s="10">
        <v>2017</v>
      </c>
      <c r="G1287" s="10" t="s">
        <v>16</v>
      </c>
      <c r="H1287" s="10"/>
      <c r="I1287" s="10">
        <v>500</v>
      </c>
      <c r="J1287" s="10" t="s">
        <v>17</v>
      </c>
      <c r="K1287" s="10" t="s">
        <v>1354</v>
      </c>
      <c r="L1287" s="10" t="s">
        <v>22</v>
      </c>
      <c r="M1287" s="11">
        <v>2</v>
      </c>
      <c r="N1287" s="10">
        <v>1.5</v>
      </c>
      <c r="O1287" s="12" t="s">
        <v>4370</v>
      </c>
      <c r="P1287" s="11">
        <f ca="1">IFERROR(__xludf.DUMMYFUNCTION("COUNTA(SPLIT(Q1287,"" ""))"),198)</f>
        <v>198</v>
      </c>
      <c r="Q1287" s="11">
        <v>20</v>
      </c>
      <c r="R1287" s="11">
        <f ca="1">IFERROR(__xludf.DUMMYFUNCTION("COUNTA(SPLIT($Q1287,CHAR(10),FALSE))"),10)</f>
        <v>10</v>
      </c>
      <c r="S1287" s="2">
        <v>-0.74327383300000005</v>
      </c>
      <c r="T1287" s="2">
        <v>0.47794230900000001</v>
      </c>
      <c r="U1287" s="2">
        <v>85.27</v>
      </c>
      <c r="V1287" s="2">
        <v>3.83</v>
      </c>
      <c r="W1287" s="2">
        <v>2.69</v>
      </c>
      <c r="X1287" s="2">
        <v>7</v>
      </c>
      <c r="Y1287" s="2">
        <v>6.12</v>
      </c>
      <c r="Z1287" s="2">
        <v>9.0480000000000005E-2</v>
      </c>
      <c r="AA1287" s="2">
        <v>6.6850000000000007E-2</v>
      </c>
      <c r="AB1287" s="2">
        <v>30.322648600000001</v>
      </c>
    </row>
    <row r="1288" spans="1:28" x14ac:dyDescent="0.2">
      <c r="A1288" s="8">
        <v>2889</v>
      </c>
      <c r="B1288" s="5" t="s">
        <v>4368</v>
      </c>
      <c r="C1288" s="5" t="s">
        <v>4371</v>
      </c>
      <c r="D1288" s="5" t="s">
        <v>2682</v>
      </c>
      <c r="E1288" s="14" t="s">
        <v>1402</v>
      </c>
      <c r="F1288" s="10">
        <v>2017</v>
      </c>
      <c r="G1288" s="10" t="s">
        <v>16</v>
      </c>
      <c r="H1288" s="10"/>
      <c r="I1288" s="10">
        <v>500</v>
      </c>
      <c r="J1288" s="10" t="s">
        <v>877</v>
      </c>
      <c r="K1288" s="10" t="s">
        <v>1354</v>
      </c>
      <c r="L1288" s="10" t="s">
        <v>22</v>
      </c>
      <c r="M1288" s="11">
        <v>2</v>
      </c>
      <c r="N1288" s="10">
        <v>1.5</v>
      </c>
      <c r="O1288" s="12" t="s">
        <v>4372</v>
      </c>
      <c r="P1288" s="11">
        <f ca="1">IFERROR(__xludf.DUMMYFUNCTION("COUNTA(SPLIT(Q1288,"" ""))"),172)</f>
        <v>172</v>
      </c>
      <c r="Q1288" s="11">
        <v>21</v>
      </c>
      <c r="R1288" s="11">
        <f ca="1">IFERROR(__xludf.DUMMYFUNCTION("COUNTA(SPLIT($Q1288,CHAR(10),FALSE))"),1)</f>
        <v>1</v>
      </c>
      <c r="S1288" s="2">
        <v>0.25326658899999999</v>
      </c>
      <c r="T1288" s="2">
        <v>0.488919722</v>
      </c>
      <c r="U1288" s="2">
        <v>78.02</v>
      </c>
      <c r="V1288" s="2">
        <v>4.41</v>
      </c>
      <c r="W1288" s="2">
        <v>4.42</v>
      </c>
      <c r="X1288" s="2">
        <v>6</v>
      </c>
      <c r="Y1288" s="2">
        <v>6.61</v>
      </c>
      <c r="Z1288" s="2">
        <v>0.15312000000000001</v>
      </c>
      <c r="AA1288" s="2">
        <v>0.14621999999999999</v>
      </c>
      <c r="AB1288" s="2">
        <v>26.800322950000002</v>
      </c>
    </row>
    <row r="1289" spans="1:28" x14ac:dyDescent="0.2">
      <c r="A1289" s="8">
        <v>2890</v>
      </c>
      <c r="B1289" s="5" t="s">
        <v>4373</v>
      </c>
      <c r="C1289" s="5" t="s">
        <v>4374</v>
      </c>
      <c r="D1289" s="5" t="s">
        <v>1450</v>
      </c>
      <c r="E1289" s="9" t="s">
        <v>1451</v>
      </c>
      <c r="F1289" s="10">
        <v>2017</v>
      </c>
      <c r="G1289" s="10" t="s">
        <v>16</v>
      </c>
      <c r="H1289" s="10"/>
      <c r="I1289" s="10">
        <v>500</v>
      </c>
      <c r="J1289" s="10" t="s">
        <v>17</v>
      </c>
      <c r="K1289" s="10" t="s">
        <v>1354</v>
      </c>
      <c r="L1289" s="10" t="s">
        <v>18</v>
      </c>
      <c r="M1289" s="11">
        <v>1</v>
      </c>
      <c r="N1289" s="10">
        <v>1</v>
      </c>
      <c r="O1289" s="12" t="s">
        <v>4375</v>
      </c>
      <c r="P1289" s="11">
        <f ca="1">IFERROR(__xludf.DUMMYFUNCTION("COUNTA(SPLIT(Q1289,"" ""))"),156)</f>
        <v>156</v>
      </c>
      <c r="Q1289" s="11">
        <v>18</v>
      </c>
      <c r="R1289" s="11">
        <f ca="1">IFERROR(__xludf.DUMMYFUNCTION("COUNTA(SPLIT($Q1289,CHAR(10),FALSE))"),1)</f>
        <v>1</v>
      </c>
      <c r="S1289" s="2">
        <v>0.220640262</v>
      </c>
      <c r="T1289" s="2">
        <v>0.47374169199999999</v>
      </c>
      <c r="U1289" s="2">
        <v>93.37</v>
      </c>
      <c r="V1289" s="2">
        <v>2.39</v>
      </c>
      <c r="W1289" s="2">
        <v>2.44</v>
      </c>
      <c r="X1289" s="2">
        <v>6</v>
      </c>
      <c r="Y1289" s="2">
        <v>6.7</v>
      </c>
      <c r="Z1289" s="2">
        <v>4.462E-2</v>
      </c>
      <c r="AA1289" s="2">
        <v>5.0999999999999997E-2</v>
      </c>
      <c r="AB1289" s="2">
        <v>35.11597647</v>
      </c>
    </row>
    <row r="1290" spans="1:28" x14ac:dyDescent="0.2">
      <c r="A1290" s="8">
        <v>2891</v>
      </c>
      <c r="B1290" s="5" t="s">
        <v>4376</v>
      </c>
      <c r="C1290" s="5" t="s">
        <v>4377</v>
      </c>
      <c r="D1290" s="5" t="s">
        <v>1450</v>
      </c>
      <c r="E1290" s="9" t="s">
        <v>1451</v>
      </c>
      <c r="F1290" s="10">
        <v>2017</v>
      </c>
      <c r="G1290" s="10" t="s">
        <v>16</v>
      </c>
      <c r="H1290" s="10"/>
      <c r="I1290" s="10">
        <v>500</v>
      </c>
      <c r="J1290" s="10" t="s">
        <v>51</v>
      </c>
      <c r="K1290" s="10" t="s">
        <v>1354</v>
      </c>
      <c r="L1290" s="10" t="s">
        <v>30</v>
      </c>
      <c r="M1290" s="11">
        <v>3</v>
      </c>
      <c r="N1290" s="10">
        <v>2.5</v>
      </c>
      <c r="O1290" s="12" t="s">
        <v>4378</v>
      </c>
      <c r="P1290" s="11">
        <f ca="1">IFERROR(__xludf.DUMMYFUNCTION("COUNTA(SPLIT(Q1290,"" ""))"),199)</f>
        <v>199</v>
      </c>
      <c r="Q1290" s="11">
        <v>23</v>
      </c>
      <c r="R1290" s="11">
        <f ca="1">IFERROR(__xludf.DUMMYFUNCTION("COUNTA(SPLIT($Q1290,CHAR(10),FALSE))"),1)</f>
        <v>1</v>
      </c>
      <c r="S1290" s="2">
        <v>0.25437330800000002</v>
      </c>
      <c r="T1290" s="2">
        <v>0.476720439</v>
      </c>
      <c r="U1290" s="2">
        <v>93.07</v>
      </c>
      <c r="V1290" s="2">
        <v>2.52</v>
      </c>
      <c r="W1290" s="2">
        <v>1.69</v>
      </c>
      <c r="X1290" s="2">
        <v>6</v>
      </c>
      <c r="Y1290" s="2">
        <v>1.1599999999999999</v>
      </c>
      <c r="Z1290" s="2">
        <v>8.4489999999999996E-2</v>
      </c>
      <c r="AA1290" s="2">
        <v>7.5380000000000003E-2</v>
      </c>
      <c r="AB1290" s="2">
        <v>32.95320813</v>
      </c>
    </row>
    <row r="1291" spans="1:28" x14ac:dyDescent="0.2">
      <c r="A1291" s="8">
        <v>2892</v>
      </c>
      <c r="B1291" s="5" t="s">
        <v>4379</v>
      </c>
      <c r="C1291" s="5" t="s">
        <v>4380</v>
      </c>
      <c r="D1291" s="5" t="s">
        <v>1450</v>
      </c>
      <c r="E1291" s="9" t="s">
        <v>1451</v>
      </c>
      <c r="F1291" s="10">
        <v>2017</v>
      </c>
      <c r="G1291" s="10" t="s">
        <v>16</v>
      </c>
      <c r="H1291" s="10"/>
      <c r="I1291" s="10">
        <v>500</v>
      </c>
      <c r="J1291" s="10" t="s">
        <v>51</v>
      </c>
      <c r="K1291" s="10" t="s">
        <v>1354</v>
      </c>
      <c r="L1291" s="10" t="s">
        <v>30</v>
      </c>
      <c r="M1291" s="11">
        <v>3</v>
      </c>
      <c r="N1291" s="10">
        <v>2.5</v>
      </c>
      <c r="O1291" s="12" t="s">
        <v>4381</v>
      </c>
      <c r="P1291" s="11">
        <f ca="1">IFERROR(__xludf.DUMMYFUNCTION("COUNTA(SPLIT(Q1291,"" ""))"),169)</f>
        <v>169</v>
      </c>
      <c r="Q1291" s="11">
        <v>17</v>
      </c>
      <c r="R1291" s="11">
        <f ca="1">IFERROR(__xludf.DUMMYFUNCTION("COUNTA(SPLIT($Q1291,CHAR(10),FALSE))"),1)</f>
        <v>1</v>
      </c>
      <c r="S1291" s="2">
        <v>0.65317079499999997</v>
      </c>
      <c r="T1291" s="2">
        <v>0.513919189</v>
      </c>
      <c r="U1291" s="2">
        <v>95.18</v>
      </c>
      <c r="V1291" s="2">
        <v>2.3199999999999998</v>
      </c>
      <c r="W1291" s="2">
        <v>0.88</v>
      </c>
      <c r="X1291" s="2">
        <v>5</v>
      </c>
      <c r="Y1291" s="2">
        <v>5.41</v>
      </c>
      <c r="Z1291" s="2">
        <v>5.0860000000000002E-2</v>
      </c>
      <c r="AA1291" s="2">
        <v>5.3949999999999998E-2</v>
      </c>
      <c r="AB1291" s="2">
        <v>30.134490339999999</v>
      </c>
    </row>
    <row r="1292" spans="1:28" x14ac:dyDescent="0.2">
      <c r="A1292" s="8">
        <v>2893</v>
      </c>
      <c r="B1292" s="5" t="s">
        <v>4382</v>
      </c>
      <c r="C1292" s="5" t="s">
        <v>4383</v>
      </c>
      <c r="D1292" s="5" t="s">
        <v>2682</v>
      </c>
      <c r="E1292" s="14" t="s">
        <v>1402</v>
      </c>
      <c r="F1292" s="10">
        <v>2017</v>
      </c>
      <c r="G1292" s="10" t="s">
        <v>16</v>
      </c>
      <c r="H1292" s="10"/>
      <c r="I1292" s="10">
        <v>500</v>
      </c>
      <c r="J1292" s="10" t="s">
        <v>877</v>
      </c>
      <c r="K1292" s="10" t="s">
        <v>1354</v>
      </c>
      <c r="L1292" s="10" t="s">
        <v>22</v>
      </c>
      <c r="M1292" s="11">
        <v>2</v>
      </c>
      <c r="N1292" s="10">
        <v>1.5</v>
      </c>
      <c r="O1292" s="12" t="s">
        <v>4384</v>
      </c>
      <c r="P1292" s="11">
        <f ca="1">IFERROR(__xludf.DUMMYFUNCTION("COUNTA(SPLIT(Q1292,"" ""))"),175)</f>
        <v>175</v>
      </c>
      <c r="Q1292" s="11">
        <v>18</v>
      </c>
      <c r="R1292" s="11">
        <f ca="1">IFERROR(__xludf.DUMMYFUNCTION("COUNTA(SPLIT($Q1292,CHAR(10),FALSE))"),1)</f>
        <v>1</v>
      </c>
      <c r="S1292" s="2">
        <v>1.2229014739999999</v>
      </c>
      <c r="T1292" s="2">
        <v>0.54686906099999999</v>
      </c>
      <c r="U1292" s="2">
        <v>95.19</v>
      </c>
      <c r="V1292" s="2">
        <v>2.3199999999999998</v>
      </c>
      <c r="W1292" s="2">
        <v>1.53</v>
      </c>
      <c r="X1292" s="2">
        <v>6</v>
      </c>
      <c r="Y1292" s="2">
        <v>5.52</v>
      </c>
      <c r="Z1292" s="2">
        <v>3.7850000000000002E-2</v>
      </c>
      <c r="AA1292" s="2">
        <v>4.385E-2</v>
      </c>
      <c r="AB1292" s="2">
        <v>33.169352979999999</v>
      </c>
    </row>
    <row r="1293" spans="1:28" x14ac:dyDescent="0.2">
      <c r="A1293" s="8">
        <v>2894</v>
      </c>
      <c r="B1293" s="5" t="s">
        <v>4385</v>
      </c>
      <c r="C1293" s="5" t="s">
        <v>4386</v>
      </c>
      <c r="D1293" s="5" t="s">
        <v>3031</v>
      </c>
      <c r="E1293" s="9" t="s">
        <v>4387</v>
      </c>
      <c r="F1293" s="10">
        <v>2017</v>
      </c>
      <c r="G1293" s="10" t="s">
        <v>68</v>
      </c>
      <c r="H1293" s="10"/>
      <c r="I1293" s="10">
        <v>1100</v>
      </c>
      <c r="J1293" s="10" t="s">
        <v>17</v>
      </c>
      <c r="K1293" s="10"/>
      <c r="L1293" s="10" t="s">
        <v>18</v>
      </c>
      <c r="M1293" s="11">
        <v>1</v>
      </c>
      <c r="N1293" s="10">
        <v>1</v>
      </c>
      <c r="O1293" s="12" t="s">
        <v>4388</v>
      </c>
      <c r="P1293" s="11">
        <f ca="1">IFERROR(__xludf.DUMMYFUNCTION("COUNTA(SPLIT(Q1293,"" ""))"),162)</f>
        <v>162</v>
      </c>
      <c r="Q1293" s="11">
        <v>8</v>
      </c>
      <c r="R1293" s="11">
        <f ca="1">IFERROR(__xludf.DUMMYFUNCTION("COUNTA(SPLIT($Q1293,CHAR(10),FALSE))"),2)</f>
        <v>2</v>
      </c>
      <c r="S1293" s="2">
        <v>0.40882131100000002</v>
      </c>
      <c r="T1293" s="2">
        <v>0.50172424800000004</v>
      </c>
      <c r="U1293" s="2">
        <v>61.07</v>
      </c>
      <c r="V1293" s="2">
        <v>9.8000000000000007</v>
      </c>
      <c r="W1293" s="2">
        <v>9.42</v>
      </c>
      <c r="X1293" s="2">
        <v>11</v>
      </c>
      <c r="Y1293" s="2">
        <v>7.36</v>
      </c>
      <c r="Z1293" s="2">
        <v>7.1590000000000001E-2</v>
      </c>
      <c r="AA1293" s="2">
        <v>7.3830000000000007E-2</v>
      </c>
      <c r="AB1293" s="2">
        <v>23.654844359999998</v>
      </c>
    </row>
    <row r="1294" spans="1:28" x14ac:dyDescent="0.2">
      <c r="A1294" s="8">
        <v>2896</v>
      </c>
      <c r="B1294" s="5" t="s">
        <v>4389</v>
      </c>
      <c r="C1294" s="5" t="s">
        <v>4390</v>
      </c>
      <c r="D1294" s="5" t="s">
        <v>2705</v>
      </c>
      <c r="E1294" s="14" t="s">
        <v>1402</v>
      </c>
      <c r="F1294" s="10">
        <v>2017</v>
      </c>
      <c r="G1294" s="10" t="s">
        <v>16</v>
      </c>
      <c r="H1294" s="10"/>
      <c r="I1294" s="10">
        <v>500</v>
      </c>
      <c r="J1294" s="10" t="s">
        <v>17</v>
      </c>
      <c r="K1294" s="10" t="s">
        <v>1354</v>
      </c>
      <c r="L1294" s="10" t="s">
        <v>18</v>
      </c>
      <c r="M1294" s="11">
        <v>1</v>
      </c>
      <c r="N1294" s="10">
        <v>1</v>
      </c>
      <c r="O1294" s="12" t="s">
        <v>4391</v>
      </c>
      <c r="P1294" s="11">
        <f ca="1">IFERROR(__xludf.DUMMYFUNCTION("COUNTA(SPLIT(Q1294,"" ""))"),179)</f>
        <v>179</v>
      </c>
      <c r="Q1294" s="11">
        <v>22</v>
      </c>
      <c r="R1294" s="11">
        <f ca="1">IFERROR(__xludf.DUMMYFUNCTION("COUNTA(SPLIT($Q1294,CHAR(10),FALSE))"),3)</f>
        <v>3</v>
      </c>
      <c r="S1294" s="2">
        <v>-0.63435811799999997</v>
      </c>
      <c r="T1294" s="2">
        <v>0.46590593699999999</v>
      </c>
      <c r="U1294" s="2">
        <v>88.09</v>
      </c>
      <c r="V1294" s="2">
        <v>2.81</v>
      </c>
      <c r="W1294" s="2">
        <v>1.47</v>
      </c>
      <c r="X1294" s="2">
        <v>6</v>
      </c>
      <c r="Y1294" s="2">
        <v>6.31</v>
      </c>
      <c r="Z1294" s="2">
        <v>0.11815000000000001</v>
      </c>
      <c r="AA1294" s="2">
        <v>0.10834000000000001</v>
      </c>
      <c r="AB1294" s="2">
        <v>29.47528282</v>
      </c>
    </row>
    <row r="1295" spans="1:28" x14ac:dyDescent="0.2">
      <c r="A1295" s="8">
        <v>2897</v>
      </c>
      <c r="B1295" s="5" t="s">
        <v>4389</v>
      </c>
      <c r="C1295" s="5" t="s">
        <v>4392</v>
      </c>
      <c r="D1295" s="5" t="s">
        <v>1401</v>
      </c>
      <c r="E1295" s="14" t="s">
        <v>1402</v>
      </c>
      <c r="F1295" s="10">
        <v>2017</v>
      </c>
      <c r="G1295" s="10" t="s">
        <v>16</v>
      </c>
      <c r="H1295" s="10"/>
      <c r="I1295" s="10">
        <v>500</v>
      </c>
      <c r="J1295" s="10" t="s">
        <v>51</v>
      </c>
      <c r="K1295" s="10" t="s">
        <v>1354</v>
      </c>
      <c r="L1295" s="10" t="s">
        <v>18</v>
      </c>
      <c r="M1295" s="11">
        <v>1</v>
      </c>
      <c r="N1295" s="10">
        <v>1</v>
      </c>
      <c r="O1295" s="12" t="s">
        <v>4393</v>
      </c>
      <c r="P1295" s="11">
        <f ca="1">IFERROR(__xludf.DUMMYFUNCTION("COUNTA(SPLIT(Q1295,"" ""))"),190)</f>
        <v>190</v>
      </c>
      <c r="Q1295" s="11">
        <v>16</v>
      </c>
      <c r="R1295" s="11">
        <f ca="1">IFERROR(__xludf.DUMMYFUNCTION("COUNTA(SPLIT($Q1295,CHAR(10),FALSE))"),9)</f>
        <v>9</v>
      </c>
      <c r="S1295" s="2">
        <v>1.0190091889999999</v>
      </c>
      <c r="T1295" s="2">
        <v>0.50484013699999997</v>
      </c>
      <c r="U1295" s="2">
        <v>85.25</v>
      </c>
      <c r="V1295" s="2">
        <v>4.32</v>
      </c>
      <c r="W1295" s="2">
        <v>3.93</v>
      </c>
      <c r="X1295" s="2">
        <v>7</v>
      </c>
      <c r="Y1295" s="2">
        <v>5.47</v>
      </c>
      <c r="Z1295" s="2">
        <v>-1.33E-3</v>
      </c>
      <c r="AA1295" s="2">
        <v>-3.9199999999999999E-3</v>
      </c>
      <c r="AB1295" s="2">
        <v>20.237733070000001</v>
      </c>
    </row>
    <row r="1296" spans="1:28" x14ac:dyDescent="0.2">
      <c r="A1296" s="8">
        <v>2899</v>
      </c>
      <c r="B1296" s="5" t="s">
        <v>4394</v>
      </c>
      <c r="C1296" s="5" t="s">
        <v>4395</v>
      </c>
      <c r="D1296" s="5" t="s">
        <v>3031</v>
      </c>
      <c r="E1296" s="9" t="s">
        <v>4396</v>
      </c>
      <c r="F1296" s="10">
        <v>2017</v>
      </c>
      <c r="G1296" s="10" t="s">
        <v>68</v>
      </c>
      <c r="H1296" s="10"/>
      <c r="I1296" s="10">
        <v>1500</v>
      </c>
      <c r="J1296" s="10" t="s">
        <v>17</v>
      </c>
      <c r="K1296" s="10" t="s">
        <v>1354</v>
      </c>
      <c r="L1296" s="10" t="s">
        <v>30</v>
      </c>
      <c r="M1296" s="11">
        <v>3</v>
      </c>
      <c r="N1296" s="10">
        <v>2</v>
      </c>
      <c r="O1296" s="12" t="s">
        <v>4397</v>
      </c>
      <c r="P1296" s="11">
        <f ca="1">IFERROR(__xludf.DUMMYFUNCTION("COUNTA(SPLIT(Q1296,"" ""))"),193)</f>
        <v>193</v>
      </c>
      <c r="Q1296" s="11">
        <v>7</v>
      </c>
      <c r="R1296" s="11">
        <f ca="1">IFERROR(__xludf.DUMMYFUNCTION("COUNTA(SPLIT($Q1296,CHAR(10),FALSE))"),2)</f>
        <v>2</v>
      </c>
      <c r="S1296" s="2">
        <v>-1.250131603</v>
      </c>
      <c r="T1296" s="2">
        <v>0.44841260999999999</v>
      </c>
      <c r="U1296" s="2">
        <v>41.34</v>
      </c>
      <c r="V1296" s="2">
        <v>14.38</v>
      </c>
      <c r="W1296" s="2">
        <v>15.63</v>
      </c>
      <c r="X1296" s="2">
        <v>15</v>
      </c>
      <c r="Y1296" s="2">
        <v>10.38</v>
      </c>
      <c r="Z1296" s="2">
        <v>0.18548000000000001</v>
      </c>
      <c r="AA1296" s="2">
        <v>0.15842999999999999</v>
      </c>
      <c r="AB1296" s="2">
        <v>11.11257355</v>
      </c>
    </row>
    <row r="1297" spans="1:28" x14ac:dyDescent="0.2">
      <c r="A1297" s="8">
        <v>2900</v>
      </c>
      <c r="B1297" s="5" t="s">
        <v>3933</v>
      </c>
      <c r="C1297" s="5" t="s">
        <v>4398</v>
      </c>
      <c r="D1297" s="5" t="s">
        <v>2855</v>
      </c>
      <c r="E1297" s="9" t="s">
        <v>4399</v>
      </c>
      <c r="F1297" s="10">
        <v>2017</v>
      </c>
      <c r="G1297" s="10" t="s">
        <v>68</v>
      </c>
      <c r="H1297" s="10"/>
      <c r="I1297" s="10">
        <v>900</v>
      </c>
      <c r="J1297" s="10" t="s">
        <v>17</v>
      </c>
      <c r="K1297" s="10" t="s">
        <v>2857</v>
      </c>
      <c r="L1297" s="10" t="s">
        <v>18</v>
      </c>
      <c r="M1297" s="11">
        <v>1</v>
      </c>
      <c r="N1297" s="10">
        <v>1</v>
      </c>
      <c r="O1297" s="12" t="s">
        <v>4400</v>
      </c>
      <c r="P1297" s="11">
        <f ca="1">IFERROR(__xludf.DUMMYFUNCTION("COUNTA(SPLIT(Q1297,"" ""))"),183)</f>
        <v>183</v>
      </c>
      <c r="Q1297" s="11">
        <v>10</v>
      </c>
      <c r="R1297" s="11">
        <f ca="1">IFERROR(__xludf.DUMMYFUNCTION("COUNTA(SPLIT($Q1297,CHAR(10),FALSE))"),2)</f>
        <v>2</v>
      </c>
      <c r="S1297" s="2">
        <v>-0.17065554099999999</v>
      </c>
      <c r="T1297" s="2">
        <v>0.45400699100000003</v>
      </c>
      <c r="U1297" s="2">
        <v>75.97</v>
      </c>
      <c r="V1297" s="2">
        <v>7.23</v>
      </c>
      <c r="W1297" s="2">
        <v>7.54</v>
      </c>
      <c r="X1297" s="2">
        <v>10</v>
      </c>
      <c r="Y1297" s="2">
        <v>6.78</v>
      </c>
      <c r="Z1297" s="2">
        <v>0.10978</v>
      </c>
      <c r="AA1297" s="2">
        <v>0.11104</v>
      </c>
      <c r="AB1297" s="2">
        <v>24.067040949999999</v>
      </c>
    </row>
    <row r="1298" spans="1:28" x14ac:dyDescent="0.2">
      <c r="A1298" s="8">
        <v>2901</v>
      </c>
      <c r="B1298" s="5" t="s">
        <v>3933</v>
      </c>
      <c r="C1298" s="5" t="s">
        <v>4401</v>
      </c>
      <c r="D1298" s="5" t="s">
        <v>2855</v>
      </c>
      <c r="E1298" s="9" t="s">
        <v>4402</v>
      </c>
      <c r="F1298" s="10">
        <v>2017</v>
      </c>
      <c r="G1298" s="10" t="s">
        <v>68</v>
      </c>
      <c r="H1298" s="10"/>
      <c r="I1298" s="10">
        <v>1100</v>
      </c>
      <c r="J1298" s="10" t="s">
        <v>17</v>
      </c>
      <c r="K1298" s="10" t="s">
        <v>2857</v>
      </c>
      <c r="L1298" s="10" t="s">
        <v>22</v>
      </c>
      <c r="M1298" s="11">
        <v>2</v>
      </c>
      <c r="N1298" s="10">
        <v>2</v>
      </c>
      <c r="O1298" s="12" t="s">
        <v>4403</v>
      </c>
      <c r="P1298" s="11">
        <f ca="1">IFERROR(__xludf.DUMMYFUNCTION("COUNTA(SPLIT(Q1298,"" ""))"),190)</f>
        <v>190</v>
      </c>
      <c r="Q1298" s="11">
        <v>11</v>
      </c>
      <c r="R1298" s="11">
        <f ca="1">IFERROR(__xludf.DUMMYFUNCTION("COUNTA(SPLIT($Q1298,CHAR(10),FALSE))"),2)</f>
        <v>2</v>
      </c>
      <c r="S1298" s="2">
        <v>0.78628893200000005</v>
      </c>
      <c r="T1298" s="2">
        <v>0.50255408400000001</v>
      </c>
      <c r="U1298" s="2">
        <v>78.17</v>
      </c>
      <c r="V1298" s="2">
        <v>6.31</v>
      </c>
      <c r="W1298" s="2">
        <v>7.6</v>
      </c>
      <c r="X1298" s="2">
        <v>8</v>
      </c>
      <c r="Y1298" s="2">
        <v>7.82</v>
      </c>
      <c r="Z1298" s="2">
        <v>0.12509999999999999</v>
      </c>
      <c r="AA1298" s="2">
        <v>0.10446</v>
      </c>
      <c r="AB1298" s="2">
        <v>21.255180630000002</v>
      </c>
    </row>
    <row r="1299" spans="1:28" x14ac:dyDescent="0.2">
      <c r="A1299" s="8">
        <v>2902</v>
      </c>
      <c r="B1299" s="5" t="s">
        <v>3933</v>
      </c>
      <c r="C1299" s="5" t="s">
        <v>4404</v>
      </c>
      <c r="D1299" s="5" t="s">
        <v>2855</v>
      </c>
      <c r="E1299" s="9" t="s">
        <v>4405</v>
      </c>
      <c r="F1299" s="10">
        <v>2017</v>
      </c>
      <c r="G1299" s="10" t="s">
        <v>68</v>
      </c>
      <c r="H1299" s="10"/>
      <c r="I1299" s="10">
        <v>1300</v>
      </c>
      <c r="J1299" s="10" t="s">
        <v>17</v>
      </c>
      <c r="K1299" s="10" t="s">
        <v>2857</v>
      </c>
      <c r="L1299" s="10" t="s">
        <v>22</v>
      </c>
      <c r="M1299" s="11">
        <v>2</v>
      </c>
      <c r="N1299" s="10">
        <v>2</v>
      </c>
      <c r="O1299" s="12" t="s">
        <v>4406</v>
      </c>
      <c r="P1299" s="11">
        <f ca="1">IFERROR(__xludf.DUMMYFUNCTION("COUNTA(SPLIT(Q1299,"" ""))"),175)</f>
        <v>175</v>
      </c>
      <c r="Q1299" s="11">
        <v>8</v>
      </c>
      <c r="R1299" s="11">
        <f ca="1">IFERROR(__xludf.DUMMYFUNCTION("COUNTA(SPLIT($Q1299,CHAR(10),FALSE))"),3)</f>
        <v>3</v>
      </c>
      <c r="S1299" s="2">
        <v>0.40981349299999997</v>
      </c>
      <c r="T1299" s="2">
        <v>0.47843606999999999</v>
      </c>
      <c r="U1299" s="2">
        <v>59.54</v>
      </c>
      <c r="V1299" s="2">
        <v>10.58</v>
      </c>
      <c r="W1299" s="2">
        <v>11.78</v>
      </c>
      <c r="X1299" s="2">
        <v>12</v>
      </c>
      <c r="Y1299" s="2">
        <v>7.81</v>
      </c>
      <c r="Z1299" s="2">
        <v>0.18611</v>
      </c>
      <c r="AA1299" s="2">
        <v>0.17426</v>
      </c>
      <c r="AB1299" s="2">
        <v>12.9869716</v>
      </c>
    </row>
    <row r="1300" spans="1:28" x14ac:dyDescent="0.2">
      <c r="A1300" s="8">
        <v>2907</v>
      </c>
      <c r="B1300" s="5" t="s">
        <v>3933</v>
      </c>
      <c r="C1300" s="5" t="s">
        <v>4407</v>
      </c>
      <c r="D1300" s="5" t="s">
        <v>2855</v>
      </c>
      <c r="E1300" s="9" t="s">
        <v>4408</v>
      </c>
      <c r="F1300" s="10">
        <v>2017</v>
      </c>
      <c r="G1300" s="10" t="s">
        <v>68</v>
      </c>
      <c r="H1300" s="10"/>
      <c r="I1300" s="10">
        <v>1100</v>
      </c>
      <c r="J1300" s="10" t="s">
        <v>17</v>
      </c>
      <c r="K1300" s="10" t="s">
        <v>2857</v>
      </c>
      <c r="L1300" s="10" t="s">
        <v>18</v>
      </c>
      <c r="M1300" s="11">
        <v>1</v>
      </c>
      <c r="N1300" s="10">
        <v>1</v>
      </c>
      <c r="O1300" s="12" t="s">
        <v>4409</v>
      </c>
      <c r="P1300" s="11">
        <f ca="1">IFERROR(__xludf.DUMMYFUNCTION("COUNTA(SPLIT(Q1300,"" ""))"),196)</f>
        <v>196</v>
      </c>
      <c r="Q1300" s="11">
        <v>11</v>
      </c>
      <c r="R1300" s="11">
        <f ca="1">IFERROR(__xludf.DUMMYFUNCTION("COUNTA(SPLIT($Q1300,CHAR(10),FALSE))"),2)</f>
        <v>2</v>
      </c>
      <c r="S1300" s="2">
        <v>0.315097819</v>
      </c>
      <c r="T1300" s="2">
        <v>0.50155247199999997</v>
      </c>
      <c r="U1300" s="2">
        <v>64.98</v>
      </c>
      <c r="V1300" s="2">
        <v>8.65</v>
      </c>
      <c r="W1300" s="2">
        <v>9.7100000000000009</v>
      </c>
      <c r="X1300" s="2">
        <v>11</v>
      </c>
      <c r="Y1300" s="2">
        <v>7.65</v>
      </c>
      <c r="Z1300" s="2">
        <v>5.4300000000000001E-2</v>
      </c>
      <c r="AA1300" s="2">
        <v>2.3959999999999999E-2</v>
      </c>
      <c r="AB1300" s="2">
        <v>18.649220379999999</v>
      </c>
    </row>
    <row r="1301" spans="1:28" x14ac:dyDescent="0.2">
      <c r="A1301" s="8">
        <v>2908</v>
      </c>
      <c r="B1301" s="5" t="s">
        <v>3933</v>
      </c>
      <c r="C1301" s="5" t="s">
        <v>4410</v>
      </c>
      <c r="D1301" s="5" t="s">
        <v>2855</v>
      </c>
      <c r="E1301" s="9" t="s">
        <v>4411</v>
      </c>
      <c r="F1301" s="10">
        <v>2017</v>
      </c>
      <c r="G1301" s="10" t="s">
        <v>68</v>
      </c>
      <c r="H1301" s="10"/>
      <c r="I1301" s="10">
        <v>1100</v>
      </c>
      <c r="J1301" s="10" t="s">
        <v>17</v>
      </c>
      <c r="K1301" s="10" t="s">
        <v>2857</v>
      </c>
      <c r="L1301" s="10" t="s">
        <v>18</v>
      </c>
      <c r="M1301" s="11">
        <v>1</v>
      </c>
      <c r="N1301" s="10">
        <v>1</v>
      </c>
      <c r="O1301" s="12" t="s">
        <v>4412</v>
      </c>
      <c r="P1301" s="11">
        <f ca="1">IFERROR(__xludf.DUMMYFUNCTION("COUNTA(SPLIT(Q1301,"" ""))"),183)</f>
        <v>183</v>
      </c>
      <c r="Q1301" s="11">
        <v>10</v>
      </c>
      <c r="R1301" s="11">
        <f ca="1">IFERROR(__xludf.DUMMYFUNCTION("COUNTA(SPLIT($Q1301,CHAR(10),FALSE))"),3)</f>
        <v>3</v>
      </c>
      <c r="S1301" s="2">
        <v>-0.40717154</v>
      </c>
      <c r="T1301" s="2">
        <v>0.44511213900000002</v>
      </c>
      <c r="U1301" s="2">
        <v>65.150000000000006</v>
      </c>
      <c r="V1301" s="2">
        <v>8.7899999999999991</v>
      </c>
      <c r="W1301" s="2">
        <v>9.81</v>
      </c>
      <c r="X1301" s="2">
        <v>10</v>
      </c>
      <c r="Y1301" s="2">
        <v>8.89</v>
      </c>
      <c r="Z1301" s="2">
        <v>0.10147</v>
      </c>
      <c r="AA1301" s="2">
        <v>9.0209999999999999E-2</v>
      </c>
      <c r="AB1301" s="2">
        <v>15.51958554</v>
      </c>
    </row>
    <row r="1302" spans="1:28" x14ac:dyDescent="0.2">
      <c r="A1302" s="8">
        <v>2909</v>
      </c>
      <c r="B1302" s="5" t="s">
        <v>4413</v>
      </c>
      <c r="C1302" s="5" t="s">
        <v>4414</v>
      </c>
      <c r="D1302" s="5" t="s">
        <v>3031</v>
      </c>
      <c r="E1302" s="9" t="s">
        <v>4415</v>
      </c>
      <c r="F1302" s="10">
        <v>2017</v>
      </c>
      <c r="G1302" s="10" t="s">
        <v>68</v>
      </c>
      <c r="H1302" s="10"/>
      <c r="I1302" s="10">
        <v>1100</v>
      </c>
      <c r="J1302" s="10" t="s">
        <v>17</v>
      </c>
      <c r="K1302" s="10"/>
      <c r="L1302" s="10" t="s">
        <v>18</v>
      </c>
      <c r="M1302" s="11">
        <v>1</v>
      </c>
      <c r="N1302" s="10">
        <v>1</v>
      </c>
      <c r="O1302" s="12" t="s">
        <v>4416</v>
      </c>
      <c r="P1302" s="11">
        <f ca="1">IFERROR(__xludf.DUMMYFUNCTION("COUNTA(SPLIT(Q1302,"" ""))"),140)</f>
        <v>140</v>
      </c>
      <c r="Q1302" s="11">
        <v>8</v>
      </c>
      <c r="R1302" s="11">
        <f ca="1">IFERROR(__xludf.DUMMYFUNCTION("COUNTA(SPLIT($Q1302,CHAR(10),FALSE))"),1)</f>
        <v>1</v>
      </c>
      <c r="S1302" s="2">
        <v>-2.1163976170000001</v>
      </c>
      <c r="T1302" s="2">
        <v>0.50272084800000005</v>
      </c>
      <c r="U1302" s="2">
        <v>68.22</v>
      </c>
      <c r="V1302" s="2">
        <v>8.09</v>
      </c>
      <c r="W1302" s="2">
        <v>9.11</v>
      </c>
      <c r="X1302" s="2">
        <v>11</v>
      </c>
      <c r="Y1302" s="2">
        <v>8.56</v>
      </c>
      <c r="Z1302" s="2">
        <v>0.22808999999999999</v>
      </c>
      <c r="AA1302" s="2">
        <v>0.24939</v>
      </c>
      <c r="AB1302" s="2">
        <v>10.3743733</v>
      </c>
    </row>
    <row r="1303" spans="1:28" x14ac:dyDescent="0.2">
      <c r="A1303" s="8">
        <v>2910</v>
      </c>
      <c r="B1303" s="5" t="s">
        <v>4417</v>
      </c>
      <c r="C1303" s="5" t="s">
        <v>4418</v>
      </c>
      <c r="D1303" s="5" t="s">
        <v>1450</v>
      </c>
      <c r="E1303" s="14" t="s">
        <v>1402</v>
      </c>
      <c r="F1303" s="10">
        <v>2017</v>
      </c>
      <c r="G1303" s="10" t="s">
        <v>16</v>
      </c>
      <c r="H1303" s="10"/>
      <c r="I1303" s="10">
        <v>500</v>
      </c>
      <c r="J1303" s="10" t="s">
        <v>17</v>
      </c>
      <c r="K1303" s="10" t="s">
        <v>1354</v>
      </c>
      <c r="L1303" s="10" t="s">
        <v>18</v>
      </c>
      <c r="M1303" s="11">
        <v>1</v>
      </c>
      <c r="N1303" s="10">
        <v>1</v>
      </c>
      <c r="O1303" s="12" t="s">
        <v>4419</v>
      </c>
      <c r="P1303" s="11">
        <f ca="1">IFERROR(__xludf.DUMMYFUNCTION("COUNTA(SPLIT(Q1303,"" ""))"),164)</f>
        <v>164</v>
      </c>
      <c r="Q1303" s="11">
        <v>18</v>
      </c>
      <c r="R1303" s="11">
        <f ca="1">IFERROR(__xludf.DUMMYFUNCTION("COUNTA(SPLIT($Q1303,CHAR(10),FALSE))"),1)</f>
        <v>1</v>
      </c>
      <c r="S1303" s="2">
        <v>-0.256244635</v>
      </c>
      <c r="T1303" s="2">
        <v>0.50578652599999996</v>
      </c>
      <c r="U1303" s="2">
        <v>79.97</v>
      </c>
      <c r="V1303" s="2">
        <v>4.37</v>
      </c>
      <c r="W1303" s="2">
        <v>4.4400000000000004</v>
      </c>
      <c r="X1303" s="2">
        <v>8</v>
      </c>
      <c r="Y1303" s="2">
        <v>6.4</v>
      </c>
      <c r="Z1303" s="2">
        <v>4.5620000000000001E-2</v>
      </c>
      <c r="AA1303" s="2">
        <v>3.6679999999999997E-2</v>
      </c>
      <c r="AB1303" s="2">
        <v>25.59009021</v>
      </c>
    </row>
    <row r="1304" spans="1:28" x14ac:dyDescent="0.2">
      <c r="A1304" s="8">
        <v>2911</v>
      </c>
      <c r="B1304" s="5" t="s">
        <v>4420</v>
      </c>
      <c r="C1304" s="5" t="s">
        <v>4421</v>
      </c>
      <c r="D1304" s="5" t="s">
        <v>3031</v>
      </c>
      <c r="E1304" s="9" t="s">
        <v>4422</v>
      </c>
      <c r="F1304" s="10">
        <v>2017</v>
      </c>
      <c r="G1304" s="10" t="s">
        <v>68</v>
      </c>
      <c r="H1304" s="10"/>
      <c r="I1304" s="10">
        <v>1300</v>
      </c>
      <c r="J1304" s="10" t="s">
        <v>17</v>
      </c>
      <c r="K1304" s="10"/>
      <c r="L1304" s="10" t="s">
        <v>18</v>
      </c>
      <c r="M1304" s="11">
        <v>1</v>
      </c>
      <c r="N1304" s="10">
        <v>1</v>
      </c>
      <c r="O1304" s="12" t="s">
        <v>4423</v>
      </c>
      <c r="P1304" s="11">
        <f ca="1">IFERROR(__xludf.DUMMYFUNCTION("COUNTA(SPLIT(Q1304,"" ""))"),151)</f>
        <v>151</v>
      </c>
      <c r="Q1304" s="11">
        <v>7</v>
      </c>
      <c r="R1304" s="11">
        <f ca="1">IFERROR(__xludf.DUMMYFUNCTION("COUNTA(SPLIT($Q1304,CHAR(10),FALSE))"),1)</f>
        <v>1</v>
      </c>
      <c r="S1304" s="2">
        <v>-0.60689584100000005</v>
      </c>
      <c r="T1304" s="2">
        <v>0.480216268</v>
      </c>
      <c r="U1304" s="2">
        <v>47.68</v>
      </c>
      <c r="V1304" s="2">
        <v>11.97</v>
      </c>
      <c r="W1304" s="2">
        <v>12.53</v>
      </c>
      <c r="X1304" s="2">
        <v>12</v>
      </c>
      <c r="Y1304" s="2">
        <v>8.89</v>
      </c>
      <c r="Z1304" s="2">
        <v>0.18456</v>
      </c>
      <c r="AA1304" s="2">
        <v>0.19603999999999999</v>
      </c>
      <c r="AB1304" s="2">
        <v>8.0828053700000009</v>
      </c>
    </row>
    <row r="1305" spans="1:28" x14ac:dyDescent="0.2">
      <c r="A1305" s="8">
        <v>2912</v>
      </c>
      <c r="B1305" s="5" t="s">
        <v>4424</v>
      </c>
      <c r="C1305" s="5" t="s">
        <v>4425</v>
      </c>
      <c r="D1305" s="5" t="s">
        <v>1401</v>
      </c>
      <c r="E1305" s="14" t="s">
        <v>1402</v>
      </c>
      <c r="F1305" s="10">
        <v>2017</v>
      </c>
      <c r="G1305" s="10" t="s">
        <v>16</v>
      </c>
      <c r="H1305" s="10"/>
      <c r="I1305" s="10">
        <v>500</v>
      </c>
      <c r="J1305" s="10" t="s">
        <v>17</v>
      </c>
      <c r="K1305" s="10" t="s">
        <v>1354</v>
      </c>
      <c r="L1305" s="10" t="s">
        <v>18</v>
      </c>
      <c r="M1305" s="11">
        <v>1</v>
      </c>
      <c r="N1305" s="10">
        <v>1</v>
      </c>
      <c r="O1305" s="12" t="s">
        <v>4426</v>
      </c>
      <c r="P1305" s="11">
        <f ca="1">IFERROR(__xludf.DUMMYFUNCTION("COUNTA(SPLIT(Q1305,"" ""))"),187)</f>
        <v>187</v>
      </c>
      <c r="Q1305" s="11">
        <v>32</v>
      </c>
      <c r="R1305" s="11">
        <f ca="1">IFERROR(__xludf.DUMMYFUNCTION("COUNTA(SPLIT($Q1305,CHAR(10),FALSE))"),15)</f>
        <v>15</v>
      </c>
      <c r="S1305" s="2">
        <v>9.4360401999999996E-2</v>
      </c>
      <c r="T1305" s="2">
        <v>0.47654373</v>
      </c>
      <c r="U1305" s="2">
        <v>69.47</v>
      </c>
      <c r="V1305" s="2">
        <v>5.03</v>
      </c>
      <c r="W1305" s="2">
        <v>4.95</v>
      </c>
      <c r="X1305" s="2">
        <v>8.2899999999999991</v>
      </c>
      <c r="Y1305" s="2">
        <v>7.88</v>
      </c>
      <c r="Z1305" s="2">
        <v>0.22831000000000001</v>
      </c>
      <c r="AA1305" s="2">
        <v>0.19536000000000001</v>
      </c>
      <c r="AB1305" s="2">
        <v>28.211211179999999</v>
      </c>
    </row>
    <row r="1306" spans="1:28" x14ac:dyDescent="0.2">
      <c r="A1306" s="8">
        <v>2913</v>
      </c>
      <c r="B1306" s="5" t="s">
        <v>4424</v>
      </c>
      <c r="C1306" s="5" t="s">
        <v>4427</v>
      </c>
      <c r="D1306" s="5" t="s">
        <v>1401</v>
      </c>
      <c r="E1306" s="14" t="s">
        <v>1402</v>
      </c>
      <c r="F1306" s="10">
        <v>2017</v>
      </c>
      <c r="G1306" s="10" t="s">
        <v>16</v>
      </c>
      <c r="H1306" s="10"/>
      <c r="I1306" s="10">
        <v>500</v>
      </c>
      <c r="J1306" s="10" t="s">
        <v>877</v>
      </c>
      <c r="K1306" s="10" t="s">
        <v>1354</v>
      </c>
      <c r="L1306" s="10" t="s">
        <v>18</v>
      </c>
      <c r="M1306" s="11">
        <v>1</v>
      </c>
      <c r="N1306" s="10">
        <v>1</v>
      </c>
      <c r="O1306" s="12" t="s">
        <v>4428</v>
      </c>
      <c r="P1306" s="11">
        <f ca="1">IFERROR(__xludf.DUMMYFUNCTION("COUNTA(SPLIT(Q1306,"" ""))"),155)</f>
        <v>155</v>
      </c>
      <c r="Q1306" s="11">
        <v>21</v>
      </c>
      <c r="R1306" s="11">
        <f ca="1">IFERROR(__xludf.DUMMYFUNCTION("COUNTA(SPLIT($Q1306,CHAR(10),FALSE))"),17)</f>
        <v>17</v>
      </c>
      <c r="S1306" s="2">
        <v>-1.2148812529999999</v>
      </c>
      <c r="T1306" s="2">
        <v>0.45418340600000001</v>
      </c>
      <c r="U1306" s="2">
        <v>79.27</v>
      </c>
      <c r="V1306" s="2">
        <v>4.04</v>
      </c>
      <c r="W1306" s="2">
        <v>3.99</v>
      </c>
      <c r="X1306" s="2">
        <v>7</v>
      </c>
      <c r="Y1306" s="2">
        <v>7.57</v>
      </c>
      <c r="Z1306" s="2">
        <v>0.13411000000000001</v>
      </c>
      <c r="AA1306" s="2">
        <v>0.1353</v>
      </c>
      <c r="AB1306" s="2">
        <v>22.40468255</v>
      </c>
    </row>
    <row r="1307" spans="1:28" x14ac:dyDescent="0.2">
      <c r="A1307" s="8">
        <v>2914</v>
      </c>
      <c r="B1307" s="5" t="s">
        <v>1319</v>
      </c>
      <c r="C1307" s="5" t="s">
        <v>4429</v>
      </c>
      <c r="D1307" s="5"/>
      <c r="E1307" s="9" t="s">
        <v>4430</v>
      </c>
      <c r="F1307" s="10">
        <v>2017</v>
      </c>
      <c r="G1307" s="10" t="s">
        <v>68</v>
      </c>
      <c r="H1307" s="10" t="s">
        <v>1322</v>
      </c>
      <c r="I1307" s="10">
        <v>900</v>
      </c>
      <c r="J1307" s="10" t="s">
        <v>877</v>
      </c>
      <c r="K1307" s="10" t="s">
        <v>1323</v>
      </c>
      <c r="L1307" s="10" t="s">
        <v>18</v>
      </c>
      <c r="M1307" s="11">
        <v>1</v>
      </c>
      <c r="N1307" s="10">
        <v>1</v>
      </c>
      <c r="O1307" s="12" t="s">
        <v>4431</v>
      </c>
      <c r="P1307" s="11">
        <f ca="1">IFERROR(__xludf.DUMMYFUNCTION("COUNTA(SPLIT(Q1307,"" ""))"),191)</f>
        <v>191</v>
      </c>
      <c r="Q1307" s="11">
        <v>14</v>
      </c>
      <c r="R1307" s="11">
        <f ca="1">IFERROR(__xludf.DUMMYFUNCTION("COUNTA(SPLIT($Q1307,CHAR(10),FALSE))"),3)</f>
        <v>3</v>
      </c>
      <c r="S1307" s="2">
        <v>0.41462245800000003</v>
      </c>
      <c r="T1307" s="2">
        <v>0.48192653000000002</v>
      </c>
      <c r="U1307" s="2">
        <v>70.98</v>
      </c>
      <c r="V1307" s="2">
        <v>6.78</v>
      </c>
      <c r="W1307" s="2">
        <v>6.81</v>
      </c>
      <c r="X1307" s="2">
        <v>9</v>
      </c>
      <c r="Y1307" s="2">
        <v>7.27</v>
      </c>
      <c r="Z1307" s="2">
        <v>0.18240000000000001</v>
      </c>
      <c r="AA1307" s="2">
        <v>0.16275000000000001</v>
      </c>
      <c r="AB1307" s="2">
        <v>19.7090055</v>
      </c>
    </row>
    <row r="1308" spans="1:28" x14ac:dyDescent="0.2">
      <c r="A1308" s="8">
        <v>2915</v>
      </c>
      <c r="B1308" s="5" t="s">
        <v>4432</v>
      </c>
      <c r="C1308" s="5" t="s">
        <v>4433</v>
      </c>
      <c r="D1308" s="5" t="s">
        <v>3031</v>
      </c>
      <c r="E1308" s="9" t="s">
        <v>4434</v>
      </c>
      <c r="F1308" s="10">
        <v>2017</v>
      </c>
      <c r="G1308" s="10" t="s">
        <v>68</v>
      </c>
      <c r="H1308" s="10"/>
      <c r="I1308" s="10">
        <v>1300</v>
      </c>
      <c r="J1308" s="10" t="s">
        <v>17</v>
      </c>
      <c r="K1308" s="10" t="s">
        <v>1354</v>
      </c>
      <c r="L1308" s="10" t="s">
        <v>22</v>
      </c>
      <c r="M1308" s="11">
        <v>2</v>
      </c>
      <c r="N1308" s="10">
        <v>1.5</v>
      </c>
      <c r="O1308" s="12" t="s">
        <v>4435</v>
      </c>
      <c r="P1308" s="11">
        <f ca="1">IFERROR(__xludf.DUMMYFUNCTION("COUNTA(SPLIT(Q1308,"" ""))"),191)</f>
        <v>191</v>
      </c>
      <c r="Q1308" s="11">
        <v>8</v>
      </c>
      <c r="R1308" s="11">
        <f ca="1">IFERROR(__xludf.DUMMYFUNCTION("COUNTA(SPLIT($Q1308,CHAR(10),FALSE))"),3)</f>
        <v>3</v>
      </c>
      <c r="S1308" s="2">
        <v>0.46904376800000003</v>
      </c>
      <c r="T1308" s="2">
        <v>0.55573777400000002</v>
      </c>
      <c r="U1308" s="2">
        <v>60.62</v>
      </c>
      <c r="V1308" s="2">
        <v>10.86</v>
      </c>
      <c r="W1308" s="2">
        <v>12.54</v>
      </c>
      <c r="X1308" s="2">
        <v>13</v>
      </c>
      <c r="Y1308" s="2">
        <v>8.41</v>
      </c>
      <c r="Z1308" s="2">
        <v>0.21041000000000001</v>
      </c>
      <c r="AA1308" s="2">
        <v>0.19674</v>
      </c>
      <c r="AB1308" s="2">
        <v>17.558723069999999</v>
      </c>
    </row>
    <row r="1309" spans="1:28" x14ac:dyDescent="0.2">
      <c r="A1309" s="8">
        <v>2916</v>
      </c>
      <c r="B1309" s="5" t="s">
        <v>4436</v>
      </c>
      <c r="C1309" s="5" t="s">
        <v>4437</v>
      </c>
      <c r="D1309" s="5" t="s">
        <v>3031</v>
      </c>
      <c r="E1309" s="9" t="s">
        <v>4438</v>
      </c>
      <c r="F1309" s="10">
        <v>2017</v>
      </c>
      <c r="G1309" s="10" t="s">
        <v>68</v>
      </c>
      <c r="H1309" s="10"/>
      <c r="I1309" s="10">
        <v>900</v>
      </c>
      <c r="J1309" s="10" t="s">
        <v>17</v>
      </c>
      <c r="K1309" s="10"/>
      <c r="L1309" s="10" t="s">
        <v>18</v>
      </c>
      <c r="M1309" s="11">
        <v>1</v>
      </c>
      <c r="N1309" s="10">
        <v>1</v>
      </c>
      <c r="O1309" s="12" t="s">
        <v>4439</v>
      </c>
      <c r="P1309" s="11">
        <f ca="1">IFERROR(__xludf.DUMMYFUNCTION("COUNTA(SPLIT(Q1309,"" ""))"),184)</f>
        <v>184</v>
      </c>
      <c r="Q1309" s="11">
        <v>12</v>
      </c>
      <c r="R1309" s="11">
        <f ca="1">IFERROR(__xludf.DUMMYFUNCTION("COUNTA(SPLIT($Q1309,CHAR(10),FALSE))"),1)</f>
        <v>1</v>
      </c>
      <c r="S1309" s="2">
        <v>-0.40654094699999999</v>
      </c>
      <c r="T1309" s="2">
        <v>0.50878126099999998</v>
      </c>
      <c r="U1309" s="2">
        <v>73.84</v>
      </c>
      <c r="V1309" s="2">
        <v>6.83</v>
      </c>
      <c r="W1309" s="2">
        <v>7.53</v>
      </c>
      <c r="X1309" s="2">
        <v>9</v>
      </c>
      <c r="Y1309" s="2">
        <v>6.18</v>
      </c>
      <c r="Z1309" s="2">
        <v>0.11278000000000001</v>
      </c>
      <c r="AA1309" s="2">
        <v>9.6500000000000002E-2</v>
      </c>
      <c r="AB1309" s="2">
        <v>23.839324850000001</v>
      </c>
    </row>
    <row r="1310" spans="1:28" x14ac:dyDescent="0.2">
      <c r="A1310" s="8">
        <v>2917</v>
      </c>
      <c r="B1310" s="5" t="s">
        <v>4440</v>
      </c>
      <c r="C1310" s="5" t="s">
        <v>4441</v>
      </c>
      <c r="D1310" s="5" t="s">
        <v>3031</v>
      </c>
      <c r="E1310" s="9" t="s">
        <v>4442</v>
      </c>
      <c r="F1310" s="10">
        <v>2017</v>
      </c>
      <c r="G1310" s="10" t="s">
        <v>68</v>
      </c>
      <c r="H1310" s="10"/>
      <c r="I1310" s="10">
        <v>1300</v>
      </c>
      <c r="J1310" s="10" t="s">
        <v>17</v>
      </c>
      <c r="K1310" s="10" t="s">
        <v>1354</v>
      </c>
      <c r="L1310" s="10" t="s">
        <v>18</v>
      </c>
      <c r="M1310" s="11">
        <v>1</v>
      </c>
      <c r="N1310" s="10">
        <v>1</v>
      </c>
      <c r="O1310" s="12" t="s">
        <v>4443</v>
      </c>
      <c r="P1310" s="11">
        <f ca="1">IFERROR(__xludf.DUMMYFUNCTION("COUNTA(SPLIT(Q1310,"" ""))"),183)</f>
        <v>183</v>
      </c>
      <c r="Q1310" s="11">
        <v>8</v>
      </c>
      <c r="R1310" s="11">
        <f ca="1">IFERROR(__xludf.DUMMYFUNCTION("COUNTA(SPLIT($Q1310,CHAR(10),FALSE))"),2)</f>
        <v>2</v>
      </c>
      <c r="S1310" s="2">
        <v>-1.0919669519999999</v>
      </c>
      <c r="T1310" s="2">
        <v>0.51083946400000002</v>
      </c>
      <c r="U1310" s="2">
        <v>52.91</v>
      </c>
      <c r="V1310" s="2">
        <v>11.59</v>
      </c>
      <c r="W1310" s="2">
        <v>12.97</v>
      </c>
      <c r="X1310" s="2">
        <v>11</v>
      </c>
      <c r="Y1310" s="2">
        <v>9.84</v>
      </c>
      <c r="Z1310" s="2">
        <v>0.22252</v>
      </c>
      <c r="AA1310" s="2">
        <v>0.21182000000000001</v>
      </c>
      <c r="AB1310" s="2">
        <v>14.49563884</v>
      </c>
    </row>
    <row r="1311" spans="1:28" x14ac:dyDescent="0.2">
      <c r="A1311" s="8">
        <v>2918</v>
      </c>
      <c r="B1311" s="5" t="s">
        <v>4444</v>
      </c>
      <c r="C1311" s="5" t="s">
        <v>4445</v>
      </c>
      <c r="D1311" s="5" t="s">
        <v>3031</v>
      </c>
      <c r="E1311" s="9" t="s">
        <v>4446</v>
      </c>
      <c r="F1311" s="10">
        <v>2017</v>
      </c>
      <c r="G1311" s="10" t="s">
        <v>68</v>
      </c>
      <c r="H1311" s="10"/>
      <c r="I1311" s="10">
        <v>1100</v>
      </c>
      <c r="J1311" s="10" t="s">
        <v>17</v>
      </c>
      <c r="K1311" s="10"/>
      <c r="L1311" s="10" t="s">
        <v>18</v>
      </c>
      <c r="M1311" s="11">
        <v>1</v>
      </c>
      <c r="N1311" s="10">
        <v>1</v>
      </c>
      <c r="O1311" s="12" t="s">
        <v>4447</v>
      </c>
      <c r="P1311" s="11">
        <f ca="1">IFERROR(__xludf.DUMMYFUNCTION("COUNTA(SPLIT(Q1311,"" ""))"),191)</f>
        <v>191</v>
      </c>
      <c r="Q1311" s="11">
        <v>11</v>
      </c>
      <c r="R1311" s="11">
        <f ca="1">IFERROR(__xludf.DUMMYFUNCTION("COUNTA(SPLIT($Q1311,CHAR(10),FALSE))"),1)</f>
        <v>1</v>
      </c>
      <c r="S1311" s="2">
        <v>-0.346639686</v>
      </c>
      <c r="T1311" s="2">
        <v>0.47407031500000002</v>
      </c>
      <c r="U1311" s="2">
        <v>59.28</v>
      </c>
      <c r="V1311" s="2">
        <v>9.35</v>
      </c>
      <c r="W1311" s="2">
        <v>11.76</v>
      </c>
      <c r="X1311" s="2">
        <v>12</v>
      </c>
      <c r="Y1311" s="2">
        <v>9.09</v>
      </c>
      <c r="Z1311" s="2">
        <v>0.28908</v>
      </c>
      <c r="AA1311" s="2">
        <v>0.2495</v>
      </c>
      <c r="AB1311" s="2">
        <v>17.439817739999999</v>
      </c>
    </row>
    <row r="1312" spans="1:28" x14ac:dyDescent="0.2">
      <c r="A1312" s="8">
        <v>2919</v>
      </c>
      <c r="B1312" s="5" t="s">
        <v>4448</v>
      </c>
      <c r="C1312" s="5" t="s">
        <v>4449</v>
      </c>
      <c r="D1312" s="5" t="s">
        <v>1450</v>
      </c>
      <c r="E1312" s="14" t="s">
        <v>1402</v>
      </c>
      <c r="F1312" s="10">
        <v>2017</v>
      </c>
      <c r="G1312" s="10" t="s">
        <v>16</v>
      </c>
      <c r="H1312" s="10"/>
      <c r="I1312" s="10">
        <v>500</v>
      </c>
      <c r="J1312" s="10" t="s">
        <v>17</v>
      </c>
      <c r="K1312" s="10" t="s">
        <v>1354</v>
      </c>
      <c r="L1312" s="10" t="s">
        <v>18</v>
      </c>
      <c r="M1312" s="11">
        <v>1</v>
      </c>
      <c r="N1312" s="10">
        <v>1</v>
      </c>
      <c r="O1312" s="12" t="s">
        <v>4450</v>
      </c>
      <c r="P1312" s="11">
        <f ca="1">IFERROR(__xludf.DUMMYFUNCTION("COUNTA(SPLIT(Q1312,"" ""))"),150)</f>
        <v>150</v>
      </c>
      <c r="Q1312" s="11">
        <v>22</v>
      </c>
      <c r="R1312" s="11">
        <f ca="1">IFERROR(__xludf.DUMMYFUNCTION("COUNTA(SPLIT($Q1312,CHAR(10),FALSE))"),1)</f>
        <v>1</v>
      </c>
      <c r="S1312" s="2">
        <v>0.55622557100000003</v>
      </c>
      <c r="T1312" s="2">
        <v>0.54850460400000001</v>
      </c>
      <c r="U1312" s="2">
        <v>83.97</v>
      </c>
      <c r="V1312" s="2">
        <v>3.32</v>
      </c>
      <c r="W1312" s="2">
        <v>3.14</v>
      </c>
      <c r="X1312" s="2">
        <v>7</v>
      </c>
      <c r="Y1312" s="2">
        <v>5.25</v>
      </c>
      <c r="Z1312" s="2">
        <v>4.6989999999999997E-2</v>
      </c>
      <c r="AA1312" s="2">
        <v>5.7660000000000003E-2</v>
      </c>
      <c r="AB1312" s="2">
        <v>30.619638720000001</v>
      </c>
    </row>
    <row r="1313" spans="1:28" x14ac:dyDescent="0.2">
      <c r="A1313" s="8">
        <v>2921</v>
      </c>
      <c r="B1313" s="5" t="s">
        <v>1319</v>
      </c>
      <c r="C1313" s="5" t="s">
        <v>4451</v>
      </c>
      <c r="D1313" s="5"/>
      <c r="E1313" s="9" t="s">
        <v>4452</v>
      </c>
      <c r="F1313" s="10">
        <v>2017</v>
      </c>
      <c r="G1313" s="10" t="s">
        <v>68</v>
      </c>
      <c r="H1313" s="10" t="s">
        <v>1322</v>
      </c>
      <c r="I1313" s="10">
        <v>1300</v>
      </c>
      <c r="J1313" s="10" t="s">
        <v>51</v>
      </c>
      <c r="K1313" s="10" t="s">
        <v>1323</v>
      </c>
      <c r="L1313" s="10" t="s">
        <v>22</v>
      </c>
      <c r="M1313" s="11">
        <v>2</v>
      </c>
      <c r="N1313" s="10">
        <v>1.5</v>
      </c>
      <c r="O1313" s="12" t="s">
        <v>4453</v>
      </c>
      <c r="P1313" s="11">
        <f ca="1">IFERROR(__xludf.DUMMYFUNCTION("COUNTA(SPLIT(Q1313,"" ""))"),150)</f>
        <v>150</v>
      </c>
      <c r="Q1313" s="11">
        <v>6</v>
      </c>
      <c r="R1313" s="11">
        <f ca="1">IFERROR(__xludf.DUMMYFUNCTION("COUNTA(SPLIT($Q1313,CHAR(10),FALSE))"),2)</f>
        <v>2</v>
      </c>
      <c r="S1313" s="2">
        <v>-0.58165926800000001</v>
      </c>
      <c r="T1313" s="2">
        <v>0.49428894000000001</v>
      </c>
      <c r="U1313" s="2">
        <v>59.71</v>
      </c>
      <c r="V1313" s="2">
        <v>11.18</v>
      </c>
      <c r="W1313" s="2">
        <v>12.27</v>
      </c>
      <c r="X1313" s="2">
        <v>12</v>
      </c>
      <c r="Y1313" s="2">
        <v>7.6</v>
      </c>
      <c r="Z1313" s="2">
        <v>0.22975000000000001</v>
      </c>
      <c r="AA1313" s="2">
        <v>0.24263999999999999</v>
      </c>
      <c r="AB1313" s="2">
        <v>21.974622549999999</v>
      </c>
    </row>
    <row r="1314" spans="1:28" x14ac:dyDescent="0.2">
      <c r="A1314" s="8">
        <v>2922</v>
      </c>
      <c r="B1314" s="5" t="s">
        <v>4454</v>
      </c>
      <c r="C1314" s="5" t="s">
        <v>4455</v>
      </c>
      <c r="D1314" s="5" t="s">
        <v>2705</v>
      </c>
      <c r="E1314" s="14" t="s">
        <v>1402</v>
      </c>
      <c r="F1314" s="10">
        <v>2017</v>
      </c>
      <c r="G1314" s="10" t="s">
        <v>16</v>
      </c>
      <c r="H1314" s="10"/>
      <c r="I1314" s="10">
        <v>700</v>
      </c>
      <c r="J1314" s="10" t="s">
        <v>17</v>
      </c>
      <c r="K1314" s="10" t="s">
        <v>1354</v>
      </c>
      <c r="L1314" s="10" t="s">
        <v>18</v>
      </c>
      <c r="M1314" s="11">
        <v>1</v>
      </c>
      <c r="N1314" s="10">
        <v>1</v>
      </c>
      <c r="O1314" s="12" t="s">
        <v>4456</v>
      </c>
      <c r="P1314" s="11">
        <f ca="1">IFERROR(__xludf.DUMMYFUNCTION("COUNTA(SPLIT(Q1314,"" ""))"),170)</f>
        <v>170</v>
      </c>
      <c r="Q1314" s="11">
        <v>18</v>
      </c>
      <c r="R1314" s="11">
        <f ca="1">IFERROR(__xludf.DUMMYFUNCTION("COUNTA(SPLIT($Q1314,CHAR(10),FALSE))"),1)</f>
        <v>1</v>
      </c>
      <c r="S1314" s="2">
        <v>-1.733145175</v>
      </c>
      <c r="T1314" s="2">
        <v>0.50469894500000001</v>
      </c>
      <c r="U1314" s="2">
        <v>86.77</v>
      </c>
      <c r="V1314" s="2">
        <v>3.5</v>
      </c>
      <c r="W1314" s="2">
        <v>3.36</v>
      </c>
      <c r="X1314" s="2">
        <v>7</v>
      </c>
      <c r="Y1314" s="2">
        <v>6.33</v>
      </c>
      <c r="Z1314" s="2">
        <v>2.7619999999999999E-2</v>
      </c>
      <c r="AA1314" s="2">
        <v>2.6159999999999999E-2</v>
      </c>
      <c r="AB1314" s="2">
        <v>26.141913550000002</v>
      </c>
    </row>
    <row r="1315" spans="1:28" x14ac:dyDescent="0.2">
      <c r="A1315" s="8">
        <v>2924</v>
      </c>
      <c r="B1315" s="5" t="s">
        <v>4457</v>
      </c>
      <c r="C1315" s="5" t="s">
        <v>4458</v>
      </c>
      <c r="D1315" s="5" t="s">
        <v>3031</v>
      </c>
      <c r="E1315" s="9" t="s">
        <v>4459</v>
      </c>
      <c r="F1315" s="10">
        <v>2017</v>
      </c>
      <c r="G1315" s="10" t="s">
        <v>68</v>
      </c>
      <c r="H1315" s="10"/>
      <c r="I1315" s="10">
        <v>1100</v>
      </c>
      <c r="J1315" s="10" t="s">
        <v>17</v>
      </c>
      <c r="K1315" s="10" t="s">
        <v>1354</v>
      </c>
      <c r="L1315" s="10" t="s">
        <v>18</v>
      </c>
      <c r="M1315" s="11">
        <v>1</v>
      </c>
      <c r="N1315" s="10">
        <v>1</v>
      </c>
      <c r="O1315" s="12" t="s">
        <v>4460</v>
      </c>
      <c r="P1315" s="11">
        <f ca="1">IFERROR(__xludf.DUMMYFUNCTION("COUNTA(SPLIT(Q1315,"" ""))"),165)</f>
        <v>165</v>
      </c>
      <c r="Q1315" s="11">
        <v>12</v>
      </c>
      <c r="R1315" s="11">
        <f ca="1">IFERROR(__xludf.DUMMYFUNCTION("COUNTA(SPLIT($Q1315,CHAR(10),FALSE))"),4)</f>
        <v>4</v>
      </c>
      <c r="S1315" s="2">
        <v>-0.20146456099999999</v>
      </c>
      <c r="T1315" s="2">
        <v>0.48330866500000003</v>
      </c>
      <c r="U1315" s="2">
        <v>50.38</v>
      </c>
      <c r="V1315" s="2">
        <v>9.77</v>
      </c>
      <c r="W1315" s="2">
        <v>10.63</v>
      </c>
      <c r="X1315" s="2">
        <v>12</v>
      </c>
      <c r="Y1315" s="2">
        <v>9.98</v>
      </c>
      <c r="Z1315" s="2">
        <v>0.16058</v>
      </c>
      <c r="AA1315" s="2">
        <v>0.14308999999999999</v>
      </c>
      <c r="AB1315" s="2">
        <v>8.6582020709999998</v>
      </c>
    </row>
    <row r="1316" spans="1:28" x14ac:dyDescent="0.2">
      <c r="A1316" s="8">
        <v>2925</v>
      </c>
      <c r="B1316" s="5" t="s">
        <v>4461</v>
      </c>
      <c r="C1316" s="5" t="s">
        <v>4462</v>
      </c>
      <c r="D1316" s="5" t="s">
        <v>3031</v>
      </c>
      <c r="E1316" s="9" t="s">
        <v>4463</v>
      </c>
      <c r="F1316" s="10">
        <v>2017</v>
      </c>
      <c r="G1316" s="10" t="s">
        <v>68</v>
      </c>
      <c r="H1316" s="10"/>
      <c r="I1316" s="10">
        <v>1100</v>
      </c>
      <c r="J1316" s="10" t="s">
        <v>17</v>
      </c>
      <c r="K1316" s="10"/>
      <c r="L1316" s="10" t="s">
        <v>22</v>
      </c>
      <c r="M1316" s="11">
        <v>2</v>
      </c>
      <c r="N1316" s="10">
        <v>1.5</v>
      </c>
      <c r="O1316" s="12" t="s">
        <v>4464</v>
      </c>
      <c r="P1316" s="11">
        <f ca="1">IFERROR(__xludf.DUMMYFUNCTION("COUNTA(SPLIT(Q1316,"" ""))"),187)</f>
        <v>187</v>
      </c>
      <c r="Q1316" s="11">
        <v>11</v>
      </c>
      <c r="R1316" s="11">
        <f ca="1">IFERROR(__xludf.DUMMYFUNCTION("COUNTA(SPLIT($Q1316,CHAR(10),FALSE))"),3)</f>
        <v>3</v>
      </c>
      <c r="S1316" s="2">
        <v>-0.63912234400000001</v>
      </c>
      <c r="T1316" s="2">
        <v>0.456438336</v>
      </c>
      <c r="U1316" s="2">
        <v>63.32</v>
      </c>
      <c r="V1316" s="2">
        <v>8.06</v>
      </c>
      <c r="W1316" s="2">
        <v>7.51</v>
      </c>
      <c r="X1316" s="2">
        <v>11</v>
      </c>
      <c r="Y1316" s="2">
        <v>6.94</v>
      </c>
      <c r="Z1316" s="2">
        <v>0.16611999999999999</v>
      </c>
      <c r="AA1316" s="2">
        <v>0.15545</v>
      </c>
      <c r="AB1316" s="2">
        <v>24.269552239999999</v>
      </c>
    </row>
    <row r="1317" spans="1:28" x14ac:dyDescent="0.2">
      <c r="A1317" s="8">
        <v>2926</v>
      </c>
      <c r="B1317" s="5" t="s">
        <v>4465</v>
      </c>
      <c r="C1317" s="5" t="s">
        <v>4466</v>
      </c>
      <c r="D1317" s="5" t="s">
        <v>3031</v>
      </c>
      <c r="E1317" s="9" t="s">
        <v>4467</v>
      </c>
      <c r="F1317" s="10">
        <v>2017</v>
      </c>
      <c r="G1317" s="10" t="s">
        <v>68</v>
      </c>
      <c r="H1317" s="10"/>
      <c r="I1317" s="10">
        <v>1100</v>
      </c>
      <c r="J1317" s="10" t="s">
        <v>17</v>
      </c>
      <c r="K1317" s="10"/>
      <c r="L1317" s="10" t="s">
        <v>18</v>
      </c>
      <c r="M1317" s="11">
        <v>1</v>
      </c>
      <c r="N1317" s="10">
        <v>1</v>
      </c>
      <c r="O1317" s="12" t="s">
        <v>4468</v>
      </c>
      <c r="P1317" s="11">
        <f ca="1">IFERROR(__xludf.DUMMYFUNCTION("COUNTA(SPLIT(Q1317,"" ""))"),192)</f>
        <v>192</v>
      </c>
      <c r="Q1317" s="11">
        <v>10</v>
      </c>
      <c r="R1317" s="11">
        <f ca="1">IFERROR(__xludf.DUMMYFUNCTION("COUNTA(SPLIT($Q1317,CHAR(10),FALSE))"),1)</f>
        <v>1</v>
      </c>
      <c r="S1317" s="2">
        <v>-1.120507299</v>
      </c>
      <c r="T1317" s="2">
        <v>0.43824225300000003</v>
      </c>
      <c r="U1317" s="2">
        <v>44.93</v>
      </c>
      <c r="V1317" s="2">
        <v>11.86</v>
      </c>
      <c r="W1317" s="2">
        <v>12.11</v>
      </c>
      <c r="X1317" s="2">
        <v>14</v>
      </c>
      <c r="Y1317" s="2">
        <v>9.36</v>
      </c>
      <c r="Z1317" s="2">
        <v>0.32064999999999999</v>
      </c>
      <c r="AA1317" s="2">
        <v>0.30469000000000002</v>
      </c>
      <c r="AB1317" s="2">
        <v>16.061636969999999</v>
      </c>
    </row>
    <row r="1318" spans="1:28" x14ac:dyDescent="0.2">
      <c r="A1318" s="8">
        <v>2927</v>
      </c>
      <c r="B1318" s="5" t="s">
        <v>1319</v>
      </c>
      <c r="C1318" s="5" t="s">
        <v>4469</v>
      </c>
      <c r="D1318" s="5"/>
      <c r="E1318" s="9" t="s">
        <v>4470</v>
      </c>
      <c r="F1318" s="10">
        <v>2017</v>
      </c>
      <c r="G1318" s="10" t="s">
        <v>68</v>
      </c>
      <c r="H1318" s="10" t="s">
        <v>1322</v>
      </c>
      <c r="I1318" s="10">
        <v>1100</v>
      </c>
      <c r="J1318" s="10" t="s">
        <v>51</v>
      </c>
      <c r="K1318" s="10" t="s">
        <v>1323</v>
      </c>
      <c r="L1318" s="10" t="s">
        <v>18</v>
      </c>
      <c r="M1318" s="11">
        <v>1</v>
      </c>
      <c r="N1318" s="10">
        <v>1</v>
      </c>
      <c r="O1318" s="12" t="s">
        <v>4471</v>
      </c>
      <c r="P1318" s="11">
        <f ca="1">IFERROR(__xludf.DUMMYFUNCTION("COUNTA(SPLIT(Q1318,"" ""))"),156)</f>
        <v>156</v>
      </c>
      <c r="Q1318" s="11">
        <v>11</v>
      </c>
      <c r="R1318" s="11">
        <f ca="1">IFERROR(__xludf.DUMMYFUNCTION("COUNTA(SPLIT($Q1318,CHAR(10),FALSE))"),2)</f>
        <v>2</v>
      </c>
      <c r="S1318" s="2">
        <v>-1.509700571</v>
      </c>
      <c r="T1318" s="2">
        <v>0.49538944800000001</v>
      </c>
      <c r="U1318" s="2">
        <v>39.31</v>
      </c>
      <c r="V1318" s="2">
        <v>11.32</v>
      </c>
      <c r="W1318" s="2">
        <v>9.44</v>
      </c>
      <c r="X1318" s="2">
        <v>13</v>
      </c>
      <c r="Y1318" s="2">
        <v>9.8800000000000008</v>
      </c>
      <c r="Z1318" s="2">
        <v>0.26773999999999998</v>
      </c>
      <c r="AA1318" s="2">
        <v>0.26880999999999999</v>
      </c>
      <c r="AB1318" s="2">
        <v>16.540451090000001</v>
      </c>
    </row>
    <row r="1319" spans="1:28" x14ac:dyDescent="0.2">
      <c r="A1319" s="8">
        <v>2928</v>
      </c>
      <c r="B1319" s="5" t="s">
        <v>4472</v>
      </c>
      <c r="C1319" s="5" t="s">
        <v>4473</v>
      </c>
      <c r="D1319" s="5" t="s">
        <v>3031</v>
      </c>
      <c r="E1319" s="9" t="s">
        <v>4474</v>
      </c>
      <c r="F1319" s="10">
        <v>2017</v>
      </c>
      <c r="G1319" s="10" t="s">
        <v>68</v>
      </c>
      <c r="H1319" s="10"/>
      <c r="I1319" s="10">
        <v>1100</v>
      </c>
      <c r="J1319" s="10" t="s">
        <v>17</v>
      </c>
      <c r="K1319" s="10" t="s">
        <v>1354</v>
      </c>
      <c r="L1319" s="10" t="s">
        <v>18</v>
      </c>
      <c r="M1319" s="11">
        <v>1</v>
      </c>
      <c r="N1319" s="10">
        <v>1</v>
      </c>
      <c r="O1319" s="12" t="s">
        <v>4475</v>
      </c>
      <c r="P1319" s="11">
        <f ca="1">IFERROR(__xludf.DUMMYFUNCTION("COUNTA(SPLIT(Q1319,"" ""))"),172)</f>
        <v>172</v>
      </c>
      <c r="Q1319" s="11">
        <v>10</v>
      </c>
      <c r="R1319" s="11">
        <f ca="1">IFERROR(__xludf.DUMMYFUNCTION("COUNTA(SPLIT($Q1319,CHAR(10),FALSE))"),1)</f>
        <v>1</v>
      </c>
      <c r="S1319" s="2">
        <v>0.14587873700000001</v>
      </c>
      <c r="T1319" s="2">
        <v>0.45983696499999999</v>
      </c>
      <c r="U1319" s="2">
        <v>47.2</v>
      </c>
      <c r="V1319" s="2">
        <v>11</v>
      </c>
      <c r="W1319" s="2">
        <v>10.77</v>
      </c>
      <c r="X1319" s="2">
        <v>14</v>
      </c>
      <c r="Y1319" s="2">
        <v>8.4</v>
      </c>
      <c r="Z1319" s="2">
        <v>0.21326000000000001</v>
      </c>
      <c r="AA1319" s="2">
        <v>0.20688000000000001</v>
      </c>
      <c r="AB1319" s="2">
        <v>16.406883499999999</v>
      </c>
    </row>
    <row r="1320" spans="1:28" x14ac:dyDescent="0.2">
      <c r="A1320" s="8">
        <v>2929</v>
      </c>
      <c r="B1320" s="5" t="s">
        <v>4476</v>
      </c>
      <c r="C1320" s="5" t="s">
        <v>4477</v>
      </c>
      <c r="D1320" s="5" t="s">
        <v>3031</v>
      </c>
      <c r="E1320" s="9" t="s">
        <v>4478</v>
      </c>
      <c r="F1320" s="10">
        <v>2017</v>
      </c>
      <c r="G1320" s="10" t="s">
        <v>68</v>
      </c>
      <c r="H1320" s="10"/>
      <c r="I1320" s="10">
        <v>1100</v>
      </c>
      <c r="J1320" s="10" t="s">
        <v>17</v>
      </c>
      <c r="K1320" s="10"/>
      <c r="L1320" s="10" t="s">
        <v>22</v>
      </c>
      <c r="M1320" s="11">
        <v>2</v>
      </c>
      <c r="N1320" s="10">
        <v>1.5</v>
      </c>
      <c r="O1320" s="12" t="s">
        <v>4479</v>
      </c>
      <c r="P1320" s="11">
        <f ca="1">IFERROR(__xludf.DUMMYFUNCTION("COUNTA(SPLIT(Q1320,"" ""))"),200)</f>
        <v>200</v>
      </c>
      <c r="Q1320" s="11">
        <v>12</v>
      </c>
      <c r="R1320" s="11">
        <f ca="1">IFERROR(__xludf.DUMMYFUNCTION("COUNTA(SPLIT($Q1320,CHAR(10),FALSE))"),1)</f>
        <v>1</v>
      </c>
      <c r="S1320" s="2">
        <v>-2.629611905</v>
      </c>
      <c r="T1320" s="2">
        <v>0.50090813099999998</v>
      </c>
      <c r="U1320" s="2">
        <v>59.63</v>
      </c>
      <c r="V1320" s="2">
        <v>9.08</v>
      </c>
      <c r="W1320" s="2">
        <v>8.57</v>
      </c>
      <c r="X1320" s="2">
        <v>11</v>
      </c>
      <c r="Y1320" s="2">
        <v>9.36</v>
      </c>
      <c r="Z1320" s="2">
        <v>0.43618000000000001</v>
      </c>
      <c r="AA1320" s="2">
        <v>0.42247000000000001</v>
      </c>
      <c r="AB1320" s="2">
        <v>21.47510827</v>
      </c>
    </row>
    <row r="1321" spans="1:28" x14ac:dyDescent="0.2">
      <c r="A1321" s="8">
        <v>2930</v>
      </c>
      <c r="B1321" s="5" t="s">
        <v>4480</v>
      </c>
      <c r="C1321" s="5" t="s">
        <v>4481</v>
      </c>
      <c r="D1321" s="5" t="s">
        <v>3031</v>
      </c>
      <c r="E1321" s="9" t="s">
        <v>4482</v>
      </c>
      <c r="F1321" s="10">
        <v>2017</v>
      </c>
      <c r="G1321" s="10" t="s">
        <v>68</v>
      </c>
      <c r="H1321" s="10"/>
      <c r="I1321" s="10">
        <v>1300</v>
      </c>
      <c r="J1321" s="10" t="s">
        <v>17</v>
      </c>
      <c r="K1321" s="10" t="s">
        <v>1354</v>
      </c>
      <c r="L1321" s="10" t="s">
        <v>18</v>
      </c>
      <c r="M1321" s="11">
        <v>1</v>
      </c>
      <c r="N1321" s="10">
        <v>1</v>
      </c>
      <c r="O1321" s="12" t="s">
        <v>4483</v>
      </c>
      <c r="P1321" s="11">
        <f ca="1">IFERROR(__xludf.DUMMYFUNCTION("COUNTA(SPLIT(Q1321,"" ""))"),175)</f>
        <v>175</v>
      </c>
      <c r="Q1321" s="11">
        <v>8</v>
      </c>
      <c r="R1321" s="11">
        <f ca="1">IFERROR(__xludf.DUMMYFUNCTION("COUNTA(SPLIT($Q1321,CHAR(10),FALSE))"),2)</f>
        <v>2</v>
      </c>
      <c r="S1321" s="2">
        <v>-0.72296207899999998</v>
      </c>
      <c r="T1321" s="2">
        <v>0.48106963600000002</v>
      </c>
      <c r="U1321" s="2">
        <v>28.76</v>
      </c>
      <c r="V1321" s="2">
        <v>14.71</v>
      </c>
      <c r="W1321" s="2">
        <v>14.41</v>
      </c>
      <c r="X1321" s="2">
        <v>16</v>
      </c>
      <c r="Y1321" s="2">
        <v>9.93</v>
      </c>
      <c r="Z1321" s="2">
        <v>0.22638</v>
      </c>
      <c r="AA1321" s="2">
        <v>0.20746999999999999</v>
      </c>
      <c r="AB1321" s="2">
        <v>15.631838269999999</v>
      </c>
    </row>
    <row r="1322" spans="1:28" x14ac:dyDescent="0.2">
      <c r="A1322" s="8">
        <v>2931</v>
      </c>
      <c r="B1322" s="5" t="s">
        <v>4484</v>
      </c>
      <c r="C1322" s="5" t="s">
        <v>4485</v>
      </c>
      <c r="D1322" s="5" t="s">
        <v>1450</v>
      </c>
      <c r="E1322" s="9" t="s">
        <v>1451</v>
      </c>
      <c r="F1322" s="10">
        <v>2017</v>
      </c>
      <c r="G1322" s="10" t="s">
        <v>16</v>
      </c>
      <c r="H1322" s="10"/>
      <c r="I1322" s="10">
        <v>500</v>
      </c>
      <c r="J1322" s="10" t="s">
        <v>17</v>
      </c>
      <c r="K1322" s="10" t="s">
        <v>1354</v>
      </c>
      <c r="L1322" s="10" t="s">
        <v>18</v>
      </c>
      <c r="M1322" s="11">
        <v>1</v>
      </c>
      <c r="N1322" s="10">
        <v>1</v>
      </c>
      <c r="O1322" s="12" t="s">
        <v>4486</v>
      </c>
      <c r="P1322" s="11">
        <f ca="1">IFERROR(__xludf.DUMMYFUNCTION("COUNTA(SPLIT(Q1322,"" ""))"),183)</f>
        <v>183</v>
      </c>
      <c r="Q1322" s="11">
        <v>22</v>
      </c>
      <c r="R1322" s="11">
        <f ca="1">IFERROR(__xludf.DUMMYFUNCTION("COUNTA(SPLIT($Q1322,CHAR(10),FALSE))"),1)</f>
        <v>1</v>
      </c>
      <c r="S1322" s="2">
        <v>-0.48972296300000001</v>
      </c>
      <c r="T1322" s="2">
        <v>0.50306468199999999</v>
      </c>
      <c r="U1322" s="2">
        <v>88.37</v>
      </c>
      <c r="V1322" s="2">
        <v>3</v>
      </c>
      <c r="W1322" s="2">
        <v>2.46</v>
      </c>
      <c r="X1322" s="2">
        <v>8</v>
      </c>
      <c r="Y1322" s="2">
        <v>6.21</v>
      </c>
      <c r="Z1322" s="2">
        <v>-1.6820000000000002E-2</v>
      </c>
      <c r="AA1322" s="2">
        <v>-2.7910000000000001E-2</v>
      </c>
      <c r="AB1322" s="2">
        <v>29.219870199999999</v>
      </c>
    </row>
    <row r="1323" spans="1:28" x14ac:dyDescent="0.2">
      <c r="A1323" s="8">
        <v>2932</v>
      </c>
      <c r="B1323" s="5" t="s">
        <v>1319</v>
      </c>
      <c r="C1323" s="5" t="s">
        <v>4487</v>
      </c>
      <c r="D1323" s="5"/>
      <c r="E1323" s="9" t="s">
        <v>4488</v>
      </c>
      <c r="F1323" s="10">
        <v>2017</v>
      </c>
      <c r="G1323" s="10" t="s">
        <v>68</v>
      </c>
      <c r="H1323" s="10" t="s">
        <v>1346</v>
      </c>
      <c r="I1323" s="10">
        <v>1100</v>
      </c>
      <c r="J1323" s="10" t="s">
        <v>51</v>
      </c>
      <c r="K1323" s="10" t="s">
        <v>1323</v>
      </c>
      <c r="L1323" s="10" t="s">
        <v>18</v>
      </c>
      <c r="M1323" s="11">
        <v>1</v>
      </c>
      <c r="N1323" s="10">
        <v>1</v>
      </c>
      <c r="O1323" s="12" t="s">
        <v>4489</v>
      </c>
      <c r="P1323" s="11">
        <f ca="1">IFERROR(__xludf.DUMMYFUNCTION("COUNTA(SPLIT(Q1323,"" ""))"),137)</f>
        <v>137</v>
      </c>
      <c r="Q1323" s="11">
        <v>8</v>
      </c>
      <c r="R1323" s="11">
        <f ca="1">IFERROR(__xludf.DUMMYFUNCTION("COUNTA(SPLIT($Q1323,CHAR(10),FALSE))"),4)</f>
        <v>4</v>
      </c>
      <c r="S1323" s="2">
        <v>3.1524594000000003E-2</v>
      </c>
      <c r="T1323" s="2">
        <v>0.51428093399999997</v>
      </c>
      <c r="U1323" s="2">
        <v>70.63</v>
      </c>
      <c r="V1323" s="2">
        <v>7.75</v>
      </c>
      <c r="W1323" s="2">
        <v>7.53</v>
      </c>
      <c r="X1323" s="2">
        <v>8</v>
      </c>
      <c r="Y1323" s="2">
        <v>8.23</v>
      </c>
      <c r="Z1323" s="2">
        <v>0.10981</v>
      </c>
      <c r="AA1323" s="2">
        <v>0.13949</v>
      </c>
      <c r="AB1323" s="2">
        <v>17.23180674</v>
      </c>
    </row>
    <row r="1324" spans="1:28" x14ac:dyDescent="0.2">
      <c r="A1324" s="8">
        <v>2933</v>
      </c>
      <c r="B1324" s="5" t="s">
        <v>4490</v>
      </c>
      <c r="C1324" s="5" t="s">
        <v>4491</v>
      </c>
      <c r="D1324" s="5" t="s">
        <v>3031</v>
      </c>
      <c r="E1324" s="9" t="s">
        <v>4492</v>
      </c>
      <c r="F1324" s="10">
        <v>2017</v>
      </c>
      <c r="G1324" s="10" t="s">
        <v>68</v>
      </c>
      <c r="H1324" s="10"/>
      <c r="I1324" s="10">
        <v>1100</v>
      </c>
      <c r="J1324" s="10" t="s">
        <v>17</v>
      </c>
      <c r="K1324" s="10" t="s">
        <v>1354</v>
      </c>
      <c r="L1324" s="10" t="s">
        <v>18</v>
      </c>
      <c r="M1324" s="11">
        <v>1</v>
      </c>
      <c r="N1324" s="10">
        <v>1</v>
      </c>
      <c r="O1324" s="12" t="s">
        <v>4493</v>
      </c>
      <c r="P1324" s="11">
        <f ca="1">IFERROR(__xludf.DUMMYFUNCTION("COUNTA(SPLIT(Q1324,"" ""))"),198)</f>
        <v>198</v>
      </c>
      <c r="Q1324" s="11">
        <v>13</v>
      </c>
      <c r="R1324" s="11">
        <f ca="1">IFERROR(__xludf.DUMMYFUNCTION("COUNTA(SPLIT($Q1324,CHAR(10),FALSE))"),2)</f>
        <v>2</v>
      </c>
      <c r="S1324" s="2">
        <v>-0.95418014200000001</v>
      </c>
      <c r="T1324" s="2">
        <v>0.46896505300000002</v>
      </c>
      <c r="U1324" s="2">
        <v>49.71</v>
      </c>
      <c r="V1324" s="2">
        <v>10.45</v>
      </c>
      <c r="W1324" s="2">
        <v>10.119999999999999</v>
      </c>
      <c r="X1324" s="2">
        <v>12</v>
      </c>
      <c r="Y1324" s="2">
        <v>8.9</v>
      </c>
      <c r="Z1324" s="2">
        <v>0.20213999999999999</v>
      </c>
      <c r="AA1324" s="2">
        <v>0.16244</v>
      </c>
      <c r="AB1324" s="2">
        <v>16.233371689999998</v>
      </c>
    </row>
    <row r="1325" spans="1:28" x14ac:dyDescent="0.2">
      <c r="A1325" s="8">
        <v>2934</v>
      </c>
      <c r="B1325" s="5" t="s">
        <v>1319</v>
      </c>
      <c r="C1325" s="5" t="s">
        <v>4494</v>
      </c>
      <c r="D1325" s="5"/>
      <c r="E1325" s="9" t="s">
        <v>4495</v>
      </c>
      <c r="F1325" s="10">
        <v>2017</v>
      </c>
      <c r="G1325" s="10" t="s">
        <v>68</v>
      </c>
      <c r="H1325" s="10" t="s">
        <v>1338</v>
      </c>
      <c r="I1325" s="10">
        <v>1300</v>
      </c>
      <c r="J1325" s="10" t="s">
        <v>877</v>
      </c>
      <c r="K1325" s="10" t="s">
        <v>1323</v>
      </c>
      <c r="L1325" s="10" t="s">
        <v>18</v>
      </c>
      <c r="M1325" s="11">
        <v>1</v>
      </c>
      <c r="N1325" s="10">
        <v>1</v>
      </c>
      <c r="O1325" s="12" t="s">
        <v>4496</v>
      </c>
      <c r="P1325" s="11">
        <f ca="1">IFERROR(__xludf.DUMMYFUNCTION("COUNTA(SPLIT(Q1325,"" ""))"),172)</f>
        <v>172</v>
      </c>
      <c r="Q1325" s="11">
        <v>8</v>
      </c>
      <c r="R1325" s="11">
        <f ca="1">IFERROR(__xludf.DUMMYFUNCTION("COUNTA(SPLIT($Q1325,CHAR(10),FALSE))"),1)</f>
        <v>1</v>
      </c>
      <c r="S1325" s="2">
        <v>-1.0112783430000001</v>
      </c>
      <c r="T1325" s="2">
        <v>0.47945935699999997</v>
      </c>
      <c r="U1325" s="2">
        <v>28.4</v>
      </c>
      <c r="V1325" s="2">
        <v>14.67</v>
      </c>
      <c r="W1325" s="2">
        <v>15.28</v>
      </c>
      <c r="X1325" s="2">
        <v>15</v>
      </c>
      <c r="Y1325" s="2">
        <v>11.01</v>
      </c>
      <c r="Z1325" s="2">
        <v>0.31313000000000002</v>
      </c>
      <c r="AA1325" s="2">
        <v>0.29564000000000001</v>
      </c>
      <c r="AB1325" s="2">
        <v>8.4899534439999993</v>
      </c>
    </row>
    <row r="1326" spans="1:28" x14ac:dyDescent="0.2">
      <c r="A1326" s="8">
        <v>2935</v>
      </c>
      <c r="B1326" s="5" t="s">
        <v>4497</v>
      </c>
      <c r="C1326" s="5" t="s">
        <v>4498</v>
      </c>
      <c r="D1326" s="5" t="s">
        <v>3031</v>
      </c>
      <c r="E1326" s="9" t="s">
        <v>4499</v>
      </c>
      <c r="F1326" s="10">
        <v>2017</v>
      </c>
      <c r="G1326" s="10" t="s">
        <v>68</v>
      </c>
      <c r="H1326" s="10"/>
      <c r="I1326" s="10">
        <v>900</v>
      </c>
      <c r="J1326" s="10" t="s">
        <v>17</v>
      </c>
      <c r="K1326" s="10"/>
      <c r="L1326" s="10" t="s">
        <v>18</v>
      </c>
      <c r="M1326" s="11">
        <v>1</v>
      </c>
      <c r="N1326" s="10">
        <v>1</v>
      </c>
      <c r="O1326" s="12" t="s">
        <v>4500</v>
      </c>
      <c r="P1326" s="11">
        <f ca="1">IFERROR(__xludf.DUMMYFUNCTION("COUNTA(SPLIT(Q1326,"" ""))"),172)</f>
        <v>172</v>
      </c>
      <c r="Q1326" s="11">
        <v>11</v>
      </c>
      <c r="R1326" s="11">
        <f ca="1">IFERROR(__xludf.DUMMYFUNCTION("COUNTA(SPLIT($Q1326,CHAR(10),FALSE))"),2)</f>
        <v>2</v>
      </c>
      <c r="S1326" s="2">
        <v>0.128886426</v>
      </c>
      <c r="T1326" s="2">
        <v>0.50835823599999996</v>
      </c>
      <c r="U1326" s="2">
        <v>64.709999999999994</v>
      </c>
      <c r="V1326" s="2">
        <v>8.14</v>
      </c>
      <c r="W1326" s="2">
        <v>9.07</v>
      </c>
      <c r="X1326" s="2">
        <v>11</v>
      </c>
      <c r="Y1326" s="2">
        <v>7.25</v>
      </c>
      <c r="Z1326" s="2">
        <v>0.15606999999999999</v>
      </c>
      <c r="AA1326" s="2">
        <v>0.13972999999999999</v>
      </c>
      <c r="AB1326" s="2">
        <v>13.807006729999999</v>
      </c>
    </row>
    <row r="1327" spans="1:28" x14ac:dyDescent="0.2">
      <c r="A1327" s="8">
        <v>2936</v>
      </c>
      <c r="B1327" s="5" t="s">
        <v>4501</v>
      </c>
      <c r="C1327" s="5" t="s">
        <v>4502</v>
      </c>
      <c r="D1327" s="5" t="s">
        <v>1450</v>
      </c>
      <c r="E1327" s="9" t="s">
        <v>1451</v>
      </c>
      <c r="F1327" s="10">
        <v>2017</v>
      </c>
      <c r="G1327" s="10" t="s">
        <v>16</v>
      </c>
      <c r="H1327" s="10"/>
      <c r="I1327" s="10">
        <v>100</v>
      </c>
      <c r="J1327" s="10" t="s">
        <v>51</v>
      </c>
      <c r="K1327" s="10" t="s">
        <v>1354</v>
      </c>
      <c r="L1327" s="10" t="s">
        <v>18</v>
      </c>
      <c r="M1327" s="11">
        <v>1</v>
      </c>
      <c r="N1327" s="10">
        <v>1</v>
      </c>
      <c r="O1327" s="12" t="s">
        <v>4503</v>
      </c>
      <c r="P1327" s="11">
        <f ca="1">IFERROR(__xludf.DUMMYFUNCTION("COUNTA(SPLIT(Q1327,"" ""))"),162)</f>
        <v>162</v>
      </c>
      <c r="Q1327" s="11">
        <v>30</v>
      </c>
      <c r="R1327" s="11">
        <f ca="1">IFERROR(__xludf.DUMMYFUNCTION("COUNTA(SPLIT($Q1327,CHAR(10),FALSE))"),1)</f>
        <v>1</v>
      </c>
      <c r="S1327" s="2">
        <v>0.230335717</v>
      </c>
      <c r="T1327" s="2">
        <v>0.492035744</v>
      </c>
      <c r="U1327" s="2">
        <v>105.27</v>
      </c>
      <c r="V1327" s="2">
        <v>-0.08</v>
      </c>
      <c r="W1327" s="2">
        <v>-1.66</v>
      </c>
      <c r="X1327" s="2">
        <v>6</v>
      </c>
      <c r="Y1327" s="2">
        <v>0.95</v>
      </c>
      <c r="Z1327" s="2">
        <v>0.12171999999999999</v>
      </c>
      <c r="AA1327" s="2">
        <v>0.12003</v>
      </c>
      <c r="AB1327" s="2">
        <v>47.214743470000002</v>
      </c>
    </row>
    <row r="1328" spans="1:28" x14ac:dyDescent="0.2">
      <c r="A1328" s="8">
        <v>2937</v>
      </c>
      <c r="B1328" s="5" t="s">
        <v>4501</v>
      </c>
      <c r="C1328" s="5" t="s">
        <v>4504</v>
      </c>
      <c r="D1328" s="5" t="s">
        <v>1450</v>
      </c>
      <c r="E1328" s="9" t="s">
        <v>1451</v>
      </c>
      <c r="F1328" s="10">
        <v>2017</v>
      </c>
      <c r="G1328" s="10" t="s">
        <v>16</v>
      </c>
      <c r="H1328" s="10"/>
      <c r="I1328" s="10">
        <v>300</v>
      </c>
      <c r="J1328" s="10" t="s">
        <v>17</v>
      </c>
      <c r="K1328" s="10" t="s">
        <v>1354</v>
      </c>
      <c r="L1328" s="10" t="s">
        <v>18</v>
      </c>
      <c r="M1328" s="11">
        <v>1</v>
      </c>
      <c r="N1328" s="10">
        <v>1</v>
      </c>
      <c r="O1328" s="12" t="s">
        <v>4505</v>
      </c>
      <c r="P1328" s="11">
        <f ca="1">IFERROR(__xludf.DUMMYFUNCTION("COUNTA(SPLIT(Q1328,"" ""))"),174)</f>
        <v>174</v>
      </c>
      <c r="Q1328" s="11">
        <v>27</v>
      </c>
      <c r="R1328" s="11">
        <f ca="1">IFERROR(__xludf.DUMMYFUNCTION("COUNTA(SPLIT($Q1328,CHAR(10),FALSE))"),1)</f>
        <v>1</v>
      </c>
      <c r="S1328" s="2">
        <v>0.220971467</v>
      </c>
      <c r="T1328" s="2">
        <v>0.48854361299999999</v>
      </c>
      <c r="U1328" s="2">
        <v>87.74</v>
      </c>
      <c r="V1328" s="2">
        <v>2.64</v>
      </c>
      <c r="W1328" s="2">
        <v>1.51</v>
      </c>
      <c r="X1328" s="2">
        <v>8</v>
      </c>
      <c r="Y1328" s="2">
        <v>0.59</v>
      </c>
      <c r="Z1328" s="2">
        <v>0.42071999999999998</v>
      </c>
      <c r="AA1328" s="2">
        <v>0.41581000000000001</v>
      </c>
      <c r="AB1328" s="2">
        <v>43.771658899999998</v>
      </c>
    </row>
    <row r="1329" spans="1:28" x14ac:dyDescent="0.2">
      <c r="A1329" s="8">
        <v>2938</v>
      </c>
      <c r="B1329" s="5" t="s">
        <v>4501</v>
      </c>
      <c r="C1329" s="5" t="s">
        <v>4506</v>
      </c>
      <c r="D1329" s="5" t="s">
        <v>1450</v>
      </c>
      <c r="E1329" s="9" t="s">
        <v>1451</v>
      </c>
      <c r="F1329" s="10">
        <v>2017</v>
      </c>
      <c r="G1329" s="10" t="s">
        <v>16</v>
      </c>
      <c r="H1329" s="10"/>
      <c r="I1329" s="10">
        <v>100</v>
      </c>
      <c r="J1329" s="10" t="s">
        <v>17</v>
      </c>
      <c r="K1329" s="10" t="s">
        <v>1354</v>
      </c>
      <c r="L1329" s="10" t="s">
        <v>18</v>
      </c>
      <c r="M1329" s="11">
        <v>1</v>
      </c>
      <c r="N1329" s="10">
        <v>1</v>
      </c>
      <c r="O1329" s="12" t="s">
        <v>4507</v>
      </c>
      <c r="P1329" s="11">
        <f ca="1">IFERROR(__xludf.DUMMYFUNCTION("COUNTA(SPLIT(Q1329,"" ""))"),164)</f>
        <v>164</v>
      </c>
      <c r="Q1329" s="11">
        <v>25</v>
      </c>
      <c r="R1329" s="11">
        <f ca="1">IFERROR(__xludf.DUMMYFUNCTION("COUNTA(SPLIT($Q1329,CHAR(10),FALSE))"),1)</f>
        <v>1</v>
      </c>
      <c r="S1329" s="2">
        <v>1.2518567599999999</v>
      </c>
      <c r="T1329" s="2">
        <v>0.53254930599999994</v>
      </c>
      <c r="U1329" s="2">
        <v>114.03</v>
      </c>
      <c r="V1329" s="2">
        <v>-1.02</v>
      </c>
      <c r="W1329" s="2">
        <v>-2.81</v>
      </c>
      <c r="X1329" s="2">
        <v>0</v>
      </c>
      <c r="Y1329" s="2">
        <v>0.33</v>
      </c>
      <c r="Z1329" s="2">
        <v>0.37042999999999998</v>
      </c>
      <c r="AA1329" s="2">
        <v>0.37561</v>
      </c>
      <c r="AB1329" s="2">
        <v>39.71374539</v>
      </c>
    </row>
    <row r="1330" spans="1:28" x14ac:dyDescent="0.2">
      <c r="A1330" s="8">
        <v>2939</v>
      </c>
      <c r="B1330" s="5" t="s">
        <v>4501</v>
      </c>
      <c r="C1330" s="5" t="s">
        <v>4508</v>
      </c>
      <c r="D1330" s="5" t="s">
        <v>1450</v>
      </c>
      <c r="E1330" s="9" t="s">
        <v>1451</v>
      </c>
      <c r="F1330" s="10">
        <v>2017</v>
      </c>
      <c r="G1330" s="10" t="s">
        <v>16</v>
      </c>
      <c r="H1330" s="10"/>
      <c r="I1330" s="10">
        <v>300</v>
      </c>
      <c r="J1330" s="10" t="s">
        <v>17</v>
      </c>
      <c r="K1330" s="10" t="s">
        <v>1354</v>
      </c>
      <c r="L1330" s="10" t="s">
        <v>18</v>
      </c>
      <c r="M1330" s="11">
        <v>1</v>
      </c>
      <c r="N1330" s="10">
        <v>1</v>
      </c>
      <c r="O1330" s="12" t="s">
        <v>4509</v>
      </c>
      <c r="P1330" s="11">
        <f ca="1">IFERROR(__xludf.DUMMYFUNCTION("COUNTA(SPLIT(Q1330,"" ""))"),168)</f>
        <v>168</v>
      </c>
      <c r="Q1330" s="11">
        <v>30</v>
      </c>
      <c r="R1330" s="11">
        <f ca="1">IFERROR(__xludf.DUMMYFUNCTION("COUNTA(SPLIT($Q1330,CHAR(10),FALSE))"),1)</f>
        <v>1</v>
      </c>
      <c r="S1330" s="2">
        <v>-0.123875361</v>
      </c>
      <c r="T1330" s="2">
        <v>0.46039257500000003</v>
      </c>
      <c r="U1330" s="2">
        <v>112.52</v>
      </c>
      <c r="V1330" s="2">
        <v>-1.04</v>
      </c>
      <c r="W1330" s="2">
        <v>-2</v>
      </c>
      <c r="X1330" s="2">
        <v>3</v>
      </c>
      <c r="Y1330" s="2">
        <v>0.28000000000000003</v>
      </c>
      <c r="Z1330" s="2">
        <v>0.20197999999999999</v>
      </c>
      <c r="AA1330" s="2">
        <v>0.20372000000000001</v>
      </c>
      <c r="AB1330" s="2">
        <v>42.888709069999997</v>
      </c>
    </row>
    <row r="1331" spans="1:28" x14ac:dyDescent="0.2">
      <c r="A1331" s="8">
        <v>2940</v>
      </c>
      <c r="B1331" s="5" t="s">
        <v>4501</v>
      </c>
      <c r="C1331" s="5" t="s">
        <v>4510</v>
      </c>
      <c r="D1331" s="5" t="s">
        <v>1450</v>
      </c>
      <c r="E1331" s="9" t="s">
        <v>1451</v>
      </c>
      <c r="F1331" s="10">
        <v>2017</v>
      </c>
      <c r="G1331" s="10" t="s">
        <v>16</v>
      </c>
      <c r="H1331" s="10"/>
      <c r="I1331" s="10">
        <v>300</v>
      </c>
      <c r="J1331" s="10" t="s">
        <v>17</v>
      </c>
      <c r="K1331" s="10" t="s">
        <v>1354</v>
      </c>
      <c r="L1331" s="10" t="s">
        <v>18</v>
      </c>
      <c r="M1331" s="11">
        <v>1</v>
      </c>
      <c r="N1331" s="10">
        <v>1</v>
      </c>
      <c r="O1331" s="12" t="s">
        <v>4511</v>
      </c>
      <c r="P1331" s="11">
        <f ca="1">IFERROR(__xludf.DUMMYFUNCTION("COUNTA(SPLIT(Q1331,"" ""))"),153)</f>
        <v>153</v>
      </c>
      <c r="Q1331" s="11">
        <v>29</v>
      </c>
      <c r="R1331" s="11">
        <f ca="1">IFERROR(__xludf.DUMMYFUNCTION("COUNTA(SPLIT($Q1331,CHAR(10),FALSE))"),1)</f>
        <v>1</v>
      </c>
      <c r="S1331" s="2">
        <v>-0.60521570199999997</v>
      </c>
      <c r="T1331" s="2">
        <v>0.46912729399999997</v>
      </c>
      <c r="U1331" s="2">
        <v>104.16</v>
      </c>
      <c r="V1331" s="2">
        <v>0.04</v>
      </c>
      <c r="W1331" s="2">
        <v>-0.6</v>
      </c>
      <c r="X1331" s="2">
        <v>0</v>
      </c>
      <c r="Y1331" s="2">
        <v>0.47</v>
      </c>
      <c r="Z1331" s="2">
        <v>0.19320000000000001</v>
      </c>
      <c r="AA1331" s="2">
        <v>0.18698000000000001</v>
      </c>
      <c r="AB1331" s="2">
        <v>47.185546729999999</v>
      </c>
    </row>
    <row r="1332" spans="1:28" x14ac:dyDescent="0.2">
      <c r="A1332" s="8">
        <v>2941</v>
      </c>
      <c r="B1332" s="5" t="s">
        <v>4512</v>
      </c>
      <c r="C1332" s="5" t="s">
        <v>4513</v>
      </c>
      <c r="D1332" s="5" t="s">
        <v>1401</v>
      </c>
      <c r="E1332" s="14" t="s">
        <v>1402</v>
      </c>
      <c r="F1332" s="10">
        <v>2017</v>
      </c>
      <c r="G1332" s="10" t="s">
        <v>16</v>
      </c>
      <c r="H1332" s="10"/>
      <c r="I1332" s="10">
        <v>500</v>
      </c>
      <c r="J1332" s="10" t="s">
        <v>51</v>
      </c>
      <c r="K1332" s="10" t="s">
        <v>1354</v>
      </c>
      <c r="L1332" s="10" t="s">
        <v>18</v>
      </c>
      <c r="M1332" s="11">
        <v>1</v>
      </c>
      <c r="N1332" s="10">
        <v>1</v>
      </c>
      <c r="O1332" s="12" t="s">
        <v>4514</v>
      </c>
      <c r="P1332" s="11">
        <f ca="1">IFERROR(__xludf.DUMMYFUNCTION("COUNTA(SPLIT(Q1332,"" ""))"),190)</f>
        <v>190</v>
      </c>
      <c r="Q1332" s="11">
        <v>22</v>
      </c>
      <c r="R1332" s="11">
        <f ca="1">IFERROR(__xludf.DUMMYFUNCTION("COUNTA(SPLIT($Q1332,CHAR(10),FALSE))"),15)</f>
        <v>15</v>
      </c>
      <c r="S1332" s="2">
        <v>-1.3278936E-2</v>
      </c>
      <c r="T1332" s="2">
        <v>0.47762795000000002</v>
      </c>
      <c r="U1332" s="2">
        <v>100.11</v>
      </c>
      <c r="V1332" s="2">
        <v>1.44</v>
      </c>
      <c r="W1332" s="2">
        <v>0.06</v>
      </c>
      <c r="X1332" s="2">
        <v>5</v>
      </c>
      <c r="Y1332" s="2">
        <v>5.15</v>
      </c>
      <c r="Z1332" s="2">
        <v>0.13816999999999999</v>
      </c>
      <c r="AA1332" s="2">
        <v>0.13652</v>
      </c>
      <c r="AB1332" s="2">
        <v>29.679053809999999</v>
      </c>
    </row>
    <row r="1333" spans="1:28" x14ac:dyDescent="0.2">
      <c r="A1333" s="8">
        <v>2942</v>
      </c>
      <c r="B1333" s="5" t="s">
        <v>4515</v>
      </c>
      <c r="C1333" s="5" t="s">
        <v>4516</v>
      </c>
      <c r="D1333" s="5" t="s">
        <v>2682</v>
      </c>
      <c r="E1333" s="9" t="s">
        <v>1451</v>
      </c>
      <c r="F1333" s="10">
        <v>2017</v>
      </c>
      <c r="G1333" s="10" t="s">
        <v>16</v>
      </c>
      <c r="H1333" s="10"/>
      <c r="I1333" s="10">
        <v>100</v>
      </c>
      <c r="J1333" s="10" t="s">
        <v>17</v>
      </c>
      <c r="K1333" s="10" t="s">
        <v>1354</v>
      </c>
      <c r="L1333" s="10" t="s">
        <v>18</v>
      </c>
      <c r="M1333" s="11">
        <v>1</v>
      </c>
      <c r="N1333" s="10">
        <v>1</v>
      </c>
      <c r="O1333" s="12" t="s">
        <v>4517</v>
      </c>
      <c r="P1333" s="11">
        <f ca="1">IFERROR(__xludf.DUMMYFUNCTION("COUNTA(SPLIT(Q1333,"" ""))"),170)</f>
        <v>170</v>
      </c>
      <c r="Q1333" s="11">
        <v>27</v>
      </c>
      <c r="R1333" s="11">
        <f ca="1">IFERROR(__xludf.DUMMYFUNCTION("COUNTA(SPLIT($Q1333,CHAR(10),FALSE))"),1)</f>
        <v>1</v>
      </c>
      <c r="S1333" s="2">
        <v>-1.340719333</v>
      </c>
      <c r="T1333" s="2">
        <v>0.464120003</v>
      </c>
      <c r="U1333" s="2">
        <v>107.38</v>
      </c>
      <c r="V1333" s="2">
        <v>-0.15</v>
      </c>
      <c r="W1333" s="2">
        <v>-0.9</v>
      </c>
      <c r="X1333" s="2">
        <v>5</v>
      </c>
      <c r="Y1333" s="2">
        <v>1.06</v>
      </c>
      <c r="Z1333" s="2">
        <v>0.33151000000000003</v>
      </c>
      <c r="AA1333" s="2">
        <v>0.31802999999999998</v>
      </c>
      <c r="AB1333" s="2">
        <v>42.100289850000003</v>
      </c>
    </row>
    <row r="1334" spans="1:28" x14ac:dyDescent="0.2">
      <c r="A1334" s="8">
        <v>2943</v>
      </c>
      <c r="B1334" s="5" t="s">
        <v>4518</v>
      </c>
      <c r="C1334" s="5" t="s">
        <v>4519</v>
      </c>
      <c r="D1334" s="5" t="s">
        <v>3031</v>
      </c>
      <c r="E1334" s="9" t="s">
        <v>4520</v>
      </c>
      <c r="F1334" s="10">
        <v>2017</v>
      </c>
      <c r="G1334" s="10" t="s">
        <v>68</v>
      </c>
      <c r="H1334" s="10"/>
      <c r="I1334" s="10">
        <v>1300</v>
      </c>
      <c r="J1334" s="10" t="s">
        <v>17</v>
      </c>
      <c r="K1334" s="10" t="s">
        <v>1354</v>
      </c>
      <c r="L1334" s="10" t="s">
        <v>18</v>
      </c>
      <c r="M1334" s="11">
        <v>1</v>
      </c>
      <c r="N1334" s="10">
        <v>1</v>
      </c>
      <c r="O1334" s="12" t="s">
        <v>4521</v>
      </c>
      <c r="P1334" s="11">
        <f ca="1">IFERROR(__xludf.DUMMYFUNCTION("COUNTA(SPLIT(Q1334,"" ""))"),195)</f>
        <v>195</v>
      </c>
      <c r="Q1334" s="11">
        <v>9</v>
      </c>
      <c r="R1334" s="11">
        <f ca="1">IFERROR(__xludf.DUMMYFUNCTION("COUNTA(SPLIT($Q1334,CHAR(10),FALSE))"),2)</f>
        <v>2</v>
      </c>
      <c r="S1334" s="2">
        <v>0.43742285199999997</v>
      </c>
      <c r="T1334" s="2">
        <v>0.56535957800000003</v>
      </c>
      <c r="U1334" s="2">
        <v>71.28</v>
      </c>
      <c r="V1334" s="2">
        <v>8.7799999999999994</v>
      </c>
      <c r="W1334" s="2">
        <v>10.55</v>
      </c>
      <c r="X1334" s="2">
        <v>9</v>
      </c>
      <c r="Y1334" s="2">
        <v>7.76</v>
      </c>
      <c r="Z1334" s="2">
        <v>0.21029</v>
      </c>
      <c r="AA1334" s="2">
        <v>0.19137000000000001</v>
      </c>
      <c r="AB1334" s="2">
        <v>20.89676609</v>
      </c>
    </row>
    <row r="1335" spans="1:28" x14ac:dyDescent="0.2">
      <c r="A1335" s="8">
        <v>2944</v>
      </c>
      <c r="B1335" s="5" t="s">
        <v>4522</v>
      </c>
      <c r="C1335" s="5" t="s">
        <v>4523</v>
      </c>
      <c r="D1335" s="5" t="s">
        <v>1450</v>
      </c>
      <c r="E1335" s="9" t="s">
        <v>1451</v>
      </c>
      <c r="F1335" s="10">
        <v>2017</v>
      </c>
      <c r="G1335" s="10" t="s">
        <v>16</v>
      </c>
      <c r="H1335" s="10"/>
      <c r="I1335" s="10">
        <v>300</v>
      </c>
      <c r="J1335" s="10" t="s">
        <v>17</v>
      </c>
      <c r="K1335" s="10" t="s">
        <v>1354</v>
      </c>
      <c r="L1335" s="10" t="s">
        <v>18</v>
      </c>
      <c r="M1335" s="11">
        <v>1</v>
      </c>
      <c r="N1335" s="10">
        <v>1</v>
      </c>
      <c r="O1335" s="12" t="s">
        <v>4524</v>
      </c>
      <c r="P1335" s="11">
        <f ca="1">IFERROR(__xludf.DUMMYFUNCTION("COUNTA(SPLIT(Q1335,"" ""))"),190)</f>
        <v>190</v>
      </c>
      <c r="Q1335" s="11">
        <v>21</v>
      </c>
      <c r="R1335" s="11">
        <f ca="1">IFERROR(__xludf.DUMMYFUNCTION("COUNTA(SPLIT($Q1335,CHAR(10),FALSE))"),1)</f>
        <v>1</v>
      </c>
      <c r="S1335" s="2">
        <v>0.62467908800000005</v>
      </c>
      <c r="T1335" s="2">
        <v>0.58230558700000001</v>
      </c>
      <c r="U1335" s="2">
        <v>96.58</v>
      </c>
      <c r="V1335" s="2">
        <v>2.04</v>
      </c>
      <c r="W1335" s="2">
        <v>0.54</v>
      </c>
      <c r="X1335" s="2">
        <v>5</v>
      </c>
      <c r="Y1335" s="2">
        <v>5.17</v>
      </c>
      <c r="Z1335" s="2">
        <v>3.5139999999999998E-2</v>
      </c>
      <c r="AA1335" s="2">
        <v>2.6040000000000001E-2</v>
      </c>
      <c r="AB1335" s="2">
        <v>36.40561795</v>
      </c>
    </row>
    <row r="1336" spans="1:28" x14ac:dyDescent="0.2">
      <c r="A1336" s="8">
        <v>2945</v>
      </c>
      <c r="B1336" s="5" t="s">
        <v>4525</v>
      </c>
      <c r="C1336" s="5" t="s">
        <v>4526</v>
      </c>
      <c r="D1336" s="5" t="s">
        <v>3031</v>
      </c>
      <c r="E1336" s="9" t="s">
        <v>4527</v>
      </c>
      <c r="F1336" s="10">
        <v>2017</v>
      </c>
      <c r="G1336" s="10" t="s">
        <v>68</v>
      </c>
      <c r="H1336" s="10"/>
      <c r="I1336" s="10">
        <v>900</v>
      </c>
      <c r="J1336" s="10" t="s">
        <v>17</v>
      </c>
      <c r="K1336" s="10" t="s">
        <v>1354</v>
      </c>
      <c r="L1336" s="10" t="s">
        <v>22</v>
      </c>
      <c r="M1336" s="11">
        <v>2</v>
      </c>
      <c r="N1336" s="10">
        <v>1.5</v>
      </c>
      <c r="O1336" s="12" t="s">
        <v>4528</v>
      </c>
      <c r="P1336" s="11">
        <f ca="1">IFERROR(__xludf.DUMMYFUNCTION("COUNTA(SPLIT(Q1336,"" ""))"),193)</f>
        <v>193</v>
      </c>
      <c r="Q1336" s="11">
        <v>11</v>
      </c>
      <c r="R1336" s="11">
        <f ca="1">IFERROR(__xludf.DUMMYFUNCTION("COUNTA(SPLIT($Q1336,CHAR(10),FALSE))"),2)</f>
        <v>2</v>
      </c>
      <c r="S1336" s="2">
        <v>-0.828739903</v>
      </c>
      <c r="T1336" s="2">
        <v>0.46444673800000003</v>
      </c>
      <c r="U1336" s="2">
        <v>65.27</v>
      </c>
      <c r="V1336" s="2">
        <v>8.17</v>
      </c>
      <c r="W1336" s="2">
        <v>8.25</v>
      </c>
      <c r="X1336" s="2">
        <v>11</v>
      </c>
      <c r="Y1336" s="2">
        <v>8.75</v>
      </c>
      <c r="Z1336" s="2">
        <v>0.19242999999999999</v>
      </c>
      <c r="AA1336" s="2">
        <v>0.17743</v>
      </c>
      <c r="AB1336" s="2">
        <v>21.785102630000001</v>
      </c>
    </row>
    <row r="1337" spans="1:28" x14ac:dyDescent="0.2">
      <c r="A1337" s="8">
        <v>2946</v>
      </c>
      <c r="B1337" s="5" t="s">
        <v>4529</v>
      </c>
      <c r="C1337" s="5" t="s">
        <v>4530</v>
      </c>
      <c r="D1337" s="5" t="s">
        <v>1401</v>
      </c>
      <c r="E1337" s="14" t="s">
        <v>1402</v>
      </c>
      <c r="F1337" s="10">
        <v>2017</v>
      </c>
      <c r="G1337" s="10" t="s">
        <v>16</v>
      </c>
      <c r="H1337" s="10"/>
      <c r="I1337" s="10">
        <v>700</v>
      </c>
      <c r="J1337" s="10" t="s">
        <v>17</v>
      </c>
      <c r="K1337" s="10" t="s">
        <v>1354</v>
      </c>
      <c r="L1337" s="10" t="s">
        <v>18</v>
      </c>
      <c r="M1337" s="11">
        <v>1</v>
      </c>
      <c r="N1337" s="10">
        <v>1</v>
      </c>
      <c r="O1337" s="12" t="s">
        <v>4531</v>
      </c>
      <c r="P1337" s="11">
        <f ca="1">IFERROR(__xludf.DUMMYFUNCTION("COUNTA(SPLIT(Q1337,"" ""))"),201)</f>
        <v>201</v>
      </c>
      <c r="Q1337" s="11">
        <v>17</v>
      </c>
      <c r="R1337" s="11">
        <f ca="1">IFERROR(__xludf.DUMMYFUNCTION("COUNTA(SPLIT($Q1337,CHAR(10),FALSE))"),10)</f>
        <v>10</v>
      </c>
      <c r="S1337" s="2">
        <v>-0.273651651</v>
      </c>
      <c r="T1337" s="2">
        <v>0.49213995199999999</v>
      </c>
      <c r="U1337" s="2">
        <v>84.98</v>
      </c>
      <c r="V1337" s="2">
        <v>4.34</v>
      </c>
      <c r="W1337" s="2">
        <v>4.42</v>
      </c>
      <c r="X1337" s="2">
        <v>8</v>
      </c>
      <c r="Y1337" s="2">
        <v>5.24</v>
      </c>
      <c r="Z1337" s="2">
        <v>6.4159999999999995E-2</v>
      </c>
      <c r="AA1337" s="2">
        <v>5.194E-2</v>
      </c>
      <c r="AB1337" s="2">
        <v>27.538131629999999</v>
      </c>
    </row>
    <row r="1338" spans="1:28" x14ac:dyDescent="0.2">
      <c r="A1338" s="8">
        <v>2947</v>
      </c>
      <c r="B1338" s="5" t="s">
        <v>4532</v>
      </c>
      <c r="C1338" s="5" t="s">
        <v>4533</v>
      </c>
      <c r="D1338" s="5" t="s">
        <v>1450</v>
      </c>
      <c r="E1338" s="9" t="s">
        <v>1451</v>
      </c>
      <c r="F1338" s="10">
        <v>2017</v>
      </c>
      <c r="G1338" s="10" t="s">
        <v>16</v>
      </c>
      <c r="H1338" s="10"/>
      <c r="I1338" s="10">
        <v>500</v>
      </c>
      <c r="J1338" s="10" t="s">
        <v>17</v>
      </c>
      <c r="K1338" s="10" t="s">
        <v>1354</v>
      </c>
      <c r="L1338" s="10" t="s">
        <v>22</v>
      </c>
      <c r="M1338" s="11">
        <v>2</v>
      </c>
      <c r="N1338" s="10">
        <v>2</v>
      </c>
      <c r="O1338" s="12" t="s">
        <v>4534</v>
      </c>
      <c r="P1338" s="11">
        <f ca="1">IFERROR(__xludf.DUMMYFUNCTION("COUNTA(SPLIT(Q1338,"" ""))"),160)</f>
        <v>160</v>
      </c>
      <c r="Q1338" s="11">
        <v>20</v>
      </c>
      <c r="R1338" s="11">
        <f ca="1">IFERROR(__xludf.DUMMYFUNCTION("COUNTA(SPLIT($Q1338,CHAR(10),FALSE))"),1)</f>
        <v>1</v>
      </c>
      <c r="S1338" s="2">
        <v>0.49863879700000002</v>
      </c>
      <c r="T1338" s="2">
        <v>0.48875121999999999</v>
      </c>
      <c r="U1338" s="2">
        <v>88.31</v>
      </c>
      <c r="V1338" s="2">
        <v>3.03</v>
      </c>
      <c r="W1338" s="2">
        <v>3.48</v>
      </c>
      <c r="X1338" s="2">
        <v>6</v>
      </c>
      <c r="Y1338" s="2">
        <v>5.24</v>
      </c>
      <c r="Z1338" s="2">
        <v>9.2050000000000007E-2</v>
      </c>
      <c r="AA1338" s="2">
        <v>0.10538</v>
      </c>
      <c r="AB1338" s="2">
        <v>24.21105554</v>
      </c>
    </row>
    <row r="1339" spans="1:28" x14ac:dyDescent="0.2">
      <c r="A1339" s="8">
        <v>2948</v>
      </c>
      <c r="B1339" s="5" t="s">
        <v>4535</v>
      </c>
      <c r="C1339" s="5" t="s">
        <v>4536</v>
      </c>
      <c r="D1339" s="5" t="s">
        <v>3031</v>
      </c>
      <c r="E1339" s="9" t="s">
        <v>4537</v>
      </c>
      <c r="F1339" s="10">
        <v>2017</v>
      </c>
      <c r="G1339" s="10" t="s">
        <v>68</v>
      </c>
      <c r="H1339" s="10"/>
      <c r="I1339" s="10">
        <v>900</v>
      </c>
      <c r="J1339" s="10" t="s">
        <v>17</v>
      </c>
      <c r="K1339" s="10" t="s">
        <v>1354</v>
      </c>
      <c r="L1339" s="10" t="s">
        <v>18</v>
      </c>
      <c r="M1339" s="11">
        <v>1</v>
      </c>
      <c r="N1339" s="10">
        <v>1</v>
      </c>
      <c r="O1339" s="12" t="s">
        <v>4538</v>
      </c>
      <c r="P1339" s="11">
        <f ca="1">IFERROR(__xludf.DUMMYFUNCTION("COUNTA(SPLIT(Q1339,"" ""))"),189)</f>
        <v>189</v>
      </c>
      <c r="Q1339" s="11">
        <v>12</v>
      </c>
      <c r="R1339" s="11">
        <f ca="1">IFERROR(__xludf.DUMMYFUNCTION("COUNTA(SPLIT($Q1339,CHAR(10),FALSE))"),2)</f>
        <v>2</v>
      </c>
      <c r="S1339" s="2">
        <v>1.026815279</v>
      </c>
      <c r="T1339" s="2">
        <v>0.52013175700000003</v>
      </c>
      <c r="U1339" s="2">
        <v>80.44</v>
      </c>
      <c r="V1339" s="2">
        <v>6.01</v>
      </c>
      <c r="W1339" s="2">
        <v>4.91</v>
      </c>
      <c r="X1339" s="2">
        <v>8</v>
      </c>
      <c r="Y1339" s="2">
        <v>6.98</v>
      </c>
      <c r="Z1339" s="2">
        <v>4.2909999999999997E-2</v>
      </c>
      <c r="AA1339" s="2">
        <v>3.6839999999999998E-2</v>
      </c>
      <c r="AB1339" s="2">
        <v>25.389016569999999</v>
      </c>
    </row>
    <row r="1340" spans="1:28" x14ac:dyDescent="0.2">
      <c r="A1340" s="8">
        <v>2949</v>
      </c>
      <c r="B1340" s="5" t="s">
        <v>4539</v>
      </c>
      <c r="C1340" s="5" t="s">
        <v>4540</v>
      </c>
      <c r="D1340" s="5" t="s">
        <v>3031</v>
      </c>
      <c r="E1340" s="9" t="s">
        <v>4541</v>
      </c>
      <c r="F1340" s="10">
        <v>2017</v>
      </c>
      <c r="G1340" s="10" t="s">
        <v>68</v>
      </c>
      <c r="H1340" s="10"/>
      <c r="I1340" s="10">
        <v>1100</v>
      </c>
      <c r="J1340" s="10" t="s">
        <v>17</v>
      </c>
      <c r="K1340" s="10" t="s">
        <v>1354</v>
      </c>
      <c r="L1340" s="10" t="s">
        <v>22</v>
      </c>
      <c r="M1340" s="11">
        <v>2</v>
      </c>
      <c r="N1340" s="10">
        <v>2</v>
      </c>
      <c r="O1340" s="12" t="s">
        <v>4542</v>
      </c>
      <c r="P1340" s="11">
        <f ca="1">IFERROR(__xludf.DUMMYFUNCTION("COUNTA(SPLIT(Q1340,"" ""))"),177)</f>
        <v>177</v>
      </c>
      <c r="Q1340" s="11">
        <v>10</v>
      </c>
      <c r="R1340" s="11">
        <f ca="1">IFERROR(__xludf.DUMMYFUNCTION("COUNTA(SPLIT($Q1340,CHAR(10),FALSE))"),2)</f>
        <v>2</v>
      </c>
      <c r="S1340" s="2">
        <v>-0.80461217399999996</v>
      </c>
      <c r="T1340" s="2">
        <v>0.47379902400000001</v>
      </c>
      <c r="U1340" s="2">
        <v>72.319999999999993</v>
      </c>
      <c r="V1340" s="2">
        <v>7.59</v>
      </c>
      <c r="W1340" s="2">
        <v>8.25</v>
      </c>
      <c r="X1340" s="2">
        <v>10</v>
      </c>
      <c r="Y1340" s="2">
        <v>7.09</v>
      </c>
      <c r="Z1340" s="2">
        <v>0.25869999999999999</v>
      </c>
      <c r="AA1340" s="2">
        <v>0.24681</v>
      </c>
      <c r="AB1340" s="2">
        <v>18.563168739999998</v>
      </c>
    </row>
    <row r="1341" spans="1:28" x14ac:dyDescent="0.2">
      <c r="A1341" s="8">
        <v>2950</v>
      </c>
      <c r="B1341" s="5" t="s">
        <v>4543</v>
      </c>
      <c r="C1341" s="5" t="s">
        <v>4544</v>
      </c>
      <c r="D1341" s="5" t="s">
        <v>2682</v>
      </c>
      <c r="E1341" s="14" t="s">
        <v>1402</v>
      </c>
      <c r="F1341" s="10">
        <v>2017</v>
      </c>
      <c r="G1341" s="10" t="s">
        <v>16</v>
      </c>
      <c r="H1341" s="10"/>
      <c r="I1341" s="10">
        <v>500</v>
      </c>
      <c r="J1341" s="10" t="s">
        <v>877</v>
      </c>
      <c r="K1341" s="10" t="s">
        <v>1354</v>
      </c>
      <c r="L1341" s="10" t="s">
        <v>30</v>
      </c>
      <c r="M1341" s="11">
        <v>3</v>
      </c>
      <c r="N1341" s="10">
        <v>3</v>
      </c>
      <c r="O1341" s="12" t="s">
        <v>4545</v>
      </c>
      <c r="P1341" s="11">
        <f ca="1">IFERROR(__xludf.DUMMYFUNCTION("COUNTA(SPLIT(Q1341,"" ""))"),198)</f>
        <v>198</v>
      </c>
      <c r="Q1341" s="11">
        <v>21</v>
      </c>
      <c r="R1341" s="11">
        <f ca="1">IFERROR(__xludf.DUMMYFUNCTION("COUNTA(SPLIT($Q1341,CHAR(10),FALSE))"),1)</f>
        <v>1</v>
      </c>
      <c r="S1341" s="2">
        <v>0.355700713</v>
      </c>
      <c r="T1341" s="2">
        <v>0.48779192300000002</v>
      </c>
      <c r="U1341" s="2">
        <v>95.57</v>
      </c>
      <c r="V1341" s="2">
        <v>2.27</v>
      </c>
      <c r="W1341" s="2">
        <v>1.22</v>
      </c>
      <c r="X1341" s="2">
        <v>5</v>
      </c>
      <c r="Y1341" s="2">
        <v>1.1100000000000001</v>
      </c>
      <c r="Z1341" s="2">
        <v>6.4019999999999994E-2</v>
      </c>
      <c r="AA1341" s="2">
        <v>5.5259999999999997E-2</v>
      </c>
      <c r="AB1341" s="2">
        <v>35.071936749999999</v>
      </c>
    </row>
    <row r="1342" spans="1:28" x14ac:dyDescent="0.2">
      <c r="A1342" s="8">
        <v>2951</v>
      </c>
      <c r="B1342" s="5" t="s">
        <v>4546</v>
      </c>
      <c r="C1342" s="5" t="s">
        <v>4547</v>
      </c>
      <c r="D1342" s="5" t="s">
        <v>3031</v>
      </c>
      <c r="E1342" s="9" t="s">
        <v>4548</v>
      </c>
      <c r="F1342" s="10">
        <v>2017</v>
      </c>
      <c r="G1342" s="10" t="s">
        <v>68</v>
      </c>
      <c r="H1342" s="10"/>
      <c r="I1342" s="10">
        <v>1100</v>
      </c>
      <c r="J1342" s="10" t="s">
        <v>17</v>
      </c>
      <c r="K1342" s="10"/>
      <c r="L1342" s="10" t="s">
        <v>30</v>
      </c>
      <c r="M1342" s="11">
        <v>3</v>
      </c>
      <c r="N1342" s="10">
        <v>2.5</v>
      </c>
      <c r="O1342" s="12" t="s">
        <v>4549</v>
      </c>
      <c r="P1342" s="11">
        <f ca="1">IFERROR(__xludf.DUMMYFUNCTION("COUNTA(SPLIT(Q1342,"" ""))"),166)</f>
        <v>166</v>
      </c>
      <c r="Q1342" s="11">
        <v>10</v>
      </c>
      <c r="R1342" s="11">
        <f ca="1">IFERROR(__xludf.DUMMYFUNCTION("COUNTA(SPLIT($Q1342,CHAR(10),FALSE))"),3)</f>
        <v>3</v>
      </c>
      <c r="S1342" s="2">
        <v>-0.136519785</v>
      </c>
      <c r="T1342" s="2">
        <v>0.48998926300000001</v>
      </c>
      <c r="U1342" s="2">
        <v>54.52</v>
      </c>
      <c r="V1342" s="2">
        <v>9.85</v>
      </c>
      <c r="W1342" s="2">
        <v>10.35</v>
      </c>
      <c r="X1342" s="2">
        <v>13</v>
      </c>
      <c r="Y1342" s="2">
        <v>8.8699999999999992</v>
      </c>
      <c r="Z1342" s="2">
        <v>0.16277</v>
      </c>
      <c r="AA1342" s="2">
        <v>0.16411999999999999</v>
      </c>
      <c r="AB1342" s="2">
        <v>16.207297730000001</v>
      </c>
    </row>
    <row r="1343" spans="1:28" x14ac:dyDescent="0.2">
      <c r="A1343" s="8">
        <v>2952</v>
      </c>
      <c r="B1343" s="5" t="s">
        <v>4550</v>
      </c>
      <c r="C1343" s="5" t="s">
        <v>4551</v>
      </c>
      <c r="D1343" s="5" t="s">
        <v>3031</v>
      </c>
      <c r="E1343" s="9" t="s">
        <v>4552</v>
      </c>
      <c r="F1343" s="10">
        <v>2017</v>
      </c>
      <c r="G1343" s="10" t="s">
        <v>68</v>
      </c>
      <c r="H1343" s="10"/>
      <c r="I1343" s="10">
        <v>1300</v>
      </c>
      <c r="J1343" s="10" t="s">
        <v>17</v>
      </c>
      <c r="K1343" s="10"/>
      <c r="L1343" s="10" t="s">
        <v>18</v>
      </c>
      <c r="M1343" s="11">
        <v>1</v>
      </c>
      <c r="N1343" s="10">
        <v>1</v>
      </c>
      <c r="O1343" s="12" t="s">
        <v>4553</v>
      </c>
      <c r="P1343" s="11">
        <f ca="1">IFERROR(__xludf.DUMMYFUNCTION("COUNTA(SPLIT(Q1343,"" ""))"),172)</f>
        <v>172</v>
      </c>
      <c r="Q1343" s="11">
        <v>6</v>
      </c>
      <c r="R1343" s="11">
        <f ca="1">IFERROR(__xludf.DUMMYFUNCTION("COUNTA(SPLIT($Q1343,CHAR(10),FALSE))"),1)</f>
        <v>1</v>
      </c>
      <c r="S1343" s="2">
        <v>-0.90197150400000004</v>
      </c>
      <c r="T1343" s="2">
        <v>0.46067741000000001</v>
      </c>
      <c r="U1343" s="2">
        <v>47.1</v>
      </c>
      <c r="V1343" s="2">
        <v>13.89</v>
      </c>
      <c r="W1343" s="2">
        <v>15.44</v>
      </c>
      <c r="X1343" s="2">
        <v>13</v>
      </c>
      <c r="Y1343" s="2">
        <v>9.34</v>
      </c>
      <c r="Z1343" s="2">
        <v>0.32123000000000002</v>
      </c>
      <c r="AA1343" s="2">
        <v>0.32343</v>
      </c>
      <c r="AB1343" s="2">
        <v>19.106757420000001</v>
      </c>
    </row>
    <row r="1344" spans="1:28" x14ac:dyDescent="0.2">
      <c r="A1344" s="8">
        <v>2953</v>
      </c>
      <c r="B1344" s="5" t="s">
        <v>4554</v>
      </c>
      <c r="C1344" s="5" t="s">
        <v>4555</v>
      </c>
      <c r="D1344" s="5" t="s">
        <v>3031</v>
      </c>
      <c r="E1344" s="9" t="s">
        <v>4556</v>
      </c>
      <c r="F1344" s="10">
        <v>2017</v>
      </c>
      <c r="G1344" s="10" t="s">
        <v>68</v>
      </c>
      <c r="H1344" s="10"/>
      <c r="I1344" s="10">
        <v>900</v>
      </c>
      <c r="J1344" s="10" t="s">
        <v>17</v>
      </c>
      <c r="K1344" s="10" t="s">
        <v>1354</v>
      </c>
      <c r="L1344" s="10" t="s">
        <v>18</v>
      </c>
      <c r="M1344" s="11">
        <v>1</v>
      </c>
      <c r="N1344" s="10">
        <v>1</v>
      </c>
      <c r="O1344" s="12" t="s">
        <v>4557</v>
      </c>
      <c r="P1344" s="11">
        <f ca="1">IFERROR(__xludf.DUMMYFUNCTION("COUNTA(SPLIT(Q1344,"" ""))"),176)</f>
        <v>176</v>
      </c>
      <c r="Q1344" s="11">
        <v>12</v>
      </c>
      <c r="R1344" s="11">
        <f ca="1">IFERROR(__xludf.DUMMYFUNCTION("COUNTA(SPLIT($Q1344,CHAR(10),FALSE))"),1)</f>
        <v>1</v>
      </c>
      <c r="S1344" s="2">
        <v>0.13006667999999999</v>
      </c>
      <c r="T1344" s="2">
        <v>0.47816173000000001</v>
      </c>
      <c r="U1344" s="2">
        <v>78.03</v>
      </c>
      <c r="V1344" s="2">
        <v>6.02</v>
      </c>
      <c r="W1344" s="2">
        <v>6.84</v>
      </c>
      <c r="X1344" s="2">
        <v>7</v>
      </c>
      <c r="Y1344" s="2">
        <v>7.32</v>
      </c>
      <c r="Z1344" s="2">
        <v>0.12792000000000001</v>
      </c>
      <c r="AA1344" s="2">
        <v>0.11574</v>
      </c>
      <c r="AB1344" s="2">
        <v>23.66862398</v>
      </c>
    </row>
    <row r="1345" spans="1:28" x14ac:dyDescent="0.2">
      <c r="A1345" s="8">
        <v>2954</v>
      </c>
      <c r="B1345" s="5" t="s">
        <v>4558</v>
      </c>
      <c r="C1345" s="5" t="s">
        <v>4559</v>
      </c>
      <c r="D1345" s="5" t="s">
        <v>3031</v>
      </c>
      <c r="E1345" s="9" t="s">
        <v>4560</v>
      </c>
      <c r="F1345" s="10">
        <v>2017</v>
      </c>
      <c r="G1345" s="10" t="s">
        <v>68</v>
      </c>
      <c r="H1345" s="10"/>
      <c r="I1345" s="10">
        <v>1100</v>
      </c>
      <c r="J1345" s="10" t="s">
        <v>17</v>
      </c>
      <c r="K1345" s="10"/>
      <c r="L1345" s="10" t="s">
        <v>18</v>
      </c>
      <c r="M1345" s="11">
        <v>1</v>
      </c>
      <c r="N1345" s="10">
        <v>1</v>
      </c>
      <c r="O1345" s="12" t="s">
        <v>4561</v>
      </c>
      <c r="P1345" s="11">
        <f ca="1">IFERROR(__xludf.DUMMYFUNCTION("COUNTA(SPLIT(Q1345,"" ""))"),173)</f>
        <v>173</v>
      </c>
      <c r="Q1345" s="11">
        <v>9</v>
      </c>
      <c r="R1345" s="11">
        <f ca="1">IFERROR(__xludf.DUMMYFUNCTION("COUNTA(SPLIT($Q1345,CHAR(10),FALSE))"),1)</f>
        <v>1</v>
      </c>
      <c r="S1345" s="2">
        <v>0.64431539000000004</v>
      </c>
      <c r="T1345" s="2">
        <v>0.50360738999999999</v>
      </c>
      <c r="U1345" s="2">
        <v>64.06</v>
      </c>
      <c r="V1345" s="2">
        <v>9.35</v>
      </c>
      <c r="W1345" s="2">
        <v>10.43</v>
      </c>
      <c r="X1345" s="2">
        <v>11</v>
      </c>
      <c r="Y1345" s="2">
        <v>8.5399999999999991</v>
      </c>
      <c r="Z1345" s="2">
        <v>0.16070999999999999</v>
      </c>
      <c r="AA1345" s="2">
        <v>0.15034</v>
      </c>
      <c r="AB1345" s="2">
        <v>22.039693159999999</v>
      </c>
    </row>
    <row r="1346" spans="1:28" x14ac:dyDescent="0.2">
      <c r="A1346" s="8">
        <v>2955</v>
      </c>
      <c r="B1346" s="5" t="s">
        <v>4562</v>
      </c>
      <c r="C1346" s="5" t="s">
        <v>4563</v>
      </c>
      <c r="D1346" s="5" t="s">
        <v>3031</v>
      </c>
      <c r="E1346" s="9" t="s">
        <v>4564</v>
      </c>
      <c r="F1346" s="10">
        <v>2017</v>
      </c>
      <c r="G1346" s="10" t="s">
        <v>68</v>
      </c>
      <c r="H1346" s="10"/>
      <c r="I1346" s="10">
        <v>1100</v>
      </c>
      <c r="J1346" s="10" t="s">
        <v>17</v>
      </c>
      <c r="K1346" s="10"/>
      <c r="L1346" s="10" t="s">
        <v>18</v>
      </c>
      <c r="M1346" s="11">
        <v>1</v>
      </c>
      <c r="N1346" s="10">
        <v>1</v>
      </c>
      <c r="O1346" s="12" t="s">
        <v>4565</v>
      </c>
      <c r="P1346" s="11">
        <f ca="1">IFERROR(__xludf.DUMMYFUNCTION("COUNTA(SPLIT(Q1346,"" ""))"),186)</f>
        <v>186</v>
      </c>
      <c r="Q1346" s="11">
        <v>10</v>
      </c>
      <c r="R1346" s="11">
        <f ca="1">IFERROR(__xludf.DUMMYFUNCTION("COUNTA(SPLIT($Q1346,CHAR(10),FALSE))"),2)</f>
        <v>2</v>
      </c>
      <c r="S1346" s="2">
        <v>-0.26013064000000002</v>
      </c>
      <c r="T1346" s="2">
        <v>0.46292248699999999</v>
      </c>
      <c r="U1346" s="2">
        <v>76.11</v>
      </c>
      <c r="V1346" s="2">
        <v>7.29</v>
      </c>
      <c r="W1346" s="2">
        <v>7.86</v>
      </c>
      <c r="X1346" s="2">
        <v>8</v>
      </c>
      <c r="Y1346" s="2">
        <v>6.84</v>
      </c>
      <c r="Z1346" s="2">
        <v>0.109</v>
      </c>
      <c r="AA1346" s="2">
        <v>0.10076</v>
      </c>
      <c r="AB1346" s="2">
        <v>18.879316169999999</v>
      </c>
    </row>
    <row r="1347" spans="1:28" x14ac:dyDescent="0.2">
      <c r="A1347" s="8">
        <v>2956</v>
      </c>
      <c r="B1347" s="5" t="s">
        <v>1319</v>
      </c>
      <c r="C1347" s="5" t="s">
        <v>4566</v>
      </c>
      <c r="D1347" s="5"/>
      <c r="E1347" s="9" t="s">
        <v>4567</v>
      </c>
      <c r="F1347" s="10">
        <v>2017</v>
      </c>
      <c r="G1347" s="10" t="s">
        <v>68</v>
      </c>
      <c r="H1347" s="10" t="s">
        <v>1322</v>
      </c>
      <c r="I1347" s="10">
        <v>1100</v>
      </c>
      <c r="J1347" s="10" t="s">
        <v>51</v>
      </c>
      <c r="K1347" s="10" t="s">
        <v>1323</v>
      </c>
      <c r="L1347" s="10" t="s">
        <v>22</v>
      </c>
      <c r="M1347" s="11">
        <v>2</v>
      </c>
      <c r="N1347" s="10">
        <v>1.5</v>
      </c>
      <c r="O1347" s="12" t="s">
        <v>4568</v>
      </c>
      <c r="P1347" s="11">
        <f ca="1">IFERROR(__xludf.DUMMYFUNCTION("COUNTA(SPLIT(Q1347,"" ""))"),172)</f>
        <v>172</v>
      </c>
      <c r="Q1347" s="11">
        <v>11</v>
      </c>
      <c r="R1347" s="11">
        <f ca="1">IFERROR(__xludf.DUMMYFUNCTION("COUNTA(SPLIT($Q1347,CHAR(10),FALSE))"),2)</f>
        <v>2</v>
      </c>
      <c r="S1347" s="2">
        <v>-0.31573924199999998</v>
      </c>
      <c r="T1347" s="2">
        <v>0.51577932100000001</v>
      </c>
      <c r="U1347" s="2">
        <v>53.95</v>
      </c>
      <c r="V1347" s="2">
        <v>9.64</v>
      </c>
      <c r="W1347" s="2">
        <v>8.93</v>
      </c>
      <c r="X1347" s="2">
        <v>11</v>
      </c>
      <c r="Y1347" s="2">
        <v>7.79</v>
      </c>
      <c r="Z1347" s="2">
        <v>0.11916</v>
      </c>
      <c r="AA1347" s="2">
        <v>0.10397000000000001</v>
      </c>
      <c r="AB1347" s="2">
        <v>22.01251589</v>
      </c>
    </row>
    <row r="1348" spans="1:28" x14ac:dyDescent="0.2">
      <c r="A1348" s="8">
        <v>2957</v>
      </c>
      <c r="B1348" s="5" t="s">
        <v>4569</v>
      </c>
      <c r="C1348" s="5" t="s">
        <v>4570</v>
      </c>
      <c r="D1348" s="5" t="s">
        <v>3031</v>
      </c>
      <c r="E1348" s="9" t="s">
        <v>4571</v>
      </c>
      <c r="F1348" s="10">
        <v>2017</v>
      </c>
      <c r="G1348" s="10" t="s">
        <v>68</v>
      </c>
      <c r="H1348" s="10"/>
      <c r="I1348" s="10">
        <v>900</v>
      </c>
      <c r="J1348" s="10" t="s">
        <v>17</v>
      </c>
      <c r="K1348" s="10"/>
      <c r="L1348" s="10" t="s">
        <v>18</v>
      </c>
      <c r="M1348" s="11">
        <v>1</v>
      </c>
      <c r="N1348" s="10">
        <v>1</v>
      </c>
      <c r="O1348" s="12" t="s">
        <v>4572</v>
      </c>
      <c r="P1348" s="11">
        <f ca="1">IFERROR(__xludf.DUMMYFUNCTION("COUNTA(SPLIT(Q1348,"" ""))"),161)</f>
        <v>161</v>
      </c>
      <c r="Q1348" s="11">
        <v>11</v>
      </c>
      <c r="R1348" s="11">
        <f ca="1">IFERROR(__xludf.DUMMYFUNCTION("COUNTA(SPLIT($Q1348,CHAR(10),FALSE))"),1)</f>
        <v>1</v>
      </c>
      <c r="S1348" s="2">
        <v>-0.12975845699999999</v>
      </c>
      <c r="T1348" s="2">
        <v>0.43957985300000002</v>
      </c>
      <c r="U1348" s="2">
        <v>68.489999999999995</v>
      </c>
      <c r="V1348" s="2">
        <v>7.34</v>
      </c>
      <c r="W1348" s="2">
        <v>7.39</v>
      </c>
      <c r="X1348" s="2">
        <v>10</v>
      </c>
      <c r="Y1348" s="2">
        <v>7.89</v>
      </c>
      <c r="Z1348" s="2">
        <v>0.23372999999999999</v>
      </c>
      <c r="AA1348" s="2">
        <v>0.22903000000000001</v>
      </c>
      <c r="AB1348" s="2">
        <v>24.1211579</v>
      </c>
    </row>
    <row r="1349" spans="1:28" x14ac:dyDescent="0.2">
      <c r="A1349" s="8">
        <v>2958</v>
      </c>
      <c r="B1349" s="5" t="s">
        <v>4573</v>
      </c>
      <c r="C1349" s="5" t="s">
        <v>4574</v>
      </c>
      <c r="D1349" s="5" t="s">
        <v>3031</v>
      </c>
      <c r="E1349" s="9" t="s">
        <v>4575</v>
      </c>
      <c r="F1349" s="10">
        <v>2017</v>
      </c>
      <c r="G1349" s="10" t="s">
        <v>68</v>
      </c>
      <c r="H1349" s="10"/>
      <c r="I1349" s="10">
        <v>1100</v>
      </c>
      <c r="J1349" s="10" t="s">
        <v>17</v>
      </c>
      <c r="K1349" s="10"/>
      <c r="L1349" s="10" t="s">
        <v>18</v>
      </c>
      <c r="M1349" s="11">
        <v>1</v>
      </c>
      <c r="N1349" s="10">
        <v>1</v>
      </c>
      <c r="O1349" s="12" t="s">
        <v>4576</v>
      </c>
      <c r="P1349" s="11">
        <f ca="1">IFERROR(__xludf.DUMMYFUNCTION("COUNTA(SPLIT(Q1349,"" ""))"),183)</f>
        <v>183</v>
      </c>
      <c r="Q1349" s="11">
        <v>10</v>
      </c>
      <c r="R1349" s="11">
        <f ca="1">IFERROR(__xludf.DUMMYFUNCTION("COUNTA(SPLIT($Q1349,CHAR(10),FALSE))"),1)</f>
        <v>1</v>
      </c>
      <c r="S1349" s="2">
        <v>-0.42800839200000002</v>
      </c>
      <c r="T1349" s="2">
        <v>0.45590197100000002</v>
      </c>
      <c r="U1349" s="2">
        <v>62.05</v>
      </c>
      <c r="V1349" s="2">
        <v>9.15</v>
      </c>
      <c r="W1349" s="2">
        <v>9.2799999999999994</v>
      </c>
      <c r="X1349" s="2">
        <v>11</v>
      </c>
      <c r="Y1349" s="2">
        <v>7.82</v>
      </c>
      <c r="Z1349" s="2">
        <v>0.17061000000000001</v>
      </c>
      <c r="AA1349" s="2">
        <v>0.16258</v>
      </c>
      <c r="AB1349" s="2">
        <v>15.14729269</v>
      </c>
    </row>
    <row r="1350" spans="1:28" x14ac:dyDescent="0.2">
      <c r="A1350" s="8">
        <v>2959</v>
      </c>
      <c r="B1350" s="5" t="s">
        <v>4577</v>
      </c>
      <c r="C1350" s="5" t="s">
        <v>4578</v>
      </c>
      <c r="D1350" s="5" t="s">
        <v>1401</v>
      </c>
      <c r="E1350" s="14" t="s">
        <v>1402</v>
      </c>
      <c r="F1350" s="10">
        <v>2017</v>
      </c>
      <c r="G1350" s="10" t="s">
        <v>16</v>
      </c>
      <c r="H1350" s="10"/>
      <c r="I1350" s="10">
        <v>500</v>
      </c>
      <c r="J1350" s="10" t="s">
        <v>51</v>
      </c>
      <c r="K1350" s="10" t="s">
        <v>1354</v>
      </c>
      <c r="L1350" s="10" t="s">
        <v>18</v>
      </c>
      <c r="M1350" s="11">
        <v>1</v>
      </c>
      <c r="N1350" s="10">
        <v>1</v>
      </c>
      <c r="O1350" s="12" t="s">
        <v>4579</v>
      </c>
      <c r="P1350" s="11">
        <f ca="1">IFERROR(__xludf.DUMMYFUNCTION("COUNTA(SPLIT(Q1350,"" ""))"),190)</f>
        <v>190</v>
      </c>
      <c r="Q1350" s="11">
        <v>15</v>
      </c>
      <c r="R1350" s="11">
        <f ca="1">IFERROR(__xludf.DUMMYFUNCTION("COUNTA(SPLIT($Q1350,CHAR(10),FALSE))"),10)</f>
        <v>10</v>
      </c>
      <c r="S1350" s="2">
        <v>0.30162725400000001</v>
      </c>
      <c r="T1350" s="2">
        <v>0.53554529900000003</v>
      </c>
      <c r="U1350" s="2">
        <v>85.33</v>
      </c>
      <c r="V1350" s="2">
        <v>4.5</v>
      </c>
      <c r="W1350" s="2">
        <v>5.0199999999999996</v>
      </c>
      <c r="X1350" s="2">
        <v>8</v>
      </c>
      <c r="Y1350" s="2">
        <v>6.18</v>
      </c>
      <c r="Z1350" s="2">
        <v>6.5129999999999993E-2</v>
      </c>
      <c r="AA1350" s="2">
        <v>4.8309999999999999E-2</v>
      </c>
      <c r="AB1350" s="2">
        <v>29.69314198</v>
      </c>
    </row>
    <row r="1351" spans="1:28" x14ac:dyDescent="0.2">
      <c r="A1351" s="8">
        <v>2960</v>
      </c>
      <c r="B1351" s="5" t="s">
        <v>4580</v>
      </c>
      <c r="C1351" s="5" t="s">
        <v>4581</v>
      </c>
      <c r="D1351" s="5" t="s">
        <v>3031</v>
      </c>
      <c r="E1351" s="9" t="s">
        <v>4582</v>
      </c>
      <c r="F1351" s="10">
        <v>2017</v>
      </c>
      <c r="G1351" s="10" t="s">
        <v>68</v>
      </c>
      <c r="H1351" s="10"/>
      <c r="I1351" s="10">
        <v>900</v>
      </c>
      <c r="J1351" s="10" t="s">
        <v>17</v>
      </c>
      <c r="K1351" s="10"/>
      <c r="L1351" s="10" t="s">
        <v>18</v>
      </c>
      <c r="M1351" s="11">
        <v>1</v>
      </c>
      <c r="N1351" s="10">
        <v>1</v>
      </c>
      <c r="O1351" s="12" t="s">
        <v>4583</v>
      </c>
      <c r="P1351" s="11">
        <f ca="1">IFERROR(__xludf.DUMMYFUNCTION("COUNTA(SPLIT(Q1351,"" ""))"),194)</f>
        <v>194</v>
      </c>
      <c r="Q1351" s="11">
        <v>15</v>
      </c>
      <c r="R1351" s="11">
        <f ca="1">IFERROR(__xludf.DUMMYFUNCTION("COUNTA(SPLIT($Q1351,CHAR(10),FALSE))"),3)</f>
        <v>3</v>
      </c>
      <c r="S1351" s="2">
        <v>-0.76900870499999996</v>
      </c>
      <c r="T1351" s="2">
        <v>0.45524935700000002</v>
      </c>
      <c r="U1351" s="2">
        <v>70.989999999999995</v>
      </c>
      <c r="V1351" s="2">
        <v>6.6</v>
      </c>
      <c r="W1351" s="2">
        <v>7.76</v>
      </c>
      <c r="X1351" s="2">
        <v>10</v>
      </c>
      <c r="Y1351" s="2">
        <v>7.18</v>
      </c>
      <c r="Z1351" s="2">
        <v>0.19008</v>
      </c>
      <c r="AA1351" s="2">
        <v>0.16375000000000001</v>
      </c>
      <c r="AB1351" s="2">
        <v>23.763675880000001</v>
      </c>
    </row>
    <row r="1352" spans="1:28" x14ac:dyDescent="0.2">
      <c r="A1352" s="8">
        <v>2961</v>
      </c>
      <c r="B1352" s="5" t="s">
        <v>4584</v>
      </c>
      <c r="C1352" s="5" t="s">
        <v>4585</v>
      </c>
      <c r="D1352" s="5" t="s">
        <v>3031</v>
      </c>
      <c r="E1352" s="9" t="s">
        <v>4586</v>
      </c>
      <c r="F1352" s="10">
        <v>2017</v>
      </c>
      <c r="G1352" s="10" t="s">
        <v>68</v>
      </c>
      <c r="H1352" s="10"/>
      <c r="I1352" s="10">
        <v>1100</v>
      </c>
      <c r="J1352" s="10" t="s">
        <v>17</v>
      </c>
      <c r="K1352" s="10" t="s">
        <v>1354</v>
      </c>
      <c r="L1352" s="10" t="s">
        <v>18</v>
      </c>
      <c r="M1352" s="11">
        <v>1</v>
      </c>
      <c r="N1352" s="10">
        <v>1</v>
      </c>
      <c r="O1352" s="12" t="s">
        <v>4587</v>
      </c>
      <c r="P1352" s="11">
        <f ca="1">IFERROR(__xludf.DUMMYFUNCTION("COUNTA(SPLIT(Q1352,"" ""))"),189)</f>
        <v>189</v>
      </c>
      <c r="Q1352" s="11">
        <v>9</v>
      </c>
      <c r="R1352" s="11">
        <f ca="1">IFERROR(__xludf.DUMMYFUNCTION("COUNTA(SPLIT($Q1352,CHAR(10),FALSE))"),2)</f>
        <v>2</v>
      </c>
      <c r="S1352" s="2">
        <v>0.111872653</v>
      </c>
      <c r="T1352" s="2">
        <v>0.46657115799999999</v>
      </c>
      <c r="U1352" s="2">
        <v>64.37</v>
      </c>
      <c r="V1352" s="2">
        <v>9.5500000000000007</v>
      </c>
      <c r="W1352" s="2">
        <v>10.43</v>
      </c>
      <c r="X1352" s="2">
        <v>9</v>
      </c>
      <c r="Y1352" s="2">
        <v>7.33</v>
      </c>
      <c r="Z1352" s="2">
        <v>4.5089999999999998E-2</v>
      </c>
      <c r="AA1352" s="2">
        <v>4.3839999999999997E-2</v>
      </c>
      <c r="AB1352" s="2">
        <v>23.945053059999999</v>
      </c>
    </row>
    <row r="1353" spans="1:28" x14ac:dyDescent="0.2">
      <c r="A1353" s="8">
        <v>2962</v>
      </c>
      <c r="B1353" s="5" t="s">
        <v>4588</v>
      </c>
      <c r="C1353" s="5" t="s">
        <v>4589</v>
      </c>
      <c r="D1353" s="5" t="s">
        <v>3031</v>
      </c>
      <c r="E1353" s="9" t="s">
        <v>4590</v>
      </c>
      <c r="F1353" s="10">
        <v>2017</v>
      </c>
      <c r="G1353" s="10" t="s">
        <v>68</v>
      </c>
      <c r="H1353" s="10"/>
      <c r="I1353" s="10">
        <v>1100</v>
      </c>
      <c r="J1353" s="10" t="s">
        <v>17</v>
      </c>
      <c r="K1353" s="10" t="s">
        <v>1354</v>
      </c>
      <c r="L1353" s="10" t="s">
        <v>18</v>
      </c>
      <c r="M1353" s="11">
        <v>1</v>
      </c>
      <c r="N1353" s="10">
        <v>1</v>
      </c>
      <c r="O1353" s="12" t="s">
        <v>4591</v>
      </c>
      <c r="P1353" s="11">
        <f ca="1">IFERROR(__xludf.DUMMYFUNCTION("COUNTA(SPLIT(Q1353,"" ""))"),202)</f>
        <v>202</v>
      </c>
      <c r="Q1353" s="11">
        <v>10</v>
      </c>
      <c r="R1353" s="11">
        <f ca="1">IFERROR(__xludf.DUMMYFUNCTION("COUNTA(SPLIT($Q1353,CHAR(10),FALSE))"),2)</f>
        <v>2</v>
      </c>
      <c r="S1353" s="2">
        <v>-1.5586118339999999</v>
      </c>
      <c r="T1353" s="2">
        <v>0.48222892099999998</v>
      </c>
      <c r="U1353" s="2">
        <v>59.43</v>
      </c>
      <c r="V1353" s="2">
        <v>9.99</v>
      </c>
      <c r="W1353" s="2">
        <v>10.26</v>
      </c>
      <c r="X1353" s="2">
        <v>11</v>
      </c>
      <c r="Y1353" s="2">
        <v>7.77</v>
      </c>
      <c r="Z1353" s="2">
        <v>0.17058999999999999</v>
      </c>
      <c r="AA1353" s="2">
        <v>0.14659</v>
      </c>
      <c r="AB1353" s="2">
        <v>22.267760800000001</v>
      </c>
    </row>
    <row r="1354" spans="1:28" x14ac:dyDescent="0.2">
      <c r="A1354" s="8">
        <v>2963</v>
      </c>
      <c r="B1354" s="5" t="s">
        <v>4592</v>
      </c>
      <c r="C1354" s="5" t="s">
        <v>4593</v>
      </c>
      <c r="D1354" s="5" t="s">
        <v>3031</v>
      </c>
      <c r="E1354" s="9" t="s">
        <v>4594</v>
      </c>
      <c r="F1354" s="10">
        <v>2017</v>
      </c>
      <c r="G1354" s="10" t="s">
        <v>68</v>
      </c>
      <c r="H1354" s="10"/>
      <c r="I1354" s="10">
        <v>900</v>
      </c>
      <c r="J1354" s="10" t="s">
        <v>17</v>
      </c>
      <c r="K1354" s="10"/>
      <c r="L1354" s="10" t="s">
        <v>18</v>
      </c>
      <c r="M1354" s="11">
        <v>1</v>
      </c>
      <c r="N1354" s="10">
        <v>1</v>
      </c>
      <c r="O1354" s="12" t="s">
        <v>4595</v>
      </c>
      <c r="P1354" s="11">
        <f ca="1">IFERROR(__xludf.DUMMYFUNCTION("COUNTA(SPLIT(Q1354,"" ""))"),143)</f>
        <v>143</v>
      </c>
      <c r="Q1354" s="11">
        <v>9</v>
      </c>
      <c r="R1354" s="11">
        <f ca="1">IFERROR(__xludf.DUMMYFUNCTION("COUNTA(SPLIT($Q1354,CHAR(10),FALSE))"),1)</f>
        <v>1</v>
      </c>
      <c r="S1354" s="2">
        <v>1.106868891</v>
      </c>
      <c r="T1354" s="2">
        <v>0.56817844200000001</v>
      </c>
      <c r="U1354" s="2">
        <v>72.510000000000005</v>
      </c>
      <c r="V1354" s="2">
        <v>7.12</v>
      </c>
      <c r="W1354" s="2">
        <v>6.15</v>
      </c>
      <c r="X1354" s="2">
        <v>9</v>
      </c>
      <c r="Y1354" s="2">
        <v>6.62</v>
      </c>
      <c r="Z1354" s="2">
        <v>0.21662000000000001</v>
      </c>
      <c r="AA1354" s="2">
        <v>0.22971</v>
      </c>
      <c r="AB1354" s="2">
        <v>31.054784210000001</v>
      </c>
    </row>
    <row r="1355" spans="1:28" x14ac:dyDescent="0.2">
      <c r="A1355" s="8">
        <v>2964</v>
      </c>
      <c r="B1355" s="5" t="s">
        <v>4596</v>
      </c>
      <c r="C1355" s="5" t="s">
        <v>4597</v>
      </c>
      <c r="D1355" s="5" t="s">
        <v>3031</v>
      </c>
      <c r="E1355" s="9" t="s">
        <v>4598</v>
      </c>
      <c r="F1355" s="10">
        <v>2017</v>
      </c>
      <c r="G1355" s="10" t="s">
        <v>68</v>
      </c>
      <c r="H1355" s="10"/>
      <c r="I1355" s="10">
        <v>1300</v>
      </c>
      <c r="J1355" s="10" t="s">
        <v>17</v>
      </c>
      <c r="K1355" s="10" t="s">
        <v>1354</v>
      </c>
      <c r="L1355" s="10" t="s">
        <v>18</v>
      </c>
      <c r="M1355" s="11">
        <v>1</v>
      </c>
      <c r="N1355" s="10">
        <v>1</v>
      </c>
      <c r="O1355" s="12" t="s">
        <v>4599</v>
      </c>
      <c r="P1355" s="11">
        <f ca="1">IFERROR(__xludf.DUMMYFUNCTION("COUNTA(SPLIT(Q1355,"" ""))"),152)</f>
        <v>152</v>
      </c>
      <c r="Q1355" s="11">
        <v>7</v>
      </c>
      <c r="R1355" s="11">
        <f ca="1">IFERROR(__xludf.DUMMYFUNCTION("COUNTA(SPLIT($Q1355,CHAR(10),FALSE))"),3)</f>
        <v>3</v>
      </c>
      <c r="S1355" s="2">
        <v>-0.88353782800000003</v>
      </c>
      <c r="T1355" s="2">
        <v>0.46756975699999997</v>
      </c>
      <c r="U1355" s="2">
        <v>55.41</v>
      </c>
      <c r="V1355" s="2">
        <v>11</v>
      </c>
      <c r="W1355" s="2">
        <v>12.48</v>
      </c>
      <c r="X1355" s="2">
        <v>12</v>
      </c>
      <c r="Y1355" s="2">
        <v>9.34</v>
      </c>
      <c r="Z1355" s="2">
        <v>0.29143999999999998</v>
      </c>
      <c r="AA1355" s="2">
        <v>0.29570999999999997</v>
      </c>
      <c r="AB1355" s="2">
        <v>11.97175923</v>
      </c>
    </row>
    <row r="1356" spans="1:28" x14ac:dyDescent="0.2">
      <c r="A1356" s="8">
        <v>2965</v>
      </c>
      <c r="B1356" s="5" t="s">
        <v>4600</v>
      </c>
      <c r="C1356" s="5" t="s">
        <v>4601</v>
      </c>
      <c r="D1356" s="5" t="s">
        <v>1450</v>
      </c>
      <c r="E1356" s="14" t="s">
        <v>1402</v>
      </c>
      <c r="F1356" s="10">
        <v>2017</v>
      </c>
      <c r="G1356" s="10" t="s">
        <v>16</v>
      </c>
      <c r="H1356" s="10"/>
      <c r="I1356" s="10">
        <v>500</v>
      </c>
      <c r="J1356" s="10" t="s">
        <v>877</v>
      </c>
      <c r="K1356" s="10" t="s">
        <v>1354</v>
      </c>
      <c r="L1356" s="10" t="s">
        <v>18</v>
      </c>
      <c r="M1356" s="11">
        <v>1</v>
      </c>
      <c r="N1356" s="10">
        <v>1</v>
      </c>
      <c r="O1356" s="12" t="s">
        <v>4602</v>
      </c>
      <c r="P1356" s="11">
        <f ca="1">IFERROR(__xludf.DUMMYFUNCTION("COUNTA(SPLIT(Q1356,"" ""))"),184)</f>
        <v>184</v>
      </c>
      <c r="Q1356" s="11">
        <v>20</v>
      </c>
      <c r="R1356" s="11">
        <f ca="1">IFERROR(__xludf.DUMMYFUNCTION("COUNTA(SPLIT($Q1356,CHAR(10),FALSE))"),1)</f>
        <v>1</v>
      </c>
      <c r="S1356" s="2">
        <v>0.92573433500000002</v>
      </c>
      <c r="T1356" s="2">
        <v>0.56368624499999997</v>
      </c>
      <c r="U1356" s="2">
        <v>85.77</v>
      </c>
      <c r="V1356" s="2">
        <v>3.58</v>
      </c>
      <c r="W1356" s="2">
        <v>3.05</v>
      </c>
      <c r="X1356" s="2">
        <v>7</v>
      </c>
      <c r="Y1356" s="2">
        <v>6.32</v>
      </c>
      <c r="Z1356" s="2">
        <v>0.14362</v>
      </c>
      <c r="AA1356" s="2">
        <v>0.13569000000000001</v>
      </c>
      <c r="AB1356" s="2">
        <v>27.02706362</v>
      </c>
    </row>
    <row r="1357" spans="1:28" x14ac:dyDescent="0.2">
      <c r="A1357" s="8">
        <v>2967</v>
      </c>
      <c r="B1357" s="5" t="s">
        <v>4603</v>
      </c>
      <c r="C1357" s="5" t="s">
        <v>4604</v>
      </c>
      <c r="D1357" s="5" t="s">
        <v>3031</v>
      </c>
      <c r="E1357" s="9" t="s">
        <v>4605</v>
      </c>
      <c r="F1357" s="10">
        <v>2017</v>
      </c>
      <c r="G1357" s="10" t="s">
        <v>68</v>
      </c>
      <c r="H1357" s="10"/>
      <c r="I1357" s="10">
        <v>1300</v>
      </c>
      <c r="J1357" s="10" t="s">
        <v>17</v>
      </c>
      <c r="K1357" s="10" t="s">
        <v>1354</v>
      </c>
      <c r="L1357" s="10" t="s">
        <v>18</v>
      </c>
      <c r="M1357" s="11">
        <v>1</v>
      </c>
      <c r="N1357" s="10">
        <v>1</v>
      </c>
      <c r="O1357" s="12" t="s">
        <v>4606</v>
      </c>
      <c r="P1357" s="11">
        <f ca="1">IFERROR(__xludf.DUMMYFUNCTION("COUNTA(SPLIT(Q1357,"" ""))"),173)</f>
        <v>173</v>
      </c>
      <c r="Q1357" s="11">
        <v>8</v>
      </c>
      <c r="R1357" s="11">
        <f ca="1">IFERROR(__xludf.DUMMYFUNCTION("COUNTA(SPLIT($Q1357,CHAR(10),FALSE))"),1)</f>
        <v>1</v>
      </c>
      <c r="S1357" s="2">
        <v>-0.42674347800000001</v>
      </c>
      <c r="T1357" s="2">
        <v>0.51739018999999997</v>
      </c>
      <c r="U1357" s="2">
        <v>57.97</v>
      </c>
      <c r="V1357" s="2">
        <v>10.61</v>
      </c>
      <c r="W1357" s="2">
        <v>12.07</v>
      </c>
      <c r="X1357" s="2">
        <v>11</v>
      </c>
      <c r="Y1357" s="2">
        <v>9.9499999999999993</v>
      </c>
      <c r="Z1357" s="2">
        <v>0.32058999999999999</v>
      </c>
      <c r="AA1357" s="2">
        <v>0.31142999999999998</v>
      </c>
      <c r="AB1357" s="2">
        <v>9.2653857350000006</v>
      </c>
    </row>
    <row r="1358" spans="1:28" x14ac:dyDescent="0.2">
      <c r="A1358" s="8">
        <v>2968</v>
      </c>
      <c r="B1358" s="5" t="s">
        <v>4607</v>
      </c>
      <c r="C1358" s="5" t="s">
        <v>4608</v>
      </c>
      <c r="D1358" s="5" t="s">
        <v>3031</v>
      </c>
      <c r="E1358" s="9" t="s">
        <v>4609</v>
      </c>
      <c r="F1358" s="10">
        <v>2017</v>
      </c>
      <c r="G1358" s="10" t="s">
        <v>68</v>
      </c>
      <c r="H1358" s="10"/>
      <c r="I1358" s="10">
        <v>900</v>
      </c>
      <c r="J1358" s="10" t="s">
        <v>17</v>
      </c>
      <c r="K1358" s="10"/>
      <c r="L1358" s="10" t="s">
        <v>18</v>
      </c>
      <c r="M1358" s="11">
        <v>1</v>
      </c>
      <c r="N1358" s="10">
        <v>1</v>
      </c>
      <c r="O1358" s="12" t="s">
        <v>4610</v>
      </c>
      <c r="P1358" s="11">
        <f ca="1">IFERROR(__xludf.DUMMYFUNCTION("COUNTA(SPLIT(Q1358,"" ""))"),153)</f>
        <v>153</v>
      </c>
      <c r="Q1358" s="11">
        <v>10</v>
      </c>
      <c r="R1358" s="11">
        <f ca="1">IFERROR(__xludf.DUMMYFUNCTION("COUNTA(SPLIT($Q1358,CHAR(10),FALSE))"),1)</f>
        <v>1</v>
      </c>
      <c r="S1358" s="2">
        <v>-0.335790904</v>
      </c>
      <c r="T1358" s="2">
        <v>0.50301519400000005</v>
      </c>
      <c r="U1358" s="2">
        <v>66.66</v>
      </c>
      <c r="V1358" s="2">
        <v>7.81</v>
      </c>
      <c r="W1358" s="2">
        <v>8.77</v>
      </c>
      <c r="X1358" s="2">
        <v>11</v>
      </c>
      <c r="Y1358" s="2">
        <v>7.56</v>
      </c>
      <c r="Z1358" s="2">
        <v>0.22392000000000001</v>
      </c>
      <c r="AA1358" s="2">
        <v>0.22666</v>
      </c>
      <c r="AB1358" s="2">
        <v>20.678233070000001</v>
      </c>
    </row>
    <row r="1359" spans="1:28" x14ac:dyDescent="0.2">
      <c r="A1359" s="8">
        <v>2969</v>
      </c>
      <c r="B1359" s="5" t="s">
        <v>4611</v>
      </c>
      <c r="C1359" s="5" t="s">
        <v>4612</v>
      </c>
      <c r="D1359" s="5" t="s">
        <v>3031</v>
      </c>
      <c r="E1359" s="9" t="s">
        <v>4613</v>
      </c>
      <c r="F1359" s="10">
        <v>2017</v>
      </c>
      <c r="G1359" s="10" t="s">
        <v>68</v>
      </c>
      <c r="H1359" s="10"/>
      <c r="I1359" s="10">
        <v>1100</v>
      </c>
      <c r="J1359" s="10" t="s">
        <v>17</v>
      </c>
      <c r="K1359" s="10"/>
      <c r="L1359" s="10" t="s">
        <v>18</v>
      </c>
      <c r="M1359" s="11">
        <v>1</v>
      </c>
      <c r="N1359" s="10">
        <v>1</v>
      </c>
      <c r="O1359" s="12" t="s">
        <v>4614</v>
      </c>
      <c r="P1359" s="11">
        <f ca="1">IFERROR(__xludf.DUMMYFUNCTION("COUNTA(SPLIT(Q1359,"" ""))"),173)</f>
        <v>173</v>
      </c>
      <c r="Q1359" s="11">
        <v>9</v>
      </c>
      <c r="R1359" s="11">
        <f ca="1">IFERROR(__xludf.DUMMYFUNCTION("COUNTA(SPLIT($Q1359,CHAR(10),FALSE))"),1)</f>
        <v>1</v>
      </c>
      <c r="S1359" s="2">
        <v>0.56417855500000003</v>
      </c>
      <c r="T1359" s="2">
        <v>0.48669935399999997</v>
      </c>
      <c r="U1359" s="2">
        <v>69.47</v>
      </c>
      <c r="V1359" s="2">
        <v>8.34</v>
      </c>
      <c r="W1359" s="2">
        <v>7.85</v>
      </c>
      <c r="X1359" s="2">
        <v>11</v>
      </c>
      <c r="Y1359" s="2">
        <v>6.96</v>
      </c>
      <c r="Z1359" s="2">
        <v>0.13158</v>
      </c>
      <c r="AA1359" s="2">
        <v>0.13642000000000001</v>
      </c>
      <c r="AB1359" s="2">
        <v>31.654412539999999</v>
      </c>
    </row>
    <row r="1360" spans="1:28" x14ac:dyDescent="0.2">
      <c r="A1360" s="8">
        <v>2970</v>
      </c>
      <c r="B1360" s="5" t="s">
        <v>4615</v>
      </c>
      <c r="C1360" s="5" t="s">
        <v>4616</v>
      </c>
      <c r="D1360" s="5" t="s">
        <v>3031</v>
      </c>
      <c r="E1360" s="9" t="s">
        <v>4617</v>
      </c>
      <c r="F1360" s="10">
        <v>2017</v>
      </c>
      <c r="G1360" s="10" t="s">
        <v>68</v>
      </c>
      <c r="H1360" s="10"/>
      <c r="I1360" s="10">
        <v>1100</v>
      </c>
      <c r="J1360" s="10" t="s">
        <v>17</v>
      </c>
      <c r="K1360" s="10" t="s">
        <v>1354</v>
      </c>
      <c r="L1360" s="10" t="s">
        <v>18</v>
      </c>
      <c r="M1360" s="11">
        <v>1</v>
      </c>
      <c r="N1360" s="10">
        <v>1</v>
      </c>
      <c r="O1360" s="12" t="s">
        <v>4618</v>
      </c>
      <c r="P1360" s="11">
        <f ca="1">IFERROR(__xludf.DUMMYFUNCTION("COUNTA(SPLIT(Q1360,"" ""))"),188)</f>
        <v>188</v>
      </c>
      <c r="Q1360" s="11">
        <v>8</v>
      </c>
      <c r="R1360" s="11">
        <f ca="1">IFERROR(__xludf.DUMMYFUNCTION("COUNTA(SPLIT($Q1360,CHAR(10),FALSE))"),2)</f>
        <v>2</v>
      </c>
      <c r="S1360" s="2">
        <v>1.01346899</v>
      </c>
      <c r="T1360" s="2">
        <v>0.55436269000000005</v>
      </c>
      <c r="U1360" s="2">
        <v>60.66</v>
      </c>
      <c r="V1360" s="2">
        <v>10.67</v>
      </c>
      <c r="W1360" s="2">
        <v>11.85</v>
      </c>
      <c r="X1360" s="2">
        <v>12</v>
      </c>
      <c r="Y1360" s="2">
        <v>7.48</v>
      </c>
      <c r="Z1360" s="2">
        <v>0.14410000000000001</v>
      </c>
      <c r="AA1360" s="2">
        <v>0.13150999999999999</v>
      </c>
      <c r="AB1360" s="2">
        <v>18.01692315</v>
      </c>
    </row>
    <row r="1361" spans="1:28" x14ac:dyDescent="0.2">
      <c r="A1361" s="8">
        <v>2972</v>
      </c>
      <c r="B1361" s="5" t="s">
        <v>4619</v>
      </c>
      <c r="C1361" s="5" t="s">
        <v>4620</v>
      </c>
      <c r="D1361" s="5" t="s">
        <v>3031</v>
      </c>
      <c r="E1361" s="9" t="s">
        <v>4621</v>
      </c>
      <c r="F1361" s="10">
        <v>2017</v>
      </c>
      <c r="G1361" s="10" t="s">
        <v>68</v>
      </c>
      <c r="H1361" s="10"/>
      <c r="I1361" s="10">
        <v>700</v>
      </c>
      <c r="J1361" s="10" t="s">
        <v>17</v>
      </c>
      <c r="K1361" s="10"/>
      <c r="L1361" s="10" t="s">
        <v>18</v>
      </c>
      <c r="M1361" s="11">
        <v>1</v>
      </c>
      <c r="N1361" s="10">
        <v>1</v>
      </c>
      <c r="O1361" s="12" t="s">
        <v>4622</v>
      </c>
      <c r="P1361" s="11">
        <f ca="1">IFERROR(__xludf.DUMMYFUNCTION("COUNTA(SPLIT(Q1361,"" ""))"),149)</f>
        <v>149</v>
      </c>
      <c r="Q1361" s="11">
        <v>14</v>
      </c>
      <c r="R1361" s="11">
        <f ca="1">IFERROR(__xludf.DUMMYFUNCTION("COUNTA(SPLIT($Q1361,CHAR(10),FALSE))"),3)</f>
        <v>3</v>
      </c>
      <c r="S1361" s="2">
        <v>0.39048343499999999</v>
      </c>
      <c r="T1361" s="2">
        <v>0.50157888699999997</v>
      </c>
      <c r="U1361" s="2">
        <v>81.59</v>
      </c>
      <c r="V1361" s="2">
        <v>4.5599999999999996</v>
      </c>
      <c r="W1361" s="2">
        <v>4.6100000000000003</v>
      </c>
      <c r="X1361" s="2">
        <v>8</v>
      </c>
      <c r="Y1361" s="2">
        <v>7.1</v>
      </c>
      <c r="Z1361" s="2">
        <v>0.1268</v>
      </c>
      <c r="AA1361" s="2">
        <v>0.14398</v>
      </c>
      <c r="AB1361" s="2">
        <v>19.9177453</v>
      </c>
    </row>
    <row r="1362" spans="1:28" x14ac:dyDescent="0.2">
      <c r="A1362" s="8">
        <v>2973</v>
      </c>
      <c r="B1362" s="5" t="s">
        <v>4623</v>
      </c>
      <c r="C1362" s="5" t="s">
        <v>4624</v>
      </c>
      <c r="D1362" s="5" t="s">
        <v>1450</v>
      </c>
      <c r="E1362" s="14" t="s">
        <v>1402</v>
      </c>
      <c r="F1362" s="10">
        <v>2017</v>
      </c>
      <c r="G1362" s="10" t="s">
        <v>16</v>
      </c>
      <c r="H1362" s="10"/>
      <c r="I1362" s="10">
        <v>700</v>
      </c>
      <c r="J1362" s="10" t="s">
        <v>17</v>
      </c>
      <c r="K1362" s="10" t="s">
        <v>1354</v>
      </c>
      <c r="L1362" s="10" t="s">
        <v>22</v>
      </c>
      <c r="M1362" s="11">
        <v>2</v>
      </c>
      <c r="N1362" s="10">
        <v>1.5</v>
      </c>
      <c r="O1362" s="12" t="s">
        <v>4625</v>
      </c>
      <c r="P1362" s="11">
        <f ca="1">IFERROR(__xludf.DUMMYFUNCTION("COUNTA(SPLIT(Q1362,"" ""))"),151)</f>
        <v>151</v>
      </c>
      <c r="Q1362" s="11">
        <v>14</v>
      </c>
      <c r="R1362" s="11">
        <f ca="1">IFERROR(__xludf.DUMMYFUNCTION("COUNTA(SPLIT($Q1362,CHAR(10),FALSE))"),1)</f>
        <v>1</v>
      </c>
      <c r="S1362" s="2">
        <v>-0.18762483499999999</v>
      </c>
      <c r="T1362" s="2">
        <v>0.48605985000000002</v>
      </c>
      <c r="U1362" s="2">
        <v>72.63</v>
      </c>
      <c r="V1362" s="2">
        <v>5.81</v>
      </c>
      <c r="W1362" s="2">
        <v>5.45</v>
      </c>
      <c r="X1362" s="2">
        <v>9</v>
      </c>
      <c r="Y1362" s="2">
        <v>7.1</v>
      </c>
      <c r="Z1362" s="2">
        <v>0.13863</v>
      </c>
      <c r="AA1362" s="2">
        <v>0.14577999999999999</v>
      </c>
      <c r="AB1362" s="2">
        <v>24.157257730000001</v>
      </c>
    </row>
    <row r="1363" spans="1:28" x14ac:dyDescent="0.2">
      <c r="A1363" s="8">
        <v>2974</v>
      </c>
      <c r="B1363" s="5" t="s">
        <v>4626</v>
      </c>
      <c r="C1363" s="5" t="s">
        <v>4627</v>
      </c>
      <c r="D1363" s="5" t="s">
        <v>3031</v>
      </c>
      <c r="E1363" s="9" t="s">
        <v>4628</v>
      </c>
      <c r="F1363" s="10">
        <v>2017</v>
      </c>
      <c r="G1363" s="10" t="s">
        <v>68</v>
      </c>
      <c r="H1363" s="10"/>
      <c r="I1363" s="10">
        <v>1100</v>
      </c>
      <c r="J1363" s="10" t="s">
        <v>17</v>
      </c>
      <c r="K1363" s="10" t="s">
        <v>1354</v>
      </c>
      <c r="L1363" s="10" t="s">
        <v>18</v>
      </c>
      <c r="M1363" s="11">
        <v>1</v>
      </c>
      <c r="N1363" s="10">
        <v>1</v>
      </c>
      <c r="O1363" s="12" t="s">
        <v>4629</v>
      </c>
      <c r="P1363" s="11">
        <f ca="1">IFERROR(__xludf.DUMMYFUNCTION("COUNTA(SPLIT(Q1363,"" ""))"),188)</f>
        <v>188</v>
      </c>
      <c r="Q1363" s="11">
        <v>8</v>
      </c>
      <c r="R1363" s="11">
        <f ca="1">IFERROR(__xludf.DUMMYFUNCTION("COUNTA(SPLIT($Q1363,CHAR(10),FALSE))"),2)</f>
        <v>2</v>
      </c>
      <c r="S1363" s="2">
        <v>1.9739514999999999E-2</v>
      </c>
      <c r="T1363" s="2">
        <v>0.47247755899999999</v>
      </c>
      <c r="U1363" s="2">
        <v>72.3</v>
      </c>
      <c r="V1363" s="2">
        <v>9.07</v>
      </c>
      <c r="W1363" s="2">
        <v>10.81</v>
      </c>
      <c r="X1363" s="2">
        <v>10</v>
      </c>
      <c r="Y1363" s="2">
        <v>6.48</v>
      </c>
      <c r="Z1363" s="2">
        <v>0.18046000000000001</v>
      </c>
      <c r="AA1363" s="2">
        <v>0.18459999999999999</v>
      </c>
      <c r="AB1363" s="2">
        <v>14.80458878</v>
      </c>
    </row>
    <row r="1364" spans="1:28" x14ac:dyDescent="0.2">
      <c r="A1364" s="8">
        <v>2975</v>
      </c>
      <c r="B1364" s="5" t="s">
        <v>4630</v>
      </c>
      <c r="C1364" s="5" t="s">
        <v>4631</v>
      </c>
      <c r="D1364" s="5" t="s">
        <v>3031</v>
      </c>
      <c r="E1364" s="9" t="s">
        <v>4632</v>
      </c>
      <c r="F1364" s="10">
        <v>2017</v>
      </c>
      <c r="G1364" s="10" t="s">
        <v>68</v>
      </c>
      <c r="H1364" s="10"/>
      <c r="I1364" s="10">
        <v>900</v>
      </c>
      <c r="J1364" s="10" t="s">
        <v>17</v>
      </c>
      <c r="K1364" s="10"/>
      <c r="L1364" s="10" t="s">
        <v>18</v>
      </c>
      <c r="M1364" s="11">
        <v>1</v>
      </c>
      <c r="N1364" s="10">
        <v>1</v>
      </c>
      <c r="O1364" s="12" t="s">
        <v>4633</v>
      </c>
      <c r="P1364" s="11">
        <f ca="1">IFERROR(__xludf.DUMMYFUNCTION("COUNTA(SPLIT(Q1364,"" ""))"),171)</f>
        <v>171</v>
      </c>
      <c r="Q1364" s="11">
        <v>14</v>
      </c>
      <c r="R1364" s="11">
        <f ca="1">IFERROR(__xludf.DUMMYFUNCTION("COUNTA(SPLIT($Q1364,CHAR(10),FALSE))"),2)</f>
        <v>2</v>
      </c>
      <c r="S1364" s="2">
        <v>-1.283440428</v>
      </c>
      <c r="T1364" s="2">
        <v>0.45374052399999998</v>
      </c>
      <c r="U1364" s="2">
        <v>62.34</v>
      </c>
      <c r="V1364" s="2">
        <v>7.6</v>
      </c>
      <c r="W1364" s="2">
        <v>7.35</v>
      </c>
      <c r="X1364" s="2">
        <v>10</v>
      </c>
      <c r="Y1364" s="2">
        <v>9.41</v>
      </c>
      <c r="Z1364" s="2">
        <v>0.38325999999999999</v>
      </c>
      <c r="AA1364" s="2">
        <v>0.37872</v>
      </c>
      <c r="AB1364" s="2">
        <v>15.07634562</v>
      </c>
    </row>
    <row r="1365" spans="1:28" x14ac:dyDescent="0.2">
      <c r="A1365" s="8">
        <v>2976</v>
      </c>
      <c r="B1365" s="5" t="s">
        <v>4634</v>
      </c>
      <c r="C1365" s="5" t="s">
        <v>4635</v>
      </c>
      <c r="D1365" s="5" t="s">
        <v>3031</v>
      </c>
      <c r="E1365" s="9" t="s">
        <v>4636</v>
      </c>
      <c r="F1365" s="10">
        <v>2017</v>
      </c>
      <c r="G1365" s="10" t="s">
        <v>68</v>
      </c>
      <c r="H1365" s="10"/>
      <c r="I1365" s="10">
        <v>1100</v>
      </c>
      <c r="J1365" s="10" t="s">
        <v>17</v>
      </c>
      <c r="K1365" s="10" t="s">
        <v>1354</v>
      </c>
      <c r="L1365" s="10" t="s">
        <v>18</v>
      </c>
      <c r="M1365" s="11">
        <v>1</v>
      </c>
      <c r="N1365" s="10">
        <v>1</v>
      </c>
      <c r="O1365" s="12" t="s">
        <v>4637</v>
      </c>
      <c r="P1365" s="11">
        <f ca="1">IFERROR(__xludf.DUMMYFUNCTION("COUNTA(SPLIT(Q1365,"" ""))"),176)</f>
        <v>176</v>
      </c>
      <c r="Q1365" s="11">
        <v>10</v>
      </c>
      <c r="R1365" s="11">
        <f ca="1">IFERROR(__xludf.DUMMYFUNCTION("COUNTA(SPLIT($Q1365,CHAR(10),FALSE))"),1)</f>
        <v>1</v>
      </c>
      <c r="S1365" s="2">
        <v>0.67229259600000002</v>
      </c>
      <c r="T1365" s="2">
        <v>0.52733719599999995</v>
      </c>
      <c r="U1365" s="2">
        <v>66.819999999999993</v>
      </c>
      <c r="V1365" s="2">
        <v>8.8000000000000007</v>
      </c>
      <c r="W1365" s="2">
        <v>10.28</v>
      </c>
      <c r="X1365" s="2">
        <v>10</v>
      </c>
      <c r="Y1365" s="2">
        <v>7.66</v>
      </c>
      <c r="Z1365" s="2">
        <v>0.22242999999999999</v>
      </c>
      <c r="AA1365" s="2">
        <v>0.21759000000000001</v>
      </c>
      <c r="AB1365" s="2">
        <v>14.38156545</v>
      </c>
    </row>
    <row r="1366" spans="1:28" x14ac:dyDescent="0.2">
      <c r="A1366" s="8">
        <v>2980</v>
      </c>
      <c r="B1366" s="5" t="s">
        <v>4638</v>
      </c>
      <c r="C1366" s="5" t="s">
        <v>4639</v>
      </c>
      <c r="D1366" s="5" t="s">
        <v>1401</v>
      </c>
      <c r="E1366" s="14" t="s">
        <v>1402</v>
      </c>
      <c r="F1366" s="10">
        <v>2017</v>
      </c>
      <c r="G1366" s="10" t="s">
        <v>16</v>
      </c>
      <c r="H1366" s="10"/>
      <c r="I1366" s="10">
        <v>500</v>
      </c>
      <c r="J1366" s="10" t="s">
        <v>17</v>
      </c>
      <c r="K1366" s="10" t="s">
        <v>1354</v>
      </c>
      <c r="L1366" s="10" t="s">
        <v>18</v>
      </c>
      <c r="M1366" s="11">
        <v>1</v>
      </c>
      <c r="N1366" s="10">
        <v>1</v>
      </c>
      <c r="O1366" s="12" t="s">
        <v>4640</v>
      </c>
      <c r="P1366" s="11">
        <f ca="1">IFERROR(__xludf.DUMMYFUNCTION("COUNTA(SPLIT(Q1366,"" ""))"),175)</f>
        <v>175</v>
      </c>
      <c r="Q1366" s="11">
        <v>18</v>
      </c>
      <c r="R1366" s="11">
        <f ca="1">IFERROR(__xludf.DUMMYFUNCTION("COUNTA(SPLIT($Q1366,CHAR(10),FALSE))"),6)</f>
        <v>6</v>
      </c>
      <c r="S1366" s="2">
        <v>-0.101555009</v>
      </c>
      <c r="T1366" s="2">
        <v>0.49884686</v>
      </c>
      <c r="U1366" s="2">
        <v>87.51</v>
      </c>
      <c r="V1366" s="2">
        <v>3.68</v>
      </c>
      <c r="W1366" s="2">
        <v>2.79</v>
      </c>
      <c r="X1366" s="2">
        <v>7</v>
      </c>
      <c r="Y1366" s="2">
        <v>7.46</v>
      </c>
      <c r="Z1366" s="2">
        <v>5.4719999999999998E-2</v>
      </c>
      <c r="AA1366" s="2">
        <v>1.8749999999999999E-2</v>
      </c>
      <c r="AB1366" s="2">
        <v>23.217355990000001</v>
      </c>
    </row>
    <row r="1367" spans="1:28" x14ac:dyDescent="0.2">
      <c r="A1367" s="8">
        <v>2982</v>
      </c>
      <c r="B1367" s="5" t="s">
        <v>4638</v>
      </c>
      <c r="C1367" s="5" t="s">
        <v>4641</v>
      </c>
      <c r="D1367" s="5" t="s">
        <v>2682</v>
      </c>
      <c r="E1367" s="14" t="s">
        <v>1402</v>
      </c>
      <c r="F1367" s="10">
        <v>2017</v>
      </c>
      <c r="G1367" s="10" t="s">
        <v>16</v>
      </c>
      <c r="H1367" s="10"/>
      <c r="I1367" s="10">
        <v>500</v>
      </c>
      <c r="J1367" s="10" t="s">
        <v>17</v>
      </c>
      <c r="K1367" s="10" t="s">
        <v>1354</v>
      </c>
      <c r="L1367" s="10" t="s">
        <v>18</v>
      </c>
      <c r="M1367" s="11">
        <v>1</v>
      </c>
      <c r="N1367" s="10">
        <v>1</v>
      </c>
      <c r="O1367" s="12" t="s">
        <v>4642</v>
      </c>
      <c r="P1367" s="11">
        <f ca="1">IFERROR(__xludf.DUMMYFUNCTION("COUNTA(SPLIT(Q1367,"" ""))"),167)</f>
        <v>167</v>
      </c>
      <c r="Q1367" s="11">
        <v>15</v>
      </c>
      <c r="R1367" s="11">
        <f ca="1">IFERROR(__xludf.DUMMYFUNCTION("COUNTA(SPLIT($Q1367,CHAR(10),FALSE))"),1)</f>
        <v>1</v>
      </c>
      <c r="S1367" s="2">
        <v>-0.93473243399999995</v>
      </c>
      <c r="T1367" s="2">
        <v>0.47012920200000002</v>
      </c>
      <c r="U1367" s="2">
        <v>83.58</v>
      </c>
      <c r="V1367" s="2">
        <v>4.37</v>
      </c>
      <c r="W1367" s="2">
        <v>4.34</v>
      </c>
      <c r="X1367" s="2">
        <v>7</v>
      </c>
      <c r="Y1367" s="2">
        <v>6.27</v>
      </c>
      <c r="Z1367" s="2">
        <v>3.4779999999999998E-2</v>
      </c>
      <c r="AA1367" s="2">
        <v>2.4410000000000001E-2</v>
      </c>
      <c r="AB1367" s="2">
        <v>28.039544719999999</v>
      </c>
    </row>
    <row r="1368" spans="1:28" x14ac:dyDescent="0.2">
      <c r="A1368" s="8">
        <v>2983</v>
      </c>
      <c r="B1368" s="5" t="s">
        <v>4638</v>
      </c>
      <c r="C1368" s="5" t="s">
        <v>4639</v>
      </c>
      <c r="D1368" s="5" t="s">
        <v>2682</v>
      </c>
      <c r="E1368" s="14" t="s">
        <v>1402</v>
      </c>
      <c r="F1368" s="10">
        <v>2017</v>
      </c>
      <c r="G1368" s="10" t="s">
        <v>16</v>
      </c>
      <c r="H1368" s="10"/>
      <c r="I1368" s="10">
        <v>500</v>
      </c>
      <c r="J1368" s="10" t="s">
        <v>877</v>
      </c>
      <c r="K1368" s="10" t="s">
        <v>1354</v>
      </c>
      <c r="L1368" s="10" t="s">
        <v>18</v>
      </c>
      <c r="M1368" s="11">
        <v>1</v>
      </c>
      <c r="N1368" s="10">
        <v>1</v>
      </c>
      <c r="O1368" s="12" t="s">
        <v>4643</v>
      </c>
      <c r="P1368" s="11">
        <f ca="1">IFERROR(__xludf.DUMMYFUNCTION("COUNTA(SPLIT(Q1368,"" ""))"),155)</f>
        <v>155</v>
      </c>
      <c r="Q1368" s="11">
        <v>17</v>
      </c>
      <c r="R1368" s="11">
        <f ca="1">IFERROR(__xludf.DUMMYFUNCTION("COUNTA(SPLIT($Q1368,CHAR(10),FALSE))"),1)</f>
        <v>1</v>
      </c>
      <c r="S1368" s="2">
        <v>-0.76773500699999997</v>
      </c>
      <c r="T1368" s="2">
        <v>0.47735670499999999</v>
      </c>
      <c r="U1368" s="2">
        <v>86.24</v>
      </c>
      <c r="V1368" s="2">
        <v>3.5</v>
      </c>
      <c r="W1368" s="2">
        <v>3.91</v>
      </c>
      <c r="X1368" s="2">
        <v>6</v>
      </c>
      <c r="Y1368" s="2">
        <v>7.14</v>
      </c>
      <c r="Z1368" s="2">
        <v>0.27904000000000001</v>
      </c>
      <c r="AA1368" s="2">
        <v>0.26850000000000002</v>
      </c>
      <c r="AB1368" s="2">
        <v>27.185172080000001</v>
      </c>
    </row>
    <row r="1369" spans="1:28" x14ac:dyDescent="0.2">
      <c r="A1369" s="8">
        <v>2984</v>
      </c>
      <c r="B1369" s="5" t="s">
        <v>4644</v>
      </c>
      <c r="C1369" s="5" t="s">
        <v>4645</v>
      </c>
      <c r="D1369" s="5" t="s">
        <v>3031</v>
      </c>
      <c r="E1369" s="9" t="s">
        <v>4646</v>
      </c>
      <c r="F1369" s="10">
        <v>2017</v>
      </c>
      <c r="G1369" s="10" t="s">
        <v>68</v>
      </c>
      <c r="H1369" s="10"/>
      <c r="I1369" s="10">
        <v>1100</v>
      </c>
      <c r="J1369" s="10" t="s">
        <v>17</v>
      </c>
      <c r="K1369" s="10" t="s">
        <v>1354</v>
      </c>
      <c r="L1369" s="10" t="s">
        <v>18</v>
      </c>
      <c r="M1369" s="11">
        <v>1</v>
      </c>
      <c r="N1369" s="10">
        <v>1</v>
      </c>
      <c r="O1369" s="12" t="s">
        <v>4647</v>
      </c>
      <c r="P1369" s="11">
        <f ca="1">IFERROR(__xludf.DUMMYFUNCTION("COUNTA(SPLIT(Q1369,"" ""))"),190)</f>
        <v>190</v>
      </c>
      <c r="Q1369" s="11">
        <v>11</v>
      </c>
      <c r="R1369" s="11">
        <f ca="1">IFERROR(__xludf.DUMMYFUNCTION("COUNTA(SPLIT($Q1369,CHAR(10),FALSE))"),2)</f>
        <v>2</v>
      </c>
      <c r="S1369" s="2">
        <v>3.0102879999999999E-3</v>
      </c>
      <c r="T1369" s="2">
        <v>0.456255778</v>
      </c>
      <c r="U1369" s="2">
        <v>45.25</v>
      </c>
      <c r="V1369" s="2">
        <v>11.31</v>
      </c>
      <c r="W1369" s="2">
        <v>11.52</v>
      </c>
      <c r="X1369" s="2">
        <v>13</v>
      </c>
      <c r="Y1369" s="2">
        <v>9.09</v>
      </c>
      <c r="Z1369" s="2">
        <v>0.18803</v>
      </c>
      <c r="AA1369" s="2">
        <v>0.15443000000000001</v>
      </c>
      <c r="AB1369" s="2">
        <v>17.65406685</v>
      </c>
    </row>
    <row r="1370" spans="1:28" x14ac:dyDescent="0.2">
      <c r="A1370" s="8">
        <v>2985</v>
      </c>
      <c r="B1370" s="5" t="s">
        <v>4648</v>
      </c>
      <c r="C1370" s="5" t="s">
        <v>4649</v>
      </c>
      <c r="D1370" s="5" t="s">
        <v>3031</v>
      </c>
      <c r="E1370" s="9" t="s">
        <v>4650</v>
      </c>
      <c r="F1370" s="10">
        <v>2017</v>
      </c>
      <c r="G1370" s="10" t="s">
        <v>68</v>
      </c>
      <c r="H1370" s="10"/>
      <c r="I1370" s="10">
        <v>1300</v>
      </c>
      <c r="J1370" s="10" t="s">
        <v>17</v>
      </c>
      <c r="K1370" s="10"/>
      <c r="L1370" s="10" t="s">
        <v>18</v>
      </c>
      <c r="M1370" s="11">
        <v>1</v>
      </c>
      <c r="N1370" s="10">
        <v>1</v>
      </c>
      <c r="O1370" s="12" t="s">
        <v>4651</v>
      </c>
      <c r="P1370" s="11">
        <f ca="1">IFERROR(__xludf.DUMMYFUNCTION("COUNTA(SPLIT(Q1370,"" ""))"),197)</f>
        <v>197</v>
      </c>
      <c r="Q1370" s="11">
        <v>9</v>
      </c>
      <c r="R1370" s="11">
        <f ca="1">IFERROR(__xludf.DUMMYFUNCTION("COUNTA(SPLIT($Q1370,CHAR(10),FALSE))"),2)</f>
        <v>2</v>
      </c>
      <c r="S1370" s="2">
        <v>-2.307657979</v>
      </c>
      <c r="T1370" s="2">
        <v>0.51542313200000001</v>
      </c>
      <c r="U1370" s="2">
        <v>52.91</v>
      </c>
      <c r="V1370" s="2">
        <v>11.35</v>
      </c>
      <c r="W1370" s="2">
        <v>12.45</v>
      </c>
      <c r="X1370" s="2">
        <v>12</v>
      </c>
      <c r="Y1370" s="2">
        <v>9.67</v>
      </c>
      <c r="Z1370" s="2">
        <v>0.30004999999999998</v>
      </c>
      <c r="AA1370" s="2">
        <v>0.27401999999999999</v>
      </c>
      <c r="AB1370" s="2">
        <v>12.660443430000001</v>
      </c>
    </row>
    <row r="1371" spans="1:28" x14ac:dyDescent="0.2">
      <c r="A1371" s="8">
        <v>2986</v>
      </c>
      <c r="B1371" s="5" t="s">
        <v>4652</v>
      </c>
      <c r="C1371" s="5" t="s">
        <v>4653</v>
      </c>
      <c r="D1371" s="5" t="s">
        <v>3031</v>
      </c>
      <c r="E1371" s="9" t="s">
        <v>4654</v>
      </c>
      <c r="F1371" s="10">
        <v>2017</v>
      </c>
      <c r="G1371" s="10" t="s">
        <v>68</v>
      </c>
      <c r="H1371" s="10"/>
      <c r="I1371" s="10">
        <v>1300</v>
      </c>
      <c r="J1371" s="10" t="s">
        <v>17</v>
      </c>
      <c r="K1371" s="10"/>
      <c r="L1371" s="10" t="s">
        <v>18</v>
      </c>
      <c r="M1371" s="11">
        <v>1</v>
      </c>
      <c r="N1371" s="10">
        <v>1</v>
      </c>
      <c r="O1371" s="12" t="s">
        <v>4655</v>
      </c>
      <c r="P1371" s="11">
        <f ca="1">IFERROR(__xludf.DUMMYFUNCTION("COUNTA(SPLIT(Q1371,"" ""))"),181)</f>
        <v>181</v>
      </c>
      <c r="Q1371" s="11">
        <v>8</v>
      </c>
      <c r="R1371" s="11">
        <f ca="1">IFERROR(__xludf.DUMMYFUNCTION("COUNTA(SPLIT($Q1371,CHAR(10),FALSE))"),1)</f>
        <v>1</v>
      </c>
      <c r="S1371" s="2">
        <v>-0.11798858199999999</v>
      </c>
      <c r="T1371" s="2">
        <v>0.481129525</v>
      </c>
      <c r="U1371" s="2">
        <v>63.28</v>
      </c>
      <c r="V1371" s="2">
        <v>10.050000000000001</v>
      </c>
      <c r="W1371" s="2">
        <v>12.14</v>
      </c>
      <c r="X1371" s="2">
        <v>11</v>
      </c>
      <c r="Y1371" s="2">
        <v>9.3800000000000008</v>
      </c>
      <c r="Z1371" s="2">
        <v>0.32449</v>
      </c>
      <c r="AA1371" s="2">
        <v>0.31035000000000001</v>
      </c>
      <c r="AB1371" s="2">
        <v>14.946203499999999</v>
      </c>
    </row>
    <row r="1372" spans="1:28" x14ac:dyDescent="0.2">
      <c r="A1372" s="8">
        <v>2987</v>
      </c>
      <c r="B1372" s="5" t="s">
        <v>4656</v>
      </c>
      <c r="C1372" s="5" t="s">
        <v>4657</v>
      </c>
      <c r="D1372" s="5" t="s">
        <v>3031</v>
      </c>
      <c r="E1372" s="9" t="s">
        <v>4658</v>
      </c>
      <c r="F1372" s="10">
        <v>2017</v>
      </c>
      <c r="G1372" s="10" t="s">
        <v>68</v>
      </c>
      <c r="H1372" s="10"/>
      <c r="I1372" s="10">
        <v>1300</v>
      </c>
      <c r="J1372" s="10" t="s">
        <v>17</v>
      </c>
      <c r="K1372" s="10" t="s">
        <v>1354</v>
      </c>
      <c r="L1372" s="10" t="s">
        <v>18</v>
      </c>
      <c r="M1372" s="11">
        <v>1</v>
      </c>
      <c r="N1372" s="10">
        <v>1</v>
      </c>
      <c r="O1372" s="12" t="s">
        <v>4659</v>
      </c>
      <c r="P1372" s="11">
        <f ca="1">IFERROR(__xludf.DUMMYFUNCTION("COUNTA(SPLIT(Q1372,"" ""))"),198)</f>
        <v>198</v>
      </c>
      <c r="Q1372" s="11">
        <v>8</v>
      </c>
      <c r="R1372" s="11">
        <f ca="1">IFERROR(__xludf.DUMMYFUNCTION("COUNTA(SPLIT($Q1372,CHAR(10),FALSE))"),2)</f>
        <v>2</v>
      </c>
      <c r="S1372" s="2">
        <v>0.16998814900000001</v>
      </c>
      <c r="T1372" s="2">
        <v>0.50996509199999995</v>
      </c>
      <c r="U1372" s="2">
        <v>57.88</v>
      </c>
      <c r="V1372" s="2">
        <v>11.37</v>
      </c>
      <c r="W1372" s="2">
        <v>11.33</v>
      </c>
      <c r="X1372" s="2">
        <v>11</v>
      </c>
      <c r="Y1372" s="2">
        <v>7.57</v>
      </c>
      <c r="Z1372" s="2">
        <v>0.20252000000000001</v>
      </c>
      <c r="AA1372" s="2">
        <v>0.18146999999999999</v>
      </c>
      <c r="AB1372" s="2">
        <v>18.819577500000001</v>
      </c>
    </row>
    <row r="1373" spans="1:28" x14ac:dyDescent="0.2">
      <c r="A1373" s="8">
        <v>2988</v>
      </c>
      <c r="B1373" s="5" t="s">
        <v>4660</v>
      </c>
      <c r="C1373" s="5" t="s">
        <v>4661</v>
      </c>
      <c r="D1373" s="5" t="s">
        <v>1401</v>
      </c>
      <c r="E1373" s="14" t="s">
        <v>1402</v>
      </c>
      <c r="F1373" s="10">
        <v>2017</v>
      </c>
      <c r="G1373" s="10" t="s">
        <v>16</v>
      </c>
      <c r="H1373" s="10"/>
      <c r="I1373" s="10">
        <v>700</v>
      </c>
      <c r="J1373" s="10" t="s">
        <v>17</v>
      </c>
      <c r="K1373" s="10" t="s">
        <v>1354</v>
      </c>
      <c r="L1373" s="10" t="s">
        <v>18</v>
      </c>
      <c r="M1373" s="11">
        <v>1</v>
      </c>
      <c r="N1373" s="10">
        <v>1</v>
      </c>
      <c r="O1373" s="12" t="s">
        <v>4662</v>
      </c>
      <c r="P1373" s="11">
        <f ca="1">IFERROR(__xludf.DUMMYFUNCTION("COUNTA(SPLIT(Q1373,"" ""))"),199)</f>
        <v>199</v>
      </c>
      <c r="Q1373" s="11">
        <v>18</v>
      </c>
      <c r="R1373" s="11">
        <f ca="1">IFERROR(__xludf.DUMMYFUNCTION("COUNTA(SPLIT($Q1373,CHAR(10),FALSE))"),10)</f>
        <v>10</v>
      </c>
      <c r="S1373" s="2">
        <v>-0.22820285500000001</v>
      </c>
      <c r="T1373" s="2">
        <v>0.48808383</v>
      </c>
      <c r="U1373" s="2">
        <v>81.25</v>
      </c>
      <c r="V1373" s="2">
        <v>4.67</v>
      </c>
      <c r="W1373" s="2">
        <v>3.71</v>
      </c>
      <c r="X1373" s="2">
        <v>8</v>
      </c>
      <c r="Y1373" s="2">
        <v>5.69</v>
      </c>
      <c r="Z1373" s="2">
        <v>0.17680999999999999</v>
      </c>
      <c r="AA1373" s="2">
        <v>0.17680999999999999</v>
      </c>
      <c r="AB1373" s="2">
        <v>26.602528020000001</v>
      </c>
    </row>
    <row r="1374" spans="1:28" x14ac:dyDescent="0.2">
      <c r="A1374" s="8">
        <v>2989</v>
      </c>
      <c r="B1374" s="5" t="s">
        <v>4663</v>
      </c>
      <c r="C1374" s="5" t="s">
        <v>4664</v>
      </c>
      <c r="D1374" s="5" t="s">
        <v>3031</v>
      </c>
      <c r="E1374" s="9" t="s">
        <v>4665</v>
      </c>
      <c r="F1374" s="10">
        <v>2017</v>
      </c>
      <c r="G1374" s="10" t="s">
        <v>68</v>
      </c>
      <c r="H1374" s="10"/>
      <c r="I1374" s="10">
        <v>1100</v>
      </c>
      <c r="J1374" s="10" t="s">
        <v>17</v>
      </c>
      <c r="K1374" s="10"/>
      <c r="L1374" s="10" t="s">
        <v>22</v>
      </c>
      <c r="M1374" s="11">
        <v>2</v>
      </c>
      <c r="N1374" s="10">
        <v>2</v>
      </c>
      <c r="O1374" s="12" t="s">
        <v>4666</v>
      </c>
      <c r="P1374" s="11">
        <f ca="1">IFERROR(__xludf.DUMMYFUNCTION("COUNTA(SPLIT(Q1374,"" ""))"),158)</f>
        <v>158</v>
      </c>
      <c r="Q1374" s="11">
        <v>8</v>
      </c>
      <c r="R1374" s="11">
        <f ca="1">IFERROR(__xludf.DUMMYFUNCTION("COUNTA(SPLIT($Q1374,CHAR(10),FALSE))"),1)</f>
        <v>1</v>
      </c>
      <c r="S1374" s="2">
        <v>-0.68435491599999998</v>
      </c>
      <c r="T1374" s="2">
        <v>0.46372093599999997</v>
      </c>
      <c r="U1374" s="2">
        <v>61.5</v>
      </c>
      <c r="V1374" s="2">
        <v>9.59</v>
      </c>
      <c r="W1374" s="2">
        <v>9.67</v>
      </c>
      <c r="X1374" s="2">
        <v>12</v>
      </c>
      <c r="Y1374" s="2">
        <v>7.51</v>
      </c>
      <c r="Z1374" s="2">
        <v>9.7790000000000002E-2</v>
      </c>
      <c r="AA1374" s="2">
        <v>0.1147</v>
      </c>
      <c r="AB1374" s="2">
        <v>18.497732689999999</v>
      </c>
    </row>
    <row r="1375" spans="1:28" x14ac:dyDescent="0.2">
      <c r="A1375" s="8">
        <v>2990</v>
      </c>
      <c r="B1375" s="5" t="s">
        <v>4667</v>
      </c>
      <c r="C1375" s="5" t="s">
        <v>4668</v>
      </c>
      <c r="D1375" s="5" t="s">
        <v>3031</v>
      </c>
      <c r="E1375" s="9" t="s">
        <v>4669</v>
      </c>
      <c r="F1375" s="10">
        <v>2017</v>
      </c>
      <c r="G1375" s="10" t="s">
        <v>68</v>
      </c>
      <c r="H1375" s="10"/>
      <c r="I1375" s="10">
        <v>1100</v>
      </c>
      <c r="J1375" s="10" t="s">
        <v>17</v>
      </c>
      <c r="K1375" s="10" t="s">
        <v>1354</v>
      </c>
      <c r="L1375" s="10" t="s">
        <v>18</v>
      </c>
      <c r="M1375" s="11">
        <v>1</v>
      </c>
      <c r="N1375" s="10">
        <v>1</v>
      </c>
      <c r="O1375" s="12" t="s">
        <v>4670</v>
      </c>
      <c r="P1375" s="11">
        <f ca="1">IFERROR(__xludf.DUMMYFUNCTION("COUNTA(SPLIT(Q1375,"" ""))"),179)</f>
        <v>179</v>
      </c>
      <c r="Q1375" s="11">
        <v>8</v>
      </c>
      <c r="R1375" s="11">
        <f ca="1">IFERROR(__xludf.DUMMYFUNCTION("COUNTA(SPLIT($Q1375,CHAR(10),FALSE))"),1)</f>
        <v>1</v>
      </c>
      <c r="S1375" s="2">
        <v>-7.8677585999999994E-2</v>
      </c>
      <c r="T1375" s="2">
        <v>0.50663695200000003</v>
      </c>
      <c r="U1375" s="2">
        <v>61.24</v>
      </c>
      <c r="V1375" s="2">
        <v>10.28</v>
      </c>
      <c r="W1375" s="2">
        <v>10.66</v>
      </c>
      <c r="X1375" s="2">
        <v>11</v>
      </c>
      <c r="Y1375" s="2">
        <v>6.86</v>
      </c>
      <c r="Z1375" s="2">
        <v>0.18182000000000001</v>
      </c>
      <c r="AA1375" s="2">
        <v>0.17682</v>
      </c>
      <c r="AB1375" s="2">
        <v>21.728866320000002</v>
      </c>
    </row>
    <row r="1376" spans="1:28" x14ac:dyDescent="0.2">
      <c r="A1376" s="8">
        <v>2991</v>
      </c>
      <c r="B1376" s="5" t="s">
        <v>4116</v>
      </c>
      <c r="C1376" s="5" t="s">
        <v>4671</v>
      </c>
      <c r="D1376" s="5" t="s">
        <v>3031</v>
      </c>
      <c r="E1376" s="9" t="s">
        <v>4672</v>
      </c>
      <c r="F1376" s="10">
        <v>2017</v>
      </c>
      <c r="G1376" s="10" t="s">
        <v>68</v>
      </c>
      <c r="H1376" s="10"/>
      <c r="I1376" s="10">
        <v>1500</v>
      </c>
      <c r="J1376" s="10" t="s">
        <v>17</v>
      </c>
      <c r="K1376" s="10" t="s">
        <v>1354</v>
      </c>
      <c r="L1376" s="10" t="s">
        <v>18</v>
      </c>
      <c r="M1376" s="11">
        <v>1</v>
      </c>
      <c r="N1376" s="10">
        <v>1</v>
      </c>
      <c r="O1376" s="12" t="s">
        <v>4673</v>
      </c>
      <c r="P1376" s="11">
        <f ca="1">IFERROR(__xludf.DUMMYFUNCTION("COUNTA(SPLIT(Q1376,"" ""))"),192)</f>
        <v>192</v>
      </c>
      <c r="Q1376" s="11">
        <v>8</v>
      </c>
      <c r="R1376" s="11">
        <f ca="1">IFERROR(__xludf.DUMMYFUNCTION("COUNTA(SPLIT($Q1376,CHAR(10),FALSE))"),2)</f>
        <v>2</v>
      </c>
      <c r="S1376" s="2">
        <v>-0.89723935799999999</v>
      </c>
      <c r="T1376" s="2">
        <v>0.47227824699999998</v>
      </c>
      <c r="U1376" s="2">
        <v>52.16</v>
      </c>
      <c r="V1376" s="2">
        <v>11.98</v>
      </c>
      <c r="W1376" s="2">
        <v>12.83</v>
      </c>
      <c r="X1376" s="2">
        <v>12</v>
      </c>
      <c r="Y1376" s="2">
        <v>9.41</v>
      </c>
      <c r="Z1376" s="2">
        <v>0.17746999999999999</v>
      </c>
      <c r="AA1376" s="2">
        <v>0.15789</v>
      </c>
      <c r="AB1376" s="2">
        <v>16.394199440000001</v>
      </c>
    </row>
    <row r="1377" spans="1:28" x14ac:dyDescent="0.2">
      <c r="A1377" s="8">
        <v>2992</v>
      </c>
      <c r="B1377" s="5" t="s">
        <v>4674</v>
      </c>
      <c r="C1377" s="5" t="s">
        <v>4675</v>
      </c>
      <c r="D1377" s="5" t="s">
        <v>3031</v>
      </c>
      <c r="E1377" s="9" t="s">
        <v>4676</v>
      </c>
      <c r="F1377" s="10">
        <v>2017</v>
      </c>
      <c r="G1377" s="10" t="s">
        <v>68</v>
      </c>
      <c r="H1377" s="10"/>
      <c r="I1377" s="10">
        <v>1300</v>
      </c>
      <c r="J1377" s="10" t="s">
        <v>17</v>
      </c>
      <c r="K1377" s="10"/>
      <c r="L1377" s="10" t="s">
        <v>18</v>
      </c>
      <c r="M1377" s="11">
        <v>1</v>
      </c>
      <c r="N1377" s="10">
        <v>1</v>
      </c>
      <c r="O1377" s="12" t="s">
        <v>4677</v>
      </c>
      <c r="P1377" s="11">
        <f ca="1">IFERROR(__xludf.DUMMYFUNCTION("COUNTA(SPLIT(Q1377,"" ""))"),176)</f>
        <v>176</v>
      </c>
      <c r="Q1377" s="11">
        <v>7</v>
      </c>
      <c r="R1377" s="11">
        <f ca="1">IFERROR(__xludf.DUMMYFUNCTION("COUNTA(SPLIT($Q1377,CHAR(10),FALSE))"),1)</f>
        <v>1</v>
      </c>
      <c r="S1377" s="2">
        <v>-1.3859540480000001</v>
      </c>
      <c r="T1377" s="2">
        <v>0.45143730399999998</v>
      </c>
      <c r="U1377" s="2">
        <v>71.239999999999995</v>
      </c>
      <c r="V1377" s="2">
        <v>9.57</v>
      </c>
      <c r="W1377" s="2">
        <v>11.09</v>
      </c>
      <c r="X1377" s="2">
        <v>9</v>
      </c>
      <c r="Y1377" s="2">
        <v>8.1999999999999993</v>
      </c>
      <c r="Z1377" s="2">
        <v>0.18124999999999999</v>
      </c>
      <c r="AA1377" s="2">
        <v>0.17601</v>
      </c>
      <c r="AB1377" s="2">
        <v>23.94067544</v>
      </c>
    </row>
    <row r="1378" spans="1:28" x14ac:dyDescent="0.2">
      <c r="A1378" s="8">
        <v>2993</v>
      </c>
      <c r="B1378" s="5" t="s">
        <v>4678</v>
      </c>
      <c r="C1378" s="5" t="s">
        <v>4679</v>
      </c>
      <c r="D1378" s="5" t="s">
        <v>3031</v>
      </c>
      <c r="E1378" s="9" t="s">
        <v>4680</v>
      </c>
      <c r="F1378" s="10">
        <v>2017</v>
      </c>
      <c r="G1378" s="10" t="s">
        <v>68</v>
      </c>
      <c r="H1378" s="10"/>
      <c r="I1378" s="10">
        <v>1100</v>
      </c>
      <c r="J1378" s="10" t="s">
        <v>17</v>
      </c>
      <c r="K1378" s="10"/>
      <c r="L1378" s="10" t="s">
        <v>18</v>
      </c>
      <c r="M1378" s="11">
        <v>1</v>
      </c>
      <c r="N1378" s="10">
        <v>1</v>
      </c>
      <c r="O1378" s="12" t="s">
        <v>4681</v>
      </c>
      <c r="P1378" s="11">
        <f ca="1">IFERROR(__xludf.DUMMYFUNCTION("COUNTA(SPLIT(Q1378,"" ""))"),192)</f>
        <v>192</v>
      </c>
      <c r="Q1378" s="11">
        <v>8</v>
      </c>
      <c r="R1378" s="11">
        <f ca="1">IFERROR(__xludf.DUMMYFUNCTION("COUNTA(SPLIT($Q1378,CHAR(10),FALSE))"),1)</f>
        <v>1</v>
      </c>
      <c r="S1378" s="2">
        <v>-2.3074993749999999</v>
      </c>
      <c r="T1378" s="2">
        <v>0.54770634600000001</v>
      </c>
      <c r="U1378" s="2">
        <v>66.290000000000006</v>
      </c>
      <c r="V1378" s="2">
        <v>10.1</v>
      </c>
      <c r="W1378" s="2">
        <v>10.81</v>
      </c>
      <c r="X1378" s="2">
        <v>11</v>
      </c>
      <c r="Y1378" s="2">
        <v>7.83</v>
      </c>
      <c r="Z1378" s="2">
        <v>0.28333000000000003</v>
      </c>
      <c r="AA1378" s="2">
        <v>0.27489000000000002</v>
      </c>
      <c r="AB1378" s="2">
        <v>24.585788019999999</v>
      </c>
    </row>
    <row r="1379" spans="1:28" x14ac:dyDescent="0.2">
      <c r="A1379" s="8">
        <v>2994</v>
      </c>
      <c r="B1379" s="5" t="s">
        <v>4682</v>
      </c>
      <c r="C1379" s="5" t="s">
        <v>4683</v>
      </c>
      <c r="D1379" s="5" t="s">
        <v>3031</v>
      </c>
      <c r="E1379" s="9" t="s">
        <v>4684</v>
      </c>
      <c r="F1379" s="10">
        <v>2017</v>
      </c>
      <c r="G1379" s="10" t="s">
        <v>68</v>
      </c>
      <c r="H1379" s="10"/>
      <c r="I1379" s="10">
        <v>1300</v>
      </c>
      <c r="J1379" s="10" t="s">
        <v>17</v>
      </c>
      <c r="K1379" s="10" t="s">
        <v>1354</v>
      </c>
      <c r="L1379" s="10" t="s">
        <v>18</v>
      </c>
      <c r="M1379" s="11">
        <v>1</v>
      </c>
      <c r="N1379" s="10">
        <v>1</v>
      </c>
      <c r="O1379" s="12" t="s">
        <v>4685</v>
      </c>
      <c r="P1379" s="11">
        <f ca="1">IFERROR(__xludf.DUMMYFUNCTION("COUNTA(SPLIT(Q1379,"" ""))"),169)</f>
        <v>169</v>
      </c>
      <c r="Q1379" s="11">
        <v>8</v>
      </c>
      <c r="R1379" s="11">
        <f ca="1">IFERROR(__xludf.DUMMYFUNCTION("COUNTA(SPLIT($Q1379,CHAR(10),FALSE))"),1)</f>
        <v>1</v>
      </c>
      <c r="S1379" s="2">
        <v>-1.12417843</v>
      </c>
      <c r="T1379" s="2">
        <v>0.45011437399999998</v>
      </c>
      <c r="U1379" s="2">
        <v>56.24</v>
      </c>
      <c r="V1379" s="2">
        <v>10.66</v>
      </c>
      <c r="W1379" s="2">
        <v>10.74</v>
      </c>
      <c r="X1379" s="2">
        <v>12</v>
      </c>
      <c r="Y1379" s="2">
        <v>8.98</v>
      </c>
      <c r="Z1379" s="2">
        <v>0.32383000000000001</v>
      </c>
      <c r="AA1379" s="2">
        <v>0.32494000000000001</v>
      </c>
      <c r="AB1379" s="2">
        <v>16.819602329999999</v>
      </c>
    </row>
    <row r="1380" spans="1:28" x14ac:dyDescent="0.2">
      <c r="A1380" s="8">
        <v>2995</v>
      </c>
      <c r="B1380" s="5" t="s">
        <v>4686</v>
      </c>
      <c r="C1380" s="5" t="s">
        <v>4687</v>
      </c>
      <c r="D1380" s="5"/>
      <c r="E1380" s="9" t="s">
        <v>4688</v>
      </c>
      <c r="F1380" s="10">
        <v>2017</v>
      </c>
      <c r="G1380" s="10" t="s">
        <v>68</v>
      </c>
      <c r="H1380" s="10"/>
      <c r="I1380" s="10">
        <v>500</v>
      </c>
      <c r="J1380" s="10" t="s">
        <v>17</v>
      </c>
      <c r="K1380" s="10" t="s">
        <v>1354</v>
      </c>
      <c r="L1380" s="10" t="s">
        <v>18</v>
      </c>
      <c r="M1380" s="11">
        <v>1</v>
      </c>
      <c r="N1380" s="10">
        <v>1</v>
      </c>
      <c r="O1380" s="12" t="s">
        <v>4689</v>
      </c>
      <c r="P1380" s="11">
        <f ca="1">IFERROR(__xludf.DUMMYFUNCTION("COUNTA(SPLIT(Q1380,"" ""))"),195)</f>
        <v>195</v>
      </c>
      <c r="Q1380" s="11">
        <v>27</v>
      </c>
      <c r="R1380" s="11">
        <f ca="1">IFERROR(__xludf.DUMMYFUNCTION("COUNTA(SPLIT($Q1380,CHAR(10),FALSE))"),5)</f>
        <v>5</v>
      </c>
      <c r="S1380" s="2">
        <v>-4.8361179999999997E-2</v>
      </c>
      <c r="T1380" s="2">
        <v>0.47966347300000001</v>
      </c>
      <c r="U1380" s="2">
        <v>78.900000000000006</v>
      </c>
      <c r="V1380" s="2">
        <v>4.0999999999999996</v>
      </c>
      <c r="W1380" s="2">
        <v>4.2699999999999996</v>
      </c>
      <c r="X1380" s="2">
        <v>7</v>
      </c>
      <c r="Y1380" s="2">
        <v>6.6</v>
      </c>
      <c r="Z1380" s="2">
        <v>0.1583</v>
      </c>
      <c r="AA1380" s="2">
        <v>0.11854000000000001</v>
      </c>
      <c r="AB1380" s="2">
        <v>26.64141751</v>
      </c>
    </row>
    <row r="1381" spans="1:28" x14ac:dyDescent="0.2">
      <c r="A1381" s="8">
        <v>2996</v>
      </c>
      <c r="B1381" s="5" t="s">
        <v>4690</v>
      </c>
      <c r="C1381" s="5" t="s">
        <v>4691</v>
      </c>
      <c r="D1381" s="5" t="s">
        <v>3031</v>
      </c>
      <c r="E1381" s="9" t="s">
        <v>4692</v>
      </c>
      <c r="F1381" s="10">
        <v>2017</v>
      </c>
      <c r="G1381" s="10" t="s">
        <v>68</v>
      </c>
      <c r="H1381" s="10"/>
      <c r="I1381" s="10">
        <v>1300</v>
      </c>
      <c r="J1381" s="10" t="s">
        <v>17</v>
      </c>
      <c r="K1381" s="10" t="s">
        <v>1354</v>
      </c>
      <c r="L1381" s="10" t="s">
        <v>18</v>
      </c>
      <c r="M1381" s="11">
        <v>1</v>
      </c>
      <c r="N1381" s="10">
        <v>1</v>
      </c>
      <c r="O1381" s="12" t="s">
        <v>4693</v>
      </c>
      <c r="P1381" s="11">
        <f ca="1">IFERROR(__xludf.DUMMYFUNCTION("COUNTA(SPLIT(Q1381,"" ""))"),197)</f>
        <v>197</v>
      </c>
      <c r="Q1381" s="11">
        <v>7</v>
      </c>
      <c r="R1381" s="11">
        <f ca="1">IFERROR(__xludf.DUMMYFUNCTION("COUNTA(SPLIT($Q1381,CHAR(10),FALSE))"),2)</f>
        <v>2</v>
      </c>
      <c r="S1381" s="2">
        <v>-0.87656741999999999</v>
      </c>
      <c r="T1381" s="2">
        <v>0.460564468</v>
      </c>
      <c r="U1381" s="2">
        <v>72.33</v>
      </c>
      <c r="V1381" s="2">
        <v>9.32</v>
      </c>
      <c r="W1381" s="2">
        <v>10.68</v>
      </c>
      <c r="X1381" s="2">
        <v>9</v>
      </c>
      <c r="Y1381" s="2">
        <v>7.1</v>
      </c>
      <c r="Z1381" s="2">
        <v>0.18117</v>
      </c>
      <c r="AA1381" s="2">
        <v>0.16644</v>
      </c>
      <c r="AB1381" s="2">
        <v>18.89151902</v>
      </c>
    </row>
    <row r="1382" spans="1:28" x14ac:dyDescent="0.2">
      <c r="A1382" s="8">
        <v>2997</v>
      </c>
      <c r="B1382" s="5" t="s">
        <v>4135</v>
      </c>
      <c r="C1382" s="5" t="s">
        <v>4694</v>
      </c>
      <c r="D1382" s="5" t="s">
        <v>2855</v>
      </c>
      <c r="E1382" s="9" t="s">
        <v>4695</v>
      </c>
      <c r="F1382" s="10">
        <v>2017</v>
      </c>
      <c r="G1382" s="10" t="s">
        <v>68</v>
      </c>
      <c r="H1382" s="10"/>
      <c r="I1382" s="10">
        <v>1100</v>
      </c>
      <c r="J1382" s="10" t="s">
        <v>17</v>
      </c>
      <c r="K1382" s="10" t="s">
        <v>2857</v>
      </c>
      <c r="L1382" s="10" t="s">
        <v>18</v>
      </c>
      <c r="M1382" s="11">
        <v>1</v>
      </c>
      <c r="N1382" s="10">
        <v>1</v>
      </c>
      <c r="O1382" s="12" t="s">
        <v>4696</v>
      </c>
      <c r="P1382" s="11">
        <f ca="1">IFERROR(__xludf.DUMMYFUNCTION("COUNTA(SPLIT(Q1382,"" ""))"),185)</f>
        <v>185</v>
      </c>
      <c r="Q1382" s="11">
        <v>12</v>
      </c>
      <c r="R1382" s="11">
        <f ca="1">IFERROR(__xludf.DUMMYFUNCTION("COUNTA(SPLIT($Q1382,CHAR(10),FALSE))"),3)</f>
        <v>3</v>
      </c>
      <c r="S1382" s="2">
        <v>-1.402194154</v>
      </c>
      <c r="T1382" s="2">
        <v>0.465745358</v>
      </c>
      <c r="U1382" s="2">
        <v>41.46</v>
      </c>
      <c r="V1382" s="2">
        <v>11.33</v>
      </c>
      <c r="W1382" s="2">
        <v>10.9</v>
      </c>
      <c r="X1382" s="2">
        <v>13</v>
      </c>
      <c r="Y1382" s="2">
        <v>10.43</v>
      </c>
      <c r="Z1382" s="2">
        <v>0.22703000000000001</v>
      </c>
      <c r="AA1382" s="2">
        <v>0.19861999999999999</v>
      </c>
      <c r="AB1382" s="2">
        <v>10.239091609999999</v>
      </c>
    </row>
    <row r="1383" spans="1:28" x14ac:dyDescent="0.2">
      <c r="A1383" s="8">
        <v>2999</v>
      </c>
      <c r="B1383" s="5" t="s">
        <v>4697</v>
      </c>
      <c r="C1383" s="5" t="s">
        <v>4698</v>
      </c>
      <c r="D1383" s="5" t="s">
        <v>3031</v>
      </c>
      <c r="E1383" s="9" t="s">
        <v>4699</v>
      </c>
      <c r="F1383" s="10">
        <v>2017</v>
      </c>
      <c r="G1383" s="10" t="s">
        <v>68</v>
      </c>
      <c r="H1383" s="10"/>
      <c r="I1383" s="10">
        <v>1300</v>
      </c>
      <c r="J1383" s="10" t="s">
        <v>17</v>
      </c>
      <c r="K1383" s="10" t="s">
        <v>1354</v>
      </c>
      <c r="L1383" s="10" t="s">
        <v>22</v>
      </c>
      <c r="M1383" s="11">
        <v>2</v>
      </c>
      <c r="N1383" s="10">
        <v>1.5</v>
      </c>
      <c r="O1383" s="12" t="s">
        <v>4700</v>
      </c>
      <c r="P1383" s="11">
        <f ca="1">IFERROR(__xludf.DUMMYFUNCTION("COUNTA(SPLIT(Q1383,"" ""))"),192)</f>
        <v>192</v>
      </c>
      <c r="Q1383" s="11">
        <v>8</v>
      </c>
      <c r="R1383" s="11">
        <f ca="1">IFERROR(__xludf.DUMMYFUNCTION("COUNTA(SPLIT($Q1383,CHAR(10),FALSE))"),2)</f>
        <v>2</v>
      </c>
      <c r="S1383" s="2">
        <v>-1.0947935049999999</v>
      </c>
      <c r="T1383" s="2">
        <v>0.49397887499999998</v>
      </c>
      <c r="U1383" s="2">
        <v>56.54</v>
      </c>
      <c r="V1383" s="2">
        <v>11.37</v>
      </c>
      <c r="W1383" s="2">
        <v>12.08</v>
      </c>
      <c r="X1383" s="2">
        <v>12</v>
      </c>
      <c r="Y1383" s="2">
        <v>8.68</v>
      </c>
      <c r="Z1383" s="2">
        <v>0.22245000000000001</v>
      </c>
      <c r="AA1383" s="2">
        <v>0.20565</v>
      </c>
      <c r="AB1383" s="2">
        <v>16.147368180000001</v>
      </c>
    </row>
    <row r="1384" spans="1:28" x14ac:dyDescent="0.2">
      <c r="A1384" s="8">
        <v>3001</v>
      </c>
      <c r="B1384" s="5" t="s">
        <v>4701</v>
      </c>
      <c r="C1384" s="5" t="s">
        <v>4702</v>
      </c>
      <c r="D1384" s="5" t="s">
        <v>2855</v>
      </c>
      <c r="E1384" s="5" t="s">
        <v>4703</v>
      </c>
      <c r="F1384" s="10">
        <v>2017</v>
      </c>
      <c r="G1384" s="10" t="s">
        <v>68</v>
      </c>
      <c r="H1384" s="10"/>
      <c r="I1384" s="10">
        <v>1300</v>
      </c>
      <c r="J1384" s="10" t="s">
        <v>17</v>
      </c>
      <c r="K1384" s="10" t="s">
        <v>2857</v>
      </c>
      <c r="L1384" s="10" t="s">
        <v>22</v>
      </c>
      <c r="M1384" s="11">
        <v>2</v>
      </c>
      <c r="N1384" s="10">
        <v>1.5</v>
      </c>
      <c r="O1384" s="12" t="s">
        <v>4704</v>
      </c>
      <c r="P1384" s="11">
        <f ca="1">IFERROR(__xludf.DUMMYFUNCTION("COUNTA(SPLIT(Q1384,"" ""))"),197)</f>
        <v>197</v>
      </c>
      <c r="Q1384" s="11">
        <v>9</v>
      </c>
      <c r="R1384" s="11">
        <f ca="1">IFERROR(__xludf.DUMMYFUNCTION("COUNTA(SPLIT($Q1384,CHAR(10),FALSE))"),3)</f>
        <v>3</v>
      </c>
      <c r="S1384" s="2">
        <v>4.8896859999999999E-3</v>
      </c>
      <c r="T1384" s="2">
        <v>0.47724438299999999</v>
      </c>
      <c r="U1384" s="2">
        <v>59.12</v>
      </c>
      <c r="V1384" s="2">
        <v>10.06</v>
      </c>
      <c r="W1384" s="2">
        <v>11.11</v>
      </c>
      <c r="X1384" s="2">
        <v>11</v>
      </c>
      <c r="Y1384" s="2">
        <v>8.5299999999999994</v>
      </c>
      <c r="Z1384" s="2">
        <v>0.23238</v>
      </c>
      <c r="AA1384" s="2">
        <v>0.20033999999999999</v>
      </c>
      <c r="AB1384" s="2">
        <v>7.9133507649999997</v>
      </c>
    </row>
    <row r="1385" spans="1:28" x14ac:dyDescent="0.2">
      <c r="A1385" s="8">
        <v>3002</v>
      </c>
      <c r="B1385" s="5" t="s">
        <v>4701</v>
      </c>
      <c r="C1385" s="5" t="s">
        <v>4705</v>
      </c>
      <c r="D1385" s="5" t="s">
        <v>2855</v>
      </c>
      <c r="E1385" s="5" t="s">
        <v>4706</v>
      </c>
      <c r="F1385" s="10">
        <v>2017</v>
      </c>
      <c r="G1385" s="10" t="s">
        <v>68</v>
      </c>
      <c r="H1385" s="10"/>
      <c r="I1385" s="10">
        <v>1100</v>
      </c>
      <c r="J1385" s="10" t="s">
        <v>51</v>
      </c>
      <c r="K1385" s="10" t="s">
        <v>2857</v>
      </c>
      <c r="L1385" s="10" t="s">
        <v>22</v>
      </c>
      <c r="M1385" s="11">
        <v>2</v>
      </c>
      <c r="N1385" s="10">
        <v>1.5</v>
      </c>
      <c r="O1385" s="12" t="s">
        <v>4707</v>
      </c>
      <c r="P1385" s="11">
        <f ca="1">IFERROR(__xludf.DUMMYFUNCTION("COUNTA(SPLIT(Q1385,"" ""))"),183)</f>
        <v>183</v>
      </c>
      <c r="Q1385" s="11">
        <v>12</v>
      </c>
      <c r="R1385" s="11">
        <f ca="1">IFERROR(__xludf.DUMMYFUNCTION("COUNTA(SPLIT($Q1385,CHAR(10),FALSE))"),3)</f>
        <v>3</v>
      </c>
      <c r="S1385" s="2">
        <v>-1.240528767</v>
      </c>
      <c r="T1385" s="2">
        <v>0.48954457899999998</v>
      </c>
      <c r="U1385" s="2">
        <v>53.17</v>
      </c>
      <c r="V1385" s="2">
        <v>12.34</v>
      </c>
      <c r="W1385" s="2">
        <v>13.27</v>
      </c>
      <c r="X1385" s="2">
        <v>14</v>
      </c>
      <c r="Y1385" s="2">
        <v>10.97</v>
      </c>
      <c r="Z1385" s="2">
        <v>0.16496</v>
      </c>
      <c r="AA1385" s="2">
        <v>0.16656000000000001</v>
      </c>
      <c r="AB1385" s="2">
        <v>9.7758272379999998</v>
      </c>
    </row>
    <row r="1386" spans="1:28" x14ac:dyDescent="0.2">
      <c r="A1386" s="8">
        <v>3003</v>
      </c>
      <c r="B1386" s="5" t="s">
        <v>4701</v>
      </c>
      <c r="C1386" s="5" t="s">
        <v>4708</v>
      </c>
      <c r="D1386" s="5" t="s">
        <v>2855</v>
      </c>
      <c r="E1386" s="5" t="s">
        <v>4709</v>
      </c>
      <c r="F1386" s="10">
        <v>2017</v>
      </c>
      <c r="G1386" s="10" t="s">
        <v>68</v>
      </c>
      <c r="H1386" s="10"/>
      <c r="I1386" s="10">
        <v>1100</v>
      </c>
      <c r="J1386" s="10" t="s">
        <v>17</v>
      </c>
      <c r="K1386" s="10" t="s">
        <v>2857</v>
      </c>
      <c r="L1386" s="10" t="s">
        <v>22</v>
      </c>
      <c r="M1386" s="11">
        <v>2</v>
      </c>
      <c r="N1386" s="10">
        <v>1.5</v>
      </c>
      <c r="O1386" s="12" t="s">
        <v>4710</v>
      </c>
      <c r="P1386" s="11">
        <f ca="1">IFERROR(__xludf.DUMMYFUNCTION("COUNTA(SPLIT(Q1386,"" ""))"),170)</f>
        <v>170</v>
      </c>
      <c r="Q1386" s="11">
        <v>10</v>
      </c>
      <c r="R1386" s="11">
        <f ca="1">IFERROR(__xludf.DUMMYFUNCTION("COUNTA(SPLIT($Q1386,CHAR(10),FALSE))"),4)</f>
        <v>4</v>
      </c>
      <c r="S1386" s="2">
        <v>-2.3001116690000001</v>
      </c>
      <c r="T1386" s="2">
        <v>0.57285926499999995</v>
      </c>
      <c r="U1386" s="2">
        <v>53.62</v>
      </c>
      <c r="V1386" s="2">
        <v>10.050000000000001</v>
      </c>
      <c r="W1386" s="2">
        <v>10.81</v>
      </c>
      <c r="X1386" s="2">
        <v>12</v>
      </c>
      <c r="Y1386" s="2">
        <v>9.5399999999999991</v>
      </c>
      <c r="Z1386" s="2">
        <v>0.16270000000000001</v>
      </c>
      <c r="AA1386" s="2">
        <v>0.17058999999999999</v>
      </c>
      <c r="AB1386" s="2">
        <v>7.7498084499999997</v>
      </c>
    </row>
    <row r="1387" spans="1:28" x14ac:dyDescent="0.2">
      <c r="A1387" s="8">
        <v>3006</v>
      </c>
      <c r="B1387" s="5" t="s">
        <v>4701</v>
      </c>
      <c r="C1387" s="5" t="s">
        <v>4711</v>
      </c>
      <c r="D1387" s="5" t="s">
        <v>2855</v>
      </c>
      <c r="E1387" s="5" t="s">
        <v>4712</v>
      </c>
      <c r="F1387" s="10">
        <v>2017</v>
      </c>
      <c r="G1387" s="10" t="s">
        <v>68</v>
      </c>
      <c r="H1387" s="10"/>
      <c r="I1387" s="10">
        <v>1100</v>
      </c>
      <c r="J1387" s="10" t="s">
        <v>17</v>
      </c>
      <c r="K1387" s="10" t="s">
        <v>2857</v>
      </c>
      <c r="L1387" s="10" t="s">
        <v>18</v>
      </c>
      <c r="M1387" s="11">
        <v>1</v>
      </c>
      <c r="N1387" s="10">
        <v>1</v>
      </c>
      <c r="O1387" s="12" t="s">
        <v>4713</v>
      </c>
      <c r="P1387" s="11">
        <f ca="1">IFERROR(__xludf.DUMMYFUNCTION("COUNTA(SPLIT(Q1387,"" ""))"),186)</f>
        <v>186</v>
      </c>
      <c r="Q1387" s="11">
        <v>6</v>
      </c>
      <c r="R1387" s="11">
        <f ca="1">IFERROR(__xludf.DUMMYFUNCTION("COUNTA(SPLIT($Q1387,CHAR(10),FALSE))"),3)</f>
        <v>3</v>
      </c>
      <c r="S1387" s="2">
        <v>-0.25555451299999998</v>
      </c>
      <c r="T1387" s="2">
        <v>0.50165189899999996</v>
      </c>
      <c r="U1387" s="2">
        <v>42.59</v>
      </c>
      <c r="V1387" s="2">
        <v>14.06</v>
      </c>
      <c r="W1387" s="2">
        <v>15.48</v>
      </c>
      <c r="X1387" s="2">
        <v>14</v>
      </c>
      <c r="Y1387" s="2">
        <v>9.89</v>
      </c>
      <c r="Z1387" s="2">
        <v>0.20338000000000001</v>
      </c>
      <c r="AA1387" s="2">
        <v>0.18556</v>
      </c>
      <c r="AB1387" s="2">
        <v>8.5630663580000004</v>
      </c>
    </row>
    <row r="1388" spans="1:28" x14ac:dyDescent="0.2">
      <c r="A1388" s="8">
        <v>3007</v>
      </c>
      <c r="B1388" s="5" t="s">
        <v>4701</v>
      </c>
      <c r="C1388" s="5" t="s">
        <v>4714</v>
      </c>
      <c r="D1388" s="5" t="s">
        <v>2855</v>
      </c>
      <c r="E1388" s="5" t="s">
        <v>4715</v>
      </c>
      <c r="F1388" s="10">
        <v>2017</v>
      </c>
      <c r="G1388" s="10" t="s">
        <v>68</v>
      </c>
      <c r="H1388" s="10"/>
      <c r="I1388" s="10">
        <v>1100</v>
      </c>
      <c r="J1388" s="10" t="s">
        <v>17</v>
      </c>
      <c r="K1388" s="10" t="s">
        <v>2857</v>
      </c>
      <c r="L1388" s="10" t="s">
        <v>18</v>
      </c>
      <c r="M1388" s="11">
        <v>1</v>
      </c>
      <c r="N1388" s="10">
        <v>1</v>
      </c>
      <c r="O1388" s="12" t="s">
        <v>4716</v>
      </c>
      <c r="P1388" s="11">
        <f ca="1">IFERROR(__xludf.DUMMYFUNCTION("COUNTA(SPLIT(Q1388,"" ""))"),180)</f>
        <v>180</v>
      </c>
      <c r="Q1388" s="11">
        <v>6</v>
      </c>
      <c r="R1388" s="11">
        <f ca="1">IFERROR(__xludf.DUMMYFUNCTION("COUNTA(SPLIT($Q1388,CHAR(10),FALSE))"),4)</f>
        <v>4</v>
      </c>
      <c r="S1388" s="2">
        <v>-0.26156399899999999</v>
      </c>
      <c r="T1388" s="2">
        <v>0.52962995000000002</v>
      </c>
      <c r="U1388" s="2">
        <v>48.22</v>
      </c>
      <c r="V1388" s="2">
        <v>14.07</v>
      </c>
      <c r="W1388" s="2">
        <v>15.54</v>
      </c>
      <c r="X1388" s="2">
        <v>15</v>
      </c>
      <c r="Y1388" s="2">
        <v>10</v>
      </c>
      <c r="Z1388" s="2">
        <v>0.13741999999999999</v>
      </c>
      <c r="AA1388" s="2">
        <v>0.13217999999999999</v>
      </c>
      <c r="AB1388" s="2">
        <v>4.7998808860000004</v>
      </c>
    </row>
    <row r="1389" spans="1:28" x14ac:dyDescent="0.2">
      <c r="A1389" s="8">
        <v>3008</v>
      </c>
      <c r="B1389" s="5" t="s">
        <v>4717</v>
      </c>
      <c r="C1389" s="5" t="s">
        <v>4718</v>
      </c>
      <c r="D1389" s="5" t="s">
        <v>3031</v>
      </c>
      <c r="E1389" s="5" t="s">
        <v>4719</v>
      </c>
      <c r="F1389" s="10">
        <v>2017</v>
      </c>
      <c r="G1389" s="10" t="s">
        <v>68</v>
      </c>
      <c r="H1389" s="10"/>
      <c r="I1389" s="10">
        <v>1300</v>
      </c>
      <c r="J1389" s="10" t="s">
        <v>17</v>
      </c>
      <c r="K1389" s="10"/>
      <c r="L1389" s="10" t="s">
        <v>18</v>
      </c>
      <c r="M1389" s="11">
        <v>1</v>
      </c>
      <c r="N1389" s="10">
        <v>1</v>
      </c>
      <c r="O1389" s="12" t="s">
        <v>4720</v>
      </c>
      <c r="P1389" s="11">
        <f ca="1">IFERROR(__xludf.DUMMYFUNCTION("COUNTA(SPLIT(Q1389,"" ""))"),181)</f>
        <v>181</v>
      </c>
      <c r="Q1389" s="11">
        <v>9</v>
      </c>
      <c r="R1389" s="11">
        <f ca="1">IFERROR(__xludf.DUMMYFUNCTION("COUNTA(SPLIT($Q1389,CHAR(10),FALSE))"),3)</f>
        <v>3</v>
      </c>
      <c r="S1389" s="2">
        <v>-1.300679398</v>
      </c>
      <c r="T1389" s="2">
        <v>0.47544935999999999</v>
      </c>
      <c r="U1389" s="2">
        <v>58.6</v>
      </c>
      <c r="V1389" s="2">
        <v>10.14</v>
      </c>
      <c r="W1389" s="2">
        <v>10.47</v>
      </c>
      <c r="X1389" s="2">
        <v>11</v>
      </c>
      <c r="Y1389" s="2">
        <v>8.7899999999999991</v>
      </c>
      <c r="Z1389" s="2">
        <v>0.26922000000000001</v>
      </c>
      <c r="AA1389" s="2">
        <v>0.26140999999999998</v>
      </c>
      <c r="AB1389" s="2">
        <v>11.624908570000001</v>
      </c>
    </row>
    <row r="1390" spans="1:28" x14ac:dyDescent="0.2">
      <c r="A1390" s="8">
        <v>3009</v>
      </c>
      <c r="B1390" s="5" t="s">
        <v>4721</v>
      </c>
      <c r="C1390" s="5" t="s">
        <v>4722</v>
      </c>
      <c r="D1390" s="5" t="s">
        <v>3031</v>
      </c>
      <c r="E1390" s="5" t="s">
        <v>4723</v>
      </c>
      <c r="F1390" s="10">
        <v>2017</v>
      </c>
      <c r="G1390" s="10" t="s">
        <v>68</v>
      </c>
      <c r="H1390" s="10"/>
      <c r="I1390" s="10">
        <v>1100</v>
      </c>
      <c r="J1390" s="10" t="s">
        <v>17</v>
      </c>
      <c r="K1390" s="10"/>
      <c r="L1390" s="10" t="s">
        <v>18</v>
      </c>
      <c r="M1390" s="11">
        <v>1</v>
      </c>
      <c r="N1390" s="10">
        <v>1</v>
      </c>
      <c r="O1390" s="12" t="s">
        <v>4724</v>
      </c>
      <c r="P1390" s="11">
        <f ca="1">IFERROR(__xludf.DUMMYFUNCTION("COUNTA(SPLIT(Q1390,"" ""))"),158)</f>
        <v>158</v>
      </c>
      <c r="Q1390" s="11">
        <v>7</v>
      </c>
      <c r="R1390" s="11">
        <f ca="1">IFERROR(__xludf.DUMMYFUNCTION("COUNTA(SPLIT($Q1390,CHAR(10),FALSE))"),1)</f>
        <v>1</v>
      </c>
      <c r="S1390" s="2">
        <v>0.54053123199999997</v>
      </c>
      <c r="T1390" s="2">
        <v>0.54627390799999997</v>
      </c>
      <c r="U1390" s="2">
        <v>50.06</v>
      </c>
      <c r="V1390" s="2">
        <v>11.88</v>
      </c>
      <c r="W1390" s="2">
        <v>11.86</v>
      </c>
      <c r="X1390" s="2">
        <v>13</v>
      </c>
      <c r="Y1390" s="2">
        <v>7.25</v>
      </c>
      <c r="Z1390" s="2">
        <v>7.5289999999999996E-2</v>
      </c>
      <c r="AA1390" s="2">
        <v>7.9560000000000006E-2</v>
      </c>
      <c r="AB1390" s="2">
        <v>17.023038450000001</v>
      </c>
    </row>
    <row r="1391" spans="1:28" x14ac:dyDescent="0.2">
      <c r="A1391" s="8">
        <v>3010</v>
      </c>
      <c r="B1391" s="5" t="s">
        <v>4725</v>
      </c>
      <c r="C1391" s="5" t="s">
        <v>4726</v>
      </c>
      <c r="D1391" s="5" t="s">
        <v>2855</v>
      </c>
      <c r="E1391" s="5" t="s">
        <v>4727</v>
      </c>
      <c r="F1391" s="10">
        <v>2017</v>
      </c>
      <c r="G1391" s="10" t="s">
        <v>68</v>
      </c>
      <c r="H1391" s="10"/>
      <c r="I1391" s="10">
        <v>900</v>
      </c>
      <c r="J1391" s="10" t="s">
        <v>17</v>
      </c>
      <c r="K1391" s="10"/>
      <c r="L1391" s="10" t="s">
        <v>18</v>
      </c>
      <c r="M1391" s="11">
        <v>1</v>
      </c>
      <c r="N1391" s="10">
        <v>1</v>
      </c>
      <c r="O1391" s="12" t="s">
        <v>4728</v>
      </c>
      <c r="P1391" s="11">
        <f ca="1">IFERROR(__xludf.DUMMYFUNCTION("COUNTA(SPLIT(Q1391,"" ""))"),186)</f>
        <v>186</v>
      </c>
      <c r="Q1391" s="11">
        <v>13</v>
      </c>
      <c r="R1391" s="11">
        <f ca="1">IFERROR(__xludf.DUMMYFUNCTION("COUNTA(SPLIT($Q1391,CHAR(10),FALSE))"),3)</f>
        <v>3</v>
      </c>
      <c r="S1391" s="2">
        <v>-0.59200577200000004</v>
      </c>
      <c r="T1391" s="2">
        <v>0.473637592</v>
      </c>
      <c r="U1391" s="2">
        <v>71.89</v>
      </c>
      <c r="V1391" s="2">
        <v>6.81</v>
      </c>
      <c r="W1391" s="2">
        <v>7.26</v>
      </c>
      <c r="X1391" s="2">
        <v>9</v>
      </c>
      <c r="Y1391" s="2">
        <v>7.9</v>
      </c>
      <c r="Z1391" s="2">
        <v>0.13814000000000001</v>
      </c>
      <c r="AA1391" s="2">
        <v>0.12911</v>
      </c>
      <c r="AB1391" s="2">
        <v>18.648227949999999</v>
      </c>
    </row>
    <row r="1392" spans="1:28" x14ac:dyDescent="0.2">
      <c r="A1392" s="8">
        <v>3011</v>
      </c>
      <c r="B1392" s="5" t="s">
        <v>4725</v>
      </c>
      <c r="C1392" s="5" t="s">
        <v>4729</v>
      </c>
      <c r="D1392" s="5" t="s">
        <v>2855</v>
      </c>
      <c r="E1392" s="5" t="s">
        <v>4730</v>
      </c>
      <c r="F1392" s="10">
        <v>2017</v>
      </c>
      <c r="G1392" s="10" t="s">
        <v>68</v>
      </c>
      <c r="H1392" s="10"/>
      <c r="I1392" s="10">
        <v>700</v>
      </c>
      <c r="J1392" s="10" t="s">
        <v>17</v>
      </c>
      <c r="K1392" s="10"/>
      <c r="L1392" s="10" t="s">
        <v>18</v>
      </c>
      <c r="M1392" s="11">
        <v>1</v>
      </c>
      <c r="N1392" s="10">
        <v>1</v>
      </c>
      <c r="O1392" s="12" t="s">
        <v>4731</v>
      </c>
      <c r="P1392" s="11">
        <f ca="1">IFERROR(__xludf.DUMMYFUNCTION("COUNTA(SPLIT(Q1392,"" ""))"),177)</f>
        <v>177</v>
      </c>
      <c r="Q1392" s="11">
        <v>15</v>
      </c>
      <c r="R1392" s="11">
        <f ca="1">IFERROR(__xludf.DUMMYFUNCTION("COUNTA(SPLIT($Q1392,CHAR(10),FALSE))"),5)</f>
        <v>5</v>
      </c>
      <c r="S1392" s="2">
        <v>0.376314553</v>
      </c>
      <c r="T1392" s="2">
        <v>0.49031240100000001</v>
      </c>
      <c r="U1392" s="2">
        <v>81.94</v>
      </c>
      <c r="V1392" s="2">
        <v>4.83</v>
      </c>
      <c r="W1392" s="2">
        <v>4.05</v>
      </c>
      <c r="X1392" s="2">
        <v>6</v>
      </c>
      <c r="Y1392" s="2">
        <v>7.64</v>
      </c>
      <c r="Z1392" s="2">
        <v>0.12984000000000001</v>
      </c>
      <c r="AA1392" s="2">
        <v>0.12273000000000001</v>
      </c>
      <c r="AB1392" s="2">
        <v>23.554271499999999</v>
      </c>
    </row>
    <row r="1393" spans="1:28" x14ac:dyDescent="0.2">
      <c r="A1393" s="8">
        <v>3013</v>
      </c>
      <c r="B1393" s="5" t="s">
        <v>4732</v>
      </c>
      <c r="C1393" s="5" t="s">
        <v>4733</v>
      </c>
      <c r="D1393" s="5" t="s">
        <v>2855</v>
      </c>
      <c r="E1393" s="5" t="s">
        <v>4734</v>
      </c>
      <c r="F1393" s="10">
        <v>2017</v>
      </c>
      <c r="G1393" s="10" t="s">
        <v>68</v>
      </c>
      <c r="H1393" s="10"/>
      <c r="I1393" s="10">
        <v>1500</v>
      </c>
      <c r="J1393" s="10" t="s">
        <v>17</v>
      </c>
      <c r="K1393" s="10"/>
      <c r="L1393" s="10" t="s">
        <v>22</v>
      </c>
      <c r="M1393" s="11">
        <v>2</v>
      </c>
      <c r="N1393" s="10">
        <v>1.5</v>
      </c>
      <c r="O1393" s="12" t="s">
        <v>4735</v>
      </c>
      <c r="P1393" s="11">
        <f ca="1">IFERROR(__xludf.DUMMYFUNCTION("COUNTA(SPLIT(Q1393,"" ""))"),199)</f>
        <v>199</v>
      </c>
      <c r="Q1393" s="11">
        <v>9</v>
      </c>
      <c r="R1393" s="11">
        <f ca="1">IFERROR(__xludf.DUMMYFUNCTION("COUNTA(SPLIT($Q1393,CHAR(10),FALSE))"),3)</f>
        <v>3</v>
      </c>
      <c r="S1393" s="2">
        <v>-1.0453398739999999</v>
      </c>
      <c r="T1393" s="2">
        <v>0.49078102499999998</v>
      </c>
      <c r="U1393" s="2">
        <v>39.19</v>
      </c>
      <c r="V1393" s="2">
        <v>13.31</v>
      </c>
      <c r="W1393" s="2">
        <v>15.32</v>
      </c>
      <c r="X1393" s="2">
        <v>16</v>
      </c>
      <c r="Y1393" s="2">
        <v>11.37</v>
      </c>
      <c r="Z1393" s="2">
        <v>0.26040999999999997</v>
      </c>
      <c r="AA1393" s="2">
        <v>0.21564</v>
      </c>
      <c r="AB1393" s="2">
        <v>3.301276535</v>
      </c>
    </row>
    <row r="1394" spans="1:28" x14ac:dyDescent="0.2">
      <c r="A1394" s="8">
        <v>3014</v>
      </c>
      <c r="B1394" s="5" t="s">
        <v>4736</v>
      </c>
      <c r="C1394" s="5" t="s">
        <v>4737</v>
      </c>
      <c r="D1394" s="5" t="s">
        <v>1450</v>
      </c>
      <c r="E1394" s="14" t="s">
        <v>1402</v>
      </c>
      <c r="F1394" s="10">
        <v>2017</v>
      </c>
      <c r="G1394" s="10" t="s">
        <v>16</v>
      </c>
      <c r="H1394" s="10"/>
      <c r="I1394" s="10">
        <v>700</v>
      </c>
      <c r="J1394" s="10" t="s">
        <v>17</v>
      </c>
      <c r="K1394" s="10" t="s">
        <v>1354</v>
      </c>
      <c r="L1394" s="10" t="s">
        <v>22</v>
      </c>
      <c r="M1394" s="11">
        <v>2</v>
      </c>
      <c r="N1394" s="10">
        <v>1.5</v>
      </c>
      <c r="O1394" s="12" t="s">
        <v>4738</v>
      </c>
      <c r="P1394" s="11">
        <f ca="1">IFERROR(__xludf.DUMMYFUNCTION("COUNTA(SPLIT(Q1394,"" ""))"),186)</f>
        <v>186</v>
      </c>
      <c r="Q1394" s="11">
        <v>15</v>
      </c>
      <c r="R1394" s="11">
        <f ca="1">IFERROR(__xludf.DUMMYFUNCTION("COUNTA(SPLIT($Q1394,CHAR(10),FALSE))"),1)</f>
        <v>1</v>
      </c>
      <c r="S1394" s="2">
        <v>0.19000967199999999</v>
      </c>
      <c r="T1394" s="2">
        <v>0.51098221899999996</v>
      </c>
      <c r="U1394" s="2">
        <v>82.36</v>
      </c>
      <c r="V1394" s="2">
        <v>4.8499999999999996</v>
      </c>
      <c r="W1394" s="2">
        <v>4.6900000000000004</v>
      </c>
      <c r="X1394" s="2">
        <v>7</v>
      </c>
      <c r="Y1394" s="2">
        <v>6.12</v>
      </c>
      <c r="Z1394" s="2">
        <v>5.1189999999999999E-2</v>
      </c>
      <c r="AA1394" s="2">
        <v>3.653E-2</v>
      </c>
      <c r="AB1394" s="2">
        <v>26.984525080000001</v>
      </c>
    </row>
    <row r="1395" spans="1:28" x14ac:dyDescent="0.2">
      <c r="A1395" s="8">
        <v>3015</v>
      </c>
      <c r="B1395" s="5" t="s">
        <v>4739</v>
      </c>
      <c r="C1395" s="5" t="s">
        <v>4740</v>
      </c>
      <c r="D1395" s="5" t="s">
        <v>3031</v>
      </c>
      <c r="E1395" s="5" t="s">
        <v>4741</v>
      </c>
      <c r="F1395" s="10">
        <v>2017</v>
      </c>
      <c r="G1395" s="10" t="s">
        <v>68</v>
      </c>
      <c r="H1395" s="10"/>
      <c r="I1395" s="10">
        <v>1300</v>
      </c>
      <c r="J1395" s="10" t="s">
        <v>17</v>
      </c>
      <c r="K1395" s="10" t="s">
        <v>1354</v>
      </c>
      <c r="L1395" s="10" t="s">
        <v>18</v>
      </c>
      <c r="M1395" s="11">
        <v>1</v>
      </c>
      <c r="N1395" s="10">
        <v>1</v>
      </c>
      <c r="O1395" s="12" t="s">
        <v>4742</v>
      </c>
      <c r="P1395" s="11">
        <f ca="1">IFERROR(__xludf.DUMMYFUNCTION("COUNTA(SPLIT(Q1395,"" ""))"),166)</f>
        <v>166</v>
      </c>
      <c r="Q1395" s="11">
        <v>8</v>
      </c>
      <c r="R1395" s="11">
        <f ca="1">IFERROR(__xludf.DUMMYFUNCTION("COUNTA(SPLIT($Q1395,CHAR(10),FALSE))"),1)</f>
        <v>1</v>
      </c>
      <c r="S1395" s="2">
        <v>-2.3197474090000001</v>
      </c>
      <c r="T1395" s="2">
        <v>0.54037471000000004</v>
      </c>
      <c r="U1395" s="2">
        <v>39.44</v>
      </c>
      <c r="V1395" s="2">
        <v>13.38</v>
      </c>
      <c r="W1395" s="2">
        <v>12.98</v>
      </c>
      <c r="X1395" s="2">
        <v>14</v>
      </c>
      <c r="Y1395" s="2">
        <v>11.13</v>
      </c>
      <c r="Z1395" s="2">
        <v>0.40173999999999999</v>
      </c>
      <c r="AA1395" s="2">
        <v>0.39506999999999998</v>
      </c>
      <c r="AB1395" s="2">
        <v>12.628801599999999</v>
      </c>
    </row>
    <row r="1396" spans="1:28" x14ac:dyDescent="0.2">
      <c r="A1396" s="8">
        <v>3016</v>
      </c>
      <c r="B1396" s="5" t="s">
        <v>4743</v>
      </c>
      <c r="C1396" s="5" t="s">
        <v>4744</v>
      </c>
      <c r="D1396" s="5" t="s">
        <v>3031</v>
      </c>
      <c r="E1396" s="5" t="s">
        <v>4745</v>
      </c>
      <c r="F1396" s="10">
        <v>2017</v>
      </c>
      <c r="G1396" s="10" t="s">
        <v>68</v>
      </c>
      <c r="H1396" s="10"/>
      <c r="I1396" s="10">
        <v>1100</v>
      </c>
      <c r="J1396" s="10" t="s">
        <v>17</v>
      </c>
      <c r="K1396" s="10" t="s">
        <v>1354</v>
      </c>
      <c r="L1396" s="10" t="s">
        <v>18</v>
      </c>
      <c r="M1396" s="11">
        <v>1</v>
      </c>
      <c r="N1396" s="10">
        <v>1</v>
      </c>
      <c r="O1396" s="12" t="s">
        <v>4746</v>
      </c>
      <c r="P1396" s="11">
        <f ca="1">IFERROR(__xludf.DUMMYFUNCTION("COUNTA(SPLIT(Q1396,"" ""))"),199)</f>
        <v>199</v>
      </c>
      <c r="Q1396" s="11">
        <v>13</v>
      </c>
      <c r="R1396" s="11">
        <f ca="1">IFERROR(__xludf.DUMMYFUNCTION("COUNTA(SPLIT($Q1396,CHAR(10),FALSE))"),2)</f>
        <v>2</v>
      </c>
      <c r="S1396" s="2">
        <v>-0.453465075</v>
      </c>
      <c r="T1396" s="2">
        <v>0.49395292499999999</v>
      </c>
      <c r="U1396" s="2">
        <v>71.510000000000005</v>
      </c>
      <c r="V1396" s="2">
        <v>7.11</v>
      </c>
      <c r="W1396" s="2">
        <v>8.02</v>
      </c>
      <c r="X1396" s="2">
        <v>9</v>
      </c>
      <c r="Y1396" s="2">
        <v>7.64</v>
      </c>
      <c r="Z1396" s="2">
        <v>0.12637000000000001</v>
      </c>
      <c r="AA1396" s="2">
        <v>9.2939999999999995E-2</v>
      </c>
      <c r="AB1396" s="2">
        <v>21.02379732</v>
      </c>
    </row>
    <row r="1397" spans="1:28" x14ac:dyDescent="0.2">
      <c r="A1397" s="8">
        <v>3017</v>
      </c>
      <c r="B1397" s="5" t="s">
        <v>4747</v>
      </c>
      <c r="C1397" s="5" t="s">
        <v>4748</v>
      </c>
      <c r="D1397" s="5" t="s">
        <v>3031</v>
      </c>
      <c r="E1397" s="5" t="s">
        <v>4749</v>
      </c>
      <c r="F1397" s="10">
        <v>2017</v>
      </c>
      <c r="G1397" s="10" t="s">
        <v>68</v>
      </c>
      <c r="H1397" s="10"/>
      <c r="I1397" s="10">
        <v>900</v>
      </c>
      <c r="J1397" s="10" t="s">
        <v>17</v>
      </c>
      <c r="K1397" s="10" t="s">
        <v>1354</v>
      </c>
      <c r="L1397" s="10" t="s">
        <v>18</v>
      </c>
      <c r="M1397" s="11">
        <v>1</v>
      </c>
      <c r="N1397" s="10">
        <v>1</v>
      </c>
      <c r="O1397" s="12" t="s">
        <v>4750</v>
      </c>
      <c r="P1397" s="11">
        <f ca="1">IFERROR(__xludf.DUMMYFUNCTION("COUNTA(SPLIT(Q1397,"" ""))"),200)</f>
        <v>200</v>
      </c>
      <c r="Q1397" s="11">
        <v>12</v>
      </c>
      <c r="R1397" s="11">
        <f ca="1">IFERROR(__xludf.DUMMYFUNCTION("COUNTA(SPLIT($Q1397,CHAR(10),FALSE))"),1)</f>
        <v>1</v>
      </c>
      <c r="S1397" s="2">
        <v>0.43549033700000001</v>
      </c>
      <c r="T1397" s="2">
        <v>0.52921041000000002</v>
      </c>
      <c r="U1397" s="2">
        <v>77.400000000000006</v>
      </c>
      <c r="V1397" s="2">
        <v>6.6</v>
      </c>
      <c r="W1397" s="2">
        <v>7.32</v>
      </c>
      <c r="X1397" s="2">
        <v>9</v>
      </c>
      <c r="Y1397" s="2">
        <v>6.91</v>
      </c>
      <c r="Z1397" s="2">
        <v>0.17044999999999999</v>
      </c>
      <c r="AA1397" s="2">
        <v>0.16053999999999999</v>
      </c>
      <c r="AB1397" s="2">
        <v>27.611642620000001</v>
      </c>
    </row>
    <row r="1398" spans="1:28" x14ac:dyDescent="0.2">
      <c r="A1398" s="8">
        <v>3018</v>
      </c>
      <c r="B1398" s="5" t="s">
        <v>4751</v>
      </c>
      <c r="C1398" s="5" t="s">
        <v>4752</v>
      </c>
      <c r="D1398" s="5" t="s">
        <v>2682</v>
      </c>
      <c r="E1398" s="14" t="s">
        <v>1402</v>
      </c>
      <c r="F1398" s="10">
        <v>2017</v>
      </c>
      <c r="G1398" s="10" t="s">
        <v>16</v>
      </c>
      <c r="H1398" s="10"/>
      <c r="I1398" s="10">
        <v>500</v>
      </c>
      <c r="J1398" s="10" t="s">
        <v>17</v>
      </c>
      <c r="K1398" s="10" t="s">
        <v>1354</v>
      </c>
      <c r="L1398" s="10" t="s">
        <v>22</v>
      </c>
      <c r="M1398" s="11">
        <v>2</v>
      </c>
      <c r="N1398" s="10">
        <v>2</v>
      </c>
      <c r="O1398" s="12" t="s">
        <v>4753</v>
      </c>
      <c r="P1398" s="11">
        <f ca="1">IFERROR(__xludf.DUMMYFUNCTION("COUNTA(SPLIT(Q1398,"" ""))"),150)</f>
        <v>150</v>
      </c>
      <c r="Q1398" s="11">
        <v>18</v>
      </c>
      <c r="R1398" s="11">
        <f ca="1">IFERROR(__xludf.DUMMYFUNCTION("COUNTA(SPLIT($Q1398,CHAR(10),FALSE))"),1)</f>
        <v>1</v>
      </c>
      <c r="S1398" s="2">
        <v>-0.89835260500000003</v>
      </c>
      <c r="T1398" s="2">
        <v>0.46296420500000002</v>
      </c>
      <c r="U1398" s="2">
        <v>81.06</v>
      </c>
      <c r="V1398" s="2">
        <v>4.0199999999999996</v>
      </c>
      <c r="W1398" s="2">
        <v>3.14</v>
      </c>
      <c r="X1398" s="2">
        <v>8</v>
      </c>
      <c r="Y1398" s="2">
        <v>7.42</v>
      </c>
      <c r="Z1398" s="2">
        <v>0.18628</v>
      </c>
      <c r="AA1398" s="2">
        <v>0.19516</v>
      </c>
      <c r="AB1398" s="2">
        <v>25.509876439999999</v>
      </c>
    </row>
    <row r="1399" spans="1:28" x14ac:dyDescent="0.2">
      <c r="A1399" s="8">
        <v>3019</v>
      </c>
      <c r="B1399" s="5" t="s">
        <v>4754</v>
      </c>
      <c r="C1399" s="5" t="s">
        <v>4755</v>
      </c>
      <c r="D1399" s="5" t="s">
        <v>1450</v>
      </c>
      <c r="E1399" s="14" t="s">
        <v>1402</v>
      </c>
      <c r="F1399" s="10">
        <v>2017</v>
      </c>
      <c r="G1399" s="10" t="s">
        <v>16</v>
      </c>
      <c r="H1399" s="10"/>
      <c r="I1399" s="10">
        <v>500</v>
      </c>
      <c r="J1399" s="10" t="s">
        <v>17</v>
      </c>
      <c r="K1399" s="10" t="s">
        <v>1354</v>
      </c>
      <c r="L1399" s="10" t="s">
        <v>18</v>
      </c>
      <c r="M1399" s="11">
        <v>1</v>
      </c>
      <c r="N1399" s="10">
        <v>1</v>
      </c>
      <c r="O1399" s="12" t="s">
        <v>4756</v>
      </c>
      <c r="P1399" s="11">
        <f ca="1">IFERROR(__xludf.DUMMYFUNCTION("COUNTA(SPLIT(Q1399,"" ""))"),176)</f>
        <v>176</v>
      </c>
      <c r="Q1399" s="11">
        <v>18</v>
      </c>
      <c r="R1399" s="11">
        <f ca="1">IFERROR(__xludf.DUMMYFUNCTION("COUNTA(SPLIT($Q1399,CHAR(10),FALSE))"),1)</f>
        <v>1</v>
      </c>
      <c r="S1399" s="2">
        <v>-9.1202393000000007E-2</v>
      </c>
      <c r="T1399" s="2">
        <v>0.50999231700000003</v>
      </c>
      <c r="U1399" s="2">
        <v>89.72</v>
      </c>
      <c r="V1399" s="2">
        <v>3.17</v>
      </c>
      <c r="W1399" s="2">
        <v>2.5</v>
      </c>
      <c r="X1399" s="2">
        <v>6</v>
      </c>
      <c r="Y1399" s="2">
        <v>5.47</v>
      </c>
      <c r="Z1399" s="2">
        <v>-4.6929999999999999E-2</v>
      </c>
      <c r="AA1399" s="2">
        <v>-5.1389999999999998E-2</v>
      </c>
      <c r="AB1399" s="2">
        <v>26.184240670000001</v>
      </c>
    </row>
    <row r="1400" spans="1:28" x14ac:dyDescent="0.2">
      <c r="A1400" s="8">
        <v>3020</v>
      </c>
      <c r="B1400" s="5" t="s">
        <v>4757</v>
      </c>
      <c r="C1400" s="5" t="s">
        <v>4758</v>
      </c>
      <c r="D1400" s="5" t="s">
        <v>1450</v>
      </c>
      <c r="E1400" s="5" t="s">
        <v>1451</v>
      </c>
      <c r="F1400" s="10">
        <v>2017</v>
      </c>
      <c r="G1400" s="10" t="s">
        <v>16</v>
      </c>
      <c r="H1400" s="10"/>
      <c r="I1400" s="10">
        <v>700</v>
      </c>
      <c r="J1400" s="10" t="s">
        <v>51</v>
      </c>
      <c r="K1400" s="10" t="s">
        <v>1354</v>
      </c>
      <c r="L1400" s="10" t="s">
        <v>18</v>
      </c>
      <c r="M1400" s="11">
        <v>1</v>
      </c>
      <c r="N1400" s="10">
        <v>1</v>
      </c>
      <c r="O1400" s="12" t="s">
        <v>4759</v>
      </c>
      <c r="P1400" s="11">
        <f ca="1">IFERROR(__xludf.DUMMYFUNCTION("COUNTA(SPLIT(Q1400,"" ""))"),172)</f>
        <v>172</v>
      </c>
      <c r="Q1400" s="11">
        <v>16</v>
      </c>
      <c r="R1400" s="11">
        <f ca="1">IFERROR(__xludf.DUMMYFUNCTION("COUNTA(SPLIT($Q1400,CHAR(10),FALSE))"),1)</f>
        <v>1</v>
      </c>
      <c r="S1400" s="2">
        <v>0.324048269</v>
      </c>
      <c r="T1400" s="2">
        <v>0.47458120500000001</v>
      </c>
      <c r="U1400" s="2">
        <v>82.41</v>
      </c>
      <c r="V1400" s="2">
        <v>4.45</v>
      </c>
      <c r="W1400" s="2">
        <v>4.84</v>
      </c>
      <c r="X1400" s="2">
        <v>7</v>
      </c>
      <c r="Y1400" s="2">
        <v>6</v>
      </c>
      <c r="Z1400" s="2">
        <v>0.1162</v>
      </c>
      <c r="AA1400" s="2">
        <v>0.10365000000000001</v>
      </c>
      <c r="AB1400" s="2">
        <v>24.814032009999998</v>
      </c>
    </row>
    <row r="1401" spans="1:28" x14ac:dyDescent="0.2">
      <c r="A1401" s="8">
        <v>3021</v>
      </c>
      <c r="B1401" s="5" t="s">
        <v>4760</v>
      </c>
      <c r="C1401" s="5" t="s">
        <v>4761</v>
      </c>
      <c r="D1401" s="5" t="s">
        <v>3031</v>
      </c>
      <c r="E1401" s="5" t="s">
        <v>4762</v>
      </c>
      <c r="F1401" s="10">
        <v>2017</v>
      </c>
      <c r="G1401" s="10" t="s">
        <v>68</v>
      </c>
      <c r="H1401" s="10"/>
      <c r="I1401" s="10">
        <v>1100</v>
      </c>
      <c r="J1401" s="10" t="s">
        <v>17</v>
      </c>
      <c r="K1401" s="10" t="s">
        <v>1354</v>
      </c>
      <c r="L1401" s="10" t="s">
        <v>18</v>
      </c>
      <c r="M1401" s="11">
        <v>1</v>
      </c>
      <c r="N1401" s="10">
        <v>1</v>
      </c>
      <c r="O1401" s="12" t="s">
        <v>4763</v>
      </c>
      <c r="P1401" s="11">
        <f ca="1">IFERROR(__xludf.DUMMYFUNCTION("COUNTA(SPLIT(Q1401,"" ""))"),175)</f>
        <v>175</v>
      </c>
      <c r="Q1401" s="11">
        <v>10</v>
      </c>
      <c r="R1401" s="11">
        <f ca="1">IFERROR(__xludf.DUMMYFUNCTION("COUNTA(SPLIT($Q1401,CHAR(10),FALSE))"),2)</f>
        <v>2</v>
      </c>
      <c r="S1401" s="2">
        <v>0.19403793799999999</v>
      </c>
      <c r="T1401" s="2">
        <v>0.50025447700000003</v>
      </c>
      <c r="U1401" s="2">
        <v>59.97</v>
      </c>
      <c r="V1401" s="2">
        <v>9.32</v>
      </c>
      <c r="W1401" s="2">
        <v>9.76</v>
      </c>
      <c r="X1401" s="2">
        <v>11</v>
      </c>
      <c r="Y1401" s="2">
        <v>7.89</v>
      </c>
      <c r="Z1401" s="2">
        <v>0.15594</v>
      </c>
      <c r="AA1401" s="2">
        <v>0.15457000000000001</v>
      </c>
      <c r="AB1401" s="2">
        <v>18.939770150000001</v>
      </c>
    </row>
    <row r="1402" spans="1:28" x14ac:dyDescent="0.2">
      <c r="A1402" s="8">
        <v>3022</v>
      </c>
      <c r="B1402" s="5" t="s">
        <v>4764</v>
      </c>
      <c r="C1402" s="5" t="s">
        <v>4765</v>
      </c>
      <c r="D1402" s="5" t="s">
        <v>3031</v>
      </c>
      <c r="E1402" s="5" t="s">
        <v>4766</v>
      </c>
      <c r="F1402" s="10">
        <v>2017</v>
      </c>
      <c r="G1402" s="10" t="s">
        <v>68</v>
      </c>
      <c r="H1402" s="10"/>
      <c r="I1402" s="10">
        <v>1300</v>
      </c>
      <c r="J1402" s="10" t="s">
        <v>17</v>
      </c>
      <c r="K1402" s="10" t="s">
        <v>1354</v>
      </c>
      <c r="L1402" s="10" t="s">
        <v>18</v>
      </c>
      <c r="M1402" s="11">
        <v>1</v>
      </c>
      <c r="N1402" s="10">
        <v>1</v>
      </c>
      <c r="O1402" s="12" t="s">
        <v>4767</v>
      </c>
      <c r="P1402" s="11">
        <f ca="1">IFERROR(__xludf.DUMMYFUNCTION("COUNTA(SPLIT(Q1402,"" ""))"),199)</f>
        <v>199</v>
      </c>
      <c r="Q1402" s="11">
        <v>7</v>
      </c>
      <c r="R1402" s="11">
        <f ca="1">IFERROR(__xludf.DUMMYFUNCTION("COUNTA(SPLIT($Q1402,CHAR(10),FALSE))"),2)</f>
        <v>2</v>
      </c>
      <c r="S1402" s="2">
        <v>-0.65595813300000005</v>
      </c>
      <c r="T1402" s="2">
        <v>0.453893828</v>
      </c>
      <c r="U1402" s="2">
        <v>45.67</v>
      </c>
      <c r="V1402" s="2">
        <v>13.92</v>
      </c>
      <c r="W1402" s="2">
        <v>15.78</v>
      </c>
      <c r="X1402" s="2">
        <v>14</v>
      </c>
      <c r="Y1402" s="2">
        <v>8.7899999999999991</v>
      </c>
      <c r="Z1402" s="2">
        <v>0.20856</v>
      </c>
      <c r="AA1402" s="2">
        <v>0.16333</v>
      </c>
      <c r="AB1402" s="2">
        <v>13.27081909</v>
      </c>
    </row>
    <row r="1403" spans="1:28" x14ac:dyDescent="0.2">
      <c r="A1403" s="8">
        <v>3023</v>
      </c>
      <c r="B1403" s="5" t="s">
        <v>4768</v>
      </c>
      <c r="C1403" s="5" t="s">
        <v>4769</v>
      </c>
      <c r="D1403" s="5"/>
      <c r="E1403" s="5" t="s">
        <v>4770</v>
      </c>
      <c r="F1403" s="10">
        <v>2017</v>
      </c>
      <c r="G1403" s="10" t="s">
        <v>68</v>
      </c>
      <c r="H1403" s="10"/>
      <c r="I1403" s="10">
        <v>1100</v>
      </c>
      <c r="J1403" s="10" t="s">
        <v>17</v>
      </c>
      <c r="K1403" s="10" t="s">
        <v>1354</v>
      </c>
      <c r="L1403" s="10" t="s">
        <v>18</v>
      </c>
      <c r="M1403" s="11">
        <v>1</v>
      </c>
      <c r="N1403" s="10">
        <v>1</v>
      </c>
      <c r="O1403" s="12" t="s">
        <v>4771</v>
      </c>
      <c r="P1403" s="11">
        <f ca="1">IFERROR(__xludf.DUMMYFUNCTION("COUNTA(SPLIT(Q1403,"" ""))"),173)</f>
        <v>173</v>
      </c>
      <c r="Q1403" s="11">
        <v>11</v>
      </c>
      <c r="R1403" s="11">
        <f ca="1">IFERROR(__xludf.DUMMYFUNCTION("COUNTA(SPLIT($Q1403,CHAR(10),FALSE))"),1)</f>
        <v>1</v>
      </c>
      <c r="S1403" s="2">
        <v>-2.3237932790000002</v>
      </c>
      <c r="T1403" s="2">
        <v>0.480932884</v>
      </c>
      <c r="U1403" s="2">
        <v>47.11</v>
      </c>
      <c r="V1403" s="2">
        <v>10.64</v>
      </c>
      <c r="W1403" s="2">
        <v>10.81</v>
      </c>
      <c r="X1403" s="2">
        <v>12</v>
      </c>
      <c r="Y1403" s="2">
        <v>10.38</v>
      </c>
      <c r="Z1403" s="2">
        <v>0.34977000000000003</v>
      </c>
      <c r="AA1403" s="2">
        <v>0.33487</v>
      </c>
      <c r="AB1403" s="2">
        <v>6.7806143680000002</v>
      </c>
    </row>
    <row r="1404" spans="1:28" x14ac:dyDescent="0.2">
      <c r="A1404" s="8">
        <v>3024</v>
      </c>
      <c r="B1404" s="5" t="s">
        <v>4772</v>
      </c>
      <c r="C1404" s="5" t="s">
        <v>4773</v>
      </c>
      <c r="D1404" s="5" t="s">
        <v>3031</v>
      </c>
      <c r="E1404" s="5" t="s">
        <v>4774</v>
      </c>
      <c r="F1404" s="10">
        <v>2017</v>
      </c>
      <c r="G1404" s="10" t="s">
        <v>68</v>
      </c>
      <c r="H1404" s="10"/>
      <c r="I1404" s="10">
        <v>1100</v>
      </c>
      <c r="J1404" s="10" t="s">
        <v>17</v>
      </c>
      <c r="K1404" s="10"/>
      <c r="L1404" s="10" t="s">
        <v>18</v>
      </c>
      <c r="M1404" s="11">
        <v>1</v>
      </c>
      <c r="N1404" s="10">
        <v>1</v>
      </c>
      <c r="O1404" s="12" t="s">
        <v>4775</v>
      </c>
      <c r="P1404" s="11">
        <f ca="1">IFERROR(__xludf.DUMMYFUNCTION("COUNTA(SPLIT(Q1404,"" ""))"),153)</f>
        <v>153</v>
      </c>
      <c r="Q1404" s="11">
        <v>8</v>
      </c>
      <c r="R1404" s="11">
        <f ca="1">IFERROR(__xludf.DUMMYFUNCTION("COUNTA(SPLIT($Q1404,CHAR(10),FALSE))"),1)</f>
        <v>1</v>
      </c>
      <c r="S1404" s="2">
        <v>0.79070411200000001</v>
      </c>
      <c r="T1404" s="2">
        <v>0.52899327200000001</v>
      </c>
      <c r="U1404" s="2">
        <v>49.3</v>
      </c>
      <c r="V1404" s="2">
        <v>11.23</v>
      </c>
      <c r="W1404" s="2">
        <v>12.11</v>
      </c>
      <c r="X1404" s="2">
        <v>14</v>
      </c>
      <c r="Y1404" s="2">
        <v>8.5500000000000007</v>
      </c>
      <c r="Z1404" s="2">
        <v>0.246</v>
      </c>
      <c r="AA1404" s="2">
        <v>0.24873000000000001</v>
      </c>
      <c r="AB1404" s="2">
        <v>16.91542136</v>
      </c>
    </row>
    <row r="1405" spans="1:28" x14ac:dyDescent="0.2">
      <c r="A1405" s="8">
        <v>3025</v>
      </c>
      <c r="B1405" s="5" t="s">
        <v>4776</v>
      </c>
      <c r="C1405" s="5" t="s">
        <v>4777</v>
      </c>
      <c r="D1405" s="5" t="s">
        <v>3031</v>
      </c>
      <c r="E1405" s="5" t="s">
        <v>4778</v>
      </c>
      <c r="F1405" s="10">
        <v>2017</v>
      </c>
      <c r="G1405" s="10" t="s">
        <v>68</v>
      </c>
      <c r="H1405" s="10"/>
      <c r="I1405" s="10">
        <v>1300</v>
      </c>
      <c r="J1405" s="10" t="s">
        <v>17</v>
      </c>
      <c r="K1405" s="10"/>
      <c r="L1405" s="10" t="s">
        <v>18</v>
      </c>
      <c r="M1405" s="11">
        <v>1</v>
      </c>
      <c r="N1405" s="10">
        <v>1</v>
      </c>
      <c r="O1405" s="12" t="s">
        <v>4779</v>
      </c>
      <c r="P1405" s="11">
        <f ca="1">IFERROR(__xludf.DUMMYFUNCTION("COUNTA(SPLIT(Q1405,"" ""))"),180)</f>
        <v>180</v>
      </c>
      <c r="Q1405" s="11">
        <v>8</v>
      </c>
      <c r="R1405" s="11">
        <f ca="1">IFERROR(__xludf.DUMMYFUNCTION("COUNTA(SPLIT($Q1405,CHAR(10),FALSE))"),1)</f>
        <v>1</v>
      </c>
      <c r="S1405" s="2">
        <v>-0.64727014400000005</v>
      </c>
      <c r="T1405" s="2">
        <v>0.45769451</v>
      </c>
      <c r="U1405" s="2">
        <v>56.74</v>
      </c>
      <c r="V1405" s="2">
        <v>10.97</v>
      </c>
      <c r="W1405" s="2">
        <v>12.79</v>
      </c>
      <c r="X1405" s="2">
        <v>12</v>
      </c>
      <c r="Y1405" s="2">
        <v>8.51</v>
      </c>
      <c r="Z1405" s="2">
        <v>0.23336999999999999</v>
      </c>
      <c r="AA1405" s="2">
        <v>0.22381999999999999</v>
      </c>
      <c r="AB1405" s="2">
        <v>15.29981701</v>
      </c>
    </row>
    <row r="1406" spans="1:28" x14ac:dyDescent="0.2">
      <c r="A1406" s="8">
        <v>3026</v>
      </c>
      <c r="B1406" s="5" t="s">
        <v>4780</v>
      </c>
      <c r="C1406" s="5" t="s">
        <v>4781</v>
      </c>
      <c r="D1406" s="5" t="s">
        <v>2705</v>
      </c>
      <c r="E1406" s="14" t="s">
        <v>1402</v>
      </c>
      <c r="F1406" s="10">
        <v>2017</v>
      </c>
      <c r="G1406" s="10" t="s">
        <v>16</v>
      </c>
      <c r="H1406" s="10"/>
      <c r="I1406" s="10">
        <v>500</v>
      </c>
      <c r="J1406" s="10" t="s">
        <v>17</v>
      </c>
      <c r="K1406" s="10" t="s">
        <v>1354</v>
      </c>
      <c r="L1406" s="10" t="s">
        <v>18</v>
      </c>
      <c r="M1406" s="11">
        <v>1</v>
      </c>
      <c r="N1406" s="10">
        <v>1</v>
      </c>
      <c r="O1406" s="12" t="s">
        <v>4782</v>
      </c>
      <c r="P1406" s="11">
        <f ca="1">IFERROR(__xludf.DUMMYFUNCTION("COUNTA(SPLIT(Q1406,"" ""))"),174)</f>
        <v>174</v>
      </c>
      <c r="Q1406" s="11">
        <v>16</v>
      </c>
      <c r="R1406" s="11">
        <f ca="1">IFERROR(__xludf.DUMMYFUNCTION("COUNTA(SPLIT($Q1406,CHAR(10),FALSE))"),1)</f>
        <v>1</v>
      </c>
      <c r="S1406" s="2">
        <v>-0.78516812700000005</v>
      </c>
      <c r="T1406" s="2">
        <v>0.51288827199999998</v>
      </c>
      <c r="U1406" s="2">
        <v>89.8</v>
      </c>
      <c r="V1406" s="2">
        <v>3.44</v>
      </c>
      <c r="W1406" s="2">
        <v>2.59</v>
      </c>
      <c r="X1406" s="2">
        <v>7</v>
      </c>
      <c r="Y1406" s="2">
        <v>5.26</v>
      </c>
      <c r="Z1406" s="2">
        <v>-5.1650000000000001E-2</v>
      </c>
      <c r="AA1406" s="2">
        <v>-5.0340000000000003E-2</v>
      </c>
      <c r="AB1406" s="2">
        <v>30.125468699999999</v>
      </c>
    </row>
    <row r="1407" spans="1:28" x14ac:dyDescent="0.2">
      <c r="A1407" s="8">
        <v>3027</v>
      </c>
      <c r="B1407" s="5" t="s">
        <v>4780</v>
      </c>
      <c r="C1407" s="5" t="s">
        <v>4781</v>
      </c>
      <c r="D1407" s="5" t="s">
        <v>1401</v>
      </c>
      <c r="E1407" s="14" t="s">
        <v>1402</v>
      </c>
      <c r="F1407" s="10">
        <v>2017</v>
      </c>
      <c r="G1407" s="10" t="s">
        <v>16</v>
      </c>
      <c r="H1407" s="10"/>
      <c r="I1407" s="10">
        <v>700</v>
      </c>
      <c r="J1407" s="10" t="s">
        <v>51</v>
      </c>
      <c r="K1407" s="10" t="s">
        <v>1354</v>
      </c>
      <c r="L1407" s="10" t="s">
        <v>18</v>
      </c>
      <c r="M1407" s="11">
        <v>1</v>
      </c>
      <c r="N1407" s="10">
        <v>1</v>
      </c>
      <c r="O1407" s="12" t="s">
        <v>4783</v>
      </c>
      <c r="P1407" s="11">
        <f ca="1">IFERROR(__xludf.DUMMYFUNCTION("COUNTA(SPLIT(Q1407,"" ""))"),192)</f>
        <v>192</v>
      </c>
      <c r="Q1407" s="11">
        <v>15</v>
      </c>
      <c r="R1407" s="11">
        <f ca="1">IFERROR(__xludf.DUMMYFUNCTION("COUNTA(SPLIT($Q1407,CHAR(10),FALSE))"),3)</f>
        <v>3</v>
      </c>
      <c r="S1407" s="2">
        <v>-0.43503974499999998</v>
      </c>
      <c r="T1407" s="2">
        <v>0.44415980399999999</v>
      </c>
      <c r="U1407" s="2">
        <v>79.72</v>
      </c>
      <c r="V1407" s="2">
        <v>5.32</v>
      </c>
      <c r="W1407" s="2">
        <v>5.96</v>
      </c>
      <c r="X1407" s="2">
        <v>8</v>
      </c>
      <c r="Y1407" s="2">
        <v>6.33</v>
      </c>
      <c r="Z1407" s="2">
        <v>4.4299999999999999E-2</v>
      </c>
      <c r="AA1407" s="2">
        <v>2.7369999999999998E-2</v>
      </c>
      <c r="AB1407" s="2">
        <v>24.97914531</v>
      </c>
    </row>
    <row r="1408" spans="1:28" x14ac:dyDescent="0.2">
      <c r="A1408" s="8">
        <v>3029</v>
      </c>
      <c r="B1408" s="5" t="s">
        <v>4784</v>
      </c>
      <c r="C1408" s="5" t="s">
        <v>4785</v>
      </c>
      <c r="D1408" s="5" t="s">
        <v>2705</v>
      </c>
      <c r="E1408" s="14" t="s">
        <v>1402</v>
      </c>
      <c r="F1408" s="10">
        <v>2017</v>
      </c>
      <c r="G1408" s="10" t="s">
        <v>16</v>
      </c>
      <c r="H1408" s="10"/>
      <c r="I1408" s="10">
        <v>700</v>
      </c>
      <c r="J1408" s="10" t="s">
        <v>17</v>
      </c>
      <c r="K1408" s="10" t="s">
        <v>1354</v>
      </c>
      <c r="L1408" s="10" t="s">
        <v>18</v>
      </c>
      <c r="M1408" s="11">
        <v>1</v>
      </c>
      <c r="N1408" s="10">
        <v>1</v>
      </c>
      <c r="O1408" s="12" t="s">
        <v>4786</v>
      </c>
      <c r="P1408" s="11">
        <f ca="1">IFERROR(__xludf.DUMMYFUNCTION("COUNTA(SPLIT(Q1408,"" ""))"),191)</f>
        <v>191</v>
      </c>
      <c r="Q1408" s="11">
        <v>14</v>
      </c>
      <c r="R1408" s="11">
        <f ca="1">IFERROR(__xludf.DUMMYFUNCTION("COUNTA(SPLIT($Q1408,CHAR(10),FALSE))"),1)</f>
        <v>1</v>
      </c>
      <c r="S1408" s="2">
        <v>-1.652496145</v>
      </c>
      <c r="T1408" s="2">
        <v>0.486495124</v>
      </c>
      <c r="U1408" s="2">
        <v>94.25</v>
      </c>
      <c r="V1408" s="2">
        <v>3.28</v>
      </c>
      <c r="W1408" s="2">
        <v>2.88</v>
      </c>
      <c r="X1408" s="2">
        <v>5</v>
      </c>
      <c r="Y1408" s="2">
        <v>7.16</v>
      </c>
      <c r="Z1408" s="2">
        <v>-9.9799999999999993E-3</v>
      </c>
      <c r="AA1408" s="2">
        <v>-1.822E-2</v>
      </c>
      <c r="AB1408" s="2">
        <v>22.930569779999999</v>
      </c>
    </row>
    <row r="1409" spans="1:28" x14ac:dyDescent="0.2">
      <c r="A1409" s="8">
        <v>3031</v>
      </c>
      <c r="B1409" s="5" t="s">
        <v>4787</v>
      </c>
      <c r="C1409" s="5" t="s">
        <v>4788</v>
      </c>
      <c r="D1409" s="5" t="s">
        <v>3031</v>
      </c>
      <c r="E1409" s="5" t="s">
        <v>4789</v>
      </c>
      <c r="F1409" s="10">
        <v>2017</v>
      </c>
      <c r="G1409" s="10" t="s">
        <v>68</v>
      </c>
      <c r="H1409" s="10"/>
      <c r="I1409" s="10">
        <v>1500</v>
      </c>
      <c r="J1409" s="10" t="s">
        <v>17</v>
      </c>
      <c r="K1409" s="10" t="s">
        <v>1354</v>
      </c>
      <c r="L1409" s="10" t="s">
        <v>18</v>
      </c>
      <c r="M1409" s="11">
        <v>1</v>
      </c>
      <c r="N1409" s="10">
        <v>1</v>
      </c>
      <c r="O1409" s="12" t="s">
        <v>4790</v>
      </c>
      <c r="P1409" s="11">
        <f ca="1">IFERROR(__xludf.DUMMYFUNCTION("COUNTA(SPLIT(Q1409,"" ""))"),183)</f>
        <v>183</v>
      </c>
      <c r="Q1409" s="11">
        <v>7</v>
      </c>
      <c r="R1409" s="11">
        <f ca="1">IFERROR(__xludf.DUMMYFUNCTION("COUNTA(SPLIT($Q1409,CHAR(10),FALSE))"),1)</f>
        <v>1</v>
      </c>
      <c r="S1409" s="2">
        <v>-0.986988435</v>
      </c>
      <c r="T1409" s="2">
        <v>0.487362719</v>
      </c>
      <c r="U1409" s="2">
        <v>40.22</v>
      </c>
      <c r="V1409" s="2">
        <v>14.14</v>
      </c>
      <c r="W1409" s="2">
        <v>15.18</v>
      </c>
      <c r="X1409" s="2">
        <v>16</v>
      </c>
      <c r="Y1409" s="2">
        <v>10.11</v>
      </c>
      <c r="Z1409" s="2">
        <v>0.37267</v>
      </c>
      <c r="AA1409" s="2">
        <v>0.35959000000000002</v>
      </c>
      <c r="AB1409" s="2">
        <v>14.48372533</v>
      </c>
    </row>
    <row r="1410" spans="1:28" x14ac:dyDescent="0.2">
      <c r="A1410" s="8">
        <v>3032</v>
      </c>
      <c r="B1410" s="5" t="s">
        <v>4791</v>
      </c>
      <c r="C1410" s="5" t="s">
        <v>4792</v>
      </c>
      <c r="D1410" s="5" t="s">
        <v>3031</v>
      </c>
      <c r="E1410" s="5" t="s">
        <v>4793</v>
      </c>
      <c r="F1410" s="10">
        <v>2017</v>
      </c>
      <c r="G1410" s="10" t="s">
        <v>68</v>
      </c>
      <c r="H1410" s="10"/>
      <c r="I1410" s="10">
        <v>1300</v>
      </c>
      <c r="J1410" s="10" t="s">
        <v>17</v>
      </c>
      <c r="K1410" s="10" t="s">
        <v>1354</v>
      </c>
      <c r="L1410" s="10" t="s">
        <v>18</v>
      </c>
      <c r="M1410" s="11">
        <v>1</v>
      </c>
      <c r="N1410" s="10">
        <v>1</v>
      </c>
      <c r="O1410" s="12" t="s">
        <v>4794</v>
      </c>
      <c r="P1410" s="11">
        <f ca="1">IFERROR(__xludf.DUMMYFUNCTION("COUNTA(SPLIT(Q1410,"" ""))"),180)</f>
        <v>180</v>
      </c>
      <c r="Q1410" s="11">
        <v>7</v>
      </c>
      <c r="R1410" s="11">
        <f ca="1">IFERROR(__xludf.DUMMYFUNCTION("COUNTA(SPLIT($Q1410,CHAR(10),FALSE))"),2)</f>
        <v>2</v>
      </c>
      <c r="S1410" s="2">
        <v>0.42146586600000002</v>
      </c>
      <c r="T1410" s="2">
        <v>0.53815025500000002</v>
      </c>
      <c r="U1410" s="2">
        <v>56.8</v>
      </c>
      <c r="V1410" s="2">
        <v>11.8</v>
      </c>
      <c r="W1410" s="2">
        <v>12.83</v>
      </c>
      <c r="X1410" s="2">
        <v>13</v>
      </c>
      <c r="Y1410" s="2">
        <v>7.27</v>
      </c>
      <c r="Z1410" s="2">
        <v>0.15828</v>
      </c>
      <c r="AA1410" s="2">
        <v>0.15828</v>
      </c>
      <c r="AB1410" s="2">
        <v>18.734156850000002</v>
      </c>
    </row>
    <row r="1411" spans="1:28" x14ac:dyDescent="0.2">
      <c r="A1411" s="8">
        <v>3033</v>
      </c>
      <c r="B1411" s="5" t="s">
        <v>4795</v>
      </c>
      <c r="C1411" s="5" t="s">
        <v>4796</v>
      </c>
      <c r="D1411" s="5" t="s">
        <v>3031</v>
      </c>
      <c r="E1411" s="5" t="s">
        <v>4797</v>
      </c>
      <c r="F1411" s="10">
        <v>2017</v>
      </c>
      <c r="G1411" s="10" t="s">
        <v>68</v>
      </c>
      <c r="H1411" s="10"/>
      <c r="I1411" s="10">
        <v>900</v>
      </c>
      <c r="J1411" s="10" t="s">
        <v>17</v>
      </c>
      <c r="K1411" s="10"/>
      <c r="L1411" s="10" t="s">
        <v>18</v>
      </c>
      <c r="M1411" s="11">
        <v>1</v>
      </c>
      <c r="N1411" s="10">
        <v>1</v>
      </c>
      <c r="O1411" s="12" t="s">
        <v>4798</v>
      </c>
      <c r="P1411" s="11">
        <f ca="1">IFERROR(__xludf.DUMMYFUNCTION("COUNTA(SPLIT(Q1411,"" ""))"),156)</f>
        <v>156</v>
      </c>
      <c r="Q1411" s="11">
        <v>11</v>
      </c>
      <c r="R1411" s="11">
        <f ca="1">IFERROR(__xludf.DUMMYFUNCTION("COUNTA(SPLIT($Q1411,CHAR(10),FALSE))"),1)</f>
        <v>1</v>
      </c>
      <c r="S1411" s="2">
        <v>1.324920272</v>
      </c>
      <c r="T1411" s="2">
        <v>0.54925065299999998</v>
      </c>
      <c r="U1411" s="2">
        <v>66.08</v>
      </c>
      <c r="V1411" s="2">
        <v>7.57</v>
      </c>
      <c r="W1411" s="2">
        <v>8.06</v>
      </c>
      <c r="X1411" s="2">
        <v>10</v>
      </c>
      <c r="Y1411" s="2">
        <v>7.88</v>
      </c>
      <c r="Z1411" s="2">
        <v>0.10340000000000001</v>
      </c>
      <c r="AA1411" s="2">
        <v>0.10711</v>
      </c>
      <c r="AB1411" s="2">
        <v>23.812276870000002</v>
      </c>
    </row>
    <row r="1412" spans="1:28" x14ac:dyDescent="0.2">
      <c r="A1412" s="8">
        <v>3034</v>
      </c>
      <c r="B1412" s="5" t="s">
        <v>4279</v>
      </c>
      <c r="C1412" s="5" t="s">
        <v>4799</v>
      </c>
      <c r="D1412" s="5" t="s">
        <v>2855</v>
      </c>
      <c r="E1412" s="5" t="s">
        <v>4800</v>
      </c>
      <c r="F1412" s="10">
        <v>2017</v>
      </c>
      <c r="G1412" s="10" t="s">
        <v>68</v>
      </c>
      <c r="H1412" s="10"/>
      <c r="I1412" s="10">
        <v>1100</v>
      </c>
      <c r="J1412" s="10" t="s">
        <v>17</v>
      </c>
      <c r="K1412" s="10" t="s">
        <v>2857</v>
      </c>
      <c r="L1412" s="10" t="s">
        <v>18</v>
      </c>
      <c r="M1412" s="11">
        <v>1</v>
      </c>
      <c r="N1412" s="10">
        <v>1</v>
      </c>
      <c r="O1412" s="12" t="s">
        <v>4801</v>
      </c>
      <c r="P1412" s="11">
        <f ca="1">IFERROR(__xludf.DUMMYFUNCTION("COUNTA(SPLIT(Q1412,"" ""))"),169)</f>
        <v>169</v>
      </c>
      <c r="Q1412" s="11">
        <v>11</v>
      </c>
      <c r="R1412" s="11">
        <f ca="1">IFERROR(__xludf.DUMMYFUNCTION("COUNTA(SPLIT($Q1412,CHAR(10),FALSE))"),3)</f>
        <v>3</v>
      </c>
      <c r="S1412" s="2">
        <v>0.51288893199999996</v>
      </c>
      <c r="T1412" s="2">
        <v>0.528288745</v>
      </c>
      <c r="U1412" s="2">
        <v>55.61</v>
      </c>
      <c r="V1412" s="2">
        <v>9.43</v>
      </c>
      <c r="W1412" s="2">
        <v>9.1999999999999993</v>
      </c>
      <c r="X1412" s="2">
        <v>12</v>
      </c>
      <c r="Y1412" s="2">
        <v>9.23</v>
      </c>
      <c r="Z1412" s="2">
        <v>0.16114000000000001</v>
      </c>
      <c r="AA1412" s="2">
        <v>0.15867000000000001</v>
      </c>
      <c r="AB1412" s="2">
        <v>20.344819000000001</v>
      </c>
    </row>
    <row r="1413" spans="1:28" x14ac:dyDescent="0.2">
      <c r="A1413" s="8">
        <v>3035</v>
      </c>
      <c r="B1413" s="5" t="s">
        <v>4279</v>
      </c>
      <c r="C1413" s="5" t="s">
        <v>4802</v>
      </c>
      <c r="D1413" s="5" t="s">
        <v>2855</v>
      </c>
      <c r="E1413" s="5" t="s">
        <v>4803</v>
      </c>
      <c r="F1413" s="10">
        <v>2017</v>
      </c>
      <c r="G1413" s="10" t="s">
        <v>68</v>
      </c>
      <c r="H1413" s="10"/>
      <c r="I1413" s="10">
        <v>1300</v>
      </c>
      <c r="J1413" s="10" t="s">
        <v>17</v>
      </c>
      <c r="K1413" s="10" t="s">
        <v>2857</v>
      </c>
      <c r="L1413" s="10" t="s">
        <v>18</v>
      </c>
      <c r="M1413" s="11">
        <v>1</v>
      </c>
      <c r="N1413" s="10">
        <v>1</v>
      </c>
      <c r="O1413" s="12" t="s">
        <v>4804</v>
      </c>
      <c r="P1413" s="11">
        <f ca="1">IFERROR(__xludf.DUMMYFUNCTION("COUNTA(SPLIT(Q1413,"" ""))"),197)</f>
        <v>197</v>
      </c>
      <c r="Q1413" s="11">
        <v>12</v>
      </c>
      <c r="R1413" s="11">
        <f ca="1">IFERROR(__xludf.DUMMYFUNCTION("COUNTA(SPLIT($Q1413,CHAR(10),FALSE))"),2)</f>
        <v>2</v>
      </c>
      <c r="S1413" s="2">
        <v>-0.456771963</v>
      </c>
      <c r="T1413" s="2">
        <v>0.483466022</v>
      </c>
      <c r="U1413" s="2">
        <v>53.11</v>
      </c>
      <c r="V1413" s="2">
        <v>9.9700000000000006</v>
      </c>
      <c r="W1413" s="2">
        <v>11.38</v>
      </c>
      <c r="X1413" s="2">
        <v>12</v>
      </c>
      <c r="Y1413" s="2">
        <v>10.73</v>
      </c>
      <c r="Z1413" s="2">
        <v>0.26588000000000001</v>
      </c>
      <c r="AA1413" s="2">
        <v>0.2248</v>
      </c>
      <c r="AB1413" s="2">
        <v>10.643041419999999</v>
      </c>
    </row>
    <row r="1414" spans="1:28" x14ac:dyDescent="0.2">
      <c r="A1414" s="8">
        <v>3036</v>
      </c>
      <c r="B1414" s="5" t="s">
        <v>4279</v>
      </c>
      <c r="C1414" s="5" t="s">
        <v>4805</v>
      </c>
      <c r="D1414" s="5" t="s">
        <v>2855</v>
      </c>
      <c r="E1414" s="5" t="s">
        <v>4806</v>
      </c>
      <c r="F1414" s="10">
        <v>2017</v>
      </c>
      <c r="G1414" s="10" t="s">
        <v>68</v>
      </c>
      <c r="H1414" s="10"/>
      <c r="I1414" s="10">
        <v>1100</v>
      </c>
      <c r="J1414" s="10" t="s">
        <v>17</v>
      </c>
      <c r="K1414" s="10" t="s">
        <v>2857</v>
      </c>
      <c r="L1414" s="10" t="s">
        <v>18</v>
      </c>
      <c r="M1414" s="11">
        <v>1</v>
      </c>
      <c r="N1414" s="10">
        <v>1</v>
      </c>
      <c r="O1414" s="12" t="s">
        <v>4807</v>
      </c>
      <c r="P1414" s="11">
        <f ca="1">IFERROR(__xludf.DUMMYFUNCTION("COUNTA(SPLIT(Q1414,"" ""))"),174)</f>
        <v>174</v>
      </c>
      <c r="Q1414" s="11">
        <v>11</v>
      </c>
      <c r="R1414" s="11">
        <f ca="1">IFERROR(__xludf.DUMMYFUNCTION("COUNTA(SPLIT($Q1414,CHAR(10),FALSE))"),3)</f>
        <v>3</v>
      </c>
      <c r="S1414" s="2">
        <v>-0.63741209399999998</v>
      </c>
      <c r="T1414" s="2">
        <v>0.45648856700000001</v>
      </c>
      <c r="U1414" s="2">
        <v>50.46</v>
      </c>
      <c r="V1414" s="2">
        <v>10.220000000000001</v>
      </c>
      <c r="W1414" s="2">
        <v>10.039999999999999</v>
      </c>
      <c r="X1414" s="2">
        <v>13</v>
      </c>
      <c r="Y1414" s="2">
        <v>9.6999999999999993</v>
      </c>
      <c r="Z1414" s="2">
        <v>0.24156</v>
      </c>
      <c r="AA1414" s="2">
        <v>0.23451</v>
      </c>
      <c r="AB1414" s="2">
        <v>15.67392435</v>
      </c>
    </row>
    <row r="1415" spans="1:28" x14ac:dyDescent="0.2">
      <c r="A1415" s="8">
        <v>3037</v>
      </c>
      <c r="B1415" s="5" t="s">
        <v>4279</v>
      </c>
      <c r="C1415" s="5" t="s">
        <v>4808</v>
      </c>
      <c r="D1415" s="5" t="s">
        <v>2855</v>
      </c>
      <c r="E1415" s="5" t="s">
        <v>4809</v>
      </c>
      <c r="F1415" s="10">
        <v>2017</v>
      </c>
      <c r="G1415" s="10" t="s">
        <v>68</v>
      </c>
      <c r="H1415" s="10"/>
      <c r="I1415" s="10">
        <v>900</v>
      </c>
      <c r="J1415" s="10" t="s">
        <v>17</v>
      </c>
      <c r="K1415" s="10" t="s">
        <v>2857</v>
      </c>
      <c r="L1415" s="10" t="s">
        <v>18</v>
      </c>
      <c r="M1415" s="11">
        <v>1</v>
      </c>
      <c r="N1415" s="10">
        <v>1</v>
      </c>
      <c r="O1415" s="12" t="s">
        <v>4810</v>
      </c>
      <c r="P1415" s="11">
        <f ca="1">IFERROR(__xludf.DUMMYFUNCTION("COUNTA(SPLIT(Q1415,"" ""))"),197)</f>
        <v>197</v>
      </c>
      <c r="Q1415" s="11">
        <v>12</v>
      </c>
      <c r="R1415" s="11">
        <f ca="1">IFERROR(__xludf.DUMMYFUNCTION("COUNTA(SPLIT($Q1415,CHAR(10),FALSE))"),3)</f>
        <v>3</v>
      </c>
      <c r="S1415" s="2">
        <v>1.269223284</v>
      </c>
      <c r="T1415" s="2">
        <v>0.59360623499999998</v>
      </c>
      <c r="U1415" s="2">
        <v>70.88</v>
      </c>
      <c r="V1415" s="2">
        <v>7.47</v>
      </c>
      <c r="W1415" s="2">
        <v>7.46</v>
      </c>
      <c r="X1415" s="2">
        <v>10</v>
      </c>
      <c r="Y1415" s="2">
        <v>7.57</v>
      </c>
      <c r="Z1415" s="2">
        <v>4.1700000000000001E-2</v>
      </c>
      <c r="AA1415" s="2">
        <v>2.283E-2</v>
      </c>
      <c r="AB1415" s="2">
        <v>18.662374369999998</v>
      </c>
    </row>
    <row r="1416" spans="1:28" x14ac:dyDescent="0.2">
      <c r="A1416" s="8">
        <v>3038</v>
      </c>
      <c r="B1416" s="5" t="s">
        <v>4279</v>
      </c>
      <c r="C1416" s="5" t="s">
        <v>4811</v>
      </c>
      <c r="D1416" s="5" t="s">
        <v>2855</v>
      </c>
      <c r="E1416" s="5" t="s">
        <v>4812</v>
      </c>
      <c r="F1416" s="10">
        <v>2017</v>
      </c>
      <c r="G1416" s="10" t="s">
        <v>68</v>
      </c>
      <c r="H1416" s="10"/>
      <c r="I1416" s="10">
        <v>1100</v>
      </c>
      <c r="J1416" s="10" t="s">
        <v>17</v>
      </c>
      <c r="K1416" s="10" t="s">
        <v>2857</v>
      </c>
      <c r="L1416" s="10" t="s">
        <v>18</v>
      </c>
      <c r="M1416" s="11">
        <v>1</v>
      </c>
      <c r="N1416" s="10">
        <v>1</v>
      </c>
      <c r="O1416" s="12" t="s">
        <v>4813</v>
      </c>
      <c r="P1416" s="11">
        <f ca="1">IFERROR(__xludf.DUMMYFUNCTION("COUNTA(SPLIT(Q1416,"" ""))"),183)</f>
        <v>183</v>
      </c>
      <c r="Q1416" s="11">
        <v>13</v>
      </c>
      <c r="R1416" s="11">
        <f ca="1">IFERROR(__xludf.DUMMYFUNCTION("COUNTA(SPLIT($Q1416,CHAR(10),FALSE))"),3)</f>
        <v>3</v>
      </c>
      <c r="S1416" s="2">
        <v>-0.85285217199999996</v>
      </c>
      <c r="T1416" s="2">
        <v>0.46724436699999999</v>
      </c>
      <c r="U1416" s="2">
        <v>61.32</v>
      </c>
      <c r="V1416" s="2">
        <v>8.26</v>
      </c>
      <c r="W1416" s="2">
        <v>8.91</v>
      </c>
      <c r="X1416" s="2">
        <v>11</v>
      </c>
      <c r="Y1416" s="2">
        <v>9.52</v>
      </c>
      <c r="Z1416" s="2">
        <v>0.27610000000000001</v>
      </c>
      <c r="AA1416" s="2">
        <v>0.26068999999999998</v>
      </c>
      <c r="AB1416" s="2">
        <v>18.804361839999999</v>
      </c>
    </row>
    <row r="1417" spans="1:28" x14ac:dyDescent="0.2">
      <c r="A1417" s="8">
        <v>3040</v>
      </c>
      <c r="B1417" s="5" t="s">
        <v>4279</v>
      </c>
      <c r="C1417" s="5" t="s">
        <v>4814</v>
      </c>
      <c r="D1417" s="5" t="s">
        <v>2855</v>
      </c>
      <c r="E1417" s="5" t="s">
        <v>4815</v>
      </c>
      <c r="F1417" s="10">
        <v>2017</v>
      </c>
      <c r="G1417" s="10" t="s">
        <v>68</v>
      </c>
      <c r="H1417" s="10"/>
      <c r="I1417" s="10">
        <v>1300</v>
      </c>
      <c r="J1417" s="10" t="s">
        <v>17</v>
      </c>
      <c r="K1417" s="10" t="s">
        <v>2857</v>
      </c>
      <c r="L1417" s="10" t="s">
        <v>18</v>
      </c>
      <c r="M1417" s="11">
        <v>1</v>
      </c>
      <c r="N1417" s="10">
        <v>1</v>
      </c>
      <c r="O1417" s="12" t="s">
        <v>4816</v>
      </c>
      <c r="P1417" s="11">
        <f ca="1">IFERROR(__xludf.DUMMYFUNCTION("COUNTA(SPLIT(Q1417,"" ""))"),188)</f>
        <v>188</v>
      </c>
      <c r="Q1417" s="11">
        <v>9</v>
      </c>
      <c r="R1417" s="11">
        <f ca="1">IFERROR(__xludf.DUMMYFUNCTION("COUNTA(SPLIT($Q1417,CHAR(10),FALSE))"),2)</f>
        <v>2</v>
      </c>
      <c r="S1417" s="2">
        <v>-0.63088572499999995</v>
      </c>
      <c r="T1417" s="2">
        <v>0.45440988900000001</v>
      </c>
      <c r="U1417" s="2">
        <v>55.52</v>
      </c>
      <c r="V1417" s="2">
        <v>10.79</v>
      </c>
      <c r="W1417" s="2">
        <v>11.88</v>
      </c>
      <c r="X1417" s="2">
        <v>12</v>
      </c>
      <c r="Y1417" s="2">
        <v>9.32</v>
      </c>
      <c r="Z1417" s="2">
        <v>0.24831</v>
      </c>
      <c r="AA1417" s="2">
        <v>0.22542000000000001</v>
      </c>
      <c r="AB1417" s="2">
        <v>13.285177859999999</v>
      </c>
    </row>
    <row r="1418" spans="1:28" x14ac:dyDescent="0.2">
      <c r="A1418" s="8">
        <v>3041</v>
      </c>
      <c r="B1418" s="5" t="s">
        <v>4279</v>
      </c>
      <c r="C1418" s="5" t="s">
        <v>4817</v>
      </c>
      <c r="D1418" s="5" t="s">
        <v>2855</v>
      </c>
      <c r="E1418" s="5" t="s">
        <v>4818</v>
      </c>
      <c r="F1418" s="10">
        <v>2017</v>
      </c>
      <c r="G1418" s="10" t="s">
        <v>68</v>
      </c>
      <c r="H1418" s="10"/>
      <c r="I1418" s="10">
        <v>1100</v>
      </c>
      <c r="J1418" s="10" t="s">
        <v>17</v>
      </c>
      <c r="K1418" s="10" t="s">
        <v>2857</v>
      </c>
      <c r="L1418" s="10" t="s">
        <v>22</v>
      </c>
      <c r="M1418" s="11">
        <v>2</v>
      </c>
      <c r="N1418" s="10">
        <v>1.5</v>
      </c>
      <c r="O1418" s="12" t="s">
        <v>4819</v>
      </c>
      <c r="P1418" s="11">
        <f ca="1">IFERROR(__xludf.DUMMYFUNCTION("COUNTA(SPLIT(Q1418,"" ""))"),199)</f>
        <v>199</v>
      </c>
      <c r="Q1418" s="11">
        <v>11</v>
      </c>
      <c r="R1418" s="11">
        <f ca="1">IFERROR(__xludf.DUMMYFUNCTION("COUNTA(SPLIT($Q1418,CHAR(10),FALSE))"),2)</f>
        <v>2</v>
      </c>
      <c r="S1418" s="2">
        <v>-1.178376039</v>
      </c>
      <c r="T1418" s="2">
        <v>0.44957639700000002</v>
      </c>
      <c r="U1418" s="2">
        <v>43.71</v>
      </c>
      <c r="V1418" s="2">
        <v>11.73</v>
      </c>
      <c r="W1418" s="2">
        <v>12.07</v>
      </c>
      <c r="X1418" s="2">
        <v>13</v>
      </c>
      <c r="Y1418" s="2">
        <v>10.41</v>
      </c>
      <c r="Z1418" s="2">
        <v>0.34982999999999997</v>
      </c>
      <c r="AA1418" s="2">
        <v>0.31411</v>
      </c>
      <c r="AB1418" s="2">
        <v>13.0169771</v>
      </c>
    </row>
    <row r="1419" spans="1:28" x14ac:dyDescent="0.2">
      <c r="A1419" s="8">
        <v>3042</v>
      </c>
      <c r="B1419" s="5" t="s">
        <v>4820</v>
      </c>
      <c r="C1419" s="5" t="s">
        <v>4821</v>
      </c>
      <c r="D1419" s="5" t="s">
        <v>3031</v>
      </c>
      <c r="E1419" s="5" t="s">
        <v>4822</v>
      </c>
      <c r="F1419" s="10">
        <v>2017</v>
      </c>
      <c r="G1419" s="10" t="s">
        <v>68</v>
      </c>
      <c r="H1419" s="10"/>
      <c r="I1419" s="10">
        <v>1100</v>
      </c>
      <c r="J1419" s="10" t="s">
        <v>17</v>
      </c>
      <c r="K1419" s="10"/>
      <c r="L1419" s="10" t="s">
        <v>22</v>
      </c>
      <c r="M1419" s="11">
        <v>2</v>
      </c>
      <c r="N1419" s="10">
        <v>1.5</v>
      </c>
      <c r="O1419" s="12" t="s">
        <v>4823</v>
      </c>
      <c r="P1419" s="11">
        <f ca="1">IFERROR(__xludf.DUMMYFUNCTION("COUNTA(SPLIT(Q1419,"" ""))"),190)</f>
        <v>190</v>
      </c>
      <c r="Q1419" s="11">
        <v>10</v>
      </c>
      <c r="R1419" s="11">
        <f ca="1">IFERROR(__xludf.DUMMYFUNCTION("COUNTA(SPLIT($Q1419,CHAR(10),FALSE))"),1)</f>
        <v>1</v>
      </c>
      <c r="S1419" s="2">
        <v>-0.61445269400000002</v>
      </c>
      <c r="T1419" s="2">
        <v>0.47308242</v>
      </c>
      <c r="U1419" s="2">
        <v>64.209999999999994</v>
      </c>
      <c r="V1419" s="2">
        <v>9.02</v>
      </c>
      <c r="W1419" s="2">
        <v>9.6999999999999993</v>
      </c>
      <c r="X1419" s="2">
        <v>9</v>
      </c>
      <c r="Y1419" s="2">
        <v>8.32</v>
      </c>
      <c r="Z1419" s="2">
        <v>0.21507999999999999</v>
      </c>
      <c r="AA1419" s="2">
        <v>0.19922999999999999</v>
      </c>
      <c r="AB1419" s="2">
        <v>16.098899639999999</v>
      </c>
    </row>
    <row r="1420" spans="1:28" x14ac:dyDescent="0.2">
      <c r="A1420" s="8">
        <v>3043</v>
      </c>
      <c r="B1420" s="5" t="s">
        <v>4824</v>
      </c>
      <c r="C1420" s="5" t="s">
        <v>4825</v>
      </c>
      <c r="D1420" s="5" t="s">
        <v>3031</v>
      </c>
      <c r="E1420" s="5" t="s">
        <v>4826</v>
      </c>
      <c r="F1420" s="10">
        <v>2017</v>
      </c>
      <c r="G1420" s="10" t="s">
        <v>68</v>
      </c>
      <c r="H1420" s="10"/>
      <c r="I1420" s="10">
        <v>1300</v>
      </c>
      <c r="J1420" s="10" t="s">
        <v>17</v>
      </c>
      <c r="K1420" s="10"/>
      <c r="L1420" s="10" t="s">
        <v>18</v>
      </c>
      <c r="M1420" s="11">
        <v>1</v>
      </c>
      <c r="N1420" s="10">
        <v>1</v>
      </c>
      <c r="O1420" s="12" t="s">
        <v>4827</v>
      </c>
      <c r="P1420" s="11">
        <f ca="1">IFERROR(__xludf.DUMMYFUNCTION("COUNTA(SPLIT(Q1420,"" ""))"),154)</f>
        <v>154</v>
      </c>
      <c r="Q1420" s="11">
        <v>7</v>
      </c>
      <c r="R1420" s="11">
        <f ca="1">IFERROR(__xludf.DUMMYFUNCTION("COUNTA(SPLIT($Q1420,CHAR(10),FALSE))"),1)</f>
        <v>1</v>
      </c>
      <c r="S1420" s="2">
        <v>-1.259138866</v>
      </c>
      <c r="T1420" s="2">
        <v>0.45109035800000002</v>
      </c>
      <c r="U1420" s="2">
        <v>43.32</v>
      </c>
      <c r="V1420" s="2">
        <v>12.68</v>
      </c>
      <c r="W1420" s="2">
        <v>13.24</v>
      </c>
      <c r="X1420" s="2">
        <v>14</v>
      </c>
      <c r="Y1420" s="2">
        <v>9.9600000000000009</v>
      </c>
      <c r="Z1420" s="2">
        <v>0.34795999999999999</v>
      </c>
      <c r="AA1420" s="2">
        <v>0.35288000000000003</v>
      </c>
      <c r="AB1420" s="2">
        <v>17.06615098</v>
      </c>
    </row>
    <row r="1421" spans="1:28" x14ac:dyDescent="0.2">
      <c r="A1421" s="8">
        <v>3044</v>
      </c>
      <c r="B1421" s="5" t="s">
        <v>4828</v>
      </c>
      <c r="C1421" s="5" t="s">
        <v>4829</v>
      </c>
      <c r="D1421" s="5" t="s">
        <v>3031</v>
      </c>
      <c r="E1421" s="5" t="s">
        <v>4830</v>
      </c>
      <c r="F1421" s="10">
        <v>2017</v>
      </c>
      <c r="G1421" s="10" t="s">
        <v>68</v>
      </c>
      <c r="H1421" s="10"/>
      <c r="I1421" s="10">
        <v>1300</v>
      </c>
      <c r="J1421" s="10" t="s">
        <v>17</v>
      </c>
      <c r="K1421" s="10" t="s">
        <v>1354</v>
      </c>
      <c r="L1421" s="10" t="s">
        <v>18</v>
      </c>
      <c r="M1421" s="11">
        <v>1</v>
      </c>
      <c r="N1421" s="10">
        <v>1</v>
      </c>
      <c r="O1421" s="12" t="s">
        <v>4831</v>
      </c>
      <c r="P1421" s="11">
        <f ca="1">IFERROR(__xludf.DUMMYFUNCTION("COUNTA(SPLIT(Q1421,"" ""))"),183)</f>
        <v>183</v>
      </c>
      <c r="Q1421" s="11">
        <v>9</v>
      </c>
      <c r="R1421" s="11">
        <f ca="1">IFERROR(__xludf.DUMMYFUNCTION("COUNTA(SPLIT($Q1421,CHAR(10),FALSE))"),1)</f>
        <v>1</v>
      </c>
      <c r="S1421" s="2">
        <v>-0.67441344400000003</v>
      </c>
      <c r="T1421" s="2">
        <v>0.47189250199999999</v>
      </c>
      <c r="U1421" s="2">
        <v>53.67</v>
      </c>
      <c r="V1421" s="2">
        <v>10.85</v>
      </c>
      <c r="W1421" s="2">
        <v>11.49</v>
      </c>
      <c r="X1421" s="2">
        <v>12</v>
      </c>
      <c r="Y1421" s="2">
        <v>8.43</v>
      </c>
      <c r="Z1421" s="2">
        <v>0.20047000000000001</v>
      </c>
      <c r="AA1421" s="2">
        <v>0.18482000000000001</v>
      </c>
      <c r="AB1421" s="2">
        <v>10.23578958</v>
      </c>
    </row>
    <row r="1422" spans="1:28" x14ac:dyDescent="0.2">
      <c r="A1422" s="8">
        <v>3045</v>
      </c>
      <c r="B1422" s="5" t="s">
        <v>4832</v>
      </c>
      <c r="C1422" s="5" t="s">
        <v>4833</v>
      </c>
      <c r="D1422" s="5" t="s">
        <v>3031</v>
      </c>
      <c r="E1422" s="5" t="s">
        <v>4834</v>
      </c>
      <c r="F1422" s="10">
        <v>2017</v>
      </c>
      <c r="G1422" s="10" t="s">
        <v>68</v>
      </c>
      <c r="H1422" s="10"/>
      <c r="I1422" s="10">
        <v>1300</v>
      </c>
      <c r="J1422" s="10" t="s">
        <v>17</v>
      </c>
      <c r="K1422" s="10"/>
      <c r="L1422" s="10" t="s">
        <v>18</v>
      </c>
      <c r="M1422" s="11">
        <v>1</v>
      </c>
      <c r="N1422" s="10">
        <v>1</v>
      </c>
      <c r="O1422" s="12" t="s">
        <v>4835</v>
      </c>
      <c r="P1422" s="11">
        <f ca="1">IFERROR(__xludf.DUMMYFUNCTION("COUNTA(SPLIT(Q1422,"" ""))"),147)</f>
        <v>147</v>
      </c>
      <c r="Q1422" s="11">
        <v>7</v>
      </c>
      <c r="R1422" s="11">
        <f ca="1">IFERROR(__xludf.DUMMYFUNCTION("COUNTA(SPLIT($Q1422,CHAR(10),FALSE))"),2)</f>
        <v>2</v>
      </c>
      <c r="S1422" s="2">
        <v>-0.72675395600000003</v>
      </c>
      <c r="T1422" s="2">
        <v>0.48917769300000002</v>
      </c>
      <c r="U1422" s="2">
        <v>54.8</v>
      </c>
      <c r="V1422" s="2">
        <v>10.94</v>
      </c>
      <c r="W1422" s="2">
        <v>12.01</v>
      </c>
      <c r="X1422" s="2">
        <v>13</v>
      </c>
      <c r="Y1422" s="2">
        <v>8.59</v>
      </c>
      <c r="Z1422" s="2">
        <v>8.652E-2</v>
      </c>
      <c r="AA1422" s="2">
        <v>0.10415000000000001</v>
      </c>
      <c r="AB1422" s="2">
        <v>14.307455539999999</v>
      </c>
    </row>
    <row r="1423" spans="1:28" x14ac:dyDescent="0.2">
      <c r="A1423" s="8">
        <v>3046</v>
      </c>
      <c r="B1423" s="5" t="s">
        <v>1319</v>
      </c>
      <c r="C1423" s="5" t="s">
        <v>4836</v>
      </c>
      <c r="D1423" s="5"/>
      <c r="E1423" s="5" t="s">
        <v>4837</v>
      </c>
      <c r="F1423" s="10">
        <v>2017</v>
      </c>
      <c r="G1423" s="10" t="s">
        <v>68</v>
      </c>
      <c r="H1423" s="10" t="s">
        <v>1346</v>
      </c>
      <c r="I1423" s="10">
        <v>900</v>
      </c>
      <c r="J1423" s="10" t="s">
        <v>51</v>
      </c>
      <c r="K1423" s="10" t="s">
        <v>1323</v>
      </c>
      <c r="L1423" s="10" t="s">
        <v>18</v>
      </c>
      <c r="M1423" s="11">
        <v>1</v>
      </c>
      <c r="N1423" s="10">
        <v>1</v>
      </c>
      <c r="O1423" s="12" t="s">
        <v>4838</v>
      </c>
      <c r="P1423" s="11">
        <f ca="1">IFERROR(__xludf.DUMMYFUNCTION("COUNTA(SPLIT(Q1423,"" ""))"),180)</f>
        <v>180</v>
      </c>
      <c r="Q1423" s="11">
        <v>14</v>
      </c>
      <c r="R1423" s="11">
        <f ca="1">IFERROR(__xludf.DUMMYFUNCTION("COUNTA(SPLIT($Q1423,CHAR(10),FALSE))"),4)</f>
        <v>4</v>
      </c>
      <c r="S1423" s="2">
        <v>-4.1250227E-2</v>
      </c>
      <c r="T1423" s="2">
        <v>0.48644295999999998</v>
      </c>
      <c r="U1423" s="2">
        <v>78.09</v>
      </c>
      <c r="V1423" s="2">
        <v>5.63</v>
      </c>
      <c r="W1423" s="2">
        <v>6.25</v>
      </c>
      <c r="X1423" s="2">
        <v>9</v>
      </c>
      <c r="Y1423" s="2">
        <v>8.32</v>
      </c>
      <c r="Z1423" s="2">
        <v>0.249</v>
      </c>
      <c r="AA1423" s="2">
        <v>0.22297</v>
      </c>
      <c r="AB1423" s="2">
        <v>15.88194618</v>
      </c>
    </row>
    <row r="1424" spans="1:28" x14ac:dyDescent="0.2">
      <c r="A1424" s="8">
        <v>3047</v>
      </c>
      <c r="B1424" s="5" t="s">
        <v>4839</v>
      </c>
      <c r="C1424" s="5" t="s">
        <v>4840</v>
      </c>
      <c r="D1424" s="5" t="s">
        <v>3031</v>
      </c>
      <c r="E1424" s="5" t="s">
        <v>4841</v>
      </c>
      <c r="F1424" s="10">
        <v>2017</v>
      </c>
      <c r="G1424" s="10" t="s">
        <v>68</v>
      </c>
      <c r="H1424" s="10"/>
      <c r="I1424" s="10">
        <v>1100</v>
      </c>
      <c r="J1424" s="10" t="s">
        <v>17</v>
      </c>
      <c r="K1424" s="10" t="s">
        <v>1354</v>
      </c>
      <c r="L1424" s="10" t="s">
        <v>18</v>
      </c>
      <c r="M1424" s="11">
        <v>1</v>
      </c>
      <c r="N1424" s="10">
        <v>1</v>
      </c>
      <c r="O1424" s="12" t="s">
        <v>4842</v>
      </c>
      <c r="P1424" s="11">
        <f ca="1">IFERROR(__xludf.DUMMYFUNCTION("COUNTA(SPLIT(Q1424,"" ""))"),197)</f>
        <v>197</v>
      </c>
      <c r="Q1424" s="11">
        <v>12</v>
      </c>
      <c r="R1424" s="11">
        <f ca="1">IFERROR(__xludf.DUMMYFUNCTION("COUNTA(SPLIT($Q1424,CHAR(10),FALSE))"),2)</f>
        <v>2</v>
      </c>
      <c r="S1424" s="2">
        <v>-0.69982354800000002</v>
      </c>
      <c r="T1424" s="2">
        <v>0.54360331699999997</v>
      </c>
      <c r="U1424" s="2">
        <v>61.72</v>
      </c>
      <c r="V1424" s="2">
        <v>8.85</v>
      </c>
      <c r="W1424" s="2">
        <v>8.0500000000000007</v>
      </c>
      <c r="X1424" s="2">
        <v>12</v>
      </c>
      <c r="Y1424" s="2">
        <v>7.04</v>
      </c>
      <c r="Z1424" s="2">
        <v>0.10839</v>
      </c>
      <c r="AA1424" s="2">
        <v>9.3410000000000007E-2</v>
      </c>
      <c r="AB1424" s="2">
        <v>21.271213939999999</v>
      </c>
    </row>
    <row r="1425" spans="1:28" x14ac:dyDescent="0.2">
      <c r="A1425" s="8">
        <v>3048</v>
      </c>
      <c r="B1425" s="5" t="s">
        <v>4843</v>
      </c>
      <c r="C1425" s="5" t="s">
        <v>4844</v>
      </c>
      <c r="D1425" s="5" t="s">
        <v>3031</v>
      </c>
      <c r="E1425" s="5" t="s">
        <v>4845</v>
      </c>
      <c r="F1425" s="10">
        <v>2017</v>
      </c>
      <c r="G1425" s="10" t="s">
        <v>68</v>
      </c>
      <c r="H1425" s="10"/>
      <c r="I1425" s="10">
        <v>1500</v>
      </c>
      <c r="J1425" s="10" t="s">
        <v>17</v>
      </c>
      <c r="K1425" s="10"/>
      <c r="L1425" s="10" t="s">
        <v>18</v>
      </c>
      <c r="M1425" s="11">
        <v>1</v>
      </c>
      <c r="N1425" s="10">
        <v>1</v>
      </c>
      <c r="O1425" s="12" t="s">
        <v>4846</v>
      </c>
      <c r="P1425" s="11">
        <f ca="1">IFERROR(__xludf.DUMMYFUNCTION("COUNTA(SPLIT(Q1425,"" ""))"),167)</f>
        <v>167</v>
      </c>
      <c r="Q1425" s="11">
        <v>7</v>
      </c>
      <c r="R1425" s="11">
        <f ca="1">IFERROR(__xludf.DUMMYFUNCTION("COUNTA(SPLIT($Q1425,CHAR(10),FALSE))"),1)</f>
        <v>1</v>
      </c>
      <c r="S1425" s="2">
        <v>-0.78354654000000001</v>
      </c>
      <c r="T1425" s="2">
        <v>0.49492664600000003</v>
      </c>
      <c r="U1425" s="2">
        <v>22.54</v>
      </c>
      <c r="V1425" s="2">
        <v>16.04</v>
      </c>
      <c r="W1425" s="2">
        <v>16.93</v>
      </c>
      <c r="X1425" s="2">
        <v>16</v>
      </c>
      <c r="Y1425" s="2">
        <v>10.97</v>
      </c>
      <c r="Z1425" s="2">
        <v>0.3221</v>
      </c>
      <c r="AA1425" s="2">
        <v>0.30803000000000003</v>
      </c>
      <c r="AB1425" s="2">
        <v>15.09949276</v>
      </c>
    </row>
    <row r="1426" spans="1:28" x14ac:dyDescent="0.2">
      <c r="A1426" s="8">
        <v>3049</v>
      </c>
      <c r="B1426" s="5" t="s">
        <v>4847</v>
      </c>
      <c r="C1426" s="5" t="s">
        <v>4848</v>
      </c>
      <c r="D1426" s="5" t="s">
        <v>3031</v>
      </c>
      <c r="E1426" s="5" t="s">
        <v>4849</v>
      </c>
      <c r="F1426" s="10">
        <v>2017</v>
      </c>
      <c r="G1426" s="10" t="s">
        <v>68</v>
      </c>
      <c r="H1426" s="10"/>
      <c r="I1426" s="10">
        <v>1100</v>
      </c>
      <c r="J1426" s="10" t="s">
        <v>17</v>
      </c>
      <c r="K1426" s="10" t="s">
        <v>1354</v>
      </c>
      <c r="L1426" s="10" t="s">
        <v>18</v>
      </c>
      <c r="M1426" s="11">
        <v>1</v>
      </c>
      <c r="N1426" s="10">
        <v>1</v>
      </c>
      <c r="O1426" s="12" t="s">
        <v>4850</v>
      </c>
      <c r="P1426" s="11">
        <f ca="1">IFERROR(__xludf.DUMMYFUNCTION("COUNTA(SPLIT(Q1426,"" ""))"),188)</f>
        <v>188</v>
      </c>
      <c r="Q1426" s="11">
        <v>11</v>
      </c>
      <c r="R1426" s="11">
        <f ca="1">IFERROR(__xludf.DUMMYFUNCTION("COUNTA(SPLIT($Q1426,CHAR(10),FALSE))"),3)</f>
        <v>3</v>
      </c>
      <c r="S1426" s="2">
        <v>0.27476786600000003</v>
      </c>
      <c r="T1426" s="2">
        <v>0.50900439399999997</v>
      </c>
      <c r="U1426" s="2">
        <v>61.65</v>
      </c>
      <c r="V1426" s="2">
        <v>8.9700000000000006</v>
      </c>
      <c r="W1426" s="2">
        <v>9.1199999999999992</v>
      </c>
      <c r="X1426" s="2">
        <v>11</v>
      </c>
      <c r="Y1426" s="2">
        <v>7.06</v>
      </c>
      <c r="Z1426" s="2">
        <v>0.16256000000000001</v>
      </c>
      <c r="AA1426" s="2">
        <v>0.14760999999999999</v>
      </c>
      <c r="AB1426" s="2">
        <v>21.69367712</v>
      </c>
    </row>
    <row r="1427" spans="1:28" x14ac:dyDescent="0.2">
      <c r="A1427" s="8">
        <v>3050</v>
      </c>
      <c r="B1427" s="5" t="s">
        <v>4851</v>
      </c>
      <c r="C1427" s="5" t="s">
        <v>4852</v>
      </c>
      <c r="D1427" s="5"/>
      <c r="E1427" s="5" t="s">
        <v>4853</v>
      </c>
      <c r="F1427" s="10">
        <v>2017</v>
      </c>
      <c r="G1427" s="10" t="s">
        <v>68</v>
      </c>
      <c r="H1427" s="10"/>
      <c r="I1427" s="10">
        <v>700</v>
      </c>
      <c r="J1427" s="10" t="s">
        <v>17</v>
      </c>
      <c r="K1427" s="10" t="s">
        <v>1354</v>
      </c>
      <c r="L1427" s="10" t="s">
        <v>18</v>
      </c>
      <c r="M1427" s="11">
        <v>1</v>
      </c>
      <c r="N1427" s="10">
        <v>1</v>
      </c>
      <c r="O1427" s="12" t="s">
        <v>4854</v>
      </c>
      <c r="P1427" s="11">
        <f ca="1">IFERROR(__xludf.DUMMYFUNCTION("COUNTA(SPLIT(Q1427,"" ""))"),184)</f>
        <v>184</v>
      </c>
      <c r="Q1427" s="11">
        <v>22</v>
      </c>
      <c r="R1427" s="11">
        <f ca="1">IFERROR(__xludf.DUMMYFUNCTION("COUNTA(SPLIT($Q1427,CHAR(10),FALSE))"),3)</f>
        <v>3</v>
      </c>
      <c r="S1427" s="2">
        <v>-0.573968798</v>
      </c>
      <c r="T1427" s="2">
        <v>0.50069139100000004</v>
      </c>
      <c r="U1427" s="2">
        <v>87.97</v>
      </c>
      <c r="V1427" s="2">
        <v>3.97</v>
      </c>
      <c r="W1427" s="2">
        <v>4.55</v>
      </c>
      <c r="X1427" s="2">
        <v>6</v>
      </c>
      <c r="Y1427" s="2">
        <v>6.42</v>
      </c>
      <c r="Z1427" s="2">
        <v>0.12712000000000001</v>
      </c>
      <c r="AA1427" s="2">
        <v>0.12469</v>
      </c>
      <c r="AB1427" s="2">
        <v>24.420786369999998</v>
      </c>
    </row>
    <row r="1428" spans="1:28" x14ac:dyDescent="0.2">
      <c r="A1428" s="8">
        <v>3051</v>
      </c>
      <c r="B1428" s="5" t="s">
        <v>4855</v>
      </c>
      <c r="C1428" s="5" t="s">
        <v>4856</v>
      </c>
      <c r="D1428" s="5" t="s">
        <v>3031</v>
      </c>
      <c r="E1428" s="5" t="s">
        <v>4857</v>
      </c>
      <c r="F1428" s="10">
        <v>2017</v>
      </c>
      <c r="G1428" s="10" t="s">
        <v>68</v>
      </c>
      <c r="H1428" s="10"/>
      <c r="I1428" s="10">
        <v>1100</v>
      </c>
      <c r="J1428" s="10" t="s">
        <v>17</v>
      </c>
      <c r="K1428" s="10" t="s">
        <v>1354</v>
      </c>
      <c r="L1428" s="10" t="s">
        <v>18</v>
      </c>
      <c r="M1428" s="11">
        <v>1</v>
      </c>
      <c r="N1428" s="10">
        <v>1</v>
      </c>
      <c r="O1428" s="12" t="s">
        <v>4858</v>
      </c>
      <c r="P1428" s="11">
        <f ca="1">IFERROR(__xludf.DUMMYFUNCTION("COUNTA(SPLIT(Q1428,"" ""))"),205)</f>
        <v>205</v>
      </c>
      <c r="Q1428" s="11">
        <v>10</v>
      </c>
      <c r="R1428" s="11">
        <f ca="1">IFERROR(__xludf.DUMMYFUNCTION("COUNTA(SPLIT($Q1428,CHAR(10),FALSE))"),1)</f>
        <v>1</v>
      </c>
      <c r="S1428" s="2">
        <v>-0.70372894100000005</v>
      </c>
      <c r="T1428" s="2">
        <v>0.44972632600000001</v>
      </c>
      <c r="U1428" s="2">
        <v>75.430000000000007</v>
      </c>
      <c r="V1428" s="2">
        <v>7.83</v>
      </c>
      <c r="W1428" s="2">
        <v>9.06</v>
      </c>
      <c r="X1428" s="2">
        <v>9</v>
      </c>
      <c r="Y1428" s="2">
        <v>6.96</v>
      </c>
      <c r="Z1428" s="2">
        <v>0.18351999999999999</v>
      </c>
      <c r="AA1428" s="2">
        <v>0.16284999999999999</v>
      </c>
      <c r="AB1428" s="2">
        <v>26.81566505</v>
      </c>
    </row>
    <row r="1429" spans="1:28" x14ac:dyDescent="0.2">
      <c r="A1429" s="8">
        <v>3052</v>
      </c>
      <c r="B1429" s="5" t="s">
        <v>4859</v>
      </c>
      <c r="C1429" s="5" t="s">
        <v>4860</v>
      </c>
      <c r="D1429" s="5" t="s">
        <v>2855</v>
      </c>
      <c r="E1429" s="5" t="s">
        <v>4861</v>
      </c>
      <c r="F1429" s="10">
        <v>2017</v>
      </c>
      <c r="G1429" s="10" t="s">
        <v>68</v>
      </c>
      <c r="H1429" s="10"/>
      <c r="I1429" s="10">
        <v>1100</v>
      </c>
      <c r="J1429" s="10" t="s">
        <v>17</v>
      </c>
      <c r="K1429" s="10" t="s">
        <v>1354</v>
      </c>
      <c r="L1429" s="10" t="s">
        <v>18</v>
      </c>
      <c r="M1429" s="11">
        <v>1</v>
      </c>
      <c r="N1429" s="10">
        <v>1</v>
      </c>
      <c r="O1429" s="12" t="s">
        <v>4862</v>
      </c>
      <c r="P1429" s="11">
        <f ca="1">IFERROR(__xludf.DUMMYFUNCTION("COUNTA(SPLIT(Q1429,"" ""))"),151)</f>
        <v>151</v>
      </c>
      <c r="Q1429" s="11">
        <v>10</v>
      </c>
      <c r="R1429" s="11">
        <f ca="1">IFERROR(__xludf.DUMMYFUNCTION("COUNTA(SPLIT($Q1429,CHAR(10),FALSE))"),3)</f>
        <v>3</v>
      </c>
      <c r="S1429" s="2">
        <v>0.227246688</v>
      </c>
      <c r="T1429" s="2">
        <v>0.48128548900000001</v>
      </c>
      <c r="U1429" s="2">
        <v>52.52</v>
      </c>
      <c r="V1429" s="2">
        <v>9.74</v>
      </c>
      <c r="W1429" s="2">
        <v>9.8000000000000007</v>
      </c>
      <c r="X1429" s="2">
        <v>12</v>
      </c>
      <c r="Y1429" s="2">
        <v>9.76</v>
      </c>
      <c r="Z1429" s="2">
        <v>0.25951000000000002</v>
      </c>
      <c r="AA1429" s="2">
        <v>0.25821</v>
      </c>
      <c r="AB1429" s="2">
        <v>20.462182609999999</v>
      </c>
    </row>
    <row r="1430" spans="1:28" x14ac:dyDescent="0.2">
      <c r="A1430" s="8">
        <v>3053</v>
      </c>
      <c r="B1430" s="5" t="s">
        <v>4859</v>
      </c>
      <c r="C1430" s="5" t="s">
        <v>4863</v>
      </c>
      <c r="D1430" s="5" t="s">
        <v>2855</v>
      </c>
      <c r="E1430" s="5" t="s">
        <v>4864</v>
      </c>
      <c r="F1430" s="10">
        <v>2017</v>
      </c>
      <c r="G1430" s="10" t="s">
        <v>68</v>
      </c>
      <c r="H1430" s="10"/>
      <c r="I1430" s="10">
        <v>1300</v>
      </c>
      <c r="J1430" s="10" t="s">
        <v>17</v>
      </c>
      <c r="K1430" s="10" t="s">
        <v>1354</v>
      </c>
      <c r="L1430" s="10" t="s">
        <v>18</v>
      </c>
      <c r="M1430" s="11">
        <v>1</v>
      </c>
      <c r="N1430" s="10">
        <v>1</v>
      </c>
      <c r="O1430" s="12" t="s">
        <v>4865</v>
      </c>
      <c r="P1430" s="11">
        <f ca="1">IFERROR(__xludf.DUMMYFUNCTION("COUNTA(SPLIT(Q1430,"" ""))"),137)</f>
        <v>137</v>
      </c>
      <c r="Q1430" s="11">
        <v>8</v>
      </c>
      <c r="R1430" s="11">
        <f ca="1">IFERROR(__xludf.DUMMYFUNCTION("COUNTA(SPLIT($Q1430,CHAR(10),FALSE))"),4)</f>
        <v>4</v>
      </c>
      <c r="S1430" s="2">
        <v>-0.59310753500000002</v>
      </c>
      <c r="T1430" s="2">
        <v>0.46773118200000002</v>
      </c>
      <c r="U1430" s="2">
        <v>42.84</v>
      </c>
      <c r="V1430" s="2">
        <v>11.63</v>
      </c>
      <c r="W1430" s="2">
        <v>12.91</v>
      </c>
      <c r="X1430" s="2">
        <v>14</v>
      </c>
      <c r="Y1430" s="2">
        <v>10.26</v>
      </c>
      <c r="Z1430" s="2">
        <v>0.26119999999999999</v>
      </c>
      <c r="AA1430" s="2">
        <v>0.27943000000000001</v>
      </c>
      <c r="AB1430" s="2">
        <v>10.05274412</v>
      </c>
    </row>
    <row r="1431" spans="1:28" x14ac:dyDescent="0.2">
      <c r="A1431" s="8">
        <v>3054</v>
      </c>
      <c r="B1431" s="5" t="s">
        <v>4859</v>
      </c>
      <c r="C1431" s="5" t="s">
        <v>4866</v>
      </c>
      <c r="D1431" s="5" t="s">
        <v>2855</v>
      </c>
      <c r="E1431" s="5" t="s">
        <v>4867</v>
      </c>
      <c r="F1431" s="10">
        <v>2017</v>
      </c>
      <c r="G1431" s="10" t="s">
        <v>68</v>
      </c>
      <c r="H1431" s="10"/>
      <c r="I1431" s="10">
        <v>900</v>
      </c>
      <c r="J1431" s="10" t="s">
        <v>17</v>
      </c>
      <c r="K1431" s="10" t="s">
        <v>1354</v>
      </c>
      <c r="L1431" s="10" t="s">
        <v>22</v>
      </c>
      <c r="M1431" s="11">
        <v>2</v>
      </c>
      <c r="N1431" s="10">
        <v>1.5</v>
      </c>
      <c r="O1431" s="12" t="s">
        <v>4868</v>
      </c>
      <c r="P1431" s="11">
        <f ca="1">IFERROR(__xludf.DUMMYFUNCTION("COUNTA(SPLIT(Q1431,"" ""))"),182)</f>
        <v>182</v>
      </c>
      <c r="Q1431" s="11">
        <v>12</v>
      </c>
      <c r="R1431" s="11">
        <f ca="1">IFERROR(__xludf.DUMMYFUNCTION("COUNTA(SPLIT($Q1431,CHAR(10),FALSE))"),2)</f>
        <v>2</v>
      </c>
      <c r="S1431" s="2">
        <v>0.49106934200000002</v>
      </c>
      <c r="T1431" s="2">
        <v>0.488837682</v>
      </c>
      <c r="U1431" s="2">
        <v>51.28</v>
      </c>
      <c r="V1431" s="2">
        <v>9.9</v>
      </c>
      <c r="W1431" s="2">
        <v>9.6</v>
      </c>
      <c r="X1431" s="2">
        <v>11</v>
      </c>
      <c r="Y1431" s="2">
        <v>8.5299999999999994</v>
      </c>
      <c r="Z1431" s="2">
        <v>0.19239999999999999</v>
      </c>
      <c r="AA1431" s="2">
        <v>0.17127999999999999</v>
      </c>
      <c r="AB1431" s="2">
        <v>13.631068689999999</v>
      </c>
    </row>
    <row r="1432" spans="1:28" x14ac:dyDescent="0.2">
      <c r="A1432" s="8">
        <v>3056</v>
      </c>
      <c r="B1432" s="5" t="s">
        <v>4869</v>
      </c>
      <c r="C1432" s="5" t="s">
        <v>4870</v>
      </c>
      <c r="D1432" s="5" t="s">
        <v>3031</v>
      </c>
      <c r="E1432" s="5" t="s">
        <v>4871</v>
      </c>
      <c r="F1432" s="10">
        <v>2017</v>
      </c>
      <c r="G1432" s="10" t="s">
        <v>68</v>
      </c>
      <c r="H1432" s="10"/>
      <c r="I1432" s="10">
        <v>1300</v>
      </c>
      <c r="J1432" s="10" t="s">
        <v>17</v>
      </c>
      <c r="K1432" s="10" t="s">
        <v>1354</v>
      </c>
      <c r="L1432" s="10" t="s">
        <v>18</v>
      </c>
      <c r="M1432" s="11">
        <v>1</v>
      </c>
      <c r="N1432" s="10">
        <v>1</v>
      </c>
      <c r="O1432" s="12" t="s">
        <v>4872</v>
      </c>
      <c r="P1432" s="11">
        <f ca="1">IFERROR(__xludf.DUMMYFUNCTION("COUNTA(SPLIT(Q1432,"" ""))"),179)</f>
        <v>179</v>
      </c>
      <c r="Q1432" s="11">
        <v>9</v>
      </c>
      <c r="R1432" s="11">
        <f ca="1">IFERROR(__xludf.DUMMYFUNCTION("COUNTA(SPLIT($Q1432,CHAR(10),FALSE))"),2)</f>
        <v>2</v>
      </c>
      <c r="S1432" s="2">
        <v>0.74895548899999997</v>
      </c>
      <c r="T1432" s="2">
        <v>0.50632387499999998</v>
      </c>
      <c r="U1432" s="2">
        <v>40.61</v>
      </c>
      <c r="V1432" s="2">
        <v>12.54</v>
      </c>
      <c r="W1432" s="2">
        <v>13.13</v>
      </c>
      <c r="X1432" s="2">
        <v>15</v>
      </c>
      <c r="Y1432" s="2">
        <v>9.4700000000000006</v>
      </c>
      <c r="Z1432" s="2">
        <v>0.15986</v>
      </c>
      <c r="AA1432" s="2">
        <v>0.13386000000000001</v>
      </c>
      <c r="AB1432" s="2">
        <v>18.808321289999999</v>
      </c>
    </row>
    <row r="1433" spans="1:28" x14ac:dyDescent="0.2">
      <c r="A1433" s="8">
        <v>3057</v>
      </c>
      <c r="B1433" s="5" t="s">
        <v>4873</v>
      </c>
      <c r="C1433" s="5" t="s">
        <v>4874</v>
      </c>
      <c r="D1433" s="5" t="s">
        <v>3031</v>
      </c>
      <c r="E1433" s="5" t="s">
        <v>4875</v>
      </c>
      <c r="F1433" s="10">
        <v>2017</v>
      </c>
      <c r="G1433" s="10" t="s">
        <v>68</v>
      </c>
      <c r="H1433" s="10"/>
      <c r="I1433" s="10">
        <v>1100</v>
      </c>
      <c r="J1433" s="10" t="s">
        <v>17</v>
      </c>
      <c r="K1433" s="10" t="s">
        <v>1354</v>
      </c>
      <c r="L1433" s="10" t="s">
        <v>18</v>
      </c>
      <c r="M1433" s="11">
        <v>1</v>
      </c>
      <c r="N1433" s="10">
        <v>1</v>
      </c>
      <c r="O1433" s="12" t="s">
        <v>4876</v>
      </c>
      <c r="P1433" s="11">
        <f ca="1">IFERROR(__xludf.DUMMYFUNCTION("COUNTA(SPLIT(Q1433,"" ""))"),179)</f>
        <v>179</v>
      </c>
      <c r="Q1433" s="11">
        <v>8</v>
      </c>
      <c r="R1433" s="11">
        <f ca="1">IFERROR(__xludf.DUMMYFUNCTION("COUNTA(SPLIT($Q1433,CHAR(10),FALSE))"),2)</f>
        <v>2</v>
      </c>
      <c r="S1433" s="2">
        <v>-0.100796346</v>
      </c>
      <c r="T1433" s="2">
        <v>0.46819773799999997</v>
      </c>
      <c r="U1433" s="2">
        <v>63.68</v>
      </c>
      <c r="V1433" s="2">
        <v>9.9700000000000006</v>
      </c>
      <c r="W1433" s="2">
        <v>10.87</v>
      </c>
      <c r="X1433" s="2">
        <v>11</v>
      </c>
      <c r="Y1433" s="2">
        <v>7.38</v>
      </c>
      <c r="Z1433" s="2">
        <v>0.2414</v>
      </c>
      <c r="AA1433" s="2">
        <v>0.23616999999999999</v>
      </c>
      <c r="AB1433" s="2">
        <v>19.42039158</v>
      </c>
    </row>
    <row r="1434" spans="1:28" x14ac:dyDescent="0.2">
      <c r="A1434" s="8">
        <v>3059</v>
      </c>
      <c r="B1434" s="5" t="s">
        <v>4877</v>
      </c>
      <c r="C1434" s="5" t="s">
        <v>4878</v>
      </c>
      <c r="D1434" s="5" t="s">
        <v>3031</v>
      </c>
      <c r="E1434" s="5" t="s">
        <v>4879</v>
      </c>
      <c r="F1434" s="10">
        <v>2017</v>
      </c>
      <c r="G1434" s="10" t="s">
        <v>68</v>
      </c>
      <c r="H1434" s="10"/>
      <c r="I1434" s="10">
        <v>1100</v>
      </c>
      <c r="J1434" s="10" t="s">
        <v>17</v>
      </c>
      <c r="K1434" s="10" t="s">
        <v>1354</v>
      </c>
      <c r="L1434" s="10" t="s">
        <v>18</v>
      </c>
      <c r="M1434" s="11">
        <v>1</v>
      </c>
      <c r="N1434" s="10">
        <v>1</v>
      </c>
      <c r="O1434" s="12" t="s">
        <v>4880</v>
      </c>
      <c r="P1434" s="11">
        <f ca="1">IFERROR(__xludf.DUMMYFUNCTION("COUNTA(SPLIT(Q1434,"" ""))"),197)</f>
        <v>197</v>
      </c>
      <c r="Q1434" s="11">
        <v>11</v>
      </c>
      <c r="R1434" s="11">
        <f ca="1">IFERROR(__xludf.DUMMYFUNCTION("COUNTA(SPLIT($Q1434,CHAR(10),FALSE))"),2)</f>
        <v>2</v>
      </c>
      <c r="S1434" s="2">
        <v>-0.71644276699999998</v>
      </c>
      <c r="T1434" s="2">
        <v>0.49719944700000002</v>
      </c>
      <c r="U1434" s="2">
        <v>69.010000000000005</v>
      </c>
      <c r="V1434" s="2">
        <v>8.1300000000000008</v>
      </c>
      <c r="W1434" s="2">
        <v>8.68</v>
      </c>
      <c r="X1434" s="2">
        <v>10</v>
      </c>
      <c r="Y1434" s="2">
        <v>7.55</v>
      </c>
      <c r="Z1434" s="2">
        <v>0.25838</v>
      </c>
      <c r="AA1434" s="2">
        <v>0.23769000000000001</v>
      </c>
      <c r="AB1434" s="2">
        <v>15.65126879</v>
      </c>
    </row>
    <row r="1435" spans="1:28" x14ac:dyDescent="0.2">
      <c r="A1435" s="8">
        <v>3060</v>
      </c>
      <c r="B1435" s="5" t="s">
        <v>4881</v>
      </c>
      <c r="C1435" s="5" t="s">
        <v>4882</v>
      </c>
      <c r="D1435" s="5" t="s">
        <v>1401</v>
      </c>
      <c r="E1435" s="14" t="s">
        <v>1402</v>
      </c>
      <c r="F1435" s="10">
        <v>2017</v>
      </c>
      <c r="G1435" s="10" t="s">
        <v>16</v>
      </c>
      <c r="H1435" s="10"/>
      <c r="I1435" s="10">
        <v>700</v>
      </c>
      <c r="J1435" s="10" t="s">
        <v>51</v>
      </c>
      <c r="K1435" s="10" t="s">
        <v>1354</v>
      </c>
      <c r="L1435" s="10" t="s">
        <v>22</v>
      </c>
      <c r="M1435" s="11">
        <v>2</v>
      </c>
      <c r="N1435" s="10">
        <v>1.5</v>
      </c>
      <c r="O1435" s="12" t="s">
        <v>4883</v>
      </c>
      <c r="P1435" s="11">
        <f ca="1">IFERROR(__xludf.DUMMYFUNCTION("COUNTA(SPLIT(Q1435,"" ""))"),193)</f>
        <v>193</v>
      </c>
      <c r="Q1435" s="11">
        <v>15</v>
      </c>
      <c r="R1435" s="11">
        <f ca="1">IFERROR(__xludf.DUMMYFUNCTION("COUNTA(SPLIT($Q1435,CHAR(10),FALSE))"),12)</f>
        <v>12</v>
      </c>
      <c r="S1435" s="2">
        <v>-0.92854245199999996</v>
      </c>
      <c r="T1435" s="2">
        <v>0.48813986599999998</v>
      </c>
      <c r="U1435" s="2">
        <v>85.94</v>
      </c>
      <c r="V1435" s="2">
        <v>4.47</v>
      </c>
      <c r="W1435" s="2">
        <v>4.93</v>
      </c>
      <c r="X1435" s="2">
        <v>8</v>
      </c>
      <c r="Y1435" s="2">
        <v>6.65</v>
      </c>
      <c r="Z1435" s="2">
        <v>5.4460000000000001E-2</v>
      </c>
      <c r="AA1435" s="2">
        <v>2.6689999999999998E-2</v>
      </c>
      <c r="AB1435" s="2">
        <v>22.438305230000001</v>
      </c>
    </row>
    <row r="1436" spans="1:28" x14ac:dyDescent="0.2">
      <c r="A1436" s="8">
        <v>3061</v>
      </c>
      <c r="B1436" s="5" t="s">
        <v>4884</v>
      </c>
      <c r="C1436" s="5" t="s">
        <v>4885</v>
      </c>
      <c r="D1436" s="5" t="s">
        <v>3031</v>
      </c>
      <c r="E1436" s="5" t="s">
        <v>4886</v>
      </c>
      <c r="F1436" s="10">
        <v>2017</v>
      </c>
      <c r="G1436" s="10" t="s">
        <v>68</v>
      </c>
      <c r="H1436" s="10"/>
      <c r="I1436" s="10">
        <v>900</v>
      </c>
      <c r="J1436" s="10" t="s">
        <v>17</v>
      </c>
      <c r="K1436" s="10" t="s">
        <v>1354</v>
      </c>
      <c r="L1436" s="10" t="s">
        <v>18</v>
      </c>
      <c r="M1436" s="11">
        <v>1</v>
      </c>
      <c r="N1436" s="10">
        <v>1</v>
      </c>
      <c r="O1436" s="12" t="s">
        <v>4887</v>
      </c>
      <c r="P1436" s="11">
        <f ca="1">IFERROR(__xludf.DUMMYFUNCTION("COUNTA(SPLIT(Q1436,"" ""))"),198)</f>
        <v>198</v>
      </c>
      <c r="Q1436" s="11">
        <v>10</v>
      </c>
      <c r="R1436" s="11">
        <f ca="1">IFERROR(__xludf.DUMMYFUNCTION("COUNTA(SPLIT($Q1436,CHAR(10),FALSE))"),2)</f>
        <v>2</v>
      </c>
      <c r="S1436" s="2">
        <v>9.6782583000000005E-2</v>
      </c>
      <c r="T1436" s="2">
        <v>0.51535814599999996</v>
      </c>
      <c r="U1436" s="2">
        <v>62.5</v>
      </c>
      <c r="V1436" s="2">
        <v>9.49</v>
      </c>
      <c r="W1436" s="2">
        <v>10.83</v>
      </c>
      <c r="X1436" s="2">
        <v>12</v>
      </c>
      <c r="Y1436" s="2">
        <v>7.4</v>
      </c>
      <c r="Z1436" s="2">
        <v>0.23494999999999999</v>
      </c>
      <c r="AA1436" s="2">
        <v>0.21509</v>
      </c>
      <c r="AB1436" s="2">
        <v>21.765514790000001</v>
      </c>
    </row>
    <row r="1437" spans="1:28" x14ac:dyDescent="0.2">
      <c r="A1437" s="8">
        <v>3062</v>
      </c>
      <c r="B1437" s="5" t="s">
        <v>4888</v>
      </c>
      <c r="C1437" s="5" t="s">
        <v>4889</v>
      </c>
      <c r="D1437" s="5" t="s">
        <v>3031</v>
      </c>
      <c r="E1437" s="5" t="s">
        <v>4890</v>
      </c>
      <c r="F1437" s="10">
        <v>2017</v>
      </c>
      <c r="G1437" s="10" t="s">
        <v>68</v>
      </c>
      <c r="H1437" s="10"/>
      <c r="I1437" s="10">
        <v>700</v>
      </c>
      <c r="J1437" s="10" t="s">
        <v>17</v>
      </c>
      <c r="K1437" s="10"/>
      <c r="L1437" s="10" t="s">
        <v>18</v>
      </c>
      <c r="M1437" s="11">
        <v>1</v>
      </c>
      <c r="N1437" s="10">
        <v>1</v>
      </c>
      <c r="O1437" s="12" t="s">
        <v>4891</v>
      </c>
      <c r="P1437" s="11">
        <f ca="1">IFERROR(__xludf.DUMMYFUNCTION("COUNTA(SPLIT(Q1437,"" ""))"),185)</f>
        <v>185</v>
      </c>
      <c r="Q1437" s="11">
        <v>12</v>
      </c>
      <c r="R1437" s="11">
        <f ca="1">IFERROR(__xludf.DUMMYFUNCTION("COUNTA(SPLIT($Q1437,CHAR(10),FALSE))"),1)</f>
        <v>1</v>
      </c>
      <c r="S1437" s="2">
        <v>0.198116759</v>
      </c>
      <c r="T1437" s="2">
        <v>0.47799709299999998</v>
      </c>
      <c r="U1437" s="2">
        <v>91.79</v>
      </c>
      <c r="V1437" s="2">
        <v>3.99</v>
      </c>
      <c r="W1437" s="2">
        <v>4.16</v>
      </c>
      <c r="X1437" s="2">
        <v>7</v>
      </c>
      <c r="Y1437" s="2">
        <v>5.71</v>
      </c>
      <c r="Z1437" s="2">
        <v>9.2590000000000006E-2</v>
      </c>
      <c r="AA1437" s="2">
        <v>8.3510000000000001E-2</v>
      </c>
      <c r="AB1437" s="2">
        <v>36.136576640000001</v>
      </c>
    </row>
    <row r="1438" spans="1:28" x14ac:dyDescent="0.2">
      <c r="A1438" s="8">
        <v>3063</v>
      </c>
      <c r="B1438" s="5" t="s">
        <v>4892</v>
      </c>
      <c r="C1438" s="5" t="s">
        <v>4893</v>
      </c>
      <c r="D1438" s="5"/>
      <c r="E1438" s="5" t="s">
        <v>4894</v>
      </c>
      <c r="F1438" s="10">
        <v>2016</v>
      </c>
      <c r="G1438" s="10" t="s">
        <v>16</v>
      </c>
      <c r="H1438" s="10"/>
      <c r="I1438" s="10">
        <v>500</v>
      </c>
      <c r="J1438" s="10" t="s">
        <v>51</v>
      </c>
      <c r="K1438" s="10" t="s">
        <v>1354</v>
      </c>
      <c r="L1438" s="10" t="s">
        <v>18</v>
      </c>
      <c r="M1438" s="11">
        <v>1</v>
      </c>
      <c r="N1438" s="10">
        <v>1</v>
      </c>
      <c r="O1438" s="12" t="s">
        <v>4895</v>
      </c>
      <c r="P1438" s="11">
        <f ca="1">IFERROR(__xludf.DUMMYFUNCTION("COUNTA(SPLIT(Q1438,"" ""))"),192)</f>
        <v>192</v>
      </c>
      <c r="Q1438" s="11">
        <v>25</v>
      </c>
      <c r="R1438" s="11">
        <f ca="1">IFERROR(__xludf.DUMMYFUNCTION("COUNTA(SPLIT($Q1438,CHAR(10),FALSE))"),3)</f>
        <v>3</v>
      </c>
      <c r="S1438" s="2">
        <v>0.80063144900000005</v>
      </c>
      <c r="T1438" s="2">
        <v>0.516201256</v>
      </c>
      <c r="U1438" s="2">
        <v>97.7</v>
      </c>
      <c r="V1438" s="2">
        <v>1.54</v>
      </c>
      <c r="W1438" s="2">
        <v>0.82</v>
      </c>
      <c r="X1438" s="2">
        <v>5</v>
      </c>
      <c r="Y1438" s="2">
        <v>5</v>
      </c>
      <c r="Z1438" s="2">
        <v>-4.4929999999999998E-2</v>
      </c>
      <c r="AA1438" s="2">
        <v>-4.8129999999999999E-2</v>
      </c>
      <c r="AB1438" s="2">
        <v>34.45695637</v>
      </c>
    </row>
    <row r="1439" spans="1:28" x14ac:dyDescent="0.2">
      <c r="A1439" s="8">
        <v>3064</v>
      </c>
      <c r="B1439" s="5" t="s">
        <v>4896</v>
      </c>
      <c r="C1439" s="5" t="s">
        <v>4897</v>
      </c>
      <c r="D1439" s="5"/>
      <c r="E1439" s="5" t="s">
        <v>4898</v>
      </c>
      <c r="F1439" s="10">
        <v>2016</v>
      </c>
      <c r="G1439" s="10" t="s">
        <v>16</v>
      </c>
      <c r="H1439" s="10"/>
      <c r="I1439" s="10">
        <v>700</v>
      </c>
      <c r="J1439" s="10" t="s">
        <v>17</v>
      </c>
      <c r="K1439" s="10" t="s">
        <v>1354</v>
      </c>
      <c r="L1439" s="10" t="s">
        <v>18</v>
      </c>
      <c r="M1439" s="11">
        <v>1</v>
      </c>
      <c r="N1439" s="10">
        <v>1</v>
      </c>
      <c r="O1439" s="12" t="s">
        <v>4899</v>
      </c>
      <c r="P1439" s="11">
        <f ca="1">IFERROR(__xludf.DUMMYFUNCTION("COUNTA(SPLIT(Q1439,"" ""))"),195)</f>
        <v>195</v>
      </c>
      <c r="Q1439" s="11">
        <v>13</v>
      </c>
      <c r="R1439" s="11">
        <f ca="1">IFERROR(__xludf.DUMMYFUNCTION("COUNTA(SPLIT($Q1439,CHAR(10),FALSE))"),3)</f>
        <v>3</v>
      </c>
      <c r="S1439" s="2">
        <v>-0.31579703100000001</v>
      </c>
      <c r="T1439" s="2">
        <v>0.484694085</v>
      </c>
      <c r="U1439" s="2">
        <v>84.41</v>
      </c>
      <c r="V1439" s="2">
        <v>5.19</v>
      </c>
      <c r="W1439" s="2">
        <v>5.64</v>
      </c>
      <c r="X1439" s="2">
        <v>8</v>
      </c>
      <c r="Y1439" s="2">
        <v>5.92</v>
      </c>
      <c r="Z1439" s="2">
        <v>7.3800000000000004E-2</v>
      </c>
      <c r="AA1439" s="2">
        <v>6.0089999999999998E-2</v>
      </c>
      <c r="AB1439" s="2">
        <v>23.636200949999999</v>
      </c>
    </row>
    <row r="1440" spans="1:28" x14ac:dyDescent="0.2">
      <c r="A1440" s="8">
        <v>3066</v>
      </c>
      <c r="B1440" s="5" t="s">
        <v>4900</v>
      </c>
      <c r="C1440" s="5" t="s">
        <v>4901</v>
      </c>
      <c r="D1440" s="5"/>
      <c r="E1440" s="5" t="s">
        <v>4902</v>
      </c>
      <c r="F1440" s="10">
        <v>2016</v>
      </c>
      <c r="G1440" s="10" t="s">
        <v>68</v>
      </c>
      <c r="H1440" s="10"/>
      <c r="I1440" s="10">
        <v>1300</v>
      </c>
      <c r="J1440" s="10" t="s">
        <v>17</v>
      </c>
      <c r="K1440" s="10" t="s">
        <v>1354</v>
      </c>
      <c r="L1440" s="10" t="s">
        <v>18</v>
      </c>
      <c r="M1440" s="11">
        <v>1</v>
      </c>
      <c r="N1440" s="10">
        <v>1</v>
      </c>
      <c r="O1440" s="12" t="s">
        <v>4903</v>
      </c>
      <c r="P1440" s="11">
        <f ca="1">IFERROR(__xludf.DUMMYFUNCTION("COUNTA(SPLIT(Q1440,"" ""))"),189)</f>
        <v>189</v>
      </c>
      <c r="Q1440" s="11">
        <v>7</v>
      </c>
      <c r="R1440" s="11">
        <f ca="1">IFERROR(__xludf.DUMMYFUNCTION("COUNTA(SPLIT($Q1440,CHAR(10),FALSE))"),1)</f>
        <v>1</v>
      </c>
      <c r="S1440" s="2">
        <v>-0.96787915000000002</v>
      </c>
      <c r="T1440" s="2">
        <v>0.45751453399999997</v>
      </c>
      <c r="U1440" s="2">
        <v>39.33</v>
      </c>
      <c r="V1440" s="2">
        <v>14.48</v>
      </c>
      <c r="W1440" s="2">
        <v>15.56</v>
      </c>
      <c r="X1440" s="2">
        <v>15</v>
      </c>
      <c r="Y1440" s="2">
        <v>9.82</v>
      </c>
      <c r="Z1440" s="2">
        <v>0.34488000000000002</v>
      </c>
      <c r="AA1440" s="2">
        <v>0.31806000000000001</v>
      </c>
      <c r="AB1440" s="2">
        <v>8.7916785470000001</v>
      </c>
    </row>
    <row r="1441" spans="1:28" x14ac:dyDescent="0.2">
      <c r="A1441" s="8">
        <v>3067</v>
      </c>
      <c r="B1441" s="5" t="s">
        <v>4904</v>
      </c>
      <c r="C1441" s="5" t="s">
        <v>4905</v>
      </c>
      <c r="D1441" s="5"/>
      <c r="E1441" s="5" t="s">
        <v>4906</v>
      </c>
      <c r="F1441" s="10">
        <v>2016</v>
      </c>
      <c r="G1441" s="10" t="s">
        <v>16</v>
      </c>
      <c r="H1441" s="10"/>
      <c r="I1441" s="10">
        <v>500</v>
      </c>
      <c r="J1441" s="10" t="s">
        <v>51</v>
      </c>
      <c r="K1441" s="10" t="s">
        <v>1354</v>
      </c>
      <c r="L1441" s="10" t="s">
        <v>18</v>
      </c>
      <c r="M1441" s="11">
        <v>1</v>
      </c>
      <c r="N1441" s="10">
        <v>1</v>
      </c>
      <c r="O1441" s="12" t="s">
        <v>4907</v>
      </c>
      <c r="P1441" s="11">
        <f ca="1">IFERROR(__xludf.DUMMYFUNCTION("COUNTA(SPLIT(Q1441,"" ""))"),160)</f>
        <v>160</v>
      </c>
      <c r="Q1441" s="11">
        <v>21</v>
      </c>
      <c r="R1441" s="11">
        <f ca="1">IFERROR(__xludf.DUMMYFUNCTION("COUNTA(SPLIT($Q1441,CHAR(10),FALSE))"),2)</f>
        <v>2</v>
      </c>
      <c r="S1441" s="2">
        <v>0.132816187</v>
      </c>
      <c r="T1441" s="2">
        <v>0.49533501200000002</v>
      </c>
      <c r="U1441" s="2">
        <v>94.84</v>
      </c>
      <c r="V1441" s="2">
        <v>1.85</v>
      </c>
      <c r="W1441" s="2">
        <v>1.8</v>
      </c>
      <c r="X1441" s="2">
        <v>5</v>
      </c>
      <c r="Y1441" s="2">
        <v>5.86</v>
      </c>
      <c r="Z1441" s="2">
        <v>0.14863000000000001</v>
      </c>
      <c r="AA1441" s="2">
        <v>0.14019999999999999</v>
      </c>
      <c r="AB1441" s="2">
        <v>28.44841826</v>
      </c>
    </row>
    <row r="1442" spans="1:28" x14ac:dyDescent="0.2">
      <c r="A1442" s="8">
        <v>3068</v>
      </c>
      <c r="B1442" s="5" t="s">
        <v>4424</v>
      </c>
      <c r="C1442" s="5" t="s">
        <v>4908</v>
      </c>
      <c r="D1442" s="5" t="s">
        <v>2705</v>
      </c>
      <c r="E1442" s="14" t="s">
        <v>1402</v>
      </c>
      <c r="F1442" s="10">
        <v>2016</v>
      </c>
      <c r="G1442" s="10" t="s">
        <v>16</v>
      </c>
      <c r="H1442" s="10"/>
      <c r="I1442" s="10">
        <v>500</v>
      </c>
      <c r="J1442" s="10" t="s">
        <v>17</v>
      </c>
      <c r="K1442" s="10" t="s">
        <v>1354</v>
      </c>
      <c r="L1442" s="10" t="s">
        <v>18</v>
      </c>
      <c r="M1442" s="11">
        <v>1</v>
      </c>
      <c r="N1442" s="10">
        <v>1</v>
      </c>
      <c r="O1442" s="12" t="s">
        <v>4909</v>
      </c>
      <c r="P1442" s="11">
        <f ca="1">IFERROR(__xludf.DUMMYFUNCTION("COUNTA(SPLIT(Q1442,"" ""))"),168)</f>
        <v>168</v>
      </c>
      <c r="Q1442" s="11">
        <v>21</v>
      </c>
      <c r="R1442" s="11">
        <f ca="1">IFERROR(__xludf.DUMMYFUNCTION("COUNTA(SPLIT($Q1442,CHAR(10),FALSE))"),1)</f>
        <v>1</v>
      </c>
      <c r="S1442" s="2">
        <v>-1.0715772290000001</v>
      </c>
      <c r="T1442" s="2">
        <v>0.47944040199999999</v>
      </c>
      <c r="U1442" s="2">
        <v>58.22</v>
      </c>
      <c r="V1442" s="2">
        <v>7.13</v>
      </c>
      <c r="W1442" s="2">
        <v>5.0599999999999996</v>
      </c>
      <c r="X1442" s="2">
        <v>10</v>
      </c>
      <c r="Y1442" s="2">
        <v>7.13</v>
      </c>
      <c r="Z1442" s="2">
        <v>5.4129999999999998E-2</v>
      </c>
      <c r="AA1442" s="2">
        <v>4.6429999999999999E-2</v>
      </c>
      <c r="AB1442" s="2">
        <v>27.697692539999998</v>
      </c>
    </row>
    <row r="1443" spans="1:28" x14ac:dyDescent="0.2">
      <c r="A1443" s="8">
        <v>3070</v>
      </c>
      <c r="B1443" s="5" t="s">
        <v>4910</v>
      </c>
      <c r="C1443" s="5" t="s">
        <v>4911</v>
      </c>
      <c r="D1443" s="5" t="s">
        <v>1450</v>
      </c>
      <c r="E1443" s="5" t="s">
        <v>1451</v>
      </c>
      <c r="F1443" s="10">
        <v>2016</v>
      </c>
      <c r="G1443" s="10" t="s">
        <v>16</v>
      </c>
      <c r="H1443" s="10"/>
      <c r="I1443" s="10">
        <v>500</v>
      </c>
      <c r="J1443" s="10" t="s">
        <v>51</v>
      </c>
      <c r="K1443" s="10" t="s">
        <v>1354</v>
      </c>
      <c r="L1443" s="10" t="s">
        <v>22</v>
      </c>
      <c r="M1443" s="11">
        <v>2</v>
      </c>
      <c r="N1443" s="10">
        <v>1.5</v>
      </c>
      <c r="O1443" s="12" t="s">
        <v>4912</v>
      </c>
      <c r="P1443" s="11">
        <f ca="1">IFERROR(__xludf.DUMMYFUNCTION("COUNTA(SPLIT(Q1443,"" ""))"),173)</f>
        <v>173</v>
      </c>
      <c r="Q1443" s="11">
        <v>17</v>
      </c>
      <c r="R1443" s="11">
        <f ca="1">IFERROR(__xludf.DUMMYFUNCTION("COUNTA(SPLIT($Q1443,CHAR(10),FALSE))"),1)</f>
        <v>1</v>
      </c>
      <c r="S1443" s="2">
        <v>-7.1435665999999995E-2</v>
      </c>
      <c r="T1443" s="2">
        <v>0.48334468899999999</v>
      </c>
      <c r="U1443" s="2">
        <v>89.41</v>
      </c>
      <c r="V1443" s="2">
        <v>3.32</v>
      </c>
      <c r="W1443" s="2">
        <v>2.81</v>
      </c>
      <c r="X1443" s="2">
        <v>6</v>
      </c>
      <c r="Y1443" s="2">
        <v>6.33</v>
      </c>
      <c r="Z1443" s="2">
        <v>0.10423</v>
      </c>
      <c r="AA1443" s="2">
        <v>0.10990999999999999</v>
      </c>
      <c r="AB1443" s="2">
        <v>24.084990749999999</v>
      </c>
    </row>
    <row r="1444" spans="1:28" x14ac:dyDescent="0.2">
      <c r="A1444" s="8">
        <v>3071</v>
      </c>
      <c r="B1444" s="5" t="s">
        <v>4913</v>
      </c>
      <c r="C1444" s="5" t="s">
        <v>4914</v>
      </c>
      <c r="D1444" s="5" t="s">
        <v>2682</v>
      </c>
      <c r="E1444" s="14" t="s">
        <v>1402</v>
      </c>
      <c r="F1444" s="10">
        <v>2016</v>
      </c>
      <c r="G1444" s="10" t="s">
        <v>16</v>
      </c>
      <c r="H1444" s="10"/>
      <c r="I1444" s="10">
        <v>500</v>
      </c>
      <c r="J1444" s="10" t="s">
        <v>877</v>
      </c>
      <c r="K1444" s="10" t="s">
        <v>1354</v>
      </c>
      <c r="L1444" s="10" t="s">
        <v>18</v>
      </c>
      <c r="M1444" s="11">
        <v>1</v>
      </c>
      <c r="N1444" s="10">
        <v>1</v>
      </c>
      <c r="O1444" s="12" t="s">
        <v>4915</v>
      </c>
      <c r="P1444" s="11">
        <f ca="1">IFERROR(__xludf.DUMMYFUNCTION("COUNTA(SPLIT(Q1444,"" ""))"),189)</f>
        <v>189</v>
      </c>
      <c r="Q1444" s="11">
        <v>20</v>
      </c>
      <c r="R1444" s="11">
        <f ca="1">IFERROR(__xludf.DUMMYFUNCTION("COUNTA(SPLIT($Q1444,CHAR(10),FALSE))"),1)</f>
        <v>1</v>
      </c>
      <c r="S1444" s="2">
        <v>0.57513651700000001</v>
      </c>
      <c r="T1444" s="2">
        <v>0.50115152500000004</v>
      </c>
      <c r="U1444" s="2">
        <v>83.11</v>
      </c>
      <c r="V1444" s="2">
        <v>3.9</v>
      </c>
      <c r="W1444" s="2">
        <v>3.62</v>
      </c>
      <c r="X1444" s="2">
        <v>7</v>
      </c>
      <c r="Y1444" s="2">
        <v>5.84</v>
      </c>
      <c r="Z1444" s="2">
        <v>1.5169999999999999E-2</v>
      </c>
      <c r="AA1444" s="2">
        <v>2.4399999999999999E-3</v>
      </c>
      <c r="AB1444" s="2">
        <v>30.508890919999999</v>
      </c>
    </row>
    <row r="1445" spans="1:28" x14ac:dyDescent="0.2">
      <c r="A1445" s="8">
        <v>3072</v>
      </c>
      <c r="B1445" s="5" t="s">
        <v>4916</v>
      </c>
      <c r="C1445" s="5" t="s">
        <v>4917</v>
      </c>
      <c r="D1445" s="5" t="s">
        <v>1401</v>
      </c>
      <c r="E1445" s="14" t="s">
        <v>1402</v>
      </c>
      <c r="F1445" s="10">
        <v>2016</v>
      </c>
      <c r="G1445" s="10" t="s">
        <v>16</v>
      </c>
      <c r="H1445" s="10"/>
      <c r="I1445" s="10">
        <v>700</v>
      </c>
      <c r="J1445" s="10" t="s">
        <v>51</v>
      </c>
      <c r="K1445" s="10" t="s">
        <v>1354</v>
      </c>
      <c r="L1445" s="10" t="s">
        <v>18</v>
      </c>
      <c r="M1445" s="11">
        <v>1</v>
      </c>
      <c r="N1445" s="10">
        <v>1</v>
      </c>
      <c r="O1445" s="12" t="s">
        <v>4918</v>
      </c>
      <c r="P1445" s="11">
        <f ca="1">IFERROR(__xludf.DUMMYFUNCTION("COUNTA(SPLIT(Q1445,"" ""))"),195)</f>
        <v>195</v>
      </c>
      <c r="Q1445" s="11">
        <v>16</v>
      </c>
      <c r="R1445" s="11">
        <f ca="1">IFERROR(__xludf.DUMMYFUNCTION("COUNTA(SPLIT($Q1445,CHAR(10),FALSE))"),8)</f>
        <v>8</v>
      </c>
      <c r="S1445" s="2">
        <v>8.1029242000000001E-2</v>
      </c>
      <c r="T1445" s="2">
        <v>0.51308858400000001</v>
      </c>
      <c r="U1445" s="2">
        <v>83.83</v>
      </c>
      <c r="V1445" s="2">
        <v>4.59</v>
      </c>
      <c r="W1445" s="2">
        <v>3.91</v>
      </c>
      <c r="X1445" s="2">
        <v>5</v>
      </c>
      <c r="Y1445" s="2">
        <v>6.27</v>
      </c>
      <c r="Z1445" s="2">
        <v>4.0779999999999997E-2</v>
      </c>
      <c r="AA1445" s="2">
        <v>2.1780000000000001E-2</v>
      </c>
      <c r="AB1445" s="2">
        <v>30.939762080000001</v>
      </c>
    </row>
    <row r="1446" spans="1:28" x14ac:dyDescent="0.2">
      <c r="A1446" s="8">
        <v>3073</v>
      </c>
      <c r="B1446" s="5" t="s">
        <v>4919</v>
      </c>
      <c r="C1446" s="5" t="s">
        <v>4920</v>
      </c>
      <c r="D1446" s="5"/>
      <c r="E1446" s="5" t="s">
        <v>4921</v>
      </c>
      <c r="F1446" s="10">
        <v>2016</v>
      </c>
      <c r="G1446" s="10" t="s">
        <v>68</v>
      </c>
      <c r="H1446" s="10"/>
      <c r="I1446" s="10">
        <v>1100</v>
      </c>
      <c r="J1446" s="10" t="s">
        <v>17</v>
      </c>
      <c r="K1446" s="10" t="s">
        <v>1354</v>
      </c>
      <c r="L1446" s="10" t="s">
        <v>18</v>
      </c>
      <c r="M1446" s="11">
        <v>1</v>
      </c>
      <c r="N1446" s="10">
        <v>1</v>
      </c>
      <c r="O1446" s="12" t="s">
        <v>4922</v>
      </c>
      <c r="P1446" s="11">
        <f ca="1">IFERROR(__xludf.DUMMYFUNCTION("COUNTA(SPLIT(Q1446,"" ""))"),157)</f>
        <v>157</v>
      </c>
      <c r="Q1446" s="11">
        <v>7</v>
      </c>
      <c r="R1446" s="11">
        <f ca="1">IFERROR(__xludf.DUMMYFUNCTION("COUNTA(SPLIT($Q1446,CHAR(10),FALSE))"),1)</f>
        <v>1</v>
      </c>
      <c r="S1446" s="2">
        <v>-0.35024385000000002</v>
      </c>
      <c r="T1446" s="2">
        <v>0.50402267099999998</v>
      </c>
      <c r="U1446" s="2">
        <v>68.37</v>
      </c>
      <c r="V1446" s="2">
        <v>9.4</v>
      </c>
      <c r="W1446" s="2">
        <v>10.55</v>
      </c>
      <c r="X1446" s="2">
        <v>9</v>
      </c>
      <c r="Y1446" s="2">
        <v>7.53</v>
      </c>
      <c r="Z1446" s="2">
        <v>9.0319999999999998E-2</v>
      </c>
      <c r="AA1446" s="2">
        <v>0.1041</v>
      </c>
      <c r="AB1446" s="2">
        <v>20.5632853</v>
      </c>
    </row>
    <row r="1447" spans="1:28" x14ac:dyDescent="0.2">
      <c r="A1447" s="8">
        <v>3074</v>
      </c>
      <c r="B1447" s="5" t="s">
        <v>4923</v>
      </c>
      <c r="C1447" s="5" t="s">
        <v>4924</v>
      </c>
      <c r="D1447" s="5" t="s">
        <v>2855</v>
      </c>
      <c r="E1447" s="5" t="s">
        <v>4925</v>
      </c>
      <c r="F1447" s="10">
        <v>2016</v>
      </c>
      <c r="G1447" s="10" t="s">
        <v>68</v>
      </c>
      <c r="H1447" s="10"/>
      <c r="I1447" s="10">
        <v>1100</v>
      </c>
      <c r="J1447" s="10" t="s">
        <v>17</v>
      </c>
      <c r="K1447" s="10" t="s">
        <v>2857</v>
      </c>
      <c r="L1447" s="10" t="s">
        <v>18</v>
      </c>
      <c r="M1447" s="11">
        <v>1</v>
      </c>
      <c r="N1447" s="10">
        <v>1</v>
      </c>
      <c r="O1447" s="12" t="s">
        <v>4926</v>
      </c>
      <c r="P1447" s="11">
        <f ca="1">IFERROR(__xludf.DUMMYFUNCTION("COUNTA(SPLIT(Q1447,"" ""))"),191)</f>
        <v>191</v>
      </c>
      <c r="Q1447" s="11">
        <v>12</v>
      </c>
      <c r="R1447" s="11">
        <f ca="1">IFERROR(__xludf.DUMMYFUNCTION("COUNTA(SPLIT($Q1447,CHAR(10),FALSE))"),5)</f>
        <v>5</v>
      </c>
      <c r="S1447" s="2">
        <v>-1.741490658</v>
      </c>
      <c r="T1447" s="2">
        <v>0.49709766500000002</v>
      </c>
      <c r="U1447" s="2">
        <v>36.700000000000003</v>
      </c>
      <c r="V1447" s="2">
        <v>12.24</v>
      </c>
      <c r="W1447" s="2">
        <v>13.05</v>
      </c>
      <c r="X1447" s="2">
        <v>13</v>
      </c>
      <c r="Y1447" s="2">
        <v>11.07</v>
      </c>
      <c r="Z1447" s="2">
        <v>0.26790999999999998</v>
      </c>
      <c r="AA1447" s="2">
        <v>0.23191000000000001</v>
      </c>
      <c r="AB1447" s="2">
        <v>9.3429319930000005</v>
      </c>
    </row>
    <row r="1448" spans="1:28" x14ac:dyDescent="0.2">
      <c r="A1448" s="8">
        <v>3075</v>
      </c>
      <c r="B1448" s="5" t="s">
        <v>4923</v>
      </c>
      <c r="C1448" s="5" t="s">
        <v>4927</v>
      </c>
      <c r="D1448" s="5" t="s">
        <v>2855</v>
      </c>
      <c r="E1448" s="5" t="s">
        <v>4928</v>
      </c>
      <c r="F1448" s="10">
        <v>2016</v>
      </c>
      <c r="G1448" s="10" t="s">
        <v>68</v>
      </c>
      <c r="H1448" s="10"/>
      <c r="I1448" s="10">
        <v>1300</v>
      </c>
      <c r="J1448" s="10" t="s">
        <v>17</v>
      </c>
      <c r="K1448" s="10" t="s">
        <v>2857</v>
      </c>
      <c r="L1448" s="10" t="s">
        <v>22</v>
      </c>
      <c r="M1448" s="11">
        <v>2</v>
      </c>
      <c r="N1448" s="10">
        <v>1.5</v>
      </c>
      <c r="O1448" s="12" t="s">
        <v>4929</v>
      </c>
      <c r="P1448" s="11">
        <f ca="1">IFERROR(__xludf.DUMMYFUNCTION("COUNTA(SPLIT(Q1448,"" ""))"),201)</f>
        <v>201</v>
      </c>
      <c r="Q1448" s="11">
        <v>12</v>
      </c>
      <c r="R1448" s="11">
        <f ca="1">IFERROR(__xludf.DUMMYFUNCTION("COUNTA(SPLIT($Q1448,CHAR(10),FALSE))"),2)</f>
        <v>2</v>
      </c>
      <c r="S1448" s="2">
        <v>-1.491452851</v>
      </c>
      <c r="T1448" s="2">
        <v>0.49373742500000001</v>
      </c>
      <c r="U1448" s="2">
        <v>50.28</v>
      </c>
      <c r="V1448" s="2">
        <v>10.43</v>
      </c>
      <c r="W1448" s="2">
        <v>11.05</v>
      </c>
      <c r="X1448" s="2">
        <v>11</v>
      </c>
      <c r="Y1448" s="2">
        <v>10.26</v>
      </c>
      <c r="Z1448" s="2">
        <v>0.29287000000000002</v>
      </c>
      <c r="AA1448" s="2">
        <v>0.2462</v>
      </c>
      <c r="AB1448" s="2">
        <v>10.880669579999999</v>
      </c>
    </row>
    <row r="1449" spans="1:28" x14ac:dyDescent="0.2">
      <c r="A1449" s="8">
        <v>3077</v>
      </c>
      <c r="B1449" s="5" t="s">
        <v>4930</v>
      </c>
      <c r="C1449" s="5" t="s">
        <v>4931</v>
      </c>
      <c r="D1449" s="5"/>
      <c r="E1449" s="5" t="s">
        <v>4932</v>
      </c>
      <c r="F1449" s="10">
        <v>2016</v>
      </c>
      <c r="G1449" s="10" t="s">
        <v>68</v>
      </c>
      <c r="H1449" s="10"/>
      <c r="I1449" s="10">
        <v>900</v>
      </c>
      <c r="J1449" s="10" t="s">
        <v>17</v>
      </c>
      <c r="K1449" s="10" t="s">
        <v>1354</v>
      </c>
      <c r="L1449" s="10" t="s">
        <v>18</v>
      </c>
      <c r="M1449" s="11">
        <v>1</v>
      </c>
      <c r="N1449" s="10">
        <v>1</v>
      </c>
      <c r="O1449" s="12" t="s">
        <v>4933</v>
      </c>
      <c r="P1449" s="11">
        <f ca="1">IFERROR(__xludf.DUMMYFUNCTION("COUNTA(SPLIT(Q1449,"" ""))"),173)</f>
        <v>173</v>
      </c>
      <c r="Q1449" s="11">
        <v>11</v>
      </c>
      <c r="R1449" s="11">
        <f ca="1">IFERROR(__xludf.DUMMYFUNCTION("COUNTA(SPLIT($Q1449,CHAR(10),FALSE))"),2)</f>
        <v>2</v>
      </c>
      <c r="S1449" s="2">
        <v>-4.6594078999999997E-2</v>
      </c>
      <c r="T1449" s="2">
        <v>0.46186487999999998</v>
      </c>
      <c r="U1449" s="2">
        <v>74.09</v>
      </c>
      <c r="V1449" s="2">
        <v>6.85</v>
      </c>
      <c r="W1449" s="2">
        <v>6.95</v>
      </c>
      <c r="X1449" s="2">
        <v>9</v>
      </c>
      <c r="Y1449" s="2">
        <v>6.33</v>
      </c>
      <c r="Z1449" s="2">
        <v>8.2799999999999992E-3</v>
      </c>
      <c r="AA1449" s="2">
        <v>-5.2199999999999998E-3</v>
      </c>
      <c r="AB1449" s="2">
        <v>29.038694159999999</v>
      </c>
    </row>
    <row r="1450" spans="1:28" x14ac:dyDescent="0.2">
      <c r="A1450" s="8">
        <v>3078</v>
      </c>
      <c r="B1450" s="5" t="s">
        <v>4934</v>
      </c>
      <c r="C1450" s="5" t="s">
        <v>4935</v>
      </c>
      <c r="D1450" s="5"/>
      <c r="E1450" s="5" t="s">
        <v>4936</v>
      </c>
      <c r="F1450" s="10">
        <v>2016</v>
      </c>
      <c r="G1450" s="10" t="s">
        <v>68</v>
      </c>
      <c r="H1450" s="10"/>
      <c r="I1450" s="10">
        <v>1300</v>
      </c>
      <c r="J1450" s="10" t="s">
        <v>51</v>
      </c>
      <c r="K1450" s="10" t="s">
        <v>1354</v>
      </c>
      <c r="L1450" s="10" t="s">
        <v>18</v>
      </c>
      <c r="M1450" s="11">
        <v>1</v>
      </c>
      <c r="N1450" s="10">
        <v>1</v>
      </c>
      <c r="O1450" s="12" t="s">
        <v>4937</v>
      </c>
      <c r="P1450" s="11">
        <f ca="1">IFERROR(__xludf.DUMMYFUNCTION("COUNTA(SPLIT(Q1450,"" ""))"),163)</f>
        <v>163</v>
      </c>
      <c r="Q1450" s="11">
        <v>7</v>
      </c>
      <c r="R1450" s="11">
        <f ca="1">IFERROR(__xludf.DUMMYFUNCTION("COUNTA(SPLIT($Q1450,CHAR(10),FALSE))"),1)</f>
        <v>1</v>
      </c>
      <c r="S1450" s="2">
        <v>0.110035593</v>
      </c>
      <c r="T1450" s="2">
        <v>0.47116371000000001</v>
      </c>
      <c r="U1450" s="2">
        <v>52.41</v>
      </c>
      <c r="V1450" s="2">
        <v>11.73</v>
      </c>
      <c r="W1450" s="2">
        <v>13.42</v>
      </c>
      <c r="X1450" s="2">
        <v>12</v>
      </c>
      <c r="Y1450" s="2">
        <v>9.0500000000000007</v>
      </c>
      <c r="Z1450" s="2">
        <v>0.26478000000000002</v>
      </c>
      <c r="AA1450" s="2">
        <v>0.25441999999999998</v>
      </c>
      <c r="AB1450" s="2">
        <v>18.87101359</v>
      </c>
    </row>
    <row r="1451" spans="1:28" x14ac:dyDescent="0.2">
      <c r="A1451" s="8">
        <v>3079</v>
      </c>
      <c r="B1451" s="5" t="s">
        <v>4938</v>
      </c>
      <c r="C1451" s="5" t="s">
        <v>4939</v>
      </c>
      <c r="D1451" s="5" t="s">
        <v>2682</v>
      </c>
      <c r="E1451" s="14" t="s">
        <v>1402</v>
      </c>
      <c r="F1451" s="10">
        <v>2016</v>
      </c>
      <c r="G1451" s="10" t="s">
        <v>16</v>
      </c>
      <c r="H1451" s="10"/>
      <c r="I1451" s="10">
        <v>500</v>
      </c>
      <c r="J1451" s="10" t="s">
        <v>17</v>
      </c>
      <c r="K1451" s="10" t="s">
        <v>1354</v>
      </c>
      <c r="L1451" s="10" t="s">
        <v>18</v>
      </c>
      <c r="M1451" s="11">
        <v>1</v>
      </c>
      <c r="N1451" s="10">
        <v>1</v>
      </c>
      <c r="O1451" s="12" t="s">
        <v>4940</v>
      </c>
      <c r="P1451" s="11">
        <f ca="1">IFERROR(__xludf.DUMMYFUNCTION("COUNTA(SPLIT(Q1451,"" ""))"),167)</f>
        <v>167</v>
      </c>
      <c r="Q1451" s="11">
        <v>21</v>
      </c>
      <c r="R1451" s="11">
        <f ca="1">IFERROR(__xludf.DUMMYFUNCTION("COUNTA(SPLIT($Q1451,CHAR(10),FALSE))"),1)</f>
        <v>1</v>
      </c>
      <c r="S1451" s="2">
        <v>0.16004951100000001</v>
      </c>
      <c r="T1451" s="2">
        <v>0.458006211</v>
      </c>
      <c r="U1451" s="2">
        <v>80.73</v>
      </c>
      <c r="V1451" s="2">
        <v>3.97</v>
      </c>
      <c r="W1451" s="2">
        <v>3.08</v>
      </c>
      <c r="X1451" s="2">
        <v>8</v>
      </c>
      <c r="Y1451" s="2">
        <v>0.57999999999999996</v>
      </c>
      <c r="Z1451" s="2">
        <v>3.619E-2</v>
      </c>
      <c r="AA1451" s="2">
        <v>3.7159999999999999E-2</v>
      </c>
      <c r="AB1451" s="2">
        <v>29.761317429999998</v>
      </c>
    </row>
    <row r="1452" spans="1:28" x14ac:dyDescent="0.2">
      <c r="A1452" s="8">
        <v>3080</v>
      </c>
      <c r="B1452" s="5" t="s">
        <v>4941</v>
      </c>
      <c r="C1452" s="5" t="s">
        <v>4942</v>
      </c>
      <c r="D1452" s="5"/>
      <c r="E1452" s="5" t="s">
        <v>4943</v>
      </c>
      <c r="F1452" s="10">
        <v>2016</v>
      </c>
      <c r="G1452" s="10" t="s">
        <v>68</v>
      </c>
      <c r="H1452" s="10"/>
      <c r="I1452" s="10">
        <v>1300</v>
      </c>
      <c r="J1452" s="10" t="s">
        <v>17</v>
      </c>
      <c r="K1452" s="10" t="s">
        <v>1354</v>
      </c>
      <c r="L1452" s="10" t="s">
        <v>18</v>
      </c>
      <c r="M1452" s="11">
        <v>1</v>
      </c>
      <c r="N1452" s="10">
        <v>1</v>
      </c>
      <c r="O1452" s="12" t="s">
        <v>4944</v>
      </c>
      <c r="P1452" s="11">
        <f ca="1">IFERROR(__xludf.DUMMYFUNCTION("COUNTA(SPLIT(Q1452,"" ""))"),171)</f>
        <v>171</v>
      </c>
      <c r="Q1452" s="11">
        <v>8</v>
      </c>
      <c r="R1452" s="11">
        <f ca="1">IFERROR(__xludf.DUMMYFUNCTION("COUNTA(SPLIT($Q1452,CHAR(10),FALSE))"),1)</f>
        <v>1</v>
      </c>
      <c r="S1452" s="2">
        <v>-1.308775442</v>
      </c>
      <c r="T1452" s="2">
        <v>0.47436424500000002</v>
      </c>
      <c r="U1452" s="2">
        <v>35.47</v>
      </c>
      <c r="V1452" s="2">
        <v>13.59</v>
      </c>
      <c r="W1452" s="2">
        <v>13.69</v>
      </c>
      <c r="X1452" s="2">
        <v>15</v>
      </c>
      <c r="Y1452" s="2">
        <v>10.17</v>
      </c>
      <c r="Z1452" s="2">
        <v>0.31369000000000002</v>
      </c>
      <c r="AA1452" s="2">
        <v>0.30967</v>
      </c>
      <c r="AB1452" s="2">
        <v>13.58264634</v>
      </c>
    </row>
    <row r="1453" spans="1:28" x14ac:dyDescent="0.2">
      <c r="A1453" s="8">
        <v>3081</v>
      </c>
      <c r="B1453" s="5" t="s">
        <v>4945</v>
      </c>
      <c r="C1453" s="5" t="s">
        <v>4946</v>
      </c>
      <c r="D1453" s="5" t="s">
        <v>1450</v>
      </c>
      <c r="E1453" s="14" t="s">
        <v>1402</v>
      </c>
      <c r="F1453" s="10">
        <v>2016</v>
      </c>
      <c r="G1453" s="10" t="s">
        <v>16</v>
      </c>
      <c r="H1453" s="10"/>
      <c r="I1453" s="10">
        <v>700</v>
      </c>
      <c r="J1453" s="10" t="s">
        <v>17</v>
      </c>
      <c r="K1453" s="10" t="s">
        <v>1354</v>
      </c>
      <c r="L1453" s="10" t="s">
        <v>18</v>
      </c>
      <c r="M1453" s="11">
        <v>1</v>
      </c>
      <c r="N1453" s="10">
        <v>1</v>
      </c>
      <c r="O1453" s="12" t="s">
        <v>4947</v>
      </c>
      <c r="P1453" s="11">
        <f ca="1">IFERROR(__xludf.DUMMYFUNCTION("COUNTA(SPLIT(Q1453,"" ""))"),158)</f>
        <v>158</v>
      </c>
      <c r="Q1453" s="11">
        <v>13</v>
      </c>
      <c r="R1453" s="11">
        <f ca="1">IFERROR(__xludf.DUMMYFUNCTION("COUNTA(SPLIT($Q1453,CHAR(10),FALSE))"),1)</f>
        <v>1</v>
      </c>
      <c r="S1453" s="2">
        <v>8.2542705999999993E-2</v>
      </c>
      <c r="T1453" s="2">
        <v>0.46367426299999998</v>
      </c>
      <c r="U1453" s="2">
        <v>87.95</v>
      </c>
      <c r="V1453" s="2">
        <v>4.01</v>
      </c>
      <c r="W1453" s="2">
        <v>3.25</v>
      </c>
      <c r="X1453" s="2">
        <v>7</v>
      </c>
      <c r="Y1453" s="2">
        <v>5.44</v>
      </c>
      <c r="Z1453" s="2">
        <v>0.11251</v>
      </c>
      <c r="AA1453" s="2">
        <v>0.13461000000000001</v>
      </c>
      <c r="AB1453" s="2">
        <v>21.948450709999999</v>
      </c>
    </row>
    <row r="1454" spans="1:28" x14ac:dyDescent="0.2">
      <c r="A1454" s="8">
        <v>3082</v>
      </c>
      <c r="B1454" s="5" t="s">
        <v>1335</v>
      </c>
      <c r="C1454" s="5" t="s">
        <v>4948</v>
      </c>
      <c r="D1454" s="5"/>
      <c r="E1454" s="5" t="s">
        <v>4949</v>
      </c>
      <c r="F1454" s="10">
        <v>2016</v>
      </c>
      <c r="G1454" s="10" t="s">
        <v>68</v>
      </c>
      <c r="H1454" s="10" t="s">
        <v>1338</v>
      </c>
      <c r="I1454" s="10">
        <v>1500</v>
      </c>
      <c r="J1454" s="10" t="s">
        <v>51</v>
      </c>
      <c r="K1454" s="10" t="s">
        <v>1339</v>
      </c>
      <c r="L1454" s="10" t="s">
        <v>18</v>
      </c>
      <c r="M1454" s="11">
        <v>1</v>
      </c>
      <c r="N1454" s="10">
        <v>1</v>
      </c>
      <c r="O1454" s="12" t="s">
        <v>4950</v>
      </c>
      <c r="P1454" s="11">
        <f ca="1">IFERROR(__xludf.DUMMYFUNCTION("COUNTA(SPLIT(Q1454,"" ""))"),152)</f>
        <v>152</v>
      </c>
      <c r="Q1454" s="11">
        <v>5</v>
      </c>
      <c r="R1454" s="11">
        <f ca="1">IFERROR(__xludf.DUMMYFUNCTION("COUNTA(SPLIT($Q1454,CHAR(10),FALSE))"),2)</f>
        <v>2</v>
      </c>
      <c r="S1454" s="2">
        <v>-1.0733541</v>
      </c>
      <c r="T1454" s="2">
        <v>0.469454276</v>
      </c>
      <c r="U1454" s="2">
        <v>43.18</v>
      </c>
      <c r="V1454" s="2">
        <v>14.89</v>
      </c>
      <c r="W1454" s="2">
        <v>16.39</v>
      </c>
      <c r="X1454" s="2">
        <v>14</v>
      </c>
      <c r="Y1454" s="2">
        <v>10.29</v>
      </c>
      <c r="Z1454" s="2">
        <v>0.22949</v>
      </c>
      <c r="AA1454" s="2">
        <v>0.23549</v>
      </c>
      <c r="AB1454" s="2">
        <v>14.04189897</v>
      </c>
    </row>
    <row r="1455" spans="1:28" x14ac:dyDescent="0.2">
      <c r="A1455" s="8">
        <v>3083</v>
      </c>
      <c r="B1455" s="5" t="s">
        <v>4951</v>
      </c>
      <c r="C1455" s="5" t="s">
        <v>4952</v>
      </c>
      <c r="D1455" s="5"/>
      <c r="E1455" s="5" t="s">
        <v>4953</v>
      </c>
      <c r="F1455" s="10">
        <v>2016</v>
      </c>
      <c r="G1455" s="10" t="s">
        <v>68</v>
      </c>
      <c r="H1455" s="10"/>
      <c r="I1455" s="10">
        <v>1100</v>
      </c>
      <c r="J1455" s="10" t="s">
        <v>17</v>
      </c>
      <c r="K1455" s="10" t="s">
        <v>1354</v>
      </c>
      <c r="L1455" s="10" t="s">
        <v>18</v>
      </c>
      <c r="M1455" s="11">
        <v>1</v>
      </c>
      <c r="N1455" s="10">
        <v>1</v>
      </c>
      <c r="O1455" s="12" t="s">
        <v>4954</v>
      </c>
      <c r="P1455" s="11">
        <f ca="1">IFERROR(__xludf.DUMMYFUNCTION("COUNTA(SPLIT(Q1455,"" ""))"),186)</f>
        <v>186</v>
      </c>
      <c r="Q1455" s="11">
        <v>10</v>
      </c>
      <c r="R1455" s="11">
        <f ca="1">IFERROR(__xludf.DUMMYFUNCTION("COUNTA(SPLIT($Q1455,CHAR(10),FALSE))"),2)</f>
        <v>2</v>
      </c>
      <c r="S1455" s="2">
        <v>-0.25122238800000002</v>
      </c>
      <c r="T1455" s="2">
        <v>0.47575577600000002</v>
      </c>
      <c r="U1455" s="2">
        <v>59.37</v>
      </c>
      <c r="V1455" s="2">
        <v>9.6199999999999992</v>
      </c>
      <c r="W1455" s="2">
        <v>10.68</v>
      </c>
      <c r="X1455" s="2">
        <v>12</v>
      </c>
      <c r="Y1455" s="2">
        <v>7.94</v>
      </c>
      <c r="Z1455" s="2">
        <v>5.5939999999999997E-2</v>
      </c>
      <c r="AA1455" s="2">
        <v>4.5420000000000002E-2</v>
      </c>
      <c r="AB1455" s="2">
        <v>18.890851210000001</v>
      </c>
    </row>
    <row r="1456" spans="1:28" x14ac:dyDescent="0.2">
      <c r="A1456" s="8">
        <v>3084</v>
      </c>
      <c r="B1456" s="5" t="s">
        <v>4955</v>
      </c>
      <c r="C1456" s="5" t="s">
        <v>4956</v>
      </c>
      <c r="D1456" s="5" t="s">
        <v>1401</v>
      </c>
      <c r="E1456" s="14" t="s">
        <v>1402</v>
      </c>
      <c r="F1456" s="10">
        <v>2016</v>
      </c>
      <c r="G1456" s="10" t="s">
        <v>16</v>
      </c>
      <c r="H1456" s="10"/>
      <c r="I1456" s="10">
        <v>300</v>
      </c>
      <c r="J1456" s="10" t="s">
        <v>51</v>
      </c>
      <c r="K1456" s="10" t="s">
        <v>1354</v>
      </c>
      <c r="L1456" s="10" t="s">
        <v>22</v>
      </c>
      <c r="M1456" s="11">
        <v>2</v>
      </c>
      <c r="N1456" s="10">
        <v>1.5</v>
      </c>
      <c r="O1456" s="12" t="s">
        <v>4957</v>
      </c>
      <c r="P1456" s="11">
        <f ca="1">IFERROR(__xludf.DUMMYFUNCTION("COUNTA(SPLIT(Q1456,"" ""))"),167)</f>
        <v>167</v>
      </c>
      <c r="Q1456" s="11">
        <v>26</v>
      </c>
      <c r="R1456" s="11">
        <f ca="1">IFERROR(__xludf.DUMMYFUNCTION("COUNTA(SPLIT($Q1456,CHAR(10),FALSE))"),10)</f>
        <v>10</v>
      </c>
      <c r="S1456" s="2">
        <v>0.46388071800000003</v>
      </c>
      <c r="T1456" s="2">
        <v>0.50515771399999998</v>
      </c>
      <c r="U1456" s="2">
        <v>91.51</v>
      </c>
      <c r="V1456" s="2">
        <v>2.1</v>
      </c>
      <c r="W1456" s="2">
        <v>0.81</v>
      </c>
      <c r="X1456" s="2">
        <v>5</v>
      </c>
      <c r="Y1456" s="2">
        <v>5.93</v>
      </c>
      <c r="Z1456" s="2">
        <v>0.23801</v>
      </c>
      <c r="AA1456" s="2">
        <v>0.23621</v>
      </c>
      <c r="AB1456" s="2">
        <v>35.078918450000003</v>
      </c>
    </row>
    <row r="1457" spans="1:28" x14ac:dyDescent="0.2">
      <c r="A1457" s="8">
        <v>3085</v>
      </c>
      <c r="B1457" s="5" t="s">
        <v>4958</v>
      </c>
      <c r="C1457" s="5" t="s">
        <v>4959</v>
      </c>
      <c r="D1457" s="5" t="s">
        <v>2705</v>
      </c>
      <c r="E1457" s="14" t="s">
        <v>1402</v>
      </c>
      <c r="F1457" s="10">
        <v>2016</v>
      </c>
      <c r="G1457" s="10" t="s">
        <v>16</v>
      </c>
      <c r="H1457" s="10"/>
      <c r="I1457" s="10">
        <v>900</v>
      </c>
      <c r="J1457" s="10" t="s">
        <v>51</v>
      </c>
      <c r="K1457" s="10" t="s">
        <v>1354</v>
      </c>
      <c r="L1457" s="10" t="s">
        <v>18</v>
      </c>
      <c r="M1457" s="11">
        <v>1</v>
      </c>
      <c r="N1457" s="10">
        <v>1</v>
      </c>
      <c r="O1457" s="12" t="s">
        <v>4960</v>
      </c>
      <c r="P1457" s="11">
        <f ca="1">IFERROR(__xludf.DUMMYFUNCTION("COUNTA(SPLIT(Q1457,"" ""))"),177)</f>
        <v>177</v>
      </c>
      <c r="Q1457" s="11">
        <v>11</v>
      </c>
      <c r="R1457" s="11">
        <f ca="1">IFERROR(__xludf.DUMMYFUNCTION("COUNTA(SPLIT($Q1457,CHAR(10),FALSE))"),1)</f>
        <v>1</v>
      </c>
      <c r="S1457" s="2">
        <v>3.0959164000000001E-2</v>
      </c>
      <c r="T1457" s="2">
        <v>0.47551535299999997</v>
      </c>
      <c r="U1457" s="2">
        <v>79.61</v>
      </c>
      <c r="V1457" s="2">
        <v>6.15</v>
      </c>
      <c r="W1457" s="2">
        <v>5.73</v>
      </c>
      <c r="X1457" s="2">
        <v>8</v>
      </c>
      <c r="Y1457" s="2">
        <v>6.22</v>
      </c>
      <c r="Z1457" s="2">
        <v>5.697E-2</v>
      </c>
      <c r="AA1457" s="2">
        <v>5.697E-2</v>
      </c>
      <c r="AB1457" s="2">
        <v>17.820826669999999</v>
      </c>
    </row>
    <row r="1458" spans="1:28" x14ac:dyDescent="0.2">
      <c r="A1458" s="8">
        <v>3088</v>
      </c>
      <c r="B1458" s="5" t="s">
        <v>4961</v>
      </c>
      <c r="C1458" s="5" t="s">
        <v>4962</v>
      </c>
      <c r="D1458" s="5" t="s">
        <v>1401</v>
      </c>
      <c r="E1458" s="14" t="s">
        <v>1402</v>
      </c>
      <c r="F1458" s="10">
        <v>2016</v>
      </c>
      <c r="G1458" s="10" t="s">
        <v>16</v>
      </c>
      <c r="H1458" s="10"/>
      <c r="I1458" s="10">
        <v>500</v>
      </c>
      <c r="J1458" s="10" t="s">
        <v>17</v>
      </c>
      <c r="K1458" s="10" t="s">
        <v>1354</v>
      </c>
      <c r="L1458" s="10" t="s">
        <v>18</v>
      </c>
      <c r="M1458" s="11">
        <v>1</v>
      </c>
      <c r="N1458" s="10">
        <v>1</v>
      </c>
      <c r="O1458" s="12" t="s">
        <v>4963</v>
      </c>
      <c r="P1458" s="11">
        <f ca="1">IFERROR(__xludf.DUMMYFUNCTION("COUNTA(SPLIT(Q1458,"" ""))"),199)</f>
        <v>199</v>
      </c>
      <c r="Q1458" s="11">
        <v>35</v>
      </c>
      <c r="R1458" s="11">
        <f ca="1">IFERROR(__xludf.DUMMYFUNCTION("COUNTA(SPLIT($Q1458,CHAR(10),FALSE))"),5)</f>
        <v>5</v>
      </c>
      <c r="S1458" s="2">
        <v>5.9704683000000001E-2</v>
      </c>
      <c r="T1458" s="2">
        <v>0.47026165599999997</v>
      </c>
      <c r="U1458" s="2">
        <v>91.38</v>
      </c>
      <c r="V1458" s="2">
        <v>1.93</v>
      </c>
      <c r="W1458" s="2">
        <v>0.77</v>
      </c>
      <c r="X1458" s="2">
        <v>5.45</v>
      </c>
      <c r="Y1458" s="2">
        <v>6.54</v>
      </c>
      <c r="Z1458" s="2">
        <v>-1.6199999999999999E-3</v>
      </c>
      <c r="AA1458" s="2">
        <v>-2.2550000000000001E-2</v>
      </c>
      <c r="AB1458" s="2">
        <v>35.353334750000002</v>
      </c>
    </row>
    <row r="1459" spans="1:28" x14ac:dyDescent="0.2">
      <c r="A1459" s="8">
        <v>3089</v>
      </c>
      <c r="B1459" s="5" t="s">
        <v>4964</v>
      </c>
      <c r="C1459" s="5" t="s">
        <v>4965</v>
      </c>
      <c r="D1459" s="5"/>
      <c r="E1459" s="5" t="s">
        <v>4966</v>
      </c>
      <c r="F1459" s="10">
        <v>2016</v>
      </c>
      <c r="G1459" s="10" t="s">
        <v>16</v>
      </c>
      <c r="H1459" s="10"/>
      <c r="I1459" s="10">
        <v>700</v>
      </c>
      <c r="J1459" s="10" t="s">
        <v>17</v>
      </c>
      <c r="K1459" s="10" t="s">
        <v>1354</v>
      </c>
      <c r="L1459" s="10" t="s">
        <v>18</v>
      </c>
      <c r="M1459" s="11">
        <v>1</v>
      </c>
      <c r="N1459" s="10">
        <v>1</v>
      </c>
      <c r="O1459" s="12" t="s">
        <v>4967</v>
      </c>
      <c r="P1459" s="11">
        <f ca="1">IFERROR(__xludf.DUMMYFUNCTION("COUNTA(SPLIT(Q1459,"" ""))"),179)</f>
        <v>179</v>
      </c>
      <c r="Q1459" s="11">
        <v>20</v>
      </c>
      <c r="R1459" s="11">
        <f ca="1">IFERROR(__xludf.DUMMYFUNCTION("COUNTA(SPLIT($Q1459,CHAR(10),FALSE))"),4)</f>
        <v>4</v>
      </c>
      <c r="S1459" s="2">
        <v>-0.466819547</v>
      </c>
      <c r="T1459" s="2">
        <v>0.438362421</v>
      </c>
      <c r="U1459" s="2">
        <v>85.05</v>
      </c>
      <c r="V1459" s="2">
        <v>3.59</v>
      </c>
      <c r="W1459" s="2">
        <v>1.85</v>
      </c>
      <c r="X1459" s="2">
        <v>7</v>
      </c>
      <c r="Y1459" s="2">
        <v>6.84</v>
      </c>
      <c r="Z1459" s="2">
        <v>4.5449999999999997E-2</v>
      </c>
      <c r="AA1459" s="2">
        <v>3.8300000000000001E-2</v>
      </c>
      <c r="AB1459" s="2">
        <v>28.684375670000001</v>
      </c>
    </row>
    <row r="1460" spans="1:28" x14ac:dyDescent="0.2">
      <c r="A1460" s="8">
        <v>3090</v>
      </c>
      <c r="B1460" s="5" t="s">
        <v>4968</v>
      </c>
      <c r="C1460" s="5" t="s">
        <v>4969</v>
      </c>
      <c r="D1460" s="5" t="s">
        <v>4970</v>
      </c>
      <c r="E1460" s="5" t="s">
        <v>4971</v>
      </c>
      <c r="F1460" s="10">
        <v>2016</v>
      </c>
      <c r="G1460" s="10" t="s">
        <v>16</v>
      </c>
      <c r="H1460" s="10"/>
      <c r="I1460" s="10">
        <v>900</v>
      </c>
      <c r="J1460" s="10" t="s">
        <v>17</v>
      </c>
      <c r="K1460" s="10"/>
      <c r="L1460" s="10" t="s">
        <v>18</v>
      </c>
      <c r="M1460" s="11">
        <v>1</v>
      </c>
      <c r="N1460" s="10">
        <v>1</v>
      </c>
      <c r="O1460" s="12" t="s">
        <v>4972</v>
      </c>
      <c r="P1460" s="11">
        <f ca="1">IFERROR(__xludf.DUMMYFUNCTION("COUNTA(SPLIT(Q1460,"" ""))"),185)</f>
        <v>185</v>
      </c>
      <c r="Q1460" s="11">
        <v>10</v>
      </c>
      <c r="R1460" s="11">
        <f ca="1">IFERROR(__xludf.DUMMYFUNCTION("COUNTA(SPLIT($Q1460,CHAR(10),FALSE))"),4)</f>
        <v>4</v>
      </c>
      <c r="S1460" s="2">
        <v>-1.503172935</v>
      </c>
      <c r="T1460" s="2">
        <v>0.48330496000000001</v>
      </c>
      <c r="U1460" s="2">
        <v>71.27</v>
      </c>
      <c r="V1460" s="2">
        <v>8.01</v>
      </c>
      <c r="W1460" s="2">
        <v>7.52</v>
      </c>
      <c r="X1460" s="2">
        <v>10</v>
      </c>
      <c r="Y1460" s="2">
        <v>7.25</v>
      </c>
      <c r="Z1460" s="2">
        <v>0.11538</v>
      </c>
      <c r="AA1460" s="2">
        <v>0.11538</v>
      </c>
      <c r="AB1460" s="2">
        <v>15.12063564</v>
      </c>
    </row>
    <row r="1461" spans="1:28" x14ac:dyDescent="0.2">
      <c r="A1461" s="8">
        <v>3091</v>
      </c>
      <c r="B1461" s="5" t="s">
        <v>1319</v>
      </c>
      <c r="C1461" s="5" t="s">
        <v>4973</v>
      </c>
      <c r="D1461" s="5"/>
      <c r="E1461" s="5" t="s">
        <v>4974</v>
      </c>
      <c r="F1461" s="10">
        <v>2016</v>
      </c>
      <c r="G1461" s="10" t="s">
        <v>68</v>
      </c>
      <c r="H1461" s="10" t="s">
        <v>1346</v>
      </c>
      <c r="I1461" s="10">
        <v>900</v>
      </c>
      <c r="J1461" s="10" t="s">
        <v>51</v>
      </c>
      <c r="K1461" s="10" t="s">
        <v>1323</v>
      </c>
      <c r="L1461" s="10" t="s">
        <v>18</v>
      </c>
      <c r="M1461" s="11">
        <v>1</v>
      </c>
      <c r="N1461" s="10">
        <v>1</v>
      </c>
      <c r="O1461" s="12" t="s">
        <v>4975</v>
      </c>
      <c r="P1461" s="11">
        <f ca="1">IFERROR(__xludf.DUMMYFUNCTION("COUNTA(SPLIT(Q1461,"" ""))"),150)</f>
        <v>150</v>
      </c>
      <c r="Q1461" s="11">
        <v>12</v>
      </c>
      <c r="R1461" s="11">
        <f ca="1">IFERROR(__xludf.DUMMYFUNCTION("COUNTA(SPLIT($Q1461,CHAR(10),FALSE))"),3)</f>
        <v>3</v>
      </c>
      <c r="S1461" s="2">
        <v>-0.68110118500000005</v>
      </c>
      <c r="T1461" s="2">
        <v>0.48916305399999999</v>
      </c>
      <c r="U1461" s="2">
        <v>59.84</v>
      </c>
      <c r="V1461" s="2">
        <v>8.06</v>
      </c>
      <c r="W1461" s="2">
        <v>7.64</v>
      </c>
      <c r="X1461" s="2">
        <v>10</v>
      </c>
      <c r="Y1461" s="2">
        <v>9.35</v>
      </c>
      <c r="Z1461" s="2">
        <v>0.27549000000000001</v>
      </c>
      <c r="AA1461" s="2">
        <v>0.26873000000000002</v>
      </c>
      <c r="AB1461" s="2">
        <v>12.62127785</v>
      </c>
    </row>
    <row r="1462" spans="1:28" x14ac:dyDescent="0.2">
      <c r="A1462" s="8">
        <v>3092</v>
      </c>
      <c r="B1462" s="5" t="s">
        <v>4976</v>
      </c>
      <c r="C1462" s="5" t="s">
        <v>4977</v>
      </c>
      <c r="D1462" s="5" t="s">
        <v>1450</v>
      </c>
      <c r="E1462" s="5" t="s">
        <v>1451</v>
      </c>
      <c r="F1462" s="10">
        <v>2016</v>
      </c>
      <c r="G1462" s="10" t="s">
        <v>16</v>
      </c>
      <c r="H1462" s="10"/>
      <c r="I1462" s="10">
        <v>500</v>
      </c>
      <c r="J1462" s="10" t="s">
        <v>877</v>
      </c>
      <c r="K1462" s="10" t="s">
        <v>1354</v>
      </c>
      <c r="L1462" s="10" t="s">
        <v>18</v>
      </c>
      <c r="M1462" s="11">
        <v>1</v>
      </c>
      <c r="N1462" s="10">
        <v>1</v>
      </c>
      <c r="O1462" s="12" t="s">
        <v>4978</v>
      </c>
      <c r="P1462" s="11">
        <f ca="1">IFERROR(__xludf.DUMMYFUNCTION("COUNTA(SPLIT(Q1462,"" ""))"),186)</f>
        <v>186</v>
      </c>
      <c r="Q1462" s="11">
        <v>28</v>
      </c>
      <c r="R1462" s="11">
        <f ca="1">IFERROR(__xludf.DUMMYFUNCTION("COUNTA(SPLIT($Q1462,CHAR(10),FALSE))"),1)</f>
        <v>1</v>
      </c>
      <c r="S1462" s="2">
        <v>0.59302930700000001</v>
      </c>
      <c r="T1462" s="2">
        <v>0.52466060599999997</v>
      </c>
      <c r="U1462" s="2">
        <v>95.48</v>
      </c>
      <c r="V1462" s="2">
        <v>1.59</v>
      </c>
      <c r="W1462" s="2">
        <v>1.58</v>
      </c>
      <c r="X1462" s="2">
        <v>5</v>
      </c>
      <c r="Y1462" s="2">
        <v>6.34</v>
      </c>
      <c r="Z1462" s="2">
        <v>0.18310999999999999</v>
      </c>
      <c r="AA1462" s="2">
        <v>0.16217000000000001</v>
      </c>
      <c r="AB1462" s="2">
        <v>30.135562620000002</v>
      </c>
    </row>
    <row r="1463" spans="1:28" x14ac:dyDescent="0.2">
      <c r="A1463" s="8">
        <v>3093</v>
      </c>
      <c r="B1463" s="5" t="s">
        <v>4979</v>
      </c>
      <c r="C1463" s="5" t="s">
        <v>4980</v>
      </c>
      <c r="D1463" s="5" t="s">
        <v>1401</v>
      </c>
      <c r="E1463" s="14" t="s">
        <v>1402</v>
      </c>
      <c r="F1463" s="10">
        <v>2016</v>
      </c>
      <c r="G1463" s="10" t="s">
        <v>16</v>
      </c>
      <c r="H1463" s="10"/>
      <c r="I1463" s="10">
        <v>500</v>
      </c>
      <c r="J1463" s="10" t="s">
        <v>51</v>
      </c>
      <c r="K1463" s="10" t="s">
        <v>1354</v>
      </c>
      <c r="L1463" s="10" t="s">
        <v>18</v>
      </c>
      <c r="M1463" s="11">
        <v>1</v>
      </c>
      <c r="N1463" s="10">
        <v>1</v>
      </c>
      <c r="O1463" s="12" t="s">
        <v>4981</v>
      </c>
      <c r="P1463" s="11">
        <f ca="1">IFERROR(__xludf.DUMMYFUNCTION("COUNTA(SPLIT(Q1463,"" ""))"),197)</f>
        <v>197</v>
      </c>
      <c r="Q1463" s="11">
        <v>31</v>
      </c>
      <c r="R1463" s="11">
        <f ca="1">IFERROR(__xludf.DUMMYFUNCTION("COUNTA(SPLIT($Q1463,CHAR(10),FALSE))"),4)</f>
        <v>4</v>
      </c>
      <c r="S1463" s="2">
        <v>0.40092810899999998</v>
      </c>
      <c r="T1463" s="2">
        <v>0.46884624899999999</v>
      </c>
      <c r="U1463" s="2">
        <v>90.78</v>
      </c>
      <c r="V1463" s="2">
        <v>2.17</v>
      </c>
      <c r="W1463" s="2">
        <v>1.6</v>
      </c>
      <c r="X1463" s="2">
        <v>5.83</v>
      </c>
      <c r="Y1463" s="2">
        <v>5.08</v>
      </c>
      <c r="Z1463" s="2">
        <v>5.5379999999999999E-2</v>
      </c>
      <c r="AA1463" s="2">
        <v>3.005E-2</v>
      </c>
      <c r="AB1463" s="2">
        <v>31.185531170000001</v>
      </c>
    </row>
    <row r="1464" spans="1:28" x14ac:dyDescent="0.2">
      <c r="A1464" s="8">
        <v>3094</v>
      </c>
      <c r="B1464" s="5" t="s">
        <v>4979</v>
      </c>
      <c r="C1464" s="5" t="s">
        <v>4982</v>
      </c>
      <c r="D1464" s="5" t="s">
        <v>1401</v>
      </c>
      <c r="E1464" s="14" t="s">
        <v>1402</v>
      </c>
      <c r="F1464" s="10">
        <v>2016</v>
      </c>
      <c r="G1464" s="10" t="s">
        <v>16</v>
      </c>
      <c r="H1464" s="10"/>
      <c r="I1464" s="10">
        <v>500</v>
      </c>
      <c r="J1464" s="10" t="s">
        <v>51</v>
      </c>
      <c r="K1464" s="10" t="s">
        <v>1354</v>
      </c>
      <c r="L1464" s="10" t="s">
        <v>18</v>
      </c>
      <c r="M1464" s="11">
        <v>1</v>
      </c>
      <c r="N1464" s="10">
        <v>1</v>
      </c>
      <c r="O1464" s="12" t="s">
        <v>4983</v>
      </c>
      <c r="P1464" s="11">
        <f ca="1">IFERROR(__xludf.DUMMYFUNCTION("COUNTA(SPLIT(Q1464,"" ""))"),188)</f>
        <v>188</v>
      </c>
      <c r="Q1464" s="11">
        <v>25</v>
      </c>
      <c r="R1464" s="11">
        <f ca="1">IFERROR(__xludf.DUMMYFUNCTION("COUNTA(SPLIT($Q1464,CHAR(10),FALSE))"),4)</f>
        <v>4</v>
      </c>
      <c r="S1464" s="2">
        <v>-0.407417637</v>
      </c>
      <c r="T1464" s="2">
        <v>0.481430001</v>
      </c>
      <c r="U1464" s="2">
        <v>87.15</v>
      </c>
      <c r="V1464" s="2">
        <v>2.97</v>
      </c>
      <c r="W1464" s="2">
        <v>3.11</v>
      </c>
      <c r="X1464" s="2">
        <v>6</v>
      </c>
      <c r="Y1464" s="2">
        <v>6.95</v>
      </c>
      <c r="Z1464" s="2">
        <v>0.14113999999999999</v>
      </c>
      <c r="AA1464" s="2">
        <v>0.1028</v>
      </c>
      <c r="AB1464" s="2">
        <v>21.347118120000001</v>
      </c>
    </row>
    <row r="1465" spans="1:28" x14ac:dyDescent="0.2">
      <c r="A1465" s="8">
        <v>3095</v>
      </c>
      <c r="B1465" s="5" t="s">
        <v>4979</v>
      </c>
      <c r="C1465" s="5" t="s">
        <v>4984</v>
      </c>
      <c r="D1465" s="5" t="s">
        <v>1401</v>
      </c>
      <c r="E1465" s="14" t="s">
        <v>1402</v>
      </c>
      <c r="F1465" s="10">
        <v>2016</v>
      </c>
      <c r="G1465" s="10" t="s">
        <v>16</v>
      </c>
      <c r="H1465" s="10"/>
      <c r="I1465" s="10">
        <v>500</v>
      </c>
      <c r="J1465" s="10" t="s">
        <v>51</v>
      </c>
      <c r="K1465" s="10" t="s">
        <v>1354</v>
      </c>
      <c r="L1465" s="10" t="s">
        <v>18</v>
      </c>
      <c r="M1465" s="11">
        <v>1</v>
      </c>
      <c r="N1465" s="10">
        <v>1</v>
      </c>
      <c r="O1465" s="12" t="s">
        <v>4985</v>
      </c>
      <c r="P1465" s="11">
        <f ca="1">IFERROR(__xludf.DUMMYFUNCTION("COUNTA(SPLIT(Q1465,"" ""))"),200)</f>
        <v>200</v>
      </c>
      <c r="Q1465" s="11">
        <v>22</v>
      </c>
      <c r="R1465" s="11">
        <f ca="1">IFERROR(__xludf.DUMMYFUNCTION("COUNTA(SPLIT($Q1465,CHAR(10),FALSE))"),4)</f>
        <v>4</v>
      </c>
      <c r="S1465" s="2">
        <v>-0.272154008</v>
      </c>
      <c r="T1465" s="2">
        <v>0.48349056800000001</v>
      </c>
      <c r="U1465" s="2">
        <v>89.18</v>
      </c>
      <c r="V1465" s="2">
        <v>3.12</v>
      </c>
      <c r="W1465" s="2">
        <v>2.85</v>
      </c>
      <c r="X1465" s="2">
        <v>7</v>
      </c>
      <c r="Y1465" s="2">
        <v>5.41</v>
      </c>
      <c r="Z1465" s="2">
        <v>2.3529999999999999E-2</v>
      </c>
      <c r="AA1465" s="2">
        <v>-8.6300000000000005E-3</v>
      </c>
      <c r="AB1465" s="2">
        <v>24.327264360000001</v>
      </c>
    </row>
    <row r="1466" spans="1:28" x14ac:dyDescent="0.2">
      <c r="A1466" s="8">
        <v>3096</v>
      </c>
      <c r="B1466" s="5" t="s">
        <v>4986</v>
      </c>
      <c r="C1466" s="5" t="s">
        <v>4987</v>
      </c>
      <c r="D1466" s="5" t="s">
        <v>4988</v>
      </c>
      <c r="E1466" s="5" t="s">
        <v>1451</v>
      </c>
      <c r="F1466" s="10">
        <v>2016</v>
      </c>
      <c r="G1466" s="10" t="s">
        <v>16</v>
      </c>
      <c r="H1466" s="10"/>
      <c r="I1466" s="10">
        <v>300</v>
      </c>
      <c r="J1466" s="10" t="s">
        <v>877</v>
      </c>
      <c r="K1466" s="10" t="s">
        <v>1354</v>
      </c>
      <c r="L1466" s="10" t="s">
        <v>18</v>
      </c>
      <c r="M1466" s="11">
        <v>1</v>
      </c>
      <c r="N1466" s="10">
        <v>1</v>
      </c>
      <c r="O1466" s="12" t="s">
        <v>4989</v>
      </c>
      <c r="P1466" s="11">
        <f ca="1">IFERROR(__xludf.DUMMYFUNCTION("COUNTA(SPLIT(Q1466,"" ""))"),141)</f>
        <v>141</v>
      </c>
      <c r="Q1466" s="11">
        <v>31</v>
      </c>
      <c r="R1466" s="11">
        <f ca="1">IFERROR(__xludf.DUMMYFUNCTION("COUNTA(SPLIT($Q1466,CHAR(10),FALSE))"),1)</f>
        <v>1</v>
      </c>
      <c r="S1466" s="2">
        <v>8.8229180000000008E-3</v>
      </c>
      <c r="T1466" s="2">
        <v>0.46958899900000001</v>
      </c>
      <c r="U1466" s="2">
        <v>91.92</v>
      </c>
      <c r="V1466" s="2">
        <v>1.69</v>
      </c>
      <c r="W1466" s="2">
        <v>-0.52</v>
      </c>
      <c r="X1466" s="2">
        <v>6</v>
      </c>
      <c r="Y1466" s="2">
        <v>5.34</v>
      </c>
      <c r="Z1466" s="2">
        <v>0.19381999999999999</v>
      </c>
      <c r="AA1466" s="2">
        <v>0.19597999999999999</v>
      </c>
      <c r="AB1466" s="2">
        <v>34.284424540000003</v>
      </c>
    </row>
    <row r="1467" spans="1:28" x14ac:dyDescent="0.2">
      <c r="A1467" s="8">
        <v>3097</v>
      </c>
      <c r="B1467" s="5" t="s">
        <v>4990</v>
      </c>
      <c r="C1467" s="5" t="s">
        <v>4991</v>
      </c>
      <c r="D1467" s="5"/>
      <c r="E1467" s="5" t="s">
        <v>4992</v>
      </c>
      <c r="F1467" s="10">
        <v>2016</v>
      </c>
      <c r="G1467" s="10" t="s">
        <v>68</v>
      </c>
      <c r="H1467" s="10"/>
      <c r="I1467" s="10">
        <v>1300</v>
      </c>
      <c r="J1467" s="10" t="s">
        <v>17</v>
      </c>
      <c r="K1467" s="10" t="s">
        <v>1354</v>
      </c>
      <c r="L1467" s="10" t="s">
        <v>18</v>
      </c>
      <c r="M1467" s="11">
        <v>1</v>
      </c>
      <c r="N1467" s="10">
        <v>1</v>
      </c>
      <c r="O1467" s="12" t="s">
        <v>4993</v>
      </c>
      <c r="P1467" s="11">
        <f ca="1">IFERROR(__xludf.DUMMYFUNCTION("COUNTA(SPLIT(Q1467,"" ""))"),161)</f>
        <v>161</v>
      </c>
      <c r="Q1467" s="11">
        <v>7</v>
      </c>
      <c r="R1467" s="11">
        <f ca="1">IFERROR(__xludf.DUMMYFUNCTION("COUNTA(SPLIT($Q1467,CHAR(10),FALSE))"),1)</f>
        <v>1</v>
      </c>
      <c r="S1467" s="2">
        <v>-0.32183078599999998</v>
      </c>
      <c r="T1467" s="2">
        <v>0.499319387</v>
      </c>
      <c r="U1467" s="2">
        <v>52.12</v>
      </c>
      <c r="V1467" s="2">
        <v>11.7</v>
      </c>
      <c r="W1467" s="2">
        <v>12.95</v>
      </c>
      <c r="X1467" s="2">
        <v>13</v>
      </c>
      <c r="Y1467" s="2">
        <v>8.2100000000000009</v>
      </c>
      <c r="Z1467" s="2">
        <v>0.17052</v>
      </c>
      <c r="AA1467" s="2">
        <v>0.16522000000000001</v>
      </c>
      <c r="AB1467" s="2">
        <v>8.8128366059999994</v>
      </c>
    </row>
    <row r="1468" spans="1:28" x14ac:dyDescent="0.2">
      <c r="A1468" s="8">
        <v>3098</v>
      </c>
      <c r="B1468" s="5" t="s">
        <v>4994</v>
      </c>
      <c r="C1468" s="5" t="s">
        <v>4995</v>
      </c>
      <c r="D1468" s="5"/>
      <c r="E1468" s="5" t="s">
        <v>4996</v>
      </c>
      <c r="F1468" s="10">
        <v>2016</v>
      </c>
      <c r="G1468" s="10" t="s">
        <v>68</v>
      </c>
      <c r="H1468" s="10"/>
      <c r="I1468" s="10">
        <v>1300</v>
      </c>
      <c r="J1468" s="10" t="s">
        <v>17</v>
      </c>
      <c r="K1468" s="10" t="s">
        <v>1354</v>
      </c>
      <c r="L1468" s="10" t="s">
        <v>18</v>
      </c>
      <c r="M1468" s="11">
        <v>1</v>
      </c>
      <c r="N1468" s="10">
        <v>1</v>
      </c>
      <c r="O1468" s="12" t="s">
        <v>4997</v>
      </c>
      <c r="P1468" s="11">
        <f ca="1">IFERROR(__xludf.DUMMYFUNCTION("COUNTA(SPLIT(Q1468,"" ""))"),146)</f>
        <v>146</v>
      </c>
      <c r="Q1468" s="11">
        <v>7</v>
      </c>
      <c r="R1468" s="11">
        <f ca="1">IFERROR(__xludf.DUMMYFUNCTION("COUNTA(SPLIT($Q1468,CHAR(10),FALSE))"),1)</f>
        <v>1</v>
      </c>
      <c r="S1468" s="2">
        <v>-1.3453472959999999</v>
      </c>
      <c r="T1468" s="2">
        <v>0.49555120899999999</v>
      </c>
      <c r="U1468" s="2">
        <v>57.61</v>
      </c>
      <c r="V1468" s="2">
        <v>10.41</v>
      </c>
      <c r="W1468" s="2">
        <v>10.77</v>
      </c>
      <c r="X1468" s="2">
        <v>12</v>
      </c>
      <c r="Y1468" s="2">
        <v>9.43</v>
      </c>
      <c r="Z1468" s="2">
        <v>0.33931</v>
      </c>
      <c r="AA1468" s="2">
        <v>0.36357</v>
      </c>
      <c r="AB1468" s="2">
        <v>19.376654169999998</v>
      </c>
    </row>
    <row r="1469" spans="1:28" x14ac:dyDescent="0.2">
      <c r="A1469" s="8">
        <v>3099</v>
      </c>
      <c r="B1469" s="5" t="s">
        <v>4998</v>
      </c>
      <c r="C1469" s="5" t="s">
        <v>4999</v>
      </c>
      <c r="D1469" s="5" t="s">
        <v>1450</v>
      </c>
      <c r="E1469" s="5" t="s">
        <v>1451</v>
      </c>
      <c r="F1469" s="10">
        <v>2016</v>
      </c>
      <c r="G1469" s="10" t="s">
        <v>16</v>
      </c>
      <c r="H1469" s="10"/>
      <c r="I1469" s="10">
        <v>700</v>
      </c>
      <c r="J1469" s="10" t="s">
        <v>17</v>
      </c>
      <c r="K1469" s="10" t="s">
        <v>1354</v>
      </c>
      <c r="L1469" s="10" t="s">
        <v>18</v>
      </c>
      <c r="M1469" s="11">
        <v>1</v>
      </c>
      <c r="N1469" s="10">
        <v>1</v>
      </c>
      <c r="O1469" s="12" t="s">
        <v>5000</v>
      </c>
      <c r="P1469" s="11">
        <f ca="1">IFERROR(__xludf.DUMMYFUNCTION("COUNTA(SPLIT(Q1469,"" ""))"),194)</f>
        <v>194</v>
      </c>
      <c r="Q1469" s="11">
        <v>18</v>
      </c>
      <c r="R1469" s="11">
        <f ca="1">IFERROR(__xludf.DUMMYFUNCTION("COUNTA(SPLIT($Q1469,CHAR(10),FALSE))"),1)</f>
        <v>1</v>
      </c>
      <c r="S1469" s="2">
        <v>0.37549926500000003</v>
      </c>
      <c r="T1469" s="2">
        <v>0.49600028699999998</v>
      </c>
      <c r="U1469" s="2">
        <v>87.31</v>
      </c>
      <c r="V1469" s="2">
        <v>3.76</v>
      </c>
      <c r="W1469" s="2">
        <v>4.22</v>
      </c>
      <c r="X1469" s="2">
        <v>6</v>
      </c>
      <c r="Y1469" s="2">
        <v>5.15</v>
      </c>
      <c r="Z1469" s="2">
        <v>2.9999999999999997E-4</v>
      </c>
      <c r="AA1469" s="2">
        <v>-2.503E-2</v>
      </c>
      <c r="AB1469" s="2">
        <v>23.930277889999999</v>
      </c>
    </row>
    <row r="1470" spans="1:28" x14ac:dyDescent="0.2">
      <c r="A1470" s="8">
        <v>3100</v>
      </c>
      <c r="B1470" s="5" t="s">
        <v>5001</v>
      </c>
      <c r="C1470" s="5" t="s">
        <v>5002</v>
      </c>
      <c r="D1470" s="5"/>
      <c r="E1470" s="5" t="s">
        <v>5003</v>
      </c>
      <c r="F1470" s="10">
        <v>2016</v>
      </c>
      <c r="G1470" s="10" t="s">
        <v>68</v>
      </c>
      <c r="H1470" s="10"/>
      <c r="I1470" s="10">
        <v>1300</v>
      </c>
      <c r="J1470" s="10" t="s">
        <v>17</v>
      </c>
      <c r="K1470" s="10" t="s">
        <v>1354</v>
      </c>
      <c r="L1470" s="10" t="s">
        <v>18</v>
      </c>
      <c r="M1470" s="11">
        <v>1</v>
      </c>
      <c r="N1470" s="10">
        <v>1</v>
      </c>
      <c r="O1470" s="12" t="s">
        <v>5004</v>
      </c>
      <c r="P1470" s="11">
        <f ca="1">IFERROR(__xludf.DUMMYFUNCTION("COUNTA(SPLIT(Q1470,"" ""))"),189)</f>
        <v>189</v>
      </c>
      <c r="Q1470" s="11">
        <v>8</v>
      </c>
      <c r="R1470" s="11">
        <f ca="1">IFERROR(__xludf.DUMMYFUNCTION("COUNTA(SPLIT($Q1470,CHAR(10),FALSE))"),1)</f>
        <v>1</v>
      </c>
      <c r="S1470" s="2">
        <v>-0.57416502999999997</v>
      </c>
      <c r="T1470" s="2">
        <v>0.47725687500000002</v>
      </c>
      <c r="U1470" s="2">
        <v>53.27</v>
      </c>
      <c r="V1470" s="2">
        <v>11.76</v>
      </c>
      <c r="W1470" s="2">
        <v>13.21</v>
      </c>
      <c r="X1470" s="2">
        <v>13</v>
      </c>
      <c r="Y1470" s="2">
        <v>8.6199999999999992</v>
      </c>
      <c r="Z1470" s="2">
        <v>0.14946000000000001</v>
      </c>
      <c r="AA1470" s="2">
        <v>0.14187</v>
      </c>
      <c r="AB1470" s="2">
        <v>18.678835599999999</v>
      </c>
    </row>
    <row r="1471" spans="1:28" x14ac:dyDescent="0.2">
      <c r="A1471" s="8">
        <v>3101</v>
      </c>
      <c r="B1471" s="5" t="s">
        <v>5005</v>
      </c>
      <c r="C1471" s="5" t="s">
        <v>5006</v>
      </c>
      <c r="D1471" s="5"/>
      <c r="E1471" s="5" t="s">
        <v>5007</v>
      </c>
      <c r="F1471" s="10">
        <v>2016</v>
      </c>
      <c r="G1471" s="10" t="s">
        <v>68</v>
      </c>
      <c r="H1471" s="10"/>
      <c r="I1471" s="10">
        <v>1100</v>
      </c>
      <c r="J1471" s="10" t="s">
        <v>17</v>
      </c>
      <c r="K1471" s="10" t="s">
        <v>1354</v>
      </c>
      <c r="L1471" s="10" t="s">
        <v>18</v>
      </c>
      <c r="M1471" s="11">
        <v>1</v>
      </c>
      <c r="N1471" s="10">
        <v>1</v>
      </c>
      <c r="O1471" s="12" t="s">
        <v>5008</v>
      </c>
      <c r="P1471" s="11">
        <f ca="1">IFERROR(__xludf.DUMMYFUNCTION("COUNTA(SPLIT(Q1471,"" ""))"),170)</f>
        <v>170</v>
      </c>
      <c r="Q1471" s="11">
        <v>9</v>
      </c>
      <c r="R1471" s="11">
        <f ca="1">IFERROR(__xludf.DUMMYFUNCTION("COUNTA(SPLIT($Q1471,CHAR(10),FALSE))"),1)</f>
        <v>1</v>
      </c>
      <c r="S1471" s="2">
        <v>0.26319504100000002</v>
      </c>
      <c r="T1471" s="2">
        <v>0.461186969</v>
      </c>
      <c r="U1471" s="2">
        <v>71.709999999999994</v>
      </c>
      <c r="V1471" s="2">
        <v>7.95</v>
      </c>
      <c r="W1471" s="2">
        <v>9.7200000000000006</v>
      </c>
      <c r="X1471" s="2">
        <v>9</v>
      </c>
      <c r="Y1471" s="2">
        <v>7.55</v>
      </c>
      <c r="Z1471" s="2">
        <v>6.139E-2</v>
      </c>
      <c r="AA1471" s="2">
        <v>4.8480000000000002E-2</v>
      </c>
      <c r="AB1471" s="2">
        <v>18.206210949999999</v>
      </c>
    </row>
    <row r="1472" spans="1:28" x14ac:dyDescent="0.2">
      <c r="A1472" s="8">
        <v>3103</v>
      </c>
      <c r="B1472" s="5" t="s">
        <v>5009</v>
      </c>
      <c r="C1472" s="5" t="s">
        <v>5010</v>
      </c>
      <c r="D1472" s="5" t="s">
        <v>2705</v>
      </c>
      <c r="E1472" s="14" t="s">
        <v>1402</v>
      </c>
      <c r="F1472" s="10">
        <v>2016</v>
      </c>
      <c r="G1472" s="10" t="s">
        <v>16</v>
      </c>
      <c r="H1472" s="10"/>
      <c r="I1472" s="10">
        <v>500</v>
      </c>
      <c r="J1472" s="10" t="s">
        <v>17</v>
      </c>
      <c r="K1472" s="10" t="s">
        <v>1354</v>
      </c>
      <c r="L1472" s="10" t="s">
        <v>18</v>
      </c>
      <c r="M1472" s="11">
        <v>1</v>
      </c>
      <c r="N1472" s="10">
        <v>1</v>
      </c>
      <c r="O1472" s="12" t="s">
        <v>5011</v>
      </c>
      <c r="P1472" s="11">
        <f ca="1">IFERROR(__xludf.DUMMYFUNCTION("COUNTA(SPLIT(Q1472,"" ""))"),184)</f>
        <v>184</v>
      </c>
      <c r="Q1472" s="11">
        <v>18</v>
      </c>
      <c r="R1472" s="11">
        <f ca="1">IFERROR(__xludf.DUMMYFUNCTION("COUNTA(SPLIT($Q1472,CHAR(10),FALSE))"),1)</f>
        <v>1</v>
      </c>
      <c r="S1472" s="2">
        <v>-1.478217989</v>
      </c>
      <c r="T1472" s="2">
        <v>0.49323369700000003</v>
      </c>
      <c r="U1472" s="2">
        <v>93.78</v>
      </c>
      <c r="V1472" s="2">
        <v>2.87</v>
      </c>
      <c r="W1472" s="2">
        <v>2.4300000000000002</v>
      </c>
      <c r="X1472" s="2">
        <v>6</v>
      </c>
      <c r="Y1472" s="2">
        <v>7.01</v>
      </c>
      <c r="Z1472" s="2">
        <v>6.6729999999999998E-2</v>
      </c>
      <c r="AA1472" s="2">
        <v>5.491E-2</v>
      </c>
      <c r="AB1472" s="2">
        <v>26.507985550000001</v>
      </c>
    </row>
    <row r="1473" spans="1:28" x14ac:dyDescent="0.2">
      <c r="A1473" s="8">
        <v>3104</v>
      </c>
      <c r="B1473" s="5" t="s">
        <v>5009</v>
      </c>
      <c r="C1473" s="5" t="s">
        <v>5012</v>
      </c>
      <c r="D1473" s="5" t="s">
        <v>2705</v>
      </c>
      <c r="E1473" s="14" t="s">
        <v>1402</v>
      </c>
      <c r="F1473" s="10">
        <v>2016</v>
      </c>
      <c r="G1473" s="10" t="s">
        <v>16</v>
      </c>
      <c r="H1473" s="10"/>
      <c r="I1473" s="10">
        <v>500</v>
      </c>
      <c r="J1473" s="10" t="s">
        <v>17</v>
      </c>
      <c r="K1473" s="10" t="s">
        <v>1354</v>
      </c>
      <c r="L1473" s="10" t="s">
        <v>18</v>
      </c>
      <c r="M1473" s="11">
        <v>1</v>
      </c>
      <c r="N1473" s="10">
        <v>1</v>
      </c>
      <c r="O1473" s="12" t="s">
        <v>5013</v>
      </c>
      <c r="P1473" s="11">
        <f ca="1">IFERROR(__xludf.DUMMYFUNCTION("COUNTA(SPLIT(Q1473,"" ""))"),161)</f>
        <v>161</v>
      </c>
      <c r="Q1473" s="11">
        <v>18</v>
      </c>
      <c r="R1473" s="11">
        <f ca="1">IFERROR(__xludf.DUMMYFUNCTION("COUNTA(SPLIT($Q1473,CHAR(10),FALSE))"),1)</f>
        <v>1</v>
      </c>
      <c r="S1473" s="2">
        <v>-1.120484394</v>
      </c>
      <c r="T1473" s="2">
        <v>0.45640508899999999</v>
      </c>
      <c r="U1473" s="2">
        <v>79</v>
      </c>
      <c r="V1473" s="2">
        <v>4.46</v>
      </c>
      <c r="W1473" s="2">
        <v>4.17</v>
      </c>
      <c r="X1473" s="2">
        <v>8</v>
      </c>
      <c r="Y1473" s="2">
        <v>5.94</v>
      </c>
      <c r="Z1473" s="2">
        <v>4.7400000000000003E-3</v>
      </c>
      <c r="AA1473" s="2">
        <v>9.0699999999999999E-3</v>
      </c>
      <c r="AB1473" s="2">
        <v>25.93863064</v>
      </c>
    </row>
    <row r="1474" spans="1:28" x14ac:dyDescent="0.2">
      <c r="A1474" s="8">
        <v>3107</v>
      </c>
      <c r="B1474" s="5" t="s">
        <v>3512</v>
      </c>
      <c r="C1474" s="5" t="s">
        <v>5014</v>
      </c>
      <c r="D1474" s="5" t="s">
        <v>1401</v>
      </c>
      <c r="E1474" s="14" t="s">
        <v>1402</v>
      </c>
      <c r="F1474" s="10">
        <v>2016</v>
      </c>
      <c r="G1474" s="10" t="s">
        <v>16</v>
      </c>
      <c r="H1474" s="10"/>
      <c r="I1474" s="10">
        <v>300</v>
      </c>
      <c r="J1474" s="10" t="s">
        <v>17</v>
      </c>
      <c r="K1474" s="10" t="s">
        <v>1354</v>
      </c>
      <c r="L1474" s="10" t="s">
        <v>18</v>
      </c>
      <c r="M1474" s="11">
        <v>1</v>
      </c>
      <c r="N1474" s="10">
        <v>1</v>
      </c>
      <c r="O1474" s="12" t="s">
        <v>5015</v>
      </c>
      <c r="P1474" s="11">
        <f ca="1">IFERROR(__xludf.DUMMYFUNCTION("COUNTA(SPLIT(Q1474,"" ""))"),196)</f>
        <v>196</v>
      </c>
      <c r="Q1474" s="11">
        <v>29</v>
      </c>
      <c r="R1474" s="11">
        <f ca="1">IFERROR(__xludf.DUMMYFUNCTION("COUNTA(SPLIT($Q1474,CHAR(10),FALSE))"),13)</f>
        <v>13</v>
      </c>
      <c r="S1474" s="2">
        <v>-0.35659617300000002</v>
      </c>
      <c r="T1474" s="2">
        <v>0.51075320499999999</v>
      </c>
      <c r="U1474" s="2">
        <v>85.71</v>
      </c>
      <c r="V1474" s="2">
        <v>2.99</v>
      </c>
      <c r="W1474" s="2">
        <v>-0.56000000000000005</v>
      </c>
      <c r="X1474" s="2">
        <v>6</v>
      </c>
      <c r="Y1474" s="2">
        <v>5.5</v>
      </c>
      <c r="Z1474" s="2">
        <v>0.37952999999999998</v>
      </c>
      <c r="AA1474" s="2">
        <v>0.37508999999999998</v>
      </c>
      <c r="AB1474" s="2">
        <v>36.712554050000001</v>
      </c>
    </row>
    <row r="1475" spans="1:28" x14ac:dyDescent="0.2">
      <c r="A1475" s="8">
        <v>3108</v>
      </c>
      <c r="B1475" s="5" t="s">
        <v>5016</v>
      </c>
      <c r="C1475" s="5" t="s">
        <v>5017</v>
      </c>
      <c r="D1475" s="5" t="s">
        <v>1401</v>
      </c>
      <c r="E1475" s="14" t="s">
        <v>1402</v>
      </c>
      <c r="F1475" s="10">
        <v>2016</v>
      </c>
      <c r="G1475" s="10" t="s">
        <v>16</v>
      </c>
      <c r="H1475" s="10"/>
      <c r="I1475" s="10">
        <v>700</v>
      </c>
      <c r="J1475" s="10" t="s">
        <v>51</v>
      </c>
      <c r="K1475" s="10" t="s">
        <v>1354</v>
      </c>
      <c r="L1475" s="10" t="s">
        <v>18</v>
      </c>
      <c r="M1475" s="11">
        <v>1</v>
      </c>
      <c r="N1475" s="10">
        <v>1</v>
      </c>
      <c r="O1475" s="12" t="s">
        <v>5018</v>
      </c>
      <c r="P1475" s="11">
        <f ca="1">IFERROR(__xludf.DUMMYFUNCTION("COUNTA(SPLIT(Q1475,"" ""))"),198)</f>
        <v>198</v>
      </c>
      <c r="Q1475" s="11">
        <v>19</v>
      </c>
      <c r="R1475" s="11">
        <f ca="1">IFERROR(__xludf.DUMMYFUNCTION("COUNTA(SPLIT($Q1475,CHAR(10),FALSE))"),4)</f>
        <v>4</v>
      </c>
      <c r="S1475" s="2">
        <v>-2.074318007</v>
      </c>
      <c r="T1475" s="2">
        <v>0.48713028400000002</v>
      </c>
      <c r="U1475" s="2">
        <v>82.18</v>
      </c>
      <c r="V1475" s="2">
        <v>4.3899999999999997</v>
      </c>
      <c r="W1475" s="2">
        <v>3.9</v>
      </c>
      <c r="X1475" s="2">
        <v>7</v>
      </c>
      <c r="Y1475" s="2">
        <v>7.9</v>
      </c>
      <c r="Z1475" s="2">
        <v>0.14223</v>
      </c>
      <c r="AA1475" s="2">
        <v>0.11204</v>
      </c>
      <c r="AB1475" s="2">
        <v>25.33792601</v>
      </c>
    </row>
    <row r="1476" spans="1:28" x14ac:dyDescent="0.2">
      <c r="A1476" s="8">
        <v>3109</v>
      </c>
      <c r="B1476" s="5" t="s">
        <v>5019</v>
      </c>
      <c r="C1476" s="5" t="s">
        <v>5020</v>
      </c>
      <c r="D1476" s="5" t="s">
        <v>2682</v>
      </c>
      <c r="E1476" s="14" t="s">
        <v>1402</v>
      </c>
      <c r="F1476" s="10">
        <v>2016</v>
      </c>
      <c r="G1476" s="10" t="s">
        <v>16</v>
      </c>
      <c r="H1476" s="10"/>
      <c r="I1476" s="10">
        <v>500</v>
      </c>
      <c r="J1476" s="10" t="s">
        <v>17</v>
      </c>
      <c r="K1476" s="10" t="s">
        <v>1354</v>
      </c>
      <c r="L1476" s="10" t="s">
        <v>18</v>
      </c>
      <c r="M1476" s="11">
        <v>1</v>
      </c>
      <c r="N1476" s="10">
        <v>1</v>
      </c>
      <c r="O1476" s="12" t="s">
        <v>5021</v>
      </c>
      <c r="P1476" s="11">
        <f ca="1">IFERROR(__xludf.DUMMYFUNCTION("COUNTA(SPLIT(Q1476,"" ""))"),168)</f>
        <v>168</v>
      </c>
      <c r="Q1476" s="11">
        <v>25</v>
      </c>
      <c r="R1476" s="11">
        <f ca="1">IFERROR(__xludf.DUMMYFUNCTION("COUNTA(SPLIT($Q1476,CHAR(10),FALSE))"),1)</f>
        <v>1</v>
      </c>
      <c r="S1476" s="2">
        <v>0.65935748900000002</v>
      </c>
      <c r="T1476" s="2">
        <v>0.47971861100000002</v>
      </c>
      <c r="U1476" s="2">
        <v>88.44</v>
      </c>
      <c r="V1476" s="2">
        <v>2.66</v>
      </c>
      <c r="W1476" s="2">
        <v>2.54</v>
      </c>
      <c r="X1476" s="2">
        <v>7</v>
      </c>
      <c r="Y1476" s="2">
        <v>7.27</v>
      </c>
      <c r="Z1476" s="2">
        <v>0.2021</v>
      </c>
      <c r="AA1476" s="2">
        <v>0.1918</v>
      </c>
      <c r="AB1476" s="2">
        <v>26.40018426</v>
      </c>
    </row>
    <row r="1477" spans="1:28" x14ac:dyDescent="0.2">
      <c r="A1477" s="8">
        <v>3110</v>
      </c>
      <c r="B1477" s="5" t="s">
        <v>5022</v>
      </c>
      <c r="C1477" s="5" t="s">
        <v>5023</v>
      </c>
      <c r="D1477" s="5" t="s">
        <v>2705</v>
      </c>
      <c r="E1477" s="14" t="s">
        <v>1402</v>
      </c>
      <c r="F1477" s="10">
        <v>2016</v>
      </c>
      <c r="G1477" s="10" t="s">
        <v>16</v>
      </c>
      <c r="H1477" s="10"/>
      <c r="I1477" s="10">
        <v>500</v>
      </c>
      <c r="J1477" s="10" t="s">
        <v>17</v>
      </c>
      <c r="K1477" s="10" t="s">
        <v>1354</v>
      </c>
      <c r="L1477" s="10" t="s">
        <v>18</v>
      </c>
      <c r="M1477" s="11">
        <v>1</v>
      </c>
      <c r="N1477" s="10">
        <v>1</v>
      </c>
      <c r="O1477" s="12" t="s">
        <v>5024</v>
      </c>
      <c r="P1477" s="11">
        <f ca="1">IFERROR(__xludf.DUMMYFUNCTION("COUNTA(SPLIT(Q1477,"" ""))"),186)</f>
        <v>186</v>
      </c>
      <c r="Q1477" s="11">
        <v>22</v>
      </c>
      <c r="R1477" s="11">
        <f ca="1">IFERROR(__xludf.DUMMYFUNCTION("COUNTA(SPLIT($Q1477,CHAR(10),FALSE))"),1)</f>
        <v>1</v>
      </c>
      <c r="S1477" s="2">
        <v>-0.70218560399999996</v>
      </c>
      <c r="T1477" s="2">
        <v>0.46239065699999998</v>
      </c>
      <c r="U1477" s="2">
        <v>93.23</v>
      </c>
      <c r="V1477" s="2">
        <v>2.46</v>
      </c>
      <c r="W1477" s="2">
        <v>0.94</v>
      </c>
      <c r="X1477" s="2">
        <v>7</v>
      </c>
      <c r="Y1477" s="2">
        <v>6.11</v>
      </c>
      <c r="Z1477" s="2">
        <v>0.10272000000000001</v>
      </c>
      <c r="AA1477" s="2">
        <v>8.6550000000000002E-2</v>
      </c>
      <c r="AB1477" s="2">
        <v>33.307552289999997</v>
      </c>
    </row>
    <row r="1478" spans="1:28" x14ac:dyDescent="0.2">
      <c r="A1478" s="8">
        <v>3111</v>
      </c>
      <c r="B1478" s="5" t="s">
        <v>5022</v>
      </c>
      <c r="C1478" s="5" t="s">
        <v>5025</v>
      </c>
      <c r="D1478" s="5" t="s">
        <v>1401</v>
      </c>
      <c r="E1478" s="14" t="s">
        <v>1402</v>
      </c>
      <c r="F1478" s="10">
        <v>2016</v>
      </c>
      <c r="G1478" s="10" t="s">
        <v>16</v>
      </c>
      <c r="H1478" s="10"/>
      <c r="I1478" s="10">
        <v>500</v>
      </c>
      <c r="J1478" s="10" t="s">
        <v>17</v>
      </c>
      <c r="K1478" s="10" t="s">
        <v>1354</v>
      </c>
      <c r="L1478" s="10" t="s">
        <v>18</v>
      </c>
      <c r="M1478" s="11">
        <v>1</v>
      </c>
      <c r="N1478" s="10">
        <v>1</v>
      </c>
      <c r="O1478" s="12" t="s">
        <v>5026</v>
      </c>
      <c r="P1478" s="11">
        <f ca="1">IFERROR(__xludf.DUMMYFUNCTION("COUNTA(SPLIT(Q1478,"" ""))"),193)</f>
        <v>193</v>
      </c>
      <c r="Q1478" s="11">
        <v>24</v>
      </c>
      <c r="R1478" s="11">
        <f ca="1">IFERROR(__xludf.DUMMYFUNCTION("COUNTA(SPLIT($Q1478,CHAR(10),FALSE))"),6)</f>
        <v>6</v>
      </c>
      <c r="S1478" s="2">
        <v>-8.5152950000000005E-2</v>
      </c>
      <c r="T1478" s="2">
        <v>0.47439991799999998</v>
      </c>
      <c r="U1478" s="2">
        <v>81.760000000000005</v>
      </c>
      <c r="V1478" s="2">
        <v>3.86</v>
      </c>
      <c r="W1478" s="2">
        <v>2.93</v>
      </c>
      <c r="X1478" s="2">
        <v>7</v>
      </c>
      <c r="Y1478" s="2">
        <v>5.83</v>
      </c>
      <c r="Z1478" s="2">
        <v>7.4270000000000003E-2</v>
      </c>
      <c r="AA1478" s="2">
        <v>5.2240000000000002E-2</v>
      </c>
      <c r="AB1478" s="2">
        <v>33.73435319</v>
      </c>
    </row>
    <row r="1479" spans="1:28" x14ac:dyDescent="0.2">
      <c r="A1479" s="8">
        <v>3112</v>
      </c>
      <c r="B1479" s="5" t="s">
        <v>5027</v>
      </c>
      <c r="C1479" s="5" t="s">
        <v>5028</v>
      </c>
      <c r="D1479" s="5" t="s">
        <v>2855</v>
      </c>
      <c r="E1479" s="5" t="s">
        <v>5029</v>
      </c>
      <c r="F1479" s="10">
        <v>2016</v>
      </c>
      <c r="G1479" s="10" t="s">
        <v>68</v>
      </c>
      <c r="H1479" s="10"/>
      <c r="I1479" s="10">
        <v>1100</v>
      </c>
      <c r="J1479" s="10" t="s">
        <v>17</v>
      </c>
      <c r="K1479" s="10" t="s">
        <v>5030</v>
      </c>
      <c r="L1479" s="10" t="s">
        <v>30</v>
      </c>
      <c r="M1479" s="11">
        <v>3</v>
      </c>
      <c r="N1479" s="10">
        <v>2.5</v>
      </c>
      <c r="O1479" s="12" t="s">
        <v>5031</v>
      </c>
      <c r="P1479" s="11">
        <f ca="1">IFERROR(__xludf.DUMMYFUNCTION("COUNTA(SPLIT(Q1479,"" ""))"),177)</f>
        <v>177</v>
      </c>
      <c r="Q1479" s="11">
        <v>10</v>
      </c>
      <c r="R1479" s="11">
        <f ca="1">IFERROR(__xludf.DUMMYFUNCTION("COUNTA(SPLIT($Q1479,CHAR(10),FALSE))"),2)</f>
        <v>2</v>
      </c>
      <c r="S1479" s="2">
        <v>-1.6549028699999999</v>
      </c>
      <c r="T1479" s="2">
        <v>0.49880397300000001</v>
      </c>
      <c r="U1479" s="2">
        <v>52.43</v>
      </c>
      <c r="V1479" s="2">
        <v>12.34</v>
      </c>
      <c r="W1479" s="2">
        <v>12.82</v>
      </c>
      <c r="X1479" s="2">
        <v>13</v>
      </c>
      <c r="Y1479" s="2">
        <v>10.96</v>
      </c>
      <c r="Z1479" s="2">
        <v>0.32413999999999998</v>
      </c>
      <c r="AA1479" s="2">
        <v>0.31652000000000002</v>
      </c>
      <c r="AB1479" s="2">
        <v>5.5965253849999996</v>
      </c>
    </row>
    <row r="1480" spans="1:28" x14ac:dyDescent="0.2">
      <c r="A1480" s="8">
        <v>3113</v>
      </c>
      <c r="B1480" s="5" t="s">
        <v>5032</v>
      </c>
      <c r="C1480" s="5" t="s">
        <v>5033</v>
      </c>
      <c r="D1480" s="5" t="s">
        <v>1401</v>
      </c>
      <c r="E1480" s="14" t="s">
        <v>1402</v>
      </c>
      <c r="F1480" s="10">
        <v>2016</v>
      </c>
      <c r="G1480" s="10" t="s">
        <v>16</v>
      </c>
      <c r="H1480" s="10"/>
      <c r="I1480" s="10">
        <v>500</v>
      </c>
      <c r="J1480" s="10" t="s">
        <v>51</v>
      </c>
      <c r="K1480" s="10" t="s">
        <v>1354</v>
      </c>
      <c r="L1480" s="10" t="s">
        <v>18</v>
      </c>
      <c r="M1480" s="11">
        <v>1</v>
      </c>
      <c r="N1480" s="10">
        <v>1</v>
      </c>
      <c r="O1480" s="12" t="s">
        <v>5034</v>
      </c>
      <c r="P1480" s="11">
        <f ca="1">IFERROR(__xludf.DUMMYFUNCTION("COUNTA(SPLIT(Q1480,"" ""))"),191)</f>
        <v>191</v>
      </c>
      <c r="Q1480" s="11">
        <v>18</v>
      </c>
      <c r="R1480" s="11">
        <f ca="1">IFERROR(__xludf.DUMMYFUNCTION("COUNTA(SPLIT($Q1480,CHAR(10),FALSE))"),4)</f>
        <v>4</v>
      </c>
      <c r="S1480" s="2">
        <v>0.60715773299999998</v>
      </c>
      <c r="T1480" s="2">
        <v>0.49602990800000002</v>
      </c>
      <c r="U1480" s="2">
        <v>96.41</v>
      </c>
      <c r="V1480" s="2">
        <v>2.4500000000000002</v>
      </c>
      <c r="W1480" s="2">
        <v>2.5099999999999998</v>
      </c>
      <c r="X1480" s="2">
        <v>5</v>
      </c>
      <c r="Y1480" s="2">
        <v>5.65</v>
      </c>
      <c r="Z1480" s="2">
        <v>4.8550000000000003E-2</v>
      </c>
      <c r="AA1480" s="2">
        <v>4.8550000000000003E-2</v>
      </c>
      <c r="AB1480" s="2">
        <v>29.34142168</v>
      </c>
    </row>
    <row r="1481" spans="1:28" x14ac:dyDescent="0.2">
      <c r="A1481" s="8">
        <v>3114</v>
      </c>
      <c r="B1481" s="5" t="s">
        <v>5032</v>
      </c>
      <c r="C1481" s="5" t="s">
        <v>5035</v>
      </c>
      <c r="D1481" s="5" t="s">
        <v>1401</v>
      </c>
      <c r="E1481" s="14" t="s">
        <v>1402</v>
      </c>
      <c r="F1481" s="10">
        <v>2016</v>
      </c>
      <c r="G1481" s="10" t="s">
        <v>16</v>
      </c>
      <c r="H1481" s="10"/>
      <c r="I1481" s="10">
        <v>500</v>
      </c>
      <c r="J1481" s="10" t="s">
        <v>17</v>
      </c>
      <c r="K1481" s="10" t="s">
        <v>1354</v>
      </c>
      <c r="L1481" s="10" t="s">
        <v>18</v>
      </c>
      <c r="M1481" s="11">
        <v>1</v>
      </c>
      <c r="N1481" s="10">
        <v>1</v>
      </c>
      <c r="O1481" s="12" t="s">
        <v>5036</v>
      </c>
      <c r="P1481" s="11">
        <f ca="1">IFERROR(__xludf.DUMMYFUNCTION("COUNTA(SPLIT(Q1481,"" ""))"),198)</f>
        <v>198</v>
      </c>
      <c r="Q1481" s="11">
        <v>22</v>
      </c>
      <c r="R1481" s="11">
        <f ca="1">IFERROR(__xludf.DUMMYFUNCTION("COUNTA(SPLIT($Q1481,CHAR(10),FALSE))"),5)</f>
        <v>5</v>
      </c>
      <c r="S1481" s="2">
        <v>0.33533917899999999</v>
      </c>
      <c r="T1481" s="2">
        <v>0.487105856</v>
      </c>
      <c r="U1481" s="2">
        <v>95.58</v>
      </c>
      <c r="V1481" s="2">
        <v>2.16</v>
      </c>
      <c r="W1481" s="2">
        <v>1.31</v>
      </c>
      <c r="X1481" s="2">
        <v>6</v>
      </c>
      <c r="Y1481" s="2">
        <v>1.08</v>
      </c>
      <c r="Z1481" s="2">
        <v>7.3700000000000002E-2</v>
      </c>
      <c r="AA1481" s="2">
        <v>6.5570000000000003E-2</v>
      </c>
      <c r="AB1481" s="2">
        <v>35.153520780000001</v>
      </c>
    </row>
    <row r="1482" spans="1:28" x14ac:dyDescent="0.2">
      <c r="A1482" s="8">
        <v>3116</v>
      </c>
      <c r="B1482" s="5" t="s">
        <v>5037</v>
      </c>
      <c r="C1482" s="5" t="s">
        <v>5038</v>
      </c>
      <c r="D1482" s="5" t="s">
        <v>1450</v>
      </c>
      <c r="E1482" s="5" t="s">
        <v>1451</v>
      </c>
      <c r="F1482" s="10">
        <v>2016</v>
      </c>
      <c r="G1482" s="10" t="s">
        <v>16</v>
      </c>
      <c r="H1482" s="10"/>
      <c r="I1482" s="10">
        <v>500</v>
      </c>
      <c r="J1482" s="10" t="s">
        <v>51</v>
      </c>
      <c r="K1482" s="10" t="s">
        <v>1354</v>
      </c>
      <c r="L1482" s="10" t="s">
        <v>22</v>
      </c>
      <c r="M1482" s="11">
        <v>2</v>
      </c>
      <c r="N1482" s="10">
        <v>2</v>
      </c>
      <c r="O1482" s="12" t="s">
        <v>5039</v>
      </c>
      <c r="P1482" s="11">
        <f ca="1">IFERROR(__xludf.DUMMYFUNCTION("COUNTA(SPLIT(Q1482,"" ""))"),197)</f>
        <v>197</v>
      </c>
      <c r="Q1482" s="11">
        <v>19</v>
      </c>
      <c r="R1482" s="11">
        <f ca="1">IFERROR(__xludf.DUMMYFUNCTION("COUNTA(SPLIT($Q1482,CHAR(10),FALSE))"),1)</f>
        <v>1</v>
      </c>
      <c r="S1482" s="2">
        <v>0.12860856400000001</v>
      </c>
      <c r="T1482" s="2">
        <v>0.478706823</v>
      </c>
      <c r="U1482" s="2">
        <v>91.96</v>
      </c>
      <c r="V1482" s="2">
        <v>3.01</v>
      </c>
      <c r="W1482" s="2">
        <v>2.2799999999999998</v>
      </c>
      <c r="X1482" s="2">
        <v>6</v>
      </c>
      <c r="Y1482" s="2">
        <v>5.75</v>
      </c>
      <c r="Z1482" s="2">
        <v>-3.4299999999999999E-3</v>
      </c>
      <c r="AA1482" s="2">
        <v>-2.0539999999999999E-2</v>
      </c>
      <c r="AB1482" s="2">
        <v>30.951938729999998</v>
      </c>
    </row>
    <row r="1483" spans="1:28" x14ac:dyDescent="0.2">
      <c r="A1483" s="8">
        <v>3117</v>
      </c>
      <c r="B1483" s="5" t="s">
        <v>5040</v>
      </c>
      <c r="C1483" s="5" t="s">
        <v>5041</v>
      </c>
      <c r="D1483" s="5" t="s">
        <v>1450</v>
      </c>
      <c r="E1483" s="14" t="s">
        <v>1402</v>
      </c>
      <c r="F1483" s="10">
        <v>2016</v>
      </c>
      <c r="G1483" s="10" t="s">
        <v>16</v>
      </c>
      <c r="H1483" s="10"/>
      <c r="I1483" s="10">
        <v>300</v>
      </c>
      <c r="J1483" s="10" t="s">
        <v>17</v>
      </c>
      <c r="K1483" s="10" t="s">
        <v>1354</v>
      </c>
      <c r="L1483" s="10" t="s">
        <v>18</v>
      </c>
      <c r="M1483" s="11">
        <v>1</v>
      </c>
      <c r="N1483" s="10">
        <v>1</v>
      </c>
      <c r="O1483" s="12" t="s">
        <v>5042</v>
      </c>
      <c r="P1483" s="11">
        <f ca="1">IFERROR(__xludf.DUMMYFUNCTION("COUNTA(SPLIT(Q1483,"" ""))"),155)</f>
        <v>155</v>
      </c>
      <c r="Q1483" s="11">
        <v>25</v>
      </c>
      <c r="R1483" s="11">
        <f ca="1">IFERROR(__xludf.DUMMYFUNCTION("COUNTA(SPLIT($Q1483,CHAR(10),FALSE))"),1)</f>
        <v>1</v>
      </c>
      <c r="S1483" s="2">
        <v>-0.16355920099999999</v>
      </c>
      <c r="T1483" s="2">
        <v>0.45069235099999999</v>
      </c>
      <c r="U1483" s="2">
        <v>95.75</v>
      </c>
      <c r="V1483" s="2">
        <v>1.44</v>
      </c>
      <c r="W1483" s="2">
        <v>0.72</v>
      </c>
      <c r="X1483" s="2">
        <v>5</v>
      </c>
      <c r="Y1483" s="2">
        <v>5.27</v>
      </c>
      <c r="Z1483" s="2">
        <v>0.1183</v>
      </c>
      <c r="AA1483" s="2">
        <v>0.13522999999999999</v>
      </c>
      <c r="AB1483" s="2">
        <v>34.17492987</v>
      </c>
    </row>
    <row r="1484" spans="1:28" x14ac:dyDescent="0.2">
      <c r="A1484" s="8">
        <v>3118</v>
      </c>
      <c r="B1484" s="5" t="s">
        <v>4701</v>
      </c>
      <c r="C1484" s="5" t="s">
        <v>5043</v>
      </c>
      <c r="D1484" s="5" t="s">
        <v>2855</v>
      </c>
      <c r="E1484" s="5" t="s">
        <v>5044</v>
      </c>
      <c r="F1484" s="10">
        <v>2016</v>
      </c>
      <c r="G1484" s="10" t="s">
        <v>68</v>
      </c>
      <c r="H1484" s="10"/>
      <c r="I1484" s="10">
        <v>1500</v>
      </c>
      <c r="J1484" s="10" t="s">
        <v>51</v>
      </c>
      <c r="K1484" s="10" t="s">
        <v>2857</v>
      </c>
      <c r="L1484" s="10" t="s">
        <v>22</v>
      </c>
      <c r="M1484" s="11">
        <v>2</v>
      </c>
      <c r="N1484" s="10">
        <v>2</v>
      </c>
      <c r="O1484" s="12" t="s">
        <v>5045</v>
      </c>
      <c r="P1484" s="11">
        <f ca="1">IFERROR(__xludf.DUMMYFUNCTION("COUNTA(SPLIT(Q1484,"" ""))"),173)</f>
        <v>173</v>
      </c>
      <c r="Q1484" s="11">
        <v>7</v>
      </c>
      <c r="R1484" s="11">
        <f ca="1">IFERROR(__xludf.DUMMYFUNCTION("COUNTA(SPLIT($Q1484,CHAR(10),FALSE))"),3)</f>
        <v>3</v>
      </c>
      <c r="S1484" s="2">
        <v>-0.84111772799999995</v>
      </c>
      <c r="T1484" s="2">
        <v>0.47126325200000002</v>
      </c>
      <c r="U1484" s="2">
        <v>34.64</v>
      </c>
      <c r="V1484" s="2">
        <v>14.75</v>
      </c>
      <c r="W1484" s="2">
        <v>15.56</v>
      </c>
      <c r="X1484" s="2">
        <v>15</v>
      </c>
      <c r="Y1484" s="2">
        <v>10.58</v>
      </c>
      <c r="Z1484" s="2">
        <v>0.24118999999999999</v>
      </c>
      <c r="AA1484" s="2">
        <v>0.22742000000000001</v>
      </c>
      <c r="AB1484" s="2">
        <v>1.6286502570000001</v>
      </c>
    </row>
    <row r="1485" spans="1:28" x14ac:dyDescent="0.2">
      <c r="A1485" s="8">
        <v>3123</v>
      </c>
      <c r="B1485" s="5" t="s">
        <v>4701</v>
      </c>
      <c r="C1485" s="5" t="s">
        <v>5046</v>
      </c>
      <c r="D1485" s="5" t="s">
        <v>2855</v>
      </c>
      <c r="E1485" s="5" t="s">
        <v>5047</v>
      </c>
      <c r="F1485" s="10">
        <v>2016</v>
      </c>
      <c r="G1485" s="10" t="s">
        <v>68</v>
      </c>
      <c r="H1485" s="10"/>
      <c r="I1485" s="10">
        <v>1500</v>
      </c>
      <c r="J1485" s="10" t="s">
        <v>17</v>
      </c>
      <c r="K1485" s="10" t="s">
        <v>2857</v>
      </c>
      <c r="L1485" s="10" t="s">
        <v>18</v>
      </c>
      <c r="M1485" s="11">
        <v>1</v>
      </c>
      <c r="N1485" s="10">
        <v>1</v>
      </c>
      <c r="O1485" s="12" t="s">
        <v>5048</v>
      </c>
      <c r="P1485" s="11">
        <f ca="1">IFERROR(__xludf.DUMMYFUNCTION("COUNTA(SPLIT(Q1485,"" ""))"),170)</f>
        <v>170</v>
      </c>
      <c r="Q1485" s="11">
        <v>6</v>
      </c>
      <c r="R1485" s="11">
        <f ca="1">IFERROR(__xludf.DUMMYFUNCTION("COUNTA(SPLIT($Q1485,CHAR(10),FALSE))"),3)</f>
        <v>3</v>
      </c>
      <c r="S1485" s="2">
        <v>-1.8875891929999999</v>
      </c>
      <c r="T1485" s="2">
        <v>0.493371</v>
      </c>
      <c r="U1485" s="2">
        <v>39.869999999999997</v>
      </c>
      <c r="V1485" s="2">
        <v>16.09</v>
      </c>
      <c r="W1485" s="2">
        <v>18.78</v>
      </c>
      <c r="X1485" s="2">
        <v>14</v>
      </c>
      <c r="Y1485" s="2">
        <v>10.64</v>
      </c>
      <c r="Z1485" s="2">
        <v>0.20347999999999999</v>
      </c>
      <c r="AA1485" s="2">
        <v>0.19847000000000001</v>
      </c>
      <c r="AB1485" s="2">
        <v>6.4490882190000001</v>
      </c>
    </row>
    <row r="1486" spans="1:28" x14ac:dyDescent="0.2">
      <c r="A1486" s="8">
        <v>3124</v>
      </c>
      <c r="B1486" s="5" t="s">
        <v>4701</v>
      </c>
      <c r="C1486" s="5" t="s">
        <v>5049</v>
      </c>
      <c r="D1486" s="5" t="s">
        <v>2855</v>
      </c>
      <c r="E1486" s="5" t="s">
        <v>5050</v>
      </c>
      <c r="F1486" s="10">
        <v>2016</v>
      </c>
      <c r="G1486" s="10" t="s">
        <v>68</v>
      </c>
      <c r="H1486" s="10"/>
      <c r="I1486" s="10">
        <v>1300</v>
      </c>
      <c r="J1486" s="10" t="s">
        <v>17</v>
      </c>
      <c r="K1486" s="10" t="s">
        <v>2857</v>
      </c>
      <c r="L1486" s="10" t="s">
        <v>18</v>
      </c>
      <c r="M1486" s="11">
        <v>1</v>
      </c>
      <c r="N1486" s="10">
        <v>1</v>
      </c>
      <c r="O1486" s="12" t="s">
        <v>5051</v>
      </c>
      <c r="P1486" s="11">
        <f ca="1">IFERROR(__xludf.DUMMYFUNCTION("COUNTA(SPLIT(Q1486,"" ""))"),189)</f>
        <v>189</v>
      </c>
      <c r="Q1486" s="11">
        <v>7</v>
      </c>
      <c r="R1486" s="11">
        <f ca="1">IFERROR(__xludf.DUMMYFUNCTION("COUNTA(SPLIT($Q1486,CHAR(10),FALSE))"),3)</f>
        <v>3</v>
      </c>
      <c r="S1486" s="2">
        <v>-0.86679422699999997</v>
      </c>
      <c r="T1486" s="2">
        <v>0.46990587700000003</v>
      </c>
      <c r="U1486" s="2">
        <v>45.14</v>
      </c>
      <c r="V1486" s="2">
        <v>13.95</v>
      </c>
      <c r="W1486" s="2">
        <v>15.59</v>
      </c>
      <c r="X1486" s="2">
        <v>14</v>
      </c>
      <c r="Y1486" s="2">
        <v>9.84</v>
      </c>
      <c r="Z1486" s="2">
        <v>0.21937999999999999</v>
      </c>
      <c r="AA1486" s="2">
        <v>0.19359000000000001</v>
      </c>
      <c r="AB1486" s="2">
        <v>2.9376349839999998</v>
      </c>
    </row>
    <row r="1487" spans="1:28" x14ac:dyDescent="0.2">
      <c r="A1487" s="8">
        <v>3125</v>
      </c>
      <c r="B1487" s="5" t="s">
        <v>4701</v>
      </c>
      <c r="C1487" s="5" t="s">
        <v>5052</v>
      </c>
      <c r="D1487" s="5" t="s">
        <v>2855</v>
      </c>
      <c r="E1487" s="5" t="s">
        <v>5053</v>
      </c>
      <c r="F1487" s="10">
        <v>2016</v>
      </c>
      <c r="G1487" s="10" t="s">
        <v>68</v>
      </c>
      <c r="H1487" s="10"/>
      <c r="I1487" s="10">
        <v>900</v>
      </c>
      <c r="J1487" s="10" t="s">
        <v>17</v>
      </c>
      <c r="K1487" s="10" t="s">
        <v>2857</v>
      </c>
      <c r="L1487" s="10" t="s">
        <v>18</v>
      </c>
      <c r="M1487" s="11">
        <v>1</v>
      </c>
      <c r="N1487" s="10">
        <v>1</v>
      </c>
      <c r="O1487" s="12" t="s">
        <v>5054</v>
      </c>
      <c r="P1487" s="11">
        <f ca="1">IFERROR(__xludf.DUMMYFUNCTION("COUNTA(SPLIT(Q1487,"" ""))"),187)</f>
        <v>187</v>
      </c>
      <c r="Q1487" s="11">
        <v>13</v>
      </c>
      <c r="R1487" s="11">
        <f ca="1">IFERROR(__xludf.DUMMYFUNCTION("COUNTA(SPLIT($Q1487,CHAR(10),FALSE))"),4)</f>
        <v>4</v>
      </c>
      <c r="S1487" s="2">
        <v>-1.3352313730000001</v>
      </c>
      <c r="T1487" s="2">
        <v>0.49559013299999999</v>
      </c>
      <c r="U1487" s="2">
        <v>51.08</v>
      </c>
      <c r="V1487" s="2">
        <v>10.4</v>
      </c>
      <c r="W1487" s="2">
        <v>10.15</v>
      </c>
      <c r="X1487" s="2">
        <v>12</v>
      </c>
      <c r="Y1487" s="2">
        <v>9.67</v>
      </c>
      <c r="Z1487" s="2">
        <v>0.25808999999999999</v>
      </c>
      <c r="AA1487" s="2">
        <v>0.24351999999999999</v>
      </c>
      <c r="AB1487" s="2">
        <v>9.3460475449999993</v>
      </c>
    </row>
    <row r="1488" spans="1:28" x14ac:dyDescent="0.2">
      <c r="A1488" s="8">
        <v>3126</v>
      </c>
      <c r="B1488" s="5" t="s">
        <v>4701</v>
      </c>
      <c r="C1488" s="5" t="s">
        <v>5055</v>
      </c>
      <c r="D1488" s="5" t="s">
        <v>2855</v>
      </c>
      <c r="E1488" s="5" t="s">
        <v>5056</v>
      </c>
      <c r="F1488" s="10">
        <v>2016</v>
      </c>
      <c r="G1488" s="10" t="s">
        <v>68</v>
      </c>
      <c r="H1488" s="10"/>
      <c r="I1488" s="10">
        <v>1500</v>
      </c>
      <c r="J1488" s="10" t="s">
        <v>17</v>
      </c>
      <c r="K1488" s="10" t="s">
        <v>2857</v>
      </c>
      <c r="L1488" s="10" t="s">
        <v>18</v>
      </c>
      <c r="M1488" s="11">
        <v>1</v>
      </c>
      <c r="N1488" s="10">
        <v>1</v>
      </c>
      <c r="O1488" s="12" t="s">
        <v>5057</v>
      </c>
      <c r="P1488" s="11">
        <f ca="1">IFERROR(__xludf.DUMMYFUNCTION("COUNTA(SPLIT(Q1488,"" ""))"),192)</f>
        <v>192</v>
      </c>
      <c r="Q1488" s="11">
        <v>6</v>
      </c>
      <c r="R1488" s="11">
        <f ca="1">IFERROR(__xludf.DUMMYFUNCTION("COUNTA(SPLIT($Q1488,CHAR(10),FALSE))"),5)</f>
        <v>5</v>
      </c>
      <c r="S1488" s="2">
        <v>-1.0546598650000001</v>
      </c>
      <c r="T1488" s="2">
        <v>0.50640464200000002</v>
      </c>
      <c r="U1488" s="2">
        <v>32.880000000000003</v>
      </c>
      <c r="V1488" s="2">
        <v>16.91</v>
      </c>
      <c r="W1488" s="2">
        <v>19.46</v>
      </c>
      <c r="X1488" s="2">
        <v>17</v>
      </c>
      <c r="Y1488" s="2">
        <v>11.71</v>
      </c>
      <c r="Z1488" s="2">
        <v>0.29452</v>
      </c>
      <c r="AA1488" s="2">
        <v>0.25718000000000002</v>
      </c>
      <c r="AB1488" s="2">
        <v>0.49616579900000002</v>
      </c>
    </row>
    <row r="1489" spans="1:28" x14ac:dyDescent="0.2">
      <c r="A1489" s="8">
        <v>3127</v>
      </c>
      <c r="B1489" s="5" t="s">
        <v>4701</v>
      </c>
      <c r="C1489" s="5" t="s">
        <v>5058</v>
      </c>
      <c r="D1489" s="5" t="s">
        <v>2855</v>
      </c>
      <c r="E1489" s="5" t="s">
        <v>5059</v>
      </c>
      <c r="F1489" s="10">
        <v>2016</v>
      </c>
      <c r="G1489" s="10" t="s">
        <v>68</v>
      </c>
      <c r="H1489" s="10"/>
      <c r="I1489" s="10">
        <v>1300</v>
      </c>
      <c r="J1489" s="10" t="s">
        <v>17</v>
      </c>
      <c r="K1489" s="10" t="s">
        <v>2857</v>
      </c>
      <c r="L1489" s="10" t="s">
        <v>18</v>
      </c>
      <c r="M1489" s="11">
        <v>1</v>
      </c>
      <c r="N1489" s="10">
        <v>1</v>
      </c>
      <c r="O1489" s="12" t="s">
        <v>5060</v>
      </c>
      <c r="P1489" s="11">
        <f ca="1">IFERROR(__xludf.DUMMYFUNCTION("COUNTA(SPLIT(Q1489,"" ""))"),183)</f>
        <v>183</v>
      </c>
      <c r="Q1489" s="11">
        <v>8</v>
      </c>
      <c r="R1489" s="11">
        <f ca="1">IFERROR(__xludf.DUMMYFUNCTION("COUNTA(SPLIT($Q1489,CHAR(10),FALSE))"),3)</f>
        <v>3</v>
      </c>
      <c r="S1489" s="2">
        <v>-1.536496705</v>
      </c>
      <c r="T1489" s="2">
        <v>0.45878191299999999</v>
      </c>
      <c r="U1489" s="2">
        <v>45.15</v>
      </c>
      <c r="V1489" s="2">
        <v>12.21</v>
      </c>
      <c r="W1489" s="2">
        <v>12.74</v>
      </c>
      <c r="X1489" s="2">
        <v>14</v>
      </c>
      <c r="Y1489" s="2">
        <v>9.84</v>
      </c>
      <c r="Z1489" s="2">
        <v>0.27881</v>
      </c>
      <c r="AA1489" s="2">
        <v>0.26844000000000001</v>
      </c>
      <c r="AB1489" s="2">
        <v>10.86391435</v>
      </c>
    </row>
    <row r="1490" spans="1:28" x14ac:dyDescent="0.2">
      <c r="A1490" s="8">
        <v>3128</v>
      </c>
      <c r="B1490" s="5" t="s">
        <v>4701</v>
      </c>
      <c r="C1490" s="5" t="s">
        <v>5061</v>
      </c>
      <c r="D1490" s="5" t="s">
        <v>2855</v>
      </c>
      <c r="E1490" s="5" t="s">
        <v>5062</v>
      </c>
      <c r="F1490" s="10">
        <v>2016</v>
      </c>
      <c r="G1490" s="10" t="s">
        <v>68</v>
      </c>
      <c r="H1490" s="10"/>
      <c r="I1490" s="10">
        <v>1300</v>
      </c>
      <c r="J1490" s="10" t="s">
        <v>17</v>
      </c>
      <c r="K1490" s="10" t="s">
        <v>2857</v>
      </c>
      <c r="L1490" s="10" t="s">
        <v>22</v>
      </c>
      <c r="M1490" s="11">
        <v>2</v>
      </c>
      <c r="N1490" s="10">
        <v>1.5</v>
      </c>
      <c r="O1490" s="12" t="s">
        <v>5063</v>
      </c>
      <c r="P1490" s="11">
        <f ca="1">IFERROR(__xludf.DUMMYFUNCTION("COUNTA(SPLIT(Q1490,"" ""))"),179)</f>
        <v>179</v>
      </c>
      <c r="Q1490" s="11">
        <v>7</v>
      </c>
      <c r="R1490" s="11">
        <f ca="1">IFERROR(__xludf.DUMMYFUNCTION("COUNTA(SPLIT($Q1490,CHAR(10),FALSE))"),5)</f>
        <v>5</v>
      </c>
      <c r="S1490" s="2">
        <v>-0.61500611800000005</v>
      </c>
      <c r="T1490" s="2">
        <v>0.45822804700000003</v>
      </c>
      <c r="U1490" s="2">
        <v>47.5</v>
      </c>
      <c r="V1490" s="2">
        <v>14.29</v>
      </c>
      <c r="W1490" s="2">
        <v>15.28</v>
      </c>
      <c r="X1490" s="2">
        <v>15</v>
      </c>
      <c r="Y1490" s="2">
        <v>9.18</v>
      </c>
      <c r="Z1490" s="2">
        <v>0.13074</v>
      </c>
      <c r="AA1490" s="2">
        <v>0.14108000000000001</v>
      </c>
      <c r="AB1490" s="2">
        <v>8.5048051260000008</v>
      </c>
    </row>
    <row r="1491" spans="1:28" x14ac:dyDescent="0.2">
      <c r="A1491" s="8">
        <v>3129</v>
      </c>
      <c r="B1491" s="5" t="s">
        <v>5064</v>
      </c>
      <c r="C1491" s="5" t="s">
        <v>5065</v>
      </c>
      <c r="D1491" s="5"/>
      <c r="E1491" s="5" t="s">
        <v>5066</v>
      </c>
      <c r="F1491" s="10">
        <v>2016</v>
      </c>
      <c r="G1491" s="10" t="s">
        <v>68</v>
      </c>
      <c r="H1491" s="10"/>
      <c r="I1491" s="10">
        <v>1100</v>
      </c>
      <c r="J1491" s="10" t="s">
        <v>17</v>
      </c>
      <c r="K1491" s="10" t="s">
        <v>1354</v>
      </c>
      <c r="L1491" s="10" t="s">
        <v>18</v>
      </c>
      <c r="M1491" s="11">
        <v>1</v>
      </c>
      <c r="N1491" s="10">
        <v>1</v>
      </c>
      <c r="O1491" s="12" t="s">
        <v>5067</v>
      </c>
      <c r="P1491" s="11">
        <f ca="1">IFERROR(__xludf.DUMMYFUNCTION("COUNTA(SPLIT(Q1491,"" ""))"),191)</f>
        <v>191</v>
      </c>
      <c r="Q1491" s="11">
        <v>10</v>
      </c>
      <c r="R1491" s="11">
        <f ca="1">IFERROR(__xludf.DUMMYFUNCTION("COUNTA(SPLIT($Q1491,CHAR(10),FALSE))"),1)</f>
        <v>1</v>
      </c>
      <c r="S1491" s="2">
        <v>-0.57361054700000003</v>
      </c>
      <c r="T1491" s="2">
        <v>0.463227993</v>
      </c>
      <c r="U1491" s="2">
        <v>59.76</v>
      </c>
      <c r="V1491" s="2">
        <v>9.64</v>
      </c>
      <c r="W1491" s="2">
        <v>10.17</v>
      </c>
      <c r="X1491" s="2">
        <v>12</v>
      </c>
      <c r="Y1491" s="2">
        <v>7.57</v>
      </c>
      <c r="Z1491" s="2">
        <v>0.15276999999999999</v>
      </c>
      <c r="AA1491" s="2">
        <v>0.12323000000000001</v>
      </c>
      <c r="AB1491" s="2">
        <v>18.17433505</v>
      </c>
    </row>
    <row r="1492" spans="1:28" x14ac:dyDescent="0.2">
      <c r="A1492" s="8">
        <v>3130</v>
      </c>
      <c r="B1492" s="5" t="s">
        <v>5068</v>
      </c>
      <c r="C1492" s="5" t="s">
        <v>5069</v>
      </c>
      <c r="D1492" s="5" t="s">
        <v>1450</v>
      </c>
      <c r="E1492" s="5" t="s">
        <v>1451</v>
      </c>
      <c r="F1492" s="10">
        <v>2016</v>
      </c>
      <c r="G1492" s="10" t="s">
        <v>16</v>
      </c>
      <c r="H1492" s="10"/>
      <c r="I1492" s="10">
        <v>500</v>
      </c>
      <c r="J1492" s="10" t="s">
        <v>17</v>
      </c>
      <c r="K1492" s="10" t="s">
        <v>1354</v>
      </c>
      <c r="L1492" s="10" t="s">
        <v>18</v>
      </c>
      <c r="M1492" s="11">
        <v>1</v>
      </c>
      <c r="N1492" s="10">
        <v>1</v>
      </c>
      <c r="O1492" s="12" t="s">
        <v>5070</v>
      </c>
      <c r="P1492" s="11">
        <f ca="1">IFERROR(__xludf.DUMMYFUNCTION("COUNTA(SPLIT(Q1492,"" ""))"),154)</f>
        <v>154</v>
      </c>
      <c r="Q1492" s="11">
        <v>15</v>
      </c>
      <c r="R1492" s="11">
        <f ca="1">IFERROR(__xludf.DUMMYFUNCTION("COUNTA(SPLIT($Q1492,CHAR(10),FALSE))"),1)</f>
        <v>1</v>
      </c>
      <c r="S1492" s="2">
        <v>1.406952921</v>
      </c>
      <c r="T1492" s="2">
        <v>0.54424046400000003</v>
      </c>
      <c r="U1492" s="2">
        <v>90.94</v>
      </c>
      <c r="V1492" s="2">
        <v>3.13</v>
      </c>
      <c r="W1492" s="2">
        <v>3.86</v>
      </c>
      <c r="X1492" s="2">
        <v>6</v>
      </c>
      <c r="Y1492" s="2">
        <v>5.38</v>
      </c>
      <c r="Z1492" s="2">
        <v>8.6389999999999995E-2</v>
      </c>
      <c r="AA1492" s="2">
        <v>0.10965999999999999</v>
      </c>
      <c r="AB1492" s="2">
        <v>25.829958390000002</v>
      </c>
    </row>
    <row r="1493" spans="1:28" x14ac:dyDescent="0.2">
      <c r="A1493" s="8">
        <v>3131</v>
      </c>
      <c r="B1493" s="5" t="s">
        <v>5071</v>
      </c>
      <c r="C1493" s="5" t="s">
        <v>5072</v>
      </c>
      <c r="D1493" s="5" t="s">
        <v>1450</v>
      </c>
      <c r="E1493" s="5" t="s">
        <v>1451</v>
      </c>
      <c r="F1493" s="10">
        <v>2016</v>
      </c>
      <c r="G1493" s="10" t="s">
        <v>16</v>
      </c>
      <c r="H1493" s="10"/>
      <c r="I1493" s="10">
        <v>500</v>
      </c>
      <c r="J1493" s="10" t="s">
        <v>17</v>
      </c>
      <c r="K1493" s="10" t="s">
        <v>1354</v>
      </c>
      <c r="L1493" s="10" t="s">
        <v>18</v>
      </c>
      <c r="M1493" s="11">
        <v>1</v>
      </c>
      <c r="N1493" s="10">
        <v>1</v>
      </c>
      <c r="O1493" s="12" t="s">
        <v>5073</v>
      </c>
      <c r="P1493" s="11">
        <f ca="1">IFERROR(__xludf.DUMMYFUNCTION("COUNTA(SPLIT(Q1493,"" ""))"),162)</f>
        <v>162</v>
      </c>
      <c r="Q1493" s="11">
        <v>16</v>
      </c>
      <c r="R1493" s="11">
        <f ca="1">IFERROR(__xludf.DUMMYFUNCTION("COUNTA(SPLIT($Q1493,CHAR(10),FALSE))"),1)</f>
        <v>1</v>
      </c>
      <c r="S1493" s="2">
        <v>0.80276278300000004</v>
      </c>
      <c r="T1493" s="2">
        <v>0.58824094999999998</v>
      </c>
      <c r="U1493" s="2">
        <v>93.68</v>
      </c>
      <c r="V1493" s="2">
        <v>2.71</v>
      </c>
      <c r="W1493" s="2">
        <v>2.13</v>
      </c>
      <c r="X1493" s="2">
        <v>6</v>
      </c>
      <c r="Y1493" s="2">
        <v>0.99</v>
      </c>
      <c r="Z1493" s="2">
        <v>2.9020000000000001E-2</v>
      </c>
      <c r="AA1493" s="2">
        <v>5.228E-2</v>
      </c>
      <c r="AB1493" s="2">
        <v>32.000595130000001</v>
      </c>
    </row>
    <row r="1494" spans="1:28" x14ac:dyDescent="0.2">
      <c r="A1494" s="8">
        <v>3132</v>
      </c>
      <c r="B1494" s="5" t="s">
        <v>5074</v>
      </c>
      <c r="C1494" s="5" t="s">
        <v>5075</v>
      </c>
      <c r="D1494" s="5" t="s">
        <v>1450</v>
      </c>
      <c r="E1494" s="5" t="s">
        <v>1451</v>
      </c>
      <c r="F1494" s="10">
        <v>2016</v>
      </c>
      <c r="G1494" s="10" t="s">
        <v>16</v>
      </c>
      <c r="H1494" s="10"/>
      <c r="I1494" s="10">
        <v>500</v>
      </c>
      <c r="J1494" s="10" t="s">
        <v>51</v>
      </c>
      <c r="K1494" s="10" t="s">
        <v>1354</v>
      </c>
      <c r="L1494" s="10" t="s">
        <v>18</v>
      </c>
      <c r="M1494" s="11">
        <v>1</v>
      </c>
      <c r="N1494" s="10">
        <v>1</v>
      </c>
      <c r="O1494" s="12" t="s">
        <v>5076</v>
      </c>
      <c r="P1494" s="11">
        <f ca="1">IFERROR(__xludf.DUMMYFUNCTION("COUNTA(SPLIT(Q1494,"" ""))"),181)</f>
        <v>181</v>
      </c>
      <c r="Q1494" s="11">
        <v>23</v>
      </c>
      <c r="R1494" s="11">
        <f ca="1">IFERROR(__xludf.DUMMYFUNCTION("COUNTA(SPLIT($Q1494,CHAR(10),FALSE))"),1)</f>
        <v>1</v>
      </c>
      <c r="S1494" s="2">
        <v>0.37282078099999999</v>
      </c>
      <c r="T1494" s="2">
        <v>0.49788283500000002</v>
      </c>
      <c r="U1494" s="2">
        <v>85.27</v>
      </c>
      <c r="V1494" s="2">
        <v>3.32</v>
      </c>
      <c r="W1494" s="2">
        <v>3.46</v>
      </c>
      <c r="X1494" s="2">
        <v>7</v>
      </c>
      <c r="Y1494" s="2">
        <v>4.99</v>
      </c>
      <c r="Z1494" s="2">
        <v>0.12645999999999999</v>
      </c>
      <c r="AA1494" s="2">
        <v>0.10908</v>
      </c>
      <c r="AB1494" s="2">
        <v>27.695930919999999</v>
      </c>
    </row>
    <row r="1495" spans="1:28" x14ac:dyDescent="0.2">
      <c r="A1495" s="8">
        <v>3133</v>
      </c>
      <c r="B1495" s="5" t="s">
        <v>5077</v>
      </c>
      <c r="C1495" s="5" t="s">
        <v>5078</v>
      </c>
      <c r="D1495" s="5" t="s">
        <v>2855</v>
      </c>
      <c r="E1495" s="5" t="s">
        <v>5079</v>
      </c>
      <c r="F1495" s="10">
        <v>2016</v>
      </c>
      <c r="G1495" s="10" t="s">
        <v>68</v>
      </c>
      <c r="H1495" s="10"/>
      <c r="I1495" s="10">
        <v>1100</v>
      </c>
      <c r="J1495" s="10" t="s">
        <v>17</v>
      </c>
      <c r="K1495" s="10"/>
      <c r="L1495" s="10" t="s">
        <v>22</v>
      </c>
      <c r="M1495" s="11">
        <v>2</v>
      </c>
      <c r="N1495" s="10">
        <v>1.5</v>
      </c>
      <c r="O1495" s="12" t="s">
        <v>5080</v>
      </c>
      <c r="P1495" s="11">
        <f ca="1">IFERROR(__xludf.DUMMYFUNCTION("COUNTA(SPLIT(Q1495,"" ""))"),180)</f>
        <v>180</v>
      </c>
      <c r="Q1495" s="11">
        <v>10</v>
      </c>
      <c r="R1495" s="11">
        <f ca="1">IFERROR(__xludf.DUMMYFUNCTION("COUNTA(SPLIT($Q1495,CHAR(10),FALSE))"),3)</f>
        <v>3</v>
      </c>
      <c r="S1495" s="2">
        <v>-1.0633587840000001</v>
      </c>
      <c r="T1495" s="2">
        <v>0.45829750699999999</v>
      </c>
      <c r="U1495" s="2">
        <v>40.049999999999997</v>
      </c>
      <c r="V1495" s="2">
        <v>12.15</v>
      </c>
      <c r="W1495" s="2">
        <v>12.44</v>
      </c>
      <c r="X1495" s="2">
        <v>14</v>
      </c>
      <c r="Y1495" s="2">
        <v>10.93</v>
      </c>
      <c r="Z1495" s="2">
        <v>0.24645</v>
      </c>
      <c r="AA1495" s="2">
        <v>0.23019999999999999</v>
      </c>
      <c r="AB1495" s="2">
        <v>8.6740925139999998</v>
      </c>
    </row>
    <row r="1496" spans="1:28" x14ac:dyDescent="0.2">
      <c r="A1496" s="8">
        <v>3134</v>
      </c>
      <c r="B1496" s="5" t="s">
        <v>5077</v>
      </c>
      <c r="C1496" s="5" t="s">
        <v>5081</v>
      </c>
      <c r="D1496" s="5" t="s">
        <v>2855</v>
      </c>
      <c r="E1496" s="5" t="s">
        <v>5082</v>
      </c>
      <c r="F1496" s="10">
        <v>2016</v>
      </c>
      <c r="G1496" s="10" t="s">
        <v>68</v>
      </c>
      <c r="H1496" s="10"/>
      <c r="I1496" s="10">
        <v>1300</v>
      </c>
      <c r="J1496" s="10" t="s">
        <v>17</v>
      </c>
      <c r="K1496" s="10"/>
      <c r="L1496" s="10" t="s">
        <v>18</v>
      </c>
      <c r="M1496" s="11">
        <v>1</v>
      </c>
      <c r="N1496" s="10">
        <v>1</v>
      </c>
      <c r="O1496" s="12" t="s">
        <v>5083</v>
      </c>
      <c r="P1496" s="11">
        <f ca="1">IFERROR(__xludf.DUMMYFUNCTION("COUNTA(SPLIT(Q1496,"" ""))"),181)</f>
        <v>181</v>
      </c>
      <c r="Q1496" s="11">
        <v>8</v>
      </c>
      <c r="R1496" s="11">
        <f ca="1">IFERROR(__xludf.DUMMYFUNCTION("COUNTA(SPLIT($Q1496,CHAR(10),FALSE))"),2)</f>
        <v>2</v>
      </c>
      <c r="S1496" s="2">
        <v>-1.259489664</v>
      </c>
      <c r="T1496" s="2">
        <v>0.46259106700000002</v>
      </c>
      <c r="U1496" s="2">
        <v>43.54</v>
      </c>
      <c r="V1496" s="2">
        <v>12.87</v>
      </c>
      <c r="W1496" s="2">
        <v>13.85</v>
      </c>
      <c r="X1496" s="2">
        <v>15</v>
      </c>
      <c r="Y1496" s="2">
        <v>11.33</v>
      </c>
      <c r="Z1496" s="2">
        <v>0.24679000000000001</v>
      </c>
      <c r="AA1496" s="2">
        <v>0.23808000000000001</v>
      </c>
      <c r="AB1496" s="2">
        <v>7.1788117009999999</v>
      </c>
    </row>
    <row r="1497" spans="1:28" x14ac:dyDescent="0.2">
      <c r="A1497" s="8">
        <v>3135</v>
      </c>
      <c r="B1497" s="5" t="s">
        <v>4732</v>
      </c>
      <c r="C1497" s="5" t="s">
        <v>5084</v>
      </c>
      <c r="D1497" s="5" t="s">
        <v>2855</v>
      </c>
      <c r="E1497" s="5" t="s">
        <v>5085</v>
      </c>
      <c r="F1497" s="10">
        <v>2016</v>
      </c>
      <c r="G1497" s="10" t="s">
        <v>68</v>
      </c>
      <c r="H1497" s="10"/>
      <c r="I1497" s="10">
        <v>1500</v>
      </c>
      <c r="J1497" s="10" t="s">
        <v>17</v>
      </c>
      <c r="K1497" s="10"/>
      <c r="L1497" s="10" t="s">
        <v>18</v>
      </c>
      <c r="M1497" s="11">
        <v>1</v>
      </c>
      <c r="N1497" s="10">
        <v>1</v>
      </c>
      <c r="O1497" s="12" t="s">
        <v>5086</v>
      </c>
      <c r="P1497" s="11">
        <f ca="1">IFERROR(__xludf.DUMMYFUNCTION("COUNTA(SPLIT(Q1497,"" ""))"),196)</f>
        <v>196</v>
      </c>
      <c r="Q1497" s="11">
        <v>8</v>
      </c>
      <c r="R1497" s="11">
        <f ca="1">IFERROR(__xludf.DUMMYFUNCTION("COUNTA(SPLIT($Q1497,CHAR(10),FALSE))"),4)</f>
        <v>4</v>
      </c>
      <c r="S1497" s="2">
        <v>-0.66301785700000004</v>
      </c>
      <c r="T1497" s="2">
        <v>0.480117393</v>
      </c>
      <c r="U1497" s="2">
        <v>44.27</v>
      </c>
      <c r="V1497" s="2">
        <v>13.26</v>
      </c>
      <c r="W1497" s="2">
        <v>14.74</v>
      </c>
      <c r="X1497" s="2">
        <v>13</v>
      </c>
      <c r="Y1497" s="2">
        <v>9.8699999999999992</v>
      </c>
      <c r="Z1497" s="2">
        <v>0.28259000000000001</v>
      </c>
      <c r="AA1497" s="2">
        <v>0.25004999999999999</v>
      </c>
      <c r="AB1497" s="2">
        <v>8.5223862629999996</v>
      </c>
    </row>
    <row r="1498" spans="1:28" x14ac:dyDescent="0.2">
      <c r="A1498" s="8">
        <v>3137</v>
      </c>
      <c r="B1498" s="5" t="s">
        <v>5087</v>
      </c>
      <c r="C1498" s="5" t="s">
        <v>5088</v>
      </c>
      <c r="D1498" s="5" t="s">
        <v>1401</v>
      </c>
      <c r="E1498" s="14" t="s">
        <v>1402</v>
      </c>
      <c r="F1498" s="10">
        <v>2016</v>
      </c>
      <c r="G1498" s="10" t="s">
        <v>16</v>
      </c>
      <c r="H1498" s="10"/>
      <c r="I1498" s="10">
        <v>700</v>
      </c>
      <c r="J1498" s="10" t="s">
        <v>17</v>
      </c>
      <c r="K1498" s="10" t="s">
        <v>1354</v>
      </c>
      <c r="L1498" s="10" t="s">
        <v>18</v>
      </c>
      <c r="M1498" s="11">
        <v>1</v>
      </c>
      <c r="N1498" s="10">
        <v>1</v>
      </c>
      <c r="O1498" s="12" t="s">
        <v>5089</v>
      </c>
      <c r="P1498" s="11">
        <f ca="1">IFERROR(__xludf.DUMMYFUNCTION("COUNTA(SPLIT(Q1498,"" ""))"),191)</f>
        <v>191</v>
      </c>
      <c r="Q1498" s="11">
        <v>23</v>
      </c>
      <c r="R1498" s="11">
        <f ca="1">IFERROR(__xludf.DUMMYFUNCTION("COUNTA(SPLIT($Q1498,CHAR(10),FALSE))"),10)</f>
        <v>10</v>
      </c>
      <c r="S1498" s="2">
        <v>-0.92851072899999998</v>
      </c>
      <c r="T1498" s="2">
        <v>0.44414015600000001</v>
      </c>
      <c r="U1498" s="2">
        <v>71.28</v>
      </c>
      <c r="V1498" s="2">
        <v>5.38</v>
      </c>
      <c r="W1498" s="2">
        <v>4.4400000000000004</v>
      </c>
      <c r="X1498" s="2">
        <v>9</v>
      </c>
      <c r="Y1498" s="2">
        <v>7.19</v>
      </c>
      <c r="Z1498" s="2">
        <v>0.13328999999999999</v>
      </c>
      <c r="AA1498" s="2">
        <v>0.11062</v>
      </c>
      <c r="AB1498" s="2">
        <v>18.995959259999999</v>
      </c>
    </row>
    <row r="1499" spans="1:28" x14ac:dyDescent="0.2">
      <c r="A1499" s="8">
        <v>3138</v>
      </c>
      <c r="B1499" s="5" t="s">
        <v>5090</v>
      </c>
      <c r="C1499" s="5" t="s">
        <v>5091</v>
      </c>
      <c r="D1499" s="5"/>
      <c r="E1499" s="5" t="s">
        <v>5092</v>
      </c>
      <c r="F1499" s="10">
        <v>2016</v>
      </c>
      <c r="G1499" s="10" t="s">
        <v>68</v>
      </c>
      <c r="H1499" s="10"/>
      <c r="I1499" s="10">
        <v>1300</v>
      </c>
      <c r="J1499" s="10" t="s">
        <v>17</v>
      </c>
      <c r="K1499" s="10" t="s">
        <v>1354</v>
      </c>
      <c r="L1499" s="10" t="s">
        <v>18</v>
      </c>
      <c r="M1499" s="11">
        <v>1</v>
      </c>
      <c r="N1499" s="10">
        <v>1</v>
      </c>
      <c r="O1499" s="12" t="s">
        <v>5093</v>
      </c>
      <c r="P1499" s="11">
        <f ca="1">IFERROR(__xludf.DUMMYFUNCTION("COUNTA(SPLIT(Q1499,"" ""))"),183)</f>
        <v>183</v>
      </c>
      <c r="Q1499" s="11">
        <v>9</v>
      </c>
      <c r="R1499" s="11">
        <f ca="1">IFERROR(__xludf.DUMMYFUNCTION("COUNTA(SPLIT($Q1499,CHAR(10),FALSE))"),1)</f>
        <v>1</v>
      </c>
      <c r="S1499" s="2">
        <v>-0.90111798600000004</v>
      </c>
      <c r="T1499" s="2">
        <v>0.49853018599999999</v>
      </c>
      <c r="U1499" s="2">
        <v>49.7</v>
      </c>
      <c r="V1499" s="2">
        <v>11.43</v>
      </c>
      <c r="W1499" s="2">
        <v>12.9</v>
      </c>
      <c r="X1499" s="2">
        <v>13</v>
      </c>
      <c r="Y1499" s="2">
        <v>8.58</v>
      </c>
      <c r="Z1499" s="2">
        <v>0.17252000000000001</v>
      </c>
      <c r="AA1499" s="2">
        <v>0.15859000000000001</v>
      </c>
      <c r="AB1499" s="2">
        <v>20.845211150000001</v>
      </c>
    </row>
    <row r="1500" spans="1:28" x14ac:dyDescent="0.2">
      <c r="A1500" s="8">
        <v>3139</v>
      </c>
      <c r="B1500" s="5" t="s">
        <v>5094</v>
      </c>
      <c r="C1500" s="5" t="s">
        <v>5095</v>
      </c>
      <c r="D1500" s="5" t="s">
        <v>1450</v>
      </c>
      <c r="E1500" s="14" t="s">
        <v>1402</v>
      </c>
      <c r="F1500" s="10">
        <v>2016</v>
      </c>
      <c r="G1500" s="10" t="s">
        <v>16</v>
      </c>
      <c r="H1500" s="10"/>
      <c r="I1500" s="10">
        <v>700</v>
      </c>
      <c r="J1500" s="10" t="s">
        <v>17</v>
      </c>
      <c r="K1500" s="10" t="s">
        <v>1354</v>
      </c>
      <c r="L1500" s="10" t="s">
        <v>18</v>
      </c>
      <c r="M1500" s="11">
        <v>1</v>
      </c>
      <c r="N1500" s="10">
        <v>1</v>
      </c>
      <c r="O1500" s="12" t="s">
        <v>5096</v>
      </c>
      <c r="P1500" s="11">
        <f ca="1">IFERROR(__xludf.DUMMYFUNCTION("COUNTA(SPLIT(Q1500,"" ""))"),142)</f>
        <v>142</v>
      </c>
      <c r="Q1500" s="11">
        <v>14</v>
      </c>
      <c r="R1500" s="11">
        <f ca="1">IFERROR(__xludf.DUMMYFUNCTION("COUNTA(SPLIT($Q1500,CHAR(10),FALSE))"),1)</f>
        <v>1</v>
      </c>
      <c r="S1500" s="2">
        <v>-0.184898005</v>
      </c>
      <c r="T1500" s="2">
        <v>0.47160495800000002</v>
      </c>
      <c r="U1500" s="2">
        <v>84.99</v>
      </c>
      <c r="V1500" s="2">
        <v>4.1900000000000004</v>
      </c>
      <c r="W1500" s="2">
        <v>4.0999999999999996</v>
      </c>
      <c r="X1500" s="2">
        <v>7</v>
      </c>
      <c r="Y1500" s="2">
        <v>6.71</v>
      </c>
      <c r="Z1500" s="2">
        <v>4.6649999999999997E-2</v>
      </c>
      <c r="AA1500" s="2">
        <v>6.0420000000000001E-2</v>
      </c>
      <c r="AB1500" s="2">
        <v>20.438384920000001</v>
      </c>
    </row>
    <row r="1501" spans="1:28" x14ac:dyDescent="0.2">
      <c r="A1501" s="8">
        <v>3140</v>
      </c>
      <c r="B1501" s="5" t="s">
        <v>5097</v>
      </c>
      <c r="C1501" s="5" t="s">
        <v>5098</v>
      </c>
      <c r="D1501" s="5" t="s">
        <v>2855</v>
      </c>
      <c r="E1501" s="5" t="s">
        <v>5099</v>
      </c>
      <c r="F1501" s="10">
        <v>2016</v>
      </c>
      <c r="G1501" s="10" t="s">
        <v>68</v>
      </c>
      <c r="H1501" s="10"/>
      <c r="I1501" s="10">
        <v>1300</v>
      </c>
      <c r="J1501" s="10" t="s">
        <v>17</v>
      </c>
      <c r="K1501" s="10"/>
      <c r="L1501" s="10" t="s">
        <v>18</v>
      </c>
      <c r="M1501" s="11">
        <v>1</v>
      </c>
      <c r="N1501" s="10">
        <v>1</v>
      </c>
      <c r="O1501" s="12" t="s">
        <v>5100</v>
      </c>
      <c r="P1501" s="11">
        <f ca="1">IFERROR(__xludf.DUMMYFUNCTION("COUNTA(SPLIT(Q1501,"" ""))"),189)</f>
        <v>189</v>
      </c>
      <c r="Q1501" s="11">
        <v>9</v>
      </c>
      <c r="R1501" s="11">
        <f ca="1">IFERROR(__xludf.DUMMYFUNCTION("COUNTA(SPLIT($Q1501,CHAR(10),FALSE))"),2)</f>
        <v>2</v>
      </c>
      <c r="S1501" s="2">
        <v>-1.766155439</v>
      </c>
      <c r="T1501" s="2">
        <v>0.51074757400000004</v>
      </c>
      <c r="U1501" s="2">
        <v>60.29</v>
      </c>
      <c r="V1501" s="2">
        <v>10.09</v>
      </c>
      <c r="W1501" s="2">
        <v>10.61</v>
      </c>
      <c r="X1501" s="2">
        <v>12</v>
      </c>
      <c r="Y1501" s="2">
        <v>8.59</v>
      </c>
      <c r="Z1501" s="2">
        <v>0.19855999999999999</v>
      </c>
      <c r="AA1501" s="2">
        <v>0.16791</v>
      </c>
      <c r="AB1501" s="2">
        <v>18.60788767</v>
      </c>
    </row>
    <row r="1502" spans="1:28" x14ac:dyDescent="0.2">
      <c r="A1502" s="8">
        <v>3142</v>
      </c>
      <c r="B1502" s="5" t="s">
        <v>5101</v>
      </c>
      <c r="C1502" s="5" t="s">
        <v>5102</v>
      </c>
      <c r="D1502" s="5" t="s">
        <v>1401</v>
      </c>
      <c r="E1502" s="14" t="s">
        <v>1402</v>
      </c>
      <c r="F1502" s="10">
        <v>2016</v>
      </c>
      <c r="G1502" s="10" t="s">
        <v>16</v>
      </c>
      <c r="H1502" s="10"/>
      <c r="I1502" s="10">
        <v>500</v>
      </c>
      <c r="J1502" s="10" t="s">
        <v>51</v>
      </c>
      <c r="K1502" s="10" t="s">
        <v>1354</v>
      </c>
      <c r="L1502" s="10" t="s">
        <v>18</v>
      </c>
      <c r="M1502" s="11">
        <v>1</v>
      </c>
      <c r="N1502" s="10">
        <v>1</v>
      </c>
      <c r="O1502" s="12" t="s">
        <v>5103</v>
      </c>
      <c r="P1502" s="11">
        <f ca="1">IFERROR(__xludf.DUMMYFUNCTION("COUNTA(SPLIT(Q1502,"" ""))"),200)</f>
        <v>200</v>
      </c>
      <c r="Q1502" s="11">
        <v>24</v>
      </c>
      <c r="R1502" s="11">
        <f ca="1">IFERROR(__xludf.DUMMYFUNCTION("COUNTA(SPLIT($Q1502,CHAR(10),FALSE))"),6)</f>
        <v>6</v>
      </c>
      <c r="S1502" s="2">
        <v>0.86177983800000002</v>
      </c>
      <c r="T1502" s="2">
        <v>0.501941423</v>
      </c>
      <c r="U1502" s="2">
        <v>88.74</v>
      </c>
      <c r="V1502" s="2">
        <v>2.87</v>
      </c>
      <c r="W1502" s="2">
        <v>2.54</v>
      </c>
      <c r="X1502" s="2">
        <v>6</v>
      </c>
      <c r="Y1502" s="2">
        <v>5.61</v>
      </c>
      <c r="Z1502" s="2">
        <v>0.12107999999999999</v>
      </c>
      <c r="AA1502" s="2">
        <v>8.1320000000000003E-2</v>
      </c>
      <c r="AB1502" s="2">
        <v>23.880813759999999</v>
      </c>
    </row>
    <row r="1503" spans="1:28" x14ac:dyDescent="0.2">
      <c r="A1503" s="8">
        <v>3143</v>
      </c>
      <c r="B1503" s="5" t="s">
        <v>5104</v>
      </c>
      <c r="C1503" s="5" t="s">
        <v>5105</v>
      </c>
      <c r="D1503" s="5"/>
      <c r="E1503" s="5" t="s">
        <v>5106</v>
      </c>
      <c r="F1503" s="10">
        <v>2016</v>
      </c>
      <c r="G1503" s="10" t="s">
        <v>16</v>
      </c>
      <c r="H1503" s="10"/>
      <c r="I1503" s="10">
        <v>1100</v>
      </c>
      <c r="J1503" s="10" t="s">
        <v>17</v>
      </c>
      <c r="K1503" s="10" t="s">
        <v>1354</v>
      </c>
      <c r="L1503" s="10" t="s">
        <v>18</v>
      </c>
      <c r="M1503" s="11">
        <v>1</v>
      </c>
      <c r="N1503" s="10">
        <v>1</v>
      </c>
      <c r="O1503" s="12" t="s">
        <v>5107</v>
      </c>
      <c r="P1503" s="11">
        <f ca="1">IFERROR(__xludf.DUMMYFUNCTION("COUNTA(SPLIT(Q1503,"" ""))"),155)</f>
        <v>155</v>
      </c>
      <c r="Q1503" s="11">
        <v>9</v>
      </c>
      <c r="R1503" s="11">
        <f ca="1">IFERROR(__xludf.DUMMYFUNCTION("COUNTA(SPLIT($Q1503,CHAR(10),FALSE))"),1)</f>
        <v>1</v>
      </c>
      <c r="S1503" s="2">
        <v>0.170972345</v>
      </c>
      <c r="T1503" s="2">
        <v>0.49079503000000002</v>
      </c>
      <c r="U1503" s="2">
        <v>67.760000000000005</v>
      </c>
      <c r="V1503" s="2">
        <v>8.11</v>
      </c>
      <c r="W1503" s="2">
        <v>8.49</v>
      </c>
      <c r="X1503" s="2">
        <v>11</v>
      </c>
      <c r="Y1503" s="2">
        <v>8.0399999999999991</v>
      </c>
      <c r="Z1503" s="2">
        <v>5.3490000000000003E-2</v>
      </c>
      <c r="AA1503" s="2">
        <v>6.5989999999999993E-2</v>
      </c>
      <c r="AB1503" s="2">
        <v>9.1678063489999992</v>
      </c>
    </row>
    <row r="1504" spans="1:28" x14ac:dyDescent="0.2">
      <c r="A1504" s="8">
        <v>3144</v>
      </c>
      <c r="B1504" s="5" t="s">
        <v>5104</v>
      </c>
      <c r="C1504" s="5" t="s">
        <v>5108</v>
      </c>
      <c r="D1504" s="5"/>
      <c r="E1504" s="5" t="s">
        <v>5109</v>
      </c>
      <c r="F1504" s="10">
        <v>2016</v>
      </c>
      <c r="G1504" s="10" t="s">
        <v>68</v>
      </c>
      <c r="H1504" s="10"/>
      <c r="I1504" s="10">
        <v>900</v>
      </c>
      <c r="J1504" s="10" t="s">
        <v>17</v>
      </c>
      <c r="K1504" s="10" t="s">
        <v>1354</v>
      </c>
      <c r="L1504" s="10" t="s">
        <v>18</v>
      </c>
      <c r="M1504" s="11">
        <v>1</v>
      </c>
      <c r="N1504" s="10">
        <v>1</v>
      </c>
      <c r="O1504" s="12" t="s">
        <v>5110</v>
      </c>
      <c r="P1504" s="11">
        <f ca="1">IFERROR(__xludf.DUMMYFUNCTION("COUNTA(SPLIT(Q1504,"" ""))"),195)</f>
        <v>195</v>
      </c>
      <c r="Q1504" s="11">
        <v>13</v>
      </c>
      <c r="R1504" s="11">
        <f ca="1">IFERROR(__xludf.DUMMYFUNCTION("COUNTA(SPLIT($Q1504,CHAR(10),FALSE))"),3)</f>
        <v>3</v>
      </c>
      <c r="S1504" s="2">
        <v>0.44669809700000002</v>
      </c>
      <c r="T1504" s="2">
        <v>0.55664419799999998</v>
      </c>
      <c r="U1504" s="2">
        <v>70.88</v>
      </c>
      <c r="V1504" s="2">
        <v>7.16</v>
      </c>
      <c r="W1504" s="2">
        <v>8.2100000000000009</v>
      </c>
      <c r="X1504" s="2">
        <v>9</v>
      </c>
      <c r="Y1504" s="2">
        <v>7.5</v>
      </c>
      <c r="Z1504" s="2">
        <v>0.16855000000000001</v>
      </c>
      <c r="AA1504" s="2">
        <v>0.12873999999999999</v>
      </c>
      <c r="AB1504" s="2">
        <v>15.601939440000001</v>
      </c>
    </row>
    <row r="1505" spans="1:28" x14ac:dyDescent="0.2">
      <c r="A1505" s="8">
        <v>3146</v>
      </c>
      <c r="B1505" s="5" t="s">
        <v>1319</v>
      </c>
      <c r="C1505" s="5" t="s">
        <v>5111</v>
      </c>
      <c r="D1505" s="5"/>
      <c r="E1505" s="5" t="s">
        <v>5112</v>
      </c>
      <c r="F1505" s="10">
        <v>2016</v>
      </c>
      <c r="G1505" s="10" t="s">
        <v>68</v>
      </c>
      <c r="H1505" s="10" t="s">
        <v>1322</v>
      </c>
      <c r="I1505" s="10">
        <v>900</v>
      </c>
      <c r="J1505" s="10" t="s">
        <v>51</v>
      </c>
      <c r="K1505" s="10" t="s">
        <v>1323</v>
      </c>
      <c r="L1505" s="10" t="s">
        <v>18</v>
      </c>
      <c r="M1505" s="11">
        <v>1</v>
      </c>
      <c r="N1505" s="10">
        <v>1</v>
      </c>
      <c r="O1505" s="12" t="s">
        <v>5113</v>
      </c>
      <c r="P1505" s="11">
        <f ca="1">IFERROR(__xludf.DUMMYFUNCTION("COUNTA(SPLIT(Q1505,"" ""))"),175)</f>
        <v>175</v>
      </c>
      <c r="Q1505" s="11">
        <v>12</v>
      </c>
      <c r="R1505" s="11">
        <f ca="1">IFERROR(__xludf.DUMMYFUNCTION("COUNTA(SPLIT($Q1505,CHAR(10),FALSE))"),2)</f>
        <v>2</v>
      </c>
      <c r="S1505" s="2">
        <v>-0.92938033399999997</v>
      </c>
      <c r="T1505" s="2">
        <v>0.48770897499999999</v>
      </c>
      <c r="U1505" s="2">
        <v>80.91</v>
      </c>
      <c r="V1505" s="2">
        <v>5.62</v>
      </c>
      <c r="W1505" s="2">
        <v>4.97</v>
      </c>
      <c r="X1505" s="2">
        <v>9</v>
      </c>
      <c r="Y1505" s="2">
        <v>7.77</v>
      </c>
      <c r="Z1505" s="2">
        <v>0.17152999999999999</v>
      </c>
      <c r="AA1505" s="2">
        <v>0.1757</v>
      </c>
      <c r="AB1505" s="2">
        <v>19.980534949999999</v>
      </c>
    </row>
    <row r="1506" spans="1:28" x14ac:dyDescent="0.2">
      <c r="A1506" s="8">
        <v>3147</v>
      </c>
      <c r="B1506" s="5" t="s">
        <v>5114</v>
      </c>
      <c r="C1506" s="5" t="s">
        <v>5115</v>
      </c>
      <c r="D1506" s="5" t="s">
        <v>1450</v>
      </c>
      <c r="E1506" s="5" t="s">
        <v>1451</v>
      </c>
      <c r="F1506" s="10">
        <v>2016</v>
      </c>
      <c r="G1506" s="10" t="s">
        <v>16</v>
      </c>
      <c r="H1506" s="10"/>
      <c r="I1506" s="10">
        <v>500</v>
      </c>
      <c r="J1506" s="10" t="s">
        <v>17</v>
      </c>
      <c r="K1506" s="10" t="s">
        <v>1354</v>
      </c>
      <c r="L1506" s="10" t="s">
        <v>18</v>
      </c>
      <c r="M1506" s="11">
        <v>1</v>
      </c>
      <c r="N1506" s="10">
        <v>1</v>
      </c>
      <c r="O1506" s="12" t="s">
        <v>5116</v>
      </c>
      <c r="P1506" s="11">
        <f ca="1">IFERROR(__xludf.DUMMYFUNCTION("COUNTA(SPLIT(Q1506,"" ""))"),170)</f>
        <v>170</v>
      </c>
      <c r="Q1506" s="11">
        <v>21</v>
      </c>
      <c r="R1506" s="11">
        <f ca="1">IFERROR(__xludf.DUMMYFUNCTION("COUNTA(SPLIT($Q1506,CHAR(10),FALSE))"),1)</f>
        <v>1</v>
      </c>
      <c r="S1506" s="2">
        <v>0.39356203899999997</v>
      </c>
      <c r="T1506" s="2">
        <v>0.51943070099999999</v>
      </c>
      <c r="U1506" s="2">
        <v>94.49</v>
      </c>
      <c r="V1506" s="2">
        <v>2</v>
      </c>
      <c r="W1506" s="2">
        <v>1.25</v>
      </c>
      <c r="X1506" s="2">
        <v>6</v>
      </c>
      <c r="Y1506" s="2">
        <v>1.1299999999999999</v>
      </c>
      <c r="Z1506" s="2">
        <v>6.2039999999999998E-2</v>
      </c>
      <c r="AA1506" s="2">
        <v>6.9449999999999998E-2</v>
      </c>
      <c r="AB1506" s="2">
        <v>31.84196743</v>
      </c>
    </row>
    <row r="1507" spans="1:28" x14ac:dyDescent="0.2">
      <c r="A1507" s="8">
        <v>3148</v>
      </c>
      <c r="B1507" s="5" t="s">
        <v>5117</v>
      </c>
      <c r="C1507" s="5" t="s">
        <v>5118</v>
      </c>
      <c r="D1507" s="5"/>
      <c r="E1507" s="5" t="s">
        <v>5119</v>
      </c>
      <c r="F1507" s="10">
        <v>2016</v>
      </c>
      <c r="G1507" s="10" t="s">
        <v>68</v>
      </c>
      <c r="H1507" s="10"/>
      <c r="I1507" s="10">
        <v>1100</v>
      </c>
      <c r="J1507" s="10" t="s">
        <v>17</v>
      </c>
      <c r="K1507" s="10" t="s">
        <v>1354</v>
      </c>
      <c r="L1507" s="10" t="s">
        <v>18</v>
      </c>
      <c r="M1507" s="11">
        <v>1</v>
      </c>
      <c r="N1507" s="10">
        <v>1</v>
      </c>
      <c r="O1507" s="12" t="s">
        <v>5120</v>
      </c>
      <c r="P1507" s="11">
        <f ca="1">IFERROR(__xludf.DUMMYFUNCTION("COUNTA(SPLIT(Q1507,"" ""))"),161)</f>
        <v>161</v>
      </c>
      <c r="Q1507" s="11">
        <v>6</v>
      </c>
      <c r="R1507" s="11">
        <f ca="1">IFERROR(__xludf.DUMMYFUNCTION("COUNTA(SPLIT($Q1507,CHAR(10),FALSE))"),2)</f>
        <v>2</v>
      </c>
      <c r="S1507" s="2">
        <v>-0.36835863600000002</v>
      </c>
      <c r="T1507" s="2">
        <v>0.47759552999999999</v>
      </c>
      <c r="U1507" s="2">
        <v>52.87</v>
      </c>
      <c r="V1507" s="2">
        <v>12.76</v>
      </c>
      <c r="W1507" s="2">
        <v>12.92</v>
      </c>
      <c r="X1507" s="2">
        <v>13</v>
      </c>
      <c r="Y1507" s="2">
        <v>7.01</v>
      </c>
      <c r="Z1507" s="2">
        <v>0.12137000000000001</v>
      </c>
      <c r="AA1507" s="2">
        <v>0.1201</v>
      </c>
      <c r="AB1507" s="2">
        <v>25.598528290000001</v>
      </c>
    </row>
    <row r="1508" spans="1:28" x14ac:dyDescent="0.2">
      <c r="A1508" s="8">
        <v>3150</v>
      </c>
      <c r="B1508" s="5" t="s">
        <v>5121</v>
      </c>
      <c r="C1508" s="5" t="s">
        <v>5122</v>
      </c>
      <c r="D1508" s="5" t="s">
        <v>2855</v>
      </c>
      <c r="E1508" s="5" t="s">
        <v>5123</v>
      </c>
      <c r="F1508" s="10">
        <v>2016</v>
      </c>
      <c r="G1508" s="10" t="s">
        <v>68</v>
      </c>
      <c r="H1508" s="10"/>
      <c r="I1508" s="10">
        <v>900</v>
      </c>
      <c r="J1508" s="10" t="s">
        <v>17</v>
      </c>
      <c r="K1508" s="10" t="s">
        <v>5124</v>
      </c>
      <c r="L1508" s="10" t="s">
        <v>18</v>
      </c>
      <c r="M1508" s="11">
        <v>1</v>
      </c>
      <c r="N1508" s="10">
        <v>1</v>
      </c>
      <c r="O1508" s="12" t="s">
        <v>5125</v>
      </c>
      <c r="P1508" s="11">
        <f ca="1">IFERROR(__xludf.DUMMYFUNCTION("COUNTA(SPLIT(Q1508,"" ""))"),193)</f>
        <v>193</v>
      </c>
      <c r="Q1508" s="11">
        <v>15</v>
      </c>
      <c r="R1508" s="11">
        <f ca="1">IFERROR(__xludf.DUMMYFUNCTION("COUNTA(SPLIT($Q1508,CHAR(10),FALSE))"),3)</f>
        <v>3</v>
      </c>
      <c r="S1508" s="2">
        <v>-1.0519103679999999</v>
      </c>
      <c r="T1508" s="2">
        <v>0.484586499</v>
      </c>
      <c r="U1508" s="2">
        <v>63.55</v>
      </c>
      <c r="V1508" s="2">
        <v>7.68</v>
      </c>
      <c r="W1508" s="2">
        <v>8.48</v>
      </c>
      <c r="X1508" s="2">
        <v>10</v>
      </c>
      <c r="Y1508" s="2">
        <v>9.08</v>
      </c>
      <c r="Z1508" s="2">
        <v>0.21163000000000001</v>
      </c>
      <c r="AA1508" s="2">
        <v>0.17985999999999999</v>
      </c>
      <c r="AB1508" s="2">
        <v>19.374517520000001</v>
      </c>
    </row>
    <row r="1509" spans="1:28" x14ac:dyDescent="0.2">
      <c r="A1509" s="8">
        <v>3151</v>
      </c>
      <c r="B1509" s="5" t="s">
        <v>5126</v>
      </c>
      <c r="C1509" s="5" t="s">
        <v>5127</v>
      </c>
      <c r="D1509" s="5" t="s">
        <v>2855</v>
      </c>
      <c r="E1509" s="5" t="s">
        <v>5128</v>
      </c>
      <c r="F1509" s="10">
        <v>2016</v>
      </c>
      <c r="G1509" s="10" t="s">
        <v>68</v>
      </c>
      <c r="H1509" s="10"/>
      <c r="I1509" s="10">
        <v>1100</v>
      </c>
      <c r="J1509" s="10" t="s">
        <v>17</v>
      </c>
      <c r="K1509" s="10" t="s">
        <v>2857</v>
      </c>
      <c r="L1509" s="10" t="s">
        <v>18</v>
      </c>
      <c r="M1509" s="11">
        <v>1</v>
      </c>
      <c r="N1509" s="10">
        <v>1</v>
      </c>
      <c r="O1509" s="12" t="s">
        <v>5129</v>
      </c>
      <c r="P1509" s="11">
        <f ca="1">IFERROR(__xludf.DUMMYFUNCTION("COUNTA(SPLIT(Q1509,"" ""))"),192)</f>
        <v>192</v>
      </c>
      <c r="Q1509" s="11">
        <v>9</v>
      </c>
      <c r="R1509" s="11">
        <f ca="1">IFERROR(__xludf.DUMMYFUNCTION("COUNTA(SPLIT($Q1509,CHAR(10),FALSE))"),2)</f>
        <v>2</v>
      </c>
      <c r="S1509" s="2">
        <v>-1.624428478</v>
      </c>
      <c r="T1509" s="2">
        <v>0.48417632500000002</v>
      </c>
      <c r="U1509" s="2">
        <v>63.4</v>
      </c>
      <c r="V1509" s="2">
        <v>9.26</v>
      </c>
      <c r="W1509" s="2">
        <v>9.5</v>
      </c>
      <c r="X1509" s="2">
        <v>11</v>
      </c>
      <c r="Y1509" s="2">
        <v>7.84</v>
      </c>
      <c r="Z1509" s="2">
        <v>0.10161000000000001</v>
      </c>
      <c r="AA1509" s="2">
        <v>8.4370000000000001E-2</v>
      </c>
      <c r="AB1509" s="2">
        <v>15.503765509999999</v>
      </c>
    </row>
    <row r="1510" spans="1:28" x14ac:dyDescent="0.2">
      <c r="A1510" s="8">
        <v>3152</v>
      </c>
      <c r="B1510" s="5" t="s">
        <v>5130</v>
      </c>
      <c r="C1510" s="5" t="s">
        <v>5131</v>
      </c>
      <c r="D1510" s="5"/>
      <c r="E1510" s="5" t="s">
        <v>5132</v>
      </c>
      <c r="F1510" s="10">
        <v>2016</v>
      </c>
      <c r="G1510" s="10" t="s">
        <v>68</v>
      </c>
      <c r="H1510" s="10"/>
      <c r="I1510" s="10">
        <v>1100</v>
      </c>
      <c r="J1510" s="10" t="s">
        <v>17</v>
      </c>
      <c r="K1510" s="10" t="s">
        <v>1354</v>
      </c>
      <c r="L1510" s="10" t="s">
        <v>18</v>
      </c>
      <c r="M1510" s="11">
        <v>1</v>
      </c>
      <c r="N1510" s="10">
        <v>1</v>
      </c>
      <c r="O1510" s="12" t="s">
        <v>5133</v>
      </c>
      <c r="P1510" s="11">
        <f ca="1">IFERROR(__xludf.DUMMYFUNCTION("COUNTA(SPLIT(Q1510,"" ""))"),179)</f>
        <v>179</v>
      </c>
      <c r="Q1510" s="11">
        <v>9</v>
      </c>
      <c r="R1510" s="11">
        <f ca="1">IFERROR(__xludf.DUMMYFUNCTION("COUNTA(SPLIT($Q1510,CHAR(10),FALSE))"),1)</f>
        <v>1</v>
      </c>
      <c r="S1510" s="2">
        <v>-0.27380169700000001</v>
      </c>
      <c r="T1510" s="2">
        <v>0.47707612100000002</v>
      </c>
      <c r="U1510" s="2">
        <v>66.900000000000006</v>
      </c>
      <c r="V1510" s="2">
        <v>8.81</v>
      </c>
      <c r="W1510" s="2">
        <v>9.25</v>
      </c>
      <c r="X1510" s="2">
        <v>10</v>
      </c>
      <c r="Y1510" s="2">
        <v>7.2</v>
      </c>
      <c r="Z1510" s="2">
        <v>8.3779999999999993E-2</v>
      </c>
      <c r="AA1510" s="2">
        <v>7.6829999999999996E-2</v>
      </c>
      <c r="AB1510" s="2">
        <v>15.24374811</v>
      </c>
    </row>
    <row r="1511" spans="1:28" x14ac:dyDescent="0.2">
      <c r="A1511" s="8">
        <v>3153</v>
      </c>
      <c r="B1511" s="5" t="s">
        <v>5134</v>
      </c>
      <c r="C1511" s="5" t="s">
        <v>5135</v>
      </c>
      <c r="D1511" s="5"/>
      <c r="E1511" s="5" t="s">
        <v>5136</v>
      </c>
      <c r="F1511" s="10">
        <v>2016</v>
      </c>
      <c r="G1511" s="10" t="s">
        <v>16</v>
      </c>
      <c r="H1511" s="10"/>
      <c r="I1511" s="10">
        <v>300</v>
      </c>
      <c r="J1511" s="10" t="s">
        <v>17</v>
      </c>
      <c r="K1511" s="10" t="s">
        <v>1354</v>
      </c>
      <c r="L1511" s="10" t="s">
        <v>18</v>
      </c>
      <c r="M1511" s="11">
        <v>1</v>
      </c>
      <c r="N1511" s="10">
        <v>1</v>
      </c>
      <c r="O1511" s="12" t="s">
        <v>5137</v>
      </c>
      <c r="P1511" s="11">
        <f ca="1">IFERROR(__xludf.DUMMYFUNCTION("COUNTA(SPLIT(Q1511,"" ""))"),189)</f>
        <v>189</v>
      </c>
      <c r="Q1511" s="11">
        <v>27</v>
      </c>
      <c r="R1511" s="11">
        <f ca="1">IFERROR(__xludf.DUMMYFUNCTION("COUNTA(SPLIT($Q1511,CHAR(10),FALSE))"),1)</f>
        <v>1</v>
      </c>
      <c r="S1511" s="2">
        <v>0.89638553700000001</v>
      </c>
      <c r="T1511" s="2">
        <v>0.54017020800000004</v>
      </c>
      <c r="U1511" s="2">
        <v>100.81</v>
      </c>
      <c r="V1511" s="2">
        <v>0.94</v>
      </c>
      <c r="W1511" s="2">
        <v>-0.56999999999999995</v>
      </c>
      <c r="X1511" s="2">
        <v>5</v>
      </c>
      <c r="Y1511" s="2">
        <v>5.24</v>
      </c>
      <c r="Z1511" s="2">
        <v>0.11814</v>
      </c>
      <c r="AA1511" s="2">
        <v>0.12347</v>
      </c>
      <c r="AB1511" s="2">
        <v>29.576147769999999</v>
      </c>
    </row>
    <row r="1512" spans="1:28" x14ac:dyDescent="0.2">
      <c r="A1512" s="8">
        <v>3154</v>
      </c>
      <c r="B1512" s="5" t="s">
        <v>5138</v>
      </c>
      <c r="C1512" s="5" t="s">
        <v>5139</v>
      </c>
      <c r="D1512" s="5"/>
      <c r="E1512" s="5" t="s">
        <v>5140</v>
      </c>
      <c r="F1512" s="10">
        <v>2016</v>
      </c>
      <c r="G1512" s="10" t="s">
        <v>68</v>
      </c>
      <c r="H1512" s="10"/>
      <c r="I1512" s="10">
        <v>900</v>
      </c>
      <c r="J1512" s="10" t="s">
        <v>17</v>
      </c>
      <c r="K1512" s="10" t="s">
        <v>1354</v>
      </c>
      <c r="L1512" s="10" t="s">
        <v>18</v>
      </c>
      <c r="M1512" s="11">
        <v>1</v>
      </c>
      <c r="N1512" s="10">
        <v>1</v>
      </c>
      <c r="O1512" s="12" t="s">
        <v>5141</v>
      </c>
      <c r="P1512" s="11">
        <f ca="1">IFERROR(__xludf.DUMMYFUNCTION("COUNTA(SPLIT(Q1512,"" ""))"),186)</f>
        <v>186</v>
      </c>
      <c r="Q1512" s="11">
        <v>11</v>
      </c>
      <c r="R1512" s="11">
        <f ca="1">IFERROR(__xludf.DUMMYFUNCTION("COUNTA(SPLIT($Q1512,CHAR(10),FALSE))"),1)</f>
        <v>1</v>
      </c>
      <c r="S1512" s="2">
        <v>0.49308241400000002</v>
      </c>
      <c r="T1512" s="2">
        <v>0.53437818800000003</v>
      </c>
      <c r="U1512" s="2">
        <v>82.85</v>
      </c>
      <c r="V1512" s="2">
        <v>5.55</v>
      </c>
      <c r="W1512" s="2">
        <v>6.69</v>
      </c>
      <c r="X1512" s="2">
        <v>9</v>
      </c>
      <c r="Y1512" s="2">
        <v>7.29</v>
      </c>
      <c r="Z1512" s="2">
        <v>0.17632999999999999</v>
      </c>
      <c r="AA1512" s="2">
        <v>0.16708999999999999</v>
      </c>
      <c r="AB1512" s="2">
        <v>20.95508448</v>
      </c>
    </row>
    <row r="1513" spans="1:28" x14ac:dyDescent="0.2">
      <c r="A1513" s="8">
        <v>3155</v>
      </c>
      <c r="B1513" s="5" t="s">
        <v>5142</v>
      </c>
      <c r="C1513" s="5" t="s">
        <v>5143</v>
      </c>
      <c r="D1513" s="5"/>
      <c r="E1513" s="5" t="s">
        <v>5144</v>
      </c>
      <c r="F1513" s="10">
        <v>2016</v>
      </c>
      <c r="G1513" s="10" t="s">
        <v>68</v>
      </c>
      <c r="H1513" s="10"/>
      <c r="I1513" s="10">
        <v>1300</v>
      </c>
      <c r="J1513" s="10" t="s">
        <v>17</v>
      </c>
      <c r="K1513" s="10" t="s">
        <v>1354</v>
      </c>
      <c r="L1513" s="10" t="s">
        <v>18</v>
      </c>
      <c r="M1513" s="11">
        <v>1</v>
      </c>
      <c r="N1513" s="10">
        <v>1</v>
      </c>
      <c r="O1513" s="12" t="s">
        <v>5145</v>
      </c>
      <c r="P1513" s="11">
        <f ca="1">IFERROR(__xludf.DUMMYFUNCTION("COUNTA(SPLIT(Q1513,"" ""))"),170)</f>
        <v>170</v>
      </c>
      <c r="Q1513" s="11">
        <v>9</v>
      </c>
      <c r="R1513" s="11">
        <f ca="1">IFERROR(__xludf.DUMMYFUNCTION("COUNTA(SPLIT($Q1513,CHAR(10),FALSE))"),1)</f>
        <v>1</v>
      </c>
      <c r="S1513" s="2">
        <v>-2.9307666459999999</v>
      </c>
      <c r="T1513" s="2">
        <v>0.552186968</v>
      </c>
      <c r="U1513" s="2">
        <v>37.47</v>
      </c>
      <c r="V1513" s="2">
        <v>13.31</v>
      </c>
      <c r="W1513" s="2">
        <v>13.08</v>
      </c>
      <c r="X1513" s="2">
        <v>15</v>
      </c>
      <c r="Y1513" s="2">
        <v>11.56</v>
      </c>
      <c r="Z1513" s="2">
        <v>0.36832999999999999</v>
      </c>
      <c r="AA1513" s="2">
        <v>0.35544999999999999</v>
      </c>
      <c r="AB1513" s="2">
        <v>8.8278365020000003</v>
      </c>
    </row>
    <row r="1514" spans="1:28" x14ac:dyDescent="0.2">
      <c r="A1514" s="8">
        <v>3156</v>
      </c>
      <c r="B1514" s="5" t="s">
        <v>5146</v>
      </c>
      <c r="C1514" s="5" t="s">
        <v>5147</v>
      </c>
      <c r="D1514" s="5" t="s">
        <v>2855</v>
      </c>
      <c r="E1514" s="5" t="s">
        <v>5148</v>
      </c>
      <c r="F1514" s="10">
        <v>2016</v>
      </c>
      <c r="G1514" s="10" t="s">
        <v>68</v>
      </c>
      <c r="H1514" s="10"/>
      <c r="I1514" s="10">
        <v>1100</v>
      </c>
      <c r="J1514" s="10" t="s">
        <v>17</v>
      </c>
      <c r="K1514" s="10"/>
      <c r="L1514" s="10" t="s">
        <v>18</v>
      </c>
      <c r="M1514" s="11">
        <v>1</v>
      </c>
      <c r="N1514" s="10">
        <v>1</v>
      </c>
      <c r="O1514" s="12" t="s">
        <v>5149</v>
      </c>
      <c r="P1514" s="11">
        <f ca="1">IFERROR(__xludf.DUMMYFUNCTION("COUNTA(SPLIT(Q1514,"" ""))"),197)</f>
        <v>197</v>
      </c>
      <c r="Q1514" s="11">
        <v>11</v>
      </c>
      <c r="R1514" s="11">
        <f ca="1">IFERROR(__xludf.DUMMYFUNCTION("COUNTA(SPLIT($Q1514,CHAR(10),FALSE))"),1)</f>
        <v>1</v>
      </c>
      <c r="S1514" s="2">
        <v>-1.4826601619999999</v>
      </c>
      <c r="T1514" s="2">
        <v>0.491316641</v>
      </c>
      <c r="U1514" s="2">
        <v>48.79</v>
      </c>
      <c r="V1514" s="2">
        <v>10.97</v>
      </c>
      <c r="W1514" s="2">
        <v>11.11</v>
      </c>
      <c r="X1514" s="2">
        <v>13</v>
      </c>
      <c r="Y1514" s="2">
        <v>8.8000000000000007</v>
      </c>
      <c r="Z1514" s="2">
        <v>0.26968999999999999</v>
      </c>
      <c r="AA1514" s="2">
        <v>0.24856</v>
      </c>
      <c r="AB1514" s="2">
        <v>12.38665971</v>
      </c>
    </row>
    <row r="1515" spans="1:28" x14ac:dyDescent="0.2">
      <c r="A1515" s="8">
        <v>3158</v>
      </c>
      <c r="B1515" s="5" t="s">
        <v>4851</v>
      </c>
      <c r="C1515" s="5" t="s">
        <v>5150</v>
      </c>
      <c r="D1515" s="5"/>
      <c r="E1515" s="5" t="s">
        <v>5151</v>
      </c>
      <c r="F1515" s="10">
        <v>2016</v>
      </c>
      <c r="G1515" s="10" t="s">
        <v>68</v>
      </c>
      <c r="H1515" s="10"/>
      <c r="I1515" s="10">
        <v>700</v>
      </c>
      <c r="J1515" s="10" t="s">
        <v>17</v>
      </c>
      <c r="K1515" s="10" t="s">
        <v>5152</v>
      </c>
      <c r="L1515" s="10" t="s">
        <v>18</v>
      </c>
      <c r="M1515" s="11">
        <v>1</v>
      </c>
      <c r="N1515" s="10">
        <v>1</v>
      </c>
      <c r="O1515" s="12" t="s">
        <v>5153</v>
      </c>
      <c r="P1515" s="11">
        <f ca="1">IFERROR(__xludf.DUMMYFUNCTION("COUNTA(SPLIT(Q1515,"" ""))"),148)</f>
        <v>148</v>
      </c>
      <c r="Q1515" s="11">
        <v>11</v>
      </c>
      <c r="R1515" s="11">
        <f ca="1">IFERROR(__xludf.DUMMYFUNCTION("COUNTA(SPLIT($Q1515,CHAR(10),FALSE))"),2)</f>
        <v>2</v>
      </c>
      <c r="S1515" s="2">
        <v>-2.7252425150000001</v>
      </c>
      <c r="T1515" s="2">
        <v>0.52980177799999995</v>
      </c>
      <c r="U1515" s="2">
        <v>80.27</v>
      </c>
      <c r="V1515" s="2">
        <v>5.72</v>
      </c>
      <c r="W1515" s="2">
        <v>4.3099999999999996</v>
      </c>
      <c r="X1515" s="2">
        <v>9</v>
      </c>
      <c r="Y1515" s="2">
        <v>9.1999999999999993</v>
      </c>
      <c r="Z1515" s="2">
        <v>0.24443999999999999</v>
      </c>
      <c r="AA1515" s="2">
        <v>0.27555000000000002</v>
      </c>
      <c r="AB1515" s="2">
        <v>17.8734775</v>
      </c>
    </row>
    <row r="1516" spans="1:28" x14ac:dyDescent="0.2">
      <c r="A1516" s="8">
        <v>3159</v>
      </c>
      <c r="B1516" s="5" t="s">
        <v>1319</v>
      </c>
      <c r="C1516" s="5" t="s">
        <v>5154</v>
      </c>
      <c r="D1516" s="5"/>
      <c r="E1516" s="5" t="s">
        <v>5155</v>
      </c>
      <c r="F1516" s="10">
        <v>2016</v>
      </c>
      <c r="G1516" s="10" t="s">
        <v>68</v>
      </c>
      <c r="H1516" s="10" t="s">
        <v>1322</v>
      </c>
      <c r="I1516" s="10">
        <v>900</v>
      </c>
      <c r="J1516" s="10" t="s">
        <v>877</v>
      </c>
      <c r="K1516" s="10" t="s">
        <v>1323</v>
      </c>
      <c r="L1516" s="10" t="s">
        <v>18</v>
      </c>
      <c r="M1516" s="11">
        <v>1</v>
      </c>
      <c r="N1516" s="10">
        <v>1</v>
      </c>
      <c r="O1516" s="12" t="s">
        <v>5156</v>
      </c>
      <c r="P1516" s="11">
        <f ca="1">IFERROR(__xludf.DUMMYFUNCTION("COUNTA(SPLIT(Q1516,"" ""))"),173)</f>
        <v>173</v>
      </c>
      <c r="Q1516" s="11">
        <v>13</v>
      </c>
      <c r="R1516" s="11">
        <f ca="1">IFERROR(__xludf.DUMMYFUNCTION("COUNTA(SPLIT($Q1516,CHAR(10),FALSE))"),5)</f>
        <v>5</v>
      </c>
      <c r="S1516" s="2">
        <v>-0.42600923299999999</v>
      </c>
      <c r="T1516" s="2">
        <v>0.44591493599999998</v>
      </c>
      <c r="U1516" s="2">
        <v>63.7</v>
      </c>
      <c r="V1516" s="2">
        <v>7.53</v>
      </c>
      <c r="W1516" s="2">
        <v>7.06</v>
      </c>
      <c r="X1516" s="2">
        <v>10</v>
      </c>
      <c r="Y1516" s="2">
        <v>8.9700000000000006</v>
      </c>
      <c r="Z1516" s="2">
        <v>0.22972999999999999</v>
      </c>
      <c r="AA1516" s="2">
        <v>0.21834000000000001</v>
      </c>
      <c r="AB1516" s="2">
        <v>13.564268119999999</v>
      </c>
    </row>
    <row r="1517" spans="1:28" x14ac:dyDescent="0.2">
      <c r="A1517" s="8">
        <v>3160</v>
      </c>
      <c r="B1517" s="5" t="s">
        <v>5157</v>
      </c>
      <c r="C1517" s="5" t="s">
        <v>5158</v>
      </c>
      <c r="D1517" s="5" t="s">
        <v>1450</v>
      </c>
      <c r="E1517" s="5" t="s">
        <v>1451</v>
      </c>
      <c r="F1517" s="10">
        <v>2016</v>
      </c>
      <c r="G1517" s="10" t="s">
        <v>16</v>
      </c>
      <c r="H1517" s="10"/>
      <c r="I1517" s="10">
        <v>500</v>
      </c>
      <c r="J1517" s="10" t="s">
        <v>51</v>
      </c>
      <c r="K1517" s="10" t="s">
        <v>1354</v>
      </c>
      <c r="L1517" s="10" t="s">
        <v>18</v>
      </c>
      <c r="M1517" s="11">
        <v>1</v>
      </c>
      <c r="N1517" s="10">
        <v>1</v>
      </c>
      <c r="O1517" s="12" t="s">
        <v>5159</v>
      </c>
      <c r="P1517" s="11">
        <f ca="1">IFERROR(__xludf.DUMMYFUNCTION("COUNTA(SPLIT(Q1517,"" ""))"),159)</f>
        <v>159</v>
      </c>
      <c r="Q1517" s="11">
        <v>20</v>
      </c>
      <c r="R1517" s="11">
        <f ca="1">IFERROR(__xludf.DUMMYFUNCTION("COUNTA(SPLIT($Q1517,CHAR(10),FALSE))"),1)</f>
        <v>1</v>
      </c>
      <c r="S1517" s="2">
        <v>-0.83427987199999998</v>
      </c>
      <c r="T1517" s="2">
        <v>0.44509087899999999</v>
      </c>
      <c r="U1517" s="2">
        <v>77.45</v>
      </c>
      <c r="V1517" s="2">
        <v>4.43</v>
      </c>
      <c r="W1517" s="2">
        <v>3.28</v>
      </c>
      <c r="X1517" s="2">
        <v>8</v>
      </c>
      <c r="Y1517" s="2">
        <v>6.51</v>
      </c>
      <c r="Z1517" s="2">
        <v>5.3650000000000003E-2</v>
      </c>
      <c r="AA1517" s="2">
        <v>5.033E-2</v>
      </c>
      <c r="AB1517" s="2">
        <v>26.275047180000001</v>
      </c>
    </row>
    <row r="1518" spans="1:28" x14ac:dyDescent="0.2">
      <c r="A1518" s="8">
        <v>3162</v>
      </c>
      <c r="B1518" s="5" t="s">
        <v>4859</v>
      </c>
      <c r="C1518" s="5" t="s">
        <v>5160</v>
      </c>
      <c r="D1518" s="5" t="s">
        <v>2855</v>
      </c>
      <c r="E1518" s="5" t="s">
        <v>5161</v>
      </c>
      <c r="F1518" s="10">
        <v>2016</v>
      </c>
      <c r="G1518" s="10" t="s">
        <v>68</v>
      </c>
      <c r="H1518" s="10"/>
      <c r="I1518" s="10">
        <v>1100</v>
      </c>
      <c r="J1518" s="10" t="s">
        <v>17</v>
      </c>
      <c r="K1518" s="10" t="s">
        <v>1354</v>
      </c>
      <c r="L1518" s="10" t="s">
        <v>22</v>
      </c>
      <c r="M1518" s="11">
        <v>2</v>
      </c>
      <c r="N1518" s="10">
        <v>2</v>
      </c>
      <c r="O1518" s="12" t="s">
        <v>5162</v>
      </c>
      <c r="P1518" s="11">
        <f ca="1">IFERROR(__xludf.DUMMYFUNCTION("COUNTA(SPLIT(Q1518,"" ""))"),187)</f>
        <v>187</v>
      </c>
      <c r="Q1518" s="11">
        <v>10</v>
      </c>
      <c r="R1518" s="11">
        <f ca="1">IFERROR(__xludf.DUMMYFUNCTION("COUNTA(SPLIT($Q1518,CHAR(10),FALSE))"),3)</f>
        <v>3</v>
      </c>
      <c r="S1518" s="2">
        <v>-1.7225465</v>
      </c>
      <c r="T1518" s="2">
        <v>0.49698653100000001</v>
      </c>
      <c r="U1518" s="2">
        <v>56.49</v>
      </c>
      <c r="V1518" s="2">
        <v>9.7200000000000006</v>
      </c>
      <c r="W1518" s="2">
        <v>10.08</v>
      </c>
      <c r="X1518" s="2">
        <v>11</v>
      </c>
      <c r="Y1518" s="2">
        <v>8.6999999999999993</v>
      </c>
      <c r="Z1518" s="2">
        <v>0.25711000000000001</v>
      </c>
      <c r="AA1518" s="2">
        <v>0.23966999999999999</v>
      </c>
      <c r="AB1518" s="2">
        <v>14.600376069999999</v>
      </c>
    </row>
    <row r="1519" spans="1:28" x14ac:dyDescent="0.2">
      <c r="A1519" s="8">
        <v>3164</v>
      </c>
      <c r="B1519" s="5" t="s">
        <v>4859</v>
      </c>
      <c r="C1519" s="5" t="s">
        <v>5163</v>
      </c>
      <c r="D1519" s="5" t="s">
        <v>2855</v>
      </c>
      <c r="E1519" s="5" t="s">
        <v>5164</v>
      </c>
      <c r="F1519" s="10">
        <v>2016</v>
      </c>
      <c r="G1519" s="10" t="s">
        <v>68</v>
      </c>
      <c r="H1519" s="10"/>
      <c r="I1519" s="10">
        <v>1100</v>
      </c>
      <c r="J1519" s="10" t="s">
        <v>17</v>
      </c>
      <c r="K1519" s="10" t="s">
        <v>1354</v>
      </c>
      <c r="L1519" s="10" t="s">
        <v>18</v>
      </c>
      <c r="M1519" s="11">
        <v>1</v>
      </c>
      <c r="N1519" s="10">
        <v>1</v>
      </c>
      <c r="O1519" s="12" t="s">
        <v>5165</v>
      </c>
      <c r="P1519" s="11">
        <f ca="1">IFERROR(__xludf.DUMMYFUNCTION("COUNTA(SPLIT(Q1519,"" ""))"),170)</f>
        <v>170</v>
      </c>
      <c r="Q1519" s="11">
        <v>12</v>
      </c>
      <c r="R1519" s="11">
        <f ca="1">IFERROR(__xludf.DUMMYFUNCTION("COUNTA(SPLIT($Q1519,CHAR(10),FALSE))"),3)</f>
        <v>3</v>
      </c>
      <c r="S1519" s="2">
        <v>-1.132793945</v>
      </c>
      <c r="T1519" s="2">
        <v>0.48715794499999998</v>
      </c>
      <c r="U1519" s="2">
        <v>57.23</v>
      </c>
      <c r="V1519" s="2">
        <v>8.86</v>
      </c>
      <c r="W1519" s="2">
        <v>8.17</v>
      </c>
      <c r="X1519" s="2">
        <v>11</v>
      </c>
      <c r="Y1519" s="2">
        <v>9.74</v>
      </c>
      <c r="Z1519" s="2">
        <v>0.28943999999999998</v>
      </c>
      <c r="AA1519" s="2">
        <v>0.27422000000000002</v>
      </c>
      <c r="AB1519" s="2">
        <v>14.733391510000001</v>
      </c>
    </row>
    <row r="1520" spans="1:28" x14ac:dyDescent="0.2">
      <c r="A1520" s="8">
        <v>3165</v>
      </c>
      <c r="B1520" s="5" t="s">
        <v>4859</v>
      </c>
      <c r="C1520" s="5" t="s">
        <v>5166</v>
      </c>
      <c r="D1520" s="5" t="s">
        <v>2855</v>
      </c>
      <c r="E1520" s="5" t="s">
        <v>5167</v>
      </c>
      <c r="F1520" s="10">
        <v>2016</v>
      </c>
      <c r="G1520" s="10" t="s">
        <v>68</v>
      </c>
      <c r="H1520" s="10"/>
      <c r="I1520" s="10">
        <v>900</v>
      </c>
      <c r="J1520" s="10" t="s">
        <v>17</v>
      </c>
      <c r="K1520" s="10" t="s">
        <v>1354</v>
      </c>
      <c r="L1520" s="10" t="s">
        <v>18</v>
      </c>
      <c r="M1520" s="11">
        <v>1</v>
      </c>
      <c r="N1520" s="10">
        <v>1</v>
      </c>
      <c r="O1520" s="12" t="s">
        <v>5168</v>
      </c>
      <c r="P1520" s="11">
        <f ca="1">IFERROR(__xludf.DUMMYFUNCTION("COUNTA(SPLIT(Q1520,"" ""))"),144)</f>
        <v>144</v>
      </c>
      <c r="Q1520" s="11">
        <v>12</v>
      </c>
      <c r="R1520" s="11">
        <f ca="1">IFERROR(__xludf.DUMMYFUNCTION("COUNTA(SPLIT($Q1520,CHAR(10),FALSE))"),3)</f>
        <v>3</v>
      </c>
      <c r="S1520" s="2">
        <v>-5.6144523000000002E-2</v>
      </c>
      <c r="T1520" s="2">
        <v>0.48280037199999998</v>
      </c>
      <c r="U1520" s="2">
        <v>70.48</v>
      </c>
      <c r="V1520" s="2">
        <v>6.45</v>
      </c>
      <c r="W1520" s="2">
        <v>7.58</v>
      </c>
      <c r="X1520" s="2">
        <v>9</v>
      </c>
      <c r="Y1520" s="2">
        <v>8.0299999999999994</v>
      </c>
      <c r="Z1520" s="2">
        <v>0.16298000000000001</v>
      </c>
      <c r="AA1520" s="2">
        <v>0.17216999999999999</v>
      </c>
      <c r="AB1520" s="2">
        <v>11.11816329</v>
      </c>
    </row>
    <row r="1521" spans="1:28" x14ac:dyDescent="0.2">
      <c r="A1521" s="8">
        <v>3166</v>
      </c>
      <c r="B1521" s="5" t="s">
        <v>4859</v>
      </c>
      <c r="C1521" s="5" t="s">
        <v>5169</v>
      </c>
      <c r="D1521" s="5" t="s">
        <v>2855</v>
      </c>
      <c r="E1521" s="5" t="s">
        <v>5170</v>
      </c>
      <c r="F1521" s="10">
        <v>2016</v>
      </c>
      <c r="G1521" s="10" t="s">
        <v>68</v>
      </c>
      <c r="H1521" s="10"/>
      <c r="I1521" s="10">
        <v>1100</v>
      </c>
      <c r="J1521" s="10" t="s">
        <v>17</v>
      </c>
      <c r="K1521" s="10" t="s">
        <v>1354</v>
      </c>
      <c r="L1521" s="10" t="s">
        <v>18</v>
      </c>
      <c r="M1521" s="11">
        <v>1</v>
      </c>
      <c r="N1521" s="10">
        <v>1</v>
      </c>
      <c r="O1521" s="12" t="s">
        <v>5171</v>
      </c>
      <c r="P1521" s="11">
        <f ca="1">IFERROR(__xludf.DUMMYFUNCTION("COUNTA(SPLIT(Q1521,"" ""))"),156)</f>
        <v>156</v>
      </c>
      <c r="Q1521" s="11">
        <v>10</v>
      </c>
      <c r="R1521" s="11">
        <f ca="1">IFERROR(__xludf.DUMMYFUNCTION("COUNTA(SPLIT($Q1521,CHAR(10),FALSE))"),3)</f>
        <v>3</v>
      </c>
      <c r="S1521" s="2">
        <v>-0.97892435</v>
      </c>
      <c r="T1521" s="2">
        <v>0.46593247500000001</v>
      </c>
      <c r="U1521" s="2">
        <v>58.74</v>
      </c>
      <c r="V1521" s="2">
        <v>9.02</v>
      </c>
      <c r="W1521" s="2">
        <v>9.0299999999999994</v>
      </c>
      <c r="X1521" s="2">
        <v>11</v>
      </c>
      <c r="Y1521" s="2">
        <v>9.59</v>
      </c>
      <c r="Z1521" s="2">
        <v>0.24671999999999999</v>
      </c>
      <c r="AA1521" s="2">
        <v>0.24973999999999999</v>
      </c>
      <c r="AB1521" s="2">
        <v>5.1975042949999999</v>
      </c>
    </row>
    <row r="1522" spans="1:28" x14ac:dyDescent="0.2">
      <c r="A1522" s="8">
        <v>3167</v>
      </c>
      <c r="B1522" s="5" t="s">
        <v>4859</v>
      </c>
      <c r="C1522" s="5" t="s">
        <v>5172</v>
      </c>
      <c r="D1522" s="5" t="s">
        <v>2855</v>
      </c>
      <c r="E1522" s="5" t="s">
        <v>5173</v>
      </c>
      <c r="F1522" s="10">
        <v>2016</v>
      </c>
      <c r="G1522" s="10" t="s">
        <v>68</v>
      </c>
      <c r="H1522" s="10"/>
      <c r="I1522" s="10">
        <v>1300</v>
      </c>
      <c r="J1522" s="10" t="s">
        <v>17</v>
      </c>
      <c r="K1522" s="10" t="s">
        <v>1354</v>
      </c>
      <c r="L1522" s="10" t="s">
        <v>18</v>
      </c>
      <c r="M1522" s="11">
        <v>1</v>
      </c>
      <c r="N1522" s="10">
        <v>1</v>
      </c>
      <c r="O1522" s="12" t="s">
        <v>5174</v>
      </c>
      <c r="P1522" s="11">
        <f ca="1">IFERROR(__xludf.DUMMYFUNCTION("COUNTA(SPLIT(Q1522,"" ""))"),146)</f>
        <v>146</v>
      </c>
      <c r="Q1522" s="11">
        <v>7</v>
      </c>
      <c r="R1522" s="11">
        <f ca="1">IFERROR(__xludf.DUMMYFUNCTION("COUNTA(SPLIT($Q1522,CHAR(10),FALSE))"),3)</f>
        <v>3</v>
      </c>
      <c r="S1522" s="2">
        <v>-0.51431644899999995</v>
      </c>
      <c r="T1522" s="2">
        <v>0.45989418900000001</v>
      </c>
      <c r="U1522" s="2">
        <v>49.12</v>
      </c>
      <c r="V1522" s="2">
        <v>11.62</v>
      </c>
      <c r="W1522" s="2">
        <v>12.01</v>
      </c>
      <c r="X1522" s="2">
        <v>13</v>
      </c>
      <c r="Y1522" s="2">
        <v>10.16</v>
      </c>
      <c r="Z1522" s="2">
        <v>0.29766999999999999</v>
      </c>
      <c r="AA1522" s="2">
        <v>0.31367</v>
      </c>
      <c r="AB1522" s="2">
        <v>8.7812158290000006</v>
      </c>
    </row>
    <row r="1523" spans="1:28" x14ac:dyDescent="0.2">
      <c r="A1523" s="8">
        <v>3168</v>
      </c>
      <c r="B1523" s="5" t="s">
        <v>4859</v>
      </c>
      <c r="C1523" s="5" t="s">
        <v>5175</v>
      </c>
      <c r="D1523" s="5" t="s">
        <v>2855</v>
      </c>
      <c r="E1523" s="5" t="s">
        <v>5176</v>
      </c>
      <c r="F1523" s="10">
        <v>2016</v>
      </c>
      <c r="G1523" s="10" t="s">
        <v>68</v>
      </c>
      <c r="H1523" s="10"/>
      <c r="I1523" s="10">
        <v>1100</v>
      </c>
      <c r="J1523" s="10" t="s">
        <v>17</v>
      </c>
      <c r="K1523" s="10" t="s">
        <v>2857</v>
      </c>
      <c r="L1523" s="10" t="s">
        <v>22</v>
      </c>
      <c r="M1523" s="11">
        <v>2</v>
      </c>
      <c r="N1523" s="10">
        <v>1.5</v>
      </c>
      <c r="O1523" s="12" t="s">
        <v>5177</v>
      </c>
      <c r="P1523" s="11">
        <f ca="1">IFERROR(__xludf.DUMMYFUNCTION("COUNTA(SPLIT(Q1523,"" ""))"),176)</f>
        <v>176</v>
      </c>
      <c r="Q1523" s="11">
        <v>13</v>
      </c>
      <c r="R1523" s="11">
        <f ca="1">IFERROR(__xludf.DUMMYFUNCTION("COUNTA(SPLIT($Q1523,CHAR(10),FALSE))"),3)</f>
        <v>3</v>
      </c>
      <c r="S1523" s="2">
        <v>-1.560700658</v>
      </c>
      <c r="T1523" s="2">
        <v>0.47125628000000003</v>
      </c>
      <c r="U1523" s="2">
        <v>56.57</v>
      </c>
      <c r="V1523" s="2">
        <v>8.5299999999999994</v>
      </c>
      <c r="W1523" s="2">
        <v>9.5500000000000007</v>
      </c>
      <c r="X1523" s="2">
        <v>11</v>
      </c>
      <c r="Y1523" s="2">
        <v>10.65</v>
      </c>
      <c r="Z1523" s="2">
        <v>0.26322000000000001</v>
      </c>
      <c r="AA1523" s="2">
        <v>0.23729</v>
      </c>
      <c r="AB1523" s="2">
        <v>8.5638092930000003</v>
      </c>
    </row>
    <row r="1524" spans="1:28" x14ac:dyDescent="0.2">
      <c r="A1524" s="8">
        <v>3171</v>
      </c>
      <c r="B1524" s="5" t="s">
        <v>4859</v>
      </c>
      <c r="C1524" s="5" t="s">
        <v>5178</v>
      </c>
      <c r="D1524" s="5" t="s">
        <v>2855</v>
      </c>
      <c r="E1524" s="5" t="s">
        <v>5179</v>
      </c>
      <c r="F1524" s="10">
        <v>2016</v>
      </c>
      <c r="G1524" s="10" t="s">
        <v>68</v>
      </c>
      <c r="H1524" s="10"/>
      <c r="I1524" s="10">
        <v>900</v>
      </c>
      <c r="J1524" s="10" t="s">
        <v>17</v>
      </c>
      <c r="K1524" s="10" t="s">
        <v>1354</v>
      </c>
      <c r="L1524" s="10" t="s">
        <v>18</v>
      </c>
      <c r="M1524" s="11">
        <v>1</v>
      </c>
      <c r="N1524" s="10">
        <v>1</v>
      </c>
      <c r="O1524" s="12" t="s">
        <v>5180</v>
      </c>
      <c r="P1524" s="11">
        <f ca="1">IFERROR(__xludf.DUMMYFUNCTION("COUNTA(SPLIT(Q1524,"" ""))"),165)</f>
        <v>165</v>
      </c>
      <c r="Q1524" s="11">
        <v>14</v>
      </c>
      <c r="R1524" s="11">
        <f ca="1">IFERROR(__xludf.DUMMYFUNCTION("COUNTA(SPLIT($Q1524,CHAR(10),FALSE))"),3)</f>
        <v>3</v>
      </c>
      <c r="S1524" s="2">
        <v>-0.28708096500000002</v>
      </c>
      <c r="T1524" s="2">
        <v>0.45801623000000002</v>
      </c>
      <c r="U1524" s="2">
        <v>48.83</v>
      </c>
      <c r="V1524" s="2">
        <v>9.41</v>
      </c>
      <c r="W1524" s="2">
        <v>9.61</v>
      </c>
      <c r="X1524" s="2">
        <v>11</v>
      </c>
      <c r="Y1524" s="2">
        <v>9.9</v>
      </c>
      <c r="Z1524" s="2">
        <v>0.30107</v>
      </c>
      <c r="AA1524" s="2">
        <v>0.27921000000000001</v>
      </c>
      <c r="AB1524" s="2">
        <v>4.5626344769999996</v>
      </c>
    </row>
    <row r="1525" spans="1:28" x14ac:dyDescent="0.2">
      <c r="A1525" s="8">
        <v>3172</v>
      </c>
      <c r="B1525" s="5" t="s">
        <v>4859</v>
      </c>
      <c r="C1525" s="5" t="s">
        <v>5181</v>
      </c>
      <c r="D1525" s="5" t="s">
        <v>2855</v>
      </c>
      <c r="E1525" s="5" t="s">
        <v>5182</v>
      </c>
      <c r="F1525" s="10">
        <v>2016</v>
      </c>
      <c r="G1525" s="10" t="s">
        <v>68</v>
      </c>
      <c r="H1525" s="10"/>
      <c r="I1525" s="10">
        <v>1100</v>
      </c>
      <c r="J1525" s="10" t="s">
        <v>17</v>
      </c>
      <c r="K1525" s="10" t="s">
        <v>1354</v>
      </c>
      <c r="L1525" s="10" t="s">
        <v>18</v>
      </c>
      <c r="M1525" s="11">
        <v>1</v>
      </c>
      <c r="N1525" s="10">
        <v>1</v>
      </c>
      <c r="O1525" s="12" t="s">
        <v>5183</v>
      </c>
      <c r="P1525" s="11">
        <f ca="1">IFERROR(__xludf.DUMMYFUNCTION("COUNTA(SPLIT(Q1525,"" ""))"),147)</f>
        <v>147</v>
      </c>
      <c r="Q1525" s="11">
        <v>9</v>
      </c>
      <c r="R1525" s="11">
        <f ca="1">IFERROR(__xludf.DUMMYFUNCTION("COUNTA(SPLIT($Q1525,CHAR(10),FALSE))"),3)</f>
        <v>3</v>
      </c>
      <c r="S1525" s="2">
        <v>-1.876999949</v>
      </c>
      <c r="T1525" s="2">
        <v>0.52209940899999996</v>
      </c>
      <c r="U1525" s="2">
        <v>41.9</v>
      </c>
      <c r="V1525" s="2">
        <v>11.58</v>
      </c>
      <c r="W1525" s="2">
        <v>12.13</v>
      </c>
      <c r="X1525" s="2">
        <v>14</v>
      </c>
      <c r="Y1525" s="2">
        <v>10.119999999999999</v>
      </c>
      <c r="Z1525" s="2">
        <v>0.22420000000000001</v>
      </c>
      <c r="AA1525" s="2">
        <v>0.22902</v>
      </c>
      <c r="AB1525" s="2">
        <v>6.4175666849999997</v>
      </c>
    </row>
    <row r="1526" spans="1:28" x14ac:dyDescent="0.2">
      <c r="A1526" s="8">
        <v>3173</v>
      </c>
      <c r="B1526" s="5" t="s">
        <v>4859</v>
      </c>
      <c r="C1526" s="5" t="s">
        <v>5184</v>
      </c>
      <c r="D1526" s="5" t="s">
        <v>2855</v>
      </c>
      <c r="E1526" s="5" t="s">
        <v>5185</v>
      </c>
      <c r="F1526" s="10">
        <v>2016</v>
      </c>
      <c r="G1526" s="10" t="s">
        <v>68</v>
      </c>
      <c r="H1526" s="10"/>
      <c r="I1526" s="10">
        <v>900</v>
      </c>
      <c r="J1526" s="10" t="s">
        <v>17</v>
      </c>
      <c r="K1526" s="10" t="s">
        <v>1354</v>
      </c>
      <c r="L1526" s="10" t="s">
        <v>18</v>
      </c>
      <c r="M1526" s="11">
        <v>1</v>
      </c>
      <c r="N1526" s="10">
        <v>1</v>
      </c>
      <c r="O1526" s="12" t="s">
        <v>5186</v>
      </c>
      <c r="P1526" s="11">
        <f ca="1">IFERROR(__xludf.DUMMYFUNCTION("COUNTA(SPLIT(Q1526,"" ""))"),164)</f>
        <v>164</v>
      </c>
      <c r="Q1526" s="11">
        <v>10</v>
      </c>
      <c r="R1526" s="11">
        <f ca="1">IFERROR(__xludf.DUMMYFUNCTION("COUNTA(SPLIT($Q1526,CHAR(10),FALSE))"),2)</f>
        <v>2</v>
      </c>
      <c r="S1526" s="2">
        <v>0.31512341399999999</v>
      </c>
      <c r="T1526" s="2">
        <v>0.472894337</v>
      </c>
      <c r="U1526" s="2">
        <v>65.63</v>
      </c>
      <c r="V1526" s="2">
        <v>8.23</v>
      </c>
      <c r="W1526" s="2">
        <v>9.26</v>
      </c>
      <c r="X1526" s="2">
        <v>10</v>
      </c>
      <c r="Y1526" s="2">
        <v>9.31</v>
      </c>
      <c r="Z1526" s="2">
        <v>0.22786000000000001</v>
      </c>
      <c r="AA1526" s="2">
        <v>0.22942000000000001</v>
      </c>
      <c r="AB1526" s="2">
        <v>10.61721051</v>
      </c>
    </row>
    <row r="1527" spans="1:28" x14ac:dyDescent="0.2">
      <c r="A1527" s="8">
        <v>3176</v>
      </c>
      <c r="B1527" s="5" t="s">
        <v>4859</v>
      </c>
      <c r="C1527" s="5" t="s">
        <v>5187</v>
      </c>
      <c r="D1527" s="5" t="s">
        <v>2855</v>
      </c>
      <c r="E1527" s="5" t="s">
        <v>5188</v>
      </c>
      <c r="F1527" s="10">
        <v>2016</v>
      </c>
      <c r="G1527" s="10" t="s">
        <v>68</v>
      </c>
      <c r="H1527" s="10"/>
      <c r="I1527" s="10">
        <v>1100</v>
      </c>
      <c r="J1527" s="10" t="s">
        <v>17</v>
      </c>
      <c r="K1527" s="10" t="s">
        <v>1354</v>
      </c>
      <c r="L1527" s="10" t="s">
        <v>18</v>
      </c>
      <c r="M1527" s="11">
        <v>1</v>
      </c>
      <c r="N1527" s="10">
        <v>1</v>
      </c>
      <c r="O1527" s="12" t="s">
        <v>5189</v>
      </c>
      <c r="P1527" s="11">
        <f ca="1">IFERROR(__xludf.DUMMYFUNCTION("COUNTA(SPLIT(Q1527,"" ""))"),190)</f>
        <v>190</v>
      </c>
      <c r="Q1527" s="11">
        <v>12</v>
      </c>
      <c r="R1527" s="11">
        <f ca="1">IFERROR(__xludf.DUMMYFUNCTION("COUNTA(SPLIT($Q1527,CHAR(10),FALSE))"),3)</f>
        <v>3</v>
      </c>
      <c r="S1527" s="2">
        <v>-0.55039873699999997</v>
      </c>
      <c r="T1527" s="2">
        <v>0.48139790799999999</v>
      </c>
      <c r="U1527" s="2">
        <v>55.59</v>
      </c>
      <c r="V1527" s="2">
        <v>9.4600000000000009</v>
      </c>
      <c r="W1527" s="2">
        <v>10.09</v>
      </c>
      <c r="X1527" s="2">
        <v>11</v>
      </c>
      <c r="Y1527" s="2">
        <v>9.06</v>
      </c>
      <c r="Z1527" s="2">
        <v>0.25313999999999998</v>
      </c>
      <c r="AA1527" s="2">
        <v>0.22728000000000001</v>
      </c>
      <c r="AB1527" s="2">
        <v>13.605575610000001</v>
      </c>
    </row>
    <row r="1528" spans="1:28" x14ac:dyDescent="0.2">
      <c r="A1528" s="8">
        <v>3179</v>
      </c>
      <c r="B1528" s="5" t="s">
        <v>4859</v>
      </c>
      <c r="C1528" s="5" t="s">
        <v>5190</v>
      </c>
      <c r="D1528" s="5" t="s">
        <v>2855</v>
      </c>
      <c r="E1528" s="5" t="s">
        <v>5191</v>
      </c>
      <c r="F1528" s="10">
        <v>2016</v>
      </c>
      <c r="G1528" s="10" t="s">
        <v>68</v>
      </c>
      <c r="H1528" s="10"/>
      <c r="I1528" s="10">
        <v>1100</v>
      </c>
      <c r="J1528" s="10" t="s">
        <v>17</v>
      </c>
      <c r="K1528" s="10" t="s">
        <v>1354</v>
      </c>
      <c r="L1528" s="10" t="s">
        <v>18</v>
      </c>
      <c r="M1528" s="11">
        <v>1</v>
      </c>
      <c r="N1528" s="10">
        <v>1</v>
      </c>
      <c r="O1528" s="12" t="s">
        <v>5192</v>
      </c>
      <c r="P1528" s="11">
        <f ca="1">IFERROR(__xludf.DUMMYFUNCTION("COUNTA(SPLIT(Q1528,"" ""))"),190)</f>
        <v>190</v>
      </c>
      <c r="Q1528" s="11">
        <v>11</v>
      </c>
      <c r="R1528" s="11">
        <f ca="1">IFERROR(__xludf.DUMMYFUNCTION("COUNTA(SPLIT($Q1528,CHAR(10),FALSE))"),4)</f>
        <v>4</v>
      </c>
      <c r="S1528" s="2">
        <v>-0.79458733199999998</v>
      </c>
      <c r="T1528" s="2">
        <v>0.45309509199999998</v>
      </c>
      <c r="U1528" s="2">
        <v>54.35</v>
      </c>
      <c r="V1528" s="2">
        <v>10.08</v>
      </c>
      <c r="W1528" s="2">
        <v>10.88</v>
      </c>
      <c r="X1528" s="2">
        <v>13</v>
      </c>
      <c r="Y1528" s="2">
        <v>9.86</v>
      </c>
      <c r="Z1528" s="2">
        <v>0.19517999999999999</v>
      </c>
      <c r="AA1528" s="2">
        <v>0.16452</v>
      </c>
      <c r="AB1528" s="2">
        <v>9.2058786119999994</v>
      </c>
    </row>
    <row r="1529" spans="1:28" x14ac:dyDescent="0.2">
      <c r="A1529" s="8">
        <v>3181</v>
      </c>
      <c r="B1529" s="5" t="s">
        <v>4859</v>
      </c>
      <c r="C1529" s="5" t="s">
        <v>5193</v>
      </c>
      <c r="D1529" s="5" t="s">
        <v>2855</v>
      </c>
      <c r="E1529" s="5" t="s">
        <v>5194</v>
      </c>
      <c r="F1529" s="10">
        <v>2016</v>
      </c>
      <c r="G1529" s="10" t="s">
        <v>68</v>
      </c>
      <c r="H1529" s="10"/>
      <c r="I1529" s="10">
        <v>900</v>
      </c>
      <c r="J1529" s="10" t="s">
        <v>17</v>
      </c>
      <c r="K1529" s="10" t="s">
        <v>1354</v>
      </c>
      <c r="L1529" s="10" t="s">
        <v>18</v>
      </c>
      <c r="M1529" s="11">
        <v>1</v>
      </c>
      <c r="N1529" s="10">
        <v>1</v>
      </c>
      <c r="O1529" s="12" t="s">
        <v>5195</v>
      </c>
      <c r="P1529" s="11">
        <f ca="1">IFERROR(__xludf.DUMMYFUNCTION("COUNTA(SPLIT(Q1529,"" ""))"),178)</f>
        <v>178</v>
      </c>
      <c r="Q1529" s="11">
        <v>13</v>
      </c>
      <c r="R1529" s="11">
        <f ca="1">IFERROR(__xludf.DUMMYFUNCTION("COUNTA(SPLIT($Q1529,CHAR(10),FALSE))"),3)</f>
        <v>3</v>
      </c>
      <c r="S1529" s="2">
        <v>-1.4892835390000001</v>
      </c>
      <c r="T1529" s="2">
        <v>0.517994438</v>
      </c>
      <c r="U1529" s="2">
        <v>72.34</v>
      </c>
      <c r="V1529" s="2">
        <v>6.59</v>
      </c>
      <c r="W1529" s="2">
        <v>6.36</v>
      </c>
      <c r="X1529" s="2">
        <v>8</v>
      </c>
      <c r="Y1529" s="2">
        <v>8.5500000000000007</v>
      </c>
      <c r="Z1529" s="2">
        <v>0.17787</v>
      </c>
      <c r="AA1529" s="2">
        <v>0.16757</v>
      </c>
      <c r="AB1529" s="2">
        <v>11.095164069999999</v>
      </c>
    </row>
    <row r="1530" spans="1:28" x14ac:dyDescent="0.2">
      <c r="A1530" s="8">
        <v>3182</v>
      </c>
      <c r="B1530" s="5" t="s">
        <v>4859</v>
      </c>
      <c r="C1530" s="5" t="s">
        <v>5196</v>
      </c>
      <c r="D1530" s="5" t="s">
        <v>2855</v>
      </c>
      <c r="E1530" s="5" t="s">
        <v>5197</v>
      </c>
      <c r="F1530" s="10">
        <v>2016</v>
      </c>
      <c r="G1530" s="10" t="s">
        <v>68</v>
      </c>
      <c r="H1530" s="10"/>
      <c r="I1530" s="10">
        <v>900</v>
      </c>
      <c r="J1530" s="10" t="s">
        <v>17</v>
      </c>
      <c r="K1530" s="10" t="s">
        <v>1354</v>
      </c>
      <c r="L1530" s="10" t="s">
        <v>22</v>
      </c>
      <c r="M1530" s="11">
        <v>2</v>
      </c>
      <c r="N1530" s="10">
        <v>1.5</v>
      </c>
      <c r="O1530" s="12" t="s">
        <v>5198</v>
      </c>
      <c r="P1530" s="11">
        <f ca="1">IFERROR(__xludf.DUMMYFUNCTION("COUNTA(SPLIT(Q1530,"" ""))"),182)</f>
        <v>182</v>
      </c>
      <c r="Q1530" s="11">
        <v>12</v>
      </c>
      <c r="R1530" s="11">
        <f ca="1">IFERROR(__xludf.DUMMYFUNCTION("COUNTA(SPLIT($Q1530,CHAR(10),FALSE))"),3)</f>
        <v>3</v>
      </c>
      <c r="S1530" s="2">
        <v>-1.5649713970000001</v>
      </c>
      <c r="T1530" s="2">
        <v>0.44578904699999999</v>
      </c>
      <c r="U1530" s="2">
        <v>75.319999999999993</v>
      </c>
      <c r="V1530" s="2">
        <v>6.29</v>
      </c>
      <c r="W1530" s="2">
        <v>7.19</v>
      </c>
      <c r="X1530" s="2">
        <v>8</v>
      </c>
      <c r="Y1530" s="2">
        <v>7.76</v>
      </c>
      <c r="Z1530" s="2">
        <v>0.17487</v>
      </c>
      <c r="AA1530" s="2">
        <v>0.15251999999999999</v>
      </c>
      <c r="AB1530" s="2">
        <v>10.55958371</v>
      </c>
    </row>
    <row r="1531" spans="1:28" x14ac:dyDescent="0.2">
      <c r="A1531" s="8">
        <v>3183</v>
      </c>
      <c r="B1531" s="5" t="s">
        <v>4859</v>
      </c>
      <c r="C1531" s="5" t="s">
        <v>5199</v>
      </c>
      <c r="D1531" s="5" t="s">
        <v>2855</v>
      </c>
      <c r="E1531" s="5" t="s">
        <v>5200</v>
      </c>
      <c r="F1531" s="10">
        <v>2016</v>
      </c>
      <c r="G1531" s="10" t="s">
        <v>68</v>
      </c>
      <c r="H1531" s="10"/>
      <c r="I1531" s="10">
        <v>1300</v>
      </c>
      <c r="J1531" s="10" t="s">
        <v>17</v>
      </c>
      <c r="K1531" s="10" t="s">
        <v>1354</v>
      </c>
      <c r="L1531" s="10" t="s">
        <v>18</v>
      </c>
      <c r="M1531" s="11">
        <v>1</v>
      </c>
      <c r="N1531" s="10">
        <v>1</v>
      </c>
      <c r="O1531" s="12" t="s">
        <v>5201</v>
      </c>
      <c r="P1531" s="11">
        <f ca="1">IFERROR(__xludf.DUMMYFUNCTION("COUNTA(SPLIT(Q1531,"" ""))"),177)</f>
        <v>177</v>
      </c>
      <c r="Q1531" s="11">
        <v>8</v>
      </c>
      <c r="R1531" s="11">
        <f ca="1">IFERROR(__xludf.DUMMYFUNCTION("COUNTA(SPLIT($Q1531,CHAR(10),FALSE))"),3)</f>
        <v>3</v>
      </c>
      <c r="S1531" s="2">
        <v>-0.75438558600000005</v>
      </c>
      <c r="T1531" s="2">
        <v>0.435798203</v>
      </c>
      <c r="U1531" s="2">
        <v>46.9</v>
      </c>
      <c r="V1531" s="2">
        <v>12.25</v>
      </c>
      <c r="W1531" s="2">
        <v>13.81</v>
      </c>
      <c r="X1531" s="2">
        <v>13</v>
      </c>
      <c r="Y1531" s="2">
        <v>9.7100000000000009</v>
      </c>
      <c r="Z1531" s="2">
        <v>0.30881999999999998</v>
      </c>
      <c r="AA1531" s="2">
        <v>0.28403</v>
      </c>
      <c r="AB1531" s="2">
        <v>9.5455378470000003</v>
      </c>
    </row>
    <row r="1532" spans="1:28" x14ac:dyDescent="0.2">
      <c r="A1532" s="8">
        <v>3184</v>
      </c>
      <c r="B1532" s="5" t="s">
        <v>4859</v>
      </c>
      <c r="C1532" s="5" t="s">
        <v>5202</v>
      </c>
      <c r="D1532" s="5" t="s">
        <v>2855</v>
      </c>
      <c r="E1532" s="5" t="s">
        <v>5203</v>
      </c>
      <c r="F1532" s="10">
        <v>2016</v>
      </c>
      <c r="G1532" s="10" t="s">
        <v>68</v>
      </c>
      <c r="H1532" s="10"/>
      <c r="I1532" s="10">
        <v>1100</v>
      </c>
      <c r="J1532" s="10" t="s">
        <v>17</v>
      </c>
      <c r="K1532" s="10" t="s">
        <v>1354</v>
      </c>
      <c r="L1532" s="10" t="s">
        <v>18</v>
      </c>
      <c r="M1532" s="11">
        <v>1</v>
      </c>
      <c r="N1532" s="10">
        <v>1</v>
      </c>
      <c r="O1532" s="12" t="s">
        <v>5204</v>
      </c>
      <c r="P1532" s="11">
        <f ca="1">IFERROR(__xludf.DUMMYFUNCTION("COUNTA(SPLIT(Q1532,"" ""))"),171)</f>
        <v>171</v>
      </c>
      <c r="Q1532" s="11">
        <v>9</v>
      </c>
      <c r="R1532" s="11">
        <f ca="1">IFERROR(__xludf.DUMMYFUNCTION("COUNTA(SPLIT($Q1532,CHAR(10),FALSE))"),3)</f>
        <v>3</v>
      </c>
      <c r="S1532" s="2">
        <v>-0.67295595600000002</v>
      </c>
      <c r="T1532" s="2">
        <v>0.47396685100000002</v>
      </c>
      <c r="U1532" s="2">
        <v>48.08</v>
      </c>
      <c r="V1532" s="2">
        <v>10.51</v>
      </c>
      <c r="W1532" s="2">
        <v>10.62</v>
      </c>
      <c r="X1532" s="2">
        <v>12</v>
      </c>
      <c r="Y1532" s="2">
        <v>9.66</v>
      </c>
      <c r="Z1532" s="2">
        <v>0.25008999999999998</v>
      </c>
      <c r="AA1532" s="2">
        <v>0.23358999999999999</v>
      </c>
      <c r="AB1532" s="2">
        <v>13.493366269999999</v>
      </c>
    </row>
    <row r="1533" spans="1:28" x14ac:dyDescent="0.2">
      <c r="A1533" s="8">
        <v>3185</v>
      </c>
      <c r="B1533" s="5" t="s">
        <v>4859</v>
      </c>
      <c r="C1533" s="5" t="s">
        <v>5205</v>
      </c>
      <c r="D1533" s="5" t="s">
        <v>2855</v>
      </c>
      <c r="E1533" s="5" t="s">
        <v>5206</v>
      </c>
      <c r="F1533" s="10">
        <v>2016</v>
      </c>
      <c r="G1533" s="10" t="s">
        <v>68</v>
      </c>
      <c r="H1533" s="10"/>
      <c r="I1533" s="10">
        <v>1300</v>
      </c>
      <c r="J1533" s="10" t="s">
        <v>17</v>
      </c>
      <c r="K1533" s="10" t="s">
        <v>1354</v>
      </c>
      <c r="L1533" s="10" t="s">
        <v>18</v>
      </c>
      <c r="M1533" s="11">
        <v>1</v>
      </c>
      <c r="N1533" s="10">
        <v>1</v>
      </c>
      <c r="O1533" s="12" t="s">
        <v>5207</v>
      </c>
      <c r="P1533" s="11">
        <f ca="1">IFERROR(__xludf.DUMMYFUNCTION("COUNTA(SPLIT(Q1533,"" ""))"),163)</f>
        <v>163</v>
      </c>
      <c r="Q1533" s="11">
        <v>7</v>
      </c>
      <c r="R1533" s="11">
        <f ca="1">IFERROR(__xludf.DUMMYFUNCTION("COUNTA(SPLIT($Q1533,CHAR(10),FALSE))"),1)</f>
        <v>1</v>
      </c>
      <c r="S1533" s="2">
        <v>-0.87423136099999998</v>
      </c>
      <c r="T1533" s="2">
        <v>0.47387846700000003</v>
      </c>
      <c r="U1533" s="2">
        <v>36.32</v>
      </c>
      <c r="V1533" s="2">
        <v>13.98</v>
      </c>
      <c r="W1533" s="2">
        <v>14.58</v>
      </c>
      <c r="X1533" s="2">
        <v>15</v>
      </c>
      <c r="Y1533" s="2">
        <v>10.31</v>
      </c>
      <c r="Z1533" s="2">
        <v>0.28132000000000001</v>
      </c>
      <c r="AA1533" s="2">
        <v>0.28494999999999998</v>
      </c>
      <c r="AB1533" s="2">
        <v>1.3943267960000001</v>
      </c>
    </row>
    <row r="1534" spans="1:28" x14ac:dyDescent="0.2">
      <c r="A1534" s="8">
        <v>3186</v>
      </c>
      <c r="B1534" s="5" t="s">
        <v>4859</v>
      </c>
      <c r="C1534" s="5" t="s">
        <v>5208</v>
      </c>
      <c r="D1534" s="5" t="s">
        <v>2855</v>
      </c>
      <c r="E1534" s="5" t="s">
        <v>5209</v>
      </c>
      <c r="F1534" s="10">
        <v>2016</v>
      </c>
      <c r="G1534" s="10" t="s">
        <v>68</v>
      </c>
      <c r="H1534" s="10"/>
      <c r="I1534" s="10">
        <v>1100</v>
      </c>
      <c r="J1534" s="10" t="s">
        <v>17</v>
      </c>
      <c r="K1534" s="10" t="s">
        <v>2857</v>
      </c>
      <c r="L1534" s="10" t="s">
        <v>22</v>
      </c>
      <c r="M1534" s="11">
        <v>2</v>
      </c>
      <c r="N1534" s="10">
        <v>2</v>
      </c>
      <c r="O1534" s="12" t="s">
        <v>5210</v>
      </c>
      <c r="P1534" s="11">
        <f ca="1">IFERROR(__xludf.DUMMYFUNCTION("COUNTA(SPLIT(Q1534,"" ""))"),166)</f>
        <v>166</v>
      </c>
      <c r="Q1534" s="11">
        <v>10</v>
      </c>
      <c r="R1534" s="11">
        <f ca="1">IFERROR(__xludf.DUMMYFUNCTION("COUNTA(SPLIT($Q1534,CHAR(10),FALSE))"),2)</f>
        <v>2</v>
      </c>
      <c r="S1534" s="2">
        <v>-0.59018176300000003</v>
      </c>
      <c r="T1534" s="2">
        <v>0.48884744099999999</v>
      </c>
      <c r="U1534" s="2">
        <v>49.02</v>
      </c>
      <c r="V1534" s="2">
        <v>10.62</v>
      </c>
      <c r="W1534" s="2">
        <v>11.33</v>
      </c>
      <c r="X1534" s="2">
        <v>12</v>
      </c>
      <c r="Y1534" s="2">
        <v>11.2</v>
      </c>
      <c r="Z1534" s="2">
        <v>0.17057</v>
      </c>
      <c r="AA1534" s="2">
        <v>0.16163</v>
      </c>
      <c r="AB1534" s="2">
        <v>8.1233563380000007</v>
      </c>
    </row>
    <row r="1535" spans="1:28" x14ac:dyDescent="0.2">
      <c r="A1535" s="8">
        <v>3189</v>
      </c>
      <c r="B1535" s="5" t="s">
        <v>4859</v>
      </c>
      <c r="C1535" s="5" t="s">
        <v>5211</v>
      </c>
      <c r="D1535" s="5" t="s">
        <v>2855</v>
      </c>
      <c r="E1535" s="5" t="s">
        <v>5212</v>
      </c>
      <c r="F1535" s="10">
        <v>2016</v>
      </c>
      <c r="G1535" s="10" t="s">
        <v>68</v>
      </c>
      <c r="H1535" s="10"/>
      <c r="I1535" s="10">
        <v>1100</v>
      </c>
      <c r="J1535" s="10" t="s">
        <v>17</v>
      </c>
      <c r="K1535" s="10" t="s">
        <v>1354</v>
      </c>
      <c r="L1535" s="10" t="s">
        <v>22</v>
      </c>
      <c r="M1535" s="11">
        <v>2</v>
      </c>
      <c r="N1535" s="10">
        <v>1.5</v>
      </c>
      <c r="O1535" s="12" t="s">
        <v>5213</v>
      </c>
      <c r="P1535" s="11">
        <f ca="1">IFERROR(__xludf.DUMMYFUNCTION("COUNTA(SPLIT(Q1535,"" ""))"),179)</f>
        <v>179</v>
      </c>
      <c r="Q1535" s="11">
        <v>12</v>
      </c>
      <c r="R1535" s="11">
        <f ca="1">IFERROR(__xludf.DUMMYFUNCTION("COUNTA(SPLIT($Q1535,CHAR(10),FALSE))"),3)</f>
        <v>3</v>
      </c>
      <c r="S1535" s="2">
        <v>-0.19301464900000001</v>
      </c>
      <c r="T1535" s="2">
        <v>0.50913709399999996</v>
      </c>
      <c r="U1535" s="2">
        <v>45.48</v>
      </c>
      <c r="V1535" s="2">
        <v>10.68</v>
      </c>
      <c r="W1535" s="2">
        <v>10.44</v>
      </c>
      <c r="X1535" s="2">
        <v>13</v>
      </c>
      <c r="Y1535" s="2">
        <v>10.199999999999999</v>
      </c>
      <c r="Z1535" s="2">
        <v>0.11032</v>
      </c>
      <c r="AA1535" s="2">
        <v>8.8919999999999999E-2</v>
      </c>
      <c r="AB1535" s="2">
        <v>7.6492624100000004</v>
      </c>
    </row>
    <row r="1536" spans="1:28" x14ac:dyDescent="0.2">
      <c r="A1536" s="8">
        <v>3190</v>
      </c>
      <c r="B1536" s="5" t="s">
        <v>4859</v>
      </c>
      <c r="C1536" s="5" t="s">
        <v>5214</v>
      </c>
      <c r="D1536" s="5" t="s">
        <v>2855</v>
      </c>
      <c r="E1536" s="5" t="s">
        <v>5215</v>
      </c>
      <c r="F1536" s="10">
        <v>2016</v>
      </c>
      <c r="G1536" s="10" t="s">
        <v>68</v>
      </c>
      <c r="H1536" s="10"/>
      <c r="I1536" s="10">
        <v>1100</v>
      </c>
      <c r="J1536" s="10" t="s">
        <v>17</v>
      </c>
      <c r="K1536" s="10" t="s">
        <v>1354</v>
      </c>
      <c r="L1536" s="10" t="s">
        <v>22</v>
      </c>
      <c r="M1536" s="11">
        <v>2</v>
      </c>
      <c r="N1536" s="10">
        <v>1.5</v>
      </c>
      <c r="O1536" s="12" t="s">
        <v>5216</v>
      </c>
      <c r="P1536" s="11">
        <f ca="1">IFERROR(__xludf.DUMMYFUNCTION("COUNTA(SPLIT(Q1536,"" ""))"),189)</f>
        <v>189</v>
      </c>
      <c r="Q1536" s="11">
        <v>14</v>
      </c>
      <c r="R1536" s="11">
        <f ca="1">IFERROR(__xludf.DUMMYFUNCTION("COUNTA(SPLIT($Q1536,CHAR(10),FALSE))"),6)</f>
        <v>6</v>
      </c>
      <c r="S1536" s="2">
        <v>-0.46552788299999998</v>
      </c>
      <c r="T1536" s="2">
        <v>0.48485831299999999</v>
      </c>
      <c r="U1536" s="2">
        <v>40.69</v>
      </c>
      <c r="V1536" s="2">
        <v>11.06</v>
      </c>
      <c r="W1536" s="2">
        <v>11.32</v>
      </c>
      <c r="X1536" s="2">
        <v>13</v>
      </c>
      <c r="Y1536" s="2">
        <v>10.53</v>
      </c>
      <c r="Z1536" s="2">
        <v>0.29147000000000001</v>
      </c>
      <c r="AA1536" s="2">
        <v>0.24786</v>
      </c>
      <c r="AB1536" s="2">
        <v>9.9410824820000006</v>
      </c>
    </row>
    <row r="1537" spans="1:28" x14ac:dyDescent="0.2">
      <c r="A1537" s="8">
        <v>3191</v>
      </c>
      <c r="B1537" s="5" t="s">
        <v>4859</v>
      </c>
      <c r="C1537" s="5" t="s">
        <v>5217</v>
      </c>
      <c r="D1537" s="5" t="s">
        <v>2855</v>
      </c>
      <c r="E1537" s="5" t="s">
        <v>5218</v>
      </c>
      <c r="F1537" s="10">
        <v>2016</v>
      </c>
      <c r="G1537" s="10" t="s">
        <v>68</v>
      </c>
      <c r="H1537" s="10"/>
      <c r="I1537" s="10">
        <v>700</v>
      </c>
      <c r="J1537" s="10" t="s">
        <v>17</v>
      </c>
      <c r="K1537" s="10" t="s">
        <v>1354</v>
      </c>
      <c r="L1537" s="10" t="s">
        <v>18</v>
      </c>
      <c r="M1537" s="11">
        <v>1</v>
      </c>
      <c r="N1537" s="10">
        <v>1</v>
      </c>
      <c r="O1537" s="12" t="s">
        <v>5219</v>
      </c>
      <c r="P1537" s="11">
        <f ca="1">IFERROR(__xludf.DUMMYFUNCTION("COUNTA(SPLIT(Q1537,"" ""))"),173)</f>
        <v>173</v>
      </c>
      <c r="Q1537" s="11">
        <v>16</v>
      </c>
      <c r="R1537" s="11">
        <f ca="1">IFERROR(__xludf.DUMMYFUNCTION("COUNTA(SPLIT($Q1537,CHAR(10),FALSE))"),3)</f>
        <v>3</v>
      </c>
      <c r="S1537" s="2">
        <v>0.36059932300000003</v>
      </c>
      <c r="T1537" s="2">
        <v>0.49740843600000001</v>
      </c>
      <c r="U1537" s="2">
        <v>67.62</v>
      </c>
      <c r="V1537" s="2">
        <v>6.54</v>
      </c>
      <c r="W1537" s="2">
        <v>6.49</v>
      </c>
      <c r="X1537" s="2">
        <v>9</v>
      </c>
      <c r="Y1537" s="2">
        <v>8.9600000000000009</v>
      </c>
      <c r="Z1537" s="2">
        <v>0.23507</v>
      </c>
      <c r="AA1537" s="2">
        <v>0.22669</v>
      </c>
      <c r="AB1537" s="2">
        <v>15.73358655</v>
      </c>
    </row>
    <row r="1538" spans="1:28" x14ac:dyDescent="0.2">
      <c r="A1538" s="8">
        <v>3192</v>
      </c>
      <c r="B1538" s="5" t="s">
        <v>4859</v>
      </c>
      <c r="C1538" s="5" t="s">
        <v>5220</v>
      </c>
      <c r="D1538" s="5" t="s">
        <v>2855</v>
      </c>
      <c r="E1538" s="5" t="s">
        <v>5221</v>
      </c>
      <c r="F1538" s="10">
        <v>2016</v>
      </c>
      <c r="G1538" s="10" t="s">
        <v>68</v>
      </c>
      <c r="H1538" s="10"/>
      <c r="I1538" s="10">
        <v>1300</v>
      </c>
      <c r="J1538" s="10" t="s">
        <v>17</v>
      </c>
      <c r="K1538" s="10" t="s">
        <v>1354</v>
      </c>
      <c r="L1538" s="10" t="s">
        <v>18</v>
      </c>
      <c r="M1538" s="11">
        <v>1</v>
      </c>
      <c r="N1538" s="10">
        <v>1</v>
      </c>
      <c r="O1538" s="12" t="s">
        <v>5222</v>
      </c>
      <c r="P1538" s="11">
        <f ca="1">IFERROR(__xludf.DUMMYFUNCTION("COUNTA(SPLIT(Q1538,"" ""))"),184)</f>
        <v>184</v>
      </c>
      <c r="Q1538" s="11">
        <v>9</v>
      </c>
      <c r="R1538" s="11">
        <f ca="1">IFERROR(__xludf.DUMMYFUNCTION("COUNTA(SPLIT($Q1538,CHAR(10),FALSE))"),2)</f>
        <v>2</v>
      </c>
      <c r="S1538" s="2">
        <v>-1.056140979</v>
      </c>
      <c r="T1538" s="2">
        <v>0.47351967700000003</v>
      </c>
      <c r="U1538" s="2">
        <v>42.87</v>
      </c>
      <c r="V1538" s="2">
        <v>11.8</v>
      </c>
      <c r="W1538" s="2">
        <v>11.78</v>
      </c>
      <c r="X1538" s="2">
        <v>14</v>
      </c>
      <c r="Y1538" s="2">
        <v>10</v>
      </c>
      <c r="Z1538" s="2">
        <v>0.29637000000000002</v>
      </c>
      <c r="AA1538" s="2">
        <v>0.26539000000000001</v>
      </c>
      <c r="AB1538" s="2">
        <v>8.9929659449999999</v>
      </c>
    </row>
    <row r="1539" spans="1:28" x14ac:dyDescent="0.2">
      <c r="A1539" s="8">
        <v>3193</v>
      </c>
      <c r="B1539" s="5" t="s">
        <v>4859</v>
      </c>
      <c r="C1539" s="5" t="s">
        <v>5223</v>
      </c>
      <c r="D1539" s="5" t="s">
        <v>2855</v>
      </c>
      <c r="E1539" s="5" t="s">
        <v>5224</v>
      </c>
      <c r="F1539" s="10">
        <v>2016</v>
      </c>
      <c r="G1539" s="10" t="s">
        <v>68</v>
      </c>
      <c r="H1539" s="10"/>
      <c r="I1539" s="10">
        <v>900</v>
      </c>
      <c r="J1539" s="10" t="s">
        <v>17</v>
      </c>
      <c r="K1539" s="10" t="s">
        <v>1354</v>
      </c>
      <c r="L1539" s="10" t="s">
        <v>18</v>
      </c>
      <c r="M1539" s="11">
        <v>1</v>
      </c>
      <c r="N1539" s="10">
        <v>1</v>
      </c>
      <c r="O1539" s="12" t="s">
        <v>5225</v>
      </c>
      <c r="P1539" s="11">
        <f ca="1">IFERROR(__xludf.DUMMYFUNCTION("COUNTA(SPLIT(Q1539,"" ""))"),179)</f>
        <v>179</v>
      </c>
      <c r="Q1539" s="11">
        <v>14</v>
      </c>
      <c r="R1539" s="11">
        <f ca="1">IFERROR(__xludf.DUMMYFUNCTION("COUNTA(SPLIT($Q1539,CHAR(10),FALSE))"),3)</f>
        <v>3</v>
      </c>
      <c r="S1539" s="2">
        <v>-0.55298117899999999</v>
      </c>
      <c r="T1539" s="2">
        <v>0.47757466399999998</v>
      </c>
      <c r="U1539" s="2">
        <v>65.180000000000007</v>
      </c>
      <c r="V1539" s="2">
        <v>7.38</v>
      </c>
      <c r="W1539" s="2">
        <v>6.59</v>
      </c>
      <c r="X1539" s="2">
        <v>10</v>
      </c>
      <c r="Y1539" s="2">
        <v>9.51</v>
      </c>
      <c r="Z1539" s="2">
        <v>0.11448999999999999</v>
      </c>
      <c r="AA1539" s="2">
        <v>9.7559999999999994E-2</v>
      </c>
      <c r="AB1539" s="2">
        <v>16.90309847</v>
      </c>
    </row>
    <row r="1540" spans="1:28" x14ac:dyDescent="0.2">
      <c r="A1540" s="8">
        <v>3194</v>
      </c>
      <c r="B1540" s="5" t="s">
        <v>4859</v>
      </c>
      <c r="C1540" s="5" t="s">
        <v>5226</v>
      </c>
      <c r="D1540" s="5" t="s">
        <v>2855</v>
      </c>
      <c r="E1540" s="5" t="s">
        <v>5227</v>
      </c>
      <c r="F1540" s="10">
        <v>2016</v>
      </c>
      <c r="G1540" s="10" t="s">
        <v>68</v>
      </c>
      <c r="H1540" s="10"/>
      <c r="I1540" s="10">
        <v>900</v>
      </c>
      <c r="J1540" s="10" t="s">
        <v>17</v>
      </c>
      <c r="K1540" s="10" t="s">
        <v>1354</v>
      </c>
      <c r="L1540" s="10" t="s">
        <v>22</v>
      </c>
      <c r="M1540" s="11">
        <v>2</v>
      </c>
      <c r="N1540" s="10">
        <v>1.5</v>
      </c>
      <c r="O1540" s="12" t="s">
        <v>5228</v>
      </c>
      <c r="P1540" s="11">
        <f ca="1">IFERROR(__xludf.DUMMYFUNCTION("COUNTA(SPLIT(Q1540,"" ""))"),193)</f>
        <v>193</v>
      </c>
      <c r="Q1540" s="11">
        <v>14</v>
      </c>
      <c r="R1540" s="11">
        <f ca="1">IFERROR(__xludf.DUMMYFUNCTION("COUNTA(SPLIT($Q1540,CHAR(10),FALSE))"),4)</f>
        <v>4</v>
      </c>
      <c r="S1540" s="2">
        <v>0.69918273099999995</v>
      </c>
      <c r="T1540" s="2">
        <v>0.513607272</v>
      </c>
      <c r="U1540" s="2">
        <v>61.36</v>
      </c>
      <c r="V1540" s="2">
        <v>8.27</v>
      </c>
      <c r="W1540" s="2">
        <v>8.59</v>
      </c>
      <c r="X1540" s="2">
        <v>11</v>
      </c>
      <c r="Y1540" s="2">
        <v>8.67</v>
      </c>
      <c r="Z1540" s="2">
        <v>0.28711999999999999</v>
      </c>
      <c r="AA1540" s="2">
        <v>0.25774000000000002</v>
      </c>
      <c r="AB1540" s="2">
        <v>12.89501063</v>
      </c>
    </row>
    <row r="1541" spans="1:28" x14ac:dyDescent="0.2">
      <c r="A1541" s="8">
        <v>3196</v>
      </c>
      <c r="B1541" s="5" t="s">
        <v>4859</v>
      </c>
      <c r="C1541" s="5" t="s">
        <v>5229</v>
      </c>
      <c r="D1541" s="5" t="s">
        <v>2855</v>
      </c>
      <c r="E1541" s="5" t="s">
        <v>5230</v>
      </c>
      <c r="F1541" s="10">
        <v>2016</v>
      </c>
      <c r="G1541" s="10" t="s">
        <v>68</v>
      </c>
      <c r="H1541" s="10"/>
      <c r="I1541" s="10">
        <v>900</v>
      </c>
      <c r="J1541" s="10" t="s">
        <v>51</v>
      </c>
      <c r="K1541" s="10" t="s">
        <v>1354</v>
      </c>
      <c r="L1541" s="10" t="s">
        <v>18</v>
      </c>
      <c r="M1541" s="11">
        <v>1</v>
      </c>
      <c r="N1541" s="10">
        <v>1</v>
      </c>
      <c r="O1541" s="12" t="s">
        <v>5231</v>
      </c>
      <c r="P1541" s="11">
        <f ca="1">IFERROR(__xludf.DUMMYFUNCTION("COUNTA(SPLIT(Q1541,"" ""))"),194)</f>
        <v>194</v>
      </c>
      <c r="Q1541" s="11">
        <v>14</v>
      </c>
      <c r="R1541" s="11">
        <f ca="1">IFERROR(__xludf.DUMMYFUNCTION("COUNTA(SPLIT($Q1541,CHAR(10),FALSE))"),4)</f>
        <v>4</v>
      </c>
      <c r="S1541" s="2">
        <v>-1.0406470350000001</v>
      </c>
      <c r="T1541" s="2">
        <v>0.47355018500000001</v>
      </c>
      <c r="U1541" s="2">
        <v>61.84</v>
      </c>
      <c r="V1541" s="2">
        <v>8.11</v>
      </c>
      <c r="W1541" s="2">
        <v>8.08</v>
      </c>
      <c r="X1541" s="2">
        <v>11</v>
      </c>
      <c r="Y1541" s="2">
        <v>8.68</v>
      </c>
      <c r="Z1541" s="2">
        <v>0.25174000000000002</v>
      </c>
      <c r="AA1541" s="2">
        <v>0.23701</v>
      </c>
      <c r="AB1541" s="2">
        <v>12.09247315</v>
      </c>
    </row>
    <row r="1542" spans="1:28" x14ac:dyDescent="0.2">
      <c r="A1542" s="8">
        <v>3197</v>
      </c>
      <c r="B1542" s="5" t="s">
        <v>4859</v>
      </c>
      <c r="C1542" s="5" t="s">
        <v>5232</v>
      </c>
      <c r="D1542" s="5" t="s">
        <v>2855</v>
      </c>
      <c r="E1542" s="5" t="s">
        <v>5233</v>
      </c>
      <c r="F1542" s="10">
        <v>2016</v>
      </c>
      <c r="G1542" s="10" t="s">
        <v>68</v>
      </c>
      <c r="H1542" s="10"/>
      <c r="I1542" s="10">
        <v>1100</v>
      </c>
      <c r="J1542" s="10" t="s">
        <v>51</v>
      </c>
      <c r="K1542" s="10" t="s">
        <v>1354</v>
      </c>
      <c r="L1542" s="10" t="s">
        <v>18</v>
      </c>
      <c r="M1542" s="11">
        <v>1</v>
      </c>
      <c r="N1542" s="10">
        <v>1</v>
      </c>
      <c r="O1542" s="12" t="s">
        <v>5234</v>
      </c>
      <c r="P1542" s="11">
        <f ca="1">IFERROR(__xludf.DUMMYFUNCTION("COUNTA(SPLIT(Q1542,"" ""))"),187)</f>
        <v>187</v>
      </c>
      <c r="Q1542" s="11">
        <v>13</v>
      </c>
      <c r="R1542" s="11">
        <f ca="1">IFERROR(__xludf.DUMMYFUNCTION("COUNTA(SPLIT($Q1542,CHAR(10),FALSE))"),4)</f>
        <v>4</v>
      </c>
      <c r="S1542" s="2">
        <v>-1.861507512</v>
      </c>
      <c r="T1542" s="2">
        <v>0.49135304400000002</v>
      </c>
      <c r="U1542" s="2">
        <v>74.38</v>
      </c>
      <c r="V1542" s="2">
        <v>6.59</v>
      </c>
      <c r="W1542" s="2">
        <v>6.47</v>
      </c>
      <c r="X1542" s="2">
        <v>8</v>
      </c>
      <c r="Y1542" s="2">
        <v>8.93</v>
      </c>
      <c r="Z1542" s="2">
        <v>0.13838</v>
      </c>
      <c r="AA1542" s="2">
        <v>0.1208</v>
      </c>
      <c r="AB1542" s="2">
        <v>9.8117746960000005</v>
      </c>
    </row>
    <row r="1543" spans="1:28" x14ac:dyDescent="0.2">
      <c r="A1543" s="8">
        <v>3198</v>
      </c>
      <c r="B1543" s="5" t="s">
        <v>5235</v>
      </c>
      <c r="C1543" s="5" t="s">
        <v>5236</v>
      </c>
      <c r="D1543" s="5"/>
      <c r="E1543" s="5" t="s">
        <v>5237</v>
      </c>
      <c r="F1543" s="10">
        <v>2016</v>
      </c>
      <c r="G1543" s="10" t="s">
        <v>16</v>
      </c>
      <c r="H1543" s="10"/>
      <c r="I1543" s="10">
        <v>500</v>
      </c>
      <c r="J1543" s="10" t="s">
        <v>17</v>
      </c>
      <c r="K1543" s="10" t="s">
        <v>1354</v>
      </c>
      <c r="L1543" s="10" t="s">
        <v>18</v>
      </c>
      <c r="M1543" s="11">
        <v>1</v>
      </c>
      <c r="N1543" s="10">
        <v>1</v>
      </c>
      <c r="O1543" s="12" t="s">
        <v>5238</v>
      </c>
      <c r="P1543" s="11">
        <f ca="1">IFERROR(__xludf.DUMMYFUNCTION("COUNTA(SPLIT(Q1543,"" ""))"),168)</f>
        <v>168</v>
      </c>
      <c r="Q1543" s="11">
        <v>21</v>
      </c>
      <c r="R1543" s="11">
        <f ca="1">IFERROR(__xludf.DUMMYFUNCTION("COUNTA(SPLIT($Q1543,CHAR(10),FALSE))"),3)</f>
        <v>3</v>
      </c>
      <c r="S1543" s="2">
        <v>-0.70191773499999999</v>
      </c>
      <c r="T1543" s="2">
        <v>0.44827837399999998</v>
      </c>
      <c r="U1543" s="2">
        <v>93.76</v>
      </c>
      <c r="V1543" s="2">
        <v>2.2200000000000002</v>
      </c>
      <c r="W1543" s="2">
        <v>2.2000000000000002</v>
      </c>
      <c r="X1543" s="2">
        <v>6</v>
      </c>
      <c r="Y1543" s="2">
        <v>5.97</v>
      </c>
      <c r="Z1543" s="2">
        <v>5.3080000000000002E-2</v>
      </c>
      <c r="AA1543" s="2">
        <v>4.5749999999999999E-2</v>
      </c>
      <c r="AB1543" s="2">
        <v>23.512896170000001</v>
      </c>
    </row>
    <row r="1544" spans="1:28" x14ac:dyDescent="0.2">
      <c r="A1544" s="8">
        <v>3199</v>
      </c>
      <c r="B1544" s="5" t="s">
        <v>5239</v>
      </c>
      <c r="C1544" s="5" t="s">
        <v>5240</v>
      </c>
      <c r="D1544" s="5" t="s">
        <v>2705</v>
      </c>
      <c r="E1544" s="14" t="s">
        <v>1402</v>
      </c>
      <c r="F1544" s="10">
        <v>2016</v>
      </c>
      <c r="G1544" s="10" t="s">
        <v>16</v>
      </c>
      <c r="H1544" s="10"/>
      <c r="I1544" s="10">
        <v>700</v>
      </c>
      <c r="J1544" s="10" t="s">
        <v>17</v>
      </c>
      <c r="K1544" s="10" t="s">
        <v>1354</v>
      </c>
      <c r="L1544" s="10" t="s">
        <v>18</v>
      </c>
      <c r="M1544" s="11">
        <v>1</v>
      </c>
      <c r="N1544" s="10">
        <v>1</v>
      </c>
      <c r="O1544" s="12" t="s">
        <v>5241</v>
      </c>
      <c r="P1544" s="11">
        <f ca="1">IFERROR(__xludf.DUMMYFUNCTION("COUNTA(SPLIT(Q1544,"" ""))"),178)</f>
        <v>178</v>
      </c>
      <c r="Q1544" s="11">
        <v>18</v>
      </c>
      <c r="R1544" s="11">
        <f ca="1">IFERROR(__xludf.DUMMYFUNCTION("COUNTA(SPLIT($Q1544,CHAR(10),FALSE))"),1)</f>
        <v>1</v>
      </c>
      <c r="S1544" s="2">
        <v>0.41702917</v>
      </c>
      <c r="T1544" s="2">
        <v>0.48743215200000001</v>
      </c>
      <c r="U1544" s="2">
        <v>87.06</v>
      </c>
      <c r="V1544" s="2">
        <v>3.44</v>
      </c>
      <c r="W1544" s="2">
        <v>4.22</v>
      </c>
      <c r="X1544" s="2">
        <v>5</v>
      </c>
      <c r="Y1544" s="2">
        <v>5.52</v>
      </c>
      <c r="Z1544" s="2">
        <v>0.1434</v>
      </c>
      <c r="AA1544" s="2">
        <v>0.12883</v>
      </c>
      <c r="AB1544" s="2">
        <v>24.164013860000001</v>
      </c>
    </row>
    <row r="1545" spans="1:28" x14ac:dyDescent="0.2">
      <c r="A1545" s="8">
        <v>3201</v>
      </c>
      <c r="B1545" s="5" t="s">
        <v>5242</v>
      </c>
      <c r="C1545" s="5" t="s">
        <v>5243</v>
      </c>
      <c r="D1545" s="5" t="s">
        <v>2855</v>
      </c>
      <c r="E1545" s="5" t="s">
        <v>5244</v>
      </c>
      <c r="F1545" s="10">
        <v>2016</v>
      </c>
      <c r="G1545" s="10" t="s">
        <v>68</v>
      </c>
      <c r="H1545" s="10"/>
      <c r="I1545" s="10">
        <v>1300</v>
      </c>
      <c r="J1545" s="10" t="s">
        <v>17</v>
      </c>
      <c r="K1545" s="10" t="s">
        <v>5124</v>
      </c>
      <c r="L1545" s="10" t="s">
        <v>22</v>
      </c>
      <c r="M1545" s="11">
        <v>2</v>
      </c>
      <c r="N1545" s="10">
        <v>1.5</v>
      </c>
      <c r="O1545" s="12" t="s">
        <v>5245</v>
      </c>
      <c r="P1545" s="11">
        <f ca="1">IFERROR(__xludf.DUMMYFUNCTION("COUNTA(SPLIT(Q1545,"" ""))"),192)</f>
        <v>192</v>
      </c>
      <c r="Q1545" s="11">
        <v>9</v>
      </c>
      <c r="R1545" s="11">
        <f ca="1">IFERROR(__xludf.DUMMYFUNCTION("COUNTA(SPLIT($Q1545,CHAR(10),FALSE))"),2)</f>
        <v>2</v>
      </c>
      <c r="S1545" s="2">
        <v>-2.3111475179999998</v>
      </c>
      <c r="T1545" s="2">
        <v>0.50072708399999999</v>
      </c>
      <c r="U1545" s="2">
        <v>52.27</v>
      </c>
      <c r="V1545" s="2">
        <v>11.21</v>
      </c>
      <c r="W1545" s="2">
        <v>11.4</v>
      </c>
      <c r="X1545" s="2">
        <v>13</v>
      </c>
      <c r="Y1545" s="2">
        <v>8.42</v>
      </c>
      <c r="Z1545" s="2">
        <v>0.24706</v>
      </c>
      <c r="AA1545" s="2">
        <v>0.23633000000000001</v>
      </c>
      <c r="AB1545" s="2">
        <v>16.023478950000001</v>
      </c>
    </row>
    <row r="1546" spans="1:28" x14ac:dyDescent="0.2">
      <c r="A1546" s="8">
        <v>3202</v>
      </c>
      <c r="B1546" s="5" t="s">
        <v>5246</v>
      </c>
      <c r="C1546" s="5" t="s">
        <v>5247</v>
      </c>
      <c r="D1546" s="5" t="s">
        <v>1450</v>
      </c>
      <c r="E1546" s="14" t="s">
        <v>1402</v>
      </c>
      <c r="F1546" s="10">
        <v>2016</v>
      </c>
      <c r="G1546" s="10" t="s">
        <v>16</v>
      </c>
      <c r="H1546" s="10"/>
      <c r="I1546" s="10">
        <v>500</v>
      </c>
      <c r="J1546" s="10" t="s">
        <v>17</v>
      </c>
      <c r="K1546" s="10" t="s">
        <v>1354</v>
      </c>
      <c r="L1546" s="10" t="s">
        <v>22</v>
      </c>
      <c r="M1546" s="11">
        <v>2</v>
      </c>
      <c r="N1546" s="10">
        <v>1.5</v>
      </c>
      <c r="O1546" s="12" t="s">
        <v>5248</v>
      </c>
      <c r="P1546" s="11">
        <f ca="1">IFERROR(__xludf.DUMMYFUNCTION("COUNTA(SPLIT(Q1546,"" ""))"),170)</f>
        <v>170</v>
      </c>
      <c r="Q1546" s="11">
        <v>19</v>
      </c>
      <c r="R1546" s="11">
        <f ca="1">IFERROR(__xludf.DUMMYFUNCTION("COUNTA(SPLIT($Q1546,CHAR(10),FALSE))"),1)</f>
        <v>1</v>
      </c>
      <c r="S1546" s="2">
        <v>-2.603524094</v>
      </c>
      <c r="T1546" s="2">
        <v>0.52314358900000002</v>
      </c>
      <c r="U1546" s="2">
        <v>80.3</v>
      </c>
      <c r="V1546" s="2">
        <v>4.41</v>
      </c>
      <c r="W1546" s="2">
        <v>3.03</v>
      </c>
      <c r="X1546" s="2">
        <v>7</v>
      </c>
      <c r="Y1546" s="2">
        <v>8.1</v>
      </c>
      <c r="Z1546" s="2">
        <v>0.15309</v>
      </c>
      <c r="AA1546" s="2">
        <v>0.14102999999999999</v>
      </c>
      <c r="AB1546" s="2">
        <v>25.803509999999999</v>
      </c>
    </row>
    <row r="1547" spans="1:28" x14ac:dyDescent="0.2">
      <c r="A1547" s="8">
        <v>3203</v>
      </c>
      <c r="B1547" s="5" t="s">
        <v>5249</v>
      </c>
      <c r="C1547" s="5" t="s">
        <v>5250</v>
      </c>
      <c r="D1547" s="5"/>
      <c r="E1547" s="5" t="s">
        <v>5251</v>
      </c>
      <c r="F1547" s="10">
        <v>2015</v>
      </c>
      <c r="G1547" s="10" t="s">
        <v>16</v>
      </c>
      <c r="H1547" s="10"/>
      <c r="I1547" s="10">
        <v>500</v>
      </c>
      <c r="J1547" s="10" t="s">
        <v>51</v>
      </c>
      <c r="K1547" s="10" t="s">
        <v>1354</v>
      </c>
      <c r="L1547" s="10" t="s">
        <v>18</v>
      </c>
      <c r="M1547" s="11">
        <v>1</v>
      </c>
      <c r="N1547" s="10">
        <v>1</v>
      </c>
      <c r="O1547" s="12" t="s">
        <v>5252</v>
      </c>
      <c r="P1547" s="11">
        <f ca="1">IFERROR(__xludf.DUMMYFUNCTION("COUNTA(SPLIT(Q1547,"" ""))"),147)</f>
        <v>147</v>
      </c>
      <c r="Q1547" s="11">
        <v>18</v>
      </c>
      <c r="R1547" s="11">
        <f ca="1">IFERROR(__xludf.DUMMYFUNCTION("COUNTA(SPLIT($Q1547,CHAR(10),FALSE))"),3)</f>
        <v>3</v>
      </c>
      <c r="S1547" s="2">
        <v>0.88136402800000002</v>
      </c>
      <c r="T1547" s="2">
        <v>0.532766929</v>
      </c>
      <c r="U1547" s="2">
        <v>91.98</v>
      </c>
      <c r="V1547" s="2">
        <v>2.44</v>
      </c>
      <c r="W1547" s="2">
        <v>1.81</v>
      </c>
      <c r="X1547" s="2">
        <v>6</v>
      </c>
      <c r="Y1547" s="2">
        <v>5.34</v>
      </c>
      <c r="Z1547" s="2">
        <v>5.4640000000000001E-2</v>
      </c>
      <c r="AA1547" s="2">
        <v>7.3190000000000005E-2</v>
      </c>
      <c r="AB1547" s="2">
        <v>23.860398620000002</v>
      </c>
    </row>
    <row r="1548" spans="1:28" x14ac:dyDescent="0.2">
      <c r="A1548" s="8">
        <v>3204</v>
      </c>
      <c r="B1548" s="5" t="s">
        <v>5253</v>
      </c>
      <c r="C1548" s="5" t="s">
        <v>5254</v>
      </c>
      <c r="D1548" s="5"/>
      <c r="E1548" s="5" t="s">
        <v>5255</v>
      </c>
      <c r="F1548" s="10">
        <v>2015</v>
      </c>
      <c r="G1548" s="10" t="s">
        <v>68</v>
      </c>
      <c r="H1548" s="10"/>
      <c r="I1548" s="10">
        <v>1300</v>
      </c>
      <c r="J1548" s="10" t="s">
        <v>51</v>
      </c>
      <c r="K1548" s="10" t="s">
        <v>1354</v>
      </c>
      <c r="L1548" s="10" t="s">
        <v>22</v>
      </c>
      <c r="M1548" s="11">
        <v>2</v>
      </c>
      <c r="N1548" s="10">
        <v>1.5</v>
      </c>
      <c r="O1548" s="12" t="s">
        <v>5256</v>
      </c>
      <c r="P1548" s="11">
        <f ca="1">IFERROR(__xludf.DUMMYFUNCTION("COUNTA(SPLIT(Q1548,"" ""))"),194)</f>
        <v>194</v>
      </c>
      <c r="Q1548" s="11">
        <v>9</v>
      </c>
      <c r="R1548" s="11">
        <f ca="1">IFERROR(__xludf.DUMMYFUNCTION("COUNTA(SPLIT($Q1548,CHAR(10),FALSE))"),2)</f>
        <v>2</v>
      </c>
      <c r="S1548" s="2">
        <v>0.40721157299999999</v>
      </c>
      <c r="T1548" s="2">
        <v>0.50272630600000001</v>
      </c>
      <c r="U1548" s="2">
        <v>55.24</v>
      </c>
      <c r="V1548" s="2">
        <v>10.96</v>
      </c>
      <c r="W1548" s="2">
        <v>12.47</v>
      </c>
      <c r="X1548" s="2">
        <v>12</v>
      </c>
      <c r="Y1548" s="2">
        <v>8.91</v>
      </c>
      <c r="Z1548" s="2">
        <v>0.22101000000000001</v>
      </c>
      <c r="AA1548" s="2">
        <v>0.18923000000000001</v>
      </c>
      <c r="AB1548" s="2">
        <v>22.18681316</v>
      </c>
    </row>
    <row r="1549" spans="1:28" x14ac:dyDescent="0.2">
      <c r="A1549" s="8">
        <v>3205</v>
      </c>
      <c r="B1549" s="5" t="s">
        <v>5257</v>
      </c>
      <c r="C1549" s="5" t="s">
        <v>5258</v>
      </c>
      <c r="D1549" s="5" t="s">
        <v>1450</v>
      </c>
      <c r="E1549" s="5" t="s">
        <v>1451</v>
      </c>
      <c r="F1549" s="10">
        <v>2015</v>
      </c>
      <c r="G1549" s="10" t="s">
        <v>16</v>
      </c>
      <c r="H1549" s="10"/>
      <c r="I1549" s="10">
        <v>500</v>
      </c>
      <c r="J1549" s="10" t="s">
        <v>51</v>
      </c>
      <c r="K1549" s="10" t="s">
        <v>1354</v>
      </c>
      <c r="L1549" s="10" t="s">
        <v>22</v>
      </c>
      <c r="M1549" s="11">
        <v>2</v>
      </c>
      <c r="N1549" s="10">
        <v>1.5</v>
      </c>
      <c r="O1549" s="12" t="s">
        <v>5259</v>
      </c>
      <c r="P1549" s="11">
        <f ca="1">IFERROR(__xludf.DUMMYFUNCTION("COUNTA(SPLIT(Q1549,"" ""))"),187)</f>
        <v>187</v>
      </c>
      <c r="Q1549" s="11">
        <v>25</v>
      </c>
      <c r="R1549" s="11">
        <f ca="1">IFERROR(__xludf.DUMMYFUNCTION("COUNTA(SPLIT($Q1549,CHAR(10),FALSE))"),1)</f>
        <v>1</v>
      </c>
      <c r="S1549" s="2">
        <v>-0.31304997400000001</v>
      </c>
      <c r="T1549" s="2">
        <v>0.462351332</v>
      </c>
      <c r="U1549" s="2">
        <v>90.39</v>
      </c>
      <c r="V1549" s="2">
        <v>2.5299999999999998</v>
      </c>
      <c r="W1549" s="2">
        <v>2.5499999999999998</v>
      </c>
      <c r="X1549" s="2">
        <v>6</v>
      </c>
      <c r="Y1549" s="2">
        <v>5.6</v>
      </c>
      <c r="Z1549" s="2">
        <v>5.8009999999999999E-2</v>
      </c>
      <c r="AA1549" s="2">
        <v>3.5130000000000002E-2</v>
      </c>
      <c r="AB1549" s="2">
        <v>29.322640490000001</v>
      </c>
    </row>
    <row r="1550" spans="1:28" x14ac:dyDescent="0.2">
      <c r="A1550" s="8">
        <v>3206</v>
      </c>
      <c r="B1550" s="5" t="s">
        <v>5260</v>
      </c>
      <c r="C1550" s="5" t="s">
        <v>5261</v>
      </c>
      <c r="D1550" s="5" t="s">
        <v>1450</v>
      </c>
      <c r="E1550" s="5" t="s">
        <v>1451</v>
      </c>
      <c r="F1550" s="10">
        <v>2015</v>
      </c>
      <c r="G1550" s="10" t="s">
        <v>16</v>
      </c>
      <c r="H1550" s="10"/>
      <c r="I1550" s="10">
        <v>500</v>
      </c>
      <c r="J1550" s="10" t="s">
        <v>51</v>
      </c>
      <c r="K1550" s="10" t="s">
        <v>1354</v>
      </c>
      <c r="L1550" s="10" t="s">
        <v>18</v>
      </c>
      <c r="M1550" s="11">
        <v>1</v>
      </c>
      <c r="N1550" s="10">
        <v>1</v>
      </c>
      <c r="O1550" s="12" t="s">
        <v>5262</v>
      </c>
      <c r="P1550" s="11">
        <f ca="1">IFERROR(__xludf.DUMMYFUNCTION("COUNTA(SPLIT(Q1550,"" ""))"),154)</f>
        <v>154</v>
      </c>
      <c r="Q1550" s="11">
        <v>16</v>
      </c>
      <c r="R1550" s="11">
        <f ca="1">IFERROR(__xludf.DUMMYFUNCTION("COUNTA(SPLIT($Q1550,CHAR(10),FALSE))"),1)</f>
        <v>1</v>
      </c>
      <c r="S1550" s="2">
        <v>0.22612537299999999</v>
      </c>
      <c r="T1550" s="2">
        <v>0.47214370500000002</v>
      </c>
      <c r="U1550" s="2">
        <v>88.48</v>
      </c>
      <c r="V1550" s="2">
        <v>3.34</v>
      </c>
      <c r="W1550" s="2">
        <v>2.74</v>
      </c>
      <c r="X1550" s="2">
        <v>6</v>
      </c>
      <c r="Y1550" s="2">
        <v>5.54</v>
      </c>
      <c r="Z1550" s="2">
        <v>-4.3810000000000002E-2</v>
      </c>
      <c r="AA1550" s="2">
        <v>-3.1350000000000003E-2</v>
      </c>
      <c r="AB1550" s="2">
        <v>31.349291659999999</v>
      </c>
    </row>
    <row r="1551" spans="1:28" x14ac:dyDescent="0.2">
      <c r="A1551" s="8">
        <v>3207</v>
      </c>
      <c r="B1551" s="5" t="s">
        <v>5263</v>
      </c>
      <c r="C1551" s="5" t="s">
        <v>5264</v>
      </c>
      <c r="D1551" s="5" t="s">
        <v>1401</v>
      </c>
      <c r="E1551" s="14" t="s">
        <v>1402</v>
      </c>
      <c r="F1551" s="10">
        <v>2015</v>
      </c>
      <c r="G1551" s="10" t="s">
        <v>16</v>
      </c>
      <c r="H1551" s="10"/>
      <c r="I1551" s="10">
        <v>500</v>
      </c>
      <c r="J1551" s="10" t="s">
        <v>17</v>
      </c>
      <c r="K1551" s="10" t="s">
        <v>1354</v>
      </c>
      <c r="L1551" s="10" t="s">
        <v>18</v>
      </c>
      <c r="M1551" s="11">
        <v>1</v>
      </c>
      <c r="N1551" s="10">
        <v>1</v>
      </c>
      <c r="O1551" s="12" t="s">
        <v>5265</v>
      </c>
      <c r="P1551" s="11">
        <f ca="1">IFERROR(__xludf.DUMMYFUNCTION("COUNTA(SPLIT(Q1551,"" ""))"),196)</f>
        <v>196</v>
      </c>
      <c r="Q1551" s="11">
        <v>26</v>
      </c>
      <c r="R1551" s="11">
        <f ca="1">IFERROR(__xludf.DUMMYFUNCTION("COUNTA(SPLIT($Q1551,CHAR(10),FALSE))"),5)</f>
        <v>5</v>
      </c>
      <c r="S1551" s="2">
        <v>-0.21456033299999999</v>
      </c>
      <c r="T1551" s="2">
        <v>0.47585757499999998</v>
      </c>
      <c r="U1551" s="2">
        <v>95.29</v>
      </c>
      <c r="V1551" s="2">
        <v>1.92</v>
      </c>
      <c r="W1551" s="2">
        <v>1.06</v>
      </c>
      <c r="X1551" s="2">
        <v>6</v>
      </c>
      <c r="Y1551" s="2">
        <v>5.88</v>
      </c>
      <c r="Z1551" s="2">
        <v>6.1409999999999999E-2</v>
      </c>
      <c r="AA1551" s="2">
        <v>3.5540000000000002E-2</v>
      </c>
      <c r="AB1551" s="2">
        <v>27.649968959999999</v>
      </c>
    </row>
    <row r="1552" spans="1:28" x14ac:dyDescent="0.2">
      <c r="A1552" s="8">
        <v>3208</v>
      </c>
      <c r="B1552" s="5" t="s">
        <v>5266</v>
      </c>
      <c r="C1552" s="5" t="s">
        <v>5267</v>
      </c>
      <c r="D1552" s="5" t="s">
        <v>1401</v>
      </c>
      <c r="E1552" s="14" t="s">
        <v>1402</v>
      </c>
      <c r="F1552" s="10">
        <v>2015</v>
      </c>
      <c r="G1552" s="10" t="s">
        <v>16</v>
      </c>
      <c r="H1552" s="10"/>
      <c r="I1552" s="10">
        <v>500</v>
      </c>
      <c r="J1552" s="10" t="s">
        <v>51</v>
      </c>
      <c r="K1552" s="10" t="s">
        <v>1354</v>
      </c>
      <c r="L1552" s="10" t="s">
        <v>18</v>
      </c>
      <c r="M1552" s="11">
        <v>1</v>
      </c>
      <c r="N1552" s="10">
        <v>1</v>
      </c>
      <c r="O1552" s="12" t="s">
        <v>5268</v>
      </c>
      <c r="P1552" s="11">
        <f ca="1">IFERROR(__xludf.DUMMYFUNCTION("COUNTA(SPLIT(Q1552,"" ""))"),193)</f>
        <v>193</v>
      </c>
      <c r="Q1552" s="11">
        <v>22</v>
      </c>
      <c r="R1552" s="11">
        <f ca="1">IFERROR(__xludf.DUMMYFUNCTION("COUNTA(SPLIT($Q1552,CHAR(10),FALSE))"),7)</f>
        <v>7</v>
      </c>
      <c r="S1552" s="2">
        <v>-0.53158761799999998</v>
      </c>
      <c r="T1552" s="2">
        <v>0.494598961</v>
      </c>
      <c r="U1552" s="2">
        <v>96.25</v>
      </c>
      <c r="V1552" s="2">
        <v>2.12</v>
      </c>
      <c r="W1552" s="2">
        <v>1.17</v>
      </c>
      <c r="X1552" s="2">
        <v>7</v>
      </c>
      <c r="Y1552" s="2">
        <v>1.1100000000000001</v>
      </c>
      <c r="Z1552" s="2">
        <v>8.4150000000000003E-2</v>
      </c>
      <c r="AA1552" s="2">
        <v>8.3019999999999997E-2</v>
      </c>
      <c r="AB1552" s="2">
        <v>26.650659220000001</v>
      </c>
    </row>
    <row r="1553" spans="1:28" x14ac:dyDescent="0.2">
      <c r="A1553" s="8">
        <v>3210</v>
      </c>
      <c r="B1553" s="5" t="s">
        <v>1319</v>
      </c>
      <c r="C1553" s="5" t="s">
        <v>5269</v>
      </c>
      <c r="D1553" s="5"/>
      <c r="E1553" s="5" t="s">
        <v>5270</v>
      </c>
      <c r="F1553" s="10">
        <v>2015</v>
      </c>
      <c r="G1553" s="10" t="s">
        <v>68</v>
      </c>
      <c r="H1553" s="10" t="s">
        <v>1338</v>
      </c>
      <c r="I1553" s="10">
        <v>900</v>
      </c>
      <c r="J1553" s="10" t="s">
        <v>17</v>
      </c>
      <c r="K1553" s="10" t="s">
        <v>1323</v>
      </c>
      <c r="L1553" s="10" t="s">
        <v>18</v>
      </c>
      <c r="M1553" s="11">
        <v>1</v>
      </c>
      <c r="N1553" s="10">
        <v>1</v>
      </c>
      <c r="O1553" s="12" t="s">
        <v>5271</v>
      </c>
      <c r="P1553" s="11">
        <f ca="1">IFERROR(__xludf.DUMMYFUNCTION("COUNTA(SPLIT(Q1553,"" ""))"),181)</f>
        <v>181</v>
      </c>
      <c r="Q1553" s="11">
        <v>14</v>
      </c>
      <c r="R1553" s="11">
        <f ca="1">IFERROR(__xludf.DUMMYFUNCTION("COUNTA(SPLIT($Q1553,CHAR(10),FALSE))"),4)</f>
        <v>4</v>
      </c>
      <c r="S1553" s="2">
        <v>-1.301436029</v>
      </c>
      <c r="T1553" s="2">
        <v>0.45768215499999998</v>
      </c>
      <c r="U1553" s="2">
        <v>56.94</v>
      </c>
      <c r="V1553" s="2">
        <v>8.58</v>
      </c>
      <c r="W1553" s="2">
        <v>9.65</v>
      </c>
      <c r="X1553" s="2">
        <v>12</v>
      </c>
      <c r="Y1553" s="2">
        <v>8.84</v>
      </c>
      <c r="Z1553" s="2">
        <v>0.27444000000000002</v>
      </c>
      <c r="AA1553" s="2">
        <v>0.2601</v>
      </c>
      <c r="AB1553" s="2">
        <v>21.128384239999999</v>
      </c>
    </row>
    <row r="1554" spans="1:28" x14ac:dyDescent="0.2">
      <c r="A1554" s="8">
        <v>3211</v>
      </c>
      <c r="B1554" s="5" t="s">
        <v>5272</v>
      </c>
      <c r="C1554" s="5" t="s">
        <v>5273</v>
      </c>
      <c r="D1554" s="5"/>
      <c r="E1554" s="5" t="s">
        <v>5274</v>
      </c>
      <c r="F1554" s="10">
        <v>2015</v>
      </c>
      <c r="G1554" s="10" t="s">
        <v>68</v>
      </c>
      <c r="H1554" s="10"/>
      <c r="I1554" s="10">
        <v>1300</v>
      </c>
      <c r="J1554" s="10" t="s">
        <v>17</v>
      </c>
      <c r="K1554" s="10" t="s">
        <v>1354</v>
      </c>
      <c r="L1554" s="10" t="s">
        <v>18</v>
      </c>
      <c r="M1554" s="11">
        <v>1</v>
      </c>
      <c r="N1554" s="10">
        <v>1</v>
      </c>
      <c r="O1554" s="12" t="s">
        <v>5275</v>
      </c>
      <c r="P1554" s="11">
        <f ca="1">IFERROR(__xludf.DUMMYFUNCTION("COUNTA(SPLIT(Q1554,"" ""))"),159)</f>
        <v>159</v>
      </c>
      <c r="Q1554" s="11">
        <v>8</v>
      </c>
      <c r="R1554" s="11">
        <f ca="1">IFERROR(__xludf.DUMMYFUNCTION("COUNTA(SPLIT($Q1554,CHAR(10),FALSE))"),1)</f>
        <v>1</v>
      </c>
      <c r="S1554" s="2">
        <v>-1.196385858</v>
      </c>
      <c r="T1554" s="2">
        <v>0.47391174600000002</v>
      </c>
      <c r="U1554" s="2">
        <v>66.41</v>
      </c>
      <c r="V1554" s="2">
        <v>8.93</v>
      </c>
      <c r="W1554" s="2">
        <v>9.2100000000000009</v>
      </c>
      <c r="X1554" s="2">
        <v>10</v>
      </c>
      <c r="Y1554" s="2">
        <v>8.59</v>
      </c>
      <c r="Z1554" s="2">
        <v>0.26074000000000003</v>
      </c>
      <c r="AA1554" s="2">
        <v>0.26499</v>
      </c>
      <c r="AB1554" s="2">
        <v>22.956574020000001</v>
      </c>
    </row>
    <row r="1555" spans="1:28" x14ac:dyDescent="0.2">
      <c r="A1555" s="8">
        <v>3212</v>
      </c>
      <c r="B1555" s="5" t="s">
        <v>5276</v>
      </c>
      <c r="C1555" s="5" t="s">
        <v>5277</v>
      </c>
      <c r="D1555" s="5"/>
      <c r="E1555" s="5" t="s">
        <v>5278</v>
      </c>
      <c r="F1555" s="10">
        <v>2015</v>
      </c>
      <c r="G1555" s="10" t="s">
        <v>68</v>
      </c>
      <c r="H1555" s="10"/>
      <c r="I1555" s="10">
        <v>1300</v>
      </c>
      <c r="J1555" s="10" t="s">
        <v>17</v>
      </c>
      <c r="K1555" s="10" t="s">
        <v>1354</v>
      </c>
      <c r="L1555" s="10" t="s">
        <v>18</v>
      </c>
      <c r="M1555" s="11">
        <v>1</v>
      </c>
      <c r="N1555" s="10">
        <v>1</v>
      </c>
      <c r="O1555" s="12" t="s">
        <v>5279</v>
      </c>
      <c r="P1555" s="11">
        <f ca="1">IFERROR(__xludf.DUMMYFUNCTION("COUNTA(SPLIT(Q1555,"" ""))"),138)</f>
        <v>138</v>
      </c>
      <c r="Q1555" s="11">
        <v>6</v>
      </c>
      <c r="R1555" s="11">
        <f ca="1">IFERROR(__xludf.DUMMYFUNCTION("COUNTA(SPLIT($Q1555,CHAR(10),FALSE))"),3)</f>
        <v>3</v>
      </c>
      <c r="S1555" s="2">
        <v>-2.6034783999999998E-2</v>
      </c>
      <c r="T1555" s="2">
        <v>0.48415139200000001</v>
      </c>
      <c r="U1555" s="2">
        <v>51.42</v>
      </c>
      <c r="V1555" s="2">
        <v>11.88</v>
      </c>
      <c r="W1555" s="2">
        <v>11.86</v>
      </c>
      <c r="X1555" s="2">
        <v>13</v>
      </c>
      <c r="Y1555" s="2">
        <v>7.39</v>
      </c>
      <c r="Z1555" s="2">
        <v>0.13056000000000001</v>
      </c>
      <c r="AA1555" s="2">
        <v>0.16342000000000001</v>
      </c>
      <c r="AB1555" s="2">
        <v>20.60266614</v>
      </c>
    </row>
    <row r="1556" spans="1:28" x14ac:dyDescent="0.2">
      <c r="A1556" s="8">
        <v>3213</v>
      </c>
      <c r="B1556" s="5" t="s">
        <v>5280</v>
      </c>
      <c r="C1556" s="5" t="s">
        <v>5281</v>
      </c>
      <c r="D1556" s="5"/>
      <c r="E1556" s="5" t="s">
        <v>5282</v>
      </c>
      <c r="F1556" s="10">
        <v>2015</v>
      </c>
      <c r="G1556" s="10" t="s">
        <v>68</v>
      </c>
      <c r="H1556" s="10"/>
      <c r="I1556" s="10">
        <v>700</v>
      </c>
      <c r="J1556" s="10" t="s">
        <v>17</v>
      </c>
      <c r="K1556" s="10" t="s">
        <v>1354</v>
      </c>
      <c r="L1556" s="10" t="s">
        <v>18</v>
      </c>
      <c r="M1556" s="11">
        <v>1</v>
      </c>
      <c r="N1556" s="10">
        <v>1</v>
      </c>
      <c r="O1556" s="12" t="s">
        <v>5283</v>
      </c>
      <c r="P1556" s="11">
        <f ca="1">IFERROR(__xludf.DUMMYFUNCTION("COUNTA(SPLIT(Q1556,"" ""))"),186)</f>
        <v>186</v>
      </c>
      <c r="Q1556" s="11">
        <v>12</v>
      </c>
      <c r="R1556" s="11">
        <f ca="1">IFERROR(__xludf.DUMMYFUNCTION("COUNTA(SPLIT($Q1556,CHAR(10),FALSE))"),3)</f>
        <v>3</v>
      </c>
      <c r="S1556" s="2">
        <v>1.4317020110000001</v>
      </c>
      <c r="T1556" s="2">
        <v>0.64203824200000004</v>
      </c>
      <c r="U1556" s="2">
        <v>77.849999999999994</v>
      </c>
      <c r="V1556" s="2">
        <v>6.25</v>
      </c>
      <c r="W1556" s="2">
        <v>6.52</v>
      </c>
      <c r="X1556" s="2">
        <v>9</v>
      </c>
      <c r="Y1556" s="2">
        <v>6.78</v>
      </c>
      <c r="Z1556" s="2">
        <v>6.5009999999999998E-2</v>
      </c>
      <c r="AA1556" s="2">
        <v>4.5699999999999998E-2</v>
      </c>
      <c r="AB1556" s="2">
        <v>20.47071609</v>
      </c>
    </row>
    <row r="1557" spans="1:28" x14ac:dyDescent="0.2">
      <c r="A1557" s="8">
        <v>3214</v>
      </c>
      <c r="B1557" s="5" t="s">
        <v>5284</v>
      </c>
      <c r="C1557" s="5" t="s">
        <v>5285</v>
      </c>
      <c r="D1557" s="5"/>
      <c r="E1557" s="5" t="s">
        <v>5286</v>
      </c>
      <c r="F1557" s="10">
        <v>2015</v>
      </c>
      <c r="G1557" s="10" t="s">
        <v>68</v>
      </c>
      <c r="H1557" s="10"/>
      <c r="I1557" s="10">
        <v>1300</v>
      </c>
      <c r="J1557" s="10" t="s">
        <v>17</v>
      </c>
      <c r="K1557" s="10" t="s">
        <v>1354</v>
      </c>
      <c r="L1557" s="10" t="s">
        <v>18</v>
      </c>
      <c r="M1557" s="11">
        <v>1</v>
      </c>
      <c r="N1557" s="10">
        <v>1</v>
      </c>
      <c r="O1557" s="12" t="s">
        <v>5287</v>
      </c>
      <c r="P1557" s="11">
        <f ca="1">IFERROR(__xludf.DUMMYFUNCTION("COUNTA(SPLIT(Q1557,"" ""))"),151)</f>
        <v>151</v>
      </c>
      <c r="Q1557" s="11">
        <v>7</v>
      </c>
      <c r="R1557" s="11">
        <f ca="1">IFERROR(__xludf.DUMMYFUNCTION("COUNTA(SPLIT($Q1557,CHAR(10),FALSE))"),1)</f>
        <v>1</v>
      </c>
      <c r="S1557" s="2">
        <v>-0.79829184600000003</v>
      </c>
      <c r="T1557" s="2">
        <v>0.48753762899999997</v>
      </c>
      <c r="U1557" s="2">
        <v>65.599999999999994</v>
      </c>
      <c r="V1557" s="2">
        <v>9.4700000000000006</v>
      </c>
      <c r="W1557" s="2">
        <v>10.25</v>
      </c>
      <c r="X1557" s="2">
        <v>11</v>
      </c>
      <c r="Y1557" s="2">
        <v>9.41</v>
      </c>
      <c r="Z1557" s="2">
        <v>0.24595</v>
      </c>
      <c r="AA1557" s="2">
        <v>0.27345000000000003</v>
      </c>
      <c r="AB1557" s="2">
        <v>14.020610960000001</v>
      </c>
    </row>
    <row r="1558" spans="1:28" x14ac:dyDescent="0.2">
      <c r="A1558" s="8">
        <v>3215</v>
      </c>
      <c r="B1558" s="5" t="s">
        <v>5288</v>
      </c>
      <c r="C1558" s="5" t="s">
        <v>5289</v>
      </c>
      <c r="D1558" s="5" t="s">
        <v>1450</v>
      </c>
      <c r="E1558" s="14" t="s">
        <v>1402</v>
      </c>
      <c r="F1558" s="10">
        <v>2015</v>
      </c>
      <c r="G1558" s="10" t="s">
        <v>16</v>
      </c>
      <c r="H1558" s="10"/>
      <c r="I1558" s="10">
        <v>500</v>
      </c>
      <c r="J1558" s="10" t="s">
        <v>17</v>
      </c>
      <c r="K1558" s="10" t="s">
        <v>1354</v>
      </c>
      <c r="L1558" s="10" t="s">
        <v>18</v>
      </c>
      <c r="M1558" s="11">
        <v>1</v>
      </c>
      <c r="N1558" s="10">
        <v>1</v>
      </c>
      <c r="O1558" s="12" t="s">
        <v>5290</v>
      </c>
      <c r="P1558" s="11">
        <f ca="1">IFERROR(__xludf.DUMMYFUNCTION("COUNTA(SPLIT(Q1558,"" ""))"),172)</f>
        <v>172</v>
      </c>
      <c r="Q1558" s="11">
        <v>27</v>
      </c>
      <c r="R1558" s="11">
        <f ca="1">IFERROR(__xludf.DUMMYFUNCTION("COUNTA(SPLIT($Q1558,CHAR(10),FALSE))"),1)</f>
        <v>1</v>
      </c>
      <c r="S1558" s="2">
        <v>-0.24435968499999999</v>
      </c>
      <c r="T1558" s="2">
        <v>0.44361319399999999</v>
      </c>
      <c r="U1558" s="2">
        <v>82.32</v>
      </c>
      <c r="V1558" s="2">
        <v>3.36</v>
      </c>
      <c r="W1558" s="2">
        <v>2.66</v>
      </c>
      <c r="X1558" s="2">
        <v>7</v>
      </c>
      <c r="Y1558" s="2">
        <v>4.78</v>
      </c>
      <c r="Z1558" s="2">
        <v>7.442E-2</v>
      </c>
      <c r="AA1558" s="2">
        <v>5.6250000000000001E-2</v>
      </c>
      <c r="AB1558" s="2">
        <v>25.198354569999999</v>
      </c>
    </row>
    <row r="1559" spans="1:28" x14ac:dyDescent="0.2">
      <c r="A1559" s="8">
        <v>3217</v>
      </c>
      <c r="B1559" s="5" t="s">
        <v>5291</v>
      </c>
      <c r="C1559" s="5" t="s">
        <v>5292</v>
      </c>
      <c r="D1559" s="5"/>
      <c r="E1559" s="5" t="s">
        <v>5293</v>
      </c>
      <c r="F1559" s="10">
        <v>2015</v>
      </c>
      <c r="G1559" s="10" t="s">
        <v>68</v>
      </c>
      <c r="H1559" s="10"/>
      <c r="I1559" s="10">
        <v>1300</v>
      </c>
      <c r="J1559" s="10" t="s">
        <v>17</v>
      </c>
      <c r="K1559" s="10" t="s">
        <v>1354</v>
      </c>
      <c r="L1559" s="10" t="s">
        <v>18</v>
      </c>
      <c r="M1559" s="11">
        <v>1</v>
      </c>
      <c r="N1559" s="10">
        <v>1</v>
      </c>
      <c r="O1559" s="12" t="s">
        <v>5294</v>
      </c>
      <c r="P1559" s="11">
        <f ca="1">IFERROR(__xludf.DUMMYFUNCTION("COUNTA(SPLIT(Q1559,"" ""))"),176)</f>
        <v>176</v>
      </c>
      <c r="Q1559" s="11">
        <v>6</v>
      </c>
      <c r="R1559" s="11">
        <f ca="1">IFERROR(__xludf.DUMMYFUNCTION("COUNTA(SPLIT($Q1559,CHAR(10),FALSE))"),2)</f>
        <v>2</v>
      </c>
      <c r="S1559" s="2">
        <v>-2.2923192280000002</v>
      </c>
      <c r="T1559" s="2">
        <v>0.48190986099999999</v>
      </c>
      <c r="U1559" s="2">
        <v>49.75</v>
      </c>
      <c r="V1559" s="2">
        <v>13.65</v>
      </c>
      <c r="W1559" s="2">
        <v>14.59</v>
      </c>
      <c r="X1559" s="2">
        <v>15</v>
      </c>
      <c r="Y1559" s="2">
        <v>9.2899999999999991</v>
      </c>
      <c r="Z1559" s="2">
        <v>0.28228999999999999</v>
      </c>
      <c r="AA1559" s="2">
        <v>0.26922000000000001</v>
      </c>
      <c r="AB1559" s="2">
        <v>18.32261372</v>
      </c>
    </row>
    <row r="1560" spans="1:28" x14ac:dyDescent="0.2">
      <c r="A1560" s="8">
        <v>3218</v>
      </c>
      <c r="B1560" s="5" t="s">
        <v>5295</v>
      </c>
      <c r="C1560" s="5" t="s">
        <v>5296</v>
      </c>
      <c r="D1560" s="5" t="s">
        <v>1450</v>
      </c>
      <c r="E1560" s="5" t="s">
        <v>1451</v>
      </c>
      <c r="F1560" s="10">
        <v>2015</v>
      </c>
      <c r="G1560" s="10" t="s">
        <v>16</v>
      </c>
      <c r="H1560" s="10"/>
      <c r="I1560" s="10">
        <v>700</v>
      </c>
      <c r="J1560" s="10" t="s">
        <v>877</v>
      </c>
      <c r="K1560" s="10" t="s">
        <v>1354</v>
      </c>
      <c r="L1560" s="10" t="s">
        <v>18</v>
      </c>
      <c r="M1560" s="11">
        <v>1</v>
      </c>
      <c r="N1560" s="10">
        <v>1</v>
      </c>
      <c r="O1560" s="12" t="s">
        <v>5297</v>
      </c>
      <c r="P1560" s="11">
        <f ca="1">IFERROR(__xludf.DUMMYFUNCTION("COUNTA(SPLIT(Q1560,"" ""))"),173)</f>
        <v>173</v>
      </c>
      <c r="Q1560" s="11">
        <v>16</v>
      </c>
      <c r="R1560" s="11">
        <f ca="1">IFERROR(__xludf.DUMMYFUNCTION("COUNTA(SPLIT($Q1560,CHAR(10),FALSE))"),1)</f>
        <v>1</v>
      </c>
      <c r="S1560" s="2">
        <v>0.76450388999999996</v>
      </c>
      <c r="T1560" s="2">
        <v>0.53019120500000005</v>
      </c>
      <c r="U1560" s="2">
        <v>64.069999999999993</v>
      </c>
      <c r="V1560" s="2">
        <v>7.19</v>
      </c>
      <c r="W1560" s="2">
        <v>8.0299999999999994</v>
      </c>
      <c r="X1560" s="2">
        <v>10</v>
      </c>
      <c r="Y1560" s="2">
        <v>5.94</v>
      </c>
      <c r="Z1560" s="2">
        <v>0.14557999999999999</v>
      </c>
      <c r="AA1560" s="2">
        <v>0.14105000000000001</v>
      </c>
      <c r="AB1560" s="2">
        <v>31.270663809999999</v>
      </c>
    </row>
    <row r="1561" spans="1:28" x14ac:dyDescent="0.2">
      <c r="A1561" s="8">
        <v>3219</v>
      </c>
      <c r="B1561" s="5" t="s">
        <v>5298</v>
      </c>
      <c r="C1561" s="5" t="s">
        <v>5299</v>
      </c>
      <c r="D1561" s="5"/>
      <c r="E1561" s="5" t="s">
        <v>5300</v>
      </c>
      <c r="F1561" s="10">
        <v>2015</v>
      </c>
      <c r="G1561" s="10" t="s">
        <v>68</v>
      </c>
      <c r="H1561" s="10"/>
      <c r="I1561" s="10">
        <v>1300</v>
      </c>
      <c r="J1561" s="10" t="s">
        <v>17</v>
      </c>
      <c r="K1561" s="10" t="s">
        <v>1354</v>
      </c>
      <c r="L1561" s="10" t="s">
        <v>22</v>
      </c>
      <c r="M1561" s="11">
        <v>2</v>
      </c>
      <c r="N1561" s="10">
        <v>1.5</v>
      </c>
      <c r="O1561" s="12" t="s">
        <v>5301</v>
      </c>
      <c r="P1561" s="11">
        <f ca="1">IFERROR(__xludf.DUMMYFUNCTION("COUNTA(SPLIT(Q1561,"" ""))"),176)</f>
        <v>176</v>
      </c>
      <c r="Q1561" s="11">
        <v>6</v>
      </c>
      <c r="R1561" s="11">
        <f ca="1">IFERROR(__xludf.DUMMYFUNCTION("COUNTA(SPLIT($Q1561,CHAR(10),FALSE))"),1)</f>
        <v>1</v>
      </c>
      <c r="S1561" s="2">
        <v>-0.94839381099999998</v>
      </c>
      <c r="T1561" s="2">
        <v>0.506599884</v>
      </c>
      <c r="U1561" s="2">
        <v>52.31</v>
      </c>
      <c r="V1561" s="2">
        <v>13.42</v>
      </c>
      <c r="W1561" s="2">
        <v>15.22</v>
      </c>
      <c r="X1561" s="2">
        <v>14</v>
      </c>
      <c r="Y1561" s="2">
        <v>7.84</v>
      </c>
      <c r="Z1561" s="2">
        <v>0.15434999999999999</v>
      </c>
      <c r="AA1561" s="2">
        <v>0.15295</v>
      </c>
      <c r="AB1561" s="2">
        <v>16.426410839999999</v>
      </c>
    </row>
    <row r="1562" spans="1:28" x14ac:dyDescent="0.2">
      <c r="A1562" s="8">
        <v>3220</v>
      </c>
      <c r="B1562" s="5" t="s">
        <v>5302</v>
      </c>
      <c r="C1562" s="5" t="s">
        <v>5303</v>
      </c>
      <c r="D1562" s="5"/>
      <c r="E1562" s="5" t="s">
        <v>5304</v>
      </c>
      <c r="F1562" s="10">
        <v>2015</v>
      </c>
      <c r="G1562" s="10" t="s">
        <v>68</v>
      </c>
      <c r="H1562" s="10"/>
      <c r="I1562" s="10">
        <v>1100</v>
      </c>
      <c r="J1562" s="10" t="s">
        <v>17</v>
      </c>
      <c r="K1562" s="10" t="s">
        <v>1354</v>
      </c>
      <c r="L1562" s="10" t="s">
        <v>18</v>
      </c>
      <c r="M1562" s="11">
        <v>1</v>
      </c>
      <c r="N1562" s="10">
        <v>1</v>
      </c>
      <c r="O1562" s="12" t="s">
        <v>5305</v>
      </c>
      <c r="P1562" s="11">
        <f ca="1">IFERROR(__xludf.DUMMYFUNCTION("COUNTA(SPLIT(Q1562,"" ""))"),170)</f>
        <v>170</v>
      </c>
      <c r="Q1562" s="11">
        <v>9</v>
      </c>
      <c r="R1562" s="11">
        <f ca="1">IFERROR(__xludf.DUMMYFUNCTION("COUNTA(SPLIT($Q1562,CHAR(10),FALSE))"),2)</f>
        <v>2</v>
      </c>
      <c r="S1562" s="2">
        <v>-1.016725552</v>
      </c>
      <c r="T1562" s="2">
        <v>0.50559591999999998</v>
      </c>
      <c r="U1562" s="2">
        <v>61.63</v>
      </c>
      <c r="V1562" s="2">
        <v>9.33</v>
      </c>
      <c r="W1562" s="2">
        <v>10.46</v>
      </c>
      <c r="X1562" s="2">
        <v>11</v>
      </c>
      <c r="Y1562" s="2">
        <v>8.2100000000000009</v>
      </c>
      <c r="Z1562" s="2">
        <v>0.19714000000000001</v>
      </c>
      <c r="AA1562" s="2">
        <v>0.18173</v>
      </c>
      <c r="AB1562" s="2">
        <v>17.849841269999999</v>
      </c>
    </row>
    <row r="1563" spans="1:28" x14ac:dyDescent="0.2">
      <c r="A1563" s="8">
        <v>3221</v>
      </c>
      <c r="B1563" s="5" t="s">
        <v>5306</v>
      </c>
      <c r="C1563" s="5" t="s">
        <v>5307</v>
      </c>
      <c r="D1563" s="5"/>
      <c r="E1563" s="5" t="s">
        <v>5308</v>
      </c>
      <c r="F1563" s="10">
        <v>2015</v>
      </c>
      <c r="G1563" s="10" t="s">
        <v>16</v>
      </c>
      <c r="H1563" s="10"/>
      <c r="I1563" s="10">
        <v>500</v>
      </c>
      <c r="J1563" s="10" t="s">
        <v>51</v>
      </c>
      <c r="K1563" s="10" t="s">
        <v>1354</v>
      </c>
      <c r="L1563" s="10" t="s">
        <v>18</v>
      </c>
      <c r="M1563" s="11">
        <v>1</v>
      </c>
      <c r="N1563" s="10">
        <v>1</v>
      </c>
      <c r="O1563" s="12" t="s">
        <v>5309</v>
      </c>
      <c r="P1563" s="11">
        <f ca="1">IFERROR(__xludf.DUMMYFUNCTION("COUNTA(SPLIT(Q1563,"" ""))"),144)</f>
        <v>144</v>
      </c>
      <c r="Q1563" s="11">
        <v>20</v>
      </c>
      <c r="R1563" s="11">
        <f ca="1">IFERROR(__xludf.DUMMYFUNCTION("COUNTA(SPLIT($Q1563,CHAR(10),FALSE))"),3)</f>
        <v>3</v>
      </c>
      <c r="S1563" s="2">
        <v>-0.254170852</v>
      </c>
      <c r="T1563" s="2">
        <v>0.46739722</v>
      </c>
      <c r="U1563" s="2">
        <v>70.23</v>
      </c>
      <c r="V1563" s="2">
        <v>5.42</v>
      </c>
      <c r="W1563" s="2">
        <v>4.0199999999999996</v>
      </c>
      <c r="X1563" s="2">
        <v>9</v>
      </c>
      <c r="Y1563" s="2">
        <v>6.24</v>
      </c>
      <c r="Z1563" s="2">
        <v>8.0780000000000005E-2</v>
      </c>
      <c r="AA1563" s="2">
        <v>8.6269999999999999E-2</v>
      </c>
      <c r="AB1563" s="2">
        <v>26.52547092</v>
      </c>
    </row>
    <row r="1564" spans="1:28" x14ac:dyDescent="0.2">
      <c r="A1564" s="8">
        <v>3222</v>
      </c>
      <c r="B1564" s="5" t="s">
        <v>4923</v>
      </c>
      <c r="C1564" s="5" t="s">
        <v>5310</v>
      </c>
      <c r="D1564" s="5" t="s">
        <v>2855</v>
      </c>
      <c r="E1564" s="5" t="s">
        <v>5311</v>
      </c>
      <c r="F1564" s="10">
        <v>2015</v>
      </c>
      <c r="G1564" s="10" t="s">
        <v>68</v>
      </c>
      <c r="H1564" s="10"/>
      <c r="I1564" s="10">
        <v>1100</v>
      </c>
      <c r="J1564" s="10" t="s">
        <v>51</v>
      </c>
      <c r="K1564" s="10" t="s">
        <v>2857</v>
      </c>
      <c r="L1564" s="10" t="s">
        <v>22</v>
      </c>
      <c r="M1564" s="11">
        <v>2</v>
      </c>
      <c r="N1564" s="10">
        <v>1.5</v>
      </c>
      <c r="O1564" s="12" t="s">
        <v>5312</v>
      </c>
      <c r="P1564" s="11">
        <f ca="1">IFERROR(__xludf.DUMMYFUNCTION("COUNTA(SPLIT(Q1564,"" ""))"),188)</f>
        <v>188</v>
      </c>
      <c r="Q1564" s="11">
        <v>11</v>
      </c>
      <c r="R1564" s="11">
        <f ca="1">IFERROR(__xludf.DUMMYFUNCTION("COUNTA(SPLIT($Q1564,CHAR(10),FALSE))"),2)</f>
        <v>2</v>
      </c>
      <c r="S1564" s="2">
        <v>-0.33870507</v>
      </c>
      <c r="T1564" s="2">
        <v>0.47385671499999998</v>
      </c>
      <c r="U1564" s="2">
        <v>48.6</v>
      </c>
      <c r="V1564" s="2">
        <v>10.77</v>
      </c>
      <c r="W1564" s="2">
        <v>10.35</v>
      </c>
      <c r="X1564" s="2">
        <v>13</v>
      </c>
      <c r="Y1564" s="2">
        <v>9.9</v>
      </c>
      <c r="Z1564" s="2">
        <v>0.29692000000000002</v>
      </c>
      <c r="AA1564" s="2">
        <v>0.27825</v>
      </c>
      <c r="AB1564" s="2">
        <v>14.367665300000001</v>
      </c>
    </row>
    <row r="1565" spans="1:28" x14ac:dyDescent="0.2">
      <c r="A1565" s="8">
        <v>3224</v>
      </c>
      <c r="B1565" s="5" t="s">
        <v>4923</v>
      </c>
      <c r="C1565" s="5" t="s">
        <v>5313</v>
      </c>
      <c r="D1565" s="5" t="s">
        <v>2855</v>
      </c>
      <c r="E1565" s="5" t="s">
        <v>5314</v>
      </c>
      <c r="F1565" s="10">
        <v>2015</v>
      </c>
      <c r="G1565" s="10" t="s">
        <v>68</v>
      </c>
      <c r="H1565" s="10"/>
      <c r="I1565" s="10">
        <v>1300</v>
      </c>
      <c r="J1565" s="10" t="s">
        <v>17</v>
      </c>
      <c r="K1565" s="10" t="s">
        <v>2857</v>
      </c>
      <c r="L1565" s="10" t="s">
        <v>22</v>
      </c>
      <c r="M1565" s="11">
        <v>2</v>
      </c>
      <c r="N1565" s="10">
        <v>1.5</v>
      </c>
      <c r="O1565" s="12" t="s">
        <v>5315</v>
      </c>
      <c r="P1565" s="11">
        <f ca="1">IFERROR(__xludf.DUMMYFUNCTION("COUNTA(SPLIT(Q1565,"" ""))"),194)</f>
        <v>194</v>
      </c>
      <c r="Q1565" s="11">
        <v>11</v>
      </c>
      <c r="R1565" s="11">
        <f ca="1">IFERROR(__xludf.DUMMYFUNCTION("COUNTA(SPLIT($Q1565,CHAR(10),FALSE))"),4)</f>
        <v>4</v>
      </c>
      <c r="S1565" s="2">
        <v>-1.3895935049999999</v>
      </c>
      <c r="T1565" s="2">
        <v>0.52634415000000001</v>
      </c>
      <c r="U1565" s="2">
        <v>41.58</v>
      </c>
      <c r="V1565" s="2">
        <v>11.93</v>
      </c>
      <c r="W1565" s="2">
        <v>12.66</v>
      </c>
      <c r="X1565" s="2">
        <v>13</v>
      </c>
      <c r="Y1565" s="2">
        <v>10.35</v>
      </c>
      <c r="Z1565" s="2">
        <v>0.40267999999999998</v>
      </c>
      <c r="AA1565" s="2">
        <v>0.35855999999999999</v>
      </c>
      <c r="AB1565" s="2">
        <v>11.768222140000001</v>
      </c>
    </row>
    <row r="1566" spans="1:28" x14ac:dyDescent="0.2">
      <c r="A1566" s="8">
        <v>3225</v>
      </c>
      <c r="B1566" s="5" t="s">
        <v>4923</v>
      </c>
      <c r="C1566" s="5" t="s">
        <v>5316</v>
      </c>
      <c r="D1566" s="5" t="s">
        <v>2855</v>
      </c>
      <c r="E1566" s="5" t="s">
        <v>5317</v>
      </c>
      <c r="F1566" s="10">
        <v>2015</v>
      </c>
      <c r="G1566" s="10" t="s">
        <v>68</v>
      </c>
      <c r="H1566" s="10"/>
      <c r="I1566" s="10">
        <v>900</v>
      </c>
      <c r="J1566" s="10" t="s">
        <v>17</v>
      </c>
      <c r="K1566" s="10" t="s">
        <v>5318</v>
      </c>
      <c r="L1566" s="10" t="s">
        <v>22</v>
      </c>
      <c r="M1566" s="11">
        <v>2</v>
      </c>
      <c r="N1566" s="10">
        <v>1.5</v>
      </c>
      <c r="O1566" s="12" t="s">
        <v>5319</v>
      </c>
      <c r="P1566" s="11">
        <f ca="1">IFERROR(__xludf.DUMMYFUNCTION("COUNTA(SPLIT(Q1566,"" ""))"),166)</f>
        <v>166</v>
      </c>
      <c r="Q1566" s="11">
        <v>11</v>
      </c>
      <c r="R1566" s="11">
        <f ca="1">IFERROR(__xludf.DUMMYFUNCTION("COUNTA(SPLIT($Q1566,CHAR(10),FALSE))"),6)</f>
        <v>6</v>
      </c>
      <c r="S1566" s="2">
        <v>-0.67268772799999998</v>
      </c>
      <c r="T1566" s="2">
        <v>0.48095013199999997</v>
      </c>
      <c r="U1566" s="2">
        <v>55.38</v>
      </c>
      <c r="V1566" s="2">
        <v>9.0299999999999994</v>
      </c>
      <c r="W1566" s="2">
        <v>8.5500000000000007</v>
      </c>
      <c r="X1566" s="2">
        <v>11</v>
      </c>
      <c r="Y1566" s="2">
        <v>8.73</v>
      </c>
      <c r="Z1566" s="2">
        <v>0.17630999999999999</v>
      </c>
      <c r="AA1566" s="2">
        <v>0.15987999999999999</v>
      </c>
      <c r="AB1566" s="2">
        <v>23.265454460000001</v>
      </c>
    </row>
    <row r="1567" spans="1:28" x14ac:dyDescent="0.2">
      <c r="A1567" s="8">
        <v>3226</v>
      </c>
      <c r="B1567" s="5" t="s">
        <v>4923</v>
      </c>
      <c r="C1567" s="5" t="s">
        <v>5320</v>
      </c>
      <c r="D1567" s="5" t="s">
        <v>2855</v>
      </c>
      <c r="E1567" s="5" t="s">
        <v>5321</v>
      </c>
      <c r="F1567" s="10">
        <v>2015</v>
      </c>
      <c r="G1567" s="10" t="s">
        <v>68</v>
      </c>
      <c r="H1567" s="10"/>
      <c r="I1567" s="10">
        <v>1300</v>
      </c>
      <c r="J1567" s="10" t="s">
        <v>17</v>
      </c>
      <c r="K1567" s="10" t="s">
        <v>5322</v>
      </c>
      <c r="L1567" s="10" t="s">
        <v>30</v>
      </c>
      <c r="M1567" s="11">
        <v>3</v>
      </c>
      <c r="N1567" s="10">
        <v>2.5</v>
      </c>
      <c r="O1567" s="12" t="s">
        <v>5323</v>
      </c>
      <c r="P1567" s="11">
        <f ca="1">IFERROR(__xludf.DUMMYFUNCTION("COUNTA(SPLIT(Q1567,"" ""))"),188)</f>
        <v>188</v>
      </c>
      <c r="Q1567" s="11">
        <v>9</v>
      </c>
      <c r="R1567" s="11">
        <f ca="1">IFERROR(__xludf.DUMMYFUNCTION("COUNTA(SPLIT($Q1567,CHAR(10),FALSE))"),3)</f>
        <v>3</v>
      </c>
      <c r="S1567" s="2">
        <v>0.199687267</v>
      </c>
      <c r="T1567" s="2">
        <v>0.486170398</v>
      </c>
      <c r="U1567" s="2">
        <v>59.06</v>
      </c>
      <c r="V1567" s="2">
        <v>10.29</v>
      </c>
      <c r="W1567" s="2">
        <v>10.43</v>
      </c>
      <c r="X1567" s="2">
        <v>12</v>
      </c>
      <c r="Y1567" s="2">
        <v>8</v>
      </c>
      <c r="Z1567" s="2">
        <v>0.11494</v>
      </c>
      <c r="AA1567" s="2">
        <v>9.6070000000000003E-2</v>
      </c>
      <c r="AB1567" s="2">
        <v>17.670403019999998</v>
      </c>
    </row>
    <row r="1568" spans="1:28" x14ac:dyDescent="0.2">
      <c r="A1568" s="8">
        <v>3228</v>
      </c>
      <c r="B1568" s="5" t="s">
        <v>4923</v>
      </c>
      <c r="C1568" s="5" t="s">
        <v>5324</v>
      </c>
      <c r="D1568" s="5" t="s">
        <v>2855</v>
      </c>
      <c r="E1568" s="5" t="s">
        <v>5325</v>
      </c>
      <c r="F1568" s="10">
        <v>2015</v>
      </c>
      <c r="G1568" s="10" t="s">
        <v>68</v>
      </c>
      <c r="H1568" s="10"/>
      <c r="I1568" s="10">
        <v>900</v>
      </c>
      <c r="J1568" s="10" t="s">
        <v>17</v>
      </c>
      <c r="K1568" s="10" t="s">
        <v>2857</v>
      </c>
      <c r="L1568" s="10" t="s">
        <v>22</v>
      </c>
      <c r="M1568" s="11">
        <v>2</v>
      </c>
      <c r="N1568" s="10">
        <v>2</v>
      </c>
      <c r="O1568" s="12" t="s">
        <v>5326</v>
      </c>
      <c r="P1568" s="11">
        <f ca="1">IFERROR(__xludf.DUMMYFUNCTION("COUNTA(SPLIT(Q1568,"" ""))"),194)</f>
        <v>194</v>
      </c>
      <c r="Q1568" s="11">
        <v>15</v>
      </c>
      <c r="R1568" s="11">
        <f ca="1">IFERROR(__xludf.DUMMYFUNCTION("COUNTA(SPLIT($Q1568,CHAR(10),FALSE))"),3)</f>
        <v>3</v>
      </c>
      <c r="S1568" s="2">
        <v>-0.27995175500000002</v>
      </c>
      <c r="T1568" s="2">
        <v>0.465558315</v>
      </c>
      <c r="U1568" s="2">
        <v>76.94</v>
      </c>
      <c r="V1568" s="2">
        <v>5.76</v>
      </c>
      <c r="W1568" s="2">
        <v>6.54</v>
      </c>
      <c r="X1568" s="2">
        <v>10</v>
      </c>
      <c r="Y1568" s="2">
        <v>6.87</v>
      </c>
      <c r="Z1568" s="2">
        <v>0.18514</v>
      </c>
      <c r="AA1568" s="2">
        <v>0.17533000000000001</v>
      </c>
      <c r="AB1568" s="2">
        <v>17.91111501</v>
      </c>
    </row>
    <row r="1569" spans="1:28" x14ac:dyDescent="0.2">
      <c r="A1569" s="8">
        <v>3230</v>
      </c>
      <c r="B1569" s="5" t="s">
        <v>4923</v>
      </c>
      <c r="C1569" s="5" t="s">
        <v>5327</v>
      </c>
      <c r="D1569" s="5" t="s">
        <v>2855</v>
      </c>
      <c r="E1569" s="5" t="s">
        <v>5328</v>
      </c>
      <c r="F1569" s="10">
        <v>2015</v>
      </c>
      <c r="G1569" s="10" t="s">
        <v>68</v>
      </c>
      <c r="H1569" s="10"/>
      <c r="I1569" s="10">
        <v>1100</v>
      </c>
      <c r="J1569" s="10" t="s">
        <v>17</v>
      </c>
      <c r="K1569" s="10" t="s">
        <v>2857</v>
      </c>
      <c r="L1569" s="10" t="s">
        <v>22</v>
      </c>
      <c r="M1569" s="11">
        <v>2</v>
      </c>
      <c r="N1569" s="10">
        <v>1.5</v>
      </c>
      <c r="O1569" s="12" t="s">
        <v>5329</v>
      </c>
      <c r="P1569" s="11">
        <f ca="1">IFERROR(__xludf.DUMMYFUNCTION("COUNTA(SPLIT(Q1569,"" ""))"),181)</f>
        <v>181</v>
      </c>
      <c r="Q1569" s="11">
        <v>9</v>
      </c>
      <c r="R1569" s="11">
        <f ca="1">IFERROR(__xludf.DUMMYFUNCTION("COUNTA(SPLIT($Q1569,CHAR(10),FALSE))"),2)</f>
        <v>2</v>
      </c>
      <c r="S1569" s="2">
        <v>-2.0519782900000001</v>
      </c>
      <c r="T1569" s="2">
        <v>0.50817102599999997</v>
      </c>
      <c r="U1569" s="2">
        <v>59.64</v>
      </c>
      <c r="V1569" s="2">
        <v>9.91</v>
      </c>
      <c r="W1569" s="2">
        <v>9.7799999999999994</v>
      </c>
      <c r="X1569" s="2">
        <v>12</v>
      </c>
      <c r="Y1569" s="2">
        <v>9.1</v>
      </c>
      <c r="Z1569" s="2">
        <v>0.2702</v>
      </c>
      <c r="AA1569" s="2">
        <v>0.26750000000000002</v>
      </c>
      <c r="AB1569" s="2">
        <v>12.283695760000001</v>
      </c>
    </row>
    <row r="1570" spans="1:28" x14ac:dyDescent="0.2">
      <c r="A1570" s="8">
        <v>3231</v>
      </c>
      <c r="B1570" s="5" t="s">
        <v>4454</v>
      </c>
      <c r="C1570" s="5" t="s">
        <v>5330</v>
      </c>
      <c r="D1570" s="5" t="s">
        <v>2705</v>
      </c>
      <c r="E1570" s="14" t="s">
        <v>1402</v>
      </c>
      <c r="F1570" s="10">
        <v>2015</v>
      </c>
      <c r="G1570" s="10" t="s">
        <v>16</v>
      </c>
      <c r="H1570" s="10"/>
      <c r="I1570" s="10">
        <v>500</v>
      </c>
      <c r="J1570" s="10" t="s">
        <v>17</v>
      </c>
      <c r="K1570" s="10" t="s">
        <v>1354</v>
      </c>
      <c r="L1570" s="10" t="s">
        <v>18</v>
      </c>
      <c r="M1570" s="11">
        <v>1</v>
      </c>
      <c r="N1570" s="10">
        <v>1</v>
      </c>
      <c r="O1570" s="12" t="s">
        <v>5331</v>
      </c>
      <c r="P1570" s="11">
        <f ca="1">IFERROR(__xludf.DUMMYFUNCTION("COUNTA(SPLIT(Q1570,"" ""))"),159)</f>
        <v>159</v>
      </c>
      <c r="Q1570" s="11">
        <v>21</v>
      </c>
      <c r="R1570" s="11">
        <f ca="1">IFERROR(__xludf.DUMMYFUNCTION("COUNTA(SPLIT($Q1570,CHAR(10),FALSE))"),1)</f>
        <v>1</v>
      </c>
      <c r="S1570" s="2">
        <v>-0.57541469999999995</v>
      </c>
      <c r="T1570" s="2">
        <v>0.46240350899999999</v>
      </c>
      <c r="U1570" s="2">
        <v>87.95</v>
      </c>
      <c r="V1570" s="2">
        <v>2.87</v>
      </c>
      <c r="W1570" s="2">
        <v>2.2599999999999998</v>
      </c>
      <c r="X1570" s="2">
        <v>7</v>
      </c>
      <c r="Y1570" s="2">
        <v>6.1</v>
      </c>
      <c r="Z1570" s="2">
        <v>0.11212999999999999</v>
      </c>
      <c r="AA1570" s="2">
        <v>0.12573000000000001</v>
      </c>
      <c r="AB1570" s="2">
        <v>25.402072109999999</v>
      </c>
    </row>
    <row r="1571" spans="1:28" x14ac:dyDescent="0.2">
      <c r="A1571" s="8">
        <v>3232</v>
      </c>
      <c r="B1571" s="5" t="s">
        <v>5332</v>
      </c>
      <c r="C1571" s="5" t="s">
        <v>5333</v>
      </c>
      <c r="D1571" s="5" t="s">
        <v>1450</v>
      </c>
      <c r="E1571" s="5" t="s">
        <v>1451</v>
      </c>
      <c r="F1571" s="10">
        <v>2015</v>
      </c>
      <c r="G1571" s="10" t="s">
        <v>16</v>
      </c>
      <c r="H1571" s="10"/>
      <c r="I1571" s="10">
        <v>500</v>
      </c>
      <c r="J1571" s="10" t="s">
        <v>51</v>
      </c>
      <c r="K1571" s="10" t="s">
        <v>1354</v>
      </c>
      <c r="L1571" s="10" t="s">
        <v>18</v>
      </c>
      <c r="M1571" s="11">
        <v>1</v>
      </c>
      <c r="N1571" s="10">
        <v>1</v>
      </c>
      <c r="O1571" s="12" t="s">
        <v>5334</v>
      </c>
      <c r="P1571" s="11">
        <f ca="1">IFERROR(__xludf.DUMMYFUNCTION("COUNTA(SPLIT(Q1571,"" ""))"),181)</f>
        <v>181</v>
      </c>
      <c r="Q1571" s="11">
        <v>15</v>
      </c>
      <c r="R1571" s="11">
        <f ca="1">IFERROR(__xludf.DUMMYFUNCTION("COUNTA(SPLIT($Q1571,CHAR(10),FALSE))"),1)</f>
        <v>1</v>
      </c>
      <c r="S1571" s="2">
        <v>-0.83822376399999998</v>
      </c>
      <c r="T1571" s="2">
        <v>0.49039569999999999</v>
      </c>
      <c r="U1571" s="2">
        <v>83.35</v>
      </c>
      <c r="V1571" s="2">
        <v>4.63</v>
      </c>
      <c r="W1571" s="2">
        <v>3.64</v>
      </c>
      <c r="X1571" s="2">
        <v>8</v>
      </c>
      <c r="Y1571" s="2">
        <v>5.72</v>
      </c>
      <c r="Z1571" s="2">
        <v>8.1589999999999996E-2</v>
      </c>
      <c r="AA1571" s="2">
        <v>7.5359999999999996E-2</v>
      </c>
      <c r="AB1571" s="2">
        <v>34.561097459999999</v>
      </c>
    </row>
    <row r="1572" spans="1:28" x14ac:dyDescent="0.2">
      <c r="A1572" s="8">
        <v>3233</v>
      </c>
      <c r="B1572" s="5" t="s">
        <v>5335</v>
      </c>
      <c r="C1572" s="5" t="s">
        <v>5336</v>
      </c>
      <c r="D1572" s="5" t="s">
        <v>1450</v>
      </c>
      <c r="E1572" s="5" t="s">
        <v>1451</v>
      </c>
      <c r="F1572" s="10">
        <v>2015</v>
      </c>
      <c r="G1572" s="10" t="s">
        <v>16</v>
      </c>
      <c r="H1572" s="10"/>
      <c r="I1572" s="10">
        <v>500</v>
      </c>
      <c r="J1572" s="10" t="s">
        <v>877</v>
      </c>
      <c r="K1572" s="10" t="s">
        <v>1354</v>
      </c>
      <c r="L1572" s="10" t="s">
        <v>22</v>
      </c>
      <c r="M1572" s="11">
        <v>2</v>
      </c>
      <c r="N1572" s="10">
        <v>1.5</v>
      </c>
      <c r="O1572" s="12" t="s">
        <v>5337</v>
      </c>
      <c r="P1572" s="11">
        <f ca="1">IFERROR(__xludf.DUMMYFUNCTION("COUNTA(SPLIT(Q1572,"" ""))"),163)</f>
        <v>163</v>
      </c>
      <c r="Q1572" s="11">
        <v>16</v>
      </c>
      <c r="R1572" s="11">
        <f ca="1">IFERROR(__xludf.DUMMYFUNCTION("COUNTA(SPLIT($Q1572,CHAR(10),FALSE))"),1)</f>
        <v>1</v>
      </c>
      <c r="S1572" s="2">
        <v>0.43831363699999998</v>
      </c>
      <c r="T1572" s="2">
        <v>0.49320198700000001</v>
      </c>
      <c r="U1572" s="2">
        <v>94.25</v>
      </c>
      <c r="V1572" s="2">
        <v>2.64</v>
      </c>
      <c r="W1572" s="2">
        <v>2.65</v>
      </c>
      <c r="X1572" s="2">
        <v>7</v>
      </c>
      <c r="Y1572" s="2">
        <v>5.59</v>
      </c>
      <c r="Z1572" s="2">
        <v>4.9489999999999999E-2</v>
      </c>
      <c r="AA1572" s="2">
        <v>5.3990000000000003E-2</v>
      </c>
      <c r="AB1572" s="2">
        <v>30.101494200000001</v>
      </c>
    </row>
    <row r="1573" spans="1:28" x14ac:dyDescent="0.2">
      <c r="A1573" s="8">
        <v>3235</v>
      </c>
      <c r="B1573" s="5" t="s">
        <v>5338</v>
      </c>
      <c r="C1573" s="5" t="s">
        <v>5339</v>
      </c>
      <c r="D1573" s="5"/>
      <c r="E1573" s="5" t="s">
        <v>5340</v>
      </c>
      <c r="F1573" s="10">
        <v>2015</v>
      </c>
      <c r="G1573" s="10" t="s">
        <v>68</v>
      </c>
      <c r="H1573" s="10"/>
      <c r="I1573" s="10">
        <v>1300</v>
      </c>
      <c r="J1573" s="10" t="s">
        <v>17</v>
      </c>
      <c r="K1573" s="10" t="s">
        <v>1354</v>
      </c>
      <c r="L1573" s="10" t="s">
        <v>18</v>
      </c>
      <c r="M1573" s="11">
        <v>1</v>
      </c>
      <c r="N1573" s="10">
        <v>1</v>
      </c>
      <c r="O1573" s="12" t="s">
        <v>5341</v>
      </c>
      <c r="P1573" s="11">
        <f ca="1">IFERROR(__xludf.DUMMYFUNCTION("COUNTA(SPLIT(Q1573,"" ""))"),197)</f>
        <v>197</v>
      </c>
      <c r="Q1573" s="11">
        <v>9</v>
      </c>
      <c r="R1573" s="11">
        <f ca="1">IFERROR(__xludf.DUMMYFUNCTION("COUNTA(SPLIT($Q1573,CHAR(10),FALSE))"),2)</f>
        <v>2</v>
      </c>
      <c r="S1573" s="2">
        <v>-0.93937475800000003</v>
      </c>
      <c r="T1573" s="2">
        <v>0.47661584200000001</v>
      </c>
      <c r="U1573" s="2">
        <v>55.47</v>
      </c>
      <c r="V1573" s="2">
        <v>10.99</v>
      </c>
      <c r="W1573" s="2">
        <v>12.69</v>
      </c>
      <c r="X1573" s="2">
        <v>12</v>
      </c>
      <c r="Y1573" s="2">
        <v>9.19</v>
      </c>
      <c r="Z1573" s="2">
        <v>0.25345000000000001</v>
      </c>
      <c r="AA1573" s="2">
        <v>0.21407000000000001</v>
      </c>
      <c r="AB1573" s="2">
        <v>12.374353409999999</v>
      </c>
    </row>
    <row r="1574" spans="1:28" x14ac:dyDescent="0.2">
      <c r="A1574" s="8">
        <v>3236</v>
      </c>
      <c r="B1574" s="5" t="s">
        <v>5342</v>
      </c>
      <c r="C1574" s="5" t="s">
        <v>5343</v>
      </c>
      <c r="D1574" s="5"/>
      <c r="E1574" s="5" t="s">
        <v>5344</v>
      </c>
      <c r="F1574" s="10">
        <v>2015</v>
      </c>
      <c r="G1574" s="10" t="s">
        <v>16</v>
      </c>
      <c r="H1574" s="10"/>
      <c r="I1574" s="10">
        <v>500</v>
      </c>
      <c r="J1574" s="10" t="s">
        <v>17</v>
      </c>
      <c r="K1574" s="10" t="s">
        <v>1354</v>
      </c>
      <c r="L1574" s="10" t="s">
        <v>18</v>
      </c>
      <c r="M1574" s="11">
        <v>1</v>
      </c>
      <c r="N1574" s="10">
        <v>1</v>
      </c>
      <c r="O1574" s="12" t="s">
        <v>5345</v>
      </c>
      <c r="P1574" s="11">
        <f ca="1">IFERROR(__xludf.DUMMYFUNCTION("COUNTA(SPLIT(Q1574,"" ""))"),170)</f>
        <v>170</v>
      </c>
      <c r="Q1574" s="11">
        <v>21</v>
      </c>
      <c r="R1574" s="11">
        <f ca="1">IFERROR(__xludf.DUMMYFUNCTION("COUNTA(SPLIT($Q1574,CHAR(10),FALSE))"),3)</f>
        <v>3</v>
      </c>
      <c r="S1574" s="2">
        <v>0.62587833999999998</v>
      </c>
      <c r="T1574" s="2">
        <v>0.52909606499999995</v>
      </c>
      <c r="U1574" s="2">
        <v>87.93</v>
      </c>
      <c r="V1574" s="2">
        <v>2.98</v>
      </c>
      <c r="W1574" s="2">
        <v>2.48</v>
      </c>
      <c r="X1574" s="2">
        <v>5</v>
      </c>
      <c r="Y1574" s="2">
        <v>5.07</v>
      </c>
      <c r="Z1574" s="2">
        <v>0.10748000000000001</v>
      </c>
      <c r="AA1574" s="2">
        <v>0.10748000000000001</v>
      </c>
      <c r="AB1574" s="2">
        <v>27.6102104</v>
      </c>
    </row>
    <row r="1575" spans="1:28" x14ac:dyDescent="0.2">
      <c r="A1575" s="8">
        <v>3237</v>
      </c>
      <c r="B1575" s="5" t="s">
        <v>5346</v>
      </c>
      <c r="C1575" s="5" t="s">
        <v>5347</v>
      </c>
      <c r="D1575" s="5"/>
      <c r="E1575" s="5" t="s">
        <v>5348</v>
      </c>
      <c r="F1575" s="10">
        <v>2015</v>
      </c>
      <c r="G1575" s="10" t="s">
        <v>68</v>
      </c>
      <c r="H1575" s="10"/>
      <c r="I1575" s="10">
        <v>1300</v>
      </c>
      <c r="J1575" s="10" t="s">
        <v>17</v>
      </c>
      <c r="K1575" s="10" t="s">
        <v>1354</v>
      </c>
      <c r="L1575" s="10" t="s">
        <v>22</v>
      </c>
      <c r="M1575" s="11">
        <v>2</v>
      </c>
      <c r="N1575" s="10">
        <v>1.5</v>
      </c>
      <c r="O1575" s="12" t="s">
        <v>5349</v>
      </c>
      <c r="P1575" s="11">
        <f ca="1">IFERROR(__xludf.DUMMYFUNCTION("COUNTA(SPLIT(Q1575,"" ""))"),176)</f>
        <v>176</v>
      </c>
      <c r="Q1575" s="11">
        <v>9</v>
      </c>
      <c r="R1575" s="11">
        <f ca="1">IFERROR(__xludf.DUMMYFUNCTION("COUNTA(SPLIT($Q1575,CHAR(10),FALSE))"),3)</f>
        <v>3</v>
      </c>
      <c r="S1575" s="2">
        <v>-1.686057742</v>
      </c>
      <c r="T1575" s="2">
        <v>0.500360955</v>
      </c>
      <c r="U1575" s="2">
        <v>40.14</v>
      </c>
      <c r="V1575" s="2">
        <v>12.55</v>
      </c>
      <c r="W1575" s="2">
        <v>13.61</v>
      </c>
      <c r="X1575" s="2">
        <v>14</v>
      </c>
      <c r="Y1575" s="2">
        <v>9.61</v>
      </c>
      <c r="Z1575" s="2">
        <v>0.21883</v>
      </c>
      <c r="AA1575" s="2">
        <v>0.20713000000000001</v>
      </c>
      <c r="AB1575" s="2">
        <v>17.372145969999998</v>
      </c>
    </row>
    <row r="1576" spans="1:28" x14ac:dyDescent="0.2">
      <c r="A1576" s="8">
        <v>3238</v>
      </c>
      <c r="B1576" s="5" t="s">
        <v>5350</v>
      </c>
      <c r="C1576" s="5" t="s">
        <v>5351</v>
      </c>
      <c r="D1576" s="5"/>
      <c r="E1576" s="5" t="s">
        <v>5352</v>
      </c>
      <c r="F1576" s="10">
        <v>2015</v>
      </c>
      <c r="G1576" s="10" t="s">
        <v>16</v>
      </c>
      <c r="H1576" s="10"/>
      <c r="I1576" s="10">
        <v>500</v>
      </c>
      <c r="J1576" s="10" t="s">
        <v>17</v>
      </c>
      <c r="K1576" s="10" t="s">
        <v>1354</v>
      </c>
      <c r="L1576" s="10" t="s">
        <v>18</v>
      </c>
      <c r="M1576" s="11">
        <v>1</v>
      </c>
      <c r="N1576" s="10">
        <v>1</v>
      </c>
      <c r="O1576" s="12" t="s">
        <v>5353</v>
      </c>
      <c r="P1576" s="11">
        <f ca="1">IFERROR(__xludf.DUMMYFUNCTION("COUNTA(SPLIT(Q1576,"" ""))"),151)</f>
        <v>151</v>
      </c>
      <c r="Q1576" s="11">
        <v>17</v>
      </c>
      <c r="R1576" s="11">
        <f ca="1">IFERROR(__xludf.DUMMYFUNCTION("COUNTA(SPLIT($Q1576,CHAR(10),FALSE))"),7)</f>
        <v>7</v>
      </c>
      <c r="S1576" s="2">
        <v>1.332118919</v>
      </c>
      <c r="T1576" s="2">
        <v>0.54849030099999996</v>
      </c>
      <c r="U1576" s="2">
        <v>92.62</v>
      </c>
      <c r="V1576" s="2">
        <v>2.59</v>
      </c>
      <c r="W1576" s="2">
        <v>1.9</v>
      </c>
      <c r="X1576" s="2">
        <v>6</v>
      </c>
      <c r="Y1576" s="2">
        <v>5.72</v>
      </c>
      <c r="Z1576" s="2">
        <v>-1.4120000000000001E-2</v>
      </c>
      <c r="AA1576" s="2">
        <v>1.026E-2</v>
      </c>
      <c r="AB1576" s="2">
        <v>22.96443365</v>
      </c>
    </row>
    <row r="1577" spans="1:28" x14ac:dyDescent="0.2">
      <c r="A1577" s="8">
        <v>3239</v>
      </c>
      <c r="B1577" s="5" t="s">
        <v>5354</v>
      </c>
      <c r="C1577" s="5" t="s">
        <v>5355</v>
      </c>
      <c r="D1577" s="5" t="s">
        <v>1450</v>
      </c>
      <c r="E1577" s="5" t="s">
        <v>1451</v>
      </c>
      <c r="F1577" s="10">
        <v>2015</v>
      </c>
      <c r="G1577" s="10" t="s">
        <v>16</v>
      </c>
      <c r="H1577" s="10"/>
      <c r="I1577" s="10">
        <v>700</v>
      </c>
      <c r="J1577" s="10" t="s">
        <v>51</v>
      </c>
      <c r="K1577" s="10" t="s">
        <v>1354</v>
      </c>
      <c r="L1577" s="10" t="s">
        <v>22</v>
      </c>
      <c r="M1577" s="11">
        <v>2</v>
      </c>
      <c r="N1577" s="10">
        <v>1.5</v>
      </c>
      <c r="O1577" s="12" t="s">
        <v>5356</v>
      </c>
      <c r="P1577" s="11">
        <f ca="1">IFERROR(__xludf.DUMMYFUNCTION("COUNTA(SPLIT(Q1577,"" ""))"),158)</f>
        <v>158</v>
      </c>
      <c r="Q1577" s="11">
        <v>14</v>
      </c>
      <c r="R1577" s="11">
        <f ca="1">IFERROR(__xludf.DUMMYFUNCTION("COUNTA(SPLIT($Q1577,CHAR(10),FALSE))"),1)</f>
        <v>1</v>
      </c>
      <c r="S1577" s="2">
        <v>5.2490473000000003E-2</v>
      </c>
      <c r="T1577" s="2">
        <v>0.51624530499999999</v>
      </c>
      <c r="U1577" s="2">
        <v>87.76</v>
      </c>
      <c r="V1577" s="2">
        <v>3.82</v>
      </c>
      <c r="W1577" s="2">
        <v>2.79</v>
      </c>
      <c r="X1577" s="2">
        <v>6</v>
      </c>
      <c r="Y1577" s="2">
        <v>6.69</v>
      </c>
      <c r="Z1577" s="2">
        <v>6.2659999999999993E-2</v>
      </c>
      <c r="AA1577" s="2">
        <v>6.4979999999999996E-2</v>
      </c>
      <c r="AB1577" s="2">
        <v>31.63276231</v>
      </c>
    </row>
    <row r="1578" spans="1:28" x14ac:dyDescent="0.2">
      <c r="A1578" s="8">
        <v>3240</v>
      </c>
      <c r="B1578" s="5" t="s">
        <v>5357</v>
      </c>
      <c r="C1578" s="5" t="s">
        <v>5358</v>
      </c>
      <c r="D1578" s="5" t="s">
        <v>2705</v>
      </c>
      <c r="E1578" s="14" t="s">
        <v>1402</v>
      </c>
      <c r="F1578" s="10">
        <v>2015</v>
      </c>
      <c r="G1578" s="10" t="s">
        <v>16</v>
      </c>
      <c r="H1578" s="10"/>
      <c r="I1578" s="10">
        <v>700</v>
      </c>
      <c r="J1578" s="10" t="s">
        <v>17</v>
      </c>
      <c r="K1578" s="10" t="s">
        <v>1354</v>
      </c>
      <c r="L1578" s="10" t="s">
        <v>22</v>
      </c>
      <c r="M1578" s="11">
        <v>2</v>
      </c>
      <c r="N1578" s="10">
        <v>1.5</v>
      </c>
      <c r="O1578" s="12" t="s">
        <v>5359</v>
      </c>
      <c r="P1578" s="11">
        <f ca="1">IFERROR(__xludf.DUMMYFUNCTION("COUNTA(SPLIT(Q1578,"" ""))"),165)</f>
        <v>165</v>
      </c>
      <c r="Q1578" s="11">
        <v>14</v>
      </c>
      <c r="R1578" s="11">
        <f ca="1">IFERROR(__xludf.DUMMYFUNCTION("COUNTA(SPLIT($Q1578,CHAR(10),FALSE))"),2)</f>
        <v>2</v>
      </c>
      <c r="S1578" s="2">
        <v>1.5978698410000001</v>
      </c>
      <c r="T1578" s="2">
        <v>0.596348832</v>
      </c>
      <c r="U1578" s="2">
        <v>84.22</v>
      </c>
      <c r="V1578" s="2">
        <v>4.21</v>
      </c>
      <c r="W1578" s="2">
        <v>4.32</v>
      </c>
      <c r="X1578" s="2">
        <v>7</v>
      </c>
      <c r="Y1578" s="2">
        <v>6.21</v>
      </c>
      <c r="Z1578" s="2">
        <v>0.10079</v>
      </c>
      <c r="AA1578" s="2">
        <v>0.11148</v>
      </c>
      <c r="AB1578" s="2">
        <v>20.009639360000001</v>
      </c>
    </row>
    <row r="1579" spans="1:28" x14ac:dyDescent="0.2">
      <c r="A1579" s="8">
        <v>3241</v>
      </c>
      <c r="B1579" s="5" t="s">
        <v>5360</v>
      </c>
      <c r="C1579" s="5" t="s">
        <v>5361</v>
      </c>
      <c r="D1579" s="5" t="s">
        <v>2705</v>
      </c>
      <c r="E1579" s="14" t="s">
        <v>1402</v>
      </c>
      <c r="F1579" s="10">
        <v>2015</v>
      </c>
      <c r="G1579" s="10" t="s">
        <v>16</v>
      </c>
      <c r="H1579" s="10"/>
      <c r="I1579" s="10">
        <v>500</v>
      </c>
      <c r="J1579" s="10" t="s">
        <v>17</v>
      </c>
      <c r="K1579" s="10" t="s">
        <v>1354</v>
      </c>
      <c r="L1579" s="10" t="s">
        <v>22</v>
      </c>
      <c r="M1579" s="11">
        <v>2</v>
      </c>
      <c r="N1579" s="10">
        <v>1.5</v>
      </c>
      <c r="O1579" s="12" t="s">
        <v>5362</v>
      </c>
      <c r="P1579" s="11">
        <f ca="1">IFERROR(__xludf.DUMMYFUNCTION("COUNTA(SPLIT(Q1579,"" ""))"),195)</f>
        <v>195</v>
      </c>
      <c r="Q1579" s="11">
        <v>23</v>
      </c>
      <c r="R1579" s="11">
        <f ca="1">IFERROR(__xludf.DUMMYFUNCTION("COUNTA(SPLIT($Q1579,CHAR(10),FALSE))"),1)</f>
        <v>1</v>
      </c>
      <c r="S1579" s="2">
        <v>0.15531612</v>
      </c>
      <c r="T1579" s="2">
        <v>0.48496229499999999</v>
      </c>
      <c r="U1579" s="2">
        <v>92.37</v>
      </c>
      <c r="V1579" s="2">
        <v>2.48</v>
      </c>
      <c r="W1579" s="2">
        <v>1.76</v>
      </c>
      <c r="X1579" s="2">
        <v>7</v>
      </c>
      <c r="Y1579" s="2">
        <v>5.1100000000000003</v>
      </c>
      <c r="Z1579" s="2">
        <v>6.5869999999999998E-2</v>
      </c>
      <c r="AA1579" s="2">
        <v>4.5240000000000002E-2</v>
      </c>
      <c r="AB1579" s="2">
        <v>29.80940768</v>
      </c>
    </row>
    <row r="1580" spans="1:28" x14ac:dyDescent="0.2">
      <c r="A1580" s="8">
        <v>3243</v>
      </c>
      <c r="B1580" s="5" t="s">
        <v>5363</v>
      </c>
      <c r="C1580" s="5" t="s">
        <v>5364</v>
      </c>
      <c r="D1580" s="5"/>
      <c r="E1580" s="5" t="s">
        <v>5365</v>
      </c>
      <c r="F1580" s="10">
        <v>2015</v>
      </c>
      <c r="G1580" s="10" t="s">
        <v>68</v>
      </c>
      <c r="H1580" s="10"/>
      <c r="I1580" s="10">
        <v>1300</v>
      </c>
      <c r="J1580" s="10" t="s">
        <v>17</v>
      </c>
      <c r="K1580" s="10" t="s">
        <v>1354</v>
      </c>
      <c r="L1580" s="10" t="s">
        <v>18</v>
      </c>
      <c r="M1580" s="11">
        <v>1</v>
      </c>
      <c r="N1580" s="10">
        <v>1</v>
      </c>
      <c r="O1580" s="12" t="s">
        <v>5366</v>
      </c>
      <c r="P1580" s="11">
        <f ca="1">IFERROR(__xludf.DUMMYFUNCTION("COUNTA(SPLIT(Q1580,"" ""))"),183)</f>
        <v>183</v>
      </c>
      <c r="Q1580" s="11">
        <v>8</v>
      </c>
      <c r="R1580" s="11">
        <f ca="1">IFERROR(__xludf.DUMMYFUNCTION("COUNTA(SPLIT($Q1580,CHAR(10),FALSE))"),1)</f>
        <v>1</v>
      </c>
      <c r="S1580" s="2">
        <v>0.63318605500000003</v>
      </c>
      <c r="T1580" s="2">
        <v>0.55066669199999996</v>
      </c>
      <c r="U1580" s="2">
        <v>71.28</v>
      </c>
      <c r="V1580" s="2">
        <v>9</v>
      </c>
      <c r="W1580" s="2">
        <v>9.3800000000000008</v>
      </c>
      <c r="X1580" s="2">
        <v>10</v>
      </c>
      <c r="Y1580" s="2">
        <v>6.84</v>
      </c>
      <c r="Z1580" s="2">
        <v>0.15071000000000001</v>
      </c>
      <c r="AA1580" s="2">
        <v>0.14674999999999999</v>
      </c>
      <c r="AB1580" s="2">
        <v>20.18126475</v>
      </c>
    </row>
    <row r="1581" spans="1:28" x14ac:dyDescent="0.2">
      <c r="A1581" s="8">
        <v>3244</v>
      </c>
      <c r="B1581" s="5" t="s">
        <v>5367</v>
      </c>
      <c r="C1581" s="5" t="s">
        <v>5368</v>
      </c>
      <c r="D1581" s="5"/>
      <c r="E1581" s="5" t="s">
        <v>5369</v>
      </c>
      <c r="F1581" s="10">
        <v>2015</v>
      </c>
      <c r="G1581" s="10" t="s">
        <v>68</v>
      </c>
      <c r="H1581" s="10"/>
      <c r="I1581" s="10">
        <v>1100</v>
      </c>
      <c r="J1581" s="10" t="s">
        <v>17</v>
      </c>
      <c r="K1581" s="10" t="s">
        <v>1354</v>
      </c>
      <c r="L1581" s="10" t="s">
        <v>18</v>
      </c>
      <c r="M1581" s="11">
        <v>1</v>
      </c>
      <c r="N1581" s="10">
        <v>1</v>
      </c>
      <c r="O1581" s="12" t="s">
        <v>5370</v>
      </c>
      <c r="P1581" s="11">
        <f ca="1">IFERROR(__xludf.DUMMYFUNCTION("COUNTA(SPLIT(Q1581,"" ""))"),182)</f>
        <v>182</v>
      </c>
      <c r="Q1581" s="11">
        <v>10</v>
      </c>
      <c r="R1581" s="11">
        <f ca="1">IFERROR(__xludf.DUMMYFUNCTION("COUNTA(SPLIT($Q1581,CHAR(10),FALSE))"),2)</f>
        <v>2</v>
      </c>
      <c r="S1581" s="2">
        <v>-0.85435202099999996</v>
      </c>
      <c r="T1581" s="2">
        <v>0.52090220799999998</v>
      </c>
      <c r="U1581" s="2">
        <v>52.27</v>
      </c>
      <c r="V1581" s="2">
        <v>10.44</v>
      </c>
      <c r="W1581" s="2">
        <v>11.29</v>
      </c>
      <c r="X1581" s="2">
        <v>12</v>
      </c>
      <c r="Y1581" s="2">
        <v>8.65</v>
      </c>
      <c r="Z1581" s="2">
        <v>0.13500000000000001</v>
      </c>
      <c r="AA1581" s="2">
        <v>0.12728</v>
      </c>
      <c r="AB1581" s="2">
        <v>14.1627688</v>
      </c>
    </row>
    <row r="1582" spans="1:28" x14ac:dyDescent="0.2">
      <c r="A1582" s="8">
        <v>3245</v>
      </c>
      <c r="B1582" s="5" t="s">
        <v>5371</v>
      </c>
      <c r="C1582" s="5" t="s">
        <v>5372</v>
      </c>
      <c r="D1582" s="5" t="s">
        <v>1450</v>
      </c>
      <c r="E1582" s="5" t="s">
        <v>1451</v>
      </c>
      <c r="F1582" s="10">
        <v>2015</v>
      </c>
      <c r="G1582" s="10" t="s">
        <v>16</v>
      </c>
      <c r="H1582" s="10"/>
      <c r="I1582" s="10">
        <v>500</v>
      </c>
      <c r="J1582" s="10" t="s">
        <v>17</v>
      </c>
      <c r="K1582" s="10" t="s">
        <v>1354</v>
      </c>
      <c r="L1582" s="10" t="s">
        <v>18</v>
      </c>
      <c r="M1582" s="11">
        <v>1</v>
      </c>
      <c r="N1582" s="10">
        <v>1</v>
      </c>
      <c r="O1582" s="12" t="s">
        <v>5373</v>
      </c>
      <c r="P1582" s="11">
        <f ca="1">IFERROR(__xludf.DUMMYFUNCTION("COUNTA(SPLIT(Q1582,"" ""))"),190)</f>
        <v>190</v>
      </c>
      <c r="Q1582" s="11">
        <v>17</v>
      </c>
      <c r="R1582" s="11">
        <f ca="1">IFERROR(__xludf.DUMMYFUNCTION("COUNTA(SPLIT($Q1582,CHAR(10),FALSE))"),1)</f>
        <v>1</v>
      </c>
      <c r="S1582" s="2">
        <v>-0.40738137699999999</v>
      </c>
      <c r="T1582" s="2">
        <v>0.50500579400000001</v>
      </c>
      <c r="U1582" s="2">
        <v>80.61</v>
      </c>
      <c r="V1582" s="2">
        <v>4.79</v>
      </c>
      <c r="W1582" s="2">
        <v>4.25</v>
      </c>
      <c r="X1582" s="2">
        <v>8</v>
      </c>
      <c r="Y1582" s="2">
        <v>5.69</v>
      </c>
      <c r="Z1582" s="2">
        <v>1.5789999999999998E-2</v>
      </c>
      <c r="AA1582" s="2">
        <v>8.8000000000000003E-4</v>
      </c>
      <c r="AB1582" s="2">
        <v>25.84223604</v>
      </c>
    </row>
    <row r="1583" spans="1:28" x14ac:dyDescent="0.2">
      <c r="A1583" s="8">
        <v>3246</v>
      </c>
      <c r="B1583" s="5" t="s">
        <v>5374</v>
      </c>
      <c r="C1583" s="5" t="s">
        <v>5375</v>
      </c>
      <c r="D1583" s="5"/>
      <c r="E1583" s="5" t="s">
        <v>5376</v>
      </c>
      <c r="F1583" s="10">
        <v>2015</v>
      </c>
      <c r="G1583" s="10" t="s">
        <v>68</v>
      </c>
      <c r="H1583" s="10"/>
      <c r="I1583" s="10">
        <v>1100</v>
      </c>
      <c r="J1583" s="10" t="s">
        <v>17</v>
      </c>
      <c r="K1583" s="10" t="s">
        <v>1354</v>
      </c>
      <c r="L1583" s="10" t="s">
        <v>18</v>
      </c>
      <c r="M1583" s="11">
        <v>1</v>
      </c>
      <c r="N1583" s="10">
        <v>1</v>
      </c>
      <c r="O1583" s="12" t="s">
        <v>5377</v>
      </c>
      <c r="P1583" s="11">
        <f ca="1">IFERROR(__xludf.DUMMYFUNCTION("COUNTA(SPLIT(Q1583,"" ""))"),156)</f>
        <v>156</v>
      </c>
      <c r="Q1583" s="11">
        <v>10</v>
      </c>
      <c r="R1583" s="11">
        <f ca="1">IFERROR(__xludf.DUMMYFUNCTION("COUNTA(SPLIT($Q1583,CHAR(10),FALSE))"),1)</f>
        <v>1</v>
      </c>
      <c r="S1583" s="2">
        <v>-0.85882676300000005</v>
      </c>
      <c r="T1583" s="2">
        <v>0.463848133</v>
      </c>
      <c r="U1583" s="2">
        <v>56.72</v>
      </c>
      <c r="V1583" s="2">
        <v>9.25</v>
      </c>
      <c r="W1583" s="2">
        <v>8.9499999999999993</v>
      </c>
      <c r="X1583" s="2">
        <v>11</v>
      </c>
      <c r="Y1583" s="2">
        <v>8.94</v>
      </c>
      <c r="Z1583" s="2">
        <v>0.2198</v>
      </c>
      <c r="AA1583" s="2">
        <v>0.21487999999999999</v>
      </c>
      <c r="AB1583" s="2">
        <v>17.503707940000002</v>
      </c>
    </row>
    <row r="1584" spans="1:28" x14ac:dyDescent="0.2">
      <c r="A1584" s="8">
        <v>3247</v>
      </c>
      <c r="B1584" s="5" t="s">
        <v>5378</v>
      </c>
      <c r="C1584" s="5" t="s">
        <v>5379</v>
      </c>
      <c r="D1584" s="5" t="s">
        <v>2682</v>
      </c>
      <c r="E1584" s="14" t="s">
        <v>1402</v>
      </c>
      <c r="F1584" s="10">
        <v>2015</v>
      </c>
      <c r="G1584" s="10" t="s">
        <v>16</v>
      </c>
      <c r="H1584" s="10"/>
      <c r="I1584" s="10">
        <v>300</v>
      </c>
      <c r="J1584" s="10" t="s">
        <v>51</v>
      </c>
      <c r="K1584" s="10" t="s">
        <v>1354</v>
      </c>
      <c r="L1584" s="10" t="s">
        <v>18</v>
      </c>
      <c r="M1584" s="11">
        <v>1</v>
      </c>
      <c r="N1584" s="10">
        <v>1</v>
      </c>
      <c r="O1584" s="12" t="s">
        <v>5380</v>
      </c>
      <c r="P1584" s="11">
        <f ca="1">IFERROR(__xludf.DUMMYFUNCTION("COUNTA(SPLIT(Q1584,"" ""))"),179)</f>
        <v>179</v>
      </c>
      <c r="Q1584" s="11">
        <v>25</v>
      </c>
      <c r="R1584" s="11">
        <f ca="1">IFERROR(__xludf.DUMMYFUNCTION("COUNTA(SPLIT($Q1584,CHAR(10),FALSE))"),1)</f>
        <v>1</v>
      </c>
      <c r="S1584" s="2">
        <v>0.56879165300000001</v>
      </c>
      <c r="T1584" s="2">
        <v>0.53530983099999996</v>
      </c>
      <c r="U1584" s="2">
        <v>92.75</v>
      </c>
      <c r="V1584" s="2">
        <v>2.1</v>
      </c>
      <c r="W1584" s="2">
        <v>0.4</v>
      </c>
      <c r="X1584" s="2">
        <v>6</v>
      </c>
      <c r="Y1584" s="2">
        <v>5.67</v>
      </c>
      <c r="Z1584" s="2">
        <v>-1.172E-2</v>
      </c>
      <c r="AA1584" s="2">
        <v>-7.2199999999999999E-3</v>
      </c>
      <c r="AB1584" s="2">
        <v>36.676766469999997</v>
      </c>
    </row>
    <row r="1585" spans="1:28" x14ac:dyDescent="0.2">
      <c r="A1585" s="8">
        <v>3248</v>
      </c>
      <c r="B1585" s="5" t="s">
        <v>5381</v>
      </c>
      <c r="C1585" s="5" t="s">
        <v>5382</v>
      </c>
      <c r="D1585" s="5" t="s">
        <v>1401</v>
      </c>
      <c r="E1585" s="14" t="s">
        <v>1402</v>
      </c>
      <c r="F1585" s="10">
        <v>2015</v>
      </c>
      <c r="G1585" s="10" t="s">
        <v>16</v>
      </c>
      <c r="H1585" s="10"/>
      <c r="I1585" s="10">
        <v>500</v>
      </c>
      <c r="J1585" s="10" t="s">
        <v>51</v>
      </c>
      <c r="K1585" s="10" t="s">
        <v>1354</v>
      </c>
      <c r="L1585" s="10" t="s">
        <v>18</v>
      </c>
      <c r="M1585" s="11">
        <v>1</v>
      </c>
      <c r="N1585" s="10">
        <v>1</v>
      </c>
      <c r="O1585" s="12" t="s">
        <v>5383</v>
      </c>
      <c r="P1585" s="11">
        <f ca="1">IFERROR(__xludf.DUMMYFUNCTION("COUNTA(SPLIT(Q1585,"" ""))"),195)</f>
        <v>195</v>
      </c>
      <c r="Q1585" s="11">
        <v>23</v>
      </c>
      <c r="R1585" s="11">
        <f ca="1">IFERROR(__xludf.DUMMYFUNCTION("COUNTA(SPLIT($Q1585,CHAR(10),FALSE))"),6)</f>
        <v>6</v>
      </c>
      <c r="S1585" s="2">
        <v>-0.81319374899999997</v>
      </c>
      <c r="T1585" s="2">
        <v>0.46920362500000001</v>
      </c>
      <c r="U1585" s="2">
        <v>73.72</v>
      </c>
      <c r="V1585" s="2">
        <v>5.08</v>
      </c>
      <c r="W1585" s="2">
        <v>4.71</v>
      </c>
      <c r="X1585" s="2">
        <v>9</v>
      </c>
      <c r="Y1585" s="2">
        <v>6.57</v>
      </c>
      <c r="Z1585" s="2">
        <v>0.13269</v>
      </c>
      <c r="AA1585" s="2">
        <v>9.715E-2</v>
      </c>
      <c r="AB1585" s="2">
        <v>25.539428210000001</v>
      </c>
    </row>
    <row r="1586" spans="1:28" x14ac:dyDescent="0.2">
      <c r="A1586" s="8">
        <v>3249</v>
      </c>
      <c r="B1586" s="5" t="s">
        <v>5384</v>
      </c>
      <c r="C1586" s="5" t="s">
        <v>5385</v>
      </c>
      <c r="D1586" s="5" t="s">
        <v>1401</v>
      </c>
      <c r="E1586" s="14" t="s">
        <v>1402</v>
      </c>
      <c r="F1586" s="10">
        <v>2015</v>
      </c>
      <c r="G1586" s="10" t="s">
        <v>16</v>
      </c>
      <c r="H1586" s="10"/>
      <c r="I1586" s="10">
        <v>500</v>
      </c>
      <c r="J1586" s="10" t="s">
        <v>17</v>
      </c>
      <c r="K1586" s="10" t="s">
        <v>1354</v>
      </c>
      <c r="L1586" s="10" t="s">
        <v>22</v>
      </c>
      <c r="M1586" s="11">
        <v>2</v>
      </c>
      <c r="N1586" s="10">
        <v>1.5</v>
      </c>
      <c r="O1586" s="12" t="s">
        <v>5386</v>
      </c>
      <c r="P1586" s="11">
        <f ca="1">IFERROR(__xludf.DUMMYFUNCTION("COUNTA(SPLIT(Q1586,"" ""))"),202)</f>
        <v>202</v>
      </c>
      <c r="Q1586" s="11">
        <v>23</v>
      </c>
      <c r="R1586" s="11">
        <f ca="1">IFERROR(__xludf.DUMMYFUNCTION("COUNTA(SPLIT($Q1586,CHAR(10),FALSE))"),9)</f>
        <v>9</v>
      </c>
      <c r="S1586" s="2">
        <v>0.124536598</v>
      </c>
      <c r="T1586" s="2">
        <v>0.49487346999999998</v>
      </c>
      <c r="U1586" s="2">
        <v>77.67</v>
      </c>
      <c r="V1586" s="2">
        <v>4.5199999999999996</v>
      </c>
      <c r="W1586" s="2">
        <v>2.9</v>
      </c>
      <c r="X1586" s="2">
        <v>8</v>
      </c>
      <c r="Y1586" s="2">
        <v>6.87</v>
      </c>
      <c r="Z1586" s="2">
        <v>4.1950000000000001E-2</v>
      </c>
      <c r="AA1586" s="2">
        <v>6.5500000000000003E-3</v>
      </c>
      <c r="AB1586" s="2">
        <v>35.604131539999997</v>
      </c>
    </row>
    <row r="1587" spans="1:28" x14ac:dyDescent="0.2">
      <c r="A1587" s="8">
        <v>3250</v>
      </c>
      <c r="B1587" s="5" t="s">
        <v>5387</v>
      </c>
      <c r="C1587" s="5" t="s">
        <v>5388</v>
      </c>
      <c r="D1587" s="5"/>
      <c r="E1587" s="5" t="s">
        <v>5389</v>
      </c>
      <c r="F1587" s="10">
        <v>2015</v>
      </c>
      <c r="G1587" s="10" t="s">
        <v>68</v>
      </c>
      <c r="H1587" s="10"/>
      <c r="I1587" s="10">
        <v>1100</v>
      </c>
      <c r="J1587" s="10" t="s">
        <v>17</v>
      </c>
      <c r="K1587" s="10" t="s">
        <v>1354</v>
      </c>
      <c r="L1587" s="10" t="s">
        <v>18</v>
      </c>
      <c r="M1587" s="11">
        <v>1</v>
      </c>
      <c r="N1587" s="10">
        <v>1</v>
      </c>
      <c r="O1587" s="12" t="s">
        <v>5390</v>
      </c>
      <c r="P1587" s="11">
        <f ca="1">IFERROR(__xludf.DUMMYFUNCTION("COUNTA(SPLIT(Q1587,"" ""))"),182)</f>
        <v>182</v>
      </c>
      <c r="Q1587" s="11">
        <v>9</v>
      </c>
      <c r="R1587" s="11">
        <f ca="1">IFERROR(__xludf.DUMMYFUNCTION("COUNTA(SPLIT($Q1587,CHAR(10),FALSE))"),2)</f>
        <v>2</v>
      </c>
      <c r="S1587" s="2">
        <v>0.115478977</v>
      </c>
      <c r="T1587" s="2">
        <v>0.52287634900000002</v>
      </c>
      <c r="U1587" s="2">
        <v>67.849999999999994</v>
      </c>
      <c r="V1587" s="2">
        <v>8.85</v>
      </c>
      <c r="W1587" s="2">
        <v>8.75</v>
      </c>
      <c r="X1587" s="2">
        <v>10</v>
      </c>
      <c r="Y1587" s="2">
        <v>7.92</v>
      </c>
      <c r="Z1587" s="2">
        <v>4.9919999999999999E-2</v>
      </c>
      <c r="AA1587" s="2">
        <v>3.6799999999999999E-2</v>
      </c>
      <c r="AB1587" s="2">
        <v>30.14203698</v>
      </c>
    </row>
    <row r="1588" spans="1:28" x14ac:dyDescent="0.2">
      <c r="A1588" s="8">
        <v>3252</v>
      </c>
      <c r="B1588" s="5" t="s">
        <v>5391</v>
      </c>
      <c r="C1588" s="5" t="s">
        <v>5392</v>
      </c>
      <c r="D1588" s="5" t="s">
        <v>1450</v>
      </c>
      <c r="E1588" s="14" t="s">
        <v>1402</v>
      </c>
      <c r="F1588" s="10">
        <v>2015</v>
      </c>
      <c r="G1588" s="10" t="s">
        <v>16</v>
      </c>
      <c r="H1588" s="10"/>
      <c r="I1588" s="10">
        <v>500</v>
      </c>
      <c r="J1588" s="10" t="s">
        <v>17</v>
      </c>
      <c r="K1588" s="10" t="s">
        <v>1354</v>
      </c>
      <c r="L1588" s="10" t="s">
        <v>18</v>
      </c>
      <c r="M1588" s="11">
        <v>1</v>
      </c>
      <c r="N1588" s="10">
        <v>1</v>
      </c>
      <c r="O1588" s="12" t="s">
        <v>5393</v>
      </c>
      <c r="P1588" s="11">
        <f ca="1">IFERROR(__xludf.DUMMYFUNCTION("COUNTA(SPLIT(Q1588,"" ""))"),177)</f>
        <v>177</v>
      </c>
      <c r="Q1588" s="11">
        <v>17</v>
      </c>
      <c r="R1588" s="11">
        <f ca="1">IFERROR(__xludf.DUMMYFUNCTION("COUNTA(SPLIT($Q1588,CHAR(10),FALSE))"),1)</f>
        <v>1</v>
      </c>
      <c r="S1588" s="2">
        <v>0.12885754399999999</v>
      </c>
      <c r="T1588" s="2">
        <v>0.55375840300000001</v>
      </c>
      <c r="U1588" s="2">
        <v>97.96</v>
      </c>
      <c r="V1588" s="2">
        <v>1.91</v>
      </c>
      <c r="W1588" s="2">
        <v>1.73</v>
      </c>
      <c r="X1588" s="2">
        <v>6</v>
      </c>
      <c r="Y1588" s="2">
        <v>1</v>
      </c>
      <c r="Z1588" s="2">
        <v>3.252E-2</v>
      </c>
      <c r="AA1588" s="2">
        <v>2.3609999999999999E-2</v>
      </c>
      <c r="AB1588" s="2">
        <v>34.990957639999998</v>
      </c>
    </row>
    <row r="1589" spans="1:28" x14ac:dyDescent="0.2">
      <c r="A1589" s="8">
        <v>3253</v>
      </c>
      <c r="B1589" s="5" t="s">
        <v>5394</v>
      </c>
      <c r="C1589" s="5" t="s">
        <v>5395</v>
      </c>
      <c r="D1589" s="5" t="s">
        <v>1401</v>
      </c>
      <c r="E1589" s="14" t="s">
        <v>1402</v>
      </c>
      <c r="F1589" s="10">
        <v>2015</v>
      </c>
      <c r="G1589" s="10" t="s">
        <v>16</v>
      </c>
      <c r="H1589" s="10"/>
      <c r="I1589" s="10">
        <v>500</v>
      </c>
      <c r="J1589" s="10" t="s">
        <v>17</v>
      </c>
      <c r="K1589" s="10" t="s">
        <v>1354</v>
      </c>
      <c r="L1589" s="10" t="s">
        <v>18</v>
      </c>
      <c r="M1589" s="11">
        <v>1</v>
      </c>
      <c r="N1589" s="10">
        <v>1</v>
      </c>
      <c r="O1589" s="12" t="s">
        <v>5396</v>
      </c>
      <c r="P1589" s="11">
        <f ca="1">IFERROR(__xludf.DUMMYFUNCTION("COUNTA(SPLIT(Q1589,"" ""))"),198)</f>
        <v>198</v>
      </c>
      <c r="Q1589" s="11">
        <v>24</v>
      </c>
      <c r="R1589" s="11">
        <f ca="1">IFERROR(__xludf.DUMMYFUNCTION("COUNTA(SPLIT($Q1589,CHAR(10),FALSE))"),4)</f>
        <v>4</v>
      </c>
      <c r="S1589" s="2">
        <v>-0.51139100199999998</v>
      </c>
      <c r="T1589" s="2">
        <v>0.46124311000000001</v>
      </c>
      <c r="U1589" s="2">
        <v>91.64</v>
      </c>
      <c r="V1589" s="2">
        <v>2.5299999999999998</v>
      </c>
      <c r="W1589" s="2">
        <v>1.65</v>
      </c>
      <c r="X1589" s="2">
        <v>5</v>
      </c>
      <c r="Y1589" s="2">
        <v>5.64</v>
      </c>
      <c r="Z1589" s="2">
        <v>1.6490000000000001E-2</v>
      </c>
      <c r="AA1589" s="2">
        <v>-3.1E-4</v>
      </c>
      <c r="AB1589" s="2">
        <v>29.850138300000001</v>
      </c>
    </row>
    <row r="1590" spans="1:28" x14ac:dyDescent="0.2">
      <c r="A1590" s="8">
        <v>3254</v>
      </c>
      <c r="B1590" s="5" t="s">
        <v>1319</v>
      </c>
      <c r="C1590" s="5" t="s">
        <v>5397</v>
      </c>
      <c r="D1590" s="5"/>
      <c r="E1590" s="5" t="s">
        <v>5398</v>
      </c>
      <c r="F1590" s="10">
        <v>2015</v>
      </c>
      <c r="G1590" s="10" t="s">
        <v>68</v>
      </c>
      <c r="H1590" s="10" t="s">
        <v>1346</v>
      </c>
      <c r="I1590" s="10">
        <v>1100</v>
      </c>
      <c r="J1590" s="10" t="s">
        <v>17</v>
      </c>
      <c r="K1590" s="10" t="s">
        <v>1323</v>
      </c>
      <c r="L1590" s="10" t="s">
        <v>18</v>
      </c>
      <c r="M1590" s="11">
        <v>1</v>
      </c>
      <c r="N1590" s="10">
        <v>1</v>
      </c>
      <c r="O1590" s="12" t="s">
        <v>5399</v>
      </c>
      <c r="P1590" s="11">
        <f ca="1">IFERROR(__xludf.DUMMYFUNCTION("COUNTA(SPLIT(Q1590,"" ""))"),165)</f>
        <v>165</v>
      </c>
      <c r="Q1590" s="11">
        <v>10</v>
      </c>
      <c r="R1590" s="11">
        <f ca="1">IFERROR(__xludf.DUMMYFUNCTION("COUNTA(SPLIT($Q1590,CHAR(10),FALSE))"),2)</f>
        <v>2</v>
      </c>
      <c r="S1590" s="2">
        <v>-2.7785150870000002</v>
      </c>
      <c r="T1590" s="2">
        <v>0.53311148600000002</v>
      </c>
      <c r="U1590" s="2">
        <v>62.22</v>
      </c>
      <c r="V1590" s="2">
        <v>8.73</v>
      </c>
      <c r="W1590" s="2">
        <v>9.07</v>
      </c>
      <c r="X1590" s="2">
        <v>11</v>
      </c>
      <c r="Y1590" s="2">
        <v>7.96</v>
      </c>
      <c r="Z1590" s="2">
        <v>0.16904</v>
      </c>
      <c r="AA1590" s="2">
        <v>0.16001000000000001</v>
      </c>
      <c r="AB1590" s="2">
        <v>12.62463296</v>
      </c>
    </row>
    <row r="1591" spans="1:28" x14ac:dyDescent="0.2">
      <c r="A1591" s="8">
        <v>3255</v>
      </c>
      <c r="B1591" s="5" t="s">
        <v>5400</v>
      </c>
      <c r="C1591" s="5" t="s">
        <v>5401</v>
      </c>
      <c r="D1591" s="5" t="s">
        <v>2705</v>
      </c>
      <c r="E1591" s="14" t="s">
        <v>1402</v>
      </c>
      <c r="F1591" s="10">
        <v>2015</v>
      </c>
      <c r="G1591" s="10" t="s">
        <v>16</v>
      </c>
      <c r="H1591" s="10"/>
      <c r="I1591" s="10">
        <v>500</v>
      </c>
      <c r="J1591" s="10" t="s">
        <v>17</v>
      </c>
      <c r="K1591" s="10" t="s">
        <v>1354</v>
      </c>
      <c r="L1591" s="10" t="s">
        <v>22</v>
      </c>
      <c r="M1591" s="11">
        <v>2</v>
      </c>
      <c r="N1591" s="10">
        <v>2</v>
      </c>
      <c r="O1591" s="12" t="s">
        <v>5402</v>
      </c>
      <c r="P1591" s="11">
        <f ca="1">IFERROR(__xludf.DUMMYFUNCTION("COUNTA(SPLIT(Q1591,"" ""))"),191)</f>
        <v>191</v>
      </c>
      <c r="Q1591" s="11">
        <v>20</v>
      </c>
      <c r="R1591" s="11">
        <f ca="1">IFERROR(__xludf.DUMMYFUNCTION("COUNTA(SPLIT($Q1591,CHAR(10),FALSE))"),1)</f>
        <v>1</v>
      </c>
      <c r="S1591" s="2">
        <v>1.0803516000000001E-2</v>
      </c>
      <c r="T1591" s="2">
        <v>0.54058412700000003</v>
      </c>
      <c r="U1591" s="2">
        <v>90.4</v>
      </c>
      <c r="V1591" s="2">
        <v>3.02</v>
      </c>
      <c r="W1591" s="2">
        <v>2.2799999999999998</v>
      </c>
      <c r="X1591" s="2">
        <v>6</v>
      </c>
      <c r="Y1591" s="2">
        <v>6.01</v>
      </c>
      <c r="Z1591" s="2">
        <v>-1.6299999999999999E-3</v>
      </c>
      <c r="AA1591" s="2">
        <v>-4.4200000000000003E-3</v>
      </c>
      <c r="AB1591" s="2">
        <v>32.784893240000002</v>
      </c>
    </row>
    <row r="1592" spans="1:28" x14ac:dyDescent="0.2">
      <c r="A1592" s="8">
        <v>3258</v>
      </c>
      <c r="B1592" s="5" t="s">
        <v>5403</v>
      </c>
      <c r="C1592" s="5" t="s">
        <v>5404</v>
      </c>
      <c r="D1592" s="5" t="s">
        <v>1450</v>
      </c>
      <c r="E1592" s="5" t="s">
        <v>1451</v>
      </c>
      <c r="F1592" s="10">
        <v>2015</v>
      </c>
      <c r="G1592" s="10" t="s">
        <v>16</v>
      </c>
      <c r="H1592" s="10"/>
      <c r="I1592" s="10">
        <v>700</v>
      </c>
      <c r="J1592" s="10" t="s">
        <v>17</v>
      </c>
      <c r="K1592" s="10" t="s">
        <v>1354</v>
      </c>
      <c r="L1592" s="10" t="s">
        <v>18</v>
      </c>
      <c r="M1592" s="11">
        <v>1</v>
      </c>
      <c r="N1592" s="10">
        <v>1</v>
      </c>
      <c r="O1592" s="12" t="s">
        <v>5405</v>
      </c>
      <c r="P1592" s="11">
        <f ca="1">IFERROR(__xludf.DUMMYFUNCTION("COUNTA(SPLIT(Q1592,"" ""))"),171)</f>
        <v>171</v>
      </c>
      <c r="Q1592" s="11">
        <v>15</v>
      </c>
      <c r="R1592" s="11">
        <f ca="1">IFERROR(__xludf.DUMMYFUNCTION("COUNTA(SPLIT($Q1592,CHAR(10),FALSE))"),1)</f>
        <v>1</v>
      </c>
      <c r="S1592" s="2">
        <v>1.104488747</v>
      </c>
      <c r="T1592" s="2">
        <v>0.55309281099999996</v>
      </c>
      <c r="U1592" s="2">
        <v>86</v>
      </c>
      <c r="V1592" s="2">
        <v>4.1100000000000003</v>
      </c>
      <c r="W1592" s="2">
        <v>4.79</v>
      </c>
      <c r="X1592" s="2">
        <v>7</v>
      </c>
      <c r="Y1592" s="2">
        <v>5.77</v>
      </c>
      <c r="Z1592" s="2">
        <v>0.13245999999999999</v>
      </c>
      <c r="AA1592" s="2">
        <v>0.13245999999999999</v>
      </c>
      <c r="AB1592" s="2">
        <v>20.293568950000001</v>
      </c>
    </row>
    <row r="1593" spans="1:28" x14ac:dyDescent="0.2">
      <c r="A1593" s="8">
        <v>3259</v>
      </c>
      <c r="B1593" s="5" t="s">
        <v>5406</v>
      </c>
      <c r="C1593" s="5" t="s">
        <v>5407</v>
      </c>
      <c r="D1593" s="5" t="s">
        <v>2682</v>
      </c>
      <c r="E1593" s="9" t="s">
        <v>1451</v>
      </c>
      <c r="F1593" s="10">
        <v>2015</v>
      </c>
      <c r="G1593" s="10" t="s">
        <v>16</v>
      </c>
      <c r="H1593" s="10"/>
      <c r="I1593" s="10">
        <v>300</v>
      </c>
      <c r="J1593" s="10" t="s">
        <v>17</v>
      </c>
      <c r="K1593" s="10" t="s">
        <v>1354</v>
      </c>
      <c r="L1593" s="10" t="s">
        <v>18</v>
      </c>
      <c r="M1593" s="11">
        <v>1</v>
      </c>
      <c r="N1593" s="10">
        <v>1</v>
      </c>
      <c r="O1593" s="12" t="s">
        <v>5408</v>
      </c>
      <c r="P1593" s="11">
        <f ca="1">IFERROR(__xludf.DUMMYFUNCTION("COUNTA(SPLIT(Q1593,"" ""))"),149)</f>
        <v>149</v>
      </c>
      <c r="Q1593" s="11">
        <v>28</v>
      </c>
      <c r="R1593" s="11">
        <f ca="1">IFERROR(__xludf.DUMMYFUNCTION("COUNTA(SPLIT($Q1593,CHAR(10),FALSE))"),1)</f>
        <v>1</v>
      </c>
      <c r="S1593" s="2">
        <v>-0.53689043400000003</v>
      </c>
      <c r="T1593" s="2">
        <v>0.494248674</v>
      </c>
      <c r="U1593" s="2">
        <v>106.23</v>
      </c>
      <c r="V1593" s="2">
        <v>-0.28000000000000003</v>
      </c>
      <c r="W1593" s="2">
        <v>-3.09</v>
      </c>
      <c r="X1593" s="2">
        <v>5</v>
      </c>
      <c r="Y1593" s="2">
        <v>4.74</v>
      </c>
      <c r="Z1593" s="2">
        <v>0.28233999999999998</v>
      </c>
      <c r="AA1593" s="2">
        <v>0.30119000000000001</v>
      </c>
      <c r="AB1593" s="2">
        <v>41.183258479999999</v>
      </c>
    </row>
    <row r="1594" spans="1:28" x14ac:dyDescent="0.2">
      <c r="A1594" s="8">
        <v>3261</v>
      </c>
      <c r="B1594" s="5" t="s">
        <v>5409</v>
      </c>
      <c r="C1594" s="5" t="s">
        <v>5410</v>
      </c>
      <c r="D1594" s="5"/>
      <c r="E1594" s="5" t="s">
        <v>5411</v>
      </c>
      <c r="F1594" s="10">
        <v>2015</v>
      </c>
      <c r="G1594" s="10" t="s">
        <v>68</v>
      </c>
      <c r="H1594" s="10"/>
      <c r="I1594" s="10">
        <v>1100</v>
      </c>
      <c r="J1594" s="10" t="s">
        <v>17</v>
      </c>
      <c r="K1594" s="10" t="s">
        <v>1354</v>
      </c>
      <c r="L1594" s="10" t="s">
        <v>18</v>
      </c>
      <c r="M1594" s="11">
        <v>1</v>
      </c>
      <c r="N1594" s="10">
        <v>1</v>
      </c>
      <c r="O1594" s="12" t="s">
        <v>5412</v>
      </c>
      <c r="P1594" s="11">
        <f ca="1">IFERROR(__xludf.DUMMYFUNCTION("COUNTA(SPLIT(Q1594,"" ""))"),163)</f>
        <v>163</v>
      </c>
      <c r="Q1594" s="11">
        <v>9</v>
      </c>
      <c r="R1594" s="11">
        <f ca="1">IFERROR(__xludf.DUMMYFUNCTION("COUNTA(SPLIT($Q1594,CHAR(10),FALSE))"),1)</f>
        <v>1</v>
      </c>
      <c r="S1594" s="2">
        <v>1.1639254160000001</v>
      </c>
      <c r="T1594" s="2">
        <v>0.57227597200000002</v>
      </c>
      <c r="U1594" s="2">
        <v>73.75</v>
      </c>
      <c r="V1594" s="2">
        <v>7.47</v>
      </c>
      <c r="W1594" s="2">
        <v>8.84</v>
      </c>
      <c r="X1594" s="2">
        <v>8</v>
      </c>
      <c r="Y1594" s="2">
        <v>6.18</v>
      </c>
      <c r="Z1594" s="2">
        <v>0.11570999999999999</v>
      </c>
      <c r="AA1594" s="2">
        <v>0.12388</v>
      </c>
      <c r="AB1594" s="2">
        <v>18.91532419</v>
      </c>
    </row>
    <row r="1595" spans="1:28" x14ac:dyDescent="0.2">
      <c r="A1595" s="8">
        <v>3262</v>
      </c>
      <c r="B1595" s="5" t="s">
        <v>5413</v>
      </c>
      <c r="C1595" s="5" t="s">
        <v>5414</v>
      </c>
      <c r="D1595" s="5" t="s">
        <v>1450</v>
      </c>
      <c r="E1595" s="14" t="s">
        <v>1402</v>
      </c>
      <c r="F1595" s="10">
        <v>2015</v>
      </c>
      <c r="G1595" s="10" t="s">
        <v>16</v>
      </c>
      <c r="H1595" s="10"/>
      <c r="I1595" s="10">
        <v>500</v>
      </c>
      <c r="J1595" s="10" t="s">
        <v>17</v>
      </c>
      <c r="K1595" s="10" t="s">
        <v>1354</v>
      </c>
      <c r="L1595" s="10" t="s">
        <v>18</v>
      </c>
      <c r="M1595" s="11">
        <v>1</v>
      </c>
      <c r="N1595" s="10">
        <v>1</v>
      </c>
      <c r="O1595" s="12" t="s">
        <v>5415</v>
      </c>
      <c r="P1595" s="11">
        <f ca="1">IFERROR(__xludf.DUMMYFUNCTION("COUNTA(SPLIT(Q1595,"" ""))"),194)</f>
        <v>194</v>
      </c>
      <c r="Q1595" s="11">
        <v>33</v>
      </c>
      <c r="R1595" s="11">
        <f ca="1">IFERROR(__xludf.DUMMYFUNCTION("COUNTA(SPLIT($Q1595,CHAR(10),FALSE))"),1)</f>
        <v>1</v>
      </c>
      <c r="S1595" s="2">
        <v>-0.154503372</v>
      </c>
      <c r="T1595" s="2">
        <v>0.48227178199999998</v>
      </c>
      <c r="U1595" s="2">
        <v>90.69</v>
      </c>
      <c r="V1595" s="2">
        <v>2.11</v>
      </c>
      <c r="W1595" s="2">
        <v>0.56000000000000005</v>
      </c>
      <c r="X1595" s="2">
        <v>5</v>
      </c>
      <c r="Y1595" s="2">
        <v>6.06</v>
      </c>
      <c r="Z1595" s="2">
        <v>6.5500000000000003E-3</v>
      </c>
      <c r="AA1595" s="2">
        <v>-2.2360000000000001E-2</v>
      </c>
      <c r="AB1595" s="2">
        <v>37.702485770000003</v>
      </c>
    </row>
    <row r="1596" spans="1:28" x14ac:dyDescent="0.2">
      <c r="A1596" s="8">
        <v>3263</v>
      </c>
      <c r="B1596" s="5" t="s">
        <v>5416</v>
      </c>
      <c r="C1596" s="5" t="s">
        <v>5417</v>
      </c>
      <c r="D1596" s="5"/>
      <c r="E1596" s="5" t="s">
        <v>5418</v>
      </c>
      <c r="F1596" s="10">
        <v>2015</v>
      </c>
      <c r="G1596" s="10" t="s">
        <v>68</v>
      </c>
      <c r="H1596" s="10"/>
      <c r="I1596" s="10">
        <v>1300</v>
      </c>
      <c r="J1596" s="10" t="s">
        <v>17</v>
      </c>
      <c r="K1596" s="10" t="s">
        <v>1354</v>
      </c>
      <c r="L1596" s="10" t="s">
        <v>18</v>
      </c>
      <c r="M1596" s="11">
        <v>1</v>
      </c>
      <c r="N1596" s="10">
        <v>1</v>
      </c>
      <c r="O1596" s="12" t="s">
        <v>5419</v>
      </c>
      <c r="P1596" s="11">
        <f ca="1">IFERROR(__xludf.DUMMYFUNCTION("COUNTA(SPLIT(Q1596,"" ""))"),161)</f>
        <v>161</v>
      </c>
      <c r="Q1596" s="11">
        <v>8</v>
      </c>
      <c r="R1596" s="11">
        <f ca="1">IFERROR(__xludf.DUMMYFUNCTION("COUNTA(SPLIT($Q1596,CHAR(10),FALSE))"),2)</f>
        <v>2</v>
      </c>
      <c r="S1596" s="2">
        <v>-0.59262689499999999</v>
      </c>
      <c r="T1596" s="2">
        <v>0.46427157099999999</v>
      </c>
      <c r="U1596" s="2">
        <v>52.07</v>
      </c>
      <c r="V1596" s="2">
        <v>11.21</v>
      </c>
      <c r="W1596" s="2">
        <v>12.85</v>
      </c>
      <c r="X1596" s="2">
        <v>12</v>
      </c>
      <c r="Y1596" s="2">
        <v>8.06</v>
      </c>
      <c r="Z1596" s="2">
        <v>0.18776000000000001</v>
      </c>
      <c r="AA1596" s="2">
        <v>0.1905</v>
      </c>
      <c r="AB1596" s="2">
        <v>15.28925353</v>
      </c>
    </row>
    <row r="1597" spans="1:28" x14ac:dyDescent="0.2">
      <c r="A1597" s="8">
        <v>3264</v>
      </c>
      <c r="B1597" s="5" t="s">
        <v>5420</v>
      </c>
      <c r="C1597" s="5" t="s">
        <v>5421</v>
      </c>
      <c r="D1597" s="5"/>
      <c r="E1597" s="5" t="s">
        <v>5422</v>
      </c>
      <c r="F1597" s="10">
        <v>2015</v>
      </c>
      <c r="G1597" s="10" t="s">
        <v>68</v>
      </c>
      <c r="H1597" s="10"/>
      <c r="I1597" s="10">
        <v>1300</v>
      </c>
      <c r="J1597" s="10" t="s">
        <v>17</v>
      </c>
      <c r="K1597" s="10" t="s">
        <v>1354</v>
      </c>
      <c r="L1597" s="10" t="s">
        <v>18</v>
      </c>
      <c r="M1597" s="11">
        <v>1</v>
      </c>
      <c r="N1597" s="10">
        <v>1</v>
      </c>
      <c r="O1597" s="12" t="s">
        <v>5423</v>
      </c>
      <c r="P1597" s="11">
        <f ca="1">IFERROR(__xludf.DUMMYFUNCTION("COUNTA(SPLIT(Q1597,"" ""))"),179)</f>
        <v>179</v>
      </c>
      <c r="Q1597" s="11">
        <v>10</v>
      </c>
      <c r="R1597" s="11">
        <f ca="1">IFERROR(__xludf.DUMMYFUNCTION("COUNTA(SPLIT($Q1597,CHAR(10),FALSE))"),1)</f>
        <v>1</v>
      </c>
      <c r="S1597" s="2">
        <v>-1.5886617780000001</v>
      </c>
      <c r="T1597" s="2">
        <v>0.48834747099999998</v>
      </c>
      <c r="U1597" s="2">
        <v>52.08</v>
      </c>
      <c r="V1597" s="2">
        <v>10.44</v>
      </c>
      <c r="W1597" s="2">
        <v>11.34</v>
      </c>
      <c r="X1597" s="2">
        <v>12</v>
      </c>
      <c r="Y1597" s="2">
        <v>9.91</v>
      </c>
      <c r="Z1597" s="2">
        <v>0.21517</v>
      </c>
      <c r="AA1597" s="2">
        <v>0.1943</v>
      </c>
      <c r="AB1597" s="2">
        <v>12.96065465</v>
      </c>
    </row>
    <row r="1598" spans="1:28" x14ac:dyDescent="0.2">
      <c r="A1598" s="8">
        <v>3265</v>
      </c>
      <c r="B1598" s="5" t="s">
        <v>5424</v>
      </c>
      <c r="C1598" s="5" t="s">
        <v>5425</v>
      </c>
      <c r="D1598" s="5" t="s">
        <v>2682</v>
      </c>
      <c r="E1598" s="14" t="s">
        <v>1402</v>
      </c>
      <c r="F1598" s="10">
        <v>2015</v>
      </c>
      <c r="G1598" s="10" t="s">
        <v>16</v>
      </c>
      <c r="H1598" s="10"/>
      <c r="I1598" s="10">
        <v>500</v>
      </c>
      <c r="J1598" s="10" t="s">
        <v>877</v>
      </c>
      <c r="K1598" s="10" t="s">
        <v>1354</v>
      </c>
      <c r="L1598" s="10" t="s">
        <v>18</v>
      </c>
      <c r="M1598" s="11">
        <v>1</v>
      </c>
      <c r="N1598" s="10">
        <v>1</v>
      </c>
      <c r="O1598" s="12" t="s">
        <v>5426</v>
      </c>
      <c r="P1598" s="11">
        <f ca="1">IFERROR(__xludf.DUMMYFUNCTION("COUNTA(SPLIT(Q1598,"" ""))"),185)</f>
        <v>185</v>
      </c>
      <c r="Q1598" s="11">
        <v>24</v>
      </c>
      <c r="R1598" s="11">
        <f ca="1">IFERROR(__xludf.DUMMYFUNCTION("COUNTA(SPLIT($Q1598,CHAR(10),FALSE))"),1)</f>
        <v>1</v>
      </c>
      <c r="S1598" s="2">
        <v>0.72910543900000002</v>
      </c>
      <c r="T1598" s="2">
        <v>0.56151233599999995</v>
      </c>
      <c r="U1598" s="2">
        <v>92.92</v>
      </c>
      <c r="V1598" s="2">
        <v>2.21</v>
      </c>
      <c r="W1598" s="2">
        <v>2.65</v>
      </c>
      <c r="X1598" s="2">
        <v>5</v>
      </c>
      <c r="Y1598" s="2">
        <v>6.24</v>
      </c>
      <c r="Z1598" s="2">
        <v>0.21204999999999999</v>
      </c>
      <c r="AA1598" s="2">
        <v>0.19661999999999999</v>
      </c>
      <c r="AB1598" s="2">
        <v>25.979931749999999</v>
      </c>
    </row>
    <row r="1599" spans="1:28" x14ac:dyDescent="0.2">
      <c r="A1599" s="8">
        <v>3266</v>
      </c>
      <c r="B1599" s="5" t="s">
        <v>5427</v>
      </c>
      <c r="C1599" s="5" t="s">
        <v>5428</v>
      </c>
      <c r="D1599" s="5" t="s">
        <v>2705</v>
      </c>
      <c r="E1599" s="14" t="s">
        <v>1402</v>
      </c>
      <c r="F1599" s="10">
        <v>2015</v>
      </c>
      <c r="G1599" s="10" t="s">
        <v>16</v>
      </c>
      <c r="H1599" s="10"/>
      <c r="I1599" s="10">
        <v>500</v>
      </c>
      <c r="J1599" s="10" t="s">
        <v>17</v>
      </c>
      <c r="K1599" s="10" t="s">
        <v>1354</v>
      </c>
      <c r="L1599" s="10" t="s">
        <v>18</v>
      </c>
      <c r="M1599" s="11">
        <v>1</v>
      </c>
      <c r="N1599" s="10">
        <v>1</v>
      </c>
      <c r="O1599" s="12" t="s">
        <v>5429</v>
      </c>
      <c r="P1599" s="11">
        <f ca="1">IFERROR(__xludf.DUMMYFUNCTION("COUNTA(SPLIT(Q1599,"" ""))"),194)</f>
        <v>194</v>
      </c>
      <c r="Q1599" s="11">
        <v>24</v>
      </c>
      <c r="R1599" s="11">
        <f ca="1">IFERROR(__xludf.DUMMYFUNCTION("COUNTA(SPLIT($Q1599,CHAR(10),FALSE))"),1)</f>
        <v>1</v>
      </c>
      <c r="S1599" s="2">
        <v>-0.57436865199999998</v>
      </c>
      <c r="T1599" s="2">
        <v>0.47512842199999999</v>
      </c>
      <c r="U1599" s="2">
        <v>92.66</v>
      </c>
      <c r="V1599" s="2">
        <v>2.34</v>
      </c>
      <c r="W1599" s="2">
        <v>1.01</v>
      </c>
      <c r="X1599" s="2">
        <v>6</v>
      </c>
      <c r="Y1599" s="2">
        <v>5.91</v>
      </c>
      <c r="Z1599" s="2">
        <v>0.12135</v>
      </c>
      <c r="AA1599" s="2">
        <v>0.10827000000000001</v>
      </c>
      <c r="AB1599" s="2">
        <v>26.804858670000002</v>
      </c>
    </row>
    <row r="1600" spans="1:28" x14ac:dyDescent="0.2">
      <c r="A1600" s="8">
        <v>3268</v>
      </c>
      <c r="B1600" s="5" t="s">
        <v>5427</v>
      </c>
      <c r="C1600" s="5" t="s">
        <v>5430</v>
      </c>
      <c r="D1600" s="5" t="s">
        <v>2682</v>
      </c>
      <c r="E1600" s="14" t="s">
        <v>1402</v>
      </c>
      <c r="F1600" s="10">
        <v>2015</v>
      </c>
      <c r="G1600" s="10" t="s">
        <v>16</v>
      </c>
      <c r="H1600" s="10"/>
      <c r="I1600" s="10">
        <v>300</v>
      </c>
      <c r="J1600" s="10" t="s">
        <v>17</v>
      </c>
      <c r="K1600" s="10" t="s">
        <v>1354</v>
      </c>
      <c r="L1600" s="10" t="s">
        <v>18</v>
      </c>
      <c r="M1600" s="11">
        <v>1</v>
      </c>
      <c r="N1600" s="10">
        <v>1</v>
      </c>
      <c r="O1600" s="12" t="s">
        <v>5431</v>
      </c>
      <c r="P1600" s="11">
        <f ca="1">IFERROR(__xludf.DUMMYFUNCTION("COUNTA(SPLIT(Q1600,"" ""))"),159)</f>
        <v>159</v>
      </c>
      <c r="Q1600" s="11">
        <v>27</v>
      </c>
      <c r="R1600" s="11">
        <f ca="1">IFERROR(__xludf.DUMMYFUNCTION("COUNTA(SPLIT($Q1600,CHAR(10),FALSE))"),1)</f>
        <v>1</v>
      </c>
      <c r="S1600" s="2">
        <v>0.4694777</v>
      </c>
      <c r="T1600" s="2">
        <v>0.51840027499999997</v>
      </c>
      <c r="U1600" s="2">
        <v>98.22</v>
      </c>
      <c r="V1600" s="2">
        <v>1.1399999999999999</v>
      </c>
      <c r="W1600" s="2">
        <v>-0.86</v>
      </c>
      <c r="X1600" s="2">
        <v>5</v>
      </c>
      <c r="Y1600" s="2">
        <v>1.01</v>
      </c>
      <c r="Z1600" s="2">
        <v>7.4840000000000004E-2</v>
      </c>
      <c r="AA1600" s="2">
        <v>7.0529999999999995E-2</v>
      </c>
      <c r="AB1600" s="2">
        <v>35.504961059999999</v>
      </c>
    </row>
    <row r="1601" spans="1:28" x14ac:dyDescent="0.2">
      <c r="A1601" s="8">
        <v>3269</v>
      </c>
      <c r="B1601" s="5" t="s">
        <v>5432</v>
      </c>
      <c r="C1601" s="5" t="s">
        <v>5433</v>
      </c>
      <c r="D1601" s="5" t="s">
        <v>1401</v>
      </c>
      <c r="E1601" s="14" t="s">
        <v>1402</v>
      </c>
      <c r="F1601" s="10">
        <v>2015</v>
      </c>
      <c r="G1601" s="10" t="s">
        <v>16</v>
      </c>
      <c r="H1601" s="10"/>
      <c r="I1601" s="10">
        <v>700</v>
      </c>
      <c r="J1601" s="10" t="s">
        <v>51</v>
      </c>
      <c r="K1601" s="10" t="s">
        <v>1354</v>
      </c>
      <c r="L1601" s="10" t="s">
        <v>18</v>
      </c>
      <c r="M1601" s="11">
        <v>1</v>
      </c>
      <c r="N1601" s="10">
        <v>1</v>
      </c>
      <c r="O1601" s="12" t="s">
        <v>5434</v>
      </c>
      <c r="P1601" s="11">
        <f ca="1">IFERROR(__xludf.DUMMYFUNCTION("COUNTA(SPLIT(Q1601,"" ""))"),201)</f>
        <v>201</v>
      </c>
      <c r="Q1601" s="11">
        <v>20</v>
      </c>
      <c r="R1601" s="11">
        <f ca="1">IFERROR(__xludf.DUMMYFUNCTION("COUNTA(SPLIT($Q1601,CHAR(10),FALSE))"),6)</f>
        <v>6</v>
      </c>
      <c r="S1601" s="2">
        <v>-0.3854089</v>
      </c>
      <c r="T1601" s="2">
        <v>0.47862307399999998</v>
      </c>
      <c r="U1601" s="2">
        <v>67.72</v>
      </c>
      <c r="V1601" s="2">
        <v>6.44</v>
      </c>
      <c r="W1601" s="2">
        <v>4.1500000000000004</v>
      </c>
      <c r="X1601" s="2">
        <v>10</v>
      </c>
      <c r="Y1601" s="2">
        <v>6.75</v>
      </c>
      <c r="Z1601" s="2">
        <v>0.10042</v>
      </c>
      <c r="AA1601" s="2">
        <v>6.5970000000000001E-2</v>
      </c>
      <c r="AB1601" s="2">
        <v>24.372530019999999</v>
      </c>
    </row>
    <row r="1602" spans="1:28" x14ac:dyDescent="0.2">
      <c r="A1602" s="8">
        <v>3270</v>
      </c>
      <c r="B1602" s="5" t="s">
        <v>5435</v>
      </c>
      <c r="C1602" s="5" t="s">
        <v>5436</v>
      </c>
      <c r="D1602" s="5" t="s">
        <v>1450</v>
      </c>
      <c r="E1602" s="5" t="s">
        <v>1451</v>
      </c>
      <c r="F1602" s="10">
        <v>2015</v>
      </c>
      <c r="G1602" s="10" t="s">
        <v>16</v>
      </c>
      <c r="H1602" s="10"/>
      <c r="I1602" s="10">
        <v>1100</v>
      </c>
      <c r="J1602" s="10" t="s">
        <v>17</v>
      </c>
      <c r="K1602" s="10" t="s">
        <v>1354</v>
      </c>
      <c r="L1602" s="10" t="s">
        <v>18</v>
      </c>
      <c r="M1602" s="11">
        <v>1</v>
      </c>
      <c r="N1602" s="10">
        <v>1</v>
      </c>
      <c r="O1602" s="12" t="s">
        <v>5437</v>
      </c>
      <c r="P1602" s="11">
        <f ca="1">IFERROR(__xludf.DUMMYFUNCTION("COUNTA(SPLIT(Q1602,"" ""))"),161)</f>
        <v>161</v>
      </c>
      <c r="Q1602" s="11">
        <v>9</v>
      </c>
      <c r="R1602" s="11">
        <f ca="1">IFERROR(__xludf.DUMMYFUNCTION("COUNTA(SPLIT($Q1602,CHAR(10),FALSE))"),1)</f>
        <v>1</v>
      </c>
      <c r="S1602" s="2">
        <v>-0.702123724</v>
      </c>
      <c r="T1602" s="2">
        <v>0.478014942</v>
      </c>
      <c r="U1602" s="2">
        <v>69.92</v>
      </c>
      <c r="V1602" s="2">
        <v>7.95</v>
      </c>
      <c r="W1602" s="2">
        <v>7.73</v>
      </c>
      <c r="X1602" s="2">
        <v>9</v>
      </c>
      <c r="Y1602" s="2">
        <v>6.88</v>
      </c>
      <c r="Z1602" s="2">
        <v>0.14327999999999999</v>
      </c>
      <c r="AA1602" s="2">
        <v>0.14457</v>
      </c>
      <c r="AB1602" s="2">
        <v>19.299420959999999</v>
      </c>
    </row>
    <row r="1603" spans="1:28" x14ac:dyDescent="0.2">
      <c r="A1603" s="8">
        <v>3271</v>
      </c>
      <c r="B1603" s="5" t="s">
        <v>5438</v>
      </c>
      <c r="C1603" s="5" t="s">
        <v>5439</v>
      </c>
      <c r="D1603" s="5" t="s">
        <v>2705</v>
      </c>
      <c r="E1603" s="14" t="s">
        <v>1402</v>
      </c>
      <c r="F1603" s="10">
        <v>2015</v>
      </c>
      <c r="G1603" s="10" t="s">
        <v>16</v>
      </c>
      <c r="H1603" s="10"/>
      <c r="I1603" s="10">
        <v>500</v>
      </c>
      <c r="J1603" s="10" t="s">
        <v>17</v>
      </c>
      <c r="K1603" s="10" t="s">
        <v>1354</v>
      </c>
      <c r="L1603" s="10" t="s">
        <v>18</v>
      </c>
      <c r="M1603" s="11">
        <v>1</v>
      </c>
      <c r="N1603" s="10">
        <v>1</v>
      </c>
      <c r="O1603" s="12" t="s">
        <v>5440</v>
      </c>
      <c r="P1603" s="11">
        <f ca="1">IFERROR(__xludf.DUMMYFUNCTION("COUNTA(SPLIT(Q1603,"" ""))"),167)</f>
        <v>167</v>
      </c>
      <c r="Q1603" s="11">
        <v>13</v>
      </c>
      <c r="R1603" s="11">
        <f ca="1">IFERROR(__xludf.DUMMYFUNCTION("COUNTA(SPLIT($Q1603,CHAR(10),FALSE))"),1)</f>
        <v>1</v>
      </c>
      <c r="S1603" s="2">
        <v>-0.61083087300000005</v>
      </c>
      <c r="T1603" s="2">
        <v>0.463156915</v>
      </c>
      <c r="U1603" s="2">
        <v>82.85</v>
      </c>
      <c r="V1603" s="2">
        <v>4.8899999999999997</v>
      </c>
      <c r="W1603" s="2">
        <v>5.14</v>
      </c>
      <c r="X1603" s="2">
        <v>7</v>
      </c>
      <c r="Y1603" s="2">
        <v>5.69</v>
      </c>
      <c r="Z1603" s="2">
        <v>-1.6729999999999998E-2</v>
      </c>
      <c r="AA1603" s="2">
        <v>6.0600000000000003E-3</v>
      </c>
      <c r="AB1603" s="2">
        <v>19.015122380000001</v>
      </c>
    </row>
    <row r="1604" spans="1:28" x14ac:dyDescent="0.2">
      <c r="A1604" s="8">
        <v>3273</v>
      </c>
      <c r="B1604" s="5" t="s">
        <v>5441</v>
      </c>
      <c r="C1604" s="5" t="s">
        <v>5442</v>
      </c>
      <c r="D1604" s="5"/>
      <c r="E1604" s="5" t="s">
        <v>5443</v>
      </c>
      <c r="F1604" s="10">
        <v>2015</v>
      </c>
      <c r="G1604" s="10" t="s">
        <v>16</v>
      </c>
      <c r="H1604" s="10"/>
      <c r="I1604" s="10">
        <v>700</v>
      </c>
      <c r="J1604" s="10" t="s">
        <v>17</v>
      </c>
      <c r="K1604" s="10" t="s">
        <v>1354</v>
      </c>
      <c r="L1604" s="10" t="s">
        <v>18</v>
      </c>
      <c r="M1604" s="11">
        <v>1</v>
      </c>
      <c r="N1604" s="10">
        <v>1</v>
      </c>
      <c r="O1604" s="12" t="s">
        <v>5444</v>
      </c>
      <c r="P1604" s="11">
        <f ca="1">IFERROR(__xludf.DUMMYFUNCTION("COUNTA(SPLIT(Q1604,"" ""))"),165)</f>
        <v>165</v>
      </c>
      <c r="Q1604" s="11">
        <v>13</v>
      </c>
      <c r="R1604" s="11">
        <f ca="1">IFERROR(__xludf.DUMMYFUNCTION("COUNTA(SPLIT($Q1604,CHAR(10),FALSE))"),3)</f>
        <v>3</v>
      </c>
      <c r="S1604" s="2">
        <v>-0.72836079300000001</v>
      </c>
      <c r="T1604" s="2">
        <v>0.47986026300000001</v>
      </c>
      <c r="U1604" s="2">
        <v>88.14</v>
      </c>
      <c r="V1604" s="2">
        <v>3.73</v>
      </c>
      <c r="W1604" s="2">
        <v>3.21</v>
      </c>
      <c r="X1604" s="2">
        <v>6</v>
      </c>
      <c r="Y1604" s="2">
        <v>7.4</v>
      </c>
      <c r="Z1604" s="2">
        <v>6.5740000000000007E-2</v>
      </c>
      <c r="AA1604" s="2">
        <v>7.1410000000000001E-2</v>
      </c>
      <c r="AB1604" s="2">
        <v>12.55481775</v>
      </c>
    </row>
    <row r="1605" spans="1:28" x14ac:dyDescent="0.2">
      <c r="A1605" s="8">
        <v>3274</v>
      </c>
      <c r="B1605" s="5" t="s">
        <v>5441</v>
      </c>
      <c r="C1605" s="5" t="s">
        <v>5445</v>
      </c>
      <c r="D1605" s="5"/>
      <c r="E1605" s="5" t="s">
        <v>5446</v>
      </c>
      <c r="F1605" s="10">
        <v>2015</v>
      </c>
      <c r="G1605" s="10" t="s">
        <v>68</v>
      </c>
      <c r="H1605" s="10"/>
      <c r="I1605" s="10">
        <v>1100</v>
      </c>
      <c r="J1605" s="10" t="s">
        <v>51</v>
      </c>
      <c r="K1605" s="10" t="s">
        <v>1354</v>
      </c>
      <c r="L1605" s="10" t="s">
        <v>18</v>
      </c>
      <c r="M1605" s="11">
        <v>1</v>
      </c>
      <c r="N1605" s="10">
        <v>1</v>
      </c>
      <c r="O1605" s="12" t="s">
        <v>5447</v>
      </c>
      <c r="P1605" s="11">
        <f ca="1">IFERROR(__xludf.DUMMYFUNCTION("COUNTA(SPLIT(Q1605,"" ""))"),197)</f>
        <v>197</v>
      </c>
      <c r="Q1605" s="11">
        <v>13</v>
      </c>
      <c r="R1605" s="11">
        <f ca="1">IFERROR(__xludf.DUMMYFUNCTION("COUNTA(SPLIT($Q1605,CHAR(10),FALSE))"),4)</f>
        <v>4</v>
      </c>
      <c r="S1605" s="2">
        <v>0.19003669200000001</v>
      </c>
      <c r="T1605" s="2">
        <v>0.48048686800000001</v>
      </c>
      <c r="U1605" s="2">
        <v>66.7</v>
      </c>
      <c r="V1605" s="2">
        <v>7.5</v>
      </c>
      <c r="W1605" s="2">
        <v>8.15</v>
      </c>
      <c r="X1605" s="2">
        <v>10</v>
      </c>
      <c r="Y1605" s="2">
        <v>8.06</v>
      </c>
      <c r="Z1605" s="2">
        <v>0.22025</v>
      </c>
      <c r="AA1605" s="2">
        <v>0.18547</v>
      </c>
      <c r="AB1605" s="2">
        <v>16.858671619999999</v>
      </c>
    </row>
    <row r="1606" spans="1:28" x14ac:dyDescent="0.2">
      <c r="A1606" s="8">
        <v>3275</v>
      </c>
      <c r="B1606" s="5" t="s">
        <v>4725</v>
      </c>
      <c r="C1606" s="5" t="s">
        <v>5448</v>
      </c>
      <c r="D1606" s="5" t="s">
        <v>2855</v>
      </c>
      <c r="E1606" s="5" t="s">
        <v>5449</v>
      </c>
      <c r="F1606" s="10">
        <v>2015</v>
      </c>
      <c r="G1606" s="10" t="s">
        <v>68</v>
      </c>
      <c r="H1606" s="10"/>
      <c r="I1606" s="10">
        <v>900</v>
      </c>
      <c r="J1606" s="10" t="s">
        <v>17</v>
      </c>
      <c r="K1606" s="10"/>
      <c r="L1606" s="10" t="s">
        <v>18</v>
      </c>
      <c r="M1606" s="11">
        <v>1</v>
      </c>
      <c r="N1606" s="10">
        <v>1</v>
      </c>
      <c r="O1606" s="12" t="s">
        <v>5450</v>
      </c>
      <c r="P1606" s="11">
        <f ca="1">IFERROR(__xludf.DUMMYFUNCTION("COUNTA(SPLIT(Q1606,"" ""))"),197)</f>
        <v>197</v>
      </c>
      <c r="Q1606" s="11">
        <v>14</v>
      </c>
      <c r="R1606" s="11">
        <f ca="1">IFERROR(__xludf.DUMMYFUNCTION("COUNTA(SPLIT($Q1606,CHAR(10),FALSE))"),3)</f>
        <v>3</v>
      </c>
      <c r="S1606" s="2">
        <v>-0.30347159200000001</v>
      </c>
      <c r="T1606" s="2">
        <v>0.47467301299999998</v>
      </c>
      <c r="U1606" s="2">
        <v>79.86</v>
      </c>
      <c r="V1606" s="2">
        <v>5.42</v>
      </c>
      <c r="W1606" s="2">
        <v>5.08</v>
      </c>
      <c r="X1606" s="2">
        <v>7</v>
      </c>
      <c r="Y1606" s="2">
        <v>7.55</v>
      </c>
      <c r="Z1606" s="2">
        <v>0.1017</v>
      </c>
      <c r="AA1606" s="2">
        <v>8.6230000000000001E-2</v>
      </c>
      <c r="AB1606" s="2">
        <v>21.31812515</v>
      </c>
    </row>
    <row r="1607" spans="1:28" x14ac:dyDescent="0.2">
      <c r="A1607" s="8">
        <v>3276</v>
      </c>
      <c r="B1607" s="5" t="s">
        <v>5451</v>
      </c>
      <c r="C1607" s="5" t="s">
        <v>5452</v>
      </c>
      <c r="D1607" s="5"/>
      <c r="E1607" s="5" t="s">
        <v>5453</v>
      </c>
      <c r="F1607" s="10">
        <v>2015</v>
      </c>
      <c r="G1607" s="10" t="s">
        <v>68</v>
      </c>
      <c r="H1607" s="10"/>
      <c r="I1607" s="10">
        <v>1300</v>
      </c>
      <c r="J1607" s="10" t="s">
        <v>17</v>
      </c>
      <c r="K1607" s="10" t="s">
        <v>1354</v>
      </c>
      <c r="L1607" s="10" t="s">
        <v>18</v>
      </c>
      <c r="M1607" s="11">
        <v>1</v>
      </c>
      <c r="N1607" s="10">
        <v>1</v>
      </c>
      <c r="O1607" s="12" t="s">
        <v>5454</v>
      </c>
      <c r="P1607" s="11">
        <f ca="1">IFERROR(__xludf.DUMMYFUNCTION("COUNTA(SPLIT(Q1607,"" ""))"),152)</f>
        <v>152</v>
      </c>
      <c r="Q1607" s="11">
        <v>7</v>
      </c>
      <c r="R1607" s="11">
        <f ca="1">IFERROR(__xludf.DUMMYFUNCTION("COUNTA(SPLIT($Q1607,CHAR(10),FALSE))"),2)</f>
        <v>2</v>
      </c>
      <c r="S1607" s="2">
        <v>-0.69164734699999997</v>
      </c>
      <c r="T1607" s="2">
        <v>0.45851655800000002</v>
      </c>
      <c r="U1607" s="2">
        <v>60.24</v>
      </c>
      <c r="V1607" s="2">
        <v>10.29</v>
      </c>
      <c r="W1607" s="2">
        <v>10.71</v>
      </c>
      <c r="X1607" s="2">
        <v>11</v>
      </c>
      <c r="Y1607" s="2">
        <v>8.75</v>
      </c>
      <c r="Z1607" s="2">
        <v>8.9889999999999998E-2</v>
      </c>
      <c r="AA1607" s="2">
        <v>9.6740000000000007E-2</v>
      </c>
      <c r="AB1607" s="2">
        <v>8.698798386</v>
      </c>
    </row>
    <row r="1608" spans="1:28" x14ac:dyDescent="0.2">
      <c r="A1608" s="8">
        <v>3277</v>
      </c>
      <c r="B1608" s="5" t="s">
        <v>5455</v>
      </c>
      <c r="C1608" s="5" t="s">
        <v>5456</v>
      </c>
      <c r="D1608" s="5"/>
      <c r="E1608" s="5" t="s">
        <v>5457</v>
      </c>
      <c r="F1608" s="10">
        <v>2015</v>
      </c>
      <c r="G1608" s="10" t="s">
        <v>16</v>
      </c>
      <c r="H1608" s="10"/>
      <c r="I1608" s="10">
        <v>700</v>
      </c>
      <c r="J1608" s="10" t="s">
        <v>17</v>
      </c>
      <c r="K1608" s="10" t="s">
        <v>1354</v>
      </c>
      <c r="L1608" s="10" t="s">
        <v>18</v>
      </c>
      <c r="M1608" s="11">
        <v>1</v>
      </c>
      <c r="N1608" s="10">
        <v>1</v>
      </c>
      <c r="O1608" s="12" t="s">
        <v>5458</v>
      </c>
      <c r="P1608" s="11">
        <f ca="1">IFERROR(__xludf.DUMMYFUNCTION("COUNTA(SPLIT(Q1608,"" ""))"),175)</f>
        <v>175</v>
      </c>
      <c r="Q1608" s="11">
        <v>15</v>
      </c>
      <c r="R1608" s="11">
        <f ca="1">IFERROR(__xludf.DUMMYFUNCTION("COUNTA(SPLIT($Q1608,CHAR(10),FALSE))"),1)</f>
        <v>1</v>
      </c>
      <c r="S1608" s="2">
        <v>-0.97643826899999997</v>
      </c>
      <c r="T1608" s="2">
        <v>0.48051775600000002</v>
      </c>
      <c r="U1608" s="2">
        <v>78.37</v>
      </c>
      <c r="V1608" s="2">
        <v>5.21</v>
      </c>
      <c r="W1608" s="2">
        <v>4.79</v>
      </c>
      <c r="X1608" s="2">
        <v>8</v>
      </c>
      <c r="Y1608" s="2">
        <v>7.48</v>
      </c>
      <c r="Z1608" s="2">
        <v>0.1366</v>
      </c>
      <c r="AA1608" s="2">
        <v>0.12522</v>
      </c>
      <c r="AB1608" s="2">
        <v>17.87025075</v>
      </c>
    </row>
    <row r="1609" spans="1:28" x14ac:dyDescent="0.2">
      <c r="A1609" s="8">
        <v>3278</v>
      </c>
      <c r="B1609" s="5" t="s">
        <v>5459</v>
      </c>
      <c r="C1609" s="5" t="s">
        <v>5460</v>
      </c>
      <c r="D1609" s="5" t="s">
        <v>1450</v>
      </c>
      <c r="E1609" s="5" t="s">
        <v>1451</v>
      </c>
      <c r="F1609" s="10">
        <v>2015</v>
      </c>
      <c r="G1609" s="10" t="s">
        <v>16</v>
      </c>
      <c r="H1609" s="10"/>
      <c r="I1609" s="10">
        <v>500</v>
      </c>
      <c r="J1609" s="10" t="s">
        <v>17</v>
      </c>
      <c r="K1609" s="10" t="s">
        <v>1354</v>
      </c>
      <c r="L1609" s="10" t="s">
        <v>22</v>
      </c>
      <c r="M1609" s="11">
        <v>2</v>
      </c>
      <c r="N1609" s="10">
        <v>1.5</v>
      </c>
      <c r="O1609" s="12" t="s">
        <v>5461</v>
      </c>
      <c r="P1609" s="11">
        <f ca="1">IFERROR(__xludf.DUMMYFUNCTION("COUNTA(SPLIT(Q1609,"" ""))"),194)</f>
        <v>194</v>
      </c>
      <c r="Q1609" s="11">
        <v>22</v>
      </c>
      <c r="R1609" s="11">
        <f ca="1">IFERROR(__xludf.DUMMYFUNCTION("COUNTA(SPLIT($Q1609,CHAR(10),FALSE))"),1)</f>
        <v>1</v>
      </c>
      <c r="S1609" s="2">
        <v>-0.65140964400000001</v>
      </c>
      <c r="T1609" s="2">
        <v>0.47965071999999997</v>
      </c>
      <c r="U1609" s="2">
        <v>94.53</v>
      </c>
      <c r="V1609" s="2">
        <v>2.2599999999999998</v>
      </c>
      <c r="W1609" s="2">
        <v>2.66</v>
      </c>
      <c r="X1609" s="2">
        <v>5</v>
      </c>
      <c r="Y1609" s="2">
        <v>5.54</v>
      </c>
      <c r="Z1609" s="2">
        <v>0.16739999999999999</v>
      </c>
      <c r="AA1609" s="2">
        <v>0.14835999999999999</v>
      </c>
      <c r="AB1609" s="2">
        <v>24.189097719999999</v>
      </c>
    </row>
    <row r="1610" spans="1:28" x14ac:dyDescent="0.2">
      <c r="A1610" s="8">
        <v>3279</v>
      </c>
      <c r="B1610" s="5" t="s">
        <v>5462</v>
      </c>
      <c r="C1610" s="5" t="s">
        <v>5463</v>
      </c>
      <c r="D1610" s="5" t="s">
        <v>1450</v>
      </c>
      <c r="E1610" s="5" t="s">
        <v>1451</v>
      </c>
      <c r="F1610" s="10">
        <v>2015</v>
      </c>
      <c r="G1610" s="10" t="s">
        <v>16</v>
      </c>
      <c r="H1610" s="10"/>
      <c r="I1610" s="10">
        <v>500</v>
      </c>
      <c r="J1610" s="10" t="s">
        <v>17</v>
      </c>
      <c r="K1610" s="10" t="s">
        <v>1354</v>
      </c>
      <c r="L1610" s="10" t="s">
        <v>18</v>
      </c>
      <c r="M1610" s="11">
        <v>1</v>
      </c>
      <c r="N1610" s="10">
        <v>1</v>
      </c>
      <c r="O1610" s="12" t="s">
        <v>5464</v>
      </c>
      <c r="P1610" s="11">
        <f ca="1">IFERROR(__xludf.DUMMYFUNCTION("COUNTA(SPLIT(Q1610,"" ""))"),177)</f>
        <v>177</v>
      </c>
      <c r="Q1610" s="11">
        <v>22</v>
      </c>
      <c r="R1610" s="11">
        <f ca="1">IFERROR(__xludf.DUMMYFUNCTION("COUNTA(SPLIT($Q1610,CHAR(10),FALSE))"),1)</f>
        <v>1</v>
      </c>
      <c r="S1610" s="2">
        <v>0.37250052</v>
      </c>
      <c r="T1610" s="2">
        <v>0.50023812099999998</v>
      </c>
      <c r="U1610" s="2">
        <v>93.93</v>
      </c>
      <c r="V1610" s="2">
        <v>2.15</v>
      </c>
      <c r="W1610" s="2">
        <v>2.44</v>
      </c>
      <c r="X1610" s="2">
        <v>5</v>
      </c>
      <c r="Y1610" s="2">
        <v>5.38</v>
      </c>
      <c r="Z1610" s="2">
        <v>0.10032000000000001</v>
      </c>
      <c r="AA1610" s="2">
        <v>9.776E-2</v>
      </c>
      <c r="AB1610" s="2">
        <v>20.715066660000002</v>
      </c>
    </row>
    <row r="1611" spans="1:28" x14ac:dyDescent="0.2">
      <c r="A1611" s="8">
        <v>3280</v>
      </c>
      <c r="B1611" s="5" t="s">
        <v>5465</v>
      </c>
      <c r="C1611" s="5" t="s">
        <v>5466</v>
      </c>
      <c r="D1611" s="5" t="s">
        <v>1450</v>
      </c>
      <c r="E1611" s="5" t="s">
        <v>1451</v>
      </c>
      <c r="F1611" s="10">
        <v>2015</v>
      </c>
      <c r="G1611" s="10" t="s">
        <v>16</v>
      </c>
      <c r="H1611" s="10"/>
      <c r="I1611" s="10">
        <v>500</v>
      </c>
      <c r="J1611" s="10" t="s">
        <v>17</v>
      </c>
      <c r="K1611" s="10" t="s">
        <v>1354</v>
      </c>
      <c r="L1611" s="10" t="s">
        <v>18</v>
      </c>
      <c r="M1611" s="11">
        <v>1</v>
      </c>
      <c r="N1611" s="10">
        <v>1</v>
      </c>
      <c r="O1611" s="12" t="s">
        <v>5467</v>
      </c>
      <c r="P1611" s="11">
        <f ca="1">IFERROR(__xludf.DUMMYFUNCTION("COUNTA(SPLIT(Q1611,"" ""))"),191)</f>
        <v>191</v>
      </c>
      <c r="Q1611" s="11">
        <v>21</v>
      </c>
      <c r="R1611" s="11">
        <f ca="1">IFERROR(__xludf.DUMMYFUNCTION("COUNTA(SPLIT($Q1611,CHAR(10),FALSE))"),1)</f>
        <v>1</v>
      </c>
      <c r="S1611" s="2">
        <v>0.51235982899999999</v>
      </c>
      <c r="T1611" s="2">
        <v>0.50243351400000003</v>
      </c>
      <c r="U1611" s="2">
        <v>92.19</v>
      </c>
      <c r="V1611" s="2">
        <v>2.66</v>
      </c>
      <c r="W1611" s="2">
        <v>2.64</v>
      </c>
      <c r="X1611" s="2">
        <v>5</v>
      </c>
      <c r="Y1611" s="2">
        <v>0.78</v>
      </c>
      <c r="Z1611" s="2">
        <v>2.366E-2</v>
      </c>
      <c r="AA1611" s="2">
        <v>1.5679999999999999E-2</v>
      </c>
      <c r="AB1611" s="2">
        <v>29.91839555</v>
      </c>
    </row>
    <row r="1612" spans="1:28" x14ac:dyDescent="0.2">
      <c r="A1612" s="8">
        <v>3281</v>
      </c>
      <c r="B1612" s="5" t="s">
        <v>5468</v>
      </c>
      <c r="C1612" s="5" t="s">
        <v>5469</v>
      </c>
      <c r="D1612" s="5"/>
      <c r="E1612" s="5" t="s">
        <v>5470</v>
      </c>
      <c r="F1612" s="10">
        <v>2015</v>
      </c>
      <c r="G1612" s="10" t="s">
        <v>16</v>
      </c>
      <c r="H1612" s="10"/>
      <c r="I1612" s="10">
        <v>300</v>
      </c>
      <c r="J1612" s="10" t="s">
        <v>17</v>
      </c>
      <c r="K1612" s="10" t="s">
        <v>1354</v>
      </c>
      <c r="L1612" s="10" t="s">
        <v>18</v>
      </c>
      <c r="M1612" s="11">
        <v>1</v>
      </c>
      <c r="N1612" s="10">
        <v>1</v>
      </c>
      <c r="O1612" s="12" t="s">
        <v>5471</v>
      </c>
      <c r="P1612" s="11">
        <f ca="1">IFERROR(__xludf.DUMMYFUNCTION("COUNTA(SPLIT(Q1612,"" ""))"),144)</f>
        <v>144</v>
      </c>
      <c r="Q1612" s="11">
        <v>25</v>
      </c>
      <c r="R1612" s="11">
        <f ca="1">IFERROR(__xludf.DUMMYFUNCTION("COUNTA(SPLIT($Q1612,CHAR(10),FALSE))"),3)</f>
        <v>3</v>
      </c>
      <c r="S1612" s="2">
        <v>5.5686549999999996E-3</v>
      </c>
      <c r="T1612" s="2">
        <v>0.50321818299999999</v>
      </c>
      <c r="U1612" s="2">
        <v>99.5</v>
      </c>
      <c r="V1612" s="2">
        <v>0.83</v>
      </c>
      <c r="W1612" s="2">
        <v>-0.13</v>
      </c>
      <c r="X1612" s="2">
        <v>5</v>
      </c>
      <c r="Y1612" s="2">
        <v>6.09</v>
      </c>
      <c r="Z1612" s="2">
        <v>0.1168</v>
      </c>
      <c r="AA1612" s="2">
        <v>0.12254</v>
      </c>
      <c r="AB1612" s="2">
        <v>27.49282651</v>
      </c>
    </row>
    <row r="1613" spans="1:28" x14ac:dyDescent="0.2">
      <c r="A1613" s="8">
        <v>3282</v>
      </c>
      <c r="B1613" s="5" t="s">
        <v>5472</v>
      </c>
      <c r="C1613" s="5" t="s">
        <v>5473</v>
      </c>
      <c r="D1613" s="5"/>
      <c r="E1613" s="5" t="s">
        <v>5474</v>
      </c>
      <c r="F1613" s="10">
        <v>2015</v>
      </c>
      <c r="G1613" s="10" t="s">
        <v>16</v>
      </c>
      <c r="H1613" s="10"/>
      <c r="I1613" s="10">
        <v>300</v>
      </c>
      <c r="J1613" s="10" t="s">
        <v>51</v>
      </c>
      <c r="K1613" s="10" t="s">
        <v>1354</v>
      </c>
      <c r="L1613" s="10" t="s">
        <v>18</v>
      </c>
      <c r="M1613" s="11">
        <v>1</v>
      </c>
      <c r="N1613" s="10">
        <v>1</v>
      </c>
      <c r="O1613" s="12" t="s">
        <v>5475</v>
      </c>
      <c r="P1613" s="11">
        <f ca="1">IFERROR(__xludf.DUMMYFUNCTION("COUNTA(SPLIT(Q1613,"" ""))"),192)</f>
        <v>192</v>
      </c>
      <c r="Q1613" s="11">
        <v>38</v>
      </c>
      <c r="R1613" s="11">
        <f ca="1">IFERROR(__xludf.DUMMYFUNCTION("COUNTA(SPLIT($Q1613,CHAR(10),FALSE))"),1)</f>
        <v>1</v>
      </c>
      <c r="S1613" s="2">
        <v>-0.70741110299999999</v>
      </c>
      <c r="T1613" s="2">
        <v>0.50504461599999995</v>
      </c>
      <c r="U1613" s="2">
        <v>95.21</v>
      </c>
      <c r="V1613" s="2">
        <v>1.2</v>
      </c>
      <c r="W1613" s="2">
        <v>-1.53</v>
      </c>
      <c r="X1613" s="2">
        <v>5.24</v>
      </c>
      <c r="Y1613" s="2">
        <v>5.77</v>
      </c>
      <c r="Z1613" s="2">
        <v>5.2389999999999999E-2</v>
      </c>
      <c r="AA1613" s="2">
        <v>2.9929999999999998E-2</v>
      </c>
      <c r="AB1613" s="2">
        <v>40.48029983</v>
      </c>
    </row>
    <row r="1614" spans="1:28" x14ac:dyDescent="0.2">
      <c r="A1614" s="8">
        <v>3283</v>
      </c>
      <c r="B1614" s="5" t="s">
        <v>5476</v>
      </c>
      <c r="C1614" s="5" t="s">
        <v>5477</v>
      </c>
      <c r="D1614" s="5" t="s">
        <v>2705</v>
      </c>
      <c r="E1614" s="14" t="s">
        <v>1402</v>
      </c>
      <c r="F1614" s="10">
        <v>2015</v>
      </c>
      <c r="G1614" s="10" t="s">
        <v>16</v>
      </c>
      <c r="H1614" s="10"/>
      <c r="I1614" s="10">
        <v>700</v>
      </c>
      <c r="J1614" s="10" t="s">
        <v>17</v>
      </c>
      <c r="K1614" s="10" t="s">
        <v>1354</v>
      </c>
      <c r="L1614" s="10" t="s">
        <v>18</v>
      </c>
      <c r="M1614" s="11">
        <v>1</v>
      </c>
      <c r="N1614" s="10">
        <v>1</v>
      </c>
      <c r="O1614" s="12" t="s">
        <v>5478</v>
      </c>
      <c r="P1614" s="11">
        <f ca="1">IFERROR(__xludf.DUMMYFUNCTION("COUNTA(SPLIT(Q1614,"" ""))"),198)</f>
        <v>198</v>
      </c>
      <c r="Q1614" s="11">
        <v>14</v>
      </c>
      <c r="R1614" s="11">
        <f ca="1">IFERROR(__xludf.DUMMYFUNCTION("COUNTA(SPLIT($Q1614,CHAR(10),FALSE))"),1)</f>
        <v>1</v>
      </c>
      <c r="S1614" s="2">
        <v>-3.3961058000000002E-2</v>
      </c>
      <c r="T1614" s="2">
        <v>0.48879349100000002</v>
      </c>
      <c r="U1614" s="2">
        <v>88.23</v>
      </c>
      <c r="V1614" s="2">
        <v>4.47</v>
      </c>
      <c r="W1614" s="2">
        <v>4.5999999999999996</v>
      </c>
      <c r="X1614" s="2">
        <v>6</v>
      </c>
      <c r="Y1614" s="2">
        <v>5.14</v>
      </c>
      <c r="Z1614" s="2">
        <v>1.6469999999999999E-2</v>
      </c>
      <c r="AA1614" s="2">
        <v>-8.9599999999999992E-3</v>
      </c>
      <c r="AB1614" s="2">
        <v>24.761403420000001</v>
      </c>
    </row>
    <row r="1615" spans="1:28" x14ac:dyDescent="0.2">
      <c r="A1615" s="8">
        <v>3285</v>
      </c>
      <c r="B1615" s="5" t="s">
        <v>5479</v>
      </c>
      <c r="C1615" s="5" t="s">
        <v>5480</v>
      </c>
      <c r="D1615" s="5"/>
      <c r="E1615" s="5" t="s">
        <v>5481</v>
      </c>
      <c r="F1615" s="10">
        <v>2015</v>
      </c>
      <c r="G1615" s="10" t="s">
        <v>16</v>
      </c>
      <c r="H1615" s="10"/>
      <c r="I1615" s="10">
        <v>300</v>
      </c>
      <c r="J1615" s="10" t="s">
        <v>178</v>
      </c>
      <c r="K1615" s="10" t="s">
        <v>1354</v>
      </c>
      <c r="L1615" s="10" t="s">
        <v>18</v>
      </c>
      <c r="M1615" s="11">
        <v>1</v>
      </c>
      <c r="N1615" s="10">
        <v>1</v>
      </c>
      <c r="O1615" s="12" t="s">
        <v>5482</v>
      </c>
      <c r="P1615" s="11">
        <f ca="1">IFERROR(__xludf.DUMMYFUNCTION("COUNTA(SPLIT(Q1615,"" ""))"),190)</f>
        <v>190</v>
      </c>
      <c r="Q1615" s="11">
        <v>39</v>
      </c>
      <c r="R1615" s="11">
        <f ca="1">IFERROR(__xludf.DUMMYFUNCTION("COUNTA(SPLIT($Q1615,CHAR(10),FALSE))"),3)</f>
        <v>3</v>
      </c>
      <c r="S1615" s="2">
        <v>0.68203146400000003</v>
      </c>
      <c r="T1615" s="2">
        <v>0.48183907599999998</v>
      </c>
      <c r="U1615" s="2">
        <v>99.41</v>
      </c>
      <c r="V1615" s="2">
        <v>0.6</v>
      </c>
      <c r="W1615" s="2">
        <v>-0.1</v>
      </c>
      <c r="X1615" s="2">
        <v>5.24</v>
      </c>
      <c r="Y1615" s="2">
        <v>0.66</v>
      </c>
      <c r="Z1615" s="2">
        <v>2.8400000000000001E-3</v>
      </c>
      <c r="AA1615" s="2">
        <v>-4.8900000000000002E-3</v>
      </c>
      <c r="AB1615" s="2">
        <v>40.886144250000001</v>
      </c>
    </row>
    <row r="1616" spans="1:28" x14ac:dyDescent="0.2">
      <c r="A1616" s="8">
        <v>3287</v>
      </c>
      <c r="B1616" s="5" t="s">
        <v>5483</v>
      </c>
      <c r="C1616" s="5" t="s">
        <v>5484</v>
      </c>
      <c r="D1616" s="5" t="s">
        <v>1450</v>
      </c>
      <c r="E1616" s="14" t="s">
        <v>1402</v>
      </c>
      <c r="F1616" s="10">
        <v>2015</v>
      </c>
      <c r="G1616" s="10" t="s">
        <v>16</v>
      </c>
      <c r="H1616" s="10"/>
      <c r="I1616" s="10">
        <v>500</v>
      </c>
      <c r="J1616" s="10" t="s">
        <v>17</v>
      </c>
      <c r="K1616" s="10" t="s">
        <v>1354</v>
      </c>
      <c r="L1616" s="10" t="s">
        <v>18</v>
      </c>
      <c r="M1616" s="11">
        <v>1</v>
      </c>
      <c r="N1616" s="10">
        <v>1</v>
      </c>
      <c r="O1616" s="12" t="s">
        <v>5485</v>
      </c>
      <c r="P1616" s="11">
        <f ca="1">IFERROR(__xludf.DUMMYFUNCTION("COUNTA(SPLIT(Q1616,"" ""))"),153)</f>
        <v>153</v>
      </c>
      <c r="Q1616" s="11">
        <v>17</v>
      </c>
      <c r="R1616" s="11">
        <f ca="1">IFERROR(__xludf.DUMMYFUNCTION("COUNTA(SPLIT($Q1616,CHAR(10),FALSE))"),1)</f>
        <v>1</v>
      </c>
      <c r="S1616" s="2">
        <v>0.49588364000000001</v>
      </c>
      <c r="T1616" s="2">
        <v>0.49497263899999999</v>
      </c>
      <c r="U1616" s="2">
        <v>94.85</v>
      </c>
      <c r="V1616" s="2">
        <v>2.27</v>
      </c>
      <c r="W1616" s="2">
        <v>1.82</v>
      </c>
      <c r="X1616" s="2">
        <v>6</v>
      </c>
      <c r="Y1616" s="2">
        <v>5.1100000000000003</v>
      </c>
      <c r="Z1616" s="2">
        <v>1.035E-2</v>
      </c>
      <c r="AA1616" s="2">
        <v>2.197E-2</v>
      </c>
      <c r="AB1616" s="2">
        <v>34.195275879999997</v>
      </c>
    </row>
    <row r="1617" spans="1:28" x14ac:dyDescent="0.2">
      <c r="A1617" s="8">
        <v>3290</v>
      </c>
      <c r="B1617" s="5" t="s">
        <v>5486</v>
      </c>
      <c r="C1617" s="5" t="s">
        <v>5487</v>
      </c>
      <c r="D1617" s="5" t="s">
        <v>1450</v>
      </c>
      <c r="E1617" s="14" t="s">
        <v>1402</v>
      </c>
      <c r="F1617" s="10">
        <v>2015</v>
      </c>
      <c r="G1617" s="10" t="s">
        <v>16</v>
      </c>
      <c r="H1617" s="10"/>
      <c r="I1617" s="10">
        <v>500</v>
      </c>
      <c r="J1617" s="10" t="s">
        <v>17</v>
      </c>
      <c r="K1617" s="10" t="s">
        <v>1354</v>
      </c>
      <c r="L1617" s="10" t="s">
        <v>22</v>
      </c>
      <c r="M1617" s="11">
        <v>2</v>
      </c>
      <c r="N1617" s="10">
        <v>1.5</v>
      </c>
      <c r="O1617" s="12" t="s">
        <v>5488</v>
      </c>
      <c r="P1617" s="11">
        <f ca="1">IFERROR(__xludf.DUMMYFUNCTION("COUNTA(SPLIT(Q1617,"" ""))"),166)</f>
        <v>166</v>
      </c>
      <c r="Q1617" s="11">
        <v>17</v>
      </c>
      <c r="R1617" s="11">
        <f ca="1">IFERROR(__xludf.DUMMYFUNCTION("COUNTA(SPLIT($Q1617,CHAR(10),FALSE))"),1)</f>
        <v>1</v>
      </c>
      <c r="S1617" s="2">
        <v>-0.63018380200000002</v>
      </c>
      <c r="T1617" s="2">
        <v>0.46640288600000002</v>
      </c>
      <c r="U1617" s="2">
        <v>79.709999999999994</v>
      </c>
      <c r="V1617" s="2">
        <v>4.57</v>
      </c>
      <c r="W1617" s="2">
        <v>3.49</v>
      </c>
      <c r="X1617" s="2">
        <v>8</v>
      </c>
      <c r="Y1617" s="2">
        <v>5.55</v>
      </c>
      <c r="Z1617" s="2">
        <v>2.1819999999999999E-2</v>
      </c>
      <c r="AA1617" s="2">
        <v>2.3210000000000001E-2</v>
      </c>
      <c r="AB1617" s="2">
        <v>29.91197674</v>
      </c>
    </row>
    <row r="1618" spans="1:28" x14ac:dyDescent="0.2">
      <c r="A1618" s="8">
        <v>3291</v>
      </c>
      <c r="B1618" s="5" t="s">
        <v>5489</v>
      </c>
      <c r="C1618" s="5" t="s">
        <v>5490</v>
      </c>
      <c r="D1618" s="5"/>
      <c r="E1618" s="5" t="s">
        <v>5491</v>
      </c>
      <c r="F1618" s="10">
        <v>2015</v>
      </c>
      <c r="G1618" s="10" t="s">
        <v>16</v>
      </c>
      <c r="H1618" s="10"/>
      <c r="I1618" s="10">
        <v>300</v>
      </c>
      <c r="J1618" s="10" t="s">
        <v>877</v>
      </c>
      <c r="K1618" s="10" t="s">
        <v>1354</v>
      </c>
      <c r="L1618" s="10" t="s">
        <v>18</v>
      </c>
      <c r="M1618" s="11">
        <v>1</v>
      </c>
      <c r="N1618" s="10">
        <v>1</v>
      </c>
      <c r="O1618" s="12" t="s">
        <v>5492</v>
      </c>
      <c r="P1618" s="11">
        <f ca="1">IFERROR(__xludf.DUMMYFUNCTION("COUNTA(SPLIT(Q1618,"" ""))"),140)</f>
        <v>140</v>
      </c>
      <c r="Q1618" s="11">
        <v>21</v>
      </c>
      <c r="R1618" s="11">
        <f ca="1">IFERROR(__xludf.DUMMYFUNCTION("COUNTA(SPLIT($Q1618,CHAR(10),FALSE))"),1)</f>
        <v>1</v>
      </c>
      <c r="S1618" s="2">
        <v>1.1541547219999999</v>
      </c>
      <c r="T1618" s="2">
        <v>0.55651898600000005</v>
      </c>
      <c r="U1618" s="2">
        <v>90.4</v>
      </c>
      <c r="V1618" s="2">
        <v>2.23</v>
      </c>
      <c r="W1618" s="2">
        <v>1.02</v>
      </c>
      <c r="X1618" s="2">
        <v>7</v>
      </c>
      <c r="Y1618" s="2">
        <v>0.77</v>
      </c>
      <c r="Z1618" s="2">
        <v>0.21217</v>
      </c>
      <c r="AA1618" s="2">
        <v>0.22664000000000001</v>
      </c>
      <c r="AB1618" s="2">
        <v>26.795300950000001</v>
      </c>
    </row>
    <row r="1619" spans="1:28" x14ac:dyDescent="0.2">
      <c r="A1619" s="8">
        <v>3292</v>
      </c>
      <c r="B1619" s="5" t="s">
        <v>5493</v>
      </c>
      <c r="C1619" s="5" t="s">
        <v>5494</v>
      </c>
      <c r="D1619" s="5" t="s">
        <v>1450</v>
      </c>
      <c r="E1619" s="5" t="s">
        <v>1451</v>
      </c>
      <c r="F1619" s="10">
        <v>2015</v>
      </c>
      <c r="G1619" s="10" t="s">
        <v>16</v>
      </c>
      <c r="H1619" s="10"/>
      <c r="I1619" s="10">
        <v>500</v>
      </c>
      <c r="J1619" s="10" t="s">
        <v>17</v>
      </c>
      <c r="K1619" s="10" t="s">
        <v>1354</v>
      </c>
      <c r="L1619" s="10" t="s">
        <v>18</v>
      </c>
      <c r="M1619" s="11">
        <v>1</v>
      </c>
      <c r="N1619" s="10">
        <v>1</v>
      </c>
      <c r="O1619" s="12" t="s">
        <v>5495</v>
      </c>
      <c r="P1619" s="11">
        <f ca="1">IFERROR(__xludf.DUMMYFUNCTION("COUNTA(SPLIT(Q1619,"" ""))"),155)</f>
        <v>155</v>
      </c>
      <c r="Q1619" s="11">
        <v>15</v>
      </c>
      <c r="R1619" s="11">
        <f ca="1">IFERROR(__xludf.DUMMYFUNCTION("COUNTA(SPLIT($Q1619,CHAR(10),FALSE))"),1)</f>
        <v>1</v>
      </c>
      <c r="S1619" s="2">
        <v>1.3781846769999999</v>
      </c>
      <c r="T1619" s="2">
        <v>0.60894800699999996</v>
      </c>
      <c r="U1619" s="2">
        <v>82.82</v>
      </c>
      <c r="V1619" s="2">
        <v>4.2699999999999996</v>
      </c>
      <c r="W1619" s="2">
        <v>3.76</v>
      </c>
      <c r="X1619" s="2">
        <v>8</v>
      </c>
      <c r="Y1619" s="2">
        <v>5.68</v>
      </c>
      <c r="Z1619" s="2">
        <v>1.06E-2</v>
      </c>
      <c r="AA1619" s="2">
        <v>2.7040000000000002E-2</v>
      </c>
      <c r="AB1619" s="2">
        <v>23.922543650000001</v>
      </c>
    </row>
    <row r="1620" spans="1:28" x14ac:dyDescent="0.2">
      <c r="A1620" s="8">
        <v>3293</v>
      </c>
      <c r="B1620" s="5" t="s">
        <v>5496</v>
      </c>
      <c r="C1620" s="5" t="s">
        <v>5497</v>
      </c>
      <c r="D1620" s="5" t="s">
        <v>2682</v>
      </c>
      <c r="E1620" s="14" t="s">
        <v>1402</v>
      </c>
      <c r="F1620" s="10">
        <v>2015</v>
      </c>
      <c r="G1620" s="10" t="s">
        <v>16</v>
      </c>
      <c r="H1620" s="10"/>
      <c r="I1620" s="10">
        <v>500</v>
      </c>
      <c r="J1620" s="10" t="s">
        <v>17</v>
      </c>
      <c r="K1620" s="10" t="s">
        <v>1354</v>
      </c>
      <c r="L1620" s="10" t="s">
        <v>18</v>
      </c>
      <c r="M1620" s="11">
        <v>1</v>
      </c>
      <c r="N1620" s="10">
        <v>1</v>
      </c>
      <c r="O1620" s="12" t="s">
        <v>5498</v>
      </c>
      <c r="P1620" s="11">
        <f ca="1">IFERROR(__xludf.DUMMYFUNCTION("COUNTA(SPLIT(Q1620,"" ""))"),147)</f>
        <v>147</v>
      </c>
      <c r="Q1620" s="11">
        <v>23</v>
      </c>
      <c r="R1620" s="11">
        <f ca="1">IFERROR(__xludf.DUMMYFUNCTION("COUNTA(SPLIT($Q1620,CHAR(10),FALSE))"),1)</f>
        <v>1</v>
      </c>
      <c r="S1620" s="2">
        <v>0.46462578300000001</v>
      </c>
      <c r="T1620" s="2">
        <v>0.49449839899999998</v>
      </c>
      <c r="U1620" s="2">
        <v>97.61</v>
      </c>
      <c r="V1620" s="2">
        <v>1.3</v>
      </c>
      <c r="W1620" s="2">
        <v>0.39</v>
      </c>
      <c r="X1620" s="2">
        <v>5</v>
      </c>
      <c r="Y1620" s="2">
        <v>4.83</v>
      </c>
      <c r="Z1620" s="2">
        <v>-3.8210000000000001E-2</v>
      </c>
      <c r="AA1620" s="2">
        <v>-2.8819999999999998E-2</v>
      </c>
      <c r="AB1620" s="2">
        <v>31.774615990000001</v>
      </c>
    </row>
    <row r="1621" spans="1:28" x14ac:dyDescent="0.2">
      <c r="A1621" s="8">
        <v>3294</v>
      </c>
      <c r="B1621" s="5" t="s">
        <v>5499</v>
      </c>
      <c r="C1621" s="5" t="s">
        <v>5500</v>
      </c>
      <c r="D1621" s="5"/>
      <c r="E1621" s="5" t="s">
        <v>5501</v>
      </c>
      <c r="F1621" s="10">
        <v>2015</v>
      </c>
      <c r="G1621" s="10" t="s">
        <v>16</v>
      </c>
      <c r="H1621" s="10"/>
      <c r="I1621" s="10">
        <v>300</v>
      </c>
      <c r="J1621" s="10" t="s">
        <v>17</v>
      </c>
      <c r="K1621" s="10" t="s">
        <v>1354</v>
      </c>
      <c r="L1621" s="10" t="s">
        <v>18</v>
      </c>
      <c r="M1621" s="11">
        <v>1</v>
      </c>
      <c r="N1621" s="10">
        <v>1</v>
      </c>
      <c r="O1621" s="12" t="s">
        <v>5502</v>
      </c>
      <c r="P1621" s="11">
        <f ca="1">IFERROR(__xludf.DUMMYFUNCTION("COUNTA(SPLIT(Q1621,"" ""))"),143)</f>
        <v>143</v>
      </c>
      <c r="Q1621" s="11">
        <v>33</v>
      </c>
      <c r="R1621" s="11">
        <f ca="1">IFERROR(__xludf.DUMMYFUNCTION("COUNTA(SPLIT($Q1621,CHAR(10),FALSE))"),3)</f>
        <v>3</v>
      </c>
      <c r="S1621" s="2">
        <v>-0.83228131900000002</v>
      </c>
      <c r="T1621" s="2">
        <v>0.46008894500000003</v>
      </c>
      <c r="U1621" s="2">
        <v>102.68</v>
      </c>
      <c r="V1621" s="2">
        <v>0.09</v>
      </c>
      <c r="W1621" s="2">
        <v>-0.35</v>
      </c>
      <c r="X1621" s="2">
        <v>4.7300000000000004</v>
      </c>
      <c r="Y1621" s="2">
        <v>6.85</v>
      </c>
      <c r="Z1621" s="2">
        <v>4.2560000000000001E-2</v>
      </c>
      <c r="AA1621" s="2">
        <v>4.8039999999999999E-2</v>
      </c>
      <c r="AB1621" s="2">
        <v>29.09753684</v>
      </c>
    </row>
    <row r="1622" spans="1:28" x14ac:dyDescent="0.2">
      <c r="A1622" s="8">
        <v>3296</v>
      </c>
      <c r="B1622" s="5" t="s">
        <v>5503</v>
      </c>
      <c r="C1622" s="5" t="s">
        <v>5504</v>
      </c>
      <c r="D1622" s="5"/>
      <c r="E1622" s="5" t="s">
        <v>5505</v>
      </c>
      <c r="F1622" s="10">
        <v>2015</v>
      </c>
      <c r="G1622" s="10" t="s">
        <v>68</v>
      </c>
      <c r="H1622" s="10"/>
      <c r="I1622" s="10">
        <v>1100</v>
      </c>
      <c r="J1622" s="10" t="s">
        <v>17</v>
      </c>
      <c r="K1622" s="10" t="s">
        <v>1354</v>
      </c>
      <c r="L1622" s="10" t="s">
        <v>18</v>
      </c>
      <c r="M1622" s="11">
        <v>1</v>
      </c>
      <c r="N1622" s="10">
        <v>1</v>
      </c>
      <c r="O1622" s="12" t="s">
        <v>5506</v>
      </c>
      <c r="P1622" s="11">
        <f ca="1">IFERROR(__xludf.DUMMYFUNCTION("COUNTA(SPLIT(Q1622,"" ""))"),166)</f>
        <v>166</v>
      </c>
      <c r="Q1622" s="11">
        <v>10</v>
      </c>
      <c r="R1622" s="11">
        <f ca="1">IFERROR(__xludf.DUMMYFUNCTION("COUNTA(SPLIT($Q1622,CHAR(10),FALSE))"),3)</f>
        <v>3</v>
      </c>
      <c r="S1622" s="2">
        <v>-0.76366350299999997</v>
      </c>
      <c r="T1622" s="2">
        <v>0.45146957500000001</v>
      </c>
      <c r="U1622" s="2">
        <v>69.930000000000007</v>
      </c>
      <c r="V1622" s="2">
        <v>7.68</v>
      </c>
      <c r="W1622" s="2">
        <v>8.42</v>
      </c>
      <c r="X1622" s="2">
        <v>9</v>
      </c>
      <c r="Y1622" s="2">
        <v>8.42</v>
      </c>
      <c r="Z1622" s="2">
        <v>0.29321000000000003</v>
      </c>
      <c r="AA1622" s="2">
        <v>0.29321000000000003</v>
      </c>
      <c r="AB1622" s="2">
        <v>23.685211559999999</v>
      </c>
    </row>
    <row r="1623" spans="1:28" x14ac:dyDescent="0.2">
      <c r="A1623" s="8">
        <v>3297</v>
      </c>
      <c r="B1623" s="5" t="s">
        <v>4851</v>
      </c>
      <c r="C1623" s="5" t="s">
        <v>5507</v>
      </c>
      <c r="D1623" s="5"/>
      <c r="E1623" s="5" t="s">
        <v>5508</v>
      </c>
      <c r="F1623" s="10">
        <v>2015</v>
      </c>
      <c r="G1623" s="10" t="s">
        <v>68</v>
      </c>
      <c r="H1623" s="10"/>
      <c r="I1623" s="10">
        <v>900</v>
      </c>
      <c r="J1623" s="10" t="s">
        <v>17</v>
      </c>
      <c r="K1623" s="10" t="s">
        <v>1354</v>
      </c>
      <c r="L1623" s="10" t="s">
        <v>18</v>
      </c>
      <c r="M1623" s="11">
        <v>1</v>
      </c>
      <c r="N1623" s="10">
        <v>1</v>
      </c>
      <c r="O1623" s="12" t="s">
        <v>5509</v>
      </c>
      <c r="P1623" s="11">
        <f ca="1">IFERROR(__xludf.DUMMYFUNCTION("COUNTA(SPLIT(Q1623,"" ""))"),179)</f>
        <v>179</v>
      </c>
      <c r="Q1623" s="11">
        <v>11</v>
      </c>
      <c r="R1623" s="11">
        <f ca="1">IFERROR(__xludf.DUMMYFUNCTION("COUNTA(SPLIT($Q1623,CHAR(10),FALSE))"),4)</f>
        <v>4</v>
      </c>
      <c r="S1623" s="2">
        <v>-2.2179391810000002</v>
      </c>
      <c r="T1623" s="2">
        <v>0.51093693900000003</v>
      </c>
      <c r="U1623" s="2">
        <v>40.9</v>
      </c>
      <c r="V1623" s="2">
        <v>11.55</v>
      </c>
      <c r="W1623" s="2">
        <v>11.64</v>
      </c>
      <c r="X1623" s="2">
        <v>13</v>
      </c>
      <c r="Y1623" s="2">
        <v>9.7899999999999991</v>
      </c>
      <c r="Z1623" s="2">
        <v>0.34300999999999998</v>
      </c>
      <c r="AA1623" s="2">
        <v>0.33427000000000001</v>
      </c>
      <c r="AB1623" s="2">
        <v>18.459001130000001</v>
      </c>
    </row>
    <row r="1624" spans="1:28" x14ac:dyDescent="0.2">
      <c r="A1624" s="8">
        <v>3298</v>
      </c>
      <c r="B1624" s="5" t="s">
        <v>4851</v>
      </c>
      <c r="C1624" s="5" t="s">
        <v>5510</v>
      </c>
      <c r="D1624" s="5"/>
      <c r="E1624" s="5" t="s">
        <v>5511</v>
      </c>
      <c r="F1624" s="10">
        <v>2015</v>
      </c>
      <c r="G1624" s="10" t="s">
        <v>68</v>
      </c>
      <c r="H1624" s="10"/>
      <c r="I1624" s="10">
        <v>700</v>
      </c>
      <c r="J1624" s="10" t="s">
        <v>17</v>
      </c>
      <c r="K1624" s="10" t="s">
        <v>1354</v>
      </c>
      <c r="L1624" s="10" t="s">
        <v>18</v>
      </c>
      <c r="M1624" s="11">
        <v>1</v>
      </c>
      <c r="N1624" s="10">
        <v>1</v>
      </c>
      <c r="O1624" s="12" t="s">
        <v>5512</v>
      </c>
      <c r="P1624" s="11">
        <f ca="1">IFERROR(__xludf.DUMMYFUNCTION("COUNTA(SPLIT(Q1624,"" ""))"),185)</f>
        <v>185</v>
      </c>
      <c r="Q1624" s="11">
        <v>16</v>
      </c>
      <c r="R1624" s="11">
        <f ca="1">IFERROR(__xludf.DUMMYFUNCTION("COUNTA(SPLIT($Q1624,CHAR(10),FALSE))"),6)</f>
        <v>6</v>
      </c>
      <c r="S1624" s="2">
        <v>0.29796440099999999</v>
      </c>
      <c r="T1624" s="2">
        <v>0.49608683100000001</v>
      </c>
      <c r="U1624" s="2">
        <v>79.97</v>
      </c>
      <c r="V1624" s="2">
        <v>5.66</v>
      </c>
      <c r="W1624" s="2">
        <v>5.92</v>
      </c>
      <c r="X1624" s="2">
        <v>8</v>
      </c>
      <c r="Y1624" s="2">
        <v>6.38</v>
      </c>
      <c r="Z1624" s="2">
        <v>0.15432000000000001</v>
      </c>
      <c r="AA1624" s="2">
        <v>0.13975000000000001</v>
      </c>
      <c r="AB1624" s="2">
        <v>21.542154929999999</v>
      </c>
    </row>
    <row r="1625" spans="1:28" x14ac:dyDescent="0.2">
      <c r="A1625" s="8">
        <v>3299</v>
      </c>
      <c r="B1625" s="5" t="s">
        <v>5513</v>
      </c>
      <c r="C1625" s="5" t="s">
        <v>5514</v>
      </c>
      <c r="D1625" s="5" t="s">
        <v>1450</v>
      </c>
      <c r="E1625" s="14" t="s">
        <v>1402</v>
      </c>
      <c r="F1625" s="10">
        <v>2015</v>
      </c>
      <c r="G1625" s="10" t="s">
        <v>16</v>
      </c>
      <c r="H1625" s="10"/>
      <c r="I1625" s="10">
        <v>500</v>
      </c>
      <c r="J1625" s="10" t="s">
        <v>17</v>
      </c>
      <c r="K1625" s="10" t="s">
        <v>1354</v>
      </c>
      <c r="L1625" s="10" t="s">
        <v>18</v>
      </c>
      <c r="M1625" s="11">
        <v>1</v>
      </c>
      <c r="N1625" s="10">
        <v>1</v>
      </c>
      <c r="O1625" s="12" t="s">
        <v>5515</v>
      </c>
      <c r="P1625" s="11">
        <f ca="1">IFERROR(__xludf.DUMMYFUNCTION("COUNTA(SPLIT(Q1625,"" ""))"),190)</f>
        <v>190</v>
      </c>
      <c r="Q1625" s="11">
        <v>24</v>
      </c>
      <c r="R1625" s="11">
        <f ca="1">IFERROR(__xludf.DUMMYFUNCTION("COUNTA(SPLIT($Q1625,CHAR(10),FALSE))"),1)</f>
        <v>1</v>
      </c>
      <c r="S1625" s="2">
        <v>0.27302264199999998</v>
      </c>
      <c r="T1625" s="2">
        <v>0.50007571799999995</v>
      </c>
      <c r="U1625" s="2">
        <v>82.59</v>
      </c>
      <c r="V1625" s="2">
        <v>3.71</v>
      </c>
      <c r="W1625" s="2">
        <v>2.33</v>
      </c>
      <c r="X1625" s="2">
        <v>8</v>
      </c>
      <c r="Y1625" s="2">
        <v>5.61</v>
      </c>
      <c r="Z1625" s="2">
        <v>-2.14E-3</v>
      </c>
      <c r="AA1625" s="2">
        <v>-1.5640000000000001E-2</v>
      </c>
      <c r="AB1625" s="2">
        <v>36.633471239999999</v>
      </c>
    </row>
    <row r="1626" spans="1:28" x14ac:dyDescent="0.2">
      <c r="A1626" s="8">
        <v>3300</v>
      </c>
      <c r="B1626" s="5" t="s">
        <v>5516</v>
      </c>
      <c r="C1626" s="5" t="s">
        <v>5517</v>
      </c>
      <c r="D1626" s="5" t="s">
        <v>1450</v>
      </c>
      <c r="E1626" s="5" t="s">
        <v>1451</v>
      </c>
      <c r="F1626" s="10">
        <v>2015</v>
      </c>
      <c r="G1626" s="10" t="s">
        <v>16</v>
      </c>
      <c r="H1626" s="10"/>
      <c r="I1626" s="10">
        <v>500</v>
      </c>
      <c r="J1626" s="10" t="s">
        <v>17</v>
      </c>
      <c r="K1626" s="10" t="s">
        <v>1354</v>
      </c>
      <c r="L1626" s="10" t="s">
        <v>18</v>
      </c>
      <c r="M1626" s="11">
        <v>1</v>
      </c>
      <c r="N1626" s="10">
        <v>1</v>
      </c>
      <c r="O1626" s="12" t="s">
        <v>5518</v>
      </c>
      <c r="P1626" s="11">
        <f ca="1">IFERROR(__xludf.DUMMYFUNCTION("COUNTA(SPLIT(Q1626,"" ""))"),189)</f>
        <v>189</v>
      </c>
      <c r="Q1626" s="11">
        <v>23</v>
      </c>
      <c r="R1626" s="11">
        <f ca="1">IFERROR(__xludf.DUMMYFUNCTION("COUNTA(SPLIT($Q1626,CHAR(10),FALSE))"),1)</f>
        <v>1</v>
      </c>
      <c r="S1626" s="2">
        <v>0.45993223500000002</v>
      </c>
      <c r="T1626" s="2">
        <v>0.53028166399999999</v>
      </c>
      <c r="U1626" s="2">
        <v>99.57</v>
      </c>
      <c r="V1626" s="2">
        <v>1.41</v>
      </c>
      <c r="W1626" s="2">
        <v>0.76</v>
      </c>
      <c r="X1626" s="2">
        <v>5</v>
      </c>
      <c r="Y1626" s="2">
        <v>0.99</v>
      </c>
      <c r="Z1626" s="2">
        <v>-2.47E-3</v>
      </c>
      <c r="AA1626" s="2">
        <v>-2.291E-2</v>
      </c>
      <c r="AB1626" s="2">
        <v>32.87787651</v>
      </c>
    </row>
    <row r="1627" spans="1:28" x14ac:dyDescent="0.2">
      <c r="A1627" s="8">
        <v>3301</v>
      </c>
      <c r="B1627" s="5" t="s">
        <v>5519</v>
      </c>
      <c r="C1627" s="5" t="s">
        <v>5520</v>
      </c>
      <c r="D1627" s="5" t="s">
        <v>1450</v>
      </c>
      <c r="E1627" s="5" t="s">
        <v>1451</v>
      </c>
      <c r="F1627" s="10">
        <v>2015</v>
      </c>
      <c r="G1627" s="10" t="s">
        <v>16</v>
      </c>
      <c r="H1627" s="10"/>
      <c r="I1627" s="10">
        <v>500</v>
      </c>
      <c r="J1627" s="10" t="s">
        <v>877</v>
      </c>
      <c r="K1627" s="10" t="s">
        <v>1354</v>
      </c>
      <c r="L1627" s="10" t="s">
        <v>18</v>
      </c>
      <c r="M1627" s="11">
        <v>1</v>
      </c>
      <c r="N1627" s="10">
        <v>1</v>
      </c>
      <c r="O1627" s="12" t="s">
        <v>5521</v>
      </c>
      <c r="P1627" s="11">
        <f ca="1">IFERROR(__xludf.DUMMYFUNCTION("COUNTA(SPLIT(Q1627,"" ""))"),185)</f>
        <v>185</v>
      </c>
      <c r="Q1627" s="11">
        <v>18</v>
      </c>
      <c r="R1627" s="11">
        <f ca="1">IFERROR(__xludf.DUMMYFUNCTION("COUNTA(SPLIT($Q1627,CHAR(10),FALSE))"),1)</f>
        <v>1</v>
      </c>
      <c r="S1627" s="2">
        <v>0.277738822</v>
      </c>
      <c r="T1627" s="2">
        <v>0.52560060500000005</v>
      </c>
      <c r="U1627" s="2">
        <v>87.71</v>
      </c>
      <c r="V1627" s="2">
        <v>3.61</v>
      </c>
      <c r="W1627" s="2">
        <v>3.95</v>
      </c>
      <c r="X1627" s="2">
        <v>6</v>
      </c>
      <c r="Y1627" s="2">
        <v>5.5</v>
      </c>
      <c r="Z1627" s="2">
        <v>3.0790000000000001E-2</v>
      </c>
      <c r="AA1627" s="2">
        <v>8.7200000000000003E-3</v>
      </c>
      <c r="AB1627" s="2">
        <v>22.138558329999999</v>
      </c>
    </row>
    <row r="1628" spans="1:28" x14ac:dyDescent="0.2">
      <c r="A1628" s="8">
        <v>3302</v>
      </c>
      <c r="B1628" s="5" t="s">
        <v>4330</v>
      </c>
      <c r="C1628" s="5" t="s">
        <v>5522</v>
      </c>
      <c r="D1628" s="5"/>
      <c r="E1628" s="5" t="s">
        <v>5523</v>
      </c>
      <c r="F1628" s="10">
        <v>2015</v>
      </c>
      <c r="G1628" s="10" t="s">
        <v>16</v>
      </c>
      <c r="H1628" s="10"/>
      <c r="I1628" s="10">
        <v>500</v>
      </c>
      <c r="J1628" s="10" t="s">
        <v>17</v>
      </c>
      <c r="K1628" s="10" t="s">
        <v>1354</v>
      </c>
      <c r="L1628" s="10" t="s">
        <v>18</v>
      </c>
      <c r="M1628" s="11">
        <v>1</v>
      </c>
      <c r="N1628" s="10">
        <v>1</v>
      </c>
      <c r="O1628" s="12" t="s">
        <v>5524</v>
      </c>
      <c r="P1628" s="11">
        <f ca="1">IFERROR(__xludf.DUMMYFUNCTION("COUNTA(SPLIT(Q1628,"" ""))"),147)</f>
        <v>147</v>
      </c>
      <c r="Q1628" s="11">
        <v>15</v>
      </c>
      <c r="R1628" s="11">
        <f ca="1">IFERROR(__xludf.DUMMYFUNCTION("COUNTA(SPLIT($Q1628,CHAR(10),FALSE))"),5)</f>
        <v>5</v>
      </c>
      <c r="S1628" s="2">
        <v>0.87887903999999994</v>
      </c>
      <c r="T1628" s="2">
        <v>0.58553669399999997</v>
      </c>
      <c r="U1628" s="2">
        <v>90.92</v>
      </c>
      <c r="V1628" s="2">
        <v>3</v>
      </c>
      <c r="W1628" s="2">
        <v>4.59</v>
      </c>
      <c r="X1628" s="2">
        <v>7</v>
      </c>
      <c r="Y1628" s="2">
        <v>6.39</v>
      </c>
      <c r="Z1628" s="2">
        <v>0.11611</v>
      </c>
      <c r="AA1628" s="2">
        <v>0.12424</v>
      </c>
      <c r="AB1628" s="2">
        <v>21.167290300000001</v>
      </c>
    </row>
    <row r="1629" spans="1:28" x14ac:dyDescent="0.2">
      <c r="A1629" s="8">
        <v>3303</v>
      </c>
      <c r="B1629" s="5" t="s">
        <v>4330</v>
      </c>
      <c r="C1629" s="5" t="s">
        <v>5522</v>
      </c>
      <c r="D1629" s="5"/>
      <c r="E1629" s="5" t="s">
        <v>5525</v>
      </c>
      <c r="F1629" s="10">
        <v>2015</v>
      </c>
      <c r="G1629" s="10" t="s">
        <v>16</v>
      </c>
      <c r="H1629" s="10"/>
      <c r="I1629" s="10">
        <v>700</v>
      </c>
      <c r="J1629" s="10" t="s">
        <v>17</v>
      </c>
      <c r="K1629" s="10" t="s">
        <v>1354</v>
      </c>
      <c r="L1629" s="10" t="s">
        <v>18</v>
      </c>
      <c r="M1629" s="11">
        <v>1</v>
      </c>
      <c r="N1629" s="10">
        <v>1</v>
      </c>
      <c r="O1629" s="12" t="s">
        <v>5526</v>
      </c>
      <c r="P1629" s="11">
        <f ca="1">IFERROR(__xludf.DUMMYFUNCTION("COUNTA(SPLIT(Q1629,"" ""))"),187)</f>
        <v>187</v>
      </c>
      <c r="Q1629" s="11">
        <v>16</v>
      </c>
      <c r="R1629" s="11">
        <f ca="1">IFERROR(__xludf.DUMMYFUNCTION("COUNTA(SPLIT($Q1629,CHAR(10),FALSE))"),4)</f>
        <v>4</v>
      </c>
      <c r="S1629" s="2">
        <v>0.37331287400000002</v>
      </c>
      <c r="T1629" s="2">
        <v>0.53211095100000005</v>
      </c>
      <c r="U1629" s="2">
        <v>85.76</v>
      </c>
      <c r="V1629" s="2">
        <v>4.26</v>
      </c>
      <c r="W1629" s="2">
        <v>4.7300000000000004</v>
      </c>
      <c r="X1629" s="2">
        <v>7</v>
      </c>
      <c r="Y1629" s="2">
        <v>6.79</v>
      </c>
      <c r="Z1629" s="2">
        <v>0.21604999999999999</v>
      </c>
      <c r="AA1629" s="2">
        <v>0.19466</v>
      </c>
      <c r="AB1629" s="2">
        <v>20.05872274</v>
      </c>
    </row>
    <row r="1630" spans="1:28" x14ac:dyDescent="0.2">
      <c r="A1630" s="8">
        <v>3304</v>
      </c>
      <c r="B1630" s="5" t="s">
        <v>5527</v>
      </c>
      <c r="C1630" s="5" t="s">
        <v>5528</v>
      </c>
      <c r="D1630" s="5" t="s">
        <v>1450</v>
      </c>
      <c r="E1630" s="5" t="s">
        <v>1451</v>
      </c>
      <c r="F1630" s="10">
        <v>2015</v>
      </c>
      <c r="G1630" s="10" t="s">
        <v>16</v>
      </c>
      <c r="H1630" s="10"/>
      <c r="I1630" s="10">
        <v>300</v>
      </c>
      <c r="J1630" s="10" t="s">
        <v>17</v>
      </c>
      <c r="K1630" s="10" t="s">
        <v>1354</v>
      </c>
      <c r="L1630" s="10" t="s">
        <v>18</v>
      </c>
      <c r="M1630" s="11">
        <v>1</v>
      </c>
      <c r="N1630" s="10">
        <v>1</v>
      </c>
      <c r="O1630" s="12" t="s">
        <v>5529</v>
      </c>
      <c r="P1630" s="11">
        <f ca="1">IFERROR(__xludf.DUMMYFUNCTION("COUNTA(SPLIT(Q1630,"" ""))"),185)</f>
        <v>185</v>
      </c>
      <c r="Q1630" s="11">
        <v>28</v>
      </c>
      <c r="R1630" s="11">
        <f ca="1">IFERROR(__xludf.DUMMYFUNCTION("COUNTA(SPLIT($Q1630,CHAR(10),FALSE))"),1)</f>
        <v>1</v>
      </c>
      <c r="S1630" s="2">
        <v>0.73948755499999996</v>
      </c>
      <c r="T1630" s="2">
        <v>0.48533643599999998</v>
      </c>
      <c r="U1630" s="2">
        <v>93.12</v>
      </c>
      <c r="V1630" s="2">
        <v>1.91</v>
      </c>
      <c r="W1630" s="2">
        <v>1.44</v>
      </c>
      <c r="X1630" s="2">
        <v>6</v>
      </c>
      <c r="Y1630" s="2">
        <v>1.1000000000000001</v>
      </c>
      <c r="Z1630" s="2">
        <v>0.10696</v>
      </c>
      <c r="AA1630" s="2">
        <v>8.6129999999999998E-2</v>
      </c>
      <c r="AB1630" s="2">
        <v>34.07280471</v>
      </c>
    </row>
    <row r="1631" spans="1:28" x14ac:dyDescent="0.2">
      <c r="A1631" s="8">
        <v>3305</v>
      </c>
      <c r="B1631" s="5" t="s">
        <v>5530</v>
      </c>
      <c r="C1631" s="5" t="s">
        <v>5531</v>
      </c>
      <c r="D1631" s="5" t="s">
        <v>1401</v>
      </c>
      <c r="E1631" s="14" t="s">
        <v>1402</v>
      </c>
      <c r="F1631" s="10">
        <v>2015</v>
      </c>
      <c r="G1631" s="10" t="s">
        <v>16</v>
      </c>
      <c r="H1631" s="10"/>
      <c r="I1631" s="10">
        <v>500</v>
      </c>
      <c r="J1631" s="10" t="s">
        <v>51</v>
      </c>
      <c r="K1631" s="10" t="s">
        <v>1354</v>
      </c>
      <c r="L1631" s="10" t="s">
        <v>18</v>
      </c>
      <c r="M1631" s="11">
        <v>1</v>
      </c>
      <c r="N1631" s="10">
        <v>1</v>
      </c>
      <c r="O1631" s="12" t="s">
        <v>5532</v>
      </c>
      <c r="P1631" s="11">
        <f ca="1">IFERROR(__xludf.DUMMYFUNCTION("COUNTA(SPLIT(Q1631,"" ""))"),192)</f>
        <v>192</v>
      </c>
      <c r="Q1631" s="11">
        <v>21</v>
      </c>
      <c r="R1631" s="11">
        <f ca="1">IFERROR(__xludf.DUMMYFUNCTION("COUNTA(SPLIT($Q1631,CHAR(10),FALSE))"),8)</f>
        <v>8</v>
      </c>
      <c r="S1631" s="2">
        <v>0.69043618699999998</v>
      </c>
      <c r="T1631" s="2">
        <v>0.49501494499999998</v>
      </c>
      <c r="U1631" s="2">
        <v>88.28</v>
      </c>
      <c r="V1631" s="2">
        <v>3.22</v>
      </c>
      <c r="W1631" s="2">
        <v>2.59</v>
      </c>
      <c r="X1631" s="2">
        <v>7</v>
      </c>
      <c r="Y1631" s="2">
        <v>5.82</v>
      </c>
      <c r="Z1631" s="2">
        <v>1.537E-2</v>
      </c>
      <c r="AA1631" s="2">
        <v>7.1000000000000002E-4</v>
      </c>
      <c r="AB1631" s="2">
        <v>29.507419550000002</v>
      </c>
    </row>
    <row r="1632" spans="1:28" x14ac:dyDescent="0.2">
      <c r="A1632" s="8">
        <v>3306</v>
      </c>
      <c r="B1632" s="5" t="s">
        <v>5530</v>
      </c>
      <c r="C1632" s="5" t="s">
        <v>5533</v>
      </c>
      <c r="D1632" s="5"/>
      <c r="E1632" s="5" t="s">
        <v>5534</v>
      </c>
      <c r="F1632" s="10">
        <v>2015</v>
      </c>
      <c r="G1632" s="10" t="s">
        <v>16</v>
      </c>
      <c r="H1632" s="10"/>
      <c r="I1632" s="10">
        <v>500</v>
      </c>
      <c r="J1632" s="10" t="s">
        <v>17</v>
      </c>
      <c r="K1632" s="10" t="s">
        <v>1354</v>
      </c>
      <c r="L1632" s="10" t="s">
        <v>18</v>
      </c>
      <c r="M1632" s="11">
        <v>1</v>
      </c>
      <c r="N1632" s="10">
        <v>1</v>
      </c>
      <c r="O1632" s="12" t="s">
        <v>5535</v>
      </c>
      <c r="P1632" s="11">
        <f ca="1">IFERROR(__xludf.DUMMYFUNCTION("COUNTA(SPLIT(Q1632,"" ""))"),148)</f>
        <v>148</v>
      </c>
      <c r="Q1632" s="11">
        <v>14</v>
      </c>
      <c r="R1632" s="11">
        <f ca="1">IFERROR(__xludf.DUMMYFUNCTION("COUNTA(SPLIT($Q1632,CHAR(10),FALSE))"),1)</f>
        <v>1</v>
      </c>
      <c r="S1632" s="2">
        <v>-0.28049270999999998</v>
      </c>
      <c r="T1632" s="2">
        <v>0.453685267</v>
      </c>
      <c r="U1632" s="2">
        <v>75.430000000000007</v>
      </c>
      <c r="V1632" s="2">
        <v>5.42</v>
      </c>
      <c r="W1632" s="2">
        <v>5.86</v>
      </c>
      <c r="X1632" s="2">
        <v>9</v>
      </c>
      <c r="Y1632" s="2">
        <v>5.84</v>
      </c>
      <c r="Z1632" s="2">
        <v>3.5560000000000001E-2</v>
      </c>
      <c r="AA1632" s="2">
        <v>6.2230000000000001E-2</v>
      </c>
      <c r="AB1632" s="2">
        <v>22.655405479999999</v>
      </c>
    </row>
    <row r="1633" spans="1:28" x14ac:dyDescent="0.2">
      <c r="A1633" s="8">
        <v>3307</v>
      </c>
      <c r="B1633" s="5" t="s">
        <v>5536</v>
      </c>
      <c r="C1633" s="5" t="s">
        <v>5537</v>
      </c>
      <c r="D1633" s="5" t="s">
        <v>1450</v>
      </c>
      <c r="E1633" s="5" t="s">
        <v>1451</v>
      </c>
      <c r="F1633" s="10">
        <v>2015</v>
      </c>
      <c r="G1633" s="10" t="s">
        <v>16</v>
      </c>
      <c r="H1633" s="10"/>
      <c r="I1633" s="10">
        <v>500</v>
      </c>
      <c r="J1633" s="10" t="s">
        <v>877</v>
      </c>
      <c r="K1633" s="10" t="s">
        <v>1354</v>
      </c>
      <c r="L1633" s="10" t="s">
        <v>18</v>
      </c>
      <c r="M1633" s="11">
        <v>1</v>
      </c>
      <c r="N1633" s="10">
        <v>1</v>
      </c>
      <c r="O1633" s="12" t="s">
        <v>5538</v>
      </c>
      <c r="P1633" s="11">
        <f ca="1">IFERROR(__xludf.DUMMYFUNCTION("COUNTA(SPLIT(Q1633,"" ""))"),144)</f>
        <v>144</v>
      </c>
      <c r="Q1633" s="11">
        <v>20</v>
      </c>
      <c r="R1633" s="11">
        <f ca="1">IFERROR(__xludf.DUMMYFUNCTION("COUNTA(SPLIT($Q1633,CHAR(10),FALSE))"),1)</f>
        <v>1</v>
      </c>
      <c r="S1633" s="2">
        <v>-2.0297712999999998E-2</v>
      </c>
      <c r="T1633" s="2">
        <v>0.47617909800000002</v>
      </c>
      <c r="U1633" s="2">
        <v>89.08</v>
      </c>
      <c r="V1633" s="2">
        <v>2.62</v>
      </c>
      <c r="W1633" s="2">
        <v>0.64</v>
      </c>
      <c r="X1633" s="2">
        <v>6</v>
      </c>
      <c r="Y1633" s="2">
        <v>6.3</v>
      </c>
      <c r="Z1633" s="2">
        <v>5.6869999999999997E-2</v>
      </c>
      <c r="AA1633" s="2">
        <v>7.5139999999999998E-2</v>
      </c>
      <c r="AB1633" s="2">
        <v>27.332818419999999</v>
      </c>
    </row>
    <row r="1634" spans="1:28" x14ac:dyDescent="0.2">
      <c r="A1634" s="8">
        <v>3308</v>
      </c>
      <c r="B1634" s="5" t="s">
        <v>5536</v>
      </c>
      <c r="C1634" s="5" t="s">
        <v>5539</v>
      </c>
      <c r="D1634" s="5" t="s">
        <v>2682</v>
      </c>
      <c r="E1634" s="14" t="s">
        <v>1402</v>
      </c>
      <c r="F1634" s="10">
        <v>2015</v>
      </c>
      <c r="G1634" s="10" t="s">
        <v>16</v>
      </c>
      <c r="H1634" s="10"/>
      <c r="I1634" s="10">
        <v>500</v>
      </c>
      <c r="J1634" s="10" t="s">
        <v>17</v>
      </c>
      <c r="K1634" s="10" t="s">
        <v>1354</v>
      </c>
      <c r="L1634" s="10" t="s">
        <v>18</v>
      </c>
      <c r="M1634" s="11">
        <v>1</v>
      </c>
      <c r="N1634" s="10">
        <v>1</v>
      </c>
      <c r="O1634" s="12" t="s">
        <v>5540</v>
      </c>
      <c r="P1634" s="11">
        <f ca="1">IFERROR(__xludf.DUMMYFUNCTION("COUNTA(SPLIT(Q1634,"" ""))"),196)</f>
        <v>196</v>
      </c>
      <c r="Q1634" s="11">
        <v>35</v>
      </c>
      <c r="R1634" s="11">
        <f ca="1">IFERROR(__xludf.DUMMYFUNCTION("COUNTA(SPLIT($Q1634,CHAR(10),FALSE))"),1)</f>
        <v>1</v>
      </c>
      <c r="S1634" s="2">
        <v>1.294290964</v>
      </c>
      <c r="T1634" s="2">
        <v>0.54888040800000004</v>
      </c>
      <c r="U1634" s="2">
        <v>82.88</v>
      </c>
      <c r="V1634" s="2">
        <v>3.09</v>
      </c>
      <c r="W1634" s="2">
        <v>2.2000000000000002</v>
      </c>
      <c r="X1634" s="2">
        <v>6.87</v>
      </c>
      <c r="Y1634" s="2">
        <v>5.85</v>
      </c>
      <c r="Z1634" s="2">
        <v>0.13161</v>
      </c>
      <c r="AA1634" s="2">
        <v>0.10954999999999999</v>
      </c>
      <c r="AB1634" s="2">
        <v>36.526653199999998</v>
      </c>
    </row>
    <row r="1635" spans="1:28" x14ac:dyDescent="0.2">
      <c r="A1635" s="8">
        <v>3309</v>
      </c>
      <c r="B1635" s="5" t="s">
        <v>5541</v>
      </c>
      <c r="C1635" s="5" t="s">
        <v>5542</v>
      </c>
      <c r="D1635" s="5"/>
      <c r="E1635" s="5" t="s">
        <v>5543</v>
      </c>
      <c r="F1635" s="10">
        <v>2015</v>
      </c>
      <c r="G1635" s="10" t="s">
        <v>68</v>
      </c>
      <c r="H1635" s="10"/>
      <c r="I1635" s="10">
        <v>1100</v>
      </c>
      <c r="J1635" s="10" t="s">
        <v>51</v>
      </c>
      <c r="K1635" s="10" t="s">
        <v>1354</v>
      </c>
      <c r="L1635" s="10" t="s">
        <v>18</v>
      </c>
      <c r="M1635" s="11">
        <v>1</v>
      </c>
      <c r="N1635" s="10">
        <v>1</v>
      </c>
      <c r="O1635" s="12" t="s">
        <v>5544</v>
      </c>
      <c r="P1635" s="11">
        <f ca="1">IFERROR(__xludf.DUMMYFUNCTION("COUNTA(SPLIT(Q1635,"" ""))"),192)</f>
        <v>192</v>
      </c>
      <c r="Q1635" s="11">
        <v>8</v>
      </c>
      <c r="R1635" s="11">
        <f ca="1">IFERROR(__xludf.DUMMYFUNCTION("COUNTA(SPLIT($Q1635,CHAR(10),FALSE))"),1)</f>
        <v>1</v>
      </c>
      <c r="S1635" s="2">
        <v>-3.7306003999999997E-2</v>
      </c>
      <c r="T1635" s="2">
        <v>0.47847514499999999</v>
      </c>
      <c r="U1635" s="2">
        <v>52.71</v>
      </c>
      <c r="V1635" s="2">
        <v>11.81</v>
      </c>
      <c r="W1635" s="2">
        <v>11.85</v>
      </c>
      <c r="X1635" s="2">
        <v>13</v>
      </c>
      <c r="Y1635" s="2">
        <v>8.64</v>
      </c>
      <c r="Z1635" s="2">
        <v>0.18088000000000001</v>
      </c>
      <c r="AA1635" s="2">
        <v>0.17721000000000001</v>
      </c>
      <c r="AB1635" s="2">
        <v>26.298643479999999</v>
      </c>
    </row>
    <row r="1636" spans="1:28" x14ac:dyDescent="0.2">
      <c r="A1636" s="8">
        <v>3310</v>
      </c>
      <c r="B1636" s="5" t="s">
        <v>5545</v>
      </c>
      <c r="C1636" s="5" t="s">
        <v>5546</v>
      </c>
      <c r="D1636" s="5" t="s">
        <v>1450</v>
      </c>
      <c r="E1636" s="14" t="s">
        <v>1402</v>
      </c>
      <c r="F1636" s="10">
        <v>2015</v>
      </c>
      <c r="G1636" s="10" t="s">
        <v>16</v>
      </c>
      <c r="H1636" s="10"/>
      <c r="I1636" s="10">
        <v>500</v>
      </c>
      <c r="J1636" s="10" t="s">
        <v>17</v>
      </c>
      <c r="K1636" s="10" t="s">
        <v>1354</v>
      </c>
      <c r="L1636" s="10" t="s">
        <v>18</v>
      </c>
      <c r="M1636" s="11">
        <v>1</v>
      </c>
      <c r="N1636" s="10">
        <v>1</v>
      </c>
      <c r="O1636" s="12" t="s">
        <v>5547</v>
      </c>
      <c r="P1636" s="11">
        <f ca="1">IFERROR(__xludf.DUMMYFUNCTION("COUNTA(SPLIT(Q1636,"" ""))"),156)</f>
        <v>156</v>
      </c>
      <c r="Q1636" s="11">
        <v>24</v>
      </c>
      <c r="R1636" s="11">
        <f ca="1">IFERROR(__xludf.DUMMYFUNCTION("COUNTA(SPLIT($Q1636,CHAR(10),FALSE))"),1)</f>
        <v>1</v>
      </c>
      <c r="S1636" s="2">
        <v>1.5416718789999999</v>
      </c>
      <c r="T1636" s="2">
        <v>0.60699673799999998</v>
      </c>
      <c r="U1636" s="2">
        <v>99.62</v>
      </c>
      <c r="V1636" s="2">
        <v>1.05</v>
      </c>
      <c r="W1636" s="2">
        <v>0.02</v>
      </c>
      <c r="X1636" s="2">
        <v>5</v>
      </c>
      <c r="Y1636" s="2">
        <v>6</v>
      </c>
      <c r="Z1636" s="2">
        <v>5.8569999999999997E-2</v>
      </c>
      <c r="AA1636" s="2">
        <v>5.4109999999999998E-2</v>
      </c>
      <c r="AB1636" s="2">
        <v>30.192157030000001</v>
      </c>
    </row>
    <row r="1637" spans="1:28" x14ac:dyDescent="0.2">
      <c r="A1637" s="8">
        <v>3311</v>
      </c>
      <c r="B1637" s="5" t="s">
        <v>5548</v>
      </c>
      <c r="C1637" s="5" t="s">
        <v>5549</v>
      </c>
      <c r="D1637" s="5" t="s">
        <v>1450</v>
      </c>
      <c r="E1637" s="14" t="s">
        <v>1402</v>
      </c>
      <c r="F1637" s="10">
        <v>2014</v>
      </c>
      <c r="G1637" s="10" t="s">
        <v>16</v>
      </c>
      <c r="H1637" s="10"/>
      <c r="I1637" s="10">
        <v>500</v>
      </c>
      <c r="J1637" s="10" t="s">
        <v>17</v>
      </c>
      <c r="K1637" s="10" t="s">
        <v>1354</v>
      </c>
      <c r="L1637" s="10" t="s">
        <v>18</v>
      </c>
      <c r="M1637" s="11">
        <v>1</v>
      </c>
      <c r="N1637" s="10">
        <v>1</v>
      </c>
      <c r="O1637" s="12" t="s">
        <v>5550</v>
      </c>
      <c r="P1637" s="11">
        <f ca="1">IFERROR(__xludf.DUMMYFUNCTION("COUNTA(SPLIT(Q1637,"" ""))"),170)</f>
        <v>170</v>
      </c>
      <c r="Q1637" s="11">
        <v>17</v>
      </c>
      <c r="R1637" s="11">
        <f ca="1">IFERROR(__xludf.DUMMYFUNCTION("COUNTA(SPLIT($Q1637,CHAR(10),FALSE))"),1)</f>
        <v>1</v>
      </c>
      <c r="S1637" s="2">
        <v>-0.34398012</v>
      </c>
      <c r="T1637" s="2">
        <v>0.48178195000000001</v>
      </c>
      <c r="U1637" s="2">
        <v>92.68</v>
      </c>
      <c r="V1637" s="2">
        <v>2.82</v>
      </c>
      <c r="W1637" s="2">
        <v>2.17</v>
      </c>
      <c r="X1637" s="2">
        <v>7</v>
      </c>
      <c r="Y1637" s="2">
        <v>0.96</v>
      </c>
      <c r="Z1637" s="2">
        <v>0.11695</v>
      </c>
      <c r="AA1637" s="2">
        <v>0.12634999999999999</v>
      </c>
      <c r="AB1637" s="2">
        <v>28.45494974</v>
      </c>
    </row>
    <row r="1638" spans="1:28" x14ac:dyDescent="0.2">
      <c r="A1638" s="8">
        <v>3312</v>
      </c>
      <c r="B1638" s="5" t="s">
        <v>5551</v>
      </c>
      <c r="C1638" s="5" t="s">
        <v>5552</v>
      </c>
      <c r="D1638" s="5" t="s">
        <v>2705</v>
      </c>
      <c r="E1638" s="14" t="s">
        <v>1402</v>
      </c>
      <c r="F1638" s="10">
        <v>2014</v>
      </c>
      <c r="G1638" s="10" t="s">
        <v>16</v>
      </c>
      <c r="H1638" s="10"/>
      <c r="I1638" s="10">
        <v>500</v>
      </c>
      <c r="J1638" s="10" t="s">
        <v>17</v>
      </c>
      <c r="K1638" s="10" t="s">
        <v>1354</v>
      </c>
      <c r="L1638" s="10" t="s">
        <v>18</v>
      </c>
      <c r="M1638" s="11">
        <v>1</v>
      </c>
      <c r="N1638" s="10">
        <v>1</v>
      </c>
      <c r="O1638" s="12" t="s">
        <v>5553</v>
      </c>
      <c r="P1638" s="11">
        <f ca="1">IFERROR(__xludf.DUMMYFUNCTION("COUNTA(SPLIT(Q1638,"" ""))"),189)</f>
        <v>189</v>
      </c>
      <c r="Q1638" s="11">
        <v>19</v>
      </c>
      <c r="R1638" s="11">
        <f ca="1">IFERROR(__xludf.DUMMYFUNCTION("COUNTA(SPLIT($Q1638,CHAR(10),FALSE))"),1)</f>
        <v>1</v>
      </c>
      <c r="S1638" s="2">
        <v>-0.53606627699999998</v>
      </c>
      <c r="T1638" s="2">
        <v>0.47468161599999997</v>
      </c>
      <c r="U1638" s="2">
        <v>89.31</v>
      </c>
      <c r="V1638" s="2">
        <v>3.27</v>
      </c>
      <c r="W1638" s="2">
        <v>2.57</v>
      </c>
      <c r="X1638" s="2">
        <v>8</v>
      </c>
      <c r="Y1638" s="2">
        <v>5.55</v>
      </c>
      <c r="Z1638" s="2">
        <v>1.2829999999999999E-2</v>
      </c>
      <c r="AA1638" s="2">
        <v>9.75E-3</v>
      </c>
      <c r="AB1638" s="2">
        <v>34.908583229999998</v>
      </c>
    </row>
    <row r="1639" spans="1:28" x14ac:dyDescent="0.2">
      <c r="A1639" s="8">
        <v>3314</v>
      </c>
      <c r="B1639" s="5" t="s">
        <v>5554</v>
      </c>
      <c r="C1639" s="5" t="s">
        <v>5555</v>
      </c>
      <c r="D1639" s="5"/>
      <c r="E1639" s="5" t="s">
        <v>5556</v>
      </c>
      <c r="F1639" s="10">
        <v>2014</v>
      </c>
      <c r="G1639" s="10" t="s">
        <v>68</v>
      </c>
      <c r="H1639" s="10"/>
      <c r="I1639" s="10">
        <v>500</v>
      </c>
      <c r="J1639" s="10" t="s">
        <v>51</v>
      </c>
      <c r="K1639" s="10" t="s">
        <v>5152</v>
      </c>
      <c r="L1639" s="10" t="s">
        <v>18</v>
      </c>
      <c r="M1639" s="11">
        <v>1</v>
      </c>
      <c r="N1639" s="10">
        <v>1</v>
      </c>
      <c r="O1639" s="12" t="s">
        <v>5557</v>
      </c>
      <c r="P1639" s="11">
        <f ca="1">IFERROR(__xludf.DUMMYFUNCTION("COUNTA(SPLIT(Q1639,"" ""))"),197)</f>
        <v>197</v>
      </c>
      <c r="Q1639" s="11">
        <v>24</v>
      </c>
      <c r="R1639" s="11">
        <f ca="1">IFERROR(__xludf.DUMMYFUNCTION("COUNTA(SPLIT($Q1639,CHAR(10),FALSE))"),4)</f>
        <v>4</v>
      </c>
      <c r="S1639" s="2">
        <v>0.34842220000000002</v>
      </c>
      <c r="T1639" s="2">
        <v>0.47957997699999999</v>
      </c>
      <c r="U1639" s="2">
        <v>80.36</v>
      </c>
      <c r="V1639" s="2">
        <v>4.12</v>
      </c>
      <c r="W1639" s="2">
        <v>4.1900000000000004</v>
      </c>
      <c r="X1639" s="2">
        <v>8</v>
      </c>
      <c r="Y1639" s="2">
        <v>6.5</v>
      </c>
      <c r="Z1639" s="2">
        <v>0.10085</v>
      </c>
      <c r="AA1639" s="2">
        <v>7.8479999999999994E-2</v>
      </c>
      <c r="AB1639" s="2">
        <v>24.72951681</v>
      </c>
    </row>
    <row r="1640" spans="1:28" x14ac:dyDescent="0.2">
      <c r="A1640" s="8">
        <v>3315</v>
      </c>
      <c r="B1640" s="5" t="s">
        <v>5558</v>
      </c>
      <c r="C1640" s="5" t="s">
        <v>5559</v>
      </c>
      <c r="D1640" s="5" t="s">
        <v>1450</v>
      </c>
      <c r="E1640" s="5" t="s">
        <v>1451</v>
      </c>
      <c r="F1640" s="10">
        <v>2014</v>
      </c>
      <c r="G1640" s="10" t="s">
        <v>16</v>
      </c>
      <c r="H1640" s="10"/>
      <c r="I1640" s="10">
        <v>500</v>
      </c>
      <c r="J1640" s="10" t="s">
        <v>51</v>
      </c>
      <c r="K1640" s="10" t="s">
        <v>1354</v>
      </c>
      <c r="L1640" s="10" t="s">
        <v>22</v>
      </c>
      <c r="M1640" s="11">
        <v>2</v>
      </c>
      <c r="N1640" s="10">
        <v>2</v>
      </c>
      <c r="O1640" s="12" t="s">
        <v>5560</v>
      </c>
      <c r="P1640" s="11">
        <f ca="1">IFERROR(__xludf.DUMMYFUNCTION("COUNTA(SPLIT(Q1640,"" ""))"),169)</f>
        <v>169</v>
      </c>
      <c r="Q1640" s="11">
        <v>20</v>
      </c>
      <c r="R1640" s="11">
        <f ca="1">IFERROR(__xludf.DUMMYFUNCTION("COUNTA(SPLIT($Q1640,CHAR(10),FALSE))"),1)</f>
        <v>1</v>
      </c>
      <c r="S1640" s="2">
        <v>0.55619397000000004</v>
      </c>
      <c r="T1640" s="2">
        <v>0.51873742199999995</v>
      </c>
      <c r="U1640" s="2">
        <v>84.12</v>
      </c>
      <c r="V1640" s="2">
        <v>3.63</v>
      </c>
      <c r="W1640" s="2">
        <v>2.48</v>
      </c>
      <c r="X1640" s="2">
        <v>7</v>
      </c>
      <c r="Y1640" s="2">
        <v>5.55</v>
      </c>
      <c r="Z1640" s="2">
        <v>6.3400000000000001E-3</v>
      </c>
      <c r="AA1640" s="2">
        <v>1.72E-3</v>
      </c>
      <c r="AB1640" s="2">
        <v>35.159077000000003</v>
      </c>
    </row>
    <row r="1641" spans="1:28" x14ac:dyDescent="0.2">
      <c r="A1641" s="8">
        <v>3316</v>
      </c>
      <c r="B1641" s="5" t="s">
        <v>5561</v>
      </c>
      <c r="C1641" s="5" t="s">
        <v>5562</v>
      </c>
      <c r="D1641" s="5" t="s">
        <v>2705</v>
      </c>
      <c r="E1641" s="14" t="s">
        <v>1402</v>
      </c>
      <c r="F1641" s="10">
        <v>2014</v>
      </c>
      <c r="G1641" s="10" t="s">
        <v>16</v>
      </c>
      <c r="H1641" s="10"/>
      <c r="I1641" s="10">
        <v>500</v>
      </c>
      <c r="J1641" s="10" t="s">
        <v>17</v>
      </c>
      <c r="K1641" s="10" t="s">
        <v>1354</v>
      </c>
      <c r="L1641" s="10" t="s">
        <v>22</v>
      </c>
      <c r="M1641" s="11">
        <v>2</v>
      </c>
      <c r="N1641" s="10">
        <v>2</v>
      </c>
      <c r="O1641" s="12" t="s">
        <v>5563</v>
      </c>
      <c r="P1641" s="11">
        <f ca="1">IFERROR(__xludf.DUMMYFUNCTION("COUNTA(SPLIT(Q1641,"" ""))"),199)</f>
        <v>199</v>
      </c>
      <c r="Q1641" s="11">
        <v>21</v>
      </c>
      <c r="R1641" s="11">
        <f ca="1">IFERROR(__xludf.DUMMYFUNCTION("COUNTA(SPLIT($Q1641,CHAR(10),FALSE))"),2)</f>
        <v>2</v>
      </c>
      <c r="S1641" s="2">
        <v>-0.80515523200000005</v>
      </c>
      <c r="T1641" s="2">
        <v>0.48200783699999999</v>
      </c>
      <c r="U1641" s="2">
        <v>87.46</v>
      </c>
      <c r="V1641" s="2">
        <v>3.4</v>
      </c>
      <c r="W1641" s="2">
        <v>2.88</v>
      </c>
      <c r="X1641" s="2">
        <v>6</v>
      </c>
      <c r="Y1641" s="2">
        <v>6.42</v>
      </c>
      <c r="Z1641" s="2">
        <v>8.0689999999999998E-2</v>
      </c>
      <c r="AA1641" s="2">
        <v>5.7090000000000002E-2</v>
      </c>
      <c r="AB1641" s="2">
        <v>29.056267810000001</v>
      </c>
    </row>
    <row r="1642" spans="1:28" x14ac:dyDescent="0.2">
      <c r="A1642" s="8">
        <v>3317</v>
      </c>
      <c r="B1642" s="5" t="s">
        <v>5564</v>
      </c>
      <c r="C1642" s="5" t="s">
        <v>5565</v>
      </c>
      <c r="D1642" s="5"/>
      <c r="E1642" s="5" t="s">
        <v>5566</v>
      </c>
      <c r="F1642" s="10">
        <v>2014</v>
      </c>
      <c r="G1642" s="10" t="s">
        <v>68</v>
      </c>
      <c r="H1642" s="10"/>
      <c r="I1642" s="10">
        <v>1300</v>
      </c>
      <c r="J1642" s="10" t="s">
        <v>17</v>
      </c>
      <c r="K1642" s="10" t="s">
        <v>1354</v>
      </c>
      <c r="L1642" s="10" t="s">
        <v>18</v>
      </c>
      <c r="M1642" s="11">
        <v>1</v>
      </c>
      <c r="N1642" s="10">
        <v>1</v>
      </c>
      <c r="O1642" s="12" t="s">
        <v>5567</v>
      </c>
      <c r="P1642" s="11">
        <f ca="1">IFERROR(__xludf.DUMMYFUNCTION("COUNTA(SPLIT(Q1642,"" ""))"),190)</f>
        <v>190</v>
      </c>
      <c r="Q1642" s="11">
        <v>8</v>
      </c>
      <c r="R1642" s="11">
        <f ca="1">IFERROR(__xludf.DUMMYFUNCTION("COUNTA(SPLIT($Q1642,CHAR(10),FALSE))"),1)</f>
        <v>1</v>
      </c>
      <c r="S1642" s="2">
        <v>-1.8675617600000001</v>
      </c>
      <c r="T1642" s="2">
        <v>0.52054541600000004</v>
      </c>
      <c r="U1642" s="2">
        <v>62.06</v>
      </c>
      <c r="V1642" s="2">
        <v>10.5</v>
      </c>
      <c r="W1642" s="2">
        <v>12.8</v>
      </c>
      <c r="X1642" s="2">
        <v>12</v>
      </c>
      <c r="Y1642" s="2">
        <v>8.89</v>
      </c>
      <c r="Z1642" s="2">
        <v>0.33228999999999997</v>
      </c>
      <c r="AA1642" s="2">
        <v>0.31402999999999998</v>
      </c>
      <c r="AB1642" s="2">
        <v>19.15709257</v>
      </c>
    </row>
    <row r="1643" spans="1:28" x14ac:dyDescent="0.2">
      <c r="A1643" s="8">
        <v>3318</v>
      </c>
      <c r="B1643" s="5" t="s">
        <v>5568</v>
      </c>
      <c r="C1643" s="5" t="s">
        <v>5569</v>
      </c>
      <c r="D1643" s="5"/>
      <c r="E1643" s="5" t="s">
        <v>5570</v>
      </c>
      <c r="F1643" s="10">
        <v>2014</v>
      </c>
      <c r="G1643" s="10" t="s">
        <v>68</v>
      </c>
      <c r="H1643" s="10"/>
      <c r="I1643" s="10">
        <v>300</v>
      </c>
      <c r="J1643" s="10" t="s">
        <v>17</v>
      </c>
      <c r="K1643" s="10" t="s">
        <v>5152</v>
      </c>
      <c r="L1643" s="10" t="s">
        <v>18</v>
      </c>
      <c r="M1643" s="11">
        <v>1</v>
      </c>
      <c r="N1643" s="10">
        <v>1</v>
      </c>
      <c r="O1643" s="12" t="s">
        <v>5571</v>
      </c>
      <c r="P1643" s="11">
        <f ca="1">IFERROR(__xludf.DUMMYFUNCTION("COUNTA(SPLIT(Q1643,"" ""))"),196)</f>
        <v>196</v>
      </c>
      <c r="Q1643" s="11">
        <v>30</v>
      </c>
      <c r="R1643" s="11">
        <f ca="1">IFERROR(__xludf.DUMMYFUNCTION("COUNTA(SPLIT($Q1643,CHAR(10),FALSE))"),1)</f>
        <v>1</v>
      </c>
      <c r="S1643" s="2">
        <v>0.93776635500000005</v>
      </c>
      <c r="T1643" s="2">
        <v>0.50459887599999997</v>
      </c>
      <c r="U1643" s="2">
        <v>91</v>
      </c>
      <c r="V1643" s="2">
        <v>2.19</v>
      </c>
      <c r="W1643" s="2">
        <v>2.2999999999999998</v>
      </c>
      <c r="X1643" s="2">
        <v>7.12</v>
      </c>
      <c r="Y1643" s="2">
        <v>4.8499999999999996</v>
      </c>
      <c r="Z1643" s="2">
        <v>0.17835000000000001</v>
      </c>
      <c r="AA1643" s="2">
        <v>0.1454</v>
      </c>
      <c r="AB1643" s="2">
        <v>32.49819119</v>
      </c>
    </row>
    <row r="1644" spans="1:28" x14ac:dyDescent="0.2">
      <c r="A1644" s="8">
        <v>3320</v>
      </c>
      <c r="B1644" s="5" t="s">
        <v>5572</v>
      </c>
      <c r="C1644" s="5" t="s">
        <v>5573</v>
      </c>
      <c r="D1644" s="5"/>
      <c r="E1644" s="5" t="s">
        <v>5574</v>
      </c>
      <c r="F1644" s="10">
        <v>2014</v>
      </c>
      <c r="G1644" s="10" t="s">
        <v>68</v>
      </c>
      <c r="H1644" s="10"/>
      <c r="I1644" s="10">
        <v>1100</v>
      </c>
      <c r="J1644" s="10" t="s">
        <v>51</v>
      </c>
      <c r="K1644" s="10" t="s">
        <v>1354</v>
      </c>
      <c r="L1644" s="10" t="s">
        <v>18</v>
      </c>
      <c r="M1644" s="11">
        <v>1</v>
      </c>
      <c r="N1644" s="10">
        <v>1</v>
      </c>
      <c r="O1644" s="12" t="s">
        <v>5575</v>
      </c>
      <c r="P1644" s="11">
        <f ca="1">IFERROR(__xludf.DUMMYFUNCTION("COUNTA(SPLIT(Q1644,"" ""))"),153)</f>
        <v>153</v>
      </c>
      <c r="Q1644" s="11">
        <v>6</v>
      </c>
      <c r="R1644" s="11">
        <f ca="1">IFERROR(__xludf.DUMMYFUNCTION("COUNTA(SPLIT($Q1644,CHAR(10),FALSE))"),2)</f>
        <v>2</v>
      </c>
      <c r="S1644" s="2">
        <v>-5.9669040000000003E-3</v>
      </c>
      <c r="T1644" s="2">
        <v>0.47149333399999999</v>
      </c>
      <c r="U1644" s="2">
        <v>66.489999999999995</v>
      </c>
      <c r="V1644" s="2">
        <v>10.32</v>
      </c>
      <c r="W1644" s="2">
        <v>12.31</v>
      </c>
      <c r="X1644" s="2">
        <v>11</v>
      </c>
      <c r="Y1644" s="2">
        <v>7.17</v>
      </c>
      <c r="Z1644" s="2">
        <v>3.9190000000000003E-2</v>
      </c>
      <c r="AA1644" s="2">
        <v>7.2040000000000007E-2</v>
      </c>
      <c r="AB1644" s="2">
        <v>22.776197419999999</v>
      </c>
    </row>
    <row r="1645" spans="1:28" x14ac:dyDescent="0.2">
      <c r="A1645" s="8">
        <v>3322</v>
      </c>
      <c r="B1645" s="5" t="s">
        <v>5576</v>
      </c>
      <c r="C1645" s="5" t="s">
        <v>5577</v>
      </c>
      <c r="D1645" s="5"/>
      <c r="E1645" s="5" t="s">
        <v>5578</v>
      </c>
      <c r="F1645" s="10">
        <v>2014</v>
      </c>
      <c r="G1645" s="10" t="s">
        <v>16</v>
      </c>
      <c r="H1645" s="10"/>
      <c r="I1645" s="10">
        <v>500</v>
      </c>
      <c r="J1645" s="10" t="s">
        <v>178</v>
      </c>
      <c r="K1645" s="10" t="s">
        <v>1354</v>
      </c>
      <c r="L1645" s="10" t="s">
        <v>18</v>
      </c>
      <c r="M1645" s="11">
        <v>1</v>
      </c>
      <c r="N1645" s="10">
        <v>1</v>
      </c>
      <c r="O1645" s="12" t="s">
        <v>5579</v>
      </c>
      <c r="P1645" s="11">
        <f ca="1">IFERROR(__xludf.DUMMYFUNCTION("COUNTA(SPLIT(Q1645,"" ""))"),144)</f>
        <v>144</v>
      </c>
      <c r="Q1645" s="11">
        <v>19</v>
      </c>
      <c r="R1645" s="11">
        <f ca="1">IFERROR(__xludf.DUMMYFUNCTION("COUNTA(SPLIT($Q1645,CHAR(10),FALSE))"),5)</f>
        <v>5</v>
      </c>
      <c r="S1645" s="2">
        <v>-0.76253497299999995</v>
      </c>
      <c r="T1645" s="2">
        <v>0.483124308</v>
      </c>
      <c r="U1645" s="2">
        <v>91.63</v>
      </c>
      <c r="V1645" s="2">
        <v>2.36</v>
      </c>
      <c r="W1645" s="2">
        <v>2.37</v>
      </c>
      <c r="X1645" s="2">
        <v>6</v>
      </c>
      <c r="Y1645" s="2">
        <v>6.21</v>
      </c>
      <c r="Z1645" s="2">
        <v>8.2229999999999998E-2</v>
      </c>
      <c r="AA1645" s="2">
        <v>8.5870000000000002E-2</v>
      </c>
      <c r="AB1645" s="2">
        <v>25.56189195</v>
      </c>
    </row>
    <row r="1646" spans="1:28" x14ac:dyDescent="0.2">
      <c r="A1646" s="8">
        <v>3323</v>
      </c>
      <c r="B1646" s="5" t="s">
        <v>5580</v>
      </c>
      <c r="C1646" s="5" t="s">
        <v>5581</v>
      </c>
      <c r="D1646" s="5"/>
      <c r="E1646" s="5" t="s">
        <v>5582</v>
      </c>
      <c r="F1646" s="10">
        <v>2014</v>
      </c>
      <c r="G1646" s="10" t="s">
        <v>16</v>
      </c>
      <c r="H1646" s="10"/>
      <c r="I1646" s="10">
        <v>700</v>
      </c>
      <c r="J1646" s="10" t="s">
        <v>17</v>
      </c>
      <c r="K1646" s="10" t="s">
        <v>1354</v>
      </c>
      <c r="L1646" s="10" t="s">
        <v>22</v>
      </c>
      <c r="M1646" s="11">
        <v>2</v>
      </c>
      <c r="N1646" s="10">
        <v>2</v>
      </c>
      <c r="O1646" s="12" t="s">
        <v>5583</v>
      </c>
      <c r="P1646" s="11">
        <f ca="1">IFERROR(__xludf.DUMMYFUNCTION("COUNTA(SPLIT(Q1646,"" ""))"),194)</f>
        <v>194</v>
      </c>
      <c r="Q1646" s="11">
        <v>18</v>
      </c>
      <c r="R1646" s="11">
        <f ca="1">IFERROR(__xludf.DUMMYFUNCTION("COUNTA(SPLIT($Q1646,CHAR(10),FALSE))"),5)</f>
        <v>5</v>
      </c>
      <c r="S1646" s="2">
        <v>-0.458938228</v>
      </c>
      <c r="T1646" s="2">
        <v>0.48475090700000001</v>
      </c>
      <c r="U1646" s="2">
        <v>78.17</v>
      </c>
      <c r="V1646" s="2">
        <v>5.09</v>
      </c>
      <c r="W1646" s="2">
        <v>4.88</v>
      </c>
      <c r="X1646" s="2">
        <v>8</v>
      </c>
      <c r="Y1646" s="2">
        <v>6.26</v>
      </c>
      <c r="Z1646" s="2">
        <v>3.3950000000000001E-2</v>
      </c>
      <c r="AA1646" s="2">
        <v>1.3610000000000001E-2</v>
      </c>
      <c r="AB1646" s="2">
        <v>28.483802780000001</v>
      </c>
    </row>
    <row r="1647" spans="1:28" x14ac:dyDescent="0.2">
      <c r="A1647" s="8">
        <v>3324</v>
      </c>
      <c r="B1647" s="5" t="s">
        <v>5584</v>
      </c>
      <c r="C1647" s="5" t="s">
        <v>5585</v>
      </c>
      <c r="D1647" s="5" t="s">
        <v>1401</v>
      </c>
      <c r="E1647" s="14" t="s">
        <v>1402</v>
      </c>
      <c r="F1647" s="10">
        <v>2014</v>
      </c>
      <c r="G1647" s="10" t="s">
        <v>16</v>
      </c>
      <c r="H1647" s="10"/>
      <c r="I1647" s="10">
        <v>500</v>
      </c>
      <c r="J1647" s="10" t="s">
        <v>51</v>
      </c>
      <c r="K1647" s="10" t="s">
        <v>1354</v>
      </c>
      <c r="L1647" s="10" t="s">
        <v>22</v>
      </c>
      <c r="M1647" s="11">
        <v>2</v>
      </c>
      <c r="N1647" s="10">
        <v>2</v>
      </c>
      <c r="O1647" s="12" t="s">
        <v>5586</v>
      </c>
      <c r="P1647" s="11">
        <f ca="1">IFERROR(__xludf.DUMMYFUNCTION("COUNTA(SPLIT(Q1647,"" ""))"),190)</f>
        <v>190</v>
      </c>
      <c r="Q1647" s="11">
        <v>20</v>
      </c>
      <c r="R1647" s="11">
        <f ca="1">IFERROR(__xludf.DUMMYFUNCTION("COUNTA(SPLIT($Q1647,CHAR(10),FALSE))"),4)</f>
        <v>4</v>
      </c>
      <c r="S1647" s="2">
        <v>0.54490882699999998</v>
      </c>
      <c r="T1647" s="2">
        <v>0.50612047400000004</v>
      </c>
      <c r="U1647" s="2">
        <v>90.38</v>
      </c>
      <c r="V1647" s="2">
        <v>3.49</v>
      </c>
      <c r="W1647" s="2">
        <v>3.75</v>
      </c>
      <c r="X1647" s="2">
        <v>6</v>
      </c>
      <c r="Y1647" s="2">
        <v>6.33</v>
      </c>
      <c r="Z1647" s="2">
        <v>7.0550000000000002E-2</v>
      </c>
      <c r="AA1647" s="2">
        <v>6.9080000000000003E-2</v>
      </c>
      <c r="AB1647" s="2">
        <v>16.72484566</v>
      </c>
    </row>
    <row r="1648" spans="1:28" x14ac:dyDescent="0.2">
      <c r="A1648" s="8">
        <v>3325</v>
      </c>
      <c r="B1648" s="5" t="s">
        <v>4923</v>
      </c>
      <c r="C1648" s="5" t="s">
        <v>5587</v>
      </c>
      <c r="D1648" s="5" t="s">
        <v>2855</v>
      </c>
      <c r="E1648" s="5" t="s">
        <v>5588</v>
      </c>
      <c r="F1648" s="10">
        <v>2014</v>
      </c>
      <c r="G1648" s="10" t="s">
        <v>68</v>
      </c>
      <c r="H1648" s="10"/>
      <c r="I1648" s="10">
        <v>1100</v>
      </c>
      <c r="J1648" s="10" t="s">
        <v>51</v>
      </c>
      <c r="K1648" s="10" t="s">
        <v>2857</v>
      </c>
      <c r="L1648" s="10" t="s">
        <v>18</v>
      </c>
      <c r="M1648" s="11">
        <v>1</v>
      </c>
      <c r="N1648" s="10">
        <v>1</v>
      </c>
      <c r="O1648" s="12" t="s">
        <v>5589</v>
      </c>
      <c r="P1648" s="11">
        <f ca="1">IFERROR(__xludf.DUMMYFUNCTION("COUNTA(SPLIT(Q1648,"" ""))"),197)</f>
        <v>197</v>
      </c>
      <c r="Q1648" s="11">
        <v>10</v>
      </c>
      <c r="R1648" s="11">
        <f ca="1">IFERROR(__xludf.DUMMYFUNCTION("COUNTA(SPLIT($Q1648,CHAR(10),FALSE))"),2)</f>
        <v>2</v>
      </c>
      <c r="S1648" s="2">
        <v>0.97997104599999996</v>
      </c>
      <c r="T1648" s="2">
        <v>0.54730691600000003</v>
      </c>
      <c r="U1648" s="2">
        <v>67.180000000000007</v>
      </c>
      <c r="V1648" s="2">
        <v>8.83</v>
      </c>
      <c r="W1648" s="2">
        <v>9.15</v>
      </c>
      <c r="X1648" s="2">
        <v>11</v>
      </c>
      <c r="Y1648" s="2">
        <v>8.35</v>
      </c>
      <c r="Z1648" s="2">
        <v>0.16489000000000001</v>
      </c>
      <c r="AA1648" s="2">
        <v>0.14427999999999999</v>
      </c>
      <c r="AB1648" s="2">
        <v>19.339637239999998</v>
      </c>
    </row>
    <row r="1649" spans="1:28" x14ac:dyDescent="0.2">
      <c r="A1649" s="8">
        <v>3327</v>
      </c>
      <c r="B1649" s="5" t="s">
        <v>4923</v>
      </c>
      <c r="C1649" s="5" t="s">
        <v>5590</v>
      </c>
      <c r="D1649" s="5" t="s">
        <v>2855</v>
      </c>
      <c r="E1649" s="5" t="s">
        <v>5591</v>
      </c>
      <c r="F1649" s="10">
        <v>2014</v>
      </c>
      <c r="G1649" s="10" t="s">
        <v>68</v>
      </c>
      <c r="H1649" s="10"/>
      <c r="I1649" s="10">
        <v>1300</v>
      </c>
      <c r="J1649" s="10" t="s">
        <v>17</v>
      </c>
      <c r="K1649" s="10" t="s">
        <v>2857</v>
      </c>
      <c r="L1649" s="10" t="s">
        <v>22</v>
      </c>
      <c r="M1649" s="11">
        <v>2</v>
      </c>
      <c r="N1649" s="10">
        <v>2</v>
      </c>
      <c r="O1649" s="12" t="s">
        <v>5592</v>
      </c>
      <c r="P1649" s="11">
        <f ca="1">IFERROR(__xludf.DUMMYFUNCTION("COUNTA(SPLIT(Q1649,"" ""))"),197)</f>
        <v>197</v>
      </c>
      <c r="Q1649" s="11">
        <v>8</v>
      </c>
      <c r="R1649" s="11">
        <f ca="1">IFERROR(__xludf.DUMMYFUNCTION("COUNTA(SPLIT($Q1649,CHAR(10),FALSE))"),3)</f>
        <v>3</v>
      </c>
      <c r="S1649" s="2">
        <v>-0.74705416000000002</v>
      </c>
      <c r="T1649" s="2">
        <v>0.47790775000000002</v>
      </c>
      <c r="U1649" s="2">
        <v>41.3</v>
      </c>
      <c r="V1649" s="2">
        <v>13.68</v>
      </c>
      <c r="W1649" s="2">
        <v>15.26</v>
      </c>
      <c r="X1649" s="2">
        <v>14</v>
      </c>
      <c r="Y1649" s="2">
        <v>10.27</v>
      </c>
      <c r="Z1649" s="2">
        <v>0.29238999999999998</v>
      </c>
      <c r="AA1649" s="2">
        <v>0.24315999999999999</v>
      </c>
      <c r="AB1649" s="2">
        <v>12.150883909999999</v>
      </c>
    </row>
    <row r="1650" spans="1:28" x14ac:dyDescent="0.2">
      <c r="A1650" s="8">
        <v>3328</v>
      </c>
      <c r="B1650" s="5" t="s">
        <v>4923</v>
      </c>
      <c r="C1650" s="5" t="s">
        <v>5593</v>
      </c>
      <c r="D1650" s="5" t="s">
        <v>2855</v>
      </c>
      <c r="E1650" s="5" t="s">
        <v>5594</v>
      </c>
      <c r="F1650" s="10">
        <v>2014</v>
      </c>
      <c r="G1650" s="10" t="s">
        <v>68</v>
      </c>
      <c r="H1650" s="10"/>
      <c r="I1650" s="10">
        <v>1500</v>
      </c>
      <c r="J1650" s="10" t="s">
        <v>51</v>
      </c>
      <c r="K1650" s="10" t="s">
        <v>5318</v>
      </c>
      <c r="L1650" s="10" t="s">
        <v>18</v>
      </c>
      <c r="M1650" s="11">
        <v>1</v>
      </c>
      <c r="N1650" s="10">
        <v>1</v>
      </c>
      <c r="O1650" s="12" t="s">
        <v>5595</v>
      </c>
      <c r="P1650" s="11">
        <f ca="1">IFERROR(__xludf.DUMMYFUNCTION("COUNTA(SPLIT(Q1650,"" ""))"),180)</f>
        <v>180</v>
      </c>
      <c r="Q1650" s="11">
        <v>9</v>
      </c>
      <c r="R1650" s="11">
        <f ca="1">IFERROR(__xludf.DUMMYFUNCTION("COUNTA(SPLIT($Q1650,CHAR(10),FALSE))"),3)</f>
        <v>3</v>
      </c>
      <c r="S1650" s="2">
        <v>-0.52213768999999999</v>
      </c>
      <c r="T1650" s="2">
        <v>0.49007357000000001</v>
      </c>
      <c r="U1650" s="2">
        <v>44.07</v>
      </c>
      <c r="V1650" s="2">
        <v>12.14</v>
      </c>
      <c r="W1650" s="2">
        <v>13.51</v>
      </c>
      <c r="X1650" s="2">
        <v>14</v>
      </c>
      <c r="Y1650" s="2">
        <v>10.11</v>
      </c>
      <c r="Z1650" s="2">
        <v>0.38708999999999999</v>
      </c>
      <c r="AA1650" s="2">
        <v>0.37568000000000001</v>
      </c>
      <c r="AB1650" s="2">
        <v>7.5338288149999997</v>
      </c>
    </row>
    <row r="1651" spans="1:28" x14ac:dyDescent="0.2">
      <c r="A1651" s="8">
        <v>3330</v>
      </c>
      <c r="B1651" s="5" t="s">
        <v>4923</v>
      </c>
      <c r="C1651" s="5" t="s">
        <v>5596</v>
      </c>
      <c r="D1651" s="5" t="s">
        <v>2855</v>
      </c>
      <c r="E1651" s="5" t="s">
        <v>5597</v>
      </c>
      <c r="F1651" s="10">
        <v>2014</v>
      </c>
      <c r="G1651" s="10" t="s">
        <v>68</v>
      </c>
      <c r="H1651" s="10"/>
      <c r="I1651" s="10">
        <v>1100</v>
      </c>
      <c r="J1651" s="10" t="s">
        <v>17</v>
      </c>
      <c r="K1651" s="10" t="s">
        <v>2857</v>
      </c>
      <c r="L1651" s="10" t="s">
        <v>18</v>
      </c>
      <c r="M1651" s="11">
        <v>1</v>
      </c>
      <c r="N1651" s="10">
        <v>1</v>
      </c>
      <c r="O1651" s="12" t="s">
        <v>5598</v>
      </c>
      <c r="P1651" s="11">
        <f ca="1">IFERROR(__xludf.DUMMYFUNCTION("COUNTA(SPLIT(Q1651,"" ""))"),199)</f>
        <v>199</v>
      </c>
      <c r="Q1651" s="11">
        <v>10</v>
      </c>
      <c r="R1651" s="11">
        <f ca="1">IFERROR(__xludf.DUMMYFUNCTION("COUNTA(SPLIT($Q1651,CHAR(10),FALSE))"),2)</f>
        <v>2</v>
      </c>
      <c r="S1651" s="2">
        <v>-0.47218222900000001</v>
      </c>
      <c r="T1651" s="2">
        <v>0.47066497499999999</v>
      </c>
      <c r="U1651" s="2">
        <v>53</v>
      </c>
      <c r="V1651" s="2">
        <v>10.79</v>
      </c>
      <c r="W1651" s="2">
        <v>10.35</v>
      </c>
      <c r="X1651" s="2">
        <v>12</v>
      </c>
      <c r="Y1651" s="2">
        <v>8.4499999999999993</v>
      </c>
      <c r="Z1651" s="2">
        <v>0.19541</v>
      </c>
      <c r="AA1651" s="2">
        <v>0.18176999999999999</v>
      </c>
      <c r="AB1651" s="2">
        <v>14.313315149999999</v>
      </c>
    </row>
    <row r="1652" spans="1:28" x14ac:dyDescent="0.2">
      <c r="A1652" s="8">
        <v>3331</v>
      </c>
      <c r="B1652" s="5" t="s">
        <v>4923</v>
      </c>
      <c r="C1652" s="5" t="s">
        <v>5599</v>
      </c>
      <c r="D1652" s="5" t="s">
        <v>2855</v>
      </c>
      <c r="E1652" s="5" t="s">
        <v>5600</v>
      </c>
      <c r="F1652" s="10">
        <v>2014</v>
      </c>
      <c r="G1652" s="10" t="s">
        <v>68</v>
      </c>
      <c r="H1652" s="10"/>
      <c r="I1652" s="10">
        <v>1300</v>
      </c>
      <c r="J1652" s="10" t="s">
        <v>17</v>
      </c>
      <c r="K1652" s="10" t="s">
        <v>2857</v>
      </c>
      <c r="L1652" s="10" t="s">
        <v>18</v>
      </c>
      <c r="M1652" s="11">
        <v>1</v>
      </c>
      <c r="N1652" s="10">
        <v>1</v>
      </c>
      <c r="O1652" s="12" t="s">
        <v>5601</v>
      </c>
      <c r="P1652" s="11">
        <f ca="1">IFERROR(__xludf.DUMMYFUNCTION("COUNTA(SPLIT(Q1652,"" ""))"),198)</f>
        <v>198</v>
      </c>
      <c r="Q1652" s="11">
        <v>8</v>
      </c>
      <c r="R1652" s="11">
        <f ca="1">IFERROR(__xludf.DUMMYFUNCTION("COUNTA(SPLIT($Q1652,CHAR(10),FALSE))"),3)</f>
        <v>3</v>
      </c>
      <c r="S1652" s="2">
        <v>0.277614521</v>
      </c>
      <c r="T1652" s="2">
        <v>0.48008388699999999</v>
      </c>
      <c r="U1652" s="2">
        <v>45.68</v>
      </c>
      <c r="V1652" s="2">
        <v>13.1</v>
      </c>
      <c r="W1652" s="2">
        <v>13.56</v>
      </c>
      <c r="X1652" s="2">
        <v>13</v>
      </c>
      <c r="Y1652" s="2">
        <v>9.3800000000000008</v>
      </c>
      <c r="Z1652" s="2">
        <v>0.23180999999999999</v>
      </c>
      <c r="AA1652" s="2">
        <v>0.21387999999999999</v>
      </c>
      <c r="AB1652" s="2">
        <v>11.65974883</v>
      </c>
    </row>
    <row r="1653" spans="1:28" x14ac:dyDescent="0.2">
      <c r="A1653" s="8">
        <v>3332</v>
      </c>
      <c r="B1653" s="5" t="s">
        <v>4923</v>
      </c>
      <c r="C1653" s="5" t="s">
        <v>5602</v>
      </c>
      <c r="D1653" s="5" t="s">
        <v>2855</v>
      </c>
      <c r="E1653" s="5" t="s">
        <v>5603</v>
      </c>
      <c r="F1653" s="10">
        <v>2014</v>
      </c>
      <c r="G1653" s="10" t="s">
        <v>68</v>
      </c>
      <c r="H1653" s="10"/>
      <c r="I1653" s="10">
        <v>1100</v>
      </c>
      <c r="J1653" s="10" t="s">
        <v>17</v>
      </c>
      <c r="K1653" s="10" t="s">
        <v>5318</v>
      </c>
      <c r="L1653" s="10" t="s">
        <v>18</v>
      </c>
      <c r="M1653" s="11">
        <v>1</v>
      </c>
      <c r="N1653" s="10">
        <v>1</v>
      </c>
      <c r="O1653" s="12" t="s">
        <v>5604</v>
      </c>
      <c r="P1653" s="11">
        <f ca="1">IFERROR(__xludf.DUMMYFUNCTION("COUNTA(SPLIT(Q1653,"" ""))"),184)</f>
        <v>184</v>
      </c>
      <c r="Q1653" s="11">
        <v>10</v>
      </c>
      <c r="R1653" s="11">
        <f ca="1">IFERROR(__xludf.DUMMYFUNCTION("COUNTA(SPLIT($Q1653,CHAR(10),FALSE))"),2)</f>
        <v>2</v>
      </c>
      <c r="S1653" s="2">
        <v>-2.0340980919999998</v>
      </c>
      <c r="T1653" s="2">
        <v>0.455627318</v>
      </c>
      <c r="U1653" s="2">
        <v>42.64</v>
      </c>
      <c r="V1653" s="2">
        <v>11.91</v>
      </c>
      <c r="W1653" s="2">
        <v>11.41</v>
      </c>
      <c r="X1653" s="2">
        <v>13</v>
      </c>
      <c r="Y1653" s="2">
        <v>9.25</v>
      </c>
      <c r="Z1653" s="2">
        <v>0.17788999999999999</v>
      </c>
      <c r="AA1653" s="2">
        <v>0.15717999999999999</v>
      </c>
      <c r="AB1653" s="2">
        <v>10.0313646</v>
      </c>
    </row>
    <row r="1654" spans="1:28" x14ac:dyDescent="0.2">
      <c r="A1654" s="8">
        <v>3333</v>
      </c>
      <c r="B1654" s="5" t="s">
        <v>4923</v>
      </c>
      <c r="C1654" s="5" t="s">
        <v>5605</v>
      </c>
      <c r="D1654" s="5" t="s">
        <v>2855</v>
      </c>
      <c r="E1654" s="5" t="s">
        <v>5606</v>
      </c>
      <c r="F1654" s="10">
        <v>2014</v>
      </c>
      <c r="G1654" s="10" t="s">
        <v>68</v>
      </c>
      <c r="H1654" s="10"/>
      <c r="I1654" s="10">
        <v>1300</v>
      </c>
      <c r="J1654" s="10" t="s">
        <v>17</v>
      </c>
      <c r="K1654" s="10" t="s">
        <v>2857</v>
      </c>
      <c r="L1654" s="10" t="s">
        <v>18</v>
      </c>
      <c r="M1654" s="11">
        <v>1</v>
      </c>
      <c r="N1654" s="10">
        <v>1</v>
      </c>
      <c r="O1654" s="12" t="s">
        <v>5607</v>
      </c>
      <c r="P1654" s="11">
        <f ca="1">IFERROR(__xludf.DUMMYFUNCTION("COUNTA(SPLIT(Q1654,"" ""))"),193)</f>
        <v>193</v>
      </c>
      <c r="Q1654" s="11">
        <v>8</v>
      </c>
      <c r="R1654" s="11">
        <f ca="1">IFERROR(__xludf.DUMMYFUNCTION("COUNTA(SPLIT($Q1654,CHAR(10),FALSE))"),3)</f>
        <v>3</v>
      </c>
      <c r="S1654" s="2">
        <v>-0.57918804700000004</v>
      </c>
      <c r="T1654" s="2">
        <v>0.47083405499999997</v>
      </c>
      <c r="U1654" s="2">
        <v>51.94</v>
      </c>
      <c r="V1654" s="2">
        <v>12.07</v>
      </c>
      <c r="W1654" s="2">
        <v>13</v>
      </c>
      <c r="X1654" s="2">
        <v>12</v>
      </c>
      <c r="Y1654" s="2">
        <v>9.3800000000000008</v>
      </c>
      <c r="Z1654" s="2">
        <v>0.23995</v>
      </c>
      <c r="AA1654" s="2">
        <v>0.23247999999999999</v>
      </c>
      <c r="AB1654" s="2">
        <v>17.12309316</v>
      </c>
    </row>
    <row r="1655" spans="1:28" x14ac:dyDescent="0.2">
      <c r="A1655" s="8">
        <v>3334</v>
      </c>
      <c r="B1655" s="5" t="s">
        <v>3980</v>
      </c>
      <c r="C1655" s="5" t="s">
        <v>5608</v>
      </c>
      <c r="D1655" s="5"/>
      <c r="E1655" s="5" t="s">
        <v>5609</v>
      </c>
      <c r="F1655" s="10">
        <v>2014</v>
      </c>
      <c r="G1655" s="10" t="s">
        <v>68</v>
      </c>
      <c r="H1655" s="10"/>
      <c r="I1655" s="10">
        <v>900</v>
      </c>
      <c r="J1655" s="10" t="s">
        <v>17</v>
      </c>
      <c r="K1655" s="10" t="s">
        <v>5152</v>
      </c>
      <c r="L1655" s="10" t="s">
        <v>18</v>
      </c>
      <c r="M1655" s="11">
        <v>1</v>
      </c>
      <c r="N1655" s="10">
        <v>1</v>
      </c>
      <c r="O1655" s="12" t="s">
        <v>5610</v>
      </c>
      <c r="P1655" s="11">
        <f ca="1">IFERROR(__xludf.DUMMYFUNCTION("COUNTA(SPLIT(Q1655,"" ""))"),195)</f>
        <v>195</v>
      </c>
      <c r="Q1655" s="11">
        <v>16</v>
      </c>
      <c r="R1655" s="11">
        <f ca="1">IFERROR(__xludf.DUMMYFUNCTION("COUNTA(SPLIT($Q1655,CHAR(10),FALSE))"),1)</f>
        <v>1</v>
      </c>
      <c r="S1655" s="2">
        <v>-0.86265337799999997</v>
      </c>
      <c r="T1655" s="2">
        <v>0.46388510799999999</v>
      </c>
      <c r="U1655" s="2">
        <v>71.25</v>
      </c>
      <c r="V1655" s="2">
        <v>6.35</v>
      </c>
      <c r="W1655" s="2">
        <v>6.13</v>
      </c>
      <c r="X1655" s="2">
        <v>10</v>
      </c>
      <c r="Y1655" s="2">
        <v>7.24</v>
      </c>
      <c r="Z1655" s="2">
        <v>0.21948999999999999</v>
      </c>
      <c r="AA1655" s="2">
        <v>0.20361000000000001</v>
      </c>
      <c r="AB1655" s="2">
        <v>19.676842329999999</v>
      </c>
    </row>
    <row r="1656" spans="1:28" x14ac:dyDescent="0.2">
      <c r="A1656" s="8">
        <v>3336</v>
      </c>
      <c r="B1656" s="5" t="s">
        <v>5611</v>
      </c>
      <c r="C1656" s="5" t="s">
        <v>5612</v>
      </c>
      <c r="D1656" s="5"/>
      <c r="E1656" s="5" t="s">
        <v>5613</v>
      </c>
      <c r="F1656" s="10">
        <v>2014</v>
      </c>
      <c r="G1656" s="10" t="s">
        <v>68</v>
      </c>
      <c r="H1656" s="10"/>
      <c r="I1656" s="10">
        <v>900</v>
      </c>
      <c r="J1656" s="10" t="s">
        <v>51</v>
      </c>
      <c r="K1656" s="10" t="s">
        <v>5614</v>
      </c>
      <c r="L1656" s="10" t="s">
        <v>18</v>
      </c>
      <c r="M1656" s="11">
        <v>1</v>
      </c>
      <c r="N1656" s="10">
        <v>1</v>
      </c>
      <c r="O1656" s="12" t="s">
        <v>5615</v>
      </c>
      <c r="P1656" s="11">
        <f ca="1">IFERROR(__xludf.DUMMYFUNCTION("COUNTA(SPLIT(Q1656,"" ""))"),178)</f>
        <v>178</v>
      </c>
      <c r="Q1656" s="11">
        <v>10</v>
      </c>
      <c r="R1656" s="11">
        <f ca="1">IFERROR(__xludf.DUMMYFUNCTION("COUNTA(SPLIT($Q1656,CHAR(10),FALSE))"),7)</f>
        <v>7</v>
      </c>
      <c r="S1656" s="2">
        <v>-0.93273880399999998</v>
      </c>
      <c r="T1656" s="2">
        <v>0.48508688100000003</v>
      </c>
      <c r="U1656" s="2">
        <v>69.95</v>
      </c>
      <c r="V1656" s="2">
        <v>7.93</v>
      </c>
      <c r="W1656" s="2">
        <v>9.0500000000000007</v>
      </c>
      <c r="X1656" s="2">
        <v>9</v>
      </c>
      <c r="Y1656" s="2">
        <v>8.69</v>
      </c>
      <c r="Z1656" s="2">
        <v>0.28222999999999998</v>
      </c>
      <c r="AA1656" s="2">
        <v>0.26174999999999998</v>
      </c>
      <c r="AB1656" s="2">
        <v>8.9937981120000003</v>
      </c>
    </row>
    <row r="1657" spans="1:28" x14ac:dyDescent="0.2">
      <c r="A1657" s="8">
        <v>3337</v>
      </c>
      <c r="B1657" s="5" t="s">
        <v>5611</v>
      </c>
      <c r="C1657" s="5" t="s">
        <v>5616</v>
      </c>
      <c r="D1657" s="5"/>
      <c r="E1657" s="5" t="s">
        <v>5617</v>
      </c>
      <c r="F1657" s="10">
        <v>2014</v>
      </c>
      <c r="G1657" s="10" t="s">
        <v>68</v>
      </c>
      <c r="H1657" s="10"/>
      <c r="I1657" s="10">
        <v>700</v>
      </c>
      <c r="J1657" s="10" t="s">
        <v>17</v>
      </c>
      <c r="K1657" s="10" t="s">
        <v>5618</v>
      </c>
      <c r="L1657" s="10" t="s">
        <v>18</v>
      </c>
      <c r="M1657" s="11">
        <v>1</v>
      </c>
      <c r="N1657" s="10">
        <v>1</v>
      </c>
      <c r="O1657" s="12" t="s">
        <v>5619</v>
      </c>
      <c r="P1657" s="11">
        <f ca="1">IFERROR(__xludf.DUMMYFUNCTION("COUNTA(SPLIT(Q1657,"" ""))"),182)</f>
        <v>182</v>
      </c>
      <c r="Q1657" s="11">
        <v>19</v>
      </c>
      <c r="R1657" s="11">
        <f ca="1">IFERROR(__xludf.DUMMYFUNCTION("COUNTA(SPLIT($Q1657,CHAR(10),FALSE))"),2)</f>
        <v>2</v>
      </c>
      <c r="S1657" s="2">
        <v>-0.39149867799999999</v>
      </c>
      <c r="T1657" s="2">
        <v>0.46512752699999999</v>
      </c>
      <c r="U1657" s="2">
        <v>76.86</v>
      </c>
      <c r="V1657" s="2">
        <v>4.93</v>
      </c>
      <c r="W1657" s="2">
        <v>3.35</v>
      </c>
      <c r="X1657" s="2">
        <v>8</v>
      </c>
      <c r="Y1657" s="2">
        <v>7.39</v>
      </c>
      <c r="Z1657" s="2">
        <v>0.22639999999999999</v>
      </c>
      <c r="AA1657" s="2">
        <v>0.2034</v>
      </c>
      <c r="AB1657" s="2">
        <v>20.06731018</v>
      </c>
    </row>
    <row r="1658" spans="1:28" x14ac:dyDescent="0.2">
      <c r="A1658" s="8">
        <v>3338</v>
      </c>
      <c r="B1658" s="5" t="s">
        <v>5620</v>
      </c>
      <c r="C1658" s="5" t="s">
        <v>5621</v>
      </c>
      <c r="D1658" s="5"/>
      <c r="E1658" s="5" t="s">
        <v>5622</v>
      </c>
      <c r="F1658" s="10">
        <v>2014</v>
      </c>
      <c r="G1658" s="10" t="s">
        <v>68</v>
      </c>
      <c r="H1658" s="10"/>
      <c r="I1658" s="10">
        <v>700</v>
      </c>
      <c r="J1658" s="10" t="s">
        <v>17</v>
      </c>
      <c r="K1658" s="10" t="s">
        <v>1354</v>
      </c>
      <c r="L1658" s="10" t="s">
        <v>18</v>
      </c>
      <c r="M1658" s="11">
        <v>1</v>
      </c>
      <c r="N1658" s="10">
        <v>1</v>
      </c>
      <c r="O1658" s="12" t="s">
        <v>5623</v>
      </c>
      <c r="P1658" s="11">
        <f ca="1">IFERROR(__xludf.DUMMYFUNCTION("COUNTA(SPLIT(Q1658,"" ""))"),167)</f>
        <v>167</v>
      </c>
      <c r="Q1658" s="11">
        <v>10</v>
      </c>
      <c r="R1658" s="11">
        <f ca="1">IFERROR(__xludf.DUMMYFUNCTION("COUNTA(SPLIT($Q1658,CHAR(10),FALSE))"),2)</f>
        <v>2</v>
      </c>
      <c r="S1658" s="2">
        <v>-7.4787942999999996E-2</v>
      </c>
      <c r="T1658" s="2">
        <v>0.49088283799999999</v>
      </c>
      <c r="U1658" s="2">
        <v>75.739999999999995</v>
      </c>
      <c r="V1658" s="2">
        <v>7.91</v>
      </c>
      <c r="W1658" s="2">
        <v>7.33</v>
      </c>
      <c r="X1658" s="2">
        <v>8</v>
      </c>
      <c r="Y1658" s="2">
        <v>6.37</v>
      </c>
      <c r="Z1658" s="2">
        <v>0.15568000000000001</v>
      </c>
      <c r="AA1658" s="2">
        <v>0.16442000000000001</v>
      </c>
      <c r="AB1658" s="2">
        <v>20.072790390000002</v>
      </c>
    </row>
    <row r="1659" spans="1:28" x14ac:dyDescent="0.2">
      <c r="A1659" s="8">
        <v>3339</v>
      </c>
      <c r="B1659" s="5" t="s">
        <v>5624</v>
      </c>
      <c r="C1659" s="5" t="s">
        <v>5625</v>
      </c>
      <c r="D1659" s="5"/>
      <c r="E1659" s="5" t="s">
        <v>5626</v>
      </c>
      <c r="F1659" s="10">
        <v>2014</v>
      </c>
      <c r="G1659" s="10" t="s">
        <v>68</v>
      </c>
      <c r="H1659" s="10"/>
      <c r="I1659" s="10">
        <v>900</v>
      </c>
      <c r="J1659" s="10" t="s">
        <v>17</v>
      </c>
      <c r="K1659" s="10" t="s">
        <v>1354</v>
      </c>
      <c r="L1659" s="10" t="s">
        <v>18</v>
      </c>
      <c r="M1659" s="11">
        <v>1</v>
      </c>
      <c r="N1659" s="10">
        <v>1</v>
      </c>
      <c r="O1659" s="12" t="s">
        <v>5627</v>
      </c>
      <c r="P1659" s="11">
        <f ca="1">IFERROR(__xludf.DUMMYFUNCTION("COUNTA(SPLIT(Q1659,"" ""))"),190)</f>
        <v>190</v>
      </c>
      <c r="Q1659" s="11">
        <v>10</v>
      </c>
      <c r="R1659" s="11">
        <f ca="1">IFERROR(__xludf.DUMMYFUNCTION("COUNTA(SPLIT($Q1659,CHAR(10),FALSE))"),7)</f>
        <v>7</v>
      </c>
      <c r="S1659" s="2">
        <v>-0.21438850600000001</v>
      </c>
      <c r="T1659" s="2">
        <v>0.46550155399999998</v>
      </c>
      <c r="U1659" s="2">
        <v>59.98</v>
      </c>
      <c r="V1659" s="2">
        <v>8.7799999999999994</v>
      </c>
      <c r="W1659" s="2">
        <v>8.5399999999999991</v>
      </c>
      <c r="X1659" s="2">
        <v>11</v>
      </c>
      <c r="Y1659" s="2">
        <v>8.2799999999999994</v>
      </c>
      <c r="Z1659" s="2">
        <v>0.22719</v>
      </c>
      <c r="AA1659" s="2">
        <v>0.20952999999999999</v>
      </c>
      <c r="AB1659" s="2">
        <v>22.01665573</v>
      </c>
    </row>
    <row r="1660" spans="1:28" x14ac:dyDescent="0.2">
      <c r="A1660" s="8">
        <v>3340</v>
      </c>
      <c r="B1660" s="5" t="s">
        <v>5628</v>
      </c>
      <c r="C1660" s="5" t="s">
        <v>5629</v>
      </c>
      <c r="D1660" s="5"/>
      <c r="E1660" s="5" t="s">
        <v>5630</v>
      </c>
      <c r="F1660" s="10">
        <v>2014</v>
      </c>
      <c r="G1660" s="10" t="s">
        <v>68</v>
      </c>
      <c r="H1660" s="10"/>
      <c r="I1660" s="10">
        <v>1300</v>
      </c>
      <c r="J1660" s="10" t="s">
        <v>17</v>
      </c>
      <c r="K1660" s="10" t="s">
        <v>1354</v>
      </c>
      <c r="L1660" s="10" t="s">
        <v>18</v>
      </c>
      <c r="M1660" s="11">
        <v>1</v>
      </c>
      <c r="N1660" s="10">
        <v>1</v>
      </c>
      <c r="O1660" s="12" t="s">
        <v>5631</v>
      </c>
      <c r="P1660" s="11">
        <f ca="1">IFERROR(__xludf.DUMMYFUNCTION("COUNTA(SPLIT(Q1660,"" ""))"),177)</f>
        <v>177</v>
      </c>
      <c r="Q1660" s="11">
        <v>7</v>
      </c>
      <c r="R1660" s="11">
        <f ca="1">IFERROR(__xludf.DUMMYFUNCTION("COUNTA(SPLIT($Q1660,CHAR(10),FALSE))"),2)</f>
        <v>2</v>
      </c>
      <c r="S1660" s="2">
        <v>-0.28891794700000001</v>
      </c>
      <c r="T1660" s="2">
        <v>0.48362353800000002</v>
      </c>
      <c r="U1660" s="2">
        <v>63.6</v>
      </c>
      <c r="V1660" s="2">
        <v>11.34</v>
      </c>
      <c r="W1660" s="2">
        <v>12.75</v>
      </c>
      <c r="X1660" s="2">
        <v>12</v>
      </c>
      <c r="Y1660" s="2">
        <v>7.84</v>
      </c>
      <c r="Z1660" s="2">
        <v>0.26293</v>
      </c>
      <c r="AA1660" s="2">
        <v>0.25801000000000002</v>
      </c>
      <c r="AB1660" s="2">
        <v>17.168752789999999</v>
      </c>
    </row>
    <row r="1661" spans="1:28" x14ac:dyDescent="0.2">
      <c r="A1661" s="8">
        <v>3341</v>
      </c>
      <c r="B1661" s="5" t="s">
        <v>5632</v>
      </c>
      <c r="C1661" s="5" t="s">
        <v>5633</v>
      </c>
      <c r="D1661" s="5"/>
      <c r="E1661" s="5" t="s">
        <v>5634</v>
      </c>
      <c r="F1661" s="10">
        <v>2014</v>
      </c>
      <c r="G1661" s="10" t="s">
        <v>68</v>
      </c>
      <c r="H1661" s="10"/>
      <c r="I1661" s="10">
        <v>1300</v>
      </c>
      <c r="J1661" s="10" t="s">
        <v>17</v>
      </c>
      <c r="K1661" s="10" t="s">
        <v>1354</v>
      </c>
      <c r="L1661" s="10" t="s">
        <v>18</v>
      </c>
      <c r="M1661" s="11">
        <v>1</v>
      </c>
      <c r="N1661" s="10">
        <v>1</v>
      </c>
      <c r="O1661" s="12" t="s">
        <v>5635</v>
      </c>
      <c r="P1661" s="11">
        <f ca="1">IFERROR(__xludf.DUMMYFUNCTION("COUNTA(SPLIT(Q1661,"" ""))"),154)</f>
        <v>154</v>
      </c>
      <c r="Q1661" s="11">
        <v>6</v>
      </c>
      <c r="R1661" s="11">
        <f ca="1">IFERROR(__xludf.DUMMYFUNCTION("COUNTA(SPLIT($Q1661,CHAR(10),FALSE))"),1)</f>
        <v>1</v>
      </c>
      <c r="S1661" s="2">
        <v>-0.29645067800000002</v>
      </c>
      <c r="T1661" s="2">
        <v>0.49133658800000002</v>
      </c>
      <c r="U1661" s="2">
        <v>50.41</v>
      </c>
      <c r="V1661" s="2">
        <v>12.73</v>
      </c>
      <c r="W1661" s="2">
        <v>15.26</v>
      </c>
      <c r="X1661" s="2">
        <v>13</v>
      </c>
      <c r="Y1661" s="2">
        <v>10.06</v>
      </c>
      <c r="Z1661" s="2">
        <v>0.21973000000000001</v>
      </c>
      <c r="AA1661" s="2">
        <v>0.21834000000000001</v>
      </c>
      <c r="AB1661" s="2">
        <v>12.8872217</v>
      </c>
    </row>
    <row r="1662" spans="1:28" x14ac:dyDescent="0.2">
      <c r="A1662" s="8">
        <v>3342</v>
      </c>
      <c r="B1662" s="5" t="s">
        <v>5636</v>
      </c>
      <c r="C1662" s="5" t="s">
        <v>5637</v>
      </c>
      <c r="D1662" s="5"/>
      <c r="E1662" s="5" t="s">
        <v>5638</v>
      </c>
      <c r="F1662" s="10">
        <v>2014</v>
      </c>
      <c r="G1662" s="10" t="s">
        <v>68</v>
      </c>
      <c r="H1662" s="10"/>
      <c r="I1662" s="10">
        <v>1300</v>
      </c>
      <c r="J1662" s="10" t="s">
        <v>17</v>
      </c>
      <c r="K1662" s="10" t="s">
        <v>1354</v>
      </c>
      <c r="L1662" s="10" t="s">
        <v>18</v>
      </c>
      <c r="M1662" s="11">
        <v>1</v>
      </c>
      <c r="N1662" s="10">
        <v>1</v>
      </c>
      <c r="O1662" s="12" t="s">
        <v>5639</v>
      </c>
      <c r="P1662" s="11">
        <f ca="1">IFERROR(__xludf.DUMMYFUNCTION("COUNTA(SPLIT(Q1662,"" ""))"),188)</f>
        <v>188</v>
      </c>
      <c r="Q1662" s="11">
        <v>8</v>
      </c>
      <c r="R1662" s="11">
        <f ca="1">IFERROR(__xludf.DUMMYFUNCTION("COUNTA(SPLIT($Q1662,CHAR(10),FALSE))"),1)</f>
        <v>1</v>
      </c>
      <c r="S1662" s="2">
        <v>-5.0461805999999998E-2</v>
      </c>
      <c r="T1662" s="2">
        <v>0.52033700800000005</v>
      </c>
      <c r="U1662" s="2">
        <v>60.13</v>
      </c>
      <c r="V1662" s="2">
        <v>10.71</v>
      </c>
      <c r="W1662" s="2">
        <v>11.68</v>
      </c>
      <c r="X1662" s="2">
        <v>11</v>
      </c>
      <c r="Y1662" s="2">
        <v>8.41</v>
      </c>
      <c r="Z1662" s="2">
        <v>0.12060999999999999</v>
      </c>
      <c r="AA1662" s="2">
        <v>0.10673000000000001</v>
      </c>
      <c r="AB1662" s="2">
        <v>15.974746039999999</v>
      </c>
    </row>
    <row r="1663" spans="1:28" x14ac:dyDescent="0.2">
      <c r="A1663" s="8">
        <v>3343</v>
      </c>
      <c r="B1663" s="5" t="s">
        <v>5640</v>
      </c>
      <c r="C1663" s="5" t="s">
        <v>5641</v>
      </c>
      <c r="D1663" s="5" t="s">
        <v>2682</v>
      </c>
      <c r="E1663" s="14" t="s">
        <v>1402</v>
      </c>
      <c r="F1663" s="10">
        <v>2014</v>
      </c>
      <c r="G1663" s="10" t="s">
        <v>16</v>
      </c>
      <c r="H1663" s="10"/>
      <c r="I1663" s="10">
        <v>500</v>
      </c>
      <c r="J1663" s="10" t="s">
        <v>17</v>
      </c>
      <c r="K1663" s="10" t="s">
        <v>5152</v>
      </c>
      <c r="L1663" s="10" t="s">
        <v>18</v>
      </c>
      <c r="M1663" s="11">
        <v>1</v>
      </c>
      <c r="N1663" s="10">
        <v>1</v>
      </c>
      <c r="O1663" s="12" t="s">
        <v>5642</v>
      </c>
      <c r="P1663" s="11">
        <f ca="1">IFERROR(__xludf.DUMMYFUNCTION("COUNTA(SPLIT(Q1663,"" ""))"),152)</f>
        <v>152</v>
      </c>
      <c r="Q1663" s="11">
        <v>17</v>
      </c>
      <c r="R1663" s="11">
        <f ca="1">IFERROR(__xludf.DUMMYFUNCTION("COUNTA(SPLIT($Q1663,CHAR(10),FALSE))"),1)</f>
        <v>1</v>
      </c>
      <c r="S1663" s="2">
        <v>1.2428434820000001</v>
      </c>
      <c r="T1663" s="2">
        <v>0.57147551299999999</v>
      </c>
      <c r="U1663" s="2">
        <v>95.91</v>
      </c>
      <c r="V1663" s="2">
        <v>2.1</v>
      </c>
      <c r="W1663" s="2">
        <v>2.0299999999999998</v>
      </c>
      <c r="X1663" s="2">
        <v>6</v>
      </c>
      <c r="Y1663" s="2">
        <v>5.43</v>
      </c>
      <c r="Z1663" s="2">
        <v>1.435E-2</v>
      </c>
      <c r="AA1663" s="2">
        <v>1.6670000000000001E-2</v>
      </c>
      <c r="AB1663" s="2">
        <v>28.091125640000001</v>
      </c>
    </row>
    <row r="1664" spans="1:28" x14ac:dyDescent="0.2">
      <c r="A1664" s="8">
        <v>3344</v>
      </c>
      <c r="B1664" s="5" t="s">
        <v>5643</v>
      </c>
      <c r="C1664" s="5" t="s">
        <v>5644</v>
      </c>
      <c r="D1664" s="5" t="s">
        <v>2855</v>
      </c>
      <c r="E1664" s="5" t="s">
        <v>5645</v>
      </c>
      <c r="F1664" s="10">
        <v>2014</v>
      </c>
      <c r="G1664" s="10" t="s">
        <v>68</v>
      </c>
      <c r="H1664" s="10"/>
      <c r="I1664" s="10">
        <v>900</v>
      </c>
      <c r="J1664" s="10" t="s">
        <v>17</v>
      </c>
      <c r="K1664" s="10"/>
      <c r="L1664" s="10" t="s">
        <v>22</v>
      </c>
      <c r="M1664" s="11">
        <v>2</v>
      </c>
      <c r="N1664" s="10">
        <v>2</v>
      </c>
      <c r="O1664" s="12" t="s">
        <v>5646</v>
      </c>
      <c r="P1664" s="11">
        <f ca="1">IFERROR(__xludf.DUMMYFUNCTION("COUNTA(SPLIT(Q1664,"" ""))"),198)</f>
        <v>198</v>
      </c>
      <c r="Q1664" s="11">
        <v>14</v>
      </c>
      <c r="R1664" s="11">
        <f ca="1">IFERROR(__xludf.DUMMYFUNCTION("COUNTA(SPLIT($Q1664,CHAR(10),FALSE))"),5)</f>
        <v>5</v>
      </c>
      <c r="S1664" s="2">
        <v>-9.3669512999999996E-2</v>
      </c>
      <c r="T1664" s="2">
        <v>0.44444126299999998</v>
      </c>
      <c r="U1664" s="2">
        <v>80.09</v>
      </c>
      <c r="V1664" s="2">
        <v>5.43</v>
      </c>
      <c r="W1664" s="2">
        <v>4.75</v>
      </c>
      <c r="X1664" s="2">
        <v>8</v>
      </c>
      <c r="Y1664" s="2">
        <v>7.27</v>
      </c>
      <c r="Z1664" s="2">
        <v>0.17669000000000001</v>
      </c>
      <c r="AA1664" s="2">
        <v>0.15401999999999999</v>
      </c>
      <c r="AB1664" s="2">
        <v>24.378492690000002</v>
      </c>
    </row>
    <row r="1665" spans="1:28" x14ac:dyDescent="0.2">
      <c r="A1665" s="8">
        <v>3345</v>
      </c>
      <c r="B1665" s="5" t="s">
        <v>5647</v>
      </c>
      <c r="C1665" s="5" t="s">
        <v>5648</v>
      </c>
      <c r="D1665" s="5" t="s">
        <v>1401</v>
      </c>
      <c r="E1665" s="14" t="s">
        <v>1402</v>
      </c>
      <c r="F1665" s="10">
        <v>2014</v>
      </c>
      <c r="G1665" s="10" t="s">
        <v>16</v>
      </c>
      <c r="H1665" s="10"/>
      <c r="I1665" s="10">
        <v>700</v>
      </c>
      <c r="J1665" s="10" t="s">
        <v>17</v>
      </c>
      <c r="K1665" s="10" t="s">
        <v>1354</v>
      </c>
      <c r="L1665" s="10" t="s">
        <v>18</v>
      </c>
      <c r="M1665" s="11">
        <v>1</v>
      </c>
      <c r="N1665" s="10">
        <v>1</v>
      </c>
      <c r="O1665" s="12" t="s">
        <v>5649</v>
      </c>
      <c r="P1665" s="11">
        <f ca="1">IFERROR(__xludf.DUMMYFUNCTION("COUNTA(SPLIT(Q1665,"" ""))"),201)</f>
        <v>201</v>
      </c>
      <c r="Q1665" s="11">
        <v>17</v>
      </c>
      <c r="R1665" s="11">
        <f ca="1">IFERROR(__xludf.DUMMYFUNCTION("COUNTA(SPLIT($Q1665,CHAR(10),FALSE))"),4)</f>
        <v>4</v>
      </c>
      <c r="S1665" s="2">
        <v>-0.217741728</v>
      </c>
      <c r="T1665" s="2">
        <v>0.47511923</v>
      </c>
      <c r="U1665" s="2">
        <v>79.09</v>
      </c>
      <c r="V1665" s="2">
        <v>5.17</v>
      </c>
      <c r="W1665" s="2">
        <v>4.79</v>
      </c>
      <c r="X1665" s="2">
        <v>9</v>
      </c>
      <c r="Y1665" s="2">
        <v>5.87</v>
      </c>
      <c r="Z1665" s="2">
        <v>6.1710000000000001E-2</v>
      </c>
      <c r="AA1665" s="2">
        <v>4.6850000000000003E-2</v>
      </c>
      <c r="AB1665" s="2">
        <v>25.957367210000001</v>
      </c>
    </row>
    <row r="1666" spans="1:28" x14ac:dyDescent="0.2">
      <c r="A1666" s="8">
        <v>3346</v>
      </c>
      <c r="B1666" s="5" t="s">
        <v>5647</v>
      </c>
      <c r="C1666" s="5" t="s">
        <v>5650</v>
      </c>
      <c r="D1666" s="5" t="s">
        <v>2682</v>
      </c>
      <c r="E1666" s="14" t="s">
        <v>1402</v>
      </c>
      <c r="F1666" s="10">
        <v>2014</v>
      </c>
      <c r="G1666" s="10" t="s">
        <v>16</v>
      </c>
      <c r="H1666" s="10"/>
      <c r="I1666" s="10">
        <v>500</v>
      </c>
      <c r="J1666" s="10" t="s">
        <v>877</v>
      </c>
      <c r="K1666" s="10" t="s">
        <v>1354</v>
      </c>
      <c r="L1666" s="10" t="s">
        <v>18</v>
      </c>
      <c r="M1666" s="11">
        <v>1</v>
      </c>
      <c r="N1666" s="10">
        <v>1</v>
      </c>
      <c r="O1666" s="12" t="s">
        <v>5651</v>
      </c>
      <c r="P1666" s="11">
        <f ca="1">IFERROR(__xludf.DUMMYFUNCTION("COUNTA(SPLIT(Q1666,"" ""))"),140)</f>
        <v>140</v>
      </c>
      <c r="Q1666" s="11">
        <v>17</v>
      </c>
      <c r="R1666" s="11">
        <f ca="1">IFERROR(__xludf.DUMMYFUNCTION("COUNTA(SPLIT($Q1666,CHAR(10),FALSE))"),1)</f>
        <v>1</v>
      </c>
      <c r="S1666" s="2">
        <v>0.10280278</v>
      </c>
      <c r="T1666" s="2">
        <v>0.50128148500000003</v>
      </c>
      <c r="U1666" s="2">
        <v>93.33</v>
      </c>
      <c r="V1666" s="2">
        <v>2.29</v>
      </c>
      <c r="W1666" s="2">
        <v>1.42</v>
      </c>
      <c r="X1666" s="2">
        <v>5</v>
      </c>
      <c r="Y1666" s="2">
        <v>1.0900000000000001</v>
      </c>
      <c r="Z1666" s="2">
        <v>3.9600000000000003E-2</v>
      </c>
      <c r="AA1666" s="2">
        <v>5.491E-2</v>
      </c>
      <c r="AB1666" s="2">
        <v>26.992122290000001</v>
      </c>
    </row>
    <row r="1667" spans="1:28" x14ac:dyDescent="0.2">
      <c r="A1667" s="8">
        <v>3347</v>
      </c>
      <c r="B1667" s="5" t="s">
        <v>5652</v>
      </c>
      <c r="C1667" s="5" t="s">
        <v>5653</v>
      </c>
      <c r="D1667" s="5" t="s">
        <v>1401</v>
      </c>
      <c r="E1667" s="14" t="s">
        <v>1402</v>
      </c>
      <c r="F1667" s="10">
        <v>2014</v>
      </c>
      <c r="G1667" s="10" t="s">
        <v>16</v>
      </c>
      <c r="H1667" s="10"/>
      <c r="I1667" s="10">
        <v>500</v>
      </c>
      <c r="J1667" s="10" t="s">
        <v>51</v>
      </c>
      <c r="K1667" s="10" t="s">
        <v>1354</v>
      </c>
      <c r="L1667" s="10" t="s">
        <v>18</v>
      </c>
      <c r="M1667" s="11">
        <v>1</v>
      </c>
      <c r="N1667" s="10">
        <v>1</v>
      </c>
      <c r="O1667" s="12" t="s">
        <v>5654</v>
      </c>
      <c r="P1667" s="11">
        <f ca="1">IFERROR(__xludf.DUMMYFUNCTION("COUNTA(SPLIT(Q1667,"" ""))"),193)</f>
        <v>193</v>
      </c>
      <c r="Q1667" s="11">
        <v>17</v>
      </c>
      <c r="R1667" s="11">
        <f ca="1">IFERROR(__xludf.DUMMYFUNCTION("COUNTA(SPLIT($Q1667,CHAR(10),FALSE))"),12)</f>
        <v>12</v>
      </c>
      <c r="S1667" s="2">
        <v>4.8205653000000001E-2</v>
      </c>
      <c r="T1667" s="2">
        <v>0.48944235699999999</v>
      </c>
      <c r="U1667" s="2">
        <v>85.01</v>
      </c>
      <c r="V1667" s="2">
        <v>4.4000000000000004</v>
      </c>
      <c r="W1667" s="2">
        <v>3.7</v>
      </c>
      <c r="X1667" s="2">
        <v>8</v>
      </c>
      <c r="Y1667" s="2">
        <v>6.03</v>
      </c>
      <c r="Z1667" s="2">
        <v>9.7739999999999994E-2</v>
      </c>
      <c r="AA1667" s="2">
        <v>8.5739999999999997E-2</v>
      </c>
      <c r="AB1667" s="2">
        <v>26.91968146</v>
      </c>
    </row>
    <row r="1668" spans="1:28" x14ac:dyDescent="0.2">
      <c r="A1668" s="8">
        <v>3348</v>
      </c>
      <c r="B1668" s="5" t="s">
        <v>5655</v>
      </c>
      <c r="C1668" s="5" t="s">
        <v>5656</v>
      </c>
      <c r="D1668" s="5" t="s">
        <v>2855</v>
      </c>
      <c r="E1668" s="5" t="s">
        <v>5657</v>
      </c>
      <c r="F1668" s="10">
        <v>2014</v>
      </c>
      <c r="G1668" s="10" t="s">
        <v>68</v>
      </c>
      <c r="H1668" s="10"/>
      <c r="I1668" s="10">
        <v>1100</v>
      </c>
      <c r="J1668" s="10" t="s">
        <v>17</v>
      </c>
      <c r="K1668" s="10" t="s">
        <v>5124</v>
      </c>
      <c r="L1668" s="10" t="s">
        <v>18</v>
      </c>
      <c r="M1668" s="11">
        <v>1</v>
      </c>
      <c r="N1668" s="10">
        <v>1</v>
      </c>
      <c r="O1668" s="12" t="s">
        <v>5658</v>
      </c>
      <c r="P1668" s="11">
        <f ca="1">IFERROR(__xludf.DUMMYFUNCTION("COUNTA(SPLIT(Q1668,"" ""))"),193)</f>
        <v>193</v>
      </c>
      <c r="Q1668" s="11">
        <v>8</v>
      </c>
      <c r="R1668" s="11">
        <f ca="1">IFERROR(__xludf.DUMMYFUNCTION("COUNTA(SPLIT($Q1668,CHAR(10),FALSE))"),2)</f>
        <v>2</v>
      </c>
      <c r="S1668" s="2">
        <v>-0.26122248399999998</v>
      </c>
      <c r="T1668" s="2">
        <v>0.476084752</v>
      </c>
      <c r="U1668" s="2">
        <v>60.99</v>
      </c>
      <c r="V1668" s="2">
        <v>10.78</v>
      </c>
      <c r="W1668" s="2">
        <v>11.49</v>
      </c>
      <c r="X1668" s="2">
        <v>13</v>
      </c>
      <c r="Y1668" s="2">
        <v>7.77</v>
      </c>
      <c r="Z1668" s="2">
        <v>0.12299</v>
      </c>
      <c r="AA1668" s="2">
        <v>0.11623</v>
      </c>
      <c r="AB1668" s="2">
        <v>18.93868952</v>
      </c>
    </row>
    <row r="1669" spans="1:28" x14ac:dyDescent="0.2">
      <c r="A1669" s="8">
        <v>3349</v>
      </c>
      <c r="B1669" s="5" t="s">
        <v>5659</v>
      </c>
      <c r="C1669" s="5" t="s">
        <v>5660</v>
      </c>
      <c r="D1669" s="5" t="s">
        <v>1401</v>
      </c>
      <c r="E1669" s="14" t="s">
        <v>1402</v>
      </c>
      <c r="F1669" s="10">
        <v>2014</v>
      </c>
      <c r="G1669" s="10" t="s">
        <v>16</v>
      </c>
      <c r="H1669" s="10"/>
      <c r="I1669" s="10">
        <v>700</v>
      </c>
      <c r="J1669" s="10" t="s">
        <v>17</v>
      </c>
      <c r="K1669" s="10" t="s">
        <v>1354</v>
      </c>
      <c r="L1669" s="10" t="s">
        <v>18</v>
      </c>
      <c r="M1669" s="11">
        <v>1</v>
      </c>
      <c r="N1669" s="10">
        <v>1</v>
      </c>
      <c r="O1669" s="12" t="s">
        <v>5661</v>
      </c>
      <c r="P1669" s="11">
        <f ca="1">IFERROR(__xludf.DUMMYFUNCTION("COUNTA(SPLIT(Q1669,"" ""))"),196)</f>
        <v>196</v>
      </c>
      <c r="Q1669" s="11">
        <v>16</v>
      </c>
      <c r="R1669" s="11">
        <f ca="1">IFERROR(__xludf.DUMMYFUNCTION("COUNTA(SPLIT($Q1669,CHAR(10),FALSE))"),6)</f>
        <v>6</v>
      </c>
      <c r="S1669" s="2">
        <v>-0.86187928800000002</v>
      </c>
      <c r="T1669" s="2">
        <v>0.46721211800000001</v>
      </c>
      <c r="U1669" s="2">
        <v>73.84</v>
      </c>
      <c r="V1669" s="2">
        <v>5.82</v>
      </c>
      <c r="W1669" s="2">
        <v>5.57</v>
      </c>
      <c r="X1669" s="2">
        <v>9</v>
      </c>
      <c r="Y1669" s="2">
        <v>6.63</v>
      </c>
      <c r="Z1669" s="2">
        <v>8.1699999999999995E-2</v>
      </c>
      <c r="AA1669" s="2">
        <v>6.0049999999999999E-2</v>
      </c>
      <c r="AB1669" s="2">
        <v>19.73078812</v>
      </c>
    </row>
    <row r="1670" spans="1:28" x14ac:dyDescent="0.2">
      <c r="A1670" s="8">
        <v>3351</v>
      </c>
      <c r="B1670" s="5" t="s">
        <v>5360</v>
      </c>
      <c r="C1670" s="5" t="s">
        <v>5662</v>
      </c>
      <c r="D1670" s="5" t="s">
        <v>1401</v>
      </c>
      <c r="E1670" s="14" t="s">
        <v>1402</v>
      </c>
      <c r="F1670" s="10">
        <v>2014</v>
      </c>
      <c r="G1670" s="10" t="s">
        <v>16</v>
      </c>
      <c r="H1670" s="10"/>
      <c r="I1670" s="10">
        <v>700</v>
      </c>
      <c r="J1670" s="10" t="s">
        <v>17</v>
      </c>
      <c r="K1670" s="10" t="s">
        <v>1354</v>
      </c>
      <c r="L1670" s="10" t="s">
        <v>18</v>
      </c>
      <c r="M1670" s="11">
        <v>1</v>
      </c>
      <c r="N1670" s="10">
        <v>1</v>
      </c>
      <c r="O1670" s="12" t="s">
        <v>5663</v>
      </c>
      <c r="P1670" s="11">
        <f ca="1">IFERROR(__xludf.DUMMYFUNCTION("COUNTA(SPLIT(Q1670,"" ""))"),191)</f>
        <v>191</v>
      </c>
      <c r="Q1670" s="11">
        <v>16</v>
      </c>
      <c r="R1670" s="11">
        <f ca="1">IFERROR(__xludf.DUMMYFUNCTION("COUNTA(SPLIT($Q1670,CHAR(10),FALSE))"),6)</f>
        <v>6</v>
      </c>
      <c r="S1670" s="2">
        <v>0.97520013400000005</v>
      </c>
      <c r="T1670" s="2">
        <v>0.54829830199999996</v>
      </c>
      <c r="U1670" s="2">
        <v>79.83</v>
      </c>
      <c r="V1670" s="2">
        <v>4.92</v>
      </c>
      <c r="W1670" s="2">
        <v>3.66</v>
      </c>
      <c r="X1670" s="2">
        <v>8</v>
      </c>
      <c r="Y1670" s="2">
        <v>5.76</v>
      </c>
      <c r="Z1670" s="2">
        <v>1.558E-2</v>
      </c>
      <c r="AA1670" s="2">
        <v>6.6800000000000002E-3</v>
      </c>
      <c r="AB1670" s="2">
        <v>25.447716150000002</v>
      </c>
    </row>
    <row r="1671" spans="1:28" x14ac:dyDescent="0.2">
      <c r="A1671" s="8">
        <v>3352</v>
      </c>
      <c r="B1671" s="5" t="s">
        <v>5360</v>
      </c>
      <c r="C1671" s="5" t="s">
        <v>5664</v>
      </c>
      <c r="D1671" s="5" t="s">
        <v>1401</v>
      </c>
      <c r="E1671" s="14" t="s">
        <v>1402</v>
      </c>
      <c r="F1671" s="10">
        <v>2014</v>
      </c>
      <c r="G1671" s="10" t="s">
        <v>16</v>
      </c>
      <c r="H1671" s="10"/>
      <c r="I1671" s="10">
        <v>700</v>
      </c>
      <c r="J1671" s="10" t="s">
        <v>17</v>
      </c>
      <c r="K1671" s="10" t="s">
        <v>1354</v>
      </c>
      <c r="L1671" s="10" t="s">
        <v>18</v>
      </c>
      <c r="M1671" s="11">
        <v>1</v>
      </c>
      <c r="N1671" s="10">
        <v>1</v>
      </c>
      <c r="O1671" s="12" t="s">
        <v>5665</v>
      </c>
      <c r="P1671" s="11">
        <f ca="1">IFERROR(__xludf.DUMMYFUNCTION("COUNTA(SPLIT(Q1671,"" ""))"),199)</f>
        <v>199</v>
      </c>
      <c r="Q1671" s="11">
        <v>17</v>
      </c>
      <c r="R1671" s="11">
        <f ca="1">IFERROR(__xludf.DUMMYFUNCTION("COUNTA(SPLIT($Q1671,CHAR(10),FALSE))"),4)</f>
        <v>4</v>
      </c>
      <c r="S1671" s="2">
        <v>0.227889548</v>
      </c>
      <c r="T1671" s="2">
        <v>0.48894245600000003</v>
      </c>
      <c r="U1671" s="2">
        <v>89.95</v>
      </c>
      <c r="V1671" s="2">
        <v>3.62</v>
      </c>
      <c r="W1671" s="2">
        <v>3.83</v>
      </c>
      <c r="X1671" s="2">
        <v>6</v>
      </c>
      <c r="Y1671" s="2">
        <v>5.96</v>
      </c>
      <c r="Z1671" s="2">
        <v>0.10133</v>
      </c>
      <c r="AA1671" s="2">
        <v>7.4329999999999993E-2</v>
      </c>
      <c r="AB1671" s="2">
        <v>21.227041910000001</v>
      </c>
    </row>
    <row r="1672" spans="1:28" x14ac:dyDescent="0.2">
      <c r="A1672" s="8">
        <v>3353</v>
      </c>
      <c r="B1672" s="5" t="s">
        <v>5666</v>
      </c>
      <c r="C1672" s="5" t="s">
        <v>5667</v>
      </c>
      <c r="D1672" s="5"/>
      <c r="E1672" s="5" t="s">
        <v>5668</v>
      </c>
      <c r="F1672" s="10">
        <v>2014</v>
      </c>
      <c r="G1672" s="10" t="s">
        <v>16</v>
      </c>
      <c r="H1672" s="10"/>
      <c r="I1672" s="10">
        <v>500</v>
      </c>
      <c r="J1672" s="10" t="s">
        <v>17</v>
      </c>
      <c r="K1672" s="10" t="s">
        <v>1354</v>
      </c>
      <c r="L1672" s="10" t="s">
        <v>18</v>
      </c>
      <c r="M1672" s="11">
        <v>1</v>
      </c>
      <c r="N1672" s="10">
        <v>1</v>
      </c>
      <c r="O1672" s="12" t="s">
        <v>5669</v>
      </c>
      <c r="P1672" s="11">
        <f ca="1">IFERROR(__xludf.DUMMYFUNCTION("COUNTA(SPLIT(Q1672,"" ""))"),191)</f>
        <v>191</v>
      </c>
      <c r="Q1672" s="11">
        <v>30</v>
      </c>
      <c r="R1672" s="11">
        <f ca="1">IFERROR(__xludf.DUMMYFUNCTION("COUNTA(SPLIT($Q1672,CHAR(10),FALSE))"),8)</f>
        <v>8</v>
      </c>
      <c r="S1672" s="2">
        <v>-0.27930481899999998</v>
      </c>
      <c r="T1672" s="2">
        <v>0.46471019800000002</v>
      </c>
      <c r="U1672" s="2">
        <v>82.11</v>
      </c>
      <c r="V1672" s="2">
        <v>3.39</v>
      </c>
      <c r="W1672" s="2">
        <v>2.36</v>
      </c>
      <c r="X1672" s="2">
        <v>6.32</v>
      </c>
      <c r="Y1672" s="2">
        <v>6.6</v>
      </c>
      <c r="Z1672" s="2">
        <v>0.11512</v>
      </c>
      <c r="AA1672" s="2">
        <v>8.8459999999999997E-2</v>
      </c>
      <c r="AB1672" s="2">
        <v>33.130190239999997</v>
      </c>
    </row>
    <row r="1673" spans="1:28" x14ac:dyDescent="0.2">
      <c r="A1673" s="8">
        <v>3354</v>
      </c>
      <c r="B1673" s="5" t="s">
        <v>5670</v>
      </c>
      <c r="C1673" s="5" t="s">
        <v>5671</v>
      </c>
      <c r="D1673" s="5" t="s">
        <v>2705</v>
      </c>
      <c r="E1673" s="14" t="s">
        <v>1402</v>
      </c>
      <c r="F1673" s="10">
        <v>2014</v>
      </c>
      <c r="G1673" s="10" t="s">
        <v>16</v>
      </c>
      <c r="H1673" s="10"/>
      <c r="I1673" s="10">
        <v>700</v>
      </c>
      <c r="J1673" s="10" t="s">
        <v>17</v>
      </c>
      <c r="K1673" s="10" t="s">
        <v>1354</v>
      </c>
      <c r="L1673" s="10" t="s">
        <v>18</v>
      </c>
      <c r="M1673" s="11">
        <v>1</v>
      </c>
      <c r="N1673" s="10">
        <v>1</v>
      </c>
      <c r="O1673" s="12" t="s">
        <v>5672</v>
      </c>
      <c r="P1673" s="11">
        <f ca="1">IFERROR(__xludf.DUMMYFUNCTION("COUNTA(SPLIT(Q1673,"" ""))"),193)</f>
        <v>193</v>
      </c>
      <c r="Q1673" s="11">
        <v>17</v>
      </c>
      <c r="R1673" s="11">
        <f ca="1">IFERROR(__xludf.DUMMYFUNCTION("COUNTA(SPLIT($Q1673,CHAR(10),FALSE))"),1)</f>
        <v>1</v>
      </c>
      <c r="S1673" s="2">
        <v>-0.68131054999999996</v>
      </c>
      <c r="T1673" s="2">
        <v>0.51695936200000003</v>
      </c>
      <c r="U1673" s="2">
        <v>81.78</v>
      </c>
      <c r="V1673" s="2">
        <v>4.67</v>
      </c>
      <c r="W1673" s="2">
        <v>5.59</v>
      </c>
      <c r="X1673" s="2">
        <v>7</v>
      </c>
      <c r="Y1673" s="2">
        <v>6.41</v>
      </c>
      <c r="Z1673" s="2">
        <v>0.21489</v>
      </c>
      <c r="AA1673" s="2">
        <v>0.19017999999999999</v>
      </c>
      <c r="AB1673" s="2">
        <v>18.448569119999998</v>
      </c>
    </row>
    <row r="1674" spans="1:28" x14ac:dyDescent="0.2">
      <c r="A1674" s="8">
        <v>3356</v>
      </c>
      <c r="B1674" s="5" t="s">
        <v>5673</v>
      </c>
      <c r="C1674" s="5" t="s">
        <v>5674</v>
      </c>
      <c r="D1674" s="5" t="s">
        <v>1450</v>
      </c>
      <c r="E1674" s="14" t="s">
        <v>1402</v>
      </c>
      <c r="F1674" s="10">
        <v>2014</v>
      </c>
      <c r="G1674" s="10" t="s">
        <v>16</v>
      </c>
      <c r="H1674" s="10"/>
      <c r="I1674" s="10">
        <v>500</v>
      </c>
      <c r="J1674" s="10" t="s">
        <v>17</v>
      </c>
      <c r="K1674" s="10" t="s">
        <v>1354</v>
      </c>
      <c r="L1674" s="10" t="s">
        <v>18</v>
      </c>
      <c r="M1674" s="11">
        <v>1</v>
      </c>
      <c r="N1674" s="10">
        <v>1</v>
      </c>
      <c r="O1674" s="12" t="s">
        <v>5675</v>
      </c>
      <c r="P1674" s="11">
        <f ca="1">IFERROR(__xludf.DUMMYFUNCTION("COUNTA(SPLIT(Q1674,"" ""))"),166)</f>
        <v>166</v>
      </c>
      <c r="Q1674" s="11">
        <v>12</v>
      </c>
      <c r="R1674" s="11">
        <f ca="1">IFERROR(__xludf.DUMMYFUNCTION("COUNTA(SPLIT($Q1674,CHAR(10),FALSE))"),1)</f>
        <v>1</v>
      </c>
      <c r="S1674" s="2">
        <v>4.1924427E-2</v>
      </c>
      <c r="T1674" s="2">
        <v>0.47743675200000002</v>
      </c>
      <c r="U1674" s="2">
        <v>78.64</v>
      </c>
      <c r="V1674" s="2">
        <v>5.73</v>
      </c>
      <c r="W1674" s="2">
        <v>5.27</v>
      </c>
      <c r="X1674" s="2">
        <v>8</v>
      </c>
      <c r="Y1674" s="2">
        <v>5.75</v>
      </c>
      <c r="Z1674" s="2">
        <v>5.919E-2</v>
      </c>
      <c r="AA1674" s="2">
        <v>6.7110000000000003E-2</v>
      </c>
      <c r="AB1674" s="2">
        <v>26.21104519</v>
      </c>
    </row>
    <row r="1675" spans="1:28" x14ac:dyDescent="0.2">
      <c r="A1675" s="8">
        <v>3357</v>
      </c>
      <c r="B1675" s="5" t="s">
        <v>5676</v>
      </c>
      <c r="C1675" s="5" t="s">
        <v>5677</v>
      </c>
      <c r="D1675" s="5" t="s">
        <v>1450</v>
      </c>
      <c r="E1675" s="5" t="s">
        <v>1451</v>
      </c>
      <c r="F1675" s="10">
        <v>2014</v>
      </c>
      <c r="G1675" s="10" t="s">
        <v>16</v>
      </c>
      <c r="H1675" s="10"/>
      <c r="I1675" s="10">
        <v>500</v>
      </c>
      <c r="J1675" s="10" t="s">
        <v>51</v>
      </c>
      <c r="K1675" s="10" t="s">
        <v>1354</v>
      </c>
      <c r="L1675" s="10" t="s">
        <v>18</v>
      </c>
      <c r="M1675" s="11">
        <v>1</v>
      </c>
      <c r="N1675" s="10">
        <v>1</v>
      </c>
      <c r="O1675" s="12" t="s">
        <v>5678</v>
      </c>
      <c r="P1675" s="11">
        <f ca="1">IFERROR(__xludf.DUMMYFUNCTION("COUNTA(SPLIT(Q1675,"" ""))"),194)</f>
        <v>194</v>
      </c>
      <c r="Q1675" s="11">
        <v>18</v>
      </c>
      <c r="R1675" s="11">
        <f ca="1">IFERROR(__xludf.DUMMYFUNCTION("COUNTA(SPLIT($Q1675,CHAR(10),FALSE))"),1)</f>
        <v>1</v>
      </c>
      <c r="S1675" s="2">
        <v>0.20227418799999999</v>
      </c>
      <c r="T1675" s="2">
        <v>0.49606705800000001</v>
      </c>
      <c r="U1675" s="2">
        <v>93.21</v>
      </c>
      <c r="V1675" s="2">
        <v>3.09</v>
      </c>
      <c r="W1675" s="2">
        <v>3.62</v>
      </c>
      <c r="X1675" s="2">
        <v>5</v>
      </c>
      <c r="Y1675" s="2">
        <v>5.34</v>
      </c>
      <c r="Z1675" s="2">
        <v>0.11890000000000001</v>
      </c>
      <c r="AA1675" s="2">
        <v>9.7659999999999997E-2</v>
      </c>
      <c r="AB1675" s="2">
        <v>23.021126219999999</v>
      </c>
    </row>
    <row r="1676" spans="1:28" x14ac:dyDescent="0.2">
      <c r="A1676" s="8">
        <v>3358</v>
      </c>
      <c r="B1676" s="5" t="s">
        <v>5679</v>
      </c>
      <c r="C1676" s="5" t="s">
        <v>5680</v>
      </c>
      <c r="D1676" s="5"/>
      <c r="E1676" s="5" t="s">
        <v>5681</v>
      </c>
      <c r="F1676" s="10">
        <v>2014</v>
      </c>
      <c r="G1676" s="10" t="s">
        <v>68</v>
      </c>
      <c r="H1676" s="10"/>
      <c r="I1676" s="10">
        <v>1100</v>
      </c>
      <c r="J1676" s="10" t="s">
        <v>17</v>
      </c>
      <c r="K1676" s="10" t="s">
        <v>1354</v>
      </c>
      <c r="L1676" s="10" t="s">
        <v>18</v>
      </c>
      <c r="M1676" s="11">
        <v>1</v>
      </c>
      <c r="N1676" s="10">
        <v>1</v>
      </c>
      <c r="O1676" s="12" t="s">
        <v>5682</v>
      </c>
      <c r="P1676" s="11">
        <f ca="1">IFERROR(__xludf.DUMMYFUNCTION("COUNTA(SPLIT(Q1676,"" ""))"),182)</f>
        <v>182</v>
      </c>
      <c r="Q1676" s="11">
        <v>11</v>
      </c>
      <c r="R1676" s="11">
        <f ca="1">IFERROR(__xludf.DUMMYFUNCTION("COUNTA(SPLIT($Q1676,CHAR(10),FALSE))"),2)</f>
        <v>2</v>
      </c>
      <c r="S1676" s="2">
        <v>0.91352585100000006</v>
      </c>
      <c r="T1676" s="2">
        <v>0.57520206200000001</v>
      </c>
      <c r="U1676" s="2">
        <v>59.12</v>
      </c>
      <c r="V1676" s="2">
        <v>9.15</v>
      </c>
      <c r="W1676" s="2">
        <v>10.09</v>
      </c>
      <c r="X1676" s="2">
        <v>11</v>
      </c>
      <c r="Y1676" s="2">
        <v>7.22</v>
      </c>
      <c r="Z1676" s="2">
        <v>0.10453999999999999</v>
      </c>
      <c r="AA1676" s="2">
        <v>7.9880000000000007E-2</v>
      </c>
      <c r="AB1676" s="2">
        <v>22.375932590000001</v>
      </c>
    </row>
    <row r="1677" spans="1:28" x14ac:dyDescent="0.2">
      <c r="A1677" s="8">
        <v>3360</v>
      </c>
      <c r="B1677" s="5" t="s">
        <v>5683</v>
      </c>
      <c r="C1677" s="5" t="s">
        <v>5684</v>
      </c>
      <c r="D1677" s="5"/>
      <c r="E1677" s="5" t="s">
        <v>5685</v>
      </c>
      <c r="F1677" s="10">
        <v>2014</v>
      </c>
      <c r="G1677" s="10" t="s">
        <v>68</v>
      </c>
      <c r="H1677" s="10"/>
      <c r="I1677" s="10">
        <v>1100</v>
      </c>
      <c r="J1677" s="10" t="s">
        <v>17</v>
      </c>
      <c r="K1677" s="10" t="s">
        <v>1354</v>
      </c>
      <c r="L1677" s="10" t="s">
        <v>18</v>
      </c>
      <c r="M1677" s="11">
        <v>1</v>
      </c>
      <c r="N1677" s="10">
        <v>1</v>
      </c>
      <c r="O1677" s="12" t="s">
        <v>5686</v>
      </c>
      <c r="P1677" s="11">
        <f ca="1">IFERROR(__xludf.DUMMYFUNCTION("COUNTA(SPLIT(Q1677,"" ""))"),179)</f>
        <v>179</v>
      </c>
      <c r="Q1677" s="11">
        <v>10</v>
      </c>
      <c r="R1677" s="11">
        <f ca="1">IFERROR(__xludf.DUMMYFUNCTION("COUNTA(SPLIT($Q1677,CHAR(10),FALSE))"),2)</f>
        <v>2</v>
      </c>
      <c r="S1677" s="2">
        <v>-0.56918779600000002</v>
      </c>
      <c r="T1677" s="2">
        <v>0.47498235999999999</v>
      </c>
      <c r="U1677" s="2">
        <v>67.78</v>
      </c>
      <c r="V1677" s="2">
        <v>8.2799999999999994</v>
      </c>
      <c r="W1677" s="2">
        <v>9.27</v>
      </c>
      <c r="X1677" s="2">
        <v>10</v>
      </c>
      <c r="Y1677" s="2">
        <v>7.16</v>
      </c>
      <c r="Z1677" s="2">
        <v>0.21109</v>
      </c>
      <c r="AA1677" s="2">
        <v>0.20102</v>
      </c>
      <c r="AB1677" s="2">
        <v>22.535780419999998</v>
      </c>
    </row>
    <row r="1678" spans="1:28" x14ac:dyDescent="0.2">
      <c r="A1678" s="8">
        <v>3361</v>
      </c>
      <c r="B1678" s="5" t="s">
        <v>5687</v>
      </c>
      <c r="C1678" s="5" t="s">
        <v>5688</v>
      </c>
      <c r="D1678" s="5"/>
      <c r="E1678" s="5" t="s">
        <v>5689</v>
      </c>
      <c r="F1678" s="10">
        <v>2014</v>
      </c>
      <c r="G1678" s="10" t="s">
        <v>68</v>
      </c>
      <c r="H1678" s="10"/>
      <c r="I1678" s="10">
        <v>1100</v>
      </c>
      <c r="J1678" s="10" t="s">
        <v>17</v>
      </c>
      <c r="K1678" s="10" t="s">
        <v>1354</v>
      </c>
      <c r="L1678" s="10" t="s">
        <v>18</v>
      </c>
      <c r="M1678" s="11">
        <v>1</v>
      </c>
      <c r="N1678" s="10">
        <v>1</v>
      </c>
      <c r="O1678" s="12" t="s">
        <v>5690</v>
      </c>
      <c r="P1678" s="11">
        <f ca="1">IFERROR(__xludf.DUMMYFUNCTION("COUNTA(SPLIT(Q1678,"" ""))"),196)</f>
        <v>196</v>
      </c>
      <c r="Q1678" s="11">
        <v>11</v>
      </c>
      <c r="R1678" s="11">
        <f ca="1">IFERROR(__xludf.DUMMYFUNCTION("COUNTA(SPLIT($Q1678,CHAR(10),FALSE))"),1)</f>
        <v>1</v>
      </c>
      <c r="S1678" s="2">
        <v>-1.6102935570000001</v>
      </c>
      <c r="T1678" s="2">
        <v>0.50651888099999998</v>
      </c>
      <c r="U1678" s="2">
        <v>59.88</v>
      </c>
      <c r="V1678" s="2">
        <v>9.65</v>
      </c>
      <c r="W1678" s="2">
        <v>9.94</v>
      </c>
      <c r="X1678" s="2">
        <v>11</v>
      </c>
      <c r="Y1678" s="2">
        <v>9.2100000000000009</v>
      </c>
      <c r="Z1678" s="2">
        <v>0.31081999999999999</v>
      </c>
      <c r="AA1678" s="2">
        <v>0.29718</v>
      </c>
      <c r="AB1678" s="2">
        <v>16.275056759999998</v>
      </c>
    </row>
    <row r="1679" spans="1:28" x14ac:dyDescent="0.2">
      <c r="A1679" s="8">
        <v>3362</v>
      </c>
      <c r="B1679" s="5" t="s">
        <v>5691</v>
      </c>
      <c r="C1679" s="5" t="s">
        <v>5692</v>
      </c>
      <c r="D1679" s="5" t="s">
        <v>1401</v>
      </c>
      <c r="E1679" s="14" t="s">
        <v>1402</v>
      </c>
      <c r="F1679" s="10">
        <v>2014</v>
      </c>
      <c r="G1679" s="10" t="s">
        <v>16</v>
      </c>
      <c r="H1679" s="10"/>
      <c r="I1679" s="10">
        <v>500</v>
      </c>
      <c r="J1679" s="10" t="s">
        <v>17</v>
      </c>
      <c r="K1679" s="10" t="s">
        <v>1354</v>
      </c>
      <c r="L1679" s="10" t="s">
        <v>18</v>
      </c>
      <c r="M1679" s="11">
        <v>1</v>
      </c>
      <c r="N1679" s="10">
        <v>1</v>
      </c>
      <c r="O1679" s="12" t="s">
        <v>5693</v>
      </c>
      <c r="P1679" s="11">
        <f ca="1">IFERROR(__xludf.DUMMYFUNCTION("COUNTA(SPLIT(Q1679,"" ""))"),198)</f>
        <v>198</v>
      </c>
      <c r="Q1679" s="11">
        <v>15</v>
      </c>
      <c r="R1679" s="11">
        <f ca="1">IFERROR(__xludf.DUMMYFUNCTION("COUNTA(SPLIT($Q1679,CHAR(10),FALSE))"),4)</f>
        <v>4</v>
      </c>
      <c r="S1679" s="2">
        <v>1.1903286470000001</v>
      </c>
      <c r="T1679" s="2">
        <v>0.55183040500000002</v>
      </c>
      <c r="U1679" s="2">
        <v>82.64</v>
      </c>
      <c r="V1679" s="2">
        <v>4.63</v>
      </c>
      <c r="W1679" s="2">
        <v>4.13</v>
      </c>
      <c r="X1679" s="2">
        <v>8</v>
      </c>
      <c r="Y1679" s="2">
        <v>5.73</v>
      </c>
      <c r="Z1679" s="2">
        <v>3.5779999999999999E-2</v>
      </c>
      <c r="AA1679" s="2">
        <v>9.92E-3</v>
      </c>
      <c r="AB1679" s="2">
        <v>23.675096459999999</v>
      </c>
    </row>
    <row r="1680" spans="1:28" x14ac:dyDescent="0.2">
      <c r="A1680" s="8">
        <v>3364</v>
      </c>
      <c r="B1680" s="5" t="s">
        <v>5694</v>
      </c>
      <c r="C1680" s="5" t="s">
        <v>5695</v>
      </c>
      <c r="D1680" s="5" t="s">
        <v>2705</v>
      </c>
      <c r="E1680" s="14" t="s">
        <v>1402</v>
      </c>
      <c r="F1680" s="10">
        <v>2014</v>
      </c>
      <c r="G1680" s="10" t="s">
        <v>16</v>
      </c>
      <c r="H1680" s="10"/>
      <c r="I1680" s="10">
        <v>900</v>
      </c>
      <c r="J1680" s="10" t="s">
        <v>17</v>
      </c>
      <c r="K1680" s="10" t="s">
        <v>1354</v>
      </c>
      <c r="L1680" s="10" t="s">
        <v>18</v>
      </c>
      <c r="M1680" s="11">
        <v>1</v>
      </c>
      <c r="N1680" s="10">
        <v>1</v>
      </c>
      <c r="O1680" s="12" t="s">
        <v>5696</v>
      </c>
      <c r="P1680" s="11">
        <f ca="1">IFERROR(__xludf.DUMMYFUNCTION("COUNTA(SPLIT(Q1680,"" ""))"),192)</f>
        <v>192</v>
      </c>
      <c r="Q1680" s="11">
        <v>13</v>
      </c>
      <c r="R1680" s="11">
        <f ca="1">IFERROR(__xludf.DUMMYFUNCTION("COUNTA(SPLIT($Q1680,CHAR(10),FALSE))"),1)</f>
        <v>1</v>
      </c>
      <c r="S1680" s="2">
        <v>0.56866851100000004</v>
      </c>
      <c r="T1680" s="2">
        <v>0.53674309499999995</v>
      </c>
      <c r="U1680" s="2">
        <v>77.8</v>
      </c>
      <c r="V1680" s="2">
        <v>6.1</v>
      </c>
      <c r="W1680" s="2">
        <v>5.78</v>
      </c>
      <c r="X1680" s="2">
        <v>8</v>
      </c>
      <c r="Y1680" s="2">
        <v>5.76</v>
      </c>
      <c r="Z1680" s="2">
        <v>6.54E-2</v>
      </c>
      <c r="AA1680" s="2">
        <v>5.203E-2</v>
      </c>
      <c r="AB1680" s="2">
        <v>17.73238357</v>
      </c>
    </row>
    <row r="1681" spans="1:28" x14ac:dyDescent="0.2">
      <c r="A1681" s="8">
        <v>3365</v>
      </c>
      <c r="B1681" s="5" t="s">
        <v>5697</v>
      </c>
      <c r="C1681" s="5" t="s">
        <v>5698</v>
      </c>
      <c r="D1681" s="5" t="s">
        <v>1450</v>
      </c>
      <c r="E1681" s="5" t="s">
        <v>1451</v>
      </c>
      <c r="F1681" s="10">
        <v>2014</v>
      </c>
      <c r="G1681" s="10" t="s">
        <v>16</v>
      </c>
      <c r="H1681" s="10"/>
      <c r="I1681" s="10">
        <v>500</v>
      </c>
      <c r="J1681" s="10" t="s">
        <v>51</v>
      </c>
      <c r="K1681" s="10" t="s">
        <v>1354</v>
      </c>
      <c r="L1681" s="10" t="s">
        <v>18</v>
      </c>
      <c r="M1681" s="11">
        <v>1</v>
      </c>
      <c r="N1681" s="10">
        <v>1</v>
      </c>
      <c r="O1681" s="12" t="s">
        <v>5699</v>
      </c>
      <c r="P1681" s="11">
        <f ca="1">IFERROR(__xludf.DUMMYFUNCTION("COUNTA(SPLIT(Q1681,"" ""))"),192)</f>
        <v>192</v>
      </c>
      <c r="Q1681" s="11">
        <v>20</v>
      </c>
      <c r="R1681" s="11">
        <f ca="1">IFERROR(__xludf.DUMMYFUNCTION("COUNTA(SPLIT($Q1681,CHAR(10),FALSE))"),1)</f>
        <v>1</v>
      </c>
      <c r="S1681" s="2">
        <v>-0.70853625099999995</v>
      </c>
      <c r="T1681" s="2">
        <v>0.495908986</v>
      </c>
      <c r="U1681" s="2">
        <v>82.09</v>
      </c>
      <c r="V1681" s="2">
        <v>4.1900000000000004</v>
      </c>
      <c r="W1681" s="2">
        <v>2.1800000000000002</v>
      </c>
      <c r="X1681" s="2">
        <v>8</v>
      </c>
      <c r="Y1681" s="2">
        <v>5.51</v>
      </c>
      <c r="Z1681" s="2">
        <v>6.7449999999999996E-2</v>
      </c>
      <c r="AA1681" s="2">
        <v>5.416E-2</v>
      </c>
      <c r="AB1681" s="2">
        <v>32.499353329999998</v>
      </c>
    </row>
    <row r="1682" spans="1:28" x14ac:dyDescent="0.2">
      <c r="A1682" s="8">
        <v>3366</v>
      </c>
      <c r="B1682" s="5" t="s">
        <v>5700</v>
      </c>
      <c r="C1682" s="5" t="s">
        <v>5701</v>
      </c>
      <c r="D1682" s="5"/>
      <c r="E1682" s="5" t="s">
        <v>5702</v>
      </c>
      <c r="F1682" s="10">
        <v>2014</v>
      </c>
      <c r="G1682" s="10" t="s">
        <v>68</v>
      </c>
      <c r="H1682" s="10"/>
      <c r="I1682" s="10">
        <v>1100</v>
      </c>
      <c r="J1682" s="10" t="s">
        <v>17</v>
      </c>
      <c r="K1682" s="10" t="s">
        <v>1354</v>
      </c>
      <c r="L1682" s="10" t="s">
        <v>18</v>
      </c>
      <c r="M1682" s="11">
        <v>1</v>
      </c>
      <c r="N1682" s="10">
        <v>1</v>
      </c>
      <c r="O1682" s="12" t="s">
        <v>5703</v>
      </c>
      <c r="P1682" s="11">
        <f ca="1">IFERROR(__xludf.DUMMYFUNCTION("COUNTA(SPLIT(Q1682,"" ""))"),143)</f>
        <v>143</v>
      </c>
      <c r="Q1682" s="11">
        <v>9</v>
      </c>
      <c r="R1682" s="11">
        <f ca="1">IFERROR(__xludf.DUMMYFUNCTION("COUNTA(SPLIT($Q1682,CHAR(10),FALSE))"),4)</f>
        <v>4</v>
      </c>
      <c r="S1682" s="2">
        <v>-7.1208971999999995E-2</v>
      </c>
      <c r="T1682" s="2">
        <v>0.48414845299999998</v>
      </c>
      <c r="U1682" s="2">
        <v>61.71</v>
      </c>
      <c r="V1682" s="2">
        <v>8.76</v>
      </c>
      <c r="W1682" s="2">
        <v>9.1300000000000008</v>
      </c>
      <c r="X1682" s="2">
        <v>10</v>
      </c>
      <c r="Y1682" s="2">
        <v>7.85</v>
      </c>
      <c r="Z1682" s="2">
        <v>0.15601999999999999</v>
      </c>
      <c r="AA1682" s="2">
        <v>0.18017</v>
      </c>
      <c r="AB1682" s="2">
        <v>17.29089836</v>
      </c>
    </row>
    <row r="1683" spans="1:28" x14ac:dyDescent="0.2">
      <c r="A1683" s="8">
        <v>3369</v>
      </c>
      <c r="B1683" s="5" t="s">
        <v>5704</v>
      </c>
      <c r="C1683" s="5" t="s">
        <v>5705</v>
      </c>
      <c r="D1683" s="5" t="s">
        <v>2682</v>
      </c>
      <c r="E1683" s="14" t="s">
        <v>1402</v>
      </c>
      <c r="F1683" s="10">
        <v>2014</v>
      </c>
      <c r="G1683" s="10" t="s">
        <v>16</v>
      </c>
      <c r="H1683" s="10"/>
      <c r="I1683" s="10">
        <v>500</v>
      </c>
      <c r="J1683" s="10" t="s">
        <v>17</v>
      </c>
      <c r="K1683" s="10" t="s">
        <v>1354</v>
      </c>
      <c r="L1683" s="10" t="s">
        <v>18</v>
      </c>
      <c r="M1683" s="11">
        <v>1</v>
      </c>
      <c r="N1683" s="10">
        <v>1</v>
      </c>
      <c r="O1683" s="12" t="s">
        <v>5706</v>
      </c>
      <c r="P1683" s="11">
        <f ca="1">IFERROR(__xludf.DUMMYFUNCTION("COUNTA(SPLIT(Q1683,"" ""))"),195)</f>
        <v>195</v>
      </c>
      <c r="Q1683" s="11">
        <v>24</v>
      </c>
      <c r="R1683" s="11">
        <f ca="1">IFERROR(__xludf.DUMMYFUNCTION("COUNTA(SPLIT($Q1683,CHAR(10),FALSE))"),1)</f>
        <v>1</v>
      </c>
      <c r="S1683" s="2">
        <v>-0.206374891</v>
      </c>
      <c r="T1683" s="2">
        <v>0.46332327899999998</v>
      </c>
      <c r="U1683" s="2">
        <v>98.01</v>
      </c>
      <c r="V1683" s="2">
        <v>1.69</v>
      </c>
      <c r="W1683" s="2">
        <v>0.75</v>
      </c>
      <c r="X1683" s="2">
        <v>5</v>
      </c>
      <c r="Y1683" s="2">
        <v>0.99</v>
      </c>
      <c r="Z1683" s="2">
        <v>1.5779999999999999E-2</v>
      </c>
      <c r="AA1683" s="2">
        <v>-1.393E-2</v>
      </c>
      <c r="AB1683" s="2">
        <v>30.843717659999999</v>
      </c>
    </row>
    <row r="1684" spans="1:28" x14ac:dyDescent="0.2">
      <c r="A1684" s="8">
        <v>3370</v>
      </c>
      <c r="B1684" s="5" t="s">
        <v>5707</v>
      </c>
      <c r="C1684" s="5" t="s">
        <v>5708</v>
      </c>
      <c r="D1684" s="5"/>
      <c r="E1684" s="5" t="s">
        <v>5709</v>
      </c>
      <c r="F1684" s="10">
        <v>2014</v>
      </c>
      <c r="G1684" s="10" t="s">
        <v>68</v>
      </c>
      <c r="H1684" s="10"/>
      <c r="I1684" s="10">
        <v>1100</v>
      </c>
      <c r="J1684" s="10" t="s">
        <v>17</v>
      </c>
      <c r="K1684" s="10" t="s">
        <v>1354</v>
      </c>
      <c r="L1684" s="10" t="s">
        <v>18</v>
      </c>
      <c r="M1684" s="11">
        <v>1</v>
      </c>
      <c r="N1684" s="10">
        <v>1</v>
      </c>
      <c r="O1684" s="12" t="s">
        <v>5710</v>
      </c>
      <c r="P1684" s="11">
        <f ca="1">IFERROR(__xludf.DUMMYFUNCTION("COUNTA(SPLIT(Q1684,"" ""))"),155)</f>
        <v>155</v>
      </c>
      <c r="Q1684" s="11">
        <v>9</v>
      </c>
      <c r="R1684" s="11">
        <f ca="1">IFERROR(__xludf.DUMMYFUNCTION("COUNTA(SPLIT($Q1684,CHAR(10),FALSE))"),1)</f>
        <v>1</v>
      </c>
      <c r="S1684" s="2">
        <v>0.44003778300000002</v>
      </c>
      <c r="T1684" s="2">
        <v>0.49513463099999999</v>
      </c>
      <c r="U1684" s="2">
        <v>59.45</v>
      </c>
      <c r="V1684" s="2">
        <v>9.25</v>
      </c>
      <c r="W1684" s="2">
        <v>9.7899999999999991</v>
      </c>
      <c r="X1684" s="2">
        <v>10</v>
      </c>
      <c r="Y1684" s="2">
        <v>7.85</v>
      </c>
      <c r="Z1684" s="2">
        <v>0.15010999999999999</v>
      </c>
      <c r="AA1684" s="2">
        <v>0.15869</v>
      </c>
      <c r="AB1684" s="2">
        <v>17.098713610000001</v>
      </c>
    </row>
    <row r="1685" spans="1:28" x14ac:dyDescent="0.2">
      <c r="A1685" s="8">
        <v>3371</v>
      </c>
      <c r="B1685" s="5" t="s">
        <v>5711</v>
      </c>
      <c r="C1685" s="5" t="s">
        <v>5712</v>
      </c>
      <c r="D1685" s="5" t="s">
        <v>2705</v>
      </c>
      <c r="E1685" s="14" t="s">
        <v>1402</v>
      </c>
      <c r="F1685" s="10">
        <v>2014</v>
      </c>
      <c r="G1685" s="10" t="s">
        <v>16</v>
      </c>
      <c r="H1685" s="10"/>
      <c r="I1685" s="10">
        <v>500</v>
      </c>
      <c r="J1685" s="10" t="s">
        <v>17</v>
      </c>
      <c r="K1685" s="10" t="s">
        <v>1354</v>
      </c>
      <c r="L1685" s="10" t="s">
        <v>22</v>
      </c>
      <c r="M1685" s="11">
        <v>2</v>
      </c>
      <c r="N1685" s="10">
        <v>2</v>
      </c>
      <c r="O1685" s="12" t="s">
        <v>5713</v>
      </c>
      <c r="P1685" s="11">
        <f ca="1">IFERROR(__xludf.DUMMYFUNCTION("COUNTA(SPLIT(Q1685,"" ""))"),180)</f>
        <v>180</v>
      </c>
      <c r="Q1685" s="11">
        <v>17</v>
      </c>
      <c r="R1685" s="11">
        <f ca="1">IFERROR(__xludf.DUMMYFUNCTION("COUNTA(SPLIT($Q1685,CHAR(10),FALSE))"),1)</f>
        <v>1</v>
      </c>
      <c r="S1685" s="2">
        <v>-0.81034806000000004</v>
      </c>
      <c r="T1685" s="2">
        <v>0.47565406900000001</v>
      </c>
      <c r="U1685" s="2">
        <v>81.41</v>
      </c>
      <c r="V1685" s="2">
        <v>4.53</v>
      </c>
      <c r="W1685" s="2">
        <v>3.45</v>
      </c>
      <c r="X1685" s="2">
        <v>8</v>
      </c>
      <c r="Y1685" s="2">
        <v>5.83</v>
      </c>
      <c r="Z1685" s="2">
        <v>6.3810000000000006E-2</v>
      </c>
      <c r="AA1685" s="2">
        <v>6.0019999999999997E-2</v>
      </c>
      <c r="AB1685" s="2">
        <v>30.182466309999999</v>
      </c>
    </row>
    <row r="1686" spans="1:28" x14ac:dyDescent="0.2">
      <c r="A1686" s="8">
        <v>3372</v>
      </c>
      <c r="B1686" s="5" t="s">
        <v>5711</v>
      </c>
      <c r="C1686" s="5" t="s">
        <v>5714</v>
      </c>
      <c r="D1686" s="5" t="s">
        <v>1401</v>
      </c>
      <c r="E1686" s="14" t="s">
        <v>1402</v>
      </c>
      <c r="F1686" s="10">
        <v>2014</v>
      </c>
      <c r="G1686" s="10" t="s">
        <v>16</v>
      </c>
      <c r="H1686" s="10"/>
      <c r="I1686" s="10">
        <v>500</v>
      </c>
      <c r="J1686" s="10" t="s">
        <v>51</v>
      </c>
      <c r="K1686" s="10"/>
      <c r="L1686" s="10" t="s">
        <v>18</v>
      </c>
      <c r="M1686" s="11">
        <v>1</v>
      </c>
      <c r="N1686" s="10">
        <v>1</v>
      </c>
      <c r="O1686" s="12" t="s">
        <v>5715</v>
      </c>
      <c r="P1686" s="11">
        <f ca="1">IFERROR(__xludf.DUMMYFUNCTION("COUNTA(SPLIT(Q1686,"" ""))"),190)</f>
        <v>190</v>
      </c>
      <c r="Q1686" s="11">
        <v>21</v>
      </c>
      <c r="R1686" s="11">
        <f ca="1">IFERROR(__xludf.DUMMYFUNCTION("COUNTA(SPLIT($Q1686,CHAR(10),FALSE))"),7)</f>
        <v>7</v>
      </c>
      <c r="S1686" s="2">
        <v>0.55582746599999999</v>
      </c>
      <c r="T1686" s="2">
        <v>0.46298112000000002</v>
      </c>
      <c r="U1686" s="2">
        <v>91.67</v>
      </c>
      <c r="V1686" s="2">
        <v>2.83</v>
      </c>
      <c r="W1686" s="2">
        <v>2.75</v>
      </c>
      <c r="X1686" s="2">
        <v>5</v>
      </c>
      <c r="Y1686" s="2">
        <v>5.35</v>
      </c>
      <c r="Z1686" s="2">
        <v>6.9080000000000003E-2</v>
      </c>
      <c r="AA1686" s="2">
        <v>5.0590000000000003E-2</v>
      </c>
      <c r="AB1686" s="2">
        <v>27.73510134</v>
      </c>
    </row>
    <row r="1687" spans="1:28" x14ac:dyDescent="0.2">
      <c r="A1687" s="8">
        <v>3373</v>
      </c>
      <c r="B1687" s="5" t="s">
        <v>5711</v>
      </c>
      <c r="C1687" s="5" t="s">
        <v>5716</v>
      </c>
      <c r="D1687" s="5" t="s">
        <v>1401</v>
      </c>
      <c r="E1687" s="14" t="s">
        <v>1402</v>
      </c>
      <c r="F1687" s="10">
        <v>2014</v>
      </c>
      <c r="G1687" s="10" t="s">
        <v>16</v>
      </c>
      <c r="H1687" s="10"/>
      <c r="I1687" s="10">
        <v>500</v>
      </c>
      <c r="J1687" s="10" t="s">
        <v>51</v>
      </c>
      <c r="K1687" s="10" t="s">
        <v>1354</v>
      </c>
      <c r="L1687" s="10" t="s">
        <v>18</v>
      </c>
      <c r="M1687" s="11">
        <v>1</v>
      </c>
      <c r="N1687" s="10">
        <v>1</v>
      </c>
      <c r="O1687" s="12" t="s">
        <v>5717</v>
      </c>
      <c r="P1687" s="11">
        <f ca="1">IFERROR(__xludf.DUMMYFUNCTION("COUNTA(SPLIT(Q1687,"" ""))"),200)</f>
        <v>200</v>
      </c>
      <c r="Q1687" s="11">
        <v>32</v>
      </c>
      <c r="R1687" s="11">
        <f ca="1">IFERROR(__xludf.DUMMYFUNCTION("COUNTA(SPLIT($Q1687,CHAR(10),FALSE))"),7)</f>
        <v>7</v>
      </c>
      <c r="S1687" s="2">
        <v>0.356298587</v>
      </c>
      <c r="T1687" s="2">
        <v>0.519363452</v>
      </c>
      <c r="U1687" s="2">
        <v>96.2</v>
      </c>
      <c r="V1687" s="2">
        <v>1.35</v>
      </c>
      <c r="W1687" s="2">
        <v>-0.11</v>
      </c>
      <c r="X1687" s="2">
        <v>4.41</v>
      </c>
      <c r="Y1687" s="2">
        <v>5.28</v>
      </c>
      <c r="Z1687" s="2">
        <v>5.0349999999999999E-2</v>
      </c>
      <c r="AA1687" s="2">
        <v>1.7610000000000001E-2</v>
      </c>
      <c r="AB1687" s="2">
        <v>34.366624399999999</v>
      </c>
    </row>
    <row r="1688" spans="1:28" x14ac:dyDescent="0.2">
      <c r="A1688" s="8">
        <v>3374</v>
      </c>
      <c r="B1688" s="5" t="s">
        <v>5711</v>
      </c>
      <c r="C1688" s="5" t="s">
        <v>5718</v>
      </c>
      <c r="D1688" s="5" t="s">
        <v>2682</v>
      </c>
      <c r="E1688" s="14" t="s">
        <v>1402</v>
      </c>
      <c r="F1688" s="10">
        <v>2014</v>
      </c>
      <c r="G1688" s="10" t="s">
        <v>16</v>
      </c>
      <c r="H1688" s="10"/>
      <c r="I1688" s="10">
        <v>500</v>
      </c>
      <c r="J1688" s="10" t="s">
        <v>877</v>
      </c>
      <c r="K1688" s="10" t="s">
        <v>1354</v>
      </c>
      <c r="L1688" s="10" t="s">
        <v>18</v>
      </c>
      <c r="M1688" s="11">
        <v>1</v>
      </c>
      <c r="N1688" s="10">
        <v>1</v>
      </c>
      <c r="O1688" s="12" t="s">
        <v>5719</v>
      </c>
      <c r="P1688" s="11">
        <f ca="1">IFERROR(__xludf.DUMMYFUNCTION("COUNTA(SPLIT(Q1688,"" ""))"),143)</f>
        <v>143</v>
      </c>
      <c r="Q1688" s="11">
        <v>18</v>
      </c>
      <c r="R1688" s="11">
        <f ca="1">IFERROR(__xludf.DUMMYFUNCTION("COUNTA(SPLIT($Q1688,CHAR(10),FALSE))"),1)</f>
        <v>1</v>
      </c>
      <c r="S1688" s="2">
        <v>0.74102567799999997</v>
      </c>
      <c r="T1688" s="2">
        <v>0.54443721599999995</v>
      </c>
      <c r="U1688" s="2">
        <v>89.32</v>
      </c>
      <c r="V1688" s="2">
        <v>2.77</v>
      </c>
      <c r="W1688" s="2">
        <v>2.2599999999999998</v>
      </c>
      <c r="X1688" s="2">
        <v>5</v>
      </c>
      <c r="Y1688" s="2">
        <v>1.17</v>
      </c>
      <c r="Z1688" s="2">
        <v>2.6890000000000001E-2</v>
      </c>
      <c r="AA1688" s="2">
        <v>4.122E-2</v>
      </c>
      <c r="AB1688" s="2">
        <v>30.959502369999999</v>
      </c>
    </row>
    <row r="1689" spans="1:28" x14ac:dyDescent="0.2">
      <c r="A1689" s="8">
        <v>3375</v>
      </c>
      <c r="B1689" s="5" t="s">
        <v>5406</v>
      </c>
      <c r="C1689" s="5" t="s">
        <v>5720</v>
      </c>
      <c r="D1689" s="5" t="s">
        <v>1401</v>
      </c>
      <c r="E1689" s="14" t="s">
        <v>1402</v>
      </c>
      <c r="F1689" s="10">
        <v>2014</v>
      </c>
      <c r="G1689" s="10" t="s">
        <v>16</v>
      </c>
      <c r="H1689" s="10"/>
      <c r="I1689" s="10">
        <v>500</v>
      </c>
      <c r="J1689" s="10" t="s">
        <v>17</v>
      </c>
      <c r="K1689" s="10" t="s">
        <v>1354</v>
      </c>
      <c r="L1689" s="10" t="s">
        <v>18</v>
      </c>
      <c r="M1689" s="11">
        <v>1</v>
      </c>
      <c r="N1689" s="10">
        <v>1</v>
      </c>
      <c r="O1689" s="12" t="s">
        <v>5721</v>
      </c>
      <c r="P1689" s="11">
        <f ca="1">IFERROR(__xludf.DUMMYFUNCTION("COUNTA(SPLIT(Q1689,"" ""))"),176)</f>
        <v>176</v>
      </c>
      <c r="Q1689" s="11">
        <v>31</v>
      </c>
      <c r="R1689" s="11">
        <f ca="1">IFERROR(__xludf.DUMMYFUNCTION("COUNTA(SPLIT($Q1689,CHAR(10),FALSE))"),4)</f>
        <v>4</v>
      </c>
      <c r="S1689" s="2">
        <v>-0.99547207199999999</v>
      </c>
      <c r="T1689" s="2">
        <v>0.46856352699999998</v>
      </c>
      <c r="U1689" s="2">
        <v>96.28</v>
      </c>
      <c r="V1689" s="2">
        <v>1.24</v>
      </c>
      <c r="W1689" s="2">
        <v>1.52</v>
      </c>
      <c r="X1689" s="2">
        <v>5.65</v>
      </c>
      <c r="Y1689" s="2">
        <v>6.61</v>
      </c>
      <c r="Z1689" s="2">
        <v>8.0329999999999999E-2</v>
      </c>
      <c r="AA1689" s="2">
        <v>6.8040000000000003E-2</v>
      </c>
      <c r="AB1689" s="2">
        <v>23.489399559999999</v>
      </c>
    </row>
    <row r="1690" spans="1:28" x14ac:dyDescent="0.2">
      <c r="A1690" s="8">
        <v>3376</v>
      </c>
      <c r="B1690" s="5" t="s">
        <v>5722</v>
      </c>
      <c r="C1690" s="5" t="s">
        <v>5723</v>
      </c>
      <c r="D1690" s="5"/>
      <c r="E1690" s="5" t="s">
        <v>5724</v>
      </c>
      <c r="F1690" s="10">
        <v>2014</v>
      </c>
      <c r="G1690" s="10" t="s">
        <v>68</v>
      </c>
      <c r="H1690" s="10"/>
      <c r="I1690" s="10">
        <v>1300</v>
      </c>
      <c r="J1690" s="10" t="s">
        <v>17</v>
      </c>
      <c r="K1690" s="10" t="s">
        <v>1354</v>
      </c>
      <c r="L1690" s="10" t="s">
        <v>18</v>
      </c>
      <c r="M1690" s="11">
        <v>1</v>
      </c>
      <c r="N1690" s="10">
        <v>1</v>
      </c>
      <c r="O1690" s="12" t="s">
        <v>5725</v>
      </c>
      <c r="P1690" s="11">
        <f ca="1">IFERROR(__xludf.DUMMYFUNCTION("COUNTA(SPLIT(Q1690,"" ""))"),187)</f>
        <v>187</v>
      </c>
      <c r="Q1690" s="11">
        <v>9</v>
      </c>
      <c r="R1690" s="11">
        <f ca="1">IFERROR(__xludf.DUMMYFUNCTION("COUNTA(SPLIT($Q1690,CHAR(10),FALSE))"),2)</f>
        <v>2</v>
      </c>
      <c r="S1690" s="2">
        <v>-0.123531157</v>
      </c>
      <c r="T1690" s="2">
        <v>0.45715605500000001</v>
      </c>
      <c r="U1690" s="2">
        <v>48.83</v>
      </c>
      <c r="V1690" s="2">
        <v>11.64</v>
      </c>
      <c r="W1690" s="2">
        <v>13.51</v>
      </c>
      <c r="X1690" s="2">
        <v>13</v>
      </c>
      <c r="Y1690" s="2">
        <v>8.1999999999999993</v>
      </c>
      <c r="Z1690" s="2">
        <v>0.19667000000000001</v>
      </c>
      <c r="AA1690" s="2">
        <v>0.17257</v>
      </c>
      <c r="AB1690" s="2">
        <v>19.9988545</v>
      </c>
    </row>
    <row r="1691" spans="1:28" x14ac:dyDescent="0.2">
      <c r="A1691" s="8">
        <v>3377</v>
      </c>
      <c r="B1691" s="5" t="s">
        <v>5726</v>
      </c>
      <c r="C1691" s="5" t="s">
        <v>5727</v>
      </c>
      <c r="D1691" s="5"/>
      <c r="E1691" s="5" t="s">
        <v>5728</v>
      </c>
      <c r="F1691" s="10">
        <v>2014</v>
      </c>
      <c r="G1691" s="10" t="s">
        <v>16</v>
      </c>
      <c r="H1691" s="10"/>
      <c r="I1691" s="10">
        <v>700</v>
      </c>
      <c r="J1691" s="10" t="s">
        <v>17</v>
      </c>
      <c r="K1691" s="10" t="s">
        <v>5729</v>
      </c>
      <c r="L1691" s="10" t="s">
        <v>22</v>
      </c>
      <c r="M1691" s="11">
        <v>2</v>
      </c>
      <c r="N1691" s="10">
        <v>1.5</v>
      </c>
      <c r="O1691" s="12" t="s">
        <v>5730</v>
      </c>
      <c r="P1691" s="11">
        <f ca="1">IFERROR(__xludf.DUMMYFUNCTION("COUNTA(SPLIT(Q1691,"" ""))"),170)</f>
        <v>170</v>
      </c>
      <c r="Q1691" s="11">
        <v>15</v>
      </c>
      <c r="R1691" s="11">
        <f ca="1">IFERROR(__xludf.DUMMYFUNCTION("COUNTA(SPLIT($Q1691,CHAR(10),FALSE))"),4)</f>
        <v>4</v>
      </c>
      <c r="S1691" s="2">
        <v>0.80764298700000003</v>
      </c>
      <c r="T1691" s="2">
        <v>0.53275140899999995</v>
      </c>
      <c r="U1691" s="2">
        <v>85.02</v>
      </c>
      <c r="V1691" s="2">
        <v>4.25</v>
      </c>
      <c r="W1691" s="2">
        <v>2.19</v>
      </c>
      <c r="X1691" s="2">
        <v>7</v>
      </c>
      <c r="Y1691" s="2">
        <v>5.77</v>
      </c>
      <c r="Z1691" s="2">
        <v>4.6299999999999996E-3</v>
      </c>
      <c r="AA1691" s="2">
        <v>8.9599999999999992E-3</v>
      </c>
      <c r="AB1691" s="2">
        <v>27.182990589999999</v>
      </c>
    </row>
    <row r="1692" spans="1:28" x14ac:dyDescent="0.2">
      <c r="A1692" s="8">
        <v>3378</v>
      </c>
      <c r="B1692" s="5" t="s">
        <v>5016</v>
      </c>
      <c r="C1692" s="5" t="s">
        <v>5731</v>
      </c>
      <c r="D1692" s="5" t="s">
        <v>1401</v>
      </c>
      <c r="E1692" s="14" t="s">
        <v>1402</v>
      </c>
      <c r="F1692" s="10">
        <v>2014</v>
      </c>
      <c r="G1692" s="10" t="s">
        <v>16</v>
      </c>
      <c r="H1692" s="10"/>
      <c r="I1692" s="10">
        <v>500</v>
      </c>
      <c r="J1692" s="10" t="s">
        <v>17</v>
      </c>
      <c r="K1692" s="10" t="s">
        <v>1354</v>
      </c>
      <c r="L1692" s="10" t="s">
        <v>18</v>
      </c>
      <c r="M1692" s="11">
        <v>1</v>
      </c>
      <c r="N1692" s="10">
        <v>1</v>
      </c>
      <c r="O1692" s="12" t="s">
        <v>5732</v>
      </c>
      <c r="P1692" s="11">
        <f ca="1">IFERROR(__xludf.DUMMYFUNCTION("COUNTA(SPLIT(Q1692,"" ""))"),200)</f>
        <v>200</v>
      </c>
      <c r="Q1692" s="11">
        <v>23</v>
      </c>
      <c r="R1692" s="11">
        <f ca="1">IFERROR(__xludf.DUMMYFUNCTION("COUNTA(SPLIT($Q1692,CHAR(10),FALSE))"),5)</f>
        <v>5</v>
      </c>
      <c r="S1692" s="2">
        <v>0.10625615200000001</v>
      </c>
      <c r="T1692" s="2">
        <v>0.45822560499999998</v>
      </c>
      <c r="U1692" s="2">
        <v>90.14</v>
      </c>
      <c r="V1692" s="2">
        <v>2.85</v>
      </c>
      <c r="W1692" s="2">
        <v>3.12</v>
      </c>
      <c r="X1692" s="2">
        <v>5</v>
      </c>
      <c r="Y1692" s="2">
        <v>5.65</v>
      </c>
      <c r="Z1692" s="2">
        <v>-2.019E-2</v>
      </c>
      <c r="AA1692" s="2">
        <v>-4.3790000000000003E-2</v>
      </c>
      <c r="AB1692" s="2">
        <v>35.979338040000002</v>
      </c>
    </row>
    <row r="1693" spans="1:28" x14ac:dyDescent="0.2">
      <c r="A1693" s="8">
        <v>3379</v>
      </c>
      <c r="B1693" s="5" t="s">
        <v>5733</v>
      </c>
      <c r="C1693" s="5" t="s">
        <v>5734</v>
      </c>
      <c r="D1693" s="5" t="s">
        <v>1450</v>
      </c>
      <c r="E1693" s="14" t="s">
        <v>1402</v>
      </c>
      <c r="F1693" s="10">
        <v>2014</v>
      </c>
      <c r="G1693" s="10" t="s">
        <v>16</v>
      </c>
      <c r="H1693" s="10"/>
      <c r="I1693" s="10">
        <v>500</v>
      </c>
      <c r="J1693" s="10" t="s">
        <v>17</v>
      </c>
      <c r="K1693" s="10" t="s">
        <v>1354</v>
      </c>
      <c r="L1693" s="10" t="s">
        <v>18</v>
      </c>
      <c r="M1693" s="11">
        <v>1</v>
      </c>
      <c r="N1693" s="10">
        <v>1</v>
      </c>
      <c r="O1693" s="12" t="s">
        <v>5735</v>
      </c>
      <c r="P1693" s="11">
        <f ca="1">IFERROR(__xludf.DUMMYFUNCTION("COUNTA(SPLIT(Q1693,"" ""))"),168)</f>
        <v>168</v>
      </c>
      <c r="Q1693" s="11">
        <v>35</v>
      </c>
      <c r="R1693" s="11">
        <f ca="1">IFERROR(__xludf.DUMMYFUNCTION("COUNTA(SPLIT($Q1693,CHAR(10),FALSE))"),1)</f>
        <v>1</v>
      </c>
      <c r="S1693" s="2">
        <v>-1.1080784020000001</v>
      </c>
      <c r="T1693" s="2">
        <v>0.453028861</v>
      </c>
      <c r="U1693" s="2">
        <v>85.68</v>
      </c>
      <c r="V1693" s="2">
        <v>2.61</v>
      </c>
      <c r="W1693" s="2">
        <v>2.62</v>
      </c>
      <c r="X1693" s="2">
        <v>5.45</v>
      </c>
      <c r="Y1693" s="2">
        <v>6.9</v>
      </c>
      <c r="Z1693" s="2">
        <v>0.21501999999999999</v>
      </c>
      <c r="AA1693" s="2">
        <v>0.19544</v>
      </c>
      <c r="AB1693" s="2">
        <v>32.096068549999998</v>
      </c>
    </row>
    <row r="1694" spans="1:28" x14ac:dyDescent="0.2">
      <c r="A1694" s="8">
        <v>3380</v>
      </c>
      <c r="B1694" s="5" t="s">
        <v>5736</v>
      </c>
      <c r="C1694" s="5" t="s">
        <v>5737</v>
      </c>
      <c r="D1694" s="5"/>
      <c r="E1694" s="5" t="s">
        <v>5738</v>
      </c>
      <c r="F1694" s="10">
        <v>2014</v>
      </c>
      <c r="G1694" s="10" t="s">
        <v>16</v>
      </c>
      <c r="H1694" s="10"/>
      <c r="I1694" s="10">
        <v>700</v>
      </c>
      <c r="J1694" s="10" t="s">
        <v>51</v>
      </c>
      <c r="K1694" s="10" t="s">
        <v>1354</v>
      </c>
      <c r="L1694" s="10" t="s">
        <v>18</v>
      </c>
      <c r="M1694" s="11">
        <v>1</v>
      </c>
      <c r="N1694" s="10">
        <v>1</v>
      </c>
      <c r="O1694" s="12" t="s">
        <v>5739</v>
      </c>
      <c r="P1694" s="11">
        <f ca="1">IFERROR(__xludf.DUMMYFUNCTION("COUNTA(SPLIT(Q1694,"" ""))"),165)</f>
        <v>165</v>
      </c>
      <c r="Q1694" s="11">
        <v>17</v>
      </c>
      <c r="R1694" s="11">
        <f ca="1">IFERROR(__xludf.DUMMYFUNCTION("COUNTA(SPLIT($Q1694,CHAR(10),FALSE))"),12)</f>
        <v>12</v>
      </c>
      <c r="S1694" s="2">
        <v>-1.4512792990000001</v>
      </c>
      <c r="T1694" s="2">
        <v>0.48063478399999998</v>
      </c>
      <c r="U1694" s="2">
        <v>82.38</v>
      </c>
      <c r="V1694" s="2">
        <v>4.21</v>
      </c>
      <c r="W1694" s="2">
        <v>3.57</v>
      </c>
      <c r="X1694" s="2">
        <v>7</v>
      </c>
      <c r="Y1694" s="2">
        <v>7.15</v>
      </c>
      <c r="Z1694" s="2">
        <v>0.17999000000000001</v>
      </c>
      <c r="AA1694" s="2">
        <v>0.17999000000000001</v>
      </c>
      <c r="AB1694" s="2">
        <v>15.74222614</v>
      </c>
    </row>
    <row r="1695" spans="1:28" x14ac:dyDescent="0.2">
      <c r="A1695" s="8">
        <v>3381</v>
      </c>
      <c r="B1695" s="5" t="s">
        <v>5740</v>
      </c>
      <c r="C1695" s="5" t="s">
        <v>5741</v>
      </c>
      <c r="D1695" s="5"/>
      <c r="E1695" s="5" t="s">
        <v>5742</v>
      </c>
      <c r="F1695" s="10">
        <v>2014</v>
      </c>
      <c r="G1695" s="10" t="s">
        <v>68</v>
      </c>
      <c r="H1695" s="10"/>
      <c r="I1695" s="10">
        <v>1100</v>
      </c>
      <c r="J1695" s="10" t="s">
        <v>17</v>
      </c>
      <c r="K1695" s="10" t="s">
        <v>1354</v>
      </c>
      <c r="L1695" s="10" t="s">
        <v>18</v>
      </c>
      <c r="M1695" s="11">
        <v>1</v>
      </c>
      <c r="N1695" s="10">
        <v>1</v>
      </c>
      <c r="O1695" s="12" t="s">
        <v>5743</v>
      </c>
      <c r="P1695" s="11">
        <f ca="1">IFERROR(__xludf.DUMMYFUNCTION("COUNTA(SPLIT(Q1695,"" ""))"),172)</f>
        <v>172</v>
      </c>
      <c r="Q1695" s="11">
        <v>8</v>
      </c>
      <c r="R1695" s="11">
        <f ca="1">IFERROR(__xludf.DUMMYFUNCTION("COUNTA(SPLIT($Q1695,CHAR(10),FALSE))"),2)</f>
        <v>2</v>
      </c>
      <c r="S1695" s="2">
        <v>-1.9890343189999999</v>
      </c>
      <c r="T1695" s="2">
        <v>0.50686962199999996</v>
      </c>
      <c r="U1695" s="2">
        <v>42.55</v>
      </c>
      <c r="V1695" s="2">
        <v>12.15</v>
      </c>
      <c r="W1695" s="2">
        <v>12.77</v>
      </c>
      <c r="X1695" s="2">
        <v>14</v>
      </c>
      <c r="Y1695" s="2">
        <v>9.2899999999999991</v>
      </c>
      <c r="Z1695" s="2">
        <v>0.17807000000000001</v>
      </c>
      <c r="AA1695" s="2">
        <v>0.17807000000000001</v>
      </c>
      <c r="AB1695" s="2">
        <v>14.07972913</v>
      </c>
    </row>
    <row r="1696" spans="1:28" x14ac:dyDescent="0.2">
      <c r="A1696" s="8">
        <v>3382</v>
      </c>
      <c r="B1696" s="5" t="s">
        <v>5744</v>
      </c>
      <c r="C1696" s="5" t="s">
        <v>5745</v>
      </c>
      <c r="D1696" s="5" t="s">
        <v>2705</v>
      </c>
      <c r="E1696" s="14" t="s">
        <v>1402</v>
      </c>
      <c r="F1696" s="10">
        <v>2014</v>
      </c>
      <c r="G1696" s="10" t="s">
        <v>16</v>
      </c>
      <c r="H1696" s="10"/>
      <c r="I1696" s="10">
        <v>500</v>
      </c>
      <c r="J1696" s="10" t="s">
        <v>17</v>
      </c>
      <c r="K1696" s="10" t="s">
        <v>1354</v>
      </c>
      <c r="L1696" s="10" t="s">
        <v>18</v>
      </c>
      <c r="M1696" s="11">
        <v>1</v>
      </c>
      <c r="N1696" s="10">
        <v>1</v>
      </c>
      <c r="O1696" s="12" t="s">
        <v>5746</v>
      </c>
      <c r="P1696" s="11">
        <f ca="1">IFERROR(__xludf.DUMMYFUNCTION("COUNTA(SPLIT(Q1696,"" ""))"),189)</f>
        <v>189</v>
      </c>
      <c r="Q1696" s="11">
        <v>17</v>
      </c>
      <c r="R1696" s="11">
        <f ca="1">IFERROR(__xludf.DUMMYFUNCTION("COUNTA(SPLIT($Q1696,CHAR(10),FALSE))"),1)</f>
        <v>1</v>
      </c>
      <c r="S1696" s="2">
        <v>0.22747744</v>
      </c>
      <c r="T1696" s="2">
        <v>0.56935749999999996</v>
      </c>
      <c r="U1696" s="2">
        <v>83.38</v>
      </c>
      <c r="V1696" s="2">
        <v>4.24</v>
      </c>
      <c r="W1696" s="2">
        <v>4.57</v>
      </c>
      <c r="X1696" s="2">
        <v>8</v>
      </c>
      <c r="Y1696" s="2">
        <v>5.91</v>
      </c>
      <c r="Z1696" s="2">
        <v>4.0340000000000001E-2</v>
      </c>
      <c r="AA1696" s="2">
        <v>2.5610000000000001E-2</v>
      </c>
      <c r="AB1696" s="2">
        <v>21.63484669</v>
      </c>
    </row>
    <row r="1697" spans="1:28" x14ac:dyDescent="0.2">
      <c r="A1697" s="8">
        <v>3383</v>
      </c>
      <c r="B1697" s="5" t="s">
        <v>5027</v>
      </c>
      <c r="C1697" s="5" t="s">
        <v>5747</v>
      </c>
      <c r="D1697" s="5" t="s">
        <v>2855</v>
      </c>
      <c r="E1697" s="5" t="s">
        <v>5748</v>
      </c>
      <c r="F1697" s="10">
        <v>2014</v>
      </c>
      <c r="G1697" s="10" t="s">
        <v>68</v>
      </c>
      <c r="H1697" s="10"/>
      <c r="I1697" s="10">
        <v>1300</v>
      </c>
      <c r="J1697" s="10" t="s">
        <v>17</v>
      </c>
      <c r="K1697" s="10" t="s">
        <v>5030</v>
      </c>
      <c r="L1697" s="10" t="s">
        <v>18</v>
      </c>
      <c r="M1697" s="11">
        <v>1</v>
      </c>
      <c r="N1697" s="10">
        <v>1</v>
      </c>
      <c r="O1697" s="12" t="s">
        <v>5749</v>
      </c>
      <c r="P1697" s="11">
        <f ca="1">IFERROR(__xludf.DUMMYFUNCTION("COUNTA(SPLIT(Q1697,"" ""))"),172)</f>
        <v>172</v>
      </c>
      <c r="Q1697" s="11">
        <v>7</v>
      </c>
      <c r="R1697" s="11">
        <f ca="1">IFERROR(__xludf.DUMMYFUNCTION("COUNTA(SPLIT($Q1697,CHAR(10),FALSE))"),3)</f>
        <v>3</v>
      </c>
      <c r="S1697" s="2">
        <v>-1.4236195700000001</v>
      </c>
      <c r="T1697" s="2">
        <v>0.50751564199999999</v>
      </c>
      <c r="U1697" s="2">
        <v>48.03</v>
      </c>
      <c r="V1697" s="2">
        <v>12.77</v>
      </c>
      <c r="W1697" s="2">
        <v>13.9</v>
      </c>
      <c r="X1697" s="2">
        <v>14</v>
      </c>
      <c r="Y1697" s="2">
        <v>9.48</v>
      </c>
      <c r="Z1697" s="2">
        <v>0.26772000000000001</v>
      </c>
      <c r="AA1697" s="2">
        <v>0.25912000000000002</v>
      </c>
      <c r="AB1697" s="2">
        <v>10.083916329999999</v>
      </c>
    </row>
    <row r="1698" spans="1:28" x14ac:dyDescent="0.2">
      <c r="A1698" s="8">
        <v>3384</v>
      </c>
      <c r="B1698" s="5" t="s">
        <v>5750</v>
      </c>
      <c r="C1698" s="5" t="s">
        <v>5751</v>
      </c>
      <c r="D1698" s="5" t="s">
        <v>1450</v>
      </c>
      <c r="E1698" s="14" t="s">
        <v>1402</v>
      </c>
      <c r="F1698" s="10">
        <v>2014</v>
      </c>
      <c r="G1698" s="10" t="s">
        <v>16</v>
      </c>
      <c r="H1698" s="10"/>
      <c r="I1698" s="10">
        <v>500</v>
      </c>
      <c r="J1698" s="10" t="s">
        <v>17</v>
      </c>
      <c r="K1698" s="10" t="s">
        <v>1354</v>
      </c>
      <c r="L1698" s="10" t="s">
        <v>18</v>
      </c>
      <c r="M1698" s="11">
        <v>1</v>
      </c>
      <c r="N1698" s="10">
        <v>1</v>
      </c>
      <c r="O1698" s="12" t="s">
        <v>5752</v>
      </c>
      <c r="P1698" s="11">
        <f ca="1">IFERROR(__xludf.DUMMYFUNCTION("COUNTA(SPLIT(Q1698,"" ""))"),165)</f>
        <v>165</v>
      </c>
      <c r="Q1698" s="11">
        <v>22</v>
      </c>
      <c r="R1698" s="11">
        <f ca="1">IFERROR(__xludf.DUMMYFUNCTION("COUNTA(SPLIT($Q1698,CHAR(10),FALSE))"),1)</f>
        <v>1</v>
      </c>
      <c r="S1698" s="2">
        <v>0.33293304699999998</v>
      </c>
      <c r="T1698" s="2">
        <v>0.53857508899999995</v>
      </c>
      <c r="U1698" s="2">
        <v>93.09</v>
      </c>
      <c r="V1698" s="2">
        <v>2.14</v>
      </c>
      <c r="W1698" s="2">
        <v>2.39</v>
      </c>
      <c r="X1698" s="2">
        <v>6</v>
      </c>
      <c r="Y1698" s="2">
        <v>5.83</v>
      </c>
      <c r="Z1698" s="2">
        <v>0.18654999999999999</v>
      </c>
      <c r="AA1698" s="2">
        <v>0.19212000000000001</v>
      </c>
      <c r="AB1698" s="2">
        <v>24.808327250000001</v>
      </c>
    </row>
    <row r="1699" spans="1:28" x14ac:dyDescent="0.2">
      <c r="A1699" s="8">
        <v>3385</v>
      </c>
      <c r="B1699" s="5" t="s">
        <v>5753</v>
      </c>
      <c r="C1699" s="5" t="s">
        <v>1813</v>
      </c>
      <c r="D1699" s="5"/>
      <c r="E1699" s="5" t="s">
        <v>5754</v>
      </c>
      <c r="F1699" s="10">
        <v>2014</v>
      </c>
      <c r="G1699" s="10" t="s">
        <v>68</v>
      </c>
      <c r="H1699" s="10"/>
      <c r="I1699" s="10">
        <v>500</v>
      </c>
      <c r="J1699" s="10" t="s">
        <v>17</v>
      </c>
      <c r="K1699" s="10" t="s">
        <v>5152</v>
      </c>
      <c r="L1699" s="10" t="s">
        <v>18</v>
      </c>
      <c r="M1699" s="11">
        <v>1</v>
      </c>
      <c r="N1699" s="10">
        <v>1</v>
      </c>
      <c r="O1699" s="12" t="s">
        <v>5755</v>
      </c>
      <c r="P1699" s="11">
        <f ca="1">IFERROR(__xludf.DUMMYFUNCTION("COUNTA(SPLIT(Q1699,"" ""))"),193)</f>
        <v>193</v>
      </c>
      <c r="Q1699" s="11">
        <v>21</v>
      </c>
      <c r="R1699" s="11">
        <f ca="1">IFERROR(__xludf.DUMMYFUNCTION("COUNTA(SPLIT($Q1699,CHAR(10),FALSE))"),1)</f>
        <v>1</v>
      </c>
      <c r="S1699" s="2">
        <v>-0.62412224999999999</v>
      </c>
      <c r="T1699" s="2">
        <v>0.50899513900000004</v>
      </c>
      <c r="U1699" s="2">
        <v>87.48</v>
      </c>
      <c r="V1699" s="2">
        <v>3.34</v>
      </c>
      <c r="W1699" s="2">
        <v>3.17</v>
      </c>
      <c r="X1699" s="2">
        <v>7</v>
      </c>
      <c r="Y1699" s="2">
        <v>5.97</v>
      </c>
      <c r="Z1699" s="2">
        <v>0.16617000000000001</v>
      </c>
      <c r="AA1699" s="2">
        <v>0.14784</v>
      </c>
      <c r="AB1699" s="2">
        <v>26.890159839999999</v>
      </c>
    </row>
    <row r="1700" spans="1:28" x14ac:dyDescent="0.2">
      <c r="A1700" s="8">
        <v>3386</v>
      </c>
      <c r="B1700" s="5" t="s">
        <v>5756</v>
      </c>
      <c r="C1700" s="5" t="s">
        <v>5757</v>
      </c>
      <c r="D1700" s="5" t="s">
        <v>2705</v>
      </c>
      <c r="E1700" s="14" t="s">
        <v>1402</v>
      </c>
      <c r="F1700" s="10">
        <v>2014</v>
      </c>
      <c r="G1700" s="10" t="s">
        <v>16</v>
      </c>
      <c r="H1700" s="10"/>
      <c r="I1700" s="10">
        <v>700</v>
      </c>
      <c r="J1700" s="10" t="s">
        <v>17</v>
      </c>
      <c r="K1700" s="10" t="s">
        <v>1354</v>
      </c>
      <c r="L1700" s="10" t="s">
        <v>18</v>
      </c>
      <c r="M1700" s="11">
        <v>1</v>
      </c>
      <c r="N1700" s="10">
        <v>1</v>
      </c>
      <c r="O1700" s="12" t="s">
        <v>5758</v>
      </c>
      <c r="P1700" s="11">
        <f ca="1">IFERROR(__xludf.DUMMYFUNCTION("COUNTA(SPLIT(Q1700,"" ""))"),177)</f>
        <v>177</v>
      </c>
      <c r="Q1700" s="11">
        <v>16</v>
      </c>
      <c r="R1700" s="11">
        <f ca="1">IFERROR(__xludf.DUMMYFUNCTION("COUNTA(SPLIT($Q1700,CHAR(10),FALSE))"),1)</f>
        <v>1</v>
      </c>
      <c r="S1700" s="2">
        <v>0.192928409</v>
      </c>
      <c r="T1700" s="2">
        <v>0.48210905900000001</v>
      </c>
      <c r="U1700" s="2">
        <v>80.42</v>
      </c>
      <c r="V1700" s="2">
        <v>4.79</v>
      </c>
      <c r="W1700" s="2">
        <v>4.87</v>
      </c>
      <c r="X1700" s="2">
        <v>8</v>
      </c>
      <c r="Y1700" s="2">
        <v>6.06</v>
      </c>
      <c r="Z1700" s="2">
        <v>5.4300000000000001E-2</v>
      </c>
      <c r="AA1700" s="2">
        <v>4.6269999999999999E-2</v>
      </c>
      <c r="AB1700" s="2">
        <v>24.174854239999998</v>
      </c>
    </row>
    <row r="1701" spans="1:28" x14ac:dyDescent="0.2">
      <c r="A1701" s="8">
        <v>3388</v>
      </c>
      <c r="B1701" s="5" t="s">
        <v>5759</v>
      </c>
      <c r="C1701" s="5" t="s">
        <v>5760</v>
      </c>
      <c r="D1701" s="5"/>
      <c r="E1701" s="5" t="s">
        <v>5761</v>
      </c>
      <c r="F1701" s="10">
        <v>2014</v>
      </c>
      <c r="G1701" s="10" t="s">
        <v>68</v>
      </c>
      <c r="H1701" s="10"/>
      <c r="I1701" s="10">
        <v>1100</v>
      </c>
      <c r="J1701" s="10" t="s">
        <v>17</v>
      </c>
      <c r="K1701" s="10" t="s">
        <v>1354</v>
      </c>
      <c r="L1701" s="10" t="s">
        <v>18</v>
      </c>
      <c r="M1701" s="11">
        <v>1</v>
      </c>
      <c r="N1701" s="10">
        <v>1</v>
      </c>
      <c r="O1701" s="12" t="s">
        <v>5762</v>
      </c>
      <c r="P1701" s="11">
        <f ca="1">IFERROR(__xludf.DUMMYFUNCTION("COUNTA(SPLIT(Q1701,"" ""))"),156)</f>
        <v>156</v>
      </c>
      <c r="Q1701" s="11">
        <v>8</v>
      </c>
      <c r="R1701" s="11">
        <f ca="1">IFERROR(__xludf.DUMMYFUNCTION("COUNTA(SPLIT($Q1701,CHAR(10),FALSE))"),1)</f>
        <v>1</v>
      </c>
      <c r="S1701" s="2">
        <v>-0.50031055899999999</v>
      </c>
      <c r="T1701" s="2">
        <v>0.44809797400000001</v>
      </c>
      <c r="U1701" s="2">
        <v>67.19</v>
      </c>
      <c r="V1701" s="2">
        <v>8.73</v>
      </c>
      <c r="W1701" s="2">
        <v>8.85</v>
      </c>
      <c r="X1701" s="2">
        <v>10</v>
      </c>
      <c r="Y1701" s="2">
        <v>7.64</v>
      </c>
      <c r="Z1701" s="2">
        <v>0.17715</v>
      </c>
      <c r="AA1701" s="2">
        <v>0.20261999999999999</v>
      </c>
      <c r="AB1701" s="2">
        <v>18.471667050000001</v>
      </c>
    </row>
    <row r="1702" spans="1:28" x14ac:dyDescent="0.2">
      <c r="A1702" s="8">
        <v>3389</v>
      </c>
      <c r="B1702" s="5" t="s">
        <v>5763</v>
      </c>
      <c r="C1702" s="5" t="s">
        <v>5764</v>
      </c>
      <c r="D1702" s="5"/>
      <c r="E1702" s="5" t="s">
        <v>5765</v>
      </c>
      <c r="F1702" s="10">
        <v>2014</v>
      </c>
      <c r="G1702" s="10" t="s">
        <v>16</v>
      </c>
      <c r="H1702" s="10"/>
      <c r="I1702" s="10">
        <v>500</v>
      </c>
      <c r="J1702" s="10" t="s">
        <v>17</v>
      </c>
      <c r="K1702" s="10" t="s">
        <v>1354</v>
      </c>
      <c r="L1702" s="10" t="s">
        <v>18</v>
      </c>
      <c r="M1702" s="11">
        <v>1</v>
      </c>
      <c r="N1702" s="10">
        <v>1</v>
      </c>
      <c r="O1702" s="12" t="s">
        <v>5766</v>
      </c>
      <c r="P1702" s="11">
        <f ca="1">IFERROR(__xludf.DUMMYFUNCTION("COUNTA(SPLIT(Q1702,"" ""))"),154)</f>
        <v>154</v>
      </c>
      <c r="Q1702" s="11">
        <v>21</v>
      </c>
      <c r="R1702" s="11">
        <f ca="1">IFERROR(__xludf.DUMMYFUNCTION("COUNTA(SPLIT($Q1702,CHAR(10),FALSE))"),6)</f>
        <v>6</v>
      </c>
      <c r="S1702" s="2">
        <v>0.92716904200000005</v>
      </c>
      <c r="T1702" s="2">
        <v>0.53167920700000004</v>
      </c>
      <c r="U1702" s="2">
        <v>84.58</v>
      </c>
      <c r="V1702" s="2">
        <v>3.28</v>
      </c>
      <c r="W1702" s="2">
        <v>1.87</v>
      </c>
      <c r="X1702" s="2">
        <v>6</v>
      </c>
      <c r="Y1702" s="2">
        <v>7.69</v>
      </c>
      <c r="Z1702" s="2">
        <v>2.7999999999999998E-4</v>
      </c>
      <c r="AA1702" s="2">
        <v>-4.2599999999999999E-3</v>
      </c>
      <c r="AB1702" s="2">
        <v>35.75485389</v>
      </c>
    </row>
    <row r="1703" spans="1:28" x14ac:dyDescent="0.2">
      <c r="A1703" s="8">
        <v>3391</v>
      </c>
      <c r="B1703" s="5" t="s">
        <v>5767</v>
      </c>
      <c r="C1703" s="5" t="s">
        <v>5768</v>
      </c>
      <c r="D1703" s="5" t="s">
        <v>1450</v>
      </c>
      <c r="E1703" s="14" t="s">
        <v>1402</v>
      </c>
      <c r="F1703" s="10">
        <v>2014</v>
      </c>
      <c r="G1703" s="10" t="s">
        <v>16</v>
      </c>
      <c r="H1703" s="10"/>
      <c r="I1703" s="10">
        <v>500</v>
      </c>
      <c r="J1703" s="10" t="s">
        <v>17</v>
      </c>
      <c r="K1703" s="10" t="s">
        <v>1354</v>
      </c>
      <c r="L1703" s="10" t="s">
        <v>18</v>
      </c>
      <c r="M1703" s="11">
        <v>1</v>
      </c>
      <c r="N1703" s="10">
        <v>1</v>
      </c>
      <c r="O1703" s="12" t="s">
        <v>5769</v>
      </c>
      <c r="P1703" s="11">
        <f ca="1">IFERROR(__xludf.DUMMYFUNCTION("COUNTA(SPLIT(Q1703,"" ""))"),167)</f>
        <v>167</v>
      </c>
      <c r="Q1703" s="11">
        <v>17</v>
      </c>
      <c r="R1703" s="11">
        <f ca="1">IFERROR(__xludf.DUMMYFUNCTION("COUNTA(SPLIT($Q1703,CHAR(10),FALSE))"),1)</f>
        <v>1</v>
      </c>
      <c r="S1703" s="2">
        <v>0.289875047</v>
      </c>
      <c r="T1703" s="2">
        <v>0.488725399</v>
      </c>
      <c r="U1703" s="2">
        <v>85.57</v>
      </c>
      <c r="V1703" s="2">
        <v>3.64</v>
      </c>
      <c r="W1703" s="2">
        <v>2.31</v>
      </c>
      <c r="X1703" s="2">
        <v>7</v>
      </c>
      <c r="Y1703" s="2">
        <v>5.23</v>
      </c>
      <c r="Z1703" s="2">
        <v>6.1800000000000001E-2</v>
      </c>
      <c r="AA1703" s="2">
        <v>6.0499999999999998E-2</v>
      </c>
      <c r="AB1703" s="2">
        <v>33.095995389999999</v>
      </c>
    </row>
    <row r="1704" spans="1:28" x14ac:dyDescent="0.2">
      <c r="A1704" s="8">
        <v>3392</v>
      </c>
      <c r="B1704" s="5" t="s">
        <v>5770</v>
      </c>
      <c r="C1704" s="5" t="s">
        <v>5771</v>
      </c>
      <c r="D1704" s="5" t="s">
        <v>1401</v>
      </c>
      <c r="E1704" s="14" t="s">
        <v>1402</v>
      </c>
      <c r="F1704" s="10">
        <v>2014</v>
      </c>
      <c r="G1704" s="10" t="s">
        <v>16</v>
      </c>
      <c r="H1704" s="10"/>
      <c r="I1704" s="10">
        <v>500</v>
      </c>
      <c r="J1704" s="10" t="s">
        <v>51</v>
      </c>
      <c r="K1704" s="10" t="s">
        <v>1354</v>
      </c>
      <c r="L1704" s="10" t="s">
        <v>18</v>
      </c>
      <c r="M1704" s="11">
        <v>1</v>
      </c>
      <c r="N1704" s="10">
        <v>1</v>
      </c>
      <c r="O1704" s="12" t="s">
        <v>5772</v>
      </c>
      <c r="P1704" s="11">
        <f ca="1">IFERROR(__xludf.DUMMYFUNCTION("COUNTA(SPLIT(Q1704,"" ""))"),200)</f>
        <v>200</v>
      </c>
      <c r="Q1704" s="11">
        <v>22</v>
      </c>
      <c r="R1704" s="11">
        <f ca="1">IFERROR(__xludf.DUMMYFUNCTION("COUNTA(SPLIT($Q1704,CHAR(10),FALSE))"),5)</f>
        <v>5</v>
      </c>
      <c r="S1704" s="2">
        <v>-0.67151443600000005</v>
      </c>
      <c r="T1704" s="2">
        <v>0.46812957199999999</v>
      </c>
      <c r="U1704" s="2">
        <v>93.97</v>
      </c>
      <c r="V1704" s="2">
        <v>2.41</v>
      </c>
      <c r="W1704" s="2">
        <v>2.09</v>
      </c>
      <c r="X1704" s="2">
        <v>6</v>
      </c>
      <c r="Y1704" s="2">
        <v>5.51</v>
      </c>
      <c r="Z1704" s="2">
        <v>3.9280000000000002E-2</v>
      </c>
      <c r="AA1704" s="2">
        <v>8.0400000000000003E-3</v>
      </c>
      <c r="AB1704" s="2">
        <v>27.23193646</v>
      </c>
    </row>
    <row r="1705" spans="1:28" x14ac:dyDescent="0.2">
      <c r="A1705" s="8">
        <v>3393</v>
      </c>
      <c r="B1705" s="5" t="s">
        <v>4725</v>
      </c>
      <c r="C1705" s="5" t="s">
        <v>5773</v>
      </c>
      <c r="D1705" s="5" t="s">
        <v>2855</v>
      </c>
      <c r="E1705" s="5" t="s">
        <v>5774</v>
      </c>
      <c r="F1705" s="10">
        <v>2014</v>
      </c>
      <c r="G1705" s="10" t="s">
        <v>68</v>
      </c>
      <c r="H1705" s="10"/>
      <c r="I1705" s="10">
        <v>500</v>
      </c>
      <c r="J1705" s="10" t="s">
        <v>17</v>
      </c>
      <c r="K1705" s="10"/>
      <c r="L1705" s="10" t="s">
        <v>18</v>
      </c>
      <c r="M1705" s="11">
        <v>1</v>
      </c>
      <c r="N1705" s="10">
        <v>1</v>
      </c>
      <c r="O1705" s="12" t="s">
        <v>5775</v>
      </c>
      <c r="P1705" s="11">
        <f ca="1">IFERROR(__xludf.DUMMYFUNCTION("COUNTA(SPLIT(Q1705,"" ""))"),195)</f>
        <v>195</v>
      </c>
      <c r="Q1705" s="11">
        <v>23</v>
      </c>
      <c r="R1705" s="11">
        <f ca="1">IFERROR(__xludf.DUMMYFUNCTION("COUNTA(SPLIT($Q1705,CHAR(10),FALSE))"),4)</f>
        <v>4</v>
      </c>
      <c r="S1705" s="2">
        <v>0.45449677700000002</v>
      </c>
      <c r="T1705" s="2">
        <v>0.49270835299999999</v>
      </c>
      <c r="U1705" s="2">
        <v>96.83</v>
      </c>
      <c r="V1705" s="2">
        <v>1.89</v>
      </c>
      <c r="W1705" s="2">
        <v>2.2999999999999998</v>
      </c>
      <c r="X1705" s="2">
        <v>5</v>
      </c>
      <c r="Y1705" s="2">
        <v>5.18</v>
      </c>
      <c r="Z1705" s="2">
        <v>0.1225</v>
      </c>
      <c r="AA1705" s="2">
        <v>9.0020000000000003E-2</v>
      </c>
      <c r="AB1705" s="2">
        <v>29.503729020000002</v>
      </c>
    </row>
    <row r="1706" spans="1:28" x14ac:dyDescent="0.2">
      <c r="A1706" s="8">
        <v>3394</v>
      </c>
      <c r="B1706" s="5" t="s">
        <v>5776</v>
      </c>
      <c r="C1706" s="5" t="s">
        <v>5777</v>
      </c>
      <c r="D1706" s="5"/>
      <c r="E1706" s="5" t="s">
        <v>5778</v>
      </c>
      <c r="F1706" s="10">
        <v>2014</v>
      </c>
      <c r="G1706" s="10" t="s">
        <v>16</v>
      </c>
      <c r="H1706" s="10" t="s">
        <v>5779</v>
      </c>
      <c r="I1706" s="10">
        <v>500</v>
      </c>
      <c r="J1706" s="10" t="s">
        <v>17</v>
      </c>
      <c r="K1706" s="10" t="s">
        <v>1354</v>
      </c>
      <c r="L1706" s="10" t="s">
        <v>18</v>
      </c>
      <c r="M1706" s="11">
        <v>1</v>
      </c>
      <c r="N1706" s="10">
        <v>1</v>
      </c>
      <c r="O1706" s="12" t="s">
        <v>5780</v>
      </c>
      <c r="P1706" s="11">
        <f ca="1">IFERROR(__xludf.DUMMYFUNCTION("COUNTA(SPLIT(Q1706,"" ""))"),192)</f>
        <v>192</v>
      </c>
      <c r="Q1706" s="11">
        <v>18</v>
      </c>
      <c r="R1706" s="11">
        <f ca="1">IFERROR(__xludf.DUMMYFUNCTION("COUNTA(SPLIT($Q1706,CHAR(10),FALSE))"),3)</f>
        <v>3</v>
      </c>
      <c r="S1706" s="2">
        <v>0.66006796700000003</v>
      </c>
      <c r="T1706" s="2">
        <v>0.49276969799999998</v>
      </c>
      <c r="U1706" s="2">
        <v>81.64</v>
      </c>
      <c r="V1706" s="2">
        <v>4.55</v>
      </c>
      <c r="W1706" s="2">
        <v>3.74</v>
      </c>
      <c r="X1706" s="2">
        <v>8</v>
      </c>
      <c r="Y1706" s="2">
        <v>5.8</v>
      </c>
      <c r="Z1706" s="2">
        <v>-2.002E-2</v>
      </c>
      <c r="AA1706" s="2">
        <v>-4.0649999999999999E-2</v>
      </c>
      <c r="AB1706" s="2">
        <v>27.172519569999999</v>
      </c>
    </row>
    <row r="1707" spans="1:28" x14ac:dyDescent="0.2">
      <c r="A1707" s="8">
        <v>3395</v>
      </c>
      <c r="B1707" s="5" t="s">
        <v>5087</v>
      </c>
      <c r="C1707" s="5" t="s">
        <v>5781</v>
      </c>
      <c r="D1707" s="5" t="s">
        <v>1401</v>
      </c>
      <c r="E1707" s="14" t="s">
        <v>1402</v>
      </c>
      <c r="F1707" s="10">
        <v>2014</v>
      </c>
      <c r="G1707" s="10" t="s">
        <v>16</v>
      </c>
      <c r="H1707" s="10"/>
      <c r="I1707" s="10">
        <v>500</v>
      </c>
      <c r="J1707" s="10" t="s">
        <v>51</v>
      </c>
      <c r="K1707" s="10" t="s">
        <v>1354</v>
      </c>
      <c r="L1707" s="10" t="s">
        <v>18</v>
      </c>
      <c r="M1707" s="11">
        <v>1</v>
      </c>
      <c r="N1707" s="10">
        <v>1</v>
      </c>
      <c r="O1707" s="12" t="s">
        <v>5782</v>
      </c>
      <c r="P1707" s="11">
        <f ca="1">IFERROR(__xludf.DUMMYFUNCTION("COUNTA(SPLIT(Q1707,"" ""))"),194)</f>
        <v>194</v>
      </c>
      <c r="Q1707" s="11">
        <v>24</v>
      </c>
      <c r="R1707" s="11">
        <f ca="1">IFERROR(__xludf.DUMMYFUNCTION("COUNTA(SPLIT($Q1707,CHAR(10),FALSE))"),6)</f>
        <v>6</v>
      </c>
      <c r="S1707" s="2">
        <v>0.164402628</v>
      </c>
      <c r="T1707" s="2">
        <v>0.51537238299999999</v>
      </c>
      <c r="U1707" s="2">
        <v>97.15</v>
      </c>
      <c r="V1707" s="2">
        <v>1.9</v>
      </c>
      <c r="W1707" s="2">
        <v>1.33</v>
      </c>
      <c r="X1707" s="2">
        <v>5</v>
      </c>
      <c r="Y1707" s="2">
        <v>5.05</v>
      </c>
      <c r="Z1707" s="2">
        <v>0.06</v>
      </c>
      <c r="AA1707" s="2">
        <v>5.0549999999999998E-2</v>
      </c>
      <c r="AB1707" s="2">
        <v>34.46290544</v>
      </c>
    </row>
    <row r="1708" spans="1:28" x14ac:dyDescent="0.2">
      <c r="A1708" s="8">
        <v>3396</v>
      </c>
      <c r="B1708" s="5" t="s">
        <v>5783</v>
      </c>
      <c r="C1708" s="5" t="s">
        <v>5784</v>
      </c>
      <c r="D1708" s="5" t="s">
        <v>1450</v>
      </c>
      <c r="E1708" s="5" t="s">
        <v>1451</v>
      </c>
      <c r="F1708" s="10">
        <v>2014</v>
      </c>
      <c r="G1708" s="10" t="s">
        <v>16</v>
      </c>
      <c r="H1708" s="10"/>
      <c r="I1708" s="10">
        <v>500</v>
      </c>
      <c r="J1708" s="10" t="s">
        <v>877</v>
      </c>
      <c r="K1708" s="10" t="s">
        <v>1354</v>
      </c>
      <c r="L1708" s="10" t="s">
        <v>18</v>
      </c>
      <c r="M1708" s="11">
        <v>1</v>
      </c>
      <c r="N1708" s="10">
        <v>1</v>
      </c>
      <c r="O1708" s="12" t="s">
        <v>5785</v>
      </c>
      <c r="P1708" s="11">
        <f ca="1">IFERROR(__xludf.DUMMYFUNCTION("COUNTA(SPLIT(Q1708,"" ""))"),192)</f>
        <v>192</v>
      </c>
      <c r="Q1708" s="11">
        <v>37</v>
      </c>
      <c r="R1708" s="11">
        <f ca="1">IFERROR(__xludf.DUMMYFUNCTION("COUNTA(SPLIT($Q1708,CHAR(10),FALSE))"),1)</f>
        <v>1</v>
      </c>
      <c r="S1708" s="2">
        <v>-2.0452440269999999</v>
      </c>
      <c r="T1708" s="2">
        <v>0.47826513599999998</v>
      </c>
      <c r="U1708" s="2">
        <v>95.23</v>
      </c>
      <c r="V1708" s="2">
        <v>1.56</v>
      </c>
      <c r="W1708" s="2">
        <v>-0.35</v>
      </c>
      <c r="X1708" s="2">
        <v>6.61</v>
      </c>
      <c r="Y1708" s="2">
        <v>7.19</v>
      </c>
      <c r="Z1708" s="2">
        <v>6.0650000000000003E-2</v>
      </c>
      <c r="AA1708" s="2">
        <v>3.8089999999999999E-2</v>
      </c>
      <c r="AB1708" s="2">
        <v>32.635483010000002</v>
      </c>
    </row>
    <row r="1709" spans="1:28" x14ac:dyDescent="0.2">
      <c r="A1709" s="8">
        <v>3397</v>
      </c>
      <c r="B1709" s="5" t="s">
        <v>5786</v>
      </c>
      <c r="C1709" s="5" t="s">
        <v>5787</v>
      </c>
      <c r="D1709" s="5" t="s">
        <v>2682</v>
      </c>
      <c r="E1709" s="14" t="s">
        <v>1402</v>
      </c>
      <c r="F1709" s="10">
        <v>2014</v>
      </c>
      <c r="G1709" s="10" t="s">
        <v>16</v>
      </c>
      <c r="H1709" s="10"/>
      <c r="I1709" s="10">
        <v>500</v>
      </c>
      <c r="J1709" s="10" t="s">
        <v>877</v>
      </c>
      <c r="K1709" s="10" t="s">
        <v>1354</v>
      </c>
      <c r="L1709" s="10" t="s">
        <v>18</v>
      </c>
      <c r="M1709" s="11">
        <v>1</v>
      </c>
      <c r="N1709" s="10">
        <v>1</v>
      </c>
      <c r="O1709" s="12" t="s">
        <v>5788</v>
      </c>
      <c r="P1709" s="11">
        <f ca="1">IFERROR(__xludf.DUMMYFUNCTION("COUNTA(SPLIT(Q1709,"" ""))"),189)</f>
        <v>189</v>
      </c>
      <c r="Q1709" s="11">
        <v>31</v>
      </c>
      <c r="R1709" s="11">
        <f ca="1">IFERROR(__xludf.DUMMYFUNCTION("COUNTA(SPLIT($Q1709,CHAR(10),FALSE))"),1)</f>
        <v>1</v>
      </c>
      <c r="S1709" s="2">
        <v>0.65875938199999995</v>
      </c>
      <c r="T1709" s="2">
        <v>0.48258952199999999</v>
      </c>
      <c r="U1709" s="2">
        <v>95.46</v>
      </c>
      <c r="V1709" s="2">
        <v>1.46</v>
      </c>
      <c r="W1709" s="2">
        <v>-0.52</v>
      </c>
      <c r="X1709" s="2">
        <v>4.7300000000000004</v>
      </c>
      <c r="Y1709" s="2">
        <v>5.78</v>
      </c>
      <c r="Z1709" s="2">
        <v>0.12776999999999999</v>
      </c>
      <c r="AA1709" s="2">
        <v>0.10703</v>
      </c>
      <c r="AB1709" s="2">
        <v>44.653555539999999</v>
      </c>
    </row>
    <row r="1710" spans="1:28" x14ac:dyDescent="0.2">
      <c r="A1710" s="8">
        <v>3398</v>
      </c>
      <c r="B1710" s="5" t="s">
        <v>5101</v>
      </c>
      <c r="C1710" s="5" t="s">
        <v>5789</v>
      </c>
      <c r="D1710" s="5" t="s">
        <v>1401</v>
      </c>
      <c r="E1710" s="14" t="s">
        <v>1402</v>
      </c>
      <c r="F1710" s="10">
        <v>2014</v>
      </c>
      <c r="G1710" s="10" t="s">
        <v>16</v>
      </c>
      <c r="H1710" s="10"/>
      <c r="I1710" s="10">
        <v>500</v>
      </c>
      <c r="J1710" s="10" t="s">
        <v>17</v>
      </c>
      <c r="K1710" s="10" t="s">
        <v>1354</v>
      </c>
      <c r="L1710" s="10" t="s">
        <v>18</v>
      </c>
      <c r="M1710" s="11">
        <v>1</v>
      </c>
      <c r="N1710" s="10">
        <v>1</v>
      </c>
      <c r="O1710" s="12" t="s">
        <v>5790</v>
      </c>
      <c r="P1710" s="11">
        <f ca="1">IFERROR(__xludf.DUMMYFUNCTION("COUNTA(SPLIT(Q1710,"" ""))"),195)</f>
        <v>195</v>
      </c>
      <c r="Q1710" s="11">
        <v>22</v>
      </c>
      <c r="R1710" s="11">
        <f ca="1">IFERROR(__xludf.DUMMYFUNCTION("COUNTA(SPLIT($Q1710,CHAR(10),FALSE))"),10)</f>
        <v>10</v>
      </c>
      <c r="S1710" s="2">
        <v>-0.17584936100000001</v>
      </c>
      <c r="T1710" s="2">
        <v>0.49750018699999998</v>
      </c>
      <c r="U1710" s="2">
        <v>91.55</v>
      </c>
      <c r="V1710" s="2">
        <v>2.69</v>
      </c>
      <c r="W1710" s="2">
        <v>1.96</v>
      </c>
      <c r="X1710" s="2">
        <v>6</v>
      </c>
      <c r="Y1710" s="2">
        <v>5.7</v>
      </c>
      <c r="Z1710" s="2">
        <v>3.1620000000000002E-2</v>
      </c>
      <c r="AA1710" s="2">
        <v>2.5850000000000001E-2</v>
      </c>
      <c r="AB1710" s="2">
        <v>25.80289556</v>
      </c>
    </row>
    <row r="1711" spans="1:28" x14ac:dyDescent="0.2">
      <c r="A1711" s="8">
        <v>3399</v>
      </c>
      <c r="B1711" s="5" t="s">
        <v>5476</v>
      </c>
      <c r="C1711" s="5" t="s">
        <v>5791</v>
      </c>
      <c r="D1711" s="5" t="s">
        <v>1450</v>
      </c>
      <c r="E1711" s="14" t="s">
        <v>1402</v>
      </c>
      <c r="F1711" s="10">
        <v>2014</v>
      </c>
      <c r="G1711" s="10" t="s">
        <v>16</v>
      </c>
      <c r="H1711" s="10"/>
      <c r="I1711" s="10">
        <v>500</v>
      </c>
      <c r="J1711" s="10" t="s">
        <v>17</v>
      </c>
      <c r="K1711" s="10" t="s">
        <v>1354</v>
      </c>
      <c r="L1711" s="10" t="s">
        <v>22</v>
      </c>
      <c r="M1711" s="11">
        <v>2</v>
      </c>
      <c r="N1711" s="10">
        <v>2</v>
      </c>
      <c r="O1711" s="12" t="s">
        <v>5792</v>
      </c>
      <c r="P1711" s="11">
        <f ca="1">IFERROR(__xludf.DUMMYFUNCTION("COUNTA(SPLIT(Q1711,"" ""))"),166)</f>
        <v>166</v>
      </c>
      <c r="Q1711" s="11">
        <v>17</v>
      </c>
      <c r="R1711" s="11">
        <f ca="1">IFERROR(__xludf.DUMMYFUNCTION("COUNTA(SPLIT($Q1711,CHAR(10),FALSE))"),1)</f>
        <v>1</v>
      </c>
      <c r="S1711" s="2">
        <v>-0.469222576</v>
      </c>
      <c r="T1711" s="2">
        <v>0.47336411499999997</v>
      </c>
      <c r="U1711" s="2">
        <v>84.8</v>
      </c>
      <c r="V1711" s="2">
        <v>3.86</v>
      </c>
      <c r="W1711" s="2">
        <v>4.17</v>
      </c>
      <c r="X1711" s="2">
        <v>7</v>
      </c>
      <c r="Y1711" s="2">
        <v>5.55</v>
      </c>
      <c r="Z1711" s="2">
        <v>7.4940000000000007E-2</v>
      </c>
      <c r="AA1711" s="2">
        <v>7.4940000000000007E-2</v>
      </c>
      <c r="AB1711" s="2">
        <v>30.683161389999999</v>
      </c>
    </row>
    <row r="1712" spans="1:28" x14ac:dyDescent="0.2">
      <c r="A1712" s="8">
        <v>3400</v>
      </c>
      <c r="B1712" s="5" t="s">
        <v>5793</v>
      </c>
      <c r="C1712" s="5" t="s">
        <v>5794</v>
      </c>
      <c r="D1712" s="5" t="s">
        <v>1401</v>
      </c>
      <c r="E1712" s="14" t="s">
        <v>1402</v>
      </c>
      <c r="F1712" s="10">
        <v>2014</v>
      </c>
      <c r="G1712" s="10" t="s">
        <v>16</v>
      </c>
      <c r="H1712" s="10"/>
      <c r="I1712" s="10">
        <v>700</v>
      </c>
      <c r="J1712" s="10" t="s">
        <v>17</v>
      </c>
      <c r="K1712" s="10" t="s">
        <v>1354</v>
      </c>
      <c r="L1712" s="10" t="s">
        <v>18</v>
      </c>
      <c r="M1712" s="11">
        <v>1</v>
      </c>
      <c r="N1712" s="10">
        <v>1</v>
      </c>
      <c r="O1712" s="12" t="s">
        <v>5795</v>
      </c>
      <c r="P1712" s="11">
        <f ca="1">IFERROR(__xludf.DUMMYFUNCTION("COUNTA(SPLIT(Q1712,"" ""))"),200)</f>
        <v>200</v>
      </c>
      <c r="Q1712" s="11">
        <v>15</v>
      </c>
      <c r="R1712" s="11">
        <f ca="1">IFERROR(__xludf.DUMMYFUNCTION("COUNTA(SPLIT($Q1712,CHAR(10),FALSE))"),5)</f>
        <v>5</v>
      </c>
      <c r="S1712" s="2">
        <v>-1.757874897</v>
      </c>
      <c r="T1712" s="2">
        <v>0.44465209</v>
      </c>
      <c r="U1712" s="2">
        <v>83.32</v>
      </c>
      <c r="V1712" s="2">
        <v>4.74</v>
      </c>
      <c r="W1712" s="2">
        <v>5.7</v>
      </c>
      <c r="X1712" s="2">
        <v>7</v>
      </c>
      <c r="Y1712" s="2">
        <v>6.47</v>
      </c>
      <c r="Z1712" s="2">
        <v>0.15021999999999999</v>
      </c>
      <c r="AA1712" s="2">
        <v>0.12056</v>
      </c>
      <c r="AB1712" s="2">
        <v>13.130671700000001</v>
      </c>
    </row>
    <row r="1713" spans="1:28" x14ac:dyDescent="0.2">
      <c r="A1713" s="8">
        <v>3401</v>
      </c>
      <c r="B1713" s="5" t="s">
        <v>5796</v>
      </c>
      <c r="C1713" s="5" t="s">
        <v>5797</v>
      </c>
      <c r="D1713" s="5"/>
      <c r="E1713" s="5" t="s">
        <v>5798</v>
      </c>
      <c r="F1713" s="10">
        <v>2014</v>
      </c>
      <c r="G1713" s="10" t="s">
        <v>68</v>
      </c>
      <c r="H1713" s="10"/>
      <c r="I1713" s="10">
        <v>1500</v>
      </c>
      <c r="J1713" s="10" t="s">
        <v>17</v>
      </c>
      <c r="K1713" s="10" t="s">
        <v>1354</v>
      </c>
      <c r="L1713" s="10" t="s">
        <v>22</v>
      </c>
      <c r="M1713" s="11">
        <v>2</v>
      </c>
      <c r="N1713" s="10">
        <v>1.5</v>
      </c>
      <c r="O1713" s="12" t="s">
        <v>5799</v>
      </c>
      <c r="P1713" s="11">
        <f ca="1">IFERROR(__xludf.DUMMYFUNCTION("COUNTA(SPLIT(Q1713,"" ""))"),182)</f>
        <v>182</v>
      </c>
      <c r="Q1713" s="11">
        <v>8</v>
      </c>
      <c r="R1713" s="11">
        <f ca="1">IFERROR(__xludf.DUMMYFUNCTION("COUNTA(SPLIT($Q1713,CHAR(10),FALSE))"),1)</f>
        <v>1</v>
      </c>
      <c r="S1713" s="2">
        <v>-2.5330984060000001</v>
      </c>
      <c r="T1713" s="2">
        <v>0.50762259899999995</v>
      </c>
      <c r="U1713" s="2">
        <v>23.66</v>
      </c>
      <c r="V1713" s="2">
        <v>15.64</v>
      </c>
      <c r="W1713" s="2">
        <v>16.2</v>
      </c>
      <c r="X1713" s="2">
        <v>16</v>
      </c>
      <c r="Y1713" s="2">
        <v>11.67</v>
      </c>
      <c r="Z1713" s="2">
        <v>0.41896</v>
      </c>
      <c r="AA1713" s="2">
        <v>0.39731</v>
      </c>
      <c r="AB1713" s="2">
        <v>3.3616362259999999</v>
      </c>
    </row>
    <row r="1714" spans="1:28" x14ac:dyDescent="0.2">
      <c r="A1714" s="8">
        <v>3402</v>
      </c>
      <c r="B1714" s="5" t="s">
        <v>5800</v>
      </c>
      <c r="C1714" s="5" t="s">
        <v>5801</v>
      </c>
      <c r="D1714" s="5"/>
      <c r="E1714" s="5" t="s">
        <v>5802</v>
      </c>
      <c r="F1714" s="10">
        <v>2014</v>
      </c>
      <c r="G1714" s="10" t="s">
        <v>68</v>
      </c>
      <c r="H1714" s="10"/>
      <c r="I1714" s="10">
        <v>900</v>
      </c>
      <c r="J1714" s="10" t="s">
        <v>17</v>
      </c>
      <c r="K1714" s="10" t="s">
        <v>1354</v>
      </c>
      <c r="L1714" s="10" t="s">
        <v>18</v>
      </c>
      <c r="M1714" s="11">
        <v>1</v>
      </c>
      <c r="N1714" s="10">
        <v>1</v>
      </c>
      <c r="O1714" s="12" t="s">
        <v>5803</v>
      </c>
      <c r="P1714" s="11">
        <f ca="1">IFERROR(__xludf.DUMMYFUNCTION("COUNTA(SPLIT(Q1714,"" ""))"),188)</f>
        <v>188</v>
      </c>
      <c r="Q1714" s="11">
        <v>9</v>
      </c>
      <c r="R1714" s="11">
        <f ca="1">IFERROR(__xludf.DUMMYFUNCTION("COUNTA(SPLIT($Q1714,CHAR(10),FALSE))"),2)</f>
        <v>2</v>
      </c>
      <c r="S1714" s="2">
        <v>-0.44345314800000002</v>
      </c>
      <c r="T1714" s="2">
        <v>0.471146705</v>
      </c>
      <c r="U1714" s="2">
        <v>63.16</v>
      </c>
      <c r="V1714" s="2">
        <v>9.92</v>
      </c>
      <c r="W1714" s="2">
        <v>10.95</v>
      </c>
      <c r="X1714" s="2">
        <v>11</v>
      </c>
      <c r="Y1714" s="2">
        <v>7.84</v>
      </c>
      <c r="Z1714" s="2">
        <v>0.19320000000000001</v>
      </c>
      <c r="AA1714" s="2">
        <v>0.18842999999999999</v>
      </c>
      <c r="AB1714" s="2">
        <v>27.824688859999998</v>
      </c>
    </row>
    <row r="1715" spans="1:28" x14ac:dyDescent="0.2">
      <c r="A1715" s="8">
        <v>3403</v>
      </c>
      <c r="B1715" s="5" t="s">
        <v>5804</v>
      </c>
      <c r="C1715" s="5" t="s">
        <v>5805</v>
      </c>
      <c r="D1715" s="5" t="s">
        <v>2855</v>
      </c>
      <c r="E1715" s="5" t="s">
        <v>5806</v>
      </c>
      <c r="F1715" s="10">
        <v>2014</v>
      </c>
      <c r="G1715" s="10" t="s">
        <v>68</v>
      </c>
      <c r="H1715" s="10"/>
      <c r="I1715" s="10">
        <v>900</v>
      </c>
      <c r="J1715" s="10" t="s">
        <v>17</v>
      </c>
      <c r="K1715" s="10" t="s">
        <v>5124</v>
      </c>
      <c r="L1715" s="10" t="s">
        <v>18</v>
      </c>
      <c r="M1715" s="11">
        <v>1</v>
      </c>
      <c r="N1715" s="10">
        <v>1</v>
      </c>
      <c r="O1715" s="12" t="s">
        <v>5807</v>
      </c>
      <c r="P1715" s="11">
        <f ca="1">IFERROR(__xludf.DUMMYFUNCTION("COUNTA(SPLIT(Q1715,"" ""))"),183)</f>
        <v>183</v>
      </c>
      <c r="Q1715" s="11">
        <v>11</v>
      </c>
      <c r="R1715" s="11">
        <f ca="1">IFERROR(__xludf.DUMMYFUNCTION("COUNTA(SPLIT($Q1715,CHAR(10),FALSE))"),1)</f>
        <v>1</v>
      </c>
      <c r="S1715" s="2">
        <v>0.115457832</v>
      </c>
      <c r="T1715" s="2">
        <v>0.48221068499999997</v>
      </c>
      <c r="U1715" s="2">
        <v>84.03</v>
      </c>
      <c r="V1715" s="2">
        <v>5.63</v>
      </c>
      <c r="W1715" s="2">
        <v>4.66</v>
      </c>
      <c r="X1715" s="2">
        <v>7</v>
      </c>
      <c r="Y1715" s="2">
        <v>6.46</v>
      </c>
      <c r="Z1715" s="2">
        <v>9.8640000000000005E-2</v>
      </c>
      <c r="AA1715" s="2">
        <v>9.7710000000000005E-2</v>
      </c>
      <c r="AB1715" s="2">
        <v>24.288695910000001</v>
      </c>
    </row>
    <row r="1716" spans="1:28" x14ac:dyDescent="0.2">
      <c r="A1716" s="8">
        <v>3404</v>
      </c>
      <c r="B1716" s="5" t="s">
        <v>5808</v>
      </c>
      <c r="C1716" s="5" t="s">
        <v>5809</v>
      </c>
      <c r="D1716" s="5" t="s">
        <v>2705</v>
      </c>
      <c r="E1716" s="14" t="s">
        <v>1402</v>
      </c>
      <c r="F1716" s="10">
        <v>2014</v>
      </c>
      <c r="G1716" s="10" t="s">
        <v>16</v>
      </c>
      <c r="H1716" s="10"/>
      <c r="I1716" s="10">
        <v>500</v>
      </c>
      <c r="J1716" s="10" t="s">
        <v>17</v>
      </c>
      <c r="K1716" s="10" t="s">
        <v>1354</v>
      </c>
      <c r="L1716" s="10" t="s">
        <v>18</v>
      </c>
      <c r="M1716" s="11">
        <v>1</v>
      </c>
      <c r="N1716" s="10">
        <v>1</v>
      </c>
      <c r="O1716" s="12" t="s">
        <v>5810</v>
      </c>
      <c r="P1716" s="11">
        <f ca="1">IFERROR(__xludf.DUMMYFUNCTION("COUNTA(SPLIT(Q1716,"" ""))"),172)</f>
        <v>172</v>
      </c>
      <c r="Q1716" s="11">
        <v>18</v>
      </c>
      <c r="R1716" s="11">
        <f ca="1">IFERROR(__xludf.DUMMYFUNCTION("COUNTA(SPLIT($Q1716,CHAR(10),FALSE))"),1)</f>
        <v>1</v>
      </c>
      <c r="S1716" s="2">
        <v>-0.31301393700000002</v>
      </c>
      <c r="T1716" s="2">
        <v>0.444067712</v>
      </c>
      <c r="U1716" s="2">
        <v>81.55</v>
      </c>
      <c r="V1716" s="2">
        <v>4.26</v>
      </c>
      <c r="W1716" s="2">
        <v>3.62</v>
      </c>
      <c r="X1716" s="2">
        <v>8</v>
      </c>
      <c r="Y1716" s="2">
        <v>5.67</v>
      </c>
      <c r="Z1716" s="2">
        <v>-1.8489999999999999E-2</v>
      </c>
      <c r="AA1716" s="2">
        <v>-2.128E-2</v>
      </c>
      <c r="AB1716" s="2">
        <v>29.199894279999999</v>
      </c>
    </row>
    <row r="1717" spans="1:28" x14ac:dyDescent="0.2">
      <c r="A1717" s="8">
        <v>3406</v>
      </c>
      <c r="B1717" s="5" t="s">
        <v>5811</v>
      </c>
      <c r="C1717" s="5" t="s">
        <v>5812</v>
      </c>
      <c r="D1717" s="5" t="s">
        <v>1450</v>
      </c>
      <c r="E1717" s="5" t="s">
        <v>1451</v>
      </c>
      <c r="F1717" s="10">
        <v>2014</v>
      </c>
      <c r="G1717" s="10" t="s">
        <v>16</v>
      </c>
      <c r="H1717" s="10"/>
      <c r="I1717" s="10">
        <v>500</v>
      </c>
      <c r="J1717" s="10" t="s">
        <v>51</v>
      </c>
      <c r="K1717" s="10" t="s">
        <v>1354</v>
      </c>
      <c r="L1717" s="10" t="s">
        <v>18</v>
      </c>
      <c r="M1717" s="11">
        <v>1</v>
      </c>
      <c r="N1717" s="10">
        <v>1</v>
      </c>
      <c r="O1717" s="12" t="s">
        <v>5813</v>
      </c>
      <c r="P1717" s="11">
        <f ca="1">IFERROR(__xludf.DUMMYFUNCTION("COUNTA(SPLIT(Q1717,"" ""))"),155)</f>
        <v>155</v>
      </c>
      <c r="Q1717" s="11">
        <v>18</v>
      </c>
      <c r="R1717" s="11">
        <f ca="1">IFERROR(__xludf.DUMMYFUNCTION("COUNTA(SPLIT($Q1717,CHAR(10),FALSE))"),1)</f>
        <v>1</v>
      </c>
      <c r="S1717" s="2">
        <v>0.56484944999999998</v>
      </c>
      <c r="T1717" s="2">
        <v>0.50788522800000002</v>
      </c>
      <c r="U1717" s="2">
        <v>91.12</v>
      </c>
      <c r="V1717" s="2">
        <v>2.69</v>
      </c>
      <c r="W1717" s="2">
        <v>3.29</v>
      </c>
      <c r="X1717" s="2">
        <v>5</v>
      </c>
      <c r="Y1717" s="2">
        <v>5.9</v>
      </c>
      <c r="Z1717" s="2">
        <v>1.5219999999999999E-2</v>
      </c>
      <c r="AA1717" s="2">
        <v>2.2700000000000001E-2</v>
      </c>
      <c r="AB1717" s="2">
        <v>23.126811889999999</v>
      </c>
    </row>
    <row r="1718" spans="1:28" x14ac:dyDescent="0.2">
      <c r="A1718" s="8">
        <v>3407</v>
      </c>
      <c r="B1718" s="5" t="s">
        <v>5814</v>
      </c>
      <c r="C1718" s="5" t="s">
        <v>5815</v>
      </c>
      <c r="D1718" s="5"/>
      <c r="E1718" s="5" t="s">
        <v>5816</v>
      </c>
      <c r="F1718" s="10">
        <v>2014</v>
      </c>
      <c r="G1718" s="10" t="s">
        <v>16</v>
      </c>
      <c r="H1718" s="10"/>
      <c r="I1718" s="10">
        <v>900</v>
      </c>
      <c r="J1718" s="10" t="s">
        <v>17</v>
      </c>
      <c r="K1718" s="10" t="s">
        <v>1354</v>
      </c>
      <c r="L1718" s="10" t="s">
        <v>18</v>
      </c>
      <c r="M1718" s="11">
        <v>1</v>
      </c>
      <c r="N1718" s="10">
        <v>1</v>
      </c>
      <c r="O1718" s="12" t="s">
        <v>5817</v>
      </c>
      <c r="P1718" s="11">
        <f ca="1">IFERROR(__xludf.DUMMYFUNCTION("COUNTA(SPLIT(Q1718,"" ""))"),163)</f>
        <v>163</v>
      </c>
      <c r="Q1718" s="11">
        <v>12</v>
      </c>
      <c r="R1718" s="11">
        <f ca="1">IFERROR(__xludf.DUMMYFUNCTION("COUNTA(SPLIT($Q1718,CHAR(10),FALSE))"),4)</f>
        <v>4</v>
      </c>
      <c r="S1718" s="2">
        <v>-0.33497658200000002</v>
      </c>
      <c r="T1718" s="2">
        <v>0.464417256</v>
      </c>
      <c r="U1718" s="2">
        <v>62.45</v>
      </c>
      <c r="V1718" s="2">
        <v>7.94</v>
      </c>
      <c r="W1718" s="2">
        <v>7.18</v>
      </c>
      <c r="X1718" s="2">
        <v>10</v>
      </c>
      <c r="Y1718" s="2">
        <v>7.3</v>
      </c>
      <c r="Z1718" s="2">
        <v>0.18909000000000001</v>
      </c>
      <c r="AA1718" s="2">
        <v>0.18678</v>
      </c>
      <c r="AB1718" s="2">
        <v>18.87310944</v>
      </c>
    </row>
    <row r="1719" spans="1:28" x14ac:dyDescent="0.2">
      <c r="A1719" s="8">
        <v>3410</v>
      </c>
      <c r="B1719" s="5" t="s">
        <v>5818</v>
      </c>
      <c r="C1719" s="5" t="s">
        <v>5819</v>
      </c>
      <c r="D1719" s="5" t="s">
        <v>2705</v>
      </c>
      <c r="E1719" s="14" t="s">
        <v>1402</v>
      </c>
      <c r="F1719" s="10">
        <v>2014</v>
      </c>
      <c r="G1719" s="10" t="s">
        <v>16</v>
      </c>
      <c r="H1719" s="10"/>
      <c r="I1719" s="10">
        <v>500</v>
      </c>
      <c r="J1719" s="10" t="s">
        <v>17</v>
      </c>
      <c r="K1719" s="10" t="s">
        <v>1354</v>
      </c>
      <c r="L1719" s="10" t="s">
        <v>18</v>
      </c>
      <c r="M1719" s="11">
        <v>1</v>
      </c>
      <c r="N1719" s="10">
        <v>1</v>
      </c>
      <c r="O1719" s="12" t="s">
        <v>5820</v>
      </c>
      <c r="P1719" s="11">
        <f ca="1">IFERROR(__xludf.DUMMYFUNCTION("COUNTA(SPLIT(Q1719,"" ""))"),193)</f>
        <v>193</v>
      </c>
      <c r="Q1719" s="11">
        <v>16</v>
      </c>
      <c r="R1719" s="11">
        <f ca="1">IFERROR(__xludf.DUMMYFUNCTION("COUNTA(SPLIT($Q1719,CHAR(10),FALSE))"),2)</f>
        <v>2</v>
      </c>
      <c r="S1719" s="2">
        <v>0.81151632600000001</v>
      </c>
      <c r="T1719" s="2">
        <v>0.515081919</v>
      </c>
      <c r="U1719" s="2">
        <v>86.76</v>
      </c>
      <c r="V1719" s="2">
        <v>4.1500000000000004</v>
      </c>
      <c r="W1719" s="2">
        <v>4.1399999999999997</v>
      </c>
      <c r="X1719" s="2">
        <v>5</v>
      </c>
      <c r="Y1719" s="2">
        <v>6.2</v>
      </c>
      <c r="Z1719" s="2">
        <v>-6.4750000000000002E-2</v>
      </c>
      <c r="AA1719" s="2">
        <v>-7.0370000000000002E-2</v>
      </c>
      <c r="AB1719" s="2">
        <v>26.495926000000001</v>
      </c>
    </row>
    <row r="1720" spans="1:28" x14ac:dyDescent="0.2">
      <c r="A1720" s="8">
        <v>3411</v>
      </c>
      <c r="B1720" s="5" t="s">
        <v>5818</v>
      </c>
      <c r="C1720" s="5" t="s">
        <v>5821</v>
      </c>
      <c r="D1720" s="5" t="s">
        <v>1401</v>
      </c>
      <c r="E1720" s="14" t="s">
        <v>1402</v>
      </c>
      <c r="F1720" s="10">
        <v>2014</v>
      </c>
      <c r="G1720" s="10" t="s">
        <v>16</v>
      </c>
      <c r="H1720" s="10"/>
      <c r="I1720" s="10">
        <v>500</v>
      </c>
      <c r="J1720" s="10" t="s">
        <v>51</v>
      </c>
      <c r="K1720" s="10" t="s">
        <v>1354</v>
      </c>
      <c r="L1720" s="10" t="s">
        <v>18</v>
      </c>
      <c r="M1720" s="11">
        <v>1</v>
      </c>
      <c r="N1720" s="10">
        <v>1</v>
      </c>
      <c r="O1720" s="12" t="s">
        <v>5822</v>
      </c>
      <c r="P1720" s="11">
        <f ca="1">IFERROR(__xludf.DUMMYFUNCTION("COUNTA(SPLIT(Q1720,"" ""))"),193)</f>
        <v>193</v>
      </c>
      <c r="Q1720" s="11">
        <v>22</v>
      </c>
      <c r="R1720" s="11">
        <f ca="1">IFERROR(__xludf.DUMMYFUNCTION("COUNTA(SPLIT($Q1720,CHAR(10),FALSE))"),5)</f>
        <v>5</v>
      </c>
      <c r="S1720" s="2">
        <v>0.639649888</v>
      </c>
      <c r="T1720" s="2">
        <v>0.50365233099999995</v>
      </c>
      <c r="U1720" s="2">
        <v>98</v>
      </c>
      <c r="V1720" s="2">
        <v>1.87</v>
      </c>
      <c r="W1720" s="2">
        <v>0.92</v>
      </c>
      <c r="X1720" s="2">
        <v>5</v>
      </c>
      <c r="Y1720" s="2">
        <v>0.95</v>
      </c>
      <c r="Z1720" s="2">
        <v>4.02E-2</v>
      </c>
      <c r="AA1720" s="2">
        <v>2.4479999999999998E-2</v>
      </c>
      <c r="AB1720" s="2">
        <v>31.342891560000002</v>
      </c>
    </row>
    <row r="1721" spans="1:28" x14ac:dyDescent="0.2">
      <c r="A1721" s="8">
        <v>3412</v>
      </c>
      <c r="B1721" s="5" t="s">
        <v>5818</v>
      </c>
      <c r="C1721" s="5" t="s">
        <v>5823</v>
      </c>
      <c r="D1721" s="5" t="s">
        <v>1401</v>
      </c>
      <c r="E1721" s="14" t="s">
        <v>1402</v>
      </c>
      <c r="F1721" s="10">
        <v>2014</v>
      </c>
      <c r="G1721" s="10" t="s">
        <v>16</v>
      </c>
      <c r="H1721" s="10"/>
      <c r="I1721" s="10">
        <v>500</v>
      </c>
      <c r="J1721" s="10" t="s">
        <v>51</v>
      </c>
      <c r="K1721" s="10" t="s">
        <v>1354</v>
      </c>
      <c r="L1721" s="10" t="s">
        <v>22</v>
      </c>
      <c r="M1721" s="11">
        <v>2</v>
      </c>
      <c r="N1721" s="10">
        <v>1.5</v>
      </c>
      <c r="O1721" s="12" t="s">
        <v>5824</v>
      </c>
      <c r="P1721" s="11">
        <f ca="1">IFERROR(__xludf.DUMMYFUNCTION("COUNTA(SPLIT(Q1721,"" ""))"),197)</f>
        <v>197</v>
      </c>
      <c r="Q1721" s="11">
        <v>23</v>
      </c>
      <c r="R1721" s="11">
        <f ca="1">IFERROR(__xludf.DUMMYFUNCTION("COUNTA(SPLIT($Q1721,CHAR(10),FALSE))"),5)</f>
        <v>5</v>
      </c>
      <c r="S1721" s="2">
        <v>1.120176184</v>
      </c>
      <c r="T1721" s="2">
        <v>0.57496828899999997</v>
      </c>
      <c r="U1721" s="2">
        <v>92.07</v>
      </c>
      <c r="V1721" s="2">
        <v>2.5499999999999998</v>
      </c>
      <c r="W1721" s="2">
        <v>2.2400000000000002</v>
      </c>
      <c r="X1721" s="2">
        <v>6</v>
      </c>
      <c r="Y1721" s="2">
        <v>4.8600000000000003</v>
      </c>
      <c r="Z1721" s="2">
        <v>3.039E-2</v>
      </c>
      <c r="AA1721" s="2">
        <v>1.3129999999999999E-2</v>
      </c>
      <c r="AB1721" s="2">
        <v>27.553251299999999</v>
      </c>
    </row>
    <row r="1722" spans="1:28" x14ac:dyDescent="0.2">
      <c r="A1722" s="8">
        <v>3415</v>
      </c>
      <c r="B1722" s="5" t="s">
        <v>5825</v>
      </c>
      <c r="C1722" s="5" t="s">
        <v>5826</v>
      </c>
      <c r="D1722" s="5" t="s">
        <v>1401</v>
      </c>
      <c r="E1722" s="14" t="s">
        <v>1402</v>
      </c>
      <c r="F1722" s="10">
        <v>2014</v>
      </c>
      <c r="G1722" s="10" t="s">
        <v>16</v>
      </c>
      <c r="H1722" s="10"/>
      <c r="I1722" s="10">
        <v>700</v>
      </c>
      <c r="J1722" s="10" t="s">
        <v>51</v>
      </c>
      <c r="K1722" s="10" t="s">
        <v>1354</v>
      </c>
      <c r="L1722" s="10" t="s">
        <v>18</v>
      </c>
      <c r="M1722" s="11">
        <v>1</v>
      </c>
      <c r="N1722" s="10">
        <v>1</v>
      </c>
      <c r="O1722" s="12" t="s">
        <v>5827</v>
      </c>
      <c r="P1722" s="11">
        <f ca="1">IFERROR(__xludf.DUMMYFUNCTION("COUNTA(SPLIT(Q1722,"" ""))"),197)</f>
        <v>197</v>
      </c>
      <c r="Q1722" s="11">
        <v>15</v>
      </c>
      <c r="R1722" s="11">
        <f ca="1">IFERROR(__xludf.DUMMYFUNCTION("COUNTA(SPLIT($Q1722,CHAR(10),FALSE))"),6)</f>
        <v>6</v>
      </c>
      <c r="S1722" s="2">
        <v>1.290848776</v>
      </c>
      <c r="T1722" s="2">
        <v>0.552841586</v>
      </c>
      <c r="U1722" s="2">
        <v>88.69</v>
      </c>
      <c r="V1722" s="2">
        <v>4.1399999999999997</v>
      </c>
      <c r="W1722" s="2">
        <v>3.19</v>
      </c>
      <c r="X1722" s="2">
        <v>6</v>
      </c>
      <c r="Y1722" s="2">
        <v>5.25</v>
      </c>
      <c r="Z1722" s="2">
        <v>-2.7799999999999998E-2</v>
      </c>
      <c r="AA1722" s="2">
        <v>-3.1009999999999999E-2</v>
      </c>
      <c r="AB1722" s="2">
        <v>27.261190110000001</v>
      </c>
    </row>
    <row r="1723" spans="1:28" x14ac:dyDescent="0.2">
      <c r="A1723" s="8">
        <v>3417</v>
      </c>
      <c r="B1723" s="5" t="s">
        <v>5825</v>
      </c>
      <c r="C1723" s="5" t="s">
        <v>5828</v>
      </c>
      <c r="D1723" s="5" t="s">
        <v>1450</v>
      </c>
      <c r="E1723" s="14" t="s">
        <v>1402</v>
      </c>
      <c r="F1723" s="10">
        <v>2014</v>
      </c>
      <c r="G1723" s="10" t="s">
        <v>16</v>
      </c>
      <c r="H1723" s="10"/>
      <c r="I1723" s="10">
        <v>700</v>
      </c>
      <c r="J1723" s="10" t="s">
        <v>17</v>
      </c>
      <c r="K1723" s="10" t="s">
        <v>1354</v>
      </c>
      <c r="L1723" s="10" t="s">
        <v>18</v>
      </c>
      <c r="M1723" s="11">
        <v>1</v>
      </c>
      <c r="N1723" s="10">
        <v>1</v>
      </c>
      <c r="O1723" s="12" t="s">
        <v>5829</v>
      </c>
      <c r="P1723" s="11">
        <f ca="1">IFERROR(__xludf.DUMMYFUNCTION("COUNTA(SPLIT(Q1723,"" ""))"),153)</f>
        <v>153</v>
      </c>
      <c r="Q1723" s="11">
        <v>14</v>
      </c>
      <c r="R1723" s="11">
        <f ca="1">IFERROR(__xludf.DUMMYFUNCTION("COUNTA(SPLIT($Q1723,CHAR(10),FALSE))"),1)</f>
        <v>1</v>
      </c>
      <c r="S1723" s="2">
        <v>0.30704124300000002</v>
      </c>
      <c r="T1723" s="2">
        <v>0.48259903799999998</v>
      </c>
      <c r="U1723" s="2">
        <v>88</v>
      </c>
      <c r="V1723" s="2">
        <v>3.72</v>
      </c>
      <c r="W1723" s="2">
        <v>4.25</v>
      </c>
      <c r="X1723" s="2">
        <v>6</v>
      </c>
      <c r="Y1723" s="2">
        <v>5.0999999999999996</v>
      </c>
      <c r="Z1723" s="2">
        <v>8.8319999999999996E-2</v>
      </c>
      <c r="AA1723" s="2">
        <v>9.9159999999999998E-2</v>
      </c>
      <c r="AB1723" s="2">
        <v>21.976282350000002</v>
      </c>
    </row>
    <row r="1724" spans="1:28" x14ac:dyDescent="0.2">
      <c r="A1724" s="8">
        <v>3418</v>
      </c>
      <c r="B1724" s="5" t="s">
        <v>5830</v>
      </c>
      <c r="C1724" s="5" t="s">
        <v>5831</v>
      </c>
      <c r="D1724" s="5"/>
      <c r="E1724" s="5" t="s">
        <v>5832</v>
      </c>
      <c r="F1724" s="10">
        <v>2014</v>
      </c>
      <c r="G1724" s="10" t="s">
        <v>16</v>
      </c>
      <c r="H1724" s="10"/>
      <c r="I1724" s="10">
        <v>500</v>
      </c>
      <c r="J1724" s="10" t="s">
        <v>17</v>
      </c>
      <c r="K1724" s="10" t="s">
        <v>1354</v>
      </c>
      <c r="L1724" s="10" t="s">
        <v>18</v>
      </c>
      <c r="M1724" s="11">
        <v>1</v>
      </c>
      <c r="N1724" s="10">
        <v>1</v>
      </c>
      <c r="O1724" s="12" t="s">
        <v>5833</v>
      </c>
      <c r="P1724" s="11">
        <f ca="1">IFERROR(__xludf.DUMMYFUNCTION("COUNTA(SPLIT(Q1724,"" ""))"),179)</f>
        <v>179</v>
      </c>
      <c r="Q1724" s="11">
        <v>28</v>
      </c>
      <c r="R1724" s="11">
        <f ca="1">IFERROR(__xludf.DUMMYFUNCTION("COUNTA(SPLIT($Q1724,CHAR(10),FALSE))"),2)</f>
        <v>2</v>
      </c>
      <c r="S1724" s="2">
        <v>-0.13682129800000001</v>
      </c>
      <c r="T1724" s="2">
        <v>0.48310566399999999</v>
      </c>
      <c r="U1724" s="2">
        <v>89.75</v>
      </c>
      <c r="V1724" s="2">
        <v>2.2599999999999998</v>
      </c>
      <c r="W1724" s="2">
        <v>2.23</v>
      </c>
      <c r="X1724" s="2">
        <v>6</v>
      </c>
      <c r="Y1724" s="2">
        <v>7.15</v>
      </c>
      <c r="Z1724" s="2">
        <v>0.13094</v>
      </c>
      <c r="AA1724" s="2">
        <v>0.10605000000000001</v>
      </c>
      <c r="AB1724" s="2">
        <v>28.38124105</v>
      </c>
    </row>
    <row r="1725" spans="1:28" x14ac:dyDescent="0.2">
      <c r="A1725" s="8">
        <v>3419</v>
      </c>
      <c r="B1725" s="5" t="s">
        <v>5503</v>
      </c>
      <c r="C1725" s="5" t="s">
        <v>5834</v>
      </c>
      <c r="D1725" s="5"/>
      <c r="E1725" s="5" t="s">
        <v>5835</v>
      </c>
      <c r="F1725" s="10">
        <v>2014</v>
      </c>
      <c r="G1725" s="10" t="s">
        <v>68</v>
      </c>
      <c r="H1725" s="10"/>
      <c r="I1725" s="10">
        <v>1300</v>
      </c>
      <c r="J1725" s="10" t="s">
        <v>17</v>
      </c>
      <c r="K1725" s="10" t="s">
        <v>1354</v>
      </c>
      <c r="L1725" s="10" t="s">
        <v>18</v>
      </c>
      <c r="M1725" s="11">
        <v>1</v>
      </c>
      <c r="N1725" s="10">
        <v>1</v>
      </c>
      <c r="O1725" s="12" t="s">
        <v>5836</v>
      </c>
      <c r="P1725" s="11">
        <f ca="1">IFERROR(__xludf.DUMMYFUNCTION("COUNTA(SPLIT(Q1725,"" ""))"),169)</f>
        <v>169</v>
      </c>
      <c r="Q1725" s="11">
        <v>7</v>
      </c>
      <c r="R1725" s="11">
        <f ca="1">IFERROR(__xludf.DUMMYFUNCTION("COUNTA(SPLIT($Q1725,CHAR(10),FALSE))"),1)</f>
        <v>1</v>
      </c>
      <c r="S1725" s="2">
        <v>0.162554017</v>
      </c>
      <c r="T1725" s="2">
        <v>0.46410992000000001</v>
      </c>
      <c r="U1725" s="2">
        <v>60.75</v>
      </c>
      <c r="V1725" s="2">
        <v>10.029999999999999</v>
      </c>
      <c r="W1725" s="2">
        <v>10.43</v>
      </c>
      <c r="X1725" s="2">
        <v>11</v>
      </c>
      <c r="Y1725" s="2">
        <v>7.77</v>
      </c>
      <c r="Z1725" s="2">
        <v>0.19677</v>
      </c>
      <c r="AA1725" s="2">
        <v>0.19961999999999999</v>
      </c>
      <c r="AB1725" s="2">
        <v>15.53324787</v>
      </c>
    </row>
    <row r="1726" spans="1:28" x14ac:dyDescent="0.2">
      <c r="A1726" s="8">
        <v>3420</v>
      </c>
      <c r="B1726" s="5" t="s">
        <v>5837</v>
      </c>
      <c r="C1726" s="5" t="s">
        <v>5838</v>
      </c>
      <c r="D1726" s="5" t="s">
        <v>1401</v>
      </c>
      <c r="E1726" s="14" t="s">
        <v>1402</v>
      </c>
      <c r="F1726" s="10">
        <v>2014</v>
      </c>
      <c r="G1726" s="10" t="s">
        <v>16</v>
      </c>
      <c r="H1726" s="10"/>
      <c r="I1726" s="10">
        <v>300</v>
      </c>
      <c r="J1726" s="10" t="s">
        <v>17</v>
      </c>
      <c r="K1726" s="10" t="s">
        <v>1354</v>
      </c>
      <c r="L1726" s="10" t="s">
        <v>22</v>
      </c>
      <c r="M1726" s="11">
        <v>2</v>
      </c>
      <c r="N1726" s="10">
        <v>1.5</v>
      </c>
      <c r="O1726" s="12" t="s">
        <v>5839</v>
      </c>
      <c r="P1726" s="11">
        <f ca="1">IFERROR(__xludf.DUMMYFUNCTION("COUNTA(SPLIT(Q1726,"" ""))"),190)</f>
        <v>190</v>
      </c>
      <c r="Q1726" s="11">
        <v>26</v>
      </c>
      <c r="R1726" s="11">
        <f ca="1">IFERROR(__xludf.DUMMYFUNCTION("COUNTA(SPLIT($Q1726,CHAR(10),FALSE))"),7)</f>
        <v>7</v>
      </c>
      <c r="S1726" s="2">
        <v>-0.315435136</v>
      </c>
      <c r="T1726" s="2">
        <v>0.47821902500000002</v>
      </c>
      <c r="U1726" s="2">
        <v>94.16</v>
      </c>
      <c r="V1726" s="2">
        <v>2.09</v>
      </c>
      <c r="W1726" s="2">
        <v>0.76</v>
      </c>
      <c r="X1726" s="2">
        <v>6</v>
      </c>
      <c r="Y1726" s="2">
        <v>5.36</v>
      </c>
      <c r="Z1726" s="2">
        <v>4.7890000000000002E-2</v>
      </c>
      <c r="AA1726" s="2">
        <v>3.959E-2</v>
      </c>
      <c r="AB1726" s="2">
        <v>36.17245234</v>
      </c>
    </row>
    <row r="1727" spans="1:28" x14ac:dyDescent="0.2">
      <c r="A1727" s="8">
        <v>3421</v>
      </c>
      <c r="B1727" s="5" t="s">
        <v>5840</v>
      </c>
      <c r="C1727" s="5" t="s">
        <v>5841</v>
      </c>
      <c r="D1727" s="5" t="s">
        <v>1401</v>
      </c>
      <c r="E1727" s="14" t="s">
        <v>1402</v>
      </c>
      <c r="F1727" s="10">
        <v>2014</v>
      </c>
      <c r="G1727" s="10" t="s">
        <v>16</v>
      </c>
      <c r="H1727" s="10"/>
      <c r="I1727" s="10">
        <v>700</v>
      </c>
      <c r="J1727" s="10" t="s">
        <v>17</v>
      </c>
      <c r="K1727" s="10" t="s">
        <v>1354</v>
      </c>
      <c r="L1727" s="10" t="s">
        <v>18</v>
      </c>
      <c r="M1727" s="11">
        <v>1</v>
      </c>
      <c r="N1727" s="10">
        <v>1</v>
      </c>
      <c r="O1727" s="12" t="s">
        <v>5842</v>
      </c>
      <c r="P1727" s="11">
        <f ca="1">IFERROR(__xludf.DUMMYFUNCTION("COUNTA(SPLIT(Q1727,"" ""))"),190)</f>
        <v>190</v>
      </c>
      <c r="Q1727" s="11">
        <v>18</v>
      </c>
      <c r="R1727" s="11">
        <f ca="1">IFERROR(__xludf.DUMMYFUNCTION("COUNTA(SPLIT($Q1727,CHAR(10),FALSE))"),5)</f>
        <v>5</v>
      </c>
      <c r="S1727" s="2">
        <v>-0.195483989</v>
      </c>
      <c r="T1727" s="2">
        <v>0.48932306399999997</v>
      </c>
      <c r="U1727" s="2">
        <v>87.55</v>
      </c>
      <c r="V1727" s="2">
        <v>3.68</v>
      </c>
      <c r="W1727" s="2">
        <v>2.14</v>
      </c>
      <c r="X1727" s="2">
        <v>7</v>
      </c>
      <c r="Y1727" s="2">
        <v>5.49</v>
      </c>
      <c r="Z1727" s="2">
        <v>6.166E-2</v>
      </c>
      <c r="AA1727" s="2">
        <v>4.1640000000000003E-2</v>
      </c>
      <c r="AB1727" s="2">
        <v>26.969090120000001</v>
      </c>
    </row>
    <row r="1728" spans="1:28" x14ac:dyDescent="0.2">
      <c r="A1728" s="8">
        <v>3423</v>
      </c>
      <c r="B1728" s="5" t="s">
        <v>5843</v>
      </c>
      <c r="C1728" s="5" t="s">
        <v>5844</v>
      </c>
      <c r="D1728" s="5" t="s">
        <v>2705</v>
      </c>
      <c r="E1728" s="14" t="s">
        <v>1402</v>
      </c>
      <c r="F1728" s="10">
        <v>2014</v>
      </c>
      <c r="G1728" s="10" t="s">
        <v>16</v>
      </c>
      <c r="H1728" s="10"/>
      <c r="I1728" s="10">
        <v>500</v>
      </c>
      <c r="J1728" s="10" t="s">
        <v>17</v>
      </c>
      <c r="K1728" s="10" t="s">
        <v>1354</v>
      </c>
      <c r="L1728" s="10" t="s">
        <v>18</v>
      </c>
      <c r="M1728" s="11">
        <v>1</v>
      </c>
      <c r="N1728" s="10">
        <v>1</v>
      </c>
      <c r="O1728" s="12" t="s">
        <v>5845</v>
      </c>
      <c r="P1728" s="11">
        <f ca="1">IFERROR(__xludf.DUMMYFUNCTION("COUNTA(SPLIT(Q1728,"" ""))"),187)</f>
        <v>187</v>
      </c>
      <c r="Q1728" s="11">
        <v>18</v>
      </c>
      <c r="R1728" s="11">
        <f ca="1">IFERROR(__xludf.DUMMYFUNCTION("COUNTA(SPLIT($Q1728,CHAR(10),FALSE))"),1)</f>
        <v>1</v>
      </c>
      <c r="S1728" s="2">
        <v>-0.30144869699999999</v>
      </c>
      <c r="T1728" s="2">
        <v>0.48338229100000002</v>
      </c>
      <c r="U1728" s="2">
        <v>87.26</v>
      </c>
      <c r="V1728" s="2">
        <v>3.67</v>
      </c>
      <c r="W1728" s="2">
        <v>2.57</v>
      </c>
      <c r="X1728" s="2">
        <v>7</v>
      </c>
      <c r="Y1728" s="2">
        <v>5.17</v>
      </c>
      <c r="Z1728" s="2">
        <v>-7.9320000000000002E-2</v>
      </c>
      <c r="AA1728" s="2">
        <v>-8.2640000000000005E-2</v>
      </c>
      <c r="AB1728" s="2">
        <v>29.493411009999999</v>
      </c>
    </row>
    <row r="1729" spans="1:28" x14ac:dyDescent="0.2">
      <c r="A1729" s="8">
        <v>3424</v>
      </c>
      <c r="B1729" s="5" t="s">
        <v>5843</v>
      </c>
      <c r="C1729" s="5" t="s">
        <v>5846</v>
      </c>
      <c r="D1729" s="5" t="s">
        <v>2705</v>
      </c>
      <c r="E1729" s="14" t="s">
        <v>1402</v>
      </c>
      <c r="F1729" s="10">
        <v>2014</v>
      </c>
      <c r="G1729" s="10" t="s">
        <v>16</v>
      </c>
      <c r="H1729" s="10"/>
      <c r="I1729" s="10">
        <v>500</v>
      </c>
      <c r="J1729" s="10" t="s">
        <v>17</v>
      </c>
      <c r="K1729" s="10" t="s">
        <v>1354</v>
      </c>
      <c r="L1729" s="10" t="s">
        <v>22</v>
      </c>
      <c r="M1729" s="11">
        <v>2</v>
      </c>
      <c r="N1729" s="10">
        <v>1.5</v>
      </c>
      <c r="O1729" s="12" t="s">
        <v>5847</v>
      </c>
      <c r="P1729" s="11">
        <f ca="1">IFERROR(__xludf.DUMMYFUNCTION("COUNTA(SPLIT(Q1729,"" ""))"),162)</f>
        <v>162</v>
      </c>
      <c r="Q1729" s="11">
        <v>14</v>
      </c>
      <c r="R1729" s="11">
        <f ca="1">IFERROR(__xludf.DUMMYFUNCTION("COUNTA(SPLIT($Q1729,CHAR(10),FALSE))"),2)</f>
        <v>2</v>
      </c>
      <c r="S1729" s="2">
        <v>-5.6550319000000002E-2</v>
      </c>
      <c r="T1729" s="2">
        <v>0.47025866199999999</v>
      </c>
      <c r="U1729" s="2">
        <v>88.17</v>
      </c>
      <c r="V1729" s="2">
        <v>4.32</v>
      </c>
      <c r="W1729" s="2">
        <v>3.58</v>
      </c>
      <c r="X1729" s="2">
        <v>7</v>
      </c>
      <c r="Y1729" s="2">
        <v>5.67</v>
      </c>
      <c r="Z1729" s="2">
        <v>-6.676E-2</v>
      </c>
      <c r="AA1729" s="2">
        <v>-5.4530000000000002E-2</v>
      </c>
      <c r="AB1729" s="2">
        <v>22.001114350000002</v>
      </c>
    </row>
    <row r="1730" spans="1:28" x14ac:dyDescent="0.2">
      <c r="A1730" s="8">
        <v>3425</v>
      </c>
      <c r="B1730" s="5" t="s">
        <v>5843</v>
      </c>
      <c r="C1730" s="5" t="s">
        <v>5848</v>
      </c>
      <c r="D1730" s="5" t="s">
        <v>2705</v>
      </c>
      <c r="E1730" s="14" t="s">
        <v>1402</v>
      </c>
      <c r="F1730" s="10">
        <v>2014</v>
      </c>
      <c r="G1730" s="10" t="s">
        <v>16</v>
      </c>
      <c r="H1730" s="10"/>
      <c r="I1730" s="10">
        <v>500</v>
      </c>
      <c r="J1730" s="10" t="s">
        <v>17</v>
      </c>
      <c r="K1730" s="10" t="s">
        <v>1354</v>
      </c>
      <c r="L1730" s="10" t="s">
        <v>22</v>
      </c>
      <c r="M1730" s="11">
        <v>2</v>
      </c>
      <c r="N1730" s="10">
        <v>1.5</v>
      </c>
      <c r="O1730" s="12" t="s">
        <v>5849</v>
      </c>
      <c r="P1730" s="11">
        <f ca="1">IFERROR(__xludf.DUMMYFUNCTION("COUNTA(SPLIT(Q1730,"" ""))"),159)</f>
        <v>159</v>
      </c>
      <c r="Q1730" s="11">
        <v>16</v>
      </c>
      <c r="R1730" s="11">
        <f ca="1">IFERROR(__xludf.DUMMYFUNCTION("COUNTA(SPLIT($Q1730,CHAR(10),FALSE))"),1)</f>
        <v>1</v>
      </c>
      <c r="S1730" s="2">
        <v>0.40133012200000001</v>
      </c>
      <c r="T1730" s="2">
        <v>0.496992351</v>
      </c>
      <c r="U1730" s="2">
        <v>96.19</v>
      </c>
      <c r="V1730" s="2">
        <v>2.31</v>
      </c>
      <c r="W1730" s="2">
        <v>2.44</v>
      </c>
      <c r="X1730" s="2">
        <v>6</v>
      </c>
      <c r="Y1730" s="2">
        <v>1.0900000000000001</v>
      </c>
      <c r="Z1730" s="2">
        <v>5.7930000000000002E-2</v>
      </c>
      <c r="AA1730" s="2">
        <v>6.3399999999999998E-2</v>
      </c>
      <c r="AB1730" s="2">
        <v>26.641616639999999</v>
      </c>
    </row>
    <row r="1731" spans="1:28" x14ac:dyDescent="0.2">
      <c r="A1731" s="8">
        <v>3426</v>
      </c>
      <c r="B1731" s="5" t="s">
        <v>5843</v>
      </c>
      <c r="C1731" s="5" t="s">
        <v>5850</v>
      </c>
      <c r="D1731" s="5" t="s">
        <v>2705</v>
      </c>
      <c r="E1731" s="14" t="s">
        <v>1402</v>
      </c>
      <c r="F1731" s="10">
        <v>2014</v>
      </c>
      <c r="G1731" s="10" t="s">
        <v>16</v>
      </c>
      <c r="H1731" s="10"/>
      <c r="I1731" s="10">
        <v>700</v>
      </c>
      <c r="J1731" s="10" t="s">
        <v>17</v>
      </c>
      <c r="K1731" s="10" t="s">
        <v>1354</v>
      </c>
      <c r="L1731" s="10" t="s">
        <v>22</v>
      </c>
      <c r="M1731" s="11">
        <v>2</v>
      </c>
      <c r="N1731" s="10">
        <v>1.5</v>
      </c>
      <c r="O1731" s="12" t="s">
        <v>5851</v>
      </c>
      <c r="P1731" s="11">
        <f ca="1">IFERROR(__xludf.DUMMYFUNCTION("COUNTA(SPLIT(Q1731,"" ""))"),176)</f>
        <v>176</v>
      </c>
      <c r="Q1731" s="11">
        <v>14</v>
      </c>
      <c r="R1731" s="11">
        <f ca="1">IFERROR(__xludf.DUMMYFUNCTION("COUNTA(SPLIT($Q1731,CHAR(10),FALSE))"),1)</f>
        <v>1</v>
      </c>
      <c r="S1731" s="2">
        <v>-1.3180207340000001</v>
      </c>
      <c r="T1731" s="2">
        <v>0.47078820399999999</v>
      </c>
      <c r="U1731" s="2">
        <v>85.92</v>
      </c>
      <c r="V1731" s="2">
        <v>4.4000000000000004</v>
      </c>
      <c r="W1731" s="2">
        <v>3.25</v>
      </c>
      <c r="X1731" s="2">
        <v>6</v>
      </c>
      <c r="Y1731" s="2">
        <v>5.7</v>
      </c>
      <c r="Z1731" s="2">
        <v>1.934E-2</v>
      </c>
      <c r="AA1731" s="2">
        <v>2.4340000000000001E-2</v>
      </c>
      <c r="AB1731" s="2">
        <v>28.40225916</v>
      </c>
    </row>
    <row r="1732" spans="1:28" x14ac:dyDescent="0.2">
      <c r="A1732" s="8">
        <v>3427</v>
      </c>
      <c r="B1732" s="5" t="s">
        <v>5843</v>
      </c>
      <c r="C1732" s="5" t="s">
        <v>5852</v>
      </c>
      <c r="D1732" s="5" t="s">
        <v>1401</v>
      </c>
      <c r="E1732" s="14" t="s">
        <v>1402</v>
      </c>
      <c r="F1732" s="10">
        <v>2014</v>
      </c>
      <c r="G1732" s="10" t="s">
        <v>16</v>
      </c>
      <c r="H1732" s="10"/>
      <c r="I1732" s="10">
        <v>500</v>
      </c>
      <c r="J1732" s="10" t="s">
        <v>17</v>
      </c>
      <c r="K1732" s="10" t="s">
        <v>1354</v>
      </c>
      <c r="L1732" s="10" t="s">
        <v>18</v>
      </c>
      <c r="M1732" s="11">
        <v>1</v>
      </c>
      <c r="N1732" s="10">
        <v>1</v>
      </c>
      <c r="O1732" s="12" t="s">
        <v>5853</v>
      </c>
      <c r="P1732" s="11">
        <f ca="1">IFERROR(__xludf.DUMMYFUNCTION("COUNTA(SPLIT(Q1732,"" ""))"),200)</f>
        <v>200</v>
      </c>
      <c r="Q1732" s="11">
        <v>24</v>
      </c>
      <c r="R1732" s="11">
        <f ca="1">IFERROR(__xludf.DUMMYFUNCTION("COUNTA(SPLIT($Q1732,CHAR(10),FALSE))"),5)</f>
        <v>5</v>
      </c>
      <c r="S1732" s="2">
        <v>0.37850142199999998</v>
      </c>
      <c r="T1732" s="2">
        <v>0.49176587399999999</v>
      </c>
      <c r="U1732" s="2">
        <v>97.7</v>
      </c>
      <c r="V1732" s="2">
        <v>1.7</v>
      </c>
      <c r="W1732" s="2">
        <v>0.04</v>
      </c>
      <c r="X1732" s="2">
        <v>5</v>
      </c>
      <c r="Y1732" s="2">
        <v>1.1200000000000001</v>
      </c>
      <c r="Z1732" s="2">
        <v>4.2320000000000003E-2</v>
      </c>
      <c r="AA1732" s="2">
        <v>2.64E-2</v>
      </c>
      <c r="AB1732" s="2">
        <v>35.919854030000003</v>
      </c>
    </row>
    <row r="1733" spans="1:28" x14ac:dyDescent="0.2">
      <c r="A1733" s="8">
        <v>3428</v>
      </c>
      <c r="B1733" s="5" t="s">
        <v>5843</v>
      </c>
      <c r="C1733" s="5" t="s">
        <v>5854</v>
      </c>
      <c r="D1733" s="5" t="s">
        <v>1401</v>
      </c>
      <c r="E1733" s="14" t="s">
        <v>1402</v>
      </c>
      <c r="F1733" s="10">
        <v>2014</v>
      </c>
      <c r="G1733" s="10" t="s">
        <v>16</v>
      </c>
      <c r="H1733" s="10"/>
      <c r="I1733" s="10">
        <v>500</v>
      </c>
      <c r="J1733" s="10" t="s">
        <v>51</v>
      </c>
      <c r="K1733" s="10" t="s">
        <v>1354</v>
      </c>
      <c r="L1733" s="10" t="s">
        <v>18</v>
      </c>
      <c r="M1733" s="11">
        <v>1</v>
      </c>
      <c r="N1733" s="10">
        <v>1</v>
      </c>
      <c r="O1733" s="12" t="s">
        <v>5855</v>
      </c>
      <c r="P1733" s="11">
        <f ca="1">IFERROR(__xludf.DUMMYFUNCTION("COUNTA(SPLIT(Q1733,"" ""))"),195)</f>
        <v>195</v>
      </c>
      <c r="Q1733" s="11">
        <v>19</v>
      </c>
      <c r="R1733" s="11">
        <f ca="1">IFERROR(__xludf.DUMMYFUNCTION("COUNTA(SPLIT($Q1733,CHAR(10),FALSE))"),3)</f>
        <v>3</v>
      </c>
      <c r="S1733" s="2">
        <v>-0.50742238299999998</v>
      </c>
      <c r="T1733" s="2">
        <v>0.46085862</v>
      </c>
      <c r="U1733" s="2">
        <v>92.14</v>
      </c>
      <c r="V1733" s="2">
        <v>3.04</v>
      </c>
      <c r="W1733" s="2">
        <v>2.77</v>
      </c>
      <c r="X1733" s="2">
        <v>6</v>
      </c>
      <c r="Y1733" s="2">
        <v>6.68</v>
      </c>
      <c r="Z1733" s="2">
        <v>8.3470000000000003E-2</v>
      </c>
      <c r="AA1733" s="2">
        <v>6.4430000000000001E-2</v>
      </c>
      <c r="AB1733" s="2">
        <v>26.837189840000001</v>
      </c>
    </row>
    <row r="1734" spans="1:28" x14ac:dyDescent="0.2">
      <c r="A1734" s="8">
        <v>3431</v>
      </c>
      <c r="B1734" s="5" t="s">
        <v>5856</v>
      </c>
      <c r="C1734" s="5" t="s">
        <v>5857</v>
      </c>
      <c r="D1734" s="5" t="s">
        <v>1401</v>
      </c>
      <c r="E1734" s="14" t="s">
        <v>1402</v>
      </c>
      <c r="F1734" s="10">
        <v>2014</v>
      </c>
      <c r="G1734" s="10" t="s">
        <v>16</v>
      </c>
      <c r="H1734" s="10"/>
      <c r="I1734" s="10">
        <v>500</v>
      </c>
      <c r="J1734" s="10" t="s">
        <v>51</v>
      </c>
      <c r="K1734" s="10" t="s">
        <v>1354</v>
      </c>
      <c r="L1734" s="10" t="s">
        <v>22</v>
      </c>
      <c r="M1734" s="11">
        <v>2</v>
      </c>
      <c r="N1734" s="10">
        <v>1.5</v>
      </c>
      <c r="O1734" s="12" t="s">
        <v>5858</v>
      </c>
      <c r="P1734" s="11">
        <f ca="1">IFERROR(__xludf.DUMMYFUNCTION("COUNTA(SPLIT(Q1734,"" ""))"),199)</f>
        <v>199</v>
      </c>
      <c r="Q1734" s="11">
        <v>21</v>
      </c>
      <c r="R1734" s="11">
        <f ca="1">IFERROR(__xludf.DUMMYFUNCTION("COUNTA(SPLIT($Q1734,CHAR(10),FALSE))"),8)</f>
        <v>8</v>
      </c>
      <c r="S1734" s="2">
        <v>-0.222946427</v>
      </c>
      <c r="T1734" s="2">
        <v>0.45924100400000001</v>
      </c>
      <c r="U1734" s="2">
        <v>77.63</v>
      </c>
      <c r="V1734" s="2">
        <v>4.7699999999999996</v>
      </c>
      <c r="W1734" s="2">
        <v>3.36</v>
      </c>
      <c r="X1734" s="2">
        <v>9</v>
      </c>
      <c r="Y1734" s="2">
        <v>6.34</v>
      </c>
      <c r="Z1734" s="2">
        <v>-1.7799999999999999E-3</v>
      </c>
      <c r="AA1734" s="2">
        <v>-3.0040000000000001E-2</v>
      </c>
      <c r="AB1734" s="2">
        <v>33.248817189999997</v>
      </c>
    </row>
    <row r="1735" spans="1:28" x14ac:dyDescent="0.2">
      <c r="A1735" s="8">
        <v>3432</v>
      </c>
      <c r="B1735" s="5" t="s">
        <v>5513</v>
      </c>
      <c r="C1735" s="5" t="s">
        <v>5859</v>
      </c>
      <c r="D1735" s="5" t="s">
        <v>2705</v>
      </c>
      <c r="E1735" s="14" t="s">
        <v>1402</v>
      </c>
      <c r="F1735" s="10">
        <v>2014</v>
      </c>
      <c r="G1735" s="10" t="s">
        <v>16</v>
      </c>
      <c r="H1735" s="10"/>
      <c r="I1735" s="10">
        <v>500</v>
      </c>
      <c r="J1735" s="10" t="s">
        <v>51</v>
      </c>
      <c r="K1735" s="10" t="s">
        <v>1354</v>
      </c>
      <c r="L1735" s="10" t="s">
        <v>18</v>
      </c>
      <c r="M1735" s="11">
        <v>1</v>
      </c>
      <c r="N1735" s="10">
        <v>1</v>
      </c>
      <c r="O1735" s="12" t="s">
        <v>5860</v>
      </c>
      <c r="P1735" s="11">
        <f ca="1">IFERROR(__xludf.DUMMYFUNCTION("COUNTA(SPLIT(Q1735,"" ""))"),160)</f>
        <v>160</v>
      </c>
      <c r="Q1735" s="11">
        <v>18</v>
      </c>
      <c r="R1735" s="11">
        <f ca="1">IFERROR(__xludf.DUMMYFUNCTION("COUNTA(SPLIT($Q1735,CHAR(10),FALSE))"),1)</f>
        <v>1</v>
      </c>
      <c r="S1735" s="2">
        <v>0.654028795</v>
      </c>
      <c r="T1735" s="2">
        <v>0.52234467500000004</v>
      </c>
      <c r="U1735" s="2">
        <v>91.53</v>
      </c>
      <c r="V1735" s="2">
        <v>2.7</v>
      </c>
      <c r="W1735" s="2">
        <v>1.33</v>
      </c>
      <c r="X1735" s="2">
        <v>5</v>
      </c>
      <c r="Y1735" s="2">
        <v>6.25</v>
      </c>
      <c r="Z1735" s="2">
        <v>3.7819999999999999E-2</v>
      </c>
      <c r="AA1735" s="2">
        <v>4.2909999999999997E-2</v>
      </c>
      <c r="AB1735" s="2">
        <v>29.892890319999999</v>
      </c>
    </row>
    <row r="1736" spans="1:28" x14ac:dyDescent="0.2">
      <c r="A1736" s="8">
        <v>3433</v>
      </c>
      <c r="B1736" s="5" t="s">
        <v>5513</v>
      </c>
      <c r="C1736" s="5" t="s">
        <v>5861</v>
      </c>
      <c r="D1736" s="5" t="s">
        <v>1401</v>
      </c>
      <c r="E1736" s="14" t="s">
        <v>1402</v>
      </c>
      <c r="F1736" s="10">
        <v>2014</v>
      </c>
      <c r="G1736" s="10" t="s">
        <v>16</v>
      </c>
      <c r="H1736" s="10"/>
      <c r="I1736" s="10">
        <v>500</v>
      </c>
      <c r="J1736" s="10" t="s">
        <v>51</v>
      </c>
      <c r="K1736" s="10" t="s">
        <v>1354</v>
      </c>
      <c r="L1736" s="10" t="s">
        <v>18</v>
      </c>
      <c r="M1736" s="11">
        <v>1</v>
      </c>
      <c r="N1736" s="10">
        <v>1</v>
      </c>
      <c r="O1736" s="12" t="s">
        <v>5862</v>
      </c>
      <c r="P1736" s="11">
        <f ca="1">IFERROR(__xludf.DUMMYFUNCTION("COUNTA(SPLIT(Q1736,"" ""))"),195)</f>
        <v>195</v>
      </c>
      <c r="Q1736" s="11">
        <v>21</v>
      </c>
      <c r="R1736" s="11">
        <f ca="1">IFERROR(__xludf.DUMMYFUNCTION("COUNTA(SPLIT($Q1736,CHAR(10),FALSE))"),4)</f>
        <v>4</v>
      </c>
      <c r="S1736" s="2">
        <v>1.4676654650000001</v>
      </c>
      <c r="T1736" s="2">
        <v>0.59960037200000005</v>
      </c>
      <c r="U1736" s="2">
        <v>80.709999999999994</v>
      </c>
      <c r="V1736" s="2">
        <v>4.3099999999999996</v>
      </c>
      <c r="W1736" s="2">
        <v>3.25</v>
      </c>
      <c r="X1736" s="2">
        <v>8</v>
      </c>
      <c r="Y1736" s="2">
        <v>5.31</v>
      </c>
      <c r="Z1736" s="2">
        <v>6.9570000000000007E-2</v>
      </c>
      <c r="AA1736" s="2">
        <v>5.5079999999999997E-2</v>
      </c>
      <c r="AB1736" s="2">
        <v>30.376114600000001</v>
      </c>
    </row>
    <row r="1737" spans="1:28" x14ac:dyDescent="0.2">
      <c r="A1737" s="8">
        <v>3434</v>
      </c>
      <c r="B1737" s="5" t="s">
        <v>5513</v>
      </c>
      <c r="C1737" s="5" t="s">
        <v>5863</v>
      </c>
      <c r="D1737" s="5" t="s">
        <v>1401</v>
      </c>
      <c r="E1737" s="14" t="s">
        <v>1402</v>
      </c>
      <c r="F1737" s="10">
        <v>2014</v>
      </c>
      <c r="G1737" s="10" t="s">
        <v>16</v>
      </c>
      <c r="H1737" s="10"/>
      <c r="I1737" s="10">
        <v>500</v>
      </c>
      <c r="J1737" s="10" t="s">
        <v>17</v>
      </c>
      <c r="K1737" s="10" t="s">
        <v>1354</v>
      </c>
      <c r="L1737" s="10" t="s">
        <v>18</v>
      </c>
      <c r="M1737" s="11">
        <v>1</v>
      </c>
      <c r="N1737" s="10">
        <v>1</v>
      </c>
      <c r="O1737" s="12" t="s">
        <v>5864</v>
      </c>
      <c r="P1737" s="11">
        <f ca="1">IFERROR(__xludf.DUMMYFUNCTION("COUNTA(SPLIT(Q1737,"" ""))"),195)</f>
        <v>195</v>
      </c>
      <c r="Q1737" s="11">
        <v>22</v>
      </c>
      <c r="R1737" s="11">
        <f ca="1">IFERROR(__xludf.DUMMYFUNCTION("COUNTA(SPLIT($Q1737,CHAR(10),FALSE))"),8)</f>
        <v>8</v>
      </c>
      <c r="S1737" s="2">
        <v>0.19221296399999999</v>
      </c>
      <c r="T1737" s="2">
        <v>0.49430159200000001</v>
      </c>
      <c r="U1737" s="2">
        <v>88.03</v>
      </c>
      <c r="V1737" s="2">
        <v>3.09</v>
      </c>
      <c r="W1737" s="2">
        <v>2.71</v>
      </c>
      <c r="X1737" s="2">
        <v>7</v>
      </c>
      <c r="Y1737" s="2">
        <v>5.1100000000000003</v>
      </c>
      <c r="Z1737" s="2">
        <v>8.5750000000000007E-2</v>
      </c>
      <c r="AA1737" s="2">
        <v>6.8260000000000001E-2</v>
      </c>
      <c r="AB1737" s="2">
        <v>25.93828791</v>
      </c>
    </row>
    <row r="1738" spans="1:28" x14ac:dyDescent="0.2">
      <c r="A1738" s="8">
        <v>3435</v>
      </c>
      <c r="B1738" s="5" t="s">
        <v>5513</v>
      </c>
      <c r="C1738" s="5" t="s">
        <v>5865</v>
      </c>
      <c r="D1738" s="5"/>
      <c r="E1738" s="5" t="s">
        <v>5866</v>
      </c>
      <c r="F1738" s="10">
        <v>2014</v>
      </c>
      <c r="G1738" s="10" t="s">
        <v>16</v>
      </c>
      <c r="H1738" s="10"/>
      <c r="I1738" s="10">
        <v>500</v>
      </c>
      <c r="J1738" s="10" t="s">
        <v>17</v>
      </c>
      <c r="K1738" s="10" t="s">
        <v>1354</v>
      </c>
      <c r="L1738" s="10" t="s">
        <v>18</v>
      </c>
      <c r="M1738" s="11">
        <v>1</v>
      </c>
      <c r="N1738" s="10">
        <v>1</v>
      </c>
      <c r="O1738" s="12" t="s">
        <v>5867</v>
      </c>
      <c r="P1738" s="11">
        <f ca="1">IFERROR(__xludf.DUMMYFUNCTION("COUNTA(SPLIT(Q1738,"" ""))"),143)</f>
        <v>143</v>
      </c>
      <c r="Q1738" s="11">
        <v>15</v>
      </c>
      <c r="R1738" s="11">
        <f ca="1">IFERROR(__xludf.DUMMYFUNCTION("COUNTA(SPLIT($Q1738,CHAR(10),FALSE))"),1)</f>
        <v>1</v>
      </c>
      <c r="S1738" s="2">
        <v>-0.175751302</v>
      </c>
      <c r="T1738" s="2">
        <v>0.48014268500000001</v>
      </c>
      <c r="U1738" s="2">
        <v>87.25</v>
      </c>
      <c r="V1738" s="2">
        <v>3.33</v>
      </c>
      <c r="W1738" s="2">
        <v>2.39</v>
      </c>
      <c r="X1738" s="2">
        <v>7</v>
      </c>
      <c r="Y1738" s="2">
        <v>5.62</v>
      </c>
      <c r="Z1738" s="2">
        <v>-3.4270000000000002E-2</v>
      </c>
      <c r="AA1738" s="2">
        <v>-1.103E-2</v>
      </c>
      <c r="AB1738" s="2">
        <v>31.092222169999999</v>
      </c>
    </row>
    <row r="1739" spans="1:28" x14ac:dyDescent="0.2">
      <c r="A1739" s="8">
        <v>3439</v>
      </c>
      <c r="B1739" s="5" t="s">
        <v>5868</v>
      </c>
      <c r="C1739" s="5" t="s">
        <v>5869</v>
      </c>
      <c r="D1739" s="5" t="s">
        <v>1401</v>
      </c>
      <c r="E1739" s="14" t="s">
        <v>1402</v>
      </c>
      <c r="F1739" s="10">
        <v>2014</v>
      </c>
      <c r="G1739" s="10" t="s">
        <v>16</v>
      </c>
      <c r="H1739" s="10"/>
      <c r="I1739" s="10">
        <v>700</v>
      </c>
      <c r="J1739" s="10" t="s">
        <v>17</v>
      </c>
      <c r="K1739" s="10" t="s">
        <v>1354</v>
      </c>
      <c r="L1739" s="10" t="s">
        <v>18</v>
      </c>
      <c r="M1739" s="11">
        <v>1</v>
      </c>
      <c r="N1739" s="10">
        <v>1</v>
      </c>
      <c r="O1739" s="12" t="s">
        <v>5870</v>
      </c>
      <c r="P1739" s="11">
        <f ca="1">IFERROR(__xludf.DUMMYFUNCTION("COUNTA(SPLIT(Q1739,"" ""))"),198)</f>
        <v>198</v>
      </c>
      <c r="Q1739" s="11">
        <v>14</v>
      </c>
      <c r="R1739" s="11">
        <f ca="1">IFERROR(__xludf.DUMMYFUNCTION("COUNTA(SPLIT($Q1739,CHAR(10),FALSE))"),4)</f>
        <v>4</v>
      </c>
      <c r="S1739" s="2">
        <v>-0.55170126900000005</v>
      </c>
      <c r="T1739" s="2">
        <v>0.48819897200000001</v>
      </c>
      <c r="U1739" s="2">
        <v>82.24</v>
      </c>
      <c r="V1739" s="2">
        <v>5.3</v>
      </c>
      <c r="W1739" s="2">
        <v>5.95</v>
      </c>
      <c r="X1739" s="2">
        <v>7</v>
      </c>
      <c r="Y1739" s="2">
        <v>6.41</v>
      </c>
      <c r="Z1739" s="2">
        <v>0.17111000000000001</v>
      </c>
      <c r="AA1739" s="2">
        <v>0.17232</v>
      </c>
      <c r="AB1739" s="2">
        <v>23.505104039999999</v>
      </c>
    </row>
    <row r="1740" spans="1:28" x14ac:dyDescent="0.2">
      <c r="A1740" s="8">
        <v>3440</v>
      </c>
      <c r="B1740" s="5" t="s">
        <v>5871</v>
      </c>
      <c r="C1740" s="5" t="s">
        <v>5872</v>
      </c>
      <c r="D1740" s="5" t="s">
        <v>1401</v>
      </c>
      <c r="E1740" s="14" t="s">
        <v>1402</v>
      </c>
      <c r="F1740" s="10">
        <v>2014</v>
      </c>
      <c r="G1740" s="10" t="s">
        <v>16</v>
      </c>
      <c r="H1740" s="10"/>
      <c r="I1740" s="10">
        <v>500</v>
      </c>
      <c r="J1740" s="10" t="s">
        <v>51</v>
      </c>
      <c r="K1740" s="10" t="s">
        <v>1354</v>
      </c>
      <c r="L1740" s="10" t="s">
        <v>18</v>
      </c>
      <c r="M1740" s="11">
        <v>1</v>
      </c>
      <c r="N1740" s="10">
        <v>1</v>
      </c>
      <c r="O1740" s="12" t="s">
        <v>5873</v>
      </c>
      <c r="P1740" s="11">
        <f ca="1">IFERROR(__xludf.DUMMYFUNCTION("COUNTA(SPLIT(Q1740,"" ""))"),195)</f>
        <v>195</v>
      </c>
      <c r="Q1740" s="11">
        <v>24</v>
      </c>
      <c r="R1740" s="11">
        <f ca="1">IFERROR(__xludf.DUMMYFUNCTION("COUNTA(SPLIT($Q1740,CHAR(10),FALSE))"),4)</f>
        <v>4</v>
      </c>
      <c r="S1740" s="2">
        <v>-8.1267368000000006E-2</v>
      </c>
      <c r="T1740" s="2">
        <v>0.49799066400000003</v>
      </c>
      <c r="U1740" s="2">
        <v>87.94</v>
      </c>
      <c r="V1740" s="2">
        <v>3.09</v>
      </c>
      <c r="W1740" s="2">
        <v>2.4</v>
      </c>
      <c r="X1740" s="2">
        <v>7</v>
      </c>
      <c r="Y1740" s="2">
        <v>6.17</v>
      </c>
      <c r="Z1740" s="2">
        <v>-5.6750000000000002E-2</v>
      </c>
      <c r="AA1740" s="2">
        <v>-6.8309999999999996E-2</v>
      </c>
      <c r="AB1740" s="2">
        <v>27.503450669999999</v>
      </c>
    </row>
    <row r="1741" spans="1:28" x14ac:dyDescent="0.2">
      <c r="A1741" s="8">
        <v>3441</v>
      </c>
      <c r="B1741" s="5" t="s">
        <v>5536</v>
      </c>
      <c r="C1741" s="5" t="s">
        <v>5874</v>
      </c>
      <c r="D1741" s="5" t="s">
        <v>1450</v>
      </c>
      <c r="E1741" s="5" t="s">
        <v>1451</v>
      </c>
      <c r="F1741" s="10">
        <v>2014</v>
      </c>
      <c r="G1741" s="10" t="s">
        <v>16</v>
      </c>
      <c r="H1741" s="10"/>
      <c r="I1741" s="10">
        <v>700</v>
      </c>
      <c r="J1741" s="10" t="s">
        <v>51</v>
      </c>
      <c r="K1741" s="10" t="s">
        <v>1354</v>
      </c>
      <c r="L1741" s="10" t="s">
        <v>18</v>
      </c>
      <c r="M1741" s="11">
        <v>1</v>
      </c>
      <c r="N1741" s="10">
        <v>1</v>
      </c>
      <c r="O1741" s="12" t="s">
        <v>5875</v>
      </c>
      <c r="P1741" s="11">
        <f ca="1">IFERROR(__xludf.DUMMYFUNCTION("COUNTA(SPLIT(Q1741,"" ""))"),197)</f>
        <v>197</v>
      </c>
      <c r="Q1741" s="11">
        <v>14</v>
      </c>
      <c r="R1741" s="11">
        <f ca="1">IFERROR(__xludf.DUMMYFUNCTION("COUNTA(SPLIT($Q1741,CHAR(10),FALSE))"),1)</f>
        <v>1</v>
      </c>
      <c r="S1741" s="2">
        <v>-0.34638385399999999</v>
      </c>
      <c r="T1741" s="2">
        <v>0.46629196499999997</v>
      </c>
      <c r="U1741" s="2">
        <v>91.2</v>
      </c>
      <c r="V1741" s="2">
        <v>4.03</v>
      </c>
      <c r="W1741" s="2">
        <v>3.34</v>
      </c>
      <c r="X1741" s="2">
        <v>7</v>
      </c>
      <c r="Y1741" s="2">
        <v>5.7</v>
      </c>
      <c r="Z1741" s="2">
        <v>0.10573</v>
      </c>
      <c r="AA1741" s="2">
        <v>9.4990000000000005E-2</v>
      </c>
      <c r="AB1741" s="2">
        <v>27.97404547</v>
      </c>
    </row>
    <row r="1742" spans="1:28" x14ac:dyDescent="0.2">
      <c r="A1742" s="8">
        <v>3442</v>
      </c>
      <c r="B1742" s="5" t="s">
        <v>5876</v>
      </c>
      <c r="C1742" s="5" t="s">
        <v>5877</v>
      </c>
      <c r="D1742" s="5"/>
      <c r="E1742" s="5" t="s">
        <v>5878</v>
      </c>
      <c r="F1742" s="10">
        <v>2014</v>
      </c>
      <c r="G1742" s="10" t="s">
        <v>16</v>
      </c>
      <c r="H1742" s="10"/>
      <c r="I1742" s="10">
        <v>500</v>
      </c>
      <c r="J1742" s="10" t="s">
        <v>51</v>
      </c>
      <c r="K1742" s="10" t="s">
        <v>1354</v>
      </c>
      <c r="L1742" s="10" t="s">
        <v>18</v>
      </c>
      <c r="M1742" s="11">
        <v>1</v>
      </c>
      <c r="N1742" s="10">
        <v>1</v>
      </c>
      <c r="O1742" s="12" t="s">
        <v>5879</v>
      </c>
      <c r="P1742" s="11">
        <f ca="1">IFERROR(__xludf.DUMMYFUNCTION("COUNTA(SPLIT(Q1742,"" ""))"),161)</f>
        <v>161</v>
      </c>
      <c r="Q1742" s="11">
        <v>22</v>
      </c>
      <c r="R1742" s="11">
        <f ca="1">IFERROR(__xludf.DUMMYFUNCTION("COUNTA(SPLIT($Q1742,CHAR(10),FALSE))"),1)</f>
        <v>1</v>
      </c>
      <c r="S1742" s="2">
        <v>0.26763679800000001</v>
      </c>
      <c r="T1742" s="2">
        <v>0.475824731</v>
      </c>
      <c r="U1742" s="2">
        <v>79.25</v>
      </c>
      <c r="V1742" s="2">
        <v>4.03</v>
      </c>
      <c r="W1742" s="2">
        <v>5.05</v>
      </c>
      <c r="X1742" s="2">
        <v>7</v>
      </c>
      <c r="Y1742" s="2">
        <v>6.15</v>
      </c>
      <c r="Z1742" s="2">
        <v>4.147E-2</v>
      </c>
      <c r="AA1742" s="2">
        <v>2.5989999999999999E-2</v>
      </c>
      <c r="AB1742" s="2">
        <v>32.289603470000003</v>
      </c>
    </row>
    <row r="1743" spans="1:28" x14ac:dyDescent="0.2">
      <c r="A1743" s="8">
        <v>3444</v>
      </c>
      <c r="B1743" s="5" t="s">
        <v>5880</v>
      </c>
      <c r="C1743" s="5" t="s">
        <v>5881</v>
      </c>
      <c r="D1743" s="5" t="s">
        <v>1450</v>
      </c>
      <c r="E1743" s="5" t="s">
        <v>1451</v>
      </c>
      <c r="F1743" s="10">
        <v>2014</v>
      </c>
      <c r="G1743" s="10" t="s">
        <v>16</v>
      </c>
      <c r="H1743" s="10"/>
      <c r="I1743" s="10">
        <v>300</v>
      </c>
      <c r="J1743" s="10" t="s">
        <v>178</v>
      </c>
      <c r="K1743" s="10" t="s">
        <v>1354</v>
      </c>
      <c r="L1743" s="10" t="s">
        <v>22</v>
      </c>
      <c r="M1743" s="11">
        <v>2</v>
      </c>
      <c r="N1743" s="10">
        <v>2</v>
      </c>
      <c r="O1743" s="12" t="s">
        <v>5882</v>
      </c>
      <c r="P1743" s="11">
        <f ca="1">IFERROR(__xludf.DUMMYFUNCTION("COUNTA(SPLIT(Q1743,"" ""))"),151)</f>
        <v>151</v>
      </c>
      <c r="Q1743" s="11">
        <v>18</v>
      </c>
      <c r="R1743" s="11">
        <f ca="1">IFERROR(__xludf.DUMMYFUNCTION("COUNTA(SPLIT($Q1743,CHAR(10),FALSE))"),1)</f>
        <v>1</v>
      </c>
      <c r="S1743" s="2">
        <v>-0.107896459</v>
      </c>
      <c r="T1743" s="2">
        <v>0.46864820499999998</v>
      </c>
      <c r="U1743" s="2">
        <v>99.71</v>
      </c>
      <c r="V1743" s="2">
        <v>1.44</v>
      </c>
      <c r="W1743" s="2">
        <v>1.32</v>
      </c>
      <c r="X1743" s="2">
        <v>6</v>
      </c>
      <c r="Y1743" s="2">
        <v>5.62</v>
      </c>
      <c r="Z1743" s="2">
        <v>4.8599999999999997E-3</v>
      </c>
      <c r="AA1743" s="2">
        <v>2.315E-2</v>
      </c>
      <c r="AB1743" s="2">
        <v>29.843708880000001</v>
      </c>
    </row>
    <row r="1744" spans="1:28" x14ac:dyDescent="0.2">
      <c r="A1744" s="8">
        <v>3445</v>
      </c>
      <c r="B1744" s="5" t="s">
        <v>5883</v>
      </c>
      <c r="C1744" s="5" t="s">
        <v>5884</v>
      </c>
      <c r="D1744" s="5" t="s">
        <v>2705</v>
      </c>
      <c r="E1744" s="14" t="s">
        <v>1402</v>
      </c>
      <c r="F1744" s="10">
        <v>2014</v>
      </c>
      <c r="G1744" s="10" t="s">
        <v>16</v>
      </c>
      <c r="H1744" s="10"/>
      <c r="I1744" s="10">
        <v>500</v>
      </c>
      <c r="J1744" s="10" t="s">
        <v>17</v>
      </c>
      <c r="K1744" s="10" t="s">
        <v>1354</v>
      </c>
      <c r="L1744" s="10" t="s">
        <v>18</v>
      </c>
      <c r="M1744" s="11">
        <v>1</v>
      </c>
      <c r="N1744" s="10">
        <v>1</v>
      </c>
      <c r="O1744" s="12" t="s">
        <v>5885</v>
      </c>
      <c r="P1744" s="11">
        <f ca="1">IFERROR(__xludf.DUMMYFUNCTION("COUNTA(SPLIT(Q1744,"" ""))"),194)</f>
        <v>194</v>
      </c>
      <c r="Q1744" s="11">
        <v>20</v>
      </c>
      <c r="R1744" s="11">
        <f ca="1">IFERROR(__xludf.DUMMYFUNCTION("COUNTA(SPLIT($Q1744,CHAR(10),FALSE))"),1)</f>
        <v>1</v>
      </c>
      <c r="S1744" s="2">
        <v>-0.65808212300000002</v>
      </c>
      <c r="T1744" s="2">
        <v>0.46452144699999998</v>
      </c>
      <c r="U1744" s="2">
        <v>87.68</v>
      </c>
      <c r="V1744" s="2">
        <v>3.46</v>
      </c>
      <c r="W1744" s="2">
        <v>3.34</v>
      </c>
      <c r="X1744" s="2">
        <v>8</v>
      </c>
      <c r="Y1744" s="2">
        <v>6.54</v>
      </c>
      <c r="Z1744" s="2">
        <v>5.2859999999999997E-2</v>
      </c>
      <c r="AA1744" s="2">
        <v>4.3920000000000001E-2</v>
      </c>
      <c r="AB1744" s="2">
        <v>21.814213460000001</v>
      </c>
    </row>
    <row r="1745" spans="1:28" x14ac:dyDescent="0.2">
      <c r="A1745" s="8">
        <v>3447</v>
      </c>
      <c r="B1745" s="5" t="s">
        <v>5670</v>
      </c>
      <c r="C1745" s="5" t="s">
        <v>5886</v>
      </c>
      <c r="D1745" s="5" t="s">
        <v>2705</v>
      </c>
      <c r="E1745" s="14" t="s">
        <v>1402</v>
      </c>
      <c r="F1745" s="10">
        <v>2014</v>
      </c>
      <c r="G1745" s="10" t="s">
        <v>16</v>
      </c>
      <c r="H1745" s="10"/>
      <c r="I1745" s="10">
        <v>500</v>
      </c>
      <c r="J1745" s="10" t="s">
        <v>17</v>
      </c>
      <c r="K1745" s="10" t="s">
        <v>1354</v>
      </c>
      <c r="L1745" s="10" t="s">
        <v>22</v>
      </c>
      <c r="M1745" s="11">
        <v>2</v>
      </c>
      <c r="N1745" s="10">
        <v>1.5</v>
      </c>
      <c r="O1745" s="12" t="s">
        <v>5887</v>
      </c>
      <c r="P1745" s="11">
        <f ca="1">IFERROR(__xludf.DUMMYFUNCTION("COUNTA(SPLIT(Q1745,"" ""))"),191)</f>
        <v>191</v>
      </c>
      <c r="Q1745" s="11">
        <v>23</v>
      </c>
      <c r="R1745" s="11">
        <f ca="1">IFERROR(__xludf.DUMMYFUNCTION("COUNTA(SPLIT($Q1745,CHAR(10),FALSE))"),1)</f>
        <v>1</v>
      </c>
      <c r="S1745" s="2">
        <v>0.195555644</v>
      </c>
      <c r="T1745" s="2">
        <v>0.47885776400000002</v>
      </c>
      <c r="U1745" s="2">
        <v>93.05</v>
      </c>
      <c r="V1745" s="2">
        <v>2.44</v>
      </c>
      <c r="W1745" s="2">
        <v>3.37</v>
      </c>
      <c r="X1745" s="2">
        <v>6</v>
      </c>
      <c r="Y1745" s="2">
        <v>6.05</v>
      </c>
      <c r="Z1745" s="2">
        <v>0.14857999999999999</v>
      </c>
      <c r="AA1745" s="2">
        <v>0.11858</v>
      </c>
      <c r="AB1745" s="2">
        <v>26.46283695</v>
      </c>
    </row>
    <row r="1746" spans="1:28" x14ac:dyDescent="0.2">
      <c r="A1746" s="8">
        <v>3448</v>
      </c>
      <c r="B1746" s="5" t="s">
        <v>5536</v>
      </c>
      <c r="C1746" s="5" t="s">
        <v>5888</v>
      </c>
      <c r="D1746" s="5" t="s">
        <v>1450</v>
      </c>
      <c r="E1746" s="14" t="s">
        <v>1402</v>
      </c>
      <c r="F1746" s="10">
        <v>2014</v>
      </c>
      <c r="G1746" s="10" t="s">
        <v>16</v>
      </c>
      <c r="H1746" s="10"/>
      <c r="I1746" s="10">
        <v>500</v>
      </c>
      <c r="J1746" s="10" t="s">
        <v>17</v>
      </c>
      <c r="K1746" s="10" t="s">
        <v>1354</v>
      </c>
      <c r="L1746" s="10" t="s">
        <v>18</v>
      </c>
      <c r="M1746" s="11">
        <v>1</v>
      </c>
      <c r="N1746" s="10">
        <v>1</v>
      </c>
      <c r="O1746" s="12" t="s">
        <v>5889</v>
      </c>
      <c r="P1746" s="11">
        <f ca="1">IFERROR(__xludf.DUMMYFUNCTION("COUNTA(SPLIT(Q1746,"" ""))"),178)</f>
        <v>178</v>
      </c>
      <c r="Q1746" s="11">
        <v>23</v>
      </c>
      <c r="R1746" s="11">
        <f ca="1">IFERROR(__xludf.DUMMYFUNCTION("COUNTA(SPLIT($Q1746,CHAR(10),FALSE))"),1)</f>
        <v>1</v>
      </c>
      <c r="S1746" s="2">
        <v>-0.27479738199999998</v>
      </c>
      <c r="T1746" s="2">
        <v>0.51460486500000002</v>
      </c>
      <c r="U1746" s="2">
        <v>95.76</v>
      </c>
      <c r="V1746" s="2">
        <v>1.76</v>
      </c>
      <c r="W1746" s="2">
        <v>0.97</v>
      </c>
      <c r="X1746" s="2">
        <v>6</v>
      </c>
      <c r="Y1746" s="2">
        <v>4.9800000000000004</v>
      </c>
      <c r="Z1746" s="2">
        <v>0.11185</v>
      </c>
      <c r="AA1746" s="2">
        <v>0.11923</v>
      </c>
      <c r="AB1746" s="2">
        <v>35.222886440000003</v>
      </c>
    </row>
    <row r="1747" spans="1:28" x14ac:dyDescent="0.2">
      <c r="A1747" s="8">
        <v>3449</v>
      </c>
      <c r="B1747" s="5" t="s">
        <v>1319</v>
      </c>
      <c r="C1747" s="5" t="s">
        <v>5890</v>
      </c>
      <c r="D1747" s="5"/>
      <c r="E1747" s="5" t="s">
        <v>5891</v>
      </c>
      <c r="F1747" s="10">
        <v>2013</v>
      </c>
      <c r="G1747" s="10" t="s">
        <v>68</v>
      </c>
      <c r="H1747" s="10" t="s">
        <v>1338</v>
      </c>
      <c r="I1747" s="10">
        <v>900</v>
      </c>
      <c r="J1747" s="10" t="s">
        <v>51</v>
      </c>
      <c r="K1747" s="10" t="s">
        <v>1323</v>
      </c>
      <c r="L1747" s="10" t="s">
        <v>18</v>
      </c>
      <c r="M1747" s="11">
        <v>1</v>
      </c>
      <c r="N1747" s="10">
        <v>1</v>
      </c>
      <c r="O1747" s="12" t="s">
        <v>5892</v>
      </c>
      <c r="P1747" s="11">
        <f ca="1">IFERROR(__xludf.DUMMYFUNCTION("COUNTA(SPLIT(Q1747,"" ""))"),190)</f>
        <v>190</v>
      </c>
      <c r="Q1747" s="11">
        <v>13</v>
      </c>
      <c r="R1747" s="11">
        <f ca="1">IFERROR(__xludf.DUMMYFUNCTION("COUNTA(SPLIT($Q1747,CHAR(10),FALSE))"),2)</f>
        <v>2</v>
      </c>
      <c r="S1747" s="2">
        <v>-3.2950289000000001E-2</v>
      </c>
      <c r="T1747" s="2">
        <v>0.50057559600000001</v>
      </c>
      <c r="U1747" s="2">
        <v>71</v>
      </c>
      <c r="V1747" s="2">
        <v>7.01</v>
      </c>
      <c r="W1747" s="2">
        <v>7.44</v>
      </c>
      <c r="X1747" s="2">
        <v>10</v>
      </c>
      <c r="Y1747" s="2">
        <v>7.09</v>
      </c>
      <c r="Z1747" s="2">
        <v>9.1679999999999998E-2</v>
      </c>
      <c r="AA1747" s="2">
        <v>6.4630000000000007E-2</v>
      </c>
      <c r="AB1747" s="2">
        <v>19.048796930000002</v>
      </c>
    </row>
    <row r="1748" spans="1:28" x14ac:dyDescent="0.2">
      <c r="A1748" s="8">
        <v>3450</v>
      </c>
      <c r="B1748" s="5" t="s">
        <v>5893</v>
      </c>
      <c r="C1748" s="5" t="s">
        <v>5894</v>
      </c>
      <c r="D1748" s="5"/>
      <c r="E1748" s="5" t="s">
        <v>5895</v>
      </c>
      <c r="F1748" s="10">
        <v>2013</v>
      </c>
      <c r="G1748" s="10" t="s">
        <v>68</v>
      </c>
      <c r="H1748" s="10"/>
      <c r="I1748" s="10">
        <v>1300</v>
      </c>
      <c r="J1748" s="10" t="s">
        <v>17</v>
      </c>
      <c r="K1748" s="10" t="s">
        <v>1354</v>
      </c>
      <c r="L1748" s="10" t="s">
        <v>18</v>
      </c>
      <c r="M1748" s="11">
        <v>1</v>
      </c>
      <c r="N1748" s="10">
        <v>1</v>
      </c>
      <c r="O1748" s="12" t="s">
        <v>5896</v>
      </c>
      <c r="P1748" s="11">
        <f ca="1">IFERROR(__xludf.DUMMYFUNCTION("COUNTA(SPLIT(Q1748,"" ""))"),166)</f>
        <v>166</v>
      </c>
      <c r="Q1748" s="11">
        <v>5</v>
      </c>
      <c r="R1748" s="11">
        <f ca="1">IFERROR(__xludf.DUMMYFUNCTION("COUNTA(SPLIT($Q1748,CHAR(10),FALSE))"),2)</f>
        <v>2</v>
      </c>
      <c r="S1748" s="2">
        <v>0.351617821</v>
      </c>
      <c r="T1748" s="2">
        <v>0.51063628100000003</v>
      </c>
      <c r="U1748" s="2">
        <v>60</v>
      </c>
      <c r="V1748" s="2">
        <v>13.14</v>
      </c>
      <c r="W1748" s="2">
        <v>15.35</v>
      </c>
      <c r="X1748" s="2">
        <v>11</v>
      </c>
      <c r="Y1748" s="2">
        <v>7.47</v>
      </c>
      <c r="Z1748" s="2">
        <v>0.12486</v>
      </c>
      <c r="AA1748" s="2">
        <v>0.1404</v>
      </c>
      <c r="AB1748" s="2">
        <v>24.138552730000001</v>
      </c>
    </row>
    <row r="1749" spans="1:28" x14ac:dyDescent="0.2">
      <c r="A1749" s="8">
        <v>3451</v>
      </c>
      <c r="B1749" s="5" t="s">
        <v>5897</v>
      </c>
      <c r="C1749" s="5" t="s">
        <v>5898</v>
      </c>
      <c r="D1749" s="5"/>
      <c r="E1749" s="5" t="s">
        <v>5899</v>
      </c>
      <c r="F1749" s="10">
        <v>2013</v>
      </c>
      <c r="G1749" s="10" t="s">
        <v>68</v>
      </c>
      <c r="H1749" s="10"/>
      <c r="I1749" s="10">
        <v>1500</v>
      </c>
      <c r="J1749" s="10" t="s">
        <v>17</v>
      </c>
      <c r="K1749" s="10" t="s">
        <v>1354</v>
      </c>
      <c r="L1749" s="10" t="s">
        <v>22</v>
      </c>
      <c r="M1749" s="11">
        <v>2</v>
      </c>
      <c r="N1749" s="10">
        <v>1.5</v>
      </c>
      <c r="O1749" s="12" t="s">
        <v>5900</v>
      </c>
      <c r="P1749" s="11">
        <f ca="1">IFERROR(__xludf.DUMMYFUNCTION("COUNTA(SPLIT(Q1749,"" ""))"),196)</f>
        <v>196</v>
      </c>
      <c r="Q1749" s="11">
        <v>7</v>
      </c>
      <c r="R1749" s="11">
        <f ca="1">IFERROR(__xludf.DUMMYFUNCTION("COUNTA(SPLIT($Q1749,CHAR(10),FALSE))"),2)</f>
        <v>2</v>
      </c>
      <c r="S1749" s="2">
        <v>-0.67343812199999997</v>
      </c>
      <c r="T1749" s="2">
        <v>0.48300717500000001</v>
      </c>
      <c r="U1749" s="2">
        <v>43.43</v>
      </c>
      <c r="V1749" s="2">
        <v>14.19</v>
      </c>
      <c r="W1749" s="2">
        <v>15.85</v>
      </c>
      <c r="X1749" s="2">
        <v>14</v>
      </c>
      <c r="Y1749" s="2">
        <v>10.24</v>
      </c>
      <c r="Z1749" s="2">
        <v>0.23355000000000001</v>
      </c>
      <c r="AA1749" s="2">
        <v>0.19811000000000001</v>
      </c>
      <c r="AB1749" s="2">
        <v>14.88977779</v>
      </c>
    </row>
    <row r="1750" spans="1:28" x14ac:dyDescent="0.2">
      <c r="A1750" s="8">
        <v>3452</v>
      </c>
      <c r="B1750" s="5" t="s">
        <v>5901</v>
      </c>
      <c r="C1750" s="5" t="s">
        <v>5902</v>
      </c>
      <c r="D1750" s="5" t="s">
        <v>2855</v>
      </c>
      <c r="E1750" s="5" t="s">
        <v>5903</v>
      </c>
      <c r="F1750" s="10">
        <v>2013</v>
      </c>
      <c r="G1750" s="10" t="s">
        <v>68</v>
      </c>
      <c r="H1750" s="10"/>
      <c r="I1750" s="10">
        <v>1100</v>
      </c>
      <c r="J1750" s="10" t="s">
        <v>17</v>
      </c>
      <c r="K1750" s="10" t="s">
        <v>5124</v>
      </c>
      <c r="L1750" s="10" t="s">
        <v>18</v>
      </c>
      <c r="M1750" s="11">
        <v>1</v>
      </c>
      <c r="N1750" s="10">
        <v>1</v>
      </c>
      <c r="O1750" s="12" t="s">
        <v>5904</v>
      </c>
      <c r="P1750" s="11">
        <f ca="1">IFERROR(__xludf.DUMMYFUNCTION("COUNTA(SPLIT(Q1750,"" ""))"),193)</f>
        <v>193</v>
      </c>
      <c r="Q1750" s="11">
        <v>11</v>
      </c>
      <c r="R1750" s="11">
        <f ca="1">IFERROR(__xludf.DUMMYFUNCTION("COUNTA(SPLIT($Q1750,CHAR(10),FALSE))"),3)</f>
        <v>3</v>
      </c>
      <c r="S1750" s="2">
        <v>3.8701554999999999E-2</v>
      </c>
      <c r="T1750" s="2">
        <v>0.47350592400000002</v>
      </c>
      <c r="U1750" s="2">
        <v>72.64</v>
      </c>
      <c r="V1750" s="2">
        <v>7.55</v>
      </c>
      <c r="W1750" s="2">
        <v>8.4</v>
      </c>
      <c r="X1750" s="2">
        <v>9</v>
      </c>
      <c r="Y1750" s="2">
        <v>7.26</v>
      </c>
      <c r="Z1750" s="2">
        <v>0.19197</v>
      </c>
      <c r="AA1750" s="2">
        <v>0.15689</v>
      </c>
      <c r="AB1750" s="2">
        <v>21.933355670000001</v>
      </c>
    </row>
    <row r="1751" spans="1:28" x14ac:dyDescent="0.2">
      <c r="A1751" s="8">
        <v>3453</v>
      </c>
      <c r="B1751" s="5" t="s">
        <v>5905</v>
      </c>
      <c r="C1751" s="5" t="s">
        <v>5906</v>
      </c>
      <c r="D1751" s="5"/>
      <c r="E1751" s="5" t="s">
        <v>5907</v>
      </c>
      <c r="F1751" s="10">
        <v>2013</v>
      </c>
      <c r="G1751" s="10" t="s">
        <v>68</v>
      </c>
      <c r="H1751" s="10"/>
      <c r="I1751" s="10">
        <v>1100</v>
      </c>
      <c r="J1751" s="10" t="s">
        <v>17</v>
      </c>
      <c r="K1751" s="10" t="s">
        <v>1354</v>
      </c>
      <c r="L1751" s="10" t="s">
        <v>18</v>
      </c>
      <c r="M1751" s="11">
        <v>1</v>
      </c>
      <c r="N1751" s="10">
        <v>1</v>
      </c>
      <c r="O1751" s="12" t="s">
        <v>5908</v>
      </c>
      <c r="P1751" s="11">
        <f ca="1">IFERROR(__xludf.DUMMYFUNCTION("COUNTA(SPLIT(Q1751,"" ""))"),175)</f>
        <v>175</v>
      </c>
      <c r="Q1751" s="11">
        <v>9</v>
      </c>
      <c r="R1751" s="11">
        <f ca="1">IFERROR(__xludf.DUMMYFUNCTION("COUNTA(SPLIT($Q1751,CHAR(10),FALSE))"),3)</f>
        <v>3</v>
      </c>
      <c r="S1751" s="2">
        <v>0.178734491</v>
      </c>
      <c r="T1751" s="2">
        <v>0.50226768799999999</v>
      </c>
      <c r="U1751" s="2">
        <v>68.819999999999993</v>
      </c>
      <c r="V1751" s="2">
        <v>8.5500000000000007</v>
      </c>
      <c r="W1751" s="2">
        <v>8.9</v>
      </c>
      <c r="X1751" s="2">
        <v>11</v>
      </c>
      <c r="Y1751" s="2">
        <v>7.02</v>
      </c>
      <c r="Z1751" s="2">
        <v>0.21578</v>
      </c>
      <c r="AA1751" s="2">
        <v>0.21193000000000001</v>
      </c>
      <c r="AB1751" s="2">
        <v>24.614265670000002</v>
      </c>
    </row>
    <row r="1752" spans="1:28" x14ac:dyDescent="0.2">
      <c r="A1752" s="8">
        <v>3454</v>
      </c>
      <c r="B1752" s="5" t="s">
        <v>5909</v>
      </c>
      <c r="C1752" s="5" t="s">
        <v>5910</v>
      </c>
      <c r="D1752" s="5"/>
      <c r="E1752" s="5" t="s">
        <v>5911</v>
      </c>
      <c r="F1752" s="10">
        <v>2013</v>
      </c>
      <c r="G1752" s="10" t="s">
        <v>68</v>
      </c>
      <c r="H1752" s="10"/>
      <c r="I1752" s="10">
        <v>1300</v>
      </c>
      <c r="J1752" s="10" t="s">
        <v>17</v>
      </c>
      <c r="K1752" s="10" t="s">
        <v>1354</v>
      </c>
      <c r="L1752" s="10" t="s">
        <v>18</v>
      </c>
      <c r="M1752" s="11">
        <v>1</v>
      </c>
      <c r="N1752" s="10">
        <v>1</v>
      </c>
      <c r="O1752" s="12" t="s">
        <v>5912</v>
      </c>
      <c r="P1752" s="11">
        <f ca="1">IFERROR(__xludf.DUMMYFUNCTION("COUNTA(SPLIT(Q1752,"" ""))"),133)</f>
        <v>133</v>
      </c>
      <c r="Q1752" s="11">
        <v>6</v>
      </c>
      <c r="R1752" s="11">
        <f ca="1">IFERROR(__xludf.DUMMYFUNCTION("COUNTA(SPLIT($Q1752,CHAR(10),FALSE))"),1)</f>
        <v>1</v>
      </c>
      <c r="S1752" s="2">
        <v>-3.3212205369999999</v>
      </c>
      <c r="T1752" s="2">
        <v>0.57492556900000003</v>
      </c>
      <c r="U1752" s="2">
        <v>52.22</v>
      </c>
      <c r="V1752" s="2">
        <v>11.52</v>
      </c>
      <c r="W1752" s="2">
        <v>12.43</v>
      </c>
      <c r="X1752" s="2">
        <v>12</v>
      </c>
      <c r="Y1752" s="2">
        <v>8.99</v>
      </c>
      <c r="Z1752" s="2">
        <v>0.27989999999999998</v>
      </c>
      <c r="AA1752" s="2">
        <v>0.31574999999999998</v>
      </c>
      <c r="AB1752" s="2">
        <v>6.6461028549999996</v>
      </c>
    </row>
    <row r="1753" spans="1:28" x14ac:dyDescent="0.2">
      <c r="A1753" s="8">
        <v>3455</v>
      </c>
      <c r="B1753" s="5" t="s">
        <v>4923</v>
      </c>
      <c r="C1753" s="5" t="s">
        <v>5913</v>
      </c>
      <c r="D1753" s="5" t="s">
        <v>2855</v>
      </c>
      <c r="E1753" s="5" t="s">
        <v>5914</v>
      </c>
      <c r="F1753" s="10">
        <v>2013</v>
      </c>
      <c r="G1753" s="10" t="s">
        <v>68</v>
      </c>
      <c r="H1753" s="10"/>
      <c r="I1753" s="10">
        <v>1100</v>
      </c>
      <c r="J1753" s="10" t="s">
        <v>51</v>
      </c>
      <c r="K1753" s="10" t="s">
        <v>2857</v>
      </c>
      <c r="L1753" s="10" t="s">
        <v>18</v>
      </c>
      <c r="M1753" s="11">
        <v>1</v>
      </c>
      <c r="N1753" s="10">
        <v>1</v>
      </c>
      <c r="O1753" s="12" t="s">
        <v>5915</v>
      </c>
      <c r="P1753" s="11">
        <f ca="1">IFERROR(__xludf.DUMMYFUNCTION("COUNTA(SPLIT(Q1753,"" ""))"),150)</f>
        <v>150</v>
      </c>
      <c r="Q1753" s="11">
        <v>9</v>
      </c>
      <c r="R1753" s="11">
        <f ca="1">IFERROR(__xludf.DUMMYFUNCTION("COUNTA(SPLIT($Q1753,CHAR(10),FALSE))"),3)</f>
        <v>3</v>
      </c>
      <c r="S1753" s="2">
        <v>-0.35591798099999999</v>
      </c>
      <c r="T1753" s="2">
        <v>0.460833402</v>
      </c>
      <c r="U1753" s="2">
        <v>55</v>
      </c>
      <c r="V1753" s="2">
        <v>9.7799999999999994</v>
      </c>
      <c r="W1753" s="2">
        <v>9.17</v>
      </c>
      <c r="X1753" s="2">
        <v>12</v>
      </c>
      <c r="Y1753" s="2">
        <v>9.4600000000000009</v>
      </c>
      <c r="Z1753" s="2">
        <v>0.25233</v>
      </c>
      <c r="AA1753" s="2">
        <v>0.25617000000000001</v>
      </c>
      <c r="AB1753" s="2">
        <v>14.344643789999999</v>
      </c>
    </row>
    <row r="1754" spans="1:28" x14ac:dyDescent="0.2">
      <c r="A1754" s="8">
        <v>3456</v>
      </c>
      <c r="B1754" s="5" t="s">
        <v>3980</v>
      </c>
      <c r="C1754" s="5" t="s">
        <v>5916</v>
      </c>
      <c r="D1754" s="5"/>
      <c r="E1754" s="5" t="s">
        <v>5917</v>
      </c>
      <c r="F1754" s="10">
        <v>2013</v>
      </c>
      <c r="G1754" s="10" t="s">
        <v>16</v>
      </c>
      <c r="H1754" s="10"/>
      <c r="I1754" s="10">
        <v>500</v>
      </c>
      <c r="J1754" s="10" t="s">
        <v>17</v>
      </c>
      <c r="K1754" s="10" t="s">
        <v>5152</v>
      </c>
      <c r="L1754" s="10" t="s">
        <v>18</v>
      </c>
      <c r="M1754" s="11">
        <v>1</v>
      </c>
      <c r="N1754" s="10">
        <v>1</v>
      </c>
      <c r="O1754" s="12" t="s">
        <v>5918</v>
      </c>
      <c r="P1754" s="11">
        <f ca="1">IFERROR(__xludf.DUMMYFUNCTION("COUNTA(SPLIT(Q1754,"" ""))"),188)</f>
        <v>188</v>
      </c>
      <c r="Q1754" s="11">
        <v>20</v>
      </c>
      <c r="R1754" s="11">
        <f ca="1">IFERROR(__xludf.DUMMYFUNCTION("COUNTA(SPLIT($Q1754,CHAR(10),FALSE))"),1)</f>
        <v>1</v>
      </c>
      <c r="S1754" s="2">
        <v>0.98893631599999998</v>
      </c>
      <c r="T1754" s="2">
        <v>0.52528681099999996</v>
      </c>
      <c r="U1754" s="2">
        <v>102.74</v>
      </c>
      <c r="V1754" s="2">
        <v>1.39</v>
      </c>
      <c r="W1754" s="2">
        <v>-0.23</v>
      </c>
      <c r="X1754" s="2">
        <v>5</v>
      </c>
      <c r="Y1754" s="2">
        <v>6.14</v>
      </c>
      <c r="Z1754" s="2">
        <v>2.2069999999999999E-2</v>
      </c>
      <c r="AA1754" s="2">
        <v>1.259E-2</v>
      </c>
      <c r="AB1754" s="2">
        <v>29.887283400000001</v>
      </c>
    </row>
    <row r="1755" spans="1:28" x14ac:dyDescent="0.2">
      <c r="A1755" s="8">
        <v>3457</v>
      </c>
      <c r="B1755" s="5" t="s">
        <v>5919</v>
      </c>
      <c r="C1755" s="5" t="s">
        <v>5920</v>
      </c>
      <c r="D1755" s="5" t="s">
        <v>2855</v>
      </c>
      <c r="E1755" s="5" t="s">
        <v>5921</v>
      </c>
      <c r="F1755" s="10">
        <v>2013</v>
      </c>
      <c r="G1755" s="10" t="s">
        <v>68</v>
      </c>
      <c r="H1755" s="10"/>
      <c r="I1755" s="10">
        <v>1100</v>
      </c>
      <c r="J1755" s="10" t="s">
        <v>17</v>
      </c>
      <c r="K1755" s="10" t="s">
        <v>5030</v>
      </c>
      <c r="L1755" s="10" t="s">
        <v>18</v>
      </c>
      <c r="M1755" s="11">
        <v>1</v>
      </c>
      <c r="N1755" s="10">
        <v>1</v>
      </c>
      <c r="O1755" s="12" t="s">
        <v>5922</v>
      </c>
      <c r="P1755" s="11">
        <f ca="1">IFERROR(__xludf.DUMMYFUNCTION("COUNTA(SPLIT(Q1755,"" ""))"),188)</f>
        <v>188</v>
      </c>
      <c r="Q1755" s="11">
        <v>9</v>
      </c>
      <c r="R1755" s="11">
        <f ca="1">IFERROR(__xludf.DUMMYFUNCTION("COUNTA(SPLIT($Q1755,CHAR(10),FALSE))"),3)</f>
        <v>3</v>
      </c>
      <c r="S1755" s="2">
        <v>-1.857310214</v>
      </c>
      <c r="T1755" s="2">
        <v>0.52249408600000002</v>
      </c>
      <c r="U1755" s="2">
        <v>36.880000000000003</v>
      </c>
      <c r="V1755" s="2">
        <v>14.05</v>
      </c>
      <c r="W1755" s="2">
        <v>14.59</v>
      </c>
      <c r="X1755" s="2">
        <v>15</v>
      </c>
      <c r="Y1755" s="2">
        <v>11.35</v>
      </c>
      <c r="Z1755" s="2">
        <v>0.32812999999999998</v>
      </c>
      <c r="AA1755" s="2">
        <v>0.30701000000000001</v>
      </c>
      <c r="AB1755" s="2">
        <v>5.759500139</v>
      </c>
    </row>
    <row r="1756" spans="1:28" x14ac:dyDescent="0.2">
      <c r="A1756" s="8">
        <v>3458</v>
      </c>
      <c r="B1756" s="5" t="s">
        <v>5923</v>
      </c>
      <c r="C1756" s="5" t="s">
        <v>5924</v>
      </c>
      <c r="D1756" s="5"/>
      <c r="E1756" s="5" t="s">
        <v>5925</v>
      </c>
      <c r="F1756" s="10">
        <v>2013</v>
      </c>
      <c r="G1756" s="10" t="s">
        <v>68</v>
      </c>
      <c r="H1756" s="10"/>
      <c r="I1756" s="10">
        <v>1300</v>
      </c>
      <c r="J1756" s="10" t="s">
        <v>17</v>
      </c>
      <c r="K1756" s="10" t="s">
        <v>1354</v>
      </c>
      <c r="L1756" s="10" t="s">
        <v>18</v>
      </c>
      <c r="M1756" s="11">
        <v>1</v>
      </c>
      <c r="N1756" s="10">
        <v>1</v>
      </c>
      <c r="O1756" s="12" t="s">
        <v>5926</v>
      </c>
      <c r="P1756" s="11">
        <f ca="1">IFERROR(__xludf.DUMMYFUNCTION("COUNTA(SPLIT(Q1756,"" ""))"),148)</f>
        <v>148</v>
      </c>
      <c r="Q1756" s="11">
        <v>5</v>
      </c>
      <c r="R1756" s="11">
        <f ca="1">IFERROR(__xludf.DUMMYFUNCTION("COUNTA(SPLIT($Q1756,CHAR(10),FALSE))"),1)</f>
        <v>1</v>
      </c>
      <c r="S1756" s="2">
        <v>-1.1675593120000001</v>
      </c>
      <c r="T1756" s="2">
        <v>0.463047088</v>
      </c>
      <c r="U1756" s="2">
        <v>45.74</v>
      </c>
      <c r="V1756" s="2">
        <v>14.43</v>
      </c>
      <c r="W1756" s="2">
        <v>15.67</v>
      </c>
      <c r="X1756" s="2">
        <v>14</v>
      </c>
      <c r="Y1756" s="2">
        <v>8.8800000000000008</v>
      </c>
      <c r="Z1756" s="2">
        <v>0.24665999999999999</v>
      </c>
      <c r="AA1756" s="2">
        <v>0.25691999999999998</v>
      </c>
      <c r="AB1756" s="2">
        <v>19.276819230000001</v>
      </c>
    </row>
    <row r="1757" spans="1:28" x14ac:dyDescent="0.2">
      <c r="A1757" s="8">
        <v>3459</v>
      </c>
      <c r="B1757" s="5" t="s">
        <v>5927</v>
      </c>
      <c r="C1757" s="5" t="s">
        <v>5928</v>
      </c>
      <c r="D1757" s="5"/>
      <c r="E1757" s="5" t="s">
        <v>5929</v>
      </c>
      <c r="F1757" s="10">
        <v>2013</v>
      </c>
      <c r="G1757" s="10" t="s">
        <v>68</v>
      </c>
      <c r="H1757" s="10"/>
      <c r="I1757" s="10">
        <v>1100</v>
      </c>
      <c r="J1757" s="10" t="s">
        <v>17</v>
      </c>
      <c r="K1757" s="10" t="s">
        <v>1354</v>
      </c>
      <c r="L1757" s="10" t="s">
        <v>18</v>
      </c>
      <c r="M1757" s="11">
        <v>1</v>
      </c>
      <c r="N1757" s="10">
        <v>1</v>
      </c>
      <c r="O1757" s="12" t="s">
        <v>5930</v>
      </c>
      <c r="P1757" s="11">
        <f ca="1">IFERROR(__xludf.DUMMYFUNCTION("COUNTA(SPLIT(Q1757,"" ""))"),189)</f>
        <v>189</v>
      </c>
      <c r="Q1757" s="11">
        <v>11</v>
      </c>
      <c r="R1757" s="11">
        <f ca="1">IFERROR(__xludf.DUMMYFUNCTION("COUNTA(SPLIT($Q1757,CHAR(10),FALSE))"),1)</f>
        <v>1</v>
      </c>
      <c r="S1757" s="2">
        <v>4.5067823999999999E-2</v>
      </c>
      <c r="T1757" s="2">
        <v>0.51578768600000002</v>
      </c>
      <c r="U1757" s="2">
        <v>70.33</v>
      </c>
      <c r="V1757" s="2">
        <v>7.72</v>
      </c>
      <c r="W1757" s="2">
        <v>8.18</v>
      </c>
      <c r="X1757" s="2">
        <v>9</v>
      </c>
      <c r="Y1757" s="2">
        <v>7.5</v>
      </c>
      <c r="Z1757" s="2">
        <v>5.7540000000000001E-2</v>
      </c>
      <c r="AA1757" s="2">
        <v>3.6569999999999998E-2</v>
      </c>
      <c r="AB1757" s="2">
        <v>19.262220320000001</v>
      </c>
    </row>
    <row r="1758" spans="1:28" x14ac:dyDescent="0.2">
      <c r="A1758" s="8">
        <v>3460</v>
      </c>
      <c r="B1758" s="5" t="s">
        <v>1319</v>
      </c>
      <c r="C1758" s="5" t="s">
        <v>5931</v>
      </c>
      <c r="D1758" s="5"/>
      <c r="E1758" s="5" t="s">
        <v>5932</v>
      </c>
      <c r="F1758" s="10">
        <v>2013</v>
      </c>
      <c r="G1758" s="10" t="s">
        <v>68</v>
      </c>
      <c r="H1758" s="10" t="s">
        <v>1338</v>
      </c>
      <c r="I1758" s="10">
        <v>1100</v>
      </c>
      <c r="J1758" s="10" t="s">
        <v>877</v>
      </c>
      <c r="K1758" s="10" t="s">
        <v>1323</v>
      </c>
      <c r="L1758" s="10" t="s">
        <v>18</v>
      </c>
      <c r="M1758" s="11">
        <v>1</v>
      </c>
      <c r="N1758" s="10">
        <v>1</v>
      </c>
      <c r="O1758" s="12" t="s">
        <v>5933</v>
      </c>
      <c r="P1758" s="11">
        <f ca="1">IFERROR(__xludf.DUMMYFUNCTION("COUNTA(SPLIT(Q1758,"" ""))"),164)</f>
        <v>164</v>
      </c>
      <c r="Q1758" s="11">
        <v>11</v>
      </c>
      <c r="R1758" s="11">
        <f ca="1">IFERROR(__xludf.DUMMYFUNCTION("COUNTA(SPLIT($Q1758,CHAR(10),FALSE))"),4)</f>
        <v>4</v>
      </c>
      <c r="S1758" s="2">
        <v>-2.301071222</v>
      </c>
      <c r="T1758" s="2">
        <v>0.48392412699999998</v>
      </c>
      <c r="U1758" s="2">
        <v>79.040000000000006</v>
      </c>
      <c r="V1758" s="2">
        <v>6.03</v>
      </c>
      <c r="W1758" s="2">
        <v>7.01</v>
      </c>
      <c r="X1758" s="2">
        <v>8</v>
      </c>
      <c r="Y1758" s="2">
        <v>7.12</v>
      </c>
      <c r="Z1758" s="2">
        <v>0.14494000000000001</v>
      </c>
      <c r="AA1758" s="2">
        <v>0.13722000000000001</v>
      </c>
      <c r="AB1758" s="2">
        <v>18.193218340000001</v>
      </c>
    </row>
    <row r="1759" spans="1:28" x14ac:dyDescent="0.2">
      <c r="A1759" s="8">
        <v>3461</v>
      </c>
      <c r="B1759" s="5" t="s">
        <v>1319</v>
      </c>
      <c r="C1759" s="5" t="s">
        <v>5934</v>
      </c>
      <c r="D1759" s="5"/>
      <c r="E1759" s="5" t="s">
        <v>5935</v>
      </c>
      <c r="F1759" s="10">
        <v>2013</v>
      </c>
      <c r="G1759" s="10" t="s">
        <v>68</v>
      </c>
      <c r="H1759" s="10" t="s">
        <v>1338</v>
      </c>
      <c r="I1759" s="10">
        <v>1300</v>
      </c>
      <c r="J1759" s="10" t="s">
        <v>51</v>
      </c>
      <c r="K1759" s="10" t="s">
        <v>1323</v>
      </c>
      <c r="L1759" s="10" t="s">
        <v>18</v>
      </c>
      <c r="M1759" s="11">
        <v>1</v>
      </c>
      <c r="N1759" s="10">
        <v>1</v>
      </c>
      <c r="O1759" s="12" t="s">
        <v>5936</v>
      </c>
      <c r="P1759" s="11">
        <f ca="1">IFERROR(__xludf.DUMMYFUNCTION("COUNTA(SPLIT(Q1759,"" ""))"),148)</f>
        <v>148</v>
      </c>
      <c r="Q1759" s="11">
        <v>9</v>
      </c>
      <c r="R1759" s="11">
        <f ca="1">IFERROR(__xludf.DUMMYFUNCTION("COUNTA(SPLIT($Q1759,CHAR(10),FALSE))"),5)</f>
        <v>5</v>
      </c>
      <c r="S1759" s="2">
        <v>-2.808524781</v>
      </c>
      <c r="T1759" s="2">
        <v>0.56193006899999998</v>
      </c>
      <c r="U1759" s="2">
        <v>34.96</v>
      </c>
      <c r="V1759" s="2">
        <v>12.58</v>
      </c>
      <c r="W1759" s="2">
        <v>11.58</v>
      </c>
      <c r="X1759" s="2">
        <v>14</v>
      </c>
      <c r="Y1759" s="2">
        <v>12.68</v>
      </c>
      <c r="Z1759" s="2">
        <v>0.45256000000000002</v>
      </c>
      <c r="AA1759" s="2">
        <v>0.44996999999999998</v>
      </c>
      <c r="AB1759" s="2">
        <v>6.4330026870000001</v>
      </c>
    </row>
    <row r="1760" spans="1:28" x14ac:dyDescent="0.2">
      <c r="A1760" s="8">
        <v>3462</v>
      </c>
      <c r="B1760" s="5" t="s">
        <v>5937</v>
      </c>
      <c r="C1760" s="5" t="s">
        <v>5938</v>
      </c>
      <c r="D1760" s="5"/>
      <c r="E1760" s="5" t="s">
        <v>5939</v>
      </c>
      <c r="F1760" s="10">
        <v>2013</v>
      </c>
      <c r="G1760" s="10" t="s">
        <v>68</v>
      </c>
      <c r="H1760" s="10"/>
      <c r="I1760" s="10">
        <v>1100</v>
      </c>
      <c r="J1760" s="10" t="s">
        <v>17</v>
      </c>
      <c r="K1760" s="10" t="s">
        <v>1354</v>
      </c>
      <c r="L1760" s="10" t="s">
        <v>18</v>
      </c>
      <c r="M1760" s="11">
        <v>1</v>
      </c>
      <c r="N1760" s="10">
        <v>1</v>
      </c>
      <c r="O1760" s="12" t="s">
        <v>5940</v>
      </c>
      <c r="P1760" s="11">
        <f ca="1">IFERROR(__xludf.DUMMYFUNCTION("COUNTA(SPLIT(Q1760,"" ""))"),157)</f>
        <v>157</v>
      </c>
      <c r="Q1760" s="11">
        <v>9</v>
      </c>
      <c r="R1760" s="11">
        <f ca="1">IFERROR(__xludf.DUMMYFUNCTION("COUNTA(SPLIT($Q1760,CHAR(10),FALSE))"),1)</f>
        <v>1</v>
      </c>
      <c r="S1760" s="2">
        <v>-2.0727038160000002</v>
      </c>
      <c r="T1760" s="2">
        <v>0.51901747799999998</v>
      </c>
      <c r="U1760" s="2">
        <v>44.45</v>
      </c>
      <c r="V1760" s="2">
        <v>11.42</v>
      </c>
      <c r="W1760" s="2">
        <v>11.94</v>
      </c>
      <c r="X1760" s="2">
        <v>12</v>
      </c>
      <c r="Y1760" s="2">
        <v>9.6</v>
      </c>
      <c r="Z1760" s="2">
        <v>0.32178000000000001</v>
      </c>
      <c r="AA1760" s="2">
        <v>0.33285999999999999</v>
      </c>
      <c r="AB1760" s="2">
        <v>17.02487897</v>
      </c>
    </row>
    <row r="1761" spans="1:28" x14ac:dyDescent="0.2">
      <c r="A1761" s="8">
        <v>3463</v>
      </c>
      <c r="B1761" s="5" t="s">
        <v>1319</v>
      </c>
      <c r="C1761" s="5" t="s">
        <v>5941</v>
      </c>
      <c r="D1761" s="5"/>
      <c r="E1761" s="5" t="s">
        <v>5942</v>
      </c>
      <c r="F1761" s="10">
        <v>2013</v>
      </c>
      <c r="G1761" s="10" t="s">
        <v>68</v>
      </c>
      <c r="H1761" s="10" t="s">
        <v>1338</v>
      </c>
      <c r="I1761" s="10">
        <v>1300</v>
      </c>
      <c r="J1761" s="10" t="s">
        <v>877</v>
      </c>
      <c r="K1761" s="10" t="s">
        <v>1323</v>
      </c>
      <c r="L1761" s="10" t="s">
        <v>18</v>
      </c>
      <c r="M1761" s="11">
        <v>1</v>
      </c>
      <c r="N1761" s="10">
        <v>1</v>
      </c>
      <c r="O1761" s="12" t="s">
        <v>5943</v>
      </c>
      <c r="P1761" s="11">
        <f ca="1">IFERROR(__xludf.DUMMYFUNCTION("COUNTA(SPLIT(Q1761,"" ""))"),152)</f>
        <v>152</v>
      </c>
      <c r="Q1761" s="11">
        <v>9</v>
      </c>
      <c r="R1761" s="11">
        <f ca="1">IFERROR(__xludf.DUMMYFUNCTION("COUNTA(SPLIT($Q1761,CHAR(10),FALSE))"),5)</f>
        <v>5</v>
      </c>
      <c r="S1761" s="2">
        <v>-3.3524383910000002</v>
      </c>
      <c r="T1761" s="2">
        <v>0.61825825599999995</v>
      </c>
      <c r="U1761" s="2">
        <v>39.49</v>
      </c>
      <c r="V1761" s="2">
        <v>12.25</v>
      </c>
      <c r="W1761" s="2">
        <v>13.23</v>
      </c>
      <c r="X1761" s="2">
        <v>14</v>
      </c>
      <c r="Y1761" s="2">
        <v>11.9</v>
      </c>
      <c r="Z1761" s="2">
        <v>0.4753</v>
      </c>
      <c r="AA1761" s="2">
        <v>0.46582000000000001</v>
      </c>
      <c r="AB1761" s="2">
        <v>4.6193807749999998</v>
      </c>
    </row>
    <row r="1762" spans="1:28" x14ac:dyDescent="0.2">
      <c r="A1762" s="8">
        <v>3464</v>
      </c>
      <c r="B1762" s="5" t="s">
        <v>5944</v>
      </c>
      <c r="C1762" s="5" t="s">
        <v>5945</v>
      </c>
      <c r="D1762" s="5"/>
      <c r="E1762" s="5" t="s">
        <v>5946</v>
      </c>
      <c r="F1762" s="10">
        <v>2013</v>
      </c>
      <c r="G1762" s="10" t="s">
        <v>68</v>
      </c>
      <c r="H1762" s="10"/>
      <c r="I1762" s="10">
        <v>1300</v>
      </c>
      <c r="J1762" s="10" t="s">
        <v>17</v>
      </c>
      <c r="K1762" s="10" t="s">
        <v>1354</v>
      </c>
      <c r="L1762" s="10" t="s">
        <v>18</v>
      </c>
      <c r="M1762" s="11">
        <v>1</v>
      </c>
      <c r="N1762" s="10">
        <v>1</v>
      </c>
      <c r="O1762" s="12" t="s">
        <v>5947</v>
      </c>
      <c r="P1762" s="11">
        <f ca="1">IFERROR(__xludf.DUMMYFUNCTION("COUNTA(SPLIT(Q1762,"" ""))"),151)</f>
        <v>151</v>
      </c>
      <c r="Q1762" s="11">
        <v>6</v>
      </c>
      <c r="R1762" s="11">
        <f ca="1">IFERROR(__xludf.DUMMYFUNCTION("COUNTA(SPLIT($Q1762,CHAR(10),FALSE))"),2)</f>
        <v>2</v>
      </c>
      <c r="S1762" s="2">
        <v>0.574606638</v>
      </c>
      <c r="T1762" s="2">
        <v>0.50889572699999996</v>
      </c>
      <c r="U1762" s="2">
        <v>58.67</v>
      </c>
      <c r="V1762" s="2">
        <v>11.37</v>
      </c>
      <c r="W1762" s="2">
        <v>14.04</v>
      </c>
      <c r="X1762" s="2">
        <v>11</v>
      </c>
      <c r="Y1762" s="2">
        <v>7.91</v>
      </c>
      <c r="Z1762" s="2">
        <v>0.13275000000000001</v>
      </c>
      <c r="AA1762" s="2">
        <v>0.13408</v>
      </c>
      <c r="AB1762" s="2">
        <v>14.02590811</v>
      </c>
    </row>
    <row r="1763" spans="1:28" x14ac:dyDescent="0.2">
      <c r="A1763" s="8">
        <v>3465</v>
      </c>
      <c r="B1763" s="5" t="s">
        <v>1319</v>
      </c>
      <c r="C1763" s="5" t="s">
        <v>5948</v>
      </c>
      <c r="D1763" s="5"/>
      <c r="E1763" s="5" t="s">
        <v>5949</v>
      </c>
      <c r="F1763" s="10">
        <v>2013</v>
      </c>
      <c r="G1763" s="10" t="s">
        <v>68</v>
      </c>
      <c r="H1763" s="10" t="s">
        <v>1338</v>
      </c>
      <c r="I1763" s="10">
        <v>1100</v>
      </c>
      <c r="J1763" s="10" t="s">
        <v>51</v>
      </c>
      <c r="K1763" s="10" t="s">
        <v>1323</v>
      </c>
      <c r="L1763" s="10" t="s">
        <v>18</v>
      </c>
      <c r="M1763" s="11">
        <v>1</v>
      </c>
      <c r="N1763" s="10">
        <v>1</v>
      </c>
      <c r="O1763" s="12" t="s">
        <v>5950</v>
      </c>
      <c r="P1763" s="11">
        <f ca="1">IFERROR(__xludf.DUMMYFUNCTION("COUNTA(SPLIT(Q1763,"" ""))"),162)</f>
        <v>162</v>
      </c>
      <c r="Q1763" s="11">
        <v>12</v>
      </c>
      <c r="R1763" s="11">
        <f ca="1">IFERROR(__xludf.DUMMYFUNCTION("COUNTA(SPLIT($Q1763,CHAR(10),FALSE))"),6)</f>
        <v>6</v>
      </c>
      <c r="S1763" s="2">
        <v>-1.04090342</v>
      </c>
      <c r="T1763" s="2">
        <v>0.48658022299999998</v>
      </c>
      <c r="U1763" s="2">
        <v>59.68</v>
      </c>
      <c r="V1763" s="2">
        <v>8.41</v>
      </c>
      <c r="W1763" s="2">
        <v>9.01</v>
      </c>
      <c r="X1763" s="2">
        <v>11</v>
      </c>
      <c r="Y1763" s="2">
        <v>9.69</v>
      </c>
      <c r="Z1763" s="2">
        <v>0.38495000000000001</v>
      </c>
      <c r="AA1763" s="2">
        <v>0.37631999999999999</v>
      </c>
      <c r="AB1763" s="2">
        <v>12.860157360000001</v>
      </c>
    </row>
    <row r="1764" spans="1:28" x14ac:dyDescent="0.2">
      <c r="A1764" s="8">
        <v>3466</v>
      </c>
      <c r="B1764" s="5" t="s">
        <v>5951</v>
      </c>
      <c r="C1764" s="5" t="s">
        <v>5952</v>
      </c>
      <c r="D1764" s="5"/>
      <c r="E1764" s="5" t="s">
        <v>5953</v>
      </c>
      <c r="F1764" s="10">
        <v>2013</v>
      </c>
      <c r="G1764" s="10" t="s">
        <v>68</v>
      </c>
      <c r="H1764" s="10"/>
      <c r="I1764" s="10">
        <v>1300</v>
      </c>
      <c r="J1764" s="10" t="s">
        <v>17</v>
      </c>
      <c r="K1764" s="10" t="s">
        <v>1354</v>
      </c>
      <c r="L1764" s="10" t="s">
        <v>18</v>
      </c>
      <c r="M1764" s="11">
        <v>1</v>
      </c>
      <c r="N1764" s="10">
        <v>1</v>
      </c>
      <c r="O1764" s="12" t="s">
        <v>5954</v>
      </c>
      <c r="P1764" s="11">
        <f ca="1">IFERROR(__xludf.DUMMYFUNCTION("COUNTA(SPLIT(Q1764,"" ""))"),192)</f>
        <v>192</v>
      </c>
      <c r="Q1764" s="11">
        <v>7</v>
      </c>
      <c r="R1764" s="11">
        <f ca="1">IFERROR(__xludf.DUMMYFUNCTION("COUNTA(SPLIT($Q1764,CHAR(10),FALSE))"),2)</f>
        <v>2</v>
      </c>
      <c r="S1764" s="2">
        <v>-1.815882336</v>
      </c>
      <c r="T1764" s="2">
        <v>0.51510480300000006</v>
      </c>
      <c r="U1764" s="2">
        <v>41.64</v>
      </c>
      <c r="V1764" s="2">
        <v>13.44</v>
      </c>
      <c r="W1764" s="2">
        <v>15.69</v>
      </c>
      <c r="X1764" s="2">
        <v>13</v>
      </c>
      <c r="Y1764" s="2">
        <v>11.13</v>
      </c>
      <c r="Z1764" s="2">
        <v>0.25568000000000002</v>
      </c>
      <c r="AA1764" s="2">
        <v>0.24113000000000001</v>
      </c>
      <c r="AB1764" s="2">
        <v>9.5835321069999999</v>
      </c>
    </row>
    <row r="1765" spans="1:28" x14ac:dyDescent="0.2">
      <c r="A1765" s="8">
        <v>3467</v>
      </c>
      <c r="B1765" s="5" t="s">
        <v>5955</v>
      </c>
      <c r="C1765" s="5" t="s">
        <v>5956</v>
      </c>
      <c r="D1765" s="5"/>
      <c r="E1765" s="5" t="s">
        <v>5957</v>
      </c>
      <c r="F1765" s="10">
        <v>2013</v>
      </c>
      <c r="G1765" s="10" t="s">
        <v>68</v>
      </c>
      <c r="H1765" s="10"/>
      <c r="I1765" s="10">
        <v>1500</v>
      </c>
      <c r="J1765" s="10" t="s">
        <v>17</v>
      </c>
      <c r="K1765" s="10" t="s">
        <v>1354</v>
      </c>
      <c r="L1765" s="10" t="s">
        <v>18</v>
      </c>
      <c r="M1765" s="11">
        <v>1</v>
      </c>
      <c r="N1765" s="10">
        <v>1</v>
      </c>
      <c r="O1765" s="12" t="s">
        <v>5958</v>
      </c>
      <c r="P1765" s="11">
        <f ca="1">IFERROR(__xludf.DUMMYFUNCTION("COUNTA(SPLIT(Q1765,"" ""))"),160)</f>
        <v>160</v>
      </c>
      <c r="Q1765" s="11">
        <v>6</v>
      </c>
      <c r="R1765" s="11">
        <f ca="1">IFERROR(__xludf.DUMMYFUNCTION("COUNTA(SPLIT($Q1765,CHAR(10),FALSE))"),2)</f>
        <v>2</v>
      </c>
      <c r="S1765" s="2">
        <v>-0.842188983</v>
      </c>
      <c r="T1765" s="2">
        <v>0.53319673999999995</v>
      </c>
      <c r="U1765" s="2">
        <v>30.53</v>
      </c>
      <c r="V1765" s="2">
        <v>15.79</v>
      </c>
      <c r="W1765" s="2">
        <v>17.23</v>
      </c>
      <c r="X1765" s="2">
        <v>16</v>
      </c>
      <c r="Y1765" s="2">
        <v>10.38</v>
      </c>
      <c r="Z1765" s="2">
        <v>0.32579999999999998</v>
      </c>
      <c r="AA1765" s="2">
        <v>0.32435000000000003</v>
      </c>
      <c r="AB1765" s="2">
        <v>5.0454279780000002</v>
      </c>
    </row>
    <row r="1766" spans="1:28" x14ac:dyDescent="0.2">
      <c r="A1766" s="8">
        <v>3468</v>
      </c>
      <c r="B1766" s="5" t="s">
        <v>5694</v>
      </c>
      <c r="C1766" s="5" t="s">
        <v>5959</v>
      </c>
      <c r="D1766" s="5" t="s">
        <v>2705</v>
      </c>
      <c r="E1766" s="14" t="s">
        <v>1402</v>
      </c>
      <c r="F1766" s="10">
        <v>2013</v>
      </c>
      <c r="G1766" s="10" t="s">
        <v>16</v>
      </c>
      <c r="H1766" s="10"/>
      <c r="I1766" s="10">
        <v>700</v>
      </c>
      <c r="J1766" s="10" t="s">
        <v>17</v>
      </c>
      <c r="K1766" s="10" t="s">
        <v>1354</v>
      </c>
      <c r="L1766" s="10" t="s">
        <v>18</v>
      </c>
      <c r="M1766" s="11">
        <v>1</v>
      </c>
      <c r="N1766" s="10">
        <v>1</v>
      </c>
      <c r="O1766" s="12" t="s">
        <v>5960</v>
      </c>
      <c r="P1766" s="11">
        <f ca="1">IFERROR(__xludf.DUMMYFUNCTION("COUNTA(SPLIT(Q1766,"" ""))"),182)</f>
        <v>182</v>
      </c>
      <c r="Q1766" s="11">
        <v>12</v>
      </c>
      <c r="R1766" s="11">
        <f ca="1">IFERROR(__xludf.DUMMYFUNCTION("COUNTA(SPLIT($Q1766,CHAR(10),FALSE))"),1)</f>
        <v>1</v>
      </c>
      <c r="S1766" s="2">
        <v>-0.10021656900000001</v>
      </c>
      <c r="T1766" s="2">
        <v>0.47838732499999997</v>
      </c>
      <c r="U1766" s="2">
        <v>88.25</v>
      </c>
      <c r="V1766" s="2">
        <v>4.72</v>
      </c>
      <c r="W1766" s="2">
        <v>5.08</v>
      </c>
      <c r="X1766" s="2">
        <v>7</v>
      </c>
      <c r="Y1766" s="2">
        <v>5.26</v>
      </c>
      <c r="Z1766" s="2">
        <v>6.2199999999999998E-3</v>
      </c>
      <c r="AA1766" s="2">
        <v>7.7799999999999996E-3</v>
      </c>
      <c r="AB1766" s="2">
        <v>21.114024229999998</v>
      </c>
    </row>
    <row r="1767" spans="1:28" x14ac:dyDescent="0.2">
      <c r="A1767" s="8">
        <v>3470</v>
      </c>
      <c r="B1767" s="5" t="s">
        <v>5961</v>
      </c>
      <c r="C1767" s="5" t="s">
        <v>5962</v>
      </c>
      <c r="D1767" s="5"/>
      <c r="E1767" s="5" t="s">
        <v>5963</v>
      </c>
      <c r="F1767" s="10">
        <v>2013</v>
      </c>
      <c r="G1767" s="10" t="s">
        <v>68</v>
      </c>
      <c r="H1767" s="10"/>
      <c r="I1767" s="10">
        <v>1500</v>
      </c>
      <c r="J1767" s="10" t="s">
        <v>51</v>
      </c>
      <c r="K1767" s="10" t="s">
        <v>1354</v>
      </c>
      <c r="L1767" s="10" t="s">
        <v>22</v>
      </c>
      <c r="M1767" s="11">
        <v>2</v>
      </c>
      <c r="N1767" s="10">
        <v>1.5</v>
      </c>
      <c r="O1767" s="12" t="s">
        <v>5964</v>
      </c>
      <c r="P1767" s="11">
        <f ca="1">IFERROR(__xludf.DUMMYFUNCTION("COUNTA(SPLIT(Q1767,"" ""))"),143)</f>
        <v>143</v>
      </c>
      <c r="Q1767" s="11">
        <v>7</v>
      </c>
      <c r="R1767" s="11">
        <f ca="1">IFERROR(__xludf.DUMMYFUNCTION("COUNTA(SPLIT($Q1767,CHAR(10),FALSE))"),2)</f>
        <v>2</v>
      </c>
      <c r="S1767" s="2">
        <v>-1.8552114820000001</v>
      </c>
      <c r="T1767" s="2">
        <v>0.49736722300000002</v>
      </c>
      <c r="U1767" s="2">
        <v>25.57</v>
      </c>
      <c r="V1767" s="2">
        <v>14.8</v>
      </c>
      <c r="W1767" s="2">
        <v>15.54</v>
      </c>
      <c r="X1767" s="2">
        <v>16</v>
      </c>
      <c r="Y1767" s="2">
        <v>11.46</v>
      </c>
      <c r="Z1767" s="2">
        <v>0.35350999999999999</v>
      </c>
      <c r="AA1767" s="2">
        <v>0.35852000000000001</v>
      </c>
      <c r="AB1767" s="2">
        <v>0.40571477900000003</v>
      </c>
    </row>
    <row r="1768" spans="1:28" x14ac:dyDescent="0.2">
      <c r="A1768" s="8">
        <v>3471</v>
      </c>
      <c r="B1768" s="5" t="s">
        <v>5965</v>
      </c>
      <c r="C1768" s="5" t="s">
        <v>5966</v>
      </c>
      <c r="D1768" s="5"/>
      <c r="E1768" s="5" t="s">
        <v>5967</v>
      </c>
      <c r="F1768" s="10">
        <v>2013</v>
      </c>
      <c r="G1768" s="10" t="s">
        <v>68</v>
      </c>
      <c r="H1768" s="10"/>
      <c r="I1768" s="10">
        <v>1100</v>
      </c>
      <c r="J1768" s="10" t="s">
        <v>17</v>
      </c>
      <c r="K1768" s="10" t="s">
        <v>1354</v>
      </c>
      <c r="L1768" s="10" t="s">
        <v>18</v>
      </c>
      <c r="M1768" s="11">
        <v>1</v>
      </c>
      <c r="N1768" s="10">
        <v>1</v>
      </c>
      <c r="O1768" s="12" t="s">
        <v>5968</v>
      </c>
      <c r="P1768" s="11">
        <f ca="1">IFERROR(__xludf.DUMMYFUNCTION("COUNTA(SPLIT(Q1768,"" ""))"),175)</f>
        <v>175</v>
      </c>
      <c r="Q1768" s="11">
        <v>8</v>
      </c>
      <c r="R1768" s="11">
        <f ca="1">IFERROR(__xludf.DUMMYFUNCTION("COUNTA(SPLIT($Q1768,CHAR(10),FALSE))"),1)</f>
        <v>1</v>
      </c>
      <c r="S1768" s="2">
        <v>-0.24491310999999999</v>
      </c>
      <c r="T1768" s="2">
        <v>0.46729890499999999</v>
      </c>
      <c r="U1768" s="2">
        <v>69.62</v>
      </c>
      <c r="V1768" s="2">
        <v>9.01</v>
      </c>
      <c r="W1768" s="2">
        <v>9.89</v>
      </c>
      <c r="X1768" s="2">
        <v>9</v>
      </c>
      <c r="Y1768" s="2">
        <v>7.33</v>
      </c>
      <c r="Z1768" s="2">
        <v>0.14448</v>
      </c>
      <c r="AA1768" s="2">
        <v>0.15812999999999999</v>
      </c>
      <c r="AB1768" s="2">
        <v>15.8006019</v>
      </c>
    </row>
    <row r="1769" spans="1:28" x14ac:dyDescent="0.2">
      <c r="A1769" s="8">
        <v>3472</v>
      </c>
      <c r="B1769" s="5" t="s">
        <v>5969</v>
      </c>
      <c r="C1769" s="5" t="s">
        <v>5970</v>
      </c>
      <c r="D1769" s="5" t="s">
        <v>2855</v>
      </c>
      <c r="E1769" s="5" t="s">
        <v>5971</v>
      </c>
      <c r="F1769" s="10">
        <v>2013</v>
      </c>
      <c r="G1769" s="10" t="s">
        <v>68</v>
      </c>
      <c r="H1769" s="10"/>
      <c r="I1769" s="10">
        <v>900</v>
      </c>
      <c r="J1769" s="10" t="s">
        <v>17</v>
      </c>
      <c r="K1769" s="10" t="s">
        <v>5124</v>
      </c>
      <c r="L1769" s="10" t="s">
        <v>18</v>
      </c>
      <c r="M1769" s="11">
        <v>1</v>
      </c>
      <c r="N1769" s="10">
        <v>1</v>
      </c>
      <c r="O1769" s="12" t="s">
        <v>5972</v>
      </c>
      <c r="P1769" s="11">
        <f ca="1">IFERROR(__xludf.DUMMYFUNCTION("COUNTA(SPLIT(Q1769,"" ""))"),178)</f>
        <v>178</v>
      </c>
      <c r="Q1769" s="11">
        <v>13</v>
      </c>
      <c r="R1769" s="11">
        <f ca="1">IFERROR(__xludf.DUMMYFUNCTION("COUNTA(SPLIT($Q1769,CHAR(10),FALSE))"),2)</f>
        <v>2</v>
      </c>
      <c r="S1769" s="2">
        <v>0.37549859600000002</v>
      </c>
      <c r="T1769" s="2">
        <v>0.51528068299999996</v>
      </c>
      <c r="U1769" s="2">
        <v>72.459999999999994</v>
      </c>
      <c r="V1769" s="2">
        <v>6.59</v>
      </c>
      <c r="W1769" s="2">
        <v>5.73</v>
      </c>
      <c r="X1769" s="2">
        <v>9</v>
      </c>
      <c r="Y1769" s="2">
        <v>6.87</v>
      </c>
      <c r="Z1769" s="2">
        <v>0.15945999999999999</v>
      </c>
      <c r="AA1769" s="2">
        <v>0.15815000000000001</v>
      </c>
      <c r="AB1769" s="2">
        <v>24.139682440000001</v>
      </c>
    </row>
    <row r="1770" spans="1:28" x14ac:dyDescent="0.2">
      <c r="A1770" s="8">
        <v>3473</v>
      </c>
      <c r="B1770" s="5" t="s">
        <v>5973</v>
      </c>
      <c r="C1770" s="5" t="s">
        <v>5974</v>
      </c>
      <c r="D1770" s="5"/>
      <c r="E1770" s="5" t="s">
        <v>5975</v>
      </c>
      <c r="F1770" s="10">
        <v>2013</v>
      </c>
      <c r="G1770" s="10" t="s">
        <v>16</v>
      </c>
      <c r="H1770" s="10"/>
      <c r="I1770" s="10">
        <v>700</v>
      </c>
      <c r="J1770" s="10" t="s">
        <v>17</v>
      </c>
      <c r="K1770" s="10" t="s">
        <v>1354</v>
      </c>
      <c r="L1770" s="10" t="s">
        <v>18</v>
      </c>
      <c r="M1770" s="11">
        <v>1</v>
      </c>
      <c r="N1770" s="10">
        <v>1</v>
      </c>
      <c r="O1770" s="12" t="s">
        <v>5976</v>
      </c>
      <c r="P1770" s="11">
        <f ca="1">IFERROR(__xludf.DUMMYFUNCTION("COUNTA(SPLIT(Q1770,"" ""))"),185)</f>
        <v>185</v>
      </c>
      <c r="Q1770" s="11">
        <v>19</v>
      </c>
      <c r="R1770" s="11">
        <f ca="1">IFERROR(__xludf.DUMMYFUNCTION("COUNTA(SPLIT($Q1770,CHAR(10),FALSE))"),4)</f>
        <v>4</v>
      </c>
      <c r="S1770" s="2">
        <v>0.11325983100000001</v>
      </c>
      <c r="T1770" s="2">
        <v>0.47423401900000001</v>
      </c>
      <c r="U1770" s="2">
        <v>75.81</v>
      </c>
      <c r="V1770" s="2">
        <v>5.25</v>
      </c>
      <c r="W1770" s="2">
        <v>4.3099999999999996</v>
      </c>
      <c r="X1770" s="2">
        <v>9</v>
      </c>
      <c r="Y1770" s="2">
        <v>5.93</v>
      </c>
      <c r="Z1770" s="2">
        <v>0.11185</v>
      </c>
      <c r="AA1770" s="2">
        <v>0.10217</v>
      </c>
      <c r="AB1770" s="2">
        <v>18.21741338</v>
      </c>
    </row>
    <row r="1771" spans="1:28" x14ac:dyDescent="0.2">
      <c r="A1771" s="8">
        <v>3474</v>
      </c>
      <c r="B1771" s="5" t="s">
        <v>5977</v>
      </c>
      <c r="C1771" s="5" t="s">
        <v>5978</v>
      </c>
      <c r="D1771" s="5"/>
      <c r="E1771" s="5" t="s">
        <v>5979</v>
      </c>
      <c r="F1771" s="10">
        <v>2013</v>
      </c>
      <c r="G1771" s="10" t="s">
        <v>68</v>
      </c>
      <c r="H1771" s="10"/>
      <c r="I1771" s="10">
        <v>700</v>
      </c>
      <c r="J1771" s="10" t="s">
        <v>17</v>
      </c>
      <c r="K1771" s="10" t="s">
        <v>1354</v>
      </c>
      <c r="L1771" s="10" t="s">
        <v>18</v>
      </c>
      <c r="M1771" s="11">
        <v>1</v>
      </c>
      <c r="N1771" s="10">
        <v>1</v>
      </c>
      <c r="O1771" s="12" t="s">
        <v>5980</v>
      </c>
      <c r="P1771" s="11">
        <f ca="1">IFERROR(__xludf.DUMMYFUNCTION("COUNTA(SPLIT(Q1771,"" ""))"),199)</f>
        <v>199</v>
      </c>
      <c r="Q1771" s="11">
        <v>16</v>
      </c>
      <c r="R1771" s="11">
        <f ca="1">IFERROR(__xludf.DUMMYFUNCTION("COUNTA(SPLIT($Q1771,CHAR(10),FALSE))"),4)</f>
        <v>4</v>
      </c>
      <c r="S1771" s="2">
        <v>0.233040154</v>
      </c>
      <c r="T1771" s="2">
        <v>0.51202223499999999</v>
      </c>
      <c r="U1771" s="2">
        <v>82.13</v>
      </c>
      <c r="V1771" s="2">
        <v>4.93</v>
      </c>
      <c r="W1771" s="2">
        <v>4.3</v>
      </c>
      <c r="X1771" s="2">
        <v>8</v>
      </c>
      <c r="Y1771" s="2">
        <v>5.12</v>
      </c>
      <c r="Z1771" s="2">
        <v>5.4059999999999997E-2</v>
      </c>
      <c r="AA1771" s="2">
        <v>2.9389999999999999E-2</v>
      </c>
      <c r="AB1771" s="2">
        <v>28.948929020000001</v>
      </c>
    </row>
    <row r="1772" spans="1:28" x14ac:dyDescent="0.2">
      <c r="A1772" s="8">
        <v>3475</v>
      </c>
      <c r="B1772" s="5" t="s">
        <v>5027</v>
      </c>
      <c r="C1772" s="5" t="s">
        <v>5981</v>
      </c>
      <c r="D1772" s="5" t="s">
        <v>2855</v>
      </c>
      <c r="E1772" s="5" t="s">
        <v>5982</v>
      </c>
      <c r="F1772" s="10">
        <v>2013</v>
      </c>
      <c r="G1772" s="10" t="s">
        <v>68</v>
      </c>
      <c r="H1772" s="10"/>
      <c r="I1772" s="10">
        <v>1300</v>
      </c>
      <c r="J1772" s="10" t="s">
        <v>17</v>
      </c>
      <c r="K1772" s="10" t="s">
        <v>5030</v>
      </c>
      <c r="L1772" s="10" t="s">
        <v>18</v>
      </c>
      <c r="M1772" s="11">
        <v>1</v>
      </c>
      <c r="N1772" s="10">
        <v>1</v>
      </c>
      <c r="O1772" s="12" t="s">
        <v>5983</v>
      </c>
      <c r="P1772" s="11">
        <f ca="1">IFERROR(__xludf.DUMMYFUNCTION("COUNTA(SPLIT(Q1772,"" ""))"),162)</f>
        <v>162</v>
      </c>
      <c r="Q1772" s="11">
        <v>7</v>
      </c>
      <c r="R1772" s="11">
        <f ca="1">IFERROR(__xludf.DUMMYFUNCTION("COUNTA(SPLIT($Q1772,CHAR(10),FALSE))"),1)</f>
        <v>1</v>
      </c>
      <c r="S1772" s="2">
        <v>-0.60500230600000005</v>
      </c>
      <c r="T1772" s="2">
        <v>0.47662011599999998</v>
      </c>
      <c r="U1772" s="2">
        <v>45.32</v>
      </c>
      <c r="V1772" s="2">
        <v>12.76</v>
      </c>
      <c r="W1772" s="2">
        <v>12.69</v>
      </c>
      <c r="X1772" s="2">
        <v>14</v>
      </c>
      <c r="Y1772" s="2">
        <v>9.61</v>
      </c>
      <c r="Z1772" s="2">
        <v>0.29984</v>
      </c>
      <c r="AA1772" s="2">
        <v>0.29984</v>
      </c>
      <c r="AB1772" s="2">
        <v>9.6660718859999992</v>
      </c>
    </row>
    <row r="1773" spans="1:28" x14ac:dyDescent="0.2">
      <c r="A1773" s="8">
        <v>3476</v>
      </c>
      <c r="B1773" s="5" t="s">
        <v>5027</v>
      </c>
      <c r="C1773" s="5" t="s">
        <v>5984</v>
      </c>
      <c r="D1773" s="5" t="s">
        <v>2855</v>
      </c>
      <c r="E1773" s="5" t="s">
        <v>5985</v>
      </c>
      <c r="F1773" s="10">
        <v>2013</v>
      </c>
      <c r="G1773" s="10" t="s">
        <v>68</v>
      </c>
      <c r="H1773" s="10"/>
      <c r="I1773" s="10">
        <v>1300</v>
      </c>
      <c r="J1773" s="10" t="s">
        <v>17</v>
      </c>
      <c r="K1773" s="10" t="s">
        <v>5030</v>
      </c>
      <c r="L1773" s="10" t="s">
        <v>30</v>
      </c>
      <c r="M1773" s="11">
        <v>3</v>
      </c>
      <c r="N1773" s="10">
        <v>2.5</v>
      </c>
      <c r="O1773" s="12" t="s">
        <v>5986</v>
      </c>
      <c r="P1773" s="11">
        <f ca="1">IFERROR(__xludf.DUMMYFUNCTION("COUNTA(SPLIT(Q1773,"" ""))"),148)</f>
        <v>148</v>
      </c>
      <c r="Q1773" s="11">
        <v>7</v>
      </c>
      <c r="R1773" s="11">
        <f ca="1">IFERROR(__xludf.DUMMYFUNCTION("COUNTA(SPLIT($Q1773,CHAR(10),FALSE))"),1)</f>
        <v>1</v>
      </c>
      <c r="S1773" s="2">
        <v>-0.37339611900000003</v>
      </c>
      <c r="T1773" s="2">
        <v>0.50202704899999995</v>
      </c>
      <c r="U1773" s="2">
        <v>50.47</v>
      </c>
      <c r="V1773" s="2">
        <v>11.47</v>
      </c>
      <c r="W1773" s="2">
        <v>12.08</v>
      </c>
      <c r="X1773" s="2">
        <v>13</v>
      </c>
      <c r="Y1773" s="2">
        <v>8.9499999999999993</v>
      </c>
      <c r="Z1773" s="2">
        <v>0.25551000000000001</v>
      </c>
      <c r="AA1773" s="2">
        <v>0.27173999999999998</v>
      </c>
      <c r="AB1773" s="2">
        <v>8.5049728929999997</v>
      </c>
    </row>
    <row r="1774" spans="1:28" x14ac:dyDescent="0.2">
      <c r="A1774" s="8">
        <v>3477</v>
      </c>
      <c r="B1774" s="5" t="s">
        <v>5987</v>
      </c>
      <c r="C1774" s="5" t="s">
        <v>5988</v>
      </c>
      <c r="D1774" s="5"/>
      <c r="E1774" s="5" t="s">
        <v>5989</v>
      </c>
      <c r="F1774" s="10">
        <v>2013</v>
      </c>
      <c r="G1774" s="10" t="s">
        <v>16</v>
      </c>
      <c r="H1774" s="10"/>
      <c r="I1774" s="10">
        <v>300</v>
      </c>
      <c r="J1774" s="10" t="s">
        <v>51</v>
      </c>
      <c r="K1774" s="10" t="s">
        <v>1354</v>
      </c>
      <c r="L1774" s="10" t="s">
        <v>18</v>
      </c>
      <c r="M1774" s="11">
        <v>1</v>
      </c>
      <c r="N1774" s="10">
        <v>1</v>
      </c>
      <c r="O1774" s="12" t="s">
        <v>5990</v>
      </c>
      <c r="P1774" s="11">
        <f ca="1">IFERROR(__xludf.DUMMYFUNCTION("COUNTA(SPLIT(Q1774,"" ""))"),160)</f>
        <v>160</v>
      </c>
      <c r="Q1774" s="11">
        <v>31</v>
      </c>
      <c r="R1774" s="11">
        <f ca="1">IFERROR(__xludf.DUMMYFUNCTION("COUNTA(SPLIT($Q1774,CHAR(10),FALSE))"),3)</f>
        <v>3</v>
      </c>
      <c r="S1774" s="2">
        <v>-0.81613793400000001</v>
      </c>
      <c r="T1774" s="2">
        <v>0.46171385100000001</v>
      </c>
      <c r="U1774" s="2">
        <v>99.62</v>
      </c>
      <c r="V1774" s="2">
        <v>0.65</v>
      </c>
      <c r="W1774" s="2">
        <v>-0.25</v>
      </c>
      <c r="X1774" s="2">
        <v>4</v>
      </c>
      <c r="Y1774" s="2">
        <v>6.05</v>
      </c>
      <c r="Z1774" s="2">
        <v>8.0600000000000005E-2</v>
      </c>
      <c r="AA1774" s="2">
        <v>6.1760000000000002E-2</v>
      </c>
      <c r="AB1774" s="2">
        <v>34.080041960000003</v>
      </c>
    </row>
    <row r="1775" spans="1:28" x14ac:dyDescent="0.2">
      <c r="A1775" s="8">
        <v>3479</v>
      </c>
      <c r="B1775" s="5" t="s">
        <v>1319</v>
      </c>
      <c r="C1775" s="5" t="s">
        <v>5991</v>
      </c>
      <c r="D1775" s="5"/>
      <c r="E1775" s="5" t="s">
        <v>5992</v>
      </c>
      <c r="F1775" s="10">
        <v>2013</v>
      </c>
      <c r="G1775" s="10" t="s">
        <v>68</v>
      </c>
      <c r="H1775" s="10" t="s">
        <v>1338</v>
      </c>
      <c r="I1775" s="10">
        <v>1100</v>
      </c>
      <c r="J1775" s="10" t="s">
        <v>877</v>
      </c>
      <c r="K1775" s="10" t="s">
        <v>1323</v>
      </c>
      <c r="L1775" s="10" t="s">
        <v>18</v>
      </c>
      <c r="M1775" s="11">
        <v>1</v>
      </c>
      <c r="N1775" s="10">
        <v>1</v>
      </c>
      <c r="O1775" s="12" t="s">
        <v>5993</v>
      </c>
      <c r="P1775" s="11">
        <f ca="1">IFERROR(__xludf.DUMMYFUNCTION("COUNTA(SPLIT(Q1775,"" ""))"),156)</f>
        <v>156</v>
      </c>
      <c r="Q1775" s="11">
        <v>9</v>
      </c>
      <c r="R1775" s="11">
        <f ca="1">IFERROR(__xludf.DUMMYFUNCTION("COUNTA(SPLIT($Q1775,CHAR(10),FALSE))"),1)</f>
        <v>1</v>
      </c>
      <c r="S1775" s="2">
        <v>-3.2877058790000002</v>
      </c>
      <c r="T1775" s="2">
        <v>0.60186160499999997</v>
      </c>
      <c r="U1775" s="2">
        <v>78.180000000000007</v>
      </c>
      <c r="V1775" s="2">
        <v>6.72</v>
      </c>
      <c r="W1775" s="2">
        <v>6.13</v>
      </c>
      <c r="X1775" s="2">
        <v>10</v>
      </c>
      <c r="Y1775" s="2">
        <v>9.1</v>
      </c>
      <c r="Z1775" s="2">
        <v>0.26345000000000002</v>
      </c>
      <c r="AA1775" s="2">
        <v>0.27278999999999998</v>
      </c>
      <c r="AB1775" s="2">
        <v>28.86825597</v>
      </c>
    </row>
    <row r="1776" spans="1:28" x14ac:dyDescent="0.2">
      <c r="A1776" s="8">
        <v>3480</v>
      </c>
      <c r="B1776" s="5" t="s">
        <v>5994</v>
      </c>
      <c r="C1776" s="5" t="s">
        <v>5995</v>
      </c>
      <c r="D1776" s="5"/>
      <c r="E1776" s="5" t="s">
        <v>5996</v>
      </c>
      <c r="F1776" s="10">
        <v>2013</v>
      </c>
      <c r="G1776" s="10" t="s">
        <v>68</v>
      </c>
      <c r="H1776" s="10"/>
      <c r="I1776" s="10">
        <v>1100</v>
      </c>
      <c r="J1776" s="10" t="s">
        <v>17</v>
      </c>
      <c r="K1776" s="10" t="s">
        <v>1354</v>
      </c>
      <c r="L1776" s="10" t="s">
        <v>18</v>
      </c>
      <c r="M1776" s="11">
        <v>1</v>
      </c>
      <c r="N1776" s="10">
        <v>1</v>
      </c>
      <c r="O1776" s="12" t="s">
        <v>5997</v>
      </c>
      <c r="P1776" s="11">
        <f ca="1">IFERROR(__xludf.DUMMYFUNCTION("COUNTA(SPLIT(Q1776,"" ""))"),172)</f>
        <v>172</v>
      </c>
      <c r="Q1776" s="11">
        <v>11</v>
      </c>
      <c r="R1776" s="11">
        <f ca="1">IFERROR(__xludf.DUMMYFUNCTION("COUNTA(SPLIT($Q1776,CHAR(10),FALSE))"),1)</f>
        <v>1</v>
      </c>
      <c r="S1776" s="2">
        <v>-1.5567586259999999</v>
      </c>
      <c r="T1776" s="2">
        <v>0.49483333000000002</v>
      </c>
      <c r="U1776" s="2">
        <v>61.29</v>
      </c>
      <c r="V1776" s="2">
        <v>8.69</v>
      </c>
      <c r="W1776" s="2">
        <v>7.88</v>
      </c>
      <c r="X1776" s="2">
        <v>12</v>
      </c>
      <c r="Y1776" s="2">
        <v>8.65</v>
      </c>
      <c r="Z1776" s="2">
        <v>0.24707000000000001</v>
      </c>
      <c r="AA1776" s="2">
        <v>0.23993999999999999</v>
      </c>
      <c r="AB1776" s="2">
        <v>15.74931664</v>
      </c>
    </row>
    <row r="1777" spans="1:28" x14ac:dyDescent="0.2">
      <c r="A1777" s="8">
        <v>3481</v>
      </c>
      <c r="B1777" s="5" t="s">
        <v>5998</v>
      </c>
      <c r="C1777" s="5" t="s">
        <v>5999</v>
      </c>
      <c r="D1777" s="5"/>
      <c r="E1777" s="5" t="s">
        <v>6000</v>
      </c>
      <c r="F1777" s="10">
        <v>2013</v>
      </c>
      <c r="G1777" s="10" t="s">
        <v>68</v>
      </c>
      <c r="H1777" s="10"/>
      <c r="I1777" s="10">
        <v>1300</v>
      </c>
      <c r="J1777" s="10" t="s">
        <v>17</v>
      </c>
      <c r="K1777" s="10" t="s">
        <v>1354</v>
      </c>
      <c r="L1777" s="10" t="s">
        <v>18</v>
      </c>
      <c r="M1777" s="11">
        <v>1</v>
      </c>
      <c r="N1777" s="10">
        <v>1</v>
      </c>
      <c r="O1777" s="12" t="s">
        <v>6001</v>
      </c>
      <c r="P1777" s="11">
        <f ca="1">IFERROR(__xludf.DUMMYFUNCTION("COUNTA(SPLIT(Q1777,"" ""))"),162)</f>
        <v>162</v>
      </c>
      <c r="Q1777" s="11">
        <v>6</v>
      </c>
      <c r="R1777" s="11">
        <f ca="1">IFERROR(__xludf.DUMMYFUNCTION("COUNTA(SPLIT($Q1777,CHAR(10),FALSE))"),1)</f>
        <v>1</v>
      </c>
      <c r="S1777" s="2">
        <v>-1.5874686200000001</v>
      </c>
      <c r="T1777" s="2">
        <v>0.50770867799999997</v>
      </c>
      <c r="U1777" s="2">
        <v>47.43</v>
      </c>
      <c r="V1777" s="2">
        <v>13.39</v>
      </c>
      <c r="W1777" s="2">
        <v>14.93</v>
      </c>
      <c r="X1777" s="2">
        <v>14</v>
      </c>
      <c r="Y1777" s="2">
        <v>9.25</v>
      </c>
      <c r="Z1777" s="2">
        <v>0.22422</v>
      </c>
      <c r="AA1777" s="2">
        <v>0.21822</v>
      </c>
      <c r="AB1777" s="2">
        <v>15.43900427</v>
      </c>
    </row>
    <row r="1778" spans="1:28" x14ac:dyDescent="0.2">
      <c r="A1778" s="8">
        <v>3482</v>
      </c>
      <c r="B1778" s="5" t="s">
        <v>6002</v>
      </c>
      <c r="C1778" s="5" t="s">
        <v>6003</v>
      </c>
      <c r="D1778" s="5"/>
      <c r="E1778" s="5" t="s">
        <v>6004</v>
      </c>
      <c r="F1778" s="10">
        <v>2013</v>
      </c>
      <c r="G1778" s="10" t="s">
        <v>68</v>
      </c>
      <c r="H1778" s="10"/>
      <c r="I1778" s="10">
        <v>1100</v>
      </c>
      <c r="J1778" s="10" t="s">
        <v>17</v>
      </c>
      <c r="K1778" s="10" t="s">
        <v>1354</v>
      </c>
      <c r="L1778" s="10" t="s">
        <v>22</v>
      </c>
      <c r="M1778" s="11">
        <v>2</v>
      </c>
      <c r="N1778" s="10">
        <v>1.5</v>
      </c>
      <c r="O1778" s="12" t="s">
        <v>6005</v>
      </c>
      <c r="P1778" s="11">
        <f ca="1">IFERROR(__xludf.DUMMYFUNCTION("COUNTA(SPLIT(Q1778,"" ""))"),166)</f>
        <v>166</v>
      </c>
      <c r="Q1778" s="11">
        <v>6</v>
      </c>
      <c r="R1778" s="11">
        <f ca="1">IFERROR(__xludf.DUMMYFUNCTION("COUNTA(SPLIT($Q1778,CHAR(10),FALSE))"),1)</f>
        <v>1</v>
      </c>
      <c r="S1778" s="2">
        <v>-0.63498716200000005</v>
      </c>
      <c r="T1778" s="2">
        <v>0.49021272199999999</v>
      </c>
      <c r="U1778" s="2">
        <v>39.78</v>
      </c>
      <c r="V1778" s="2">
        <v>14.63</v>
      </c>
      <c r="W1778" s="2">
        <v>14.91</v>
      </c>
      <c r="X1778" s="2">
        <v>15</v>
      </c>
      <c r="Y1778" s="2">
        <v>8.42</v>
      </c>
      <c r="Z1778" s="2">
        <v>0.26932</v>
      </c>
      <c r="AA1778" s="2">
        <v>0.27077000000000001</v>
      </c>
      <c r="AB1778" s="2">
        <v>10.016520529999999</v>
      </c>
    </row>
    <row r="1779" spans="1:28" x14ac:dyDescent="0.2">
      <c r="A1779" s="8">
        <v>3483</v>
      </c>
      <c r="B1779" s="5" t="s">
        <v>6006</v>
      </c>
      <c r="C1779" s="5" t="s">
        <v>6007</v>
      </c>
      <c r="D1779" s="5"/>
      <c r="E1779" s="5" t="s">
        <v>6008</v>
      </c>
      <c r="F1779" s="10">
        <v>2013</v>
      </c>
      <c r="G1779" s="10" t="s">
        <v>16</v>
      </c>
      <c r="H1779" s="10"/>
      <c r="I1779" s="10">
        <v>500</v>
      </c>
      <c r="J1779" s="10" t="s">
        <v>17</v>
      </c>
      <c r="K1779" s="10" t="s">
        <v>1354</v>
      </c>
      <c r="L1779" s="10" t="s">
        <v>18</v>
      </c>
      <c r="M1779" s="11">
        <v>1</v>
      </c>
      <c r="N1779" s="10">
        <v>1</v>
      </c>
      <c r="O1779" s="12" t="s">
        <v>6009</v>
      </c>
      <c r="P1779" s="11">
        <f ca="1">IFERROR(__xludf.DUMMYFUNCTION("COUNTA(SPLIT(Q1779,"" ""))"),154)</f>
        <v>154</v>
      </c>
      <c r="Q1779" s="11">
        <v>18</v>
      </c>
      <c r="R1779" s="11">
        <f ca="1">IFERROR(__xludf.DUMMYFUNCTION("COUNTA(SPLIT($Q1779,CHAR(10),FALSE))"),4)</f>
        <v>4</v>
      </c>
      <c r="S1779" s="2">
        <v>-5.4274915E-2</v>
      </c>
      <c r="T1779" s="2">
        <v>0.46883446499999998</v>
      </c>
      <c r="U1779" s="2">
        <v>80.040000000000006</v>
      </c>
      <c r="V1779" s="2">
        <v>4.22</v>
      </c>
      <c r="W1779" s="2">
        <v>4.04</v>
      </c>
      <c r="X1779" s="2">
        <v>7</v>
      </c>
      <c r="Y1779" s="2">
        <v>6.93</v>
      </c>
      <c r="Z1779" s="2">
        <v>0.10536</v>
      </c>
      <c r="AA1779" s="2">
        <v>0.10116</v>
      </c>
      <c r="AB1779" s="2">
        <v>20.0355834</v>
      </c>
    </row>
    <row r="1780" spans="1:28" x14ac:dyDescent="0.2">
      <c r="A1780" s="8">
        <v>3485</v>
      </c>
      <c r="B1780" s="5" t="s">
        <v>6010</v>
      </c>
      <c r="C1780" s="5" t="s">
        <v>6011</v>
      </c>
      <c r="D1780" s="5"/>
      <c r="E1780" s="5" t="s">
        <v>6012</v>
      </c>
      <c r="F1780" s="10">
        <v>2012</v>
      </c>
      <c r="G1780" s="10" t="s">
        <v>16</v>
      </c>
      <c r="H1780" s="10"/>
      <c r="I1780" s="10">
        <v>500</v>
      </c>
      <c r="J1780" s="10" t="s">
        <v>17</v>
      </c>
      <c r="K1780" s="10" t="s">
        <v>1354</v>
      </c>
      <c r="L1780" s="10" t="s">
        <v>18</v>
      </c>
      <c r="M1780" s="11">
        <v>1</v>
      </c>
      <c r="N1780" s="10">
        <v>1</v>
      </c>
      <c r="O1780" s="12" t="s">
        <v>6013</v>
      </c>
      <c r="P1780" s="11">
        <f ca="1">IFERROR(__xludf.DUMMYFUNCTION("COUNTA(SPLIT(Q1780,"" ""))"),194)</f>
        <v>194</v>
      </c>
      <c r="Q1780" s="11">
        <v>31</v>
      </c>
      <c r="R1780" s="11">
        <f ca="1">IFERROR(__xludf.DUMMYFUNCTION("COUNTA(SPLIT($Q1780,CHAR(10),FALSE))"),5)</f>
        <v>5</v>
      </c>
      <c r="S1780" s="2">
        <v>0.31250044100000002</v>
      </c>
      <c r="T1780" s="2">
        <v>0.504023675</v>
      </c>
      <c r="U1780" s="2">
        <v>99.85</v>
      </c>
      <c r="V1780" s="2">
        <v>0.9</v>
      </c>
      <c r="W1780" s="2">
        <v>-0.23</v>
      </c>
      <c r="X1780" s="2">
        <v>5</v>
      </c>
      <c r="Y1780" s="2">
        <v>5</v>
      </c>
      <c r="Z1780" s="2">
        <v>8.9270000000000002E-2</v>
      </c>
      <c r="AA1780" s="2">
        <v>5.5579999999999997E-2</v>
      </c>
      <c r="AB1780" s="2">
        <v>34.727212090000002</v>
      </c>
    </row>
    <row r="1781" spans="1:28" x14ac:dyDescent="0.2">
      <c r="A1781" s="8">
        <v>3486</v>
      </c>
      <c r="B1781" s="5" t="s">
        <v>6014</v>
      </c>
      <c r="C1781" s="5" t="s">
        <v>6015</v>
      </c>
      <c r="D1781" s="5"/>
      <c r="E1781" s="5" t="s">
        <v>6016</v>
      </c>
      <c r="F1781" s="10">
        <v>2012</v>
      </c>
      <c r="G1781" s="10" t="s">
        <v>68</v>
      </c>
      <c r="H1781" s="10"/>
      <c r="I1781" s="10">
        <v>1100</v>
      </c>
      <c r="J1781" s="10" t="s">
        <v>17</v>
      </c>
      <c r="K1781" s="10" t="s">
        <v>5152</v>
      </c>
      <c r="L1781" s="10" t="s">
        <v>18</v>
      </c>
      <c r="M1781" s="11">
        <v>1</v>
      </c>
      <c r="N1781" s="10">
        <v>1</v>
      </c>
      <c r="O1781" s="12" t="s">
        <v>6017</v>
      </c>
      <c r="P1781" s="11">
        <f ca="1">IFERROR(__xludf.DUMMYFUNCTION("COUNTA(SPLIT(Q1781,"" ""))"),193)</f>
        <v>193</v>
      </c>
      <c r="Q1781" s="11">
        <v>10</v>
      </c>
      <c r="R1781" s="11">
        <f ca="1">IFERROR(__xludf.DUMMYFUNCTION("COUNTA(SPLIT($Q1781,CHAR(10),FALSE))"),1)</f>
        <v>1</v>
      </c>
      <c r="S1781" s="2">
        <v>0.30862058199999998</v>
      </c>
      <c r="T1781" s="2">
        <v>0.48243369899999999</v>
      </c>
      <c r="U1781" s="2">
        <v>70.650000000000006</v>
      </c>
      <c r="V1781" s="2">
        <v>8.1999999999999993</v>
      </c>
      <c r="W1781" s="2">
        <v>9.42</v>
      </c>
      <c r="X1781" s="2">
        <v>10</v>
      </c>
      <c r="Y1781" s="2">
        <v>7.54</v>
      </c>
      <c r="Z1781" s="2">
        <v>0.19314000000000001</v>
      </c>
      <c r="AA1781" s="2">
        <v>0.18768000000000001</v>
      </c>
      <c r="AB1781" s="2">
        <v>16.130736930000001</v>
      </c>
    </row>
    <row r="1782" spans="1:28" x14ac:dyDescent="0.2">
      <c r="A1782" s="8">
        <v>3487</v>
      </c>
      <c r="B1782" s="5" t="s">
        <v>6014</v>
      </c>
      <c r="C1782" s="5" t="s">
        <v>6018</v>
      </c>
      <c r="D1782" s="5"/>
      <c r="E1782" s="5" t="s">
        <v>6019</v>
      </c>
      <c r="F1782" s="10">
        <v>2012</v>
      </c>
      <c r="G1782" s="10" t="s">
        <v>68</v>
      </c>
      <c r="H1782" s="10"/>
      <c r="I1782" s="10">
        <v>900</v>
      </c>
      <c r="J1782" s="10" t="s">
        <v>17</v>
      </c>
      <c r="K1782" s="10" t="s">
        <v>5152</v>
      </c>
      <c r="L1782" s="10" t="s">
        <v>18</v>
      </c>
      <c r="M1782" s="11">
        <v>1</v>
      </c>
      <c r="N1782" s="10">
        <v>1</v>
      </c>
      <c r="O1782" s="12" t="s">
        <v>6020</v>
      </c>
      <c r="P1782" s="11">
        <f ca="1">IFERROR(__xludf.DUMMYFUNCTION("COUNTA(SPLIT(Q1782,"" ""))"),189)</f>
        <v>189</v>
      </c>
      <c r="Q1782" s="11">
        <v>10</v>
      </c>
      <c r="R1782" s="11">
        <f ca="1">IFERROR(__xludf.DUMMYFUNCTION("COUNTA(SPLIT($Q1782,CHAR(10),FALSE))"),2)</f>
        <v>2</v>
      </c>
      <c r="S1782" s="2">
        <v>-2.106774417</v>
      </c>
      <c r="T1782" s="2">
        <v>0.50680807400000005</v>
      </c>
      <c r="U1782" s="2">
        <v>79.37</v>
      </c>
      <c r="V1782" s="2">
        <v>6.93</v>
      </c>
      <c r="W1782" s="2">
        <v>6.88</v>
      </c>
      <c r="X1782" s="2">
        <v>10</v>
      </c>
      <c r="Y1782" s="2">
        <v>8.5500000000000007</v>
      </c>
      <c r="Z1782" s="2">
        <v>0.16847999999999999</v>
      </c>
      <c r="AA1782" s="2">
        <v>0.16949</v>
      </c>
      <c r="AB1782" s="2">
        <v>19.806825490000001</v>
      </c>
    </row>
    <row r="1783" spans="1:28" x14ac:dyDescent="0.2">
      <c r="A1783" s="8">
        <v>3488</v>
      </c>
      <c r="B1783" s="5" t="s">
        <v>6014</v>
      </c>
      <c r="C1783" s="5" t="s">
        <v>6021</v>
      </c>
      <c r="D1783" s="5"/>
      <c r="E1783" s="5" t="s">
        <v>6022</v>
      </c>
      <c r="F1783" s="10">
        <v>2012</v>
      </c>
      <c r="G1783" s="10" t="s">
        <v>68</v>
      </c>
      <c r="H1783" s="10"/>
      <c r="I1783" s="10">
        <v>1100</v>
      </c>
      <c r="J1783" s="10" t="s">
        <v>17</v>
      </c>
      <c r="K1783" s="10" t="s">
        <v>5152</v>
      </c>
      <c r="L1783" s="10" t="s">
        <v>18</v>
      </c>
      <c r="M1783" s="11">
        <v>1</v>
      </c>
      <c r="N1783" s="10">
        <v>1</v>
      </c>
      <c r="O1783" s="12" t="s">
        <v>6023</v>
      </c>
      <c r="P1783" s="11">
        <f ca="1">IFERROR(__xludf.DUMMYFUNCTION("COUNTA(SPLIT(Q1783,"" ""))"),195)</f>
        <v>195</v>
      </c>
      <c r="Q1783" s="11">
        <v>9</v>
      </c>
      <c r="R1783" s="11">
        <f ca="1">IFERROR(__xludf.DUMMYFUNCTION("COUNTA(SPLIT($Q1783,CHAR(10),FALSE))"),3)</f>
        <v>3</v>
      </c>
      <c r="S1783" s="2">
        <v>-2.7287224999999998E-2</v>
      </c>
      <c r="T1783" s="2">
        <v>0.47944431500000001</v>
      </c>
      <c r="U1783" s="2">
        <v>69.83</v>
      </c>
      <c r="V1783" s="2">
        <v>8.8699999999999992</v>
      </c>
      <c r="W1783" s="2">
        <v>8.91</v>
      </c>
      <c r="X1783" s="2">
        <v>10</v>
      </c>
      <c r="Y1783" s="2">
        <v>6.66</v>
      </c>
      <c r="Z1783" s="2">
        <v>6.1190000000000001E-2</v>
      </c>
      <c r="AA1783" s="2">
        <v>4.897E-2</v>
      </c>
      <c r="AB1783" s="2">
        <v>17.93319996</v>
      </c>
    </row>
    <row r="1784" spans="1:28" x14ac:dyDescent="0.2">
      <c r="A1784" s="8">
        <v>3489</v>
      </c>
      <c r="B1784" s="5" t="s">
        <v>6024</v>
      </c>
      <c r="C1784" s="5" t="s">
        <v>6025</v>
      </c>
      <c r="D1784" s="5"/>
      <c r="E1784" s="5" t="s">
        <v>6026</v>
      </c>
      <c r="F1784" s="10">
        <v>2012</v>
      </c>
      <c r="G1784" s="10" t="s">
        <v>16</v>
      </c>
      <c r="H1784" s="10"/>
      <c r="I1784" s="10">
        <v>500</v>
      </c>
      <c r="J1784" s="10" t="s">
        <v>17</v>
      </c>
      <c r="K1784" s="10" t="s">
        <v>1354</v>
      </c>
      <c r="L1784" s="10" t="s">
        <v>18</v>
      </c>
      <c r="M1784" s="11">
        <v>1</v>
      </c>
      <c r="N1784" s="10">
        <v>1</v>
      </c>
      <c r="O1784" s="12" t="s">
        <v>6027</v>
      </c>
      <c r="P1784" s="11">
        <f ca="1">IFERROR(__xludf.DUMMYFUNCTION("COUNTA(SPLIT(Q1784,"" ""))"),146)</f>
        <v>146</v>
      </c>
      <c r="Q1784" s="11">
        <v>24</v>
      </c>
      <c r="R1784" s="11">
        <f ca="1">IFERROR(__xludf.DUMMYFUNCTION("COUNTA(SPLIT($Q1784,CHAR(10),FALSE))"),8)</f>
        <v>8</v>
      </c>
      <c r="S1784" s="2">
        <v>0.84683835699999999</v>
      </c>
      <c r="T1784" s="2">
        <v>0.53682279399999999</v>
      </c>
      <c r="U1784" s="2">
        <v>97.52</v>
      </c>
      <c r="V1784" s="2">
        <v>1.17</v>
      </c>
      <c r="W1784" s="2">
        <v>-0.59</v>
      </c>
      <c r="X1784" s="2">
        <v>5</v>
      </c>
      <c r="Y1784" s="2">
        <v>7.83</v>
      </c>
      <c r="Z1784" s="2">
        <v>3.6069999999999998E-2</v>
      </c>
      <c r="AA1784" s="2">
        <v>3.8440000000000002E-2</v>
      </c>
      <c r="AB1784" s="2">
        <v>31.070657260000001</v>
      </c>
    </row>
    <row r="1785" spans="1:28" x14ac:dyDescent="0.2">
      <c r="A1785" s="8">
        <v>3490</v>
      </c>
      <c r="B1785" s="5" t="s">
        <v>5027</v>
      </c>
      <c r="C1785" s="5" t="s">
        <v>2560</v>
      </c>
      <c r="D1785" s="5" t="s">
        <v>2855</v>
      </c>
      <c r="E1785" s="5" t="s">
        <v>6028</v>
      </c>
      <c r="F1785" s="10">
        <v>2012</v>
      </c>
      <c r="G1785" s="10" t="s">
        <v>68</v>
      </c>
      <c r="H1785" s="10"/>
      <c r="I1785" s="10">
        <v>1100</v>
      </c>
      <c r="J1785" s="10" t="s">
        <v>17</v>
      </c>
      <c r="K1785" s="10" t="s">
        <v>5030</v>
      </c>
      <c r="L1785" s="10" t="s">
        <v>22</v>
      </c>
      <c r="M1785" s="11">
        <v>2</v>
      </c>
      <c r="N1785" s="10">
        <v>1.5</v>
      </c>
      <c r="O1785" s="12" t="s">
        <v>6029</v>
      </c>
      <c r="P1785" s="11">
        <f ca="1">IFERROR(__xludf.DUMMYFUNCTION("COUNTA(SPLIT(Q1785,"" ""))"),145)</f>
        <v>145</v>
      </c>
      <c r="Q1785" s="11">
        <v>8</v>
      </c>
      <c r="R1785" s="11">
        <f ca="1">IFERROR(__xludf.DUMMYFUNCTION("COUNTA(SPLIT($Q1785,CHAR(10),FALSE))"),1)</f>
        <v>1</v>
      </c>
      <c r="S1785" s="2">
        <v>-0.59605789300000001</v>
      </c>
      <c r="T1785" s="2">
        <v>0.44986039999999999</v>
      </c>
      <c r="U1785" s="2">
        <v>58.91</v>
      </c>
      <c r="V1785" s="2">
        <v>9.5399999999999991</v>
      </c>
      <c r="W1785" s="2">
        <v>10.69</v>
      </c>
      <c r="X1785" s="2">
        <v>11</v>
      </c>
      <c r="Y1785" s="2">
        <v>9.11</v>
      </c>
      <c r="Z1785" s="2">
        <v>0.22867999999999999</v>
      </c>
      <c r="AA1785" s="2">
        <v>0.24535000000000001</v>
      </c>
      <c r="AB1785" s="2">
        <v>4.330755613</v>
      </c>
    </row>
    <row r="1786" spans="1:28" x14ac:dyDescent="0.2">
      <c r="A1786" s="8">
        <v>3491</v>
      </c>
      <c r="B1786" s="5" t="s">
        <v>6030</v>
      </c>
      <c r="C1786" s="5" t="s">
        <v>6031</v>
      </c>
      <c r="D1786" s="5" t="s">
        <v>2855</v>
      </c>
      <c r="E1786" s="5" t="s">
        <v>6032</v>
      </c>
      <c r="F1786" s="10">
        <v>2012</v>
      </c>
      <c r="G1786" s="10" t="s">
        <v>68</v>
      </c>
      <c r="H1786" s="10"/>
      <c r="I1786" s="10">
        <v>1100</v>
      </c>
      <c r="J1786" s="10" t="s">
        <v>17</v>
      </c>
      <c r="K1786" s="10"/>
      <c r="L1786" s="10" t="s">
        <v>18</v>
      </c>
      <c r="M1786" s="11">
        <v>1</v>
      </c>
      <c r="N1786" s="10">
        <v>1</v>
      </c>
      <c r="O1786" s="12" t="s">
        <v>6033</v>
      </c>
      <c r="P1786" s="11">
        <f ca="1">IFERROR(__xludf.DUMMYFUNCTION("COUNTA(SPLIT(Q1786,"" ""))"),191)</f>
        <v>191</v>
      </c>
      <c r="Q1786" s="11">
        <v>10</v>
      </c>
      <c r="R1786" s="11">
        <f ca="1">IFERROR(__xludf.DUMMYFUNCTION("COUNTA(SPLIT($Q1786,CHAR(10),FALSE))"),2)</f>
        <v>2</v>
      </c>
      <c r="S1786" s="2">
        <v>-0.234766269</v>
      </c>
      <c r="T1786" s="2">
        <v>0.46715178099999999</v>
      </c>
      <c r="U1786" s="2">
        <v>65.64</v>
      </c>
      <c r="V1786" s="2">
        <v>8.85</v>
      </c>
      <c r="W1786" s="2">
        <v>9.64</v>
      </c>
      <c r="X1786" s="2">
        <v>11</v>
      </c>
      <c r="Y1786" s="2">
        <v>8.14</v>
      </c>
      <c r="Z1786" s="2">
        <v>0.17204</v>
      </c>
      <c r="AA1786" s="2">
        <v>0.15784000000000001</v>
      </c>
      <c r="AB1786" s="2">
        <v>13.206272480000001</v>
      </c>
    </row>
    <row r="1787" spans="1:28" x14ac:dyDescent="0.2">
      <c r="A1787" s="8">
        <v>3492</v>
      </c>
      <c r="B1787" s="5" t="s">
        <v>6034</v>
      </c>
      <c r="C1787" s="5" t="s">
        <v>6035</v>
      </c>
      <c r="D1787" s="5"/>
      <c r="E1787" s="5" t="s">
        <v>6036</v>
      </c>
      <c r="F1787" s="10">
        <v>2012</v>
      </c>
      <c r="G1787" s="10" t="s">
        <v>68</v>
      </c>
      <c r="H1787" s="10"/>
      <c r="I1787" s="10">
        <v>1100</v>
      </c>
      <c r="J1787" s="10" t="s">
        <v>17</v>
      </c>
      <c r="K1787" s="10" t="s">
        <v>1354</v>
      </c>
      <c r="L1787" s="10" t="s">
        <v>18</v>
      </c>
      <c r="M1787" s="11">
        <v>1</v>
      </c>
      <c r="N1787" s="10">
        <v>1</v>
      </c>
      <c r="O1787" s="12" t="s">
        <v>6037</v>
      </c>
      <c r="P1787" s="11">
        <f ca="1">IFERROR(__xludf.DUMMYFUNCTION("COUNTA(SPLIT(Q1787,"" ""))"),149)</f>
        <v>149</v>
      </c>
      <c r="Q1787" s="11">
        <v>10</v>
      </c>
      <c r="R1787" s="11">
        <f ca="1">IFERROR(__xludf.DUMMYFUNCTION("COUNTA(SPLIT($Q1787,CHAR(10),FALSE))"),1)</f>
        <v>1</v>
      </c>
      <c r="S1787" s="2">
        <v>-0.41736942300000002</v>
      </c>
      <c r="T1787" s="2">
        <v>0.467724737</v>
      </c>
      <c r="U1787" s="2">
        <v>55.92</v>
      </c>
      <c r="V1787" s="2">
        <v>9.2100000000000009</v>
      </c>
      <c r="W1787" s="2">
        <v>9.35</v>
      </c>
      <c r="X1787" s="2">
        <v>11</v>
      </c>
      <c r="Y1787" s="2">
        <v>9.09</v>
      </c>
      <c r="Z1787" s="2">
        <v>0.30596000000000001</v>
      </c>
      <c r="AA1787" s="2">
        <v>0.32040999999999997</v>
      </c>
      <c r="AB1787" s="2">
        <v>11.4394388</v>
      </c>
    </row>
    <row r="1788" spans="1:28" x14ac:dyDescent="0.2">
      <c r="A1788" s="8">
        <v>3493</v>
      </c>
      <c r="B1788" s="5" t="s">
        <v>5987</v>
      </c>
      <c r="C1788" s="5" t="s">
        <v>6038</v>
      </c>
      <c r="D1788" s="5"/>
      <c r="E1788" s="5" t="s">
        <v>6039</v>
      </c>
      <c r="F1788" s="10">
        <v>2012</v>
      </c>
      <c r="G1788" s="10" t="s">
        <v>16</v>
      </c>
      <c r="H1788" s="10"/>
      <c r="I1788" s="10">
        <v>500</v>
      </c>
      <c r="J1788" s="10" t="s">
        <v>17</v>
      </c>
      <c r="K1788" s="10" t="s">
        <v>1354</v>
      </c>
      <c r="L1788" s="10" t="s">
        <v>18</v>
      </c>
      <c r="M1788" s="11">
        <v>1</v>
      </c>
      <c r="N1788" s="10">
        <v>1</v>
      </c>
      <c r="O1788" s="12" t="s">
        <v>6040</v>
      </c>
      <c r="P1788" s="11">
        <f ca="1">IFERROR(__xludf.DUMMYFUNCTION("COUNTA(SPLIT(Q1788,"" ""))"),156)</f>
        <v>156</v>
      </c>
      <c r="Q1788" s="11">
        <v>28</v>
      </c>
      <c r="R1788" s="11">
        <f ca="1">IFERROR(__xludf.DUMMYFUNCTION("COUNTA(SPLIT($Q1788,CHAR(10),FALSE))"),1)</f>
        <v>1</v>
      </c>
      <c r="S1788" s="2">
        <v>6.0693671999999997E-2</v>
      </c>
      <c r="T1788" s="2">
        <v>0.46485183800000002</v>
      </c>
      <c r="U1788" s="2">
        <v>85.86</v>
      </c>
      <c r="V1788" s="2">
        <v>2.62</v>
      </c>
      <c r="W1788" s="2">
        <v>1.55</v>
      </c>
      <c r="X1788" s="2">
        <v>6</v>
      </c>
      <c r="Y1788" s="2">
        <v>6.33</v>
      </c>
      <c r="Z1788" s="2">
        <v>1.457E-2</v>
      </c>
      <c r="AA1788" s="2">
        <v>9.6500000000000006E-3</v>
      </c>
      <c r="AB1788" s="2">
        <v>30.05484822</v>
      </c>
    </row>
    <row r="1789" spans="1:28" x14ac:dyDescent="0.2">
      <c r="A1789" s="8">
        <v>3495</v>
      </c>
      <c r="B1789" s="5" t="s">
        <v>6041</v>
      </c>
      <c r="C1789" s="5" t="s">
        <v>6042</v>
      </c>
      <c r="D1789" s="5" t="s">
        <v>2855</v>
      </c>
      <c r="E1789" s="5" t="s">
        <v>6043</v>
      </c>
      <c r="F1789" s="10">
        <v>2011</v>
      </c>
      <c r="G1789" s="10" t="s">
        <v>68</v>
      </c>
      <c r="H1789" s="10"/>
      <c r="I1789" s="10">
        <v>1300</v>
      </c>
      <c r="J1789" s="10" t="s">
        <v>17</v>
      </c>
      <c r="K1789" s="10" t="s">
        <v>5030</v>
      </c>
      <c r="L1789" s="10" t="s">
        <v>22</v>
      </c>
      <c r="M1789" s="11">
        <v>2</v>
      </c>
      <c r="N1789" s="10">
        <v>2</v>
      </c>
      <c r="O1789" s="12" t="s">
        <v>6044</v>
      </c>
      <c r="P1789" s="11">
        <f ca="1">IFERROR(__xludf.DUMMYFUNCTION("COUNTA(SPLIT(Q1789,"" ""))"),192)</f>
        <v>192</v>
      </c>
      <c r="Q1789" s="11">
        <v>9</v>
      </c>
      <c r="R1789" s="11">
        <f ca="1">IFERROR(__xludf.DUMMYFUNCTION("COUNTA(SPLIT($Q1789,CHAR(10),FALSE))"),1)</f>
        <v>1</v>
      </c>
      <c r="S1789" s="2">
        <v>-1.692133442</v>
      </c>
      <c r="T1789" s="2">
        <v>0.49406145800000001</v>
      </c>
      <c r="U1789" s="2">
        <v>60.24</v>
      </c>
      <c r="V1789" s="2">
        <v>9.68</v>
      </c>
      <c r="W1789" s="2">
        <v>9.43</v>
      </c>
      <c r="X1789" s="2">
        <v>12</v>
      </c>
      <c r="Y1789" s="2">
        <v>8.75</v>
      </c>
      <c r="Z1789" s="2">
        <v>0.22414999999999999</v>
      </c>
      <c r="AA1789" s="2">
        <v>0.21290000000000001</v>
      </c>
      <c r="AB1789" s="2">
        <v>13.367853459999999</v>
      </c>
    </row>
    <row r="1790" spans="1:28" x14ac:dyDescent="0.2">
      <c r="A1790" s="8">
        <v>3496</v>
      </c>
      <c r="B1790" s="5" t="s">
        <v>6045</v>
      </c>
      <c r="C1790" s="5" t="s">
        <v>6046</v>
      </c>
      <c r="D1790" s="5"/>
      <c r="E1790" s="5" t="s">
        <v>6047</v>
      </c>
      <c r="F1790" s="10">
        <v>2011</v>
      </c>
      <c r="G1790" s="10" t="s">
        <v>68</v>
      </c>
      <c r="H1790" s="10"/>
      <c r="I1790" s="10">
        <v>700</v>
      </c>
      <c r="J1790" s="10" t="s">
        <v>17</v>
      </c>
      <c r="K1790" s="10" t="s">
        <v>5030</v>
      </c>
      <c r="L1790" s="10" t="s">
        <v>22</v>
      </c>
      <c r="M1790" s="11">
        <v>2</v>
      </c>
      <c r="N1790" s="10">
        <v>1.5</v>
      </c>
      <c r="O1790" s="12" t="s">
        <v>6048</v>
      </c>
      <c r="P1790" s="11">
        <f ca="1">IFERROR(__xludf.DUMMYFUNCTION("COUNTA(SPLIT(Q1790,"" ""))"),181)</f>
        <v>181</v>
      </c>
      <c r="Q1790" s="11">
        <v>17</v>
      </c>
      <c r="R1790" s="11">
        <f ca="1">IFERROR(__xludf.DUMMYFUNCTION("COUNTA(SPLIT($Q1790,CHAR(10),FALSE))"),1)</f>
        <v>1</v>
      </c>
      <c r="S1790" s="2">
        <v>0.17631467200000001</v>
      </c>
      <c r="T1790" s="2">
        <v>0.50902528000000002</v>
      </c>
      <c r="U1790" s="2">
        <v>92.26</v>
      </c>
      <c r="V1790" s="2">
        <v>3.04</v>
      </c>
      <c r="W1790" s="2">
        <v>4.0199999999999996</v>
      </c>
      <c r="X1790" s="2">
        <v>6</v>
      </c>
      <c r="Y1790" s="2">
        <v>7.13</v>
      </c>
      <c r="Z1790" s="2">
        <v>0.10699</v>
      </c>
      <c r="AA1790" s="2">
        <v>8.9620000000000005E-2</v>
      </c>
      <c r="AB1790" s="2">
        <v>26.831283339999999</v>
      </c>
    </row>
    <row r="1791" spans="1:28" x14ac:dyDescent="0.2">
      <c r="A1791" s="8">
        <v>3497</v>
      </c>
      <c r="B1791" s="5" t="s">
        <v>4725</v>
      </c>
      <c r="C1791" s="5" t="s">
        <v>6049</v>
      </c>
      <c r="D1791" s="5" t="s">
        <v>2855</v>
      </c>
      <c r="E1791" s="5" t="s">
        <v>6050</v>
      </c>
      <c r="F1791" s="10">
        <v>2011</v>
      </c>
      <c r="G1791" s="10" t="s">
        <v>68</v>
      </c>
      <c r="H1791" s="10"/>
      <c r="I1791" s="10">
        <v>500</v>
      </c>
      <c r="J1791" s="10" t="s">
        <v>17</v>
      </c>
      <c r="K1791" s="10"/>
      <c r="L1791" s="10" t="s">
        <v>18</v>
      </c>
      <c r="M1791" s="11">
        <v>1</v>
      </c>
      <c r="N1791" s="10">
        <v>1</v>
      </c>
      <c r="O1791" s="12" t="s">
        <v>6051</v>
      </c>
      <c r="P1791" s="11">
        <f ca="1">IFERROR(__xludf.DUMMYFUNCTION("COUNTA(SPLIT(Q1791,"" ""))"),187)</f>
        <v>187</v>
      </c>
      <c r="Q1791" s="11">
        <v>22</v>
      </c>
      <c r="R1791" s="11">
        <f ca="1">IFERROR(__xludf.DUMMYFUNCTION("COUNTA(SPLIT($Q1791,CHAR(10),FALSE))"),5)</f>
        <v>5</v>
      </c>
      <c r="S1791" s="2">
        <v>-6.5646944999999998E-2</v>
      </c>
      <c r="T1791" s="2">
        <v>0.45739078599999999</v>
      </c>
      <c r="U1791" s="2">
        <v>76.66</v>
      </c>
      <c r="V1791" s="2">
        <v>4.72</v>
      </c>
      <c r="W1791" s="2">
        <v>5.05</v>
      </c>
      <c r="X1791" s="2">
        <v>7</v>
      </c>
      <c r="Y1791" s="2">
        <v>7.13</v>
      </c>
      <c r="Z1791" s="2">
        <v>0.22825999999999999</v>
      </c>
      <c r="AA1791" s="2">
        <v>0.19424</v>
      </c>
      <c r="AB1791" s="2">
        <v>24.64551208</v>
      </c>
    </row>
    <row r="1792" spans="1:28" x14ac:dyDescent="0.2">
      <c r="A1792" s="8">
        <v>3498</v>
      </c>
      <c r="B1792" s="5" t="s">
        <v>4725</v>
      </c>
      <c r="C1792" s="5" t="s">
        <v>6052</v>
      </c>
      <c r="D1792" s="5" t="s">
        <v>2855</v>
      </c>
      <c r="E1792" s="5" t="s">
        <v>6053</v>
      </c>
      <c r="F1792" s="10">
        <v>2010</v>
      </c>
      <c r="G1792" s="10" t="s">
        <v>68</v>
      </c>
      <c r="H1792" s="10"/>
      <c r="I1792" s="10">
        <v>700</v>
      </c>
      <c r="J1792" s="10" t="s">
        <v>17</v>
      </c>
      <c r="K1792" s="10"/>
      <c r="L1792" s="10" t="s">
        <v>18</v>
      </c>
      <c r="M1792" s="11">
        <v>1</v>
      </c>
      <c r="N1792" s="10">
        <v>1</v>
      </c>
      <c r="O1792" s="12" t="s">
        <v>6054</v>
      </c>
      <c r="P1792" s="11">
        <f ca="1">IFERROR(__xludf.DUMMYFUNCTION("COUNTA(SPLIT(Q1792,"" ""))"),184)</f>
        <v>184</v>
      </c>
      <c r="Q1792" s="11">
        <v>16</v>
      </c>
      <c r="R1792" s="11">
        <f ca="1">IFERROR(__xludf.DUMMYFUNCTION("COUNTA(SPLIT($Q1792,CHAR(10),FALSE))"),4)</f>
        <v>4</v>
      </c>
      <c r="S1792" s="2">
        <v>0.30142019199999998</v>
      </c>
      <c r="T1792" s="2">
        <v>0.523674843</v>
      </c>
      <c r="U1792" s="2">
        <v>62.42</v>
      </c>
      <c r="V1792" s="2">
        <v>7.46</v>
      </c>
      <c r="W1792" s="2">
        <v>7.1</v>
      </c>
      <c r="X1792" s="2">
        <v>10</v>
      </c>
      <c r="Y1792" s="2">
        <v>7.85</v>
      </c>
      <c r="Z1792" s="2">
        <v>0.22733999999999999</v>
      </c>
      <c r="AA1792" s="2">
        <v>0.19811000000000001</v>
      </c>
      <c r="AB1792" s="2">
        <v>22.57407225</v>
      </c>
    </row>
    <row r="1793" spans="1:28" x14ac:dyDescent="0.2">
      <c r="A1793" s="8">
        <v>3499</v>
      </c>
      <c r="B1793" s="5" t="s">
        <v>4725</v>
      </c>
      <c r="C1793" s="5" t="s">
        <v>6055</v>
      </c>
      <c r="D1793" s="5" t="s">
        <v>2855</v>
      </c>
      <c r="E1793" s="5" t="s">
        <v>6056</v>
      </c>
      <c r="F1793" s="10">
        <v>2010</v>
      </c>
      <c r="G1793" s="10" t="s">
        <v>68</v>
      </c>
      <c r="H1793" s="10"/>
      <c r="I1793" s="10">
        <v>700</v>
      </c>
      <c r="J1793" s="10" t="s">
        <v>17</v>
      </c>
      <c r="K1793" s="10"/>
      <c r="L1793" s="10" t="s">
        <v>18</v>
      </c>
      <c r="M1793" s="11">
        <v>1</v>
      </c>
      <c r="N1793" s="10">
        <v>1</v>
      </c>
      <c r="O1793" s="12" t="s">
        <v>6057</v>
      </c>
      <c r="P1793" s="11">
        <f ca="1">IFERROR(__xludf.DUMMYFUNCTION("COUNTA(SPLIT(Q1793,"" ""))"),185)</f>
        <v>185</v>
      </c>
      <c r="Q1793" s="11">
        <v>18</v>
      </c>
      <c r="R1793" s="11">
        <f ca="1">IFERROR(__xludf.DUMMYFUNCTION("COUNTA(SPLIT($Q1793,CHAR(10),FALSE))"),3)</f>
        <v>3</v>
      </c>
      <c r="S1793" s="2">
        <v>-1.515119291</v>
      </c>
      <c r="T1793" s="2">
        <v>0.48686058300000001</v>
      </c>
      <c r="U1793" s="2">
        <v>70.52</v>
      </c>
      <c r="V1793" s="2">
        <v>6</v>
      </c>
      <c r="W1793" s="2">
        <v>6.04</v>
      </c>
      <c r="X1793" s="2">
        <v>9</v>
      </c>
      <c r="Y1793" s="2">
        <v>8.1999999999999993</v>
      </c>
      <c r="Z1793" s="2">
        <v>0.30001</v>
      </c>
      <c r="AA1793" s="2">
        <v>0.27534999999999998</v>
      </c>
      <c r="AB1793" s="2">
        <v>20.48302116</v>
      </c>
    </row>
    <row r="1794" spans="1:28" x14ac:dyDescent="0.2">
      <c r="A1794" s="8">
        <v>3500</v>
      </c>
      <c r="B1794" s="5" t="s">
        <v>6058</v>
      </c>
      <c r="C1794" s="5" t="s">
        <v>6059</v>
      </c>
      <c r="D1794" s="5"/>
      <c r="E1794" s="5" t="s">
        <v>6060</v>
      </c>
      <c r="F1794" s="10">
        <v>2010</v>
      </c>
      <c r="G1794" s="10" t="s">
        <v>16</v>
      </c>
      <c r="H1794" s="10"/>
      <c r="I1794" s="10">
        <v>700</v>
      </c>
      <c r="J1794" s="10" t="s">
        <v>17</v>
      </c>
      <c r="K1794" s="10"/>
      <c r="L1794" s="10" t="s">
        <v>18</v>
      </c>
      <c r="M1794" s="11">
        <v>1</v>
      </c>
      <c r="N1794" s="10">
        <v>1</v>
      </c>
      <c r="O1794" s="12" t="s">
        <v>6061</v>
      </c>
      <c r="P1794" s="11">
        <f ca="1">IFERROR(__xludf.DUMMYFUNCTION("COUNTA(SPLIT(Q1794,"" ""))"),153)</f>
        <v>153</v>
      </c>
      <c r="Q1794" s="11">
        <v>12</v>
      </c>
      <c r="R1794" s="11">
        <f ca="1">IFERROR(__xludf.DUMMYFUNCTION("COUNTA(SPLIT($Q1794,CHAR(10),FALSE))"),6)</f>
        <v>6</v>
      </c>
      <c r="S1794" s="2">
        <v>-0.306367214</v>
      </c>
      <c r="T1794" s="2">
        <v>0.514143762</v>
      </c>
      <c r="U1794" s="2">
        <v>84.89</v>
      </c>
      <c r="V1794" s="2">
        <v>4.1900000000000004</v>
      </c>
      <c r="W1794" s="2">
        <v>4.04</v>
      </c>
      <c r="X1794" s="2">
        <v>6</v>
      </c>
      <c r="Y1794" s="2">
        <v>6.31</v>
      </c>
      <c r="Z1794" s="2">
        <v>7.1139999999999995E-2</v>
      </c>
      <c r="AA1794" s="2">
        <v>6.5979999999999997E-2</v>
      </c>
      <c r="AB1794" s="2">
        <v>30.014572560000001</v>
      </c>
    </row>
    <row r="1795" spans="1:28" x14ac:dyDescent="0.2">
      <c r="A1795" s="8">
        <v>3501</v>
      </c>
      <c r="B1795" s="5" t="s">
        <v>6062</v>
      </c>
      <c r="C1795" s="5" t="s">
        <v>6063</v>
      </c>
      <c r="D1795" s="5" t="s">
        <v>2855</v>
      </c>
      <c r="E1795" s="5" t="s">
        <v>6064</v>
      </c>
      <c r="F1795" s="10">
        <v>2010</v>
      </c>
      <c r="G1795" s="10" t="s">
        <v>68</v>
      </c>
      <c r="H1795" s="10"/>
      <c r="I1795" s="10">
        <v>1100</v>
      </c>
      <c r="J1795" s="10" t="s">
        <v>17</v>
      </c>
      <c r="K1795" s="10"/>
      <c r="L1795" s="10" t="s">
        <v>18</v>
      </c>
      <c r="M1795" s="11">
        <v>1</v>
      </c>
      <c r="N1795" s="10">
        <v>1</v>
      </c>
      <c r="O1795" s="12" t="s">
        <v>6065</v>
      </c>
      <c r="P1795" s="11">
        <f ca="1">IFERROR(__xludf.DUMMYFUNCTION("COUNTA(SPLIT(Q1795,"" ""))"),193)</f>
        <v>193</v>
      </c>
      <c r="Q1795" s="11">
        <v>8</v>
      </c>
      <c r="R1795" s="11">
        <f ca="1">IFERROR(__xludf.DUMMYFUNCTION("COUNTA(SPLIT($Q1795,CHAR(10),FALSE))"),4)</f>
        <v>4</v>
      </c>
      <c r="S1795" s="2">
        <v>-0.76938151899999996</v>
      </c>
      <c r="T1795" s="2">
        <v>0.480958571</v>
      </c>
      <c r="U1795" s="2">
        <v>61.49</v>
      </c>
      <c r="V1795" s="2">
        <v>10.74</v>
      </c>
      <c r="W1795" s="2">
        <v>10.65</v>
      </c>
      <c r="X1795" s="2">
        <v>11</v>
      </c>
      <c r="Y1795" s="2">
        <v>8.73</v>
      </c>
      <c r="Z1795" s="2">
        <v>0.23488999999999999</v>
      </c>
      <c r="AA1795" s="2">
        <v>0.22850999999999999</v>
      </c>
      <c r="AB1795" s="2">
        <v>11.10248913</v>
      </c>
    </row>
    <row r="1796" spans="1:28" x14ac:dyDescent="0.2">
      <c r="A1796" s="8">
        <v>3502</v>
      </c>
      <c r="B1796" s="5" t="s">
        <v>6066</v>
      </c>
      <c r="C1796" s="5" t="s">
        <v>6067</v>
      </c>
      <c r="D1796" s="5"/>
      <c r="E1796" s="5" t="s">
        <v>6068</v>
      </c>
      <c r="F1796" s="10">
        <v>2009</v>
      </c>
      <c r="G1796" s="10" t="s">
        <v>68</v>
      </c>
      <c r="H1796" s="10"/>
      <c r="I1796" s="10">
        <v>1300</v>
      </c>
      <c r="J1796" s="10" t="s">
        <v>17</v>
      </c>
      <c r="K1796" s="10"/>
      <c r="L1796" s="10" t="s">
        <v>22</v>
      </c>
      <c r="M1796" s="11">
        <v>2</v>
      </c>
      <c r="N1796" s="10">
        <v>1.5</v>
      </c>
      <c r="O1796" s="12" t="s">
        <v>6069</v>
      </c>
      <c r="P1796" s="11">
        <f ca="1">IFERROR(__xludf.DUMMYFUNCTION("COUNTA(SPLIT(Q1796,"" ""))"),162)</f>
        <v>162</v>
      </c>
      <c r="Q1796" s="11">
        <v>5</v>
      </c>
      <c r="R1796" s="11">
        <f ca="1">IFERROR(__xludf.DUMMYFUNCTION("COUNTA(SPLIT($Q1796,CHAR(10),FALSE))"),2)</f>
        <v>2</v>
      </c>
      <c r="S1796" s="2">
        <v>-0.55208499</v>
      </c>
      <c r="T1796" s="2">
        <v>0.47084068499999998</v>
      </c>
      <c r="U1796" s="2">
        <v>53.35</v>
      </c>
      <c r="V1796" s="2">
        <v>13.97</v>
      </c>
      <c r="W1796" s="2">
        <v>15.34</v>
      </c>
      <c r="X1796" s="2">
        <v>12</v>
      </c>
      <c r="Y1796" s="2">
        <v>7.96</v>
      </c>
      <c r="Z1796" s="2">
        <v>0.16128999999999999</v>
      </c>
      <c r="AA1796" s="2">
        <v>0.15834999999999999</v>
      </c>
      <c r="AB1796" s="2">
        <v>10.793742610000001</v>
      </c>
    </row>
    <row r="1797" spans="1:28" x14ac:dyDescent="0.2">
      <c r="A1797" s="8">
        <v>3504</v>
      </c>
      <c r="B1797" s="5" t="s">
        <v>6070</v>
      </c>
      <c r="C1797" s="5" t="s">
        <v>6071</v>
      </c>
      <c r="D1797" s="5" t="s">
        <v>6072</v>
      </c>
      <c r="E1797" s="5" t="s">
        <v>6073</v>
      </c>
      <c r="F1797" s="10">
        <v>2009</v>
      </c>
      <c r="G1797" s="10" t="s">
        <v>16</v>
      </c>
      <c r="H1797" s="10"/>
      <c r="I1797" s="10">
        <v>1300</v>
      </c>
      <c r="J1797" s="10" t="s">
        <v>17</v>
      </c>
      <c r="K1797" s="10"/>
      <c r="L1797" s="10" t="s">
        <v>18</v>
      </c>
      <c r="M1797" s="11">
        <v>1</v>
      </c>
      <c r="N1797" s="10">
        <v>1</v>
      </c>
      <c r="O1797" s="12" t="s">
        <v>6074</v>
      </c>
      <c r="P1797" s="11">
        <f ca="1">IFERROR(__xludf.DUMMYFUNCTION("COUNTA(SPLIT(Q1797,"" ""))"),195)</f>
        <v>195</v>
      </c>
      <c r="Q1797" s="11">
        <v>6</v>
      </c>
      <c r="R1797" s="11">
        <f ca="1">IFERROR(__xludf.DUMMYFUNCTION("COUNTA(SPLIT($Q1797,CHAR(10),FALSE))"),1)</f>
        <v>1</v>
      </c>
      <c r="S1797" s="2">
        <v>-1.322515903</v>
      </c>
      <c r="T1797" s="2">
        <v>0.47053642299999998</v>
      </c>
      <c r="U1797" s="2">
        <v>62.35</v>
      </c>
      <c r="V1797" s="2">
        <v>12.64</v>
      </c>
      <c r="W1797" s="2">
        <v>15.1</v>
      </c>
      <c r="X1797" s="2">
        <v>11</v>
      </c>
      <c r="Y1797" s="2">
        <v>8</v>
      </c>
      <c r="Z1797" s="2">
        <v>0.17163999999999999</v>
      </c>
      <c r="AA1797" s="2">
        <v>0.16517000000000001</v>
      </c>
      <c r="AB1797" s="2">
        <v>8.5857793630000003</v>
      </c>
    </row>
    <row r="1798" spans="1:28" x14ac:dyDescent="0.2">
      <c r="A1798" s="8">
        <v>3505</v>
      </c>
      <c r="B1798" s="5" t="s">
        <v>6041</v>
      </c>
      <c r="C1798" s="5" t="s">
        <v>6075</v>
      </c>
      <c r="D1798" s="5" t="s">
        <v>2855</v>
      </c>
      <c r="E1798" s="5" t="s">
        <v>6076</v>
      </c>
      <c r="F1798" s="10">
        <v>2009</v>
      </c>
      <c r="G1798" s="10" t="s">
        <v>68</v>
      </c>
      <c r="H1798" s="10"/>
      <c r="I1798" s="10">
        <v>1100</v>
      </c>
      <c r="J1798" s="10" t="s">
        <v>17</v>
      </c>
      <c r="K1798" s="10"/>
      <c r="L1798" s="10" t="s">
        <v>18</v>
      </c>
      <c r="M1798" s="11">
        <v>1</v>
      </c>
      <c r="N1798" s="10">
        <v>1</v>
      </c>
      <c r="O1798" s="12" t="s">
        <v>6077</v>
      </c>
      <c r="P1798" s="11">
        <f ca="1">IFERROR(__xludf.DUMMYFUNCTION("COUNTA(SPLIT(Q1798,"" ""))"),165)</f>
        <v>165</v>
      </c>
      <c r="Q1798" s="11">
        <v>10</v>
      </c>
      <c r="R1798" s="11">
        <f ca="1">IFERROR(__xludf.DUMMYFUNCTION("COUNTA(SPLIT($Q1798,CHAR(10),FALSE))"),1)</f>
        <v>1</v>
      </c>
      <c r="S1798" s="2">
        <v>-1.2858940139999999</v>
      </c>
      <c r="T1798" s="2">
        <v>0.46910895000000002</v>
      </c>
      <c r="U1798" s="2">
        <v>39.619999999999997</v>
      </c>
      <c r="V1798" s="2">
        <v>14.61</v>
      </c>
      <c r="W1798" s="2">
        <v>15.59</v>
      </c>
      <c r="X1798" s="2">
        <v>16</v>
      </c>
      <c r="Y1798" s="2">
        <v>10.91</v>
      </c>
      <c r="Z1798" s="2">
        <v>0.32111000000000001</v>
      </c>
      <c r="AA1798" s="2">
        <v>0.32385000000000003</v>
      </c>
      <c r="AB1798" s="2">
        <v>4.1976666409999996</v>
      </c>
    </row>
    <row r="1799" spans="1:28" x14ac:dyDescent="0.2">
      <c r="A1799" s="8">
        <v>3506</v>
      </c>
      <c r="B1799" s="5" t="s">
        <v>6078</v>
      </c>
      <c r="C1799" s="5" t="s">
        <v>6079</v>
      </c>
      <c r="D1799" s="5"/>
      <c r="E1799" s="5" t="s">
        <v>6080</v>
      </c>
      <c r="F1799" s="10">
        <v>2009</v>
      </c>
      <c r="G1799" s="10" t="s">
        <v>16</v>
      </c>
      <c r="H1799" s="10"/>
      <c r="I1799" s="10">
        <v>500</v>
      </c>
      <c r="J1799" s="10" t="s">
        <v>17</v>
      </c>
      <c r="K1799" s="10"/>
      <c r="L1799" s="10" t="s">
        <v>18</v>
      </c>
      <c r="M1799" s="11">
        <v>1</v>
      </c>
      <c r="N1799" s="10">
        <v>1</v>
      </c>
      <c r="O1799" s="12" t="s">
        <v>6081</v>
      </c>
      <c r="P1799" s="11">
        <f ca="1">IFERROR(__xludf.DUMMYFUNCTION("COUNTA(SPLIT(Q1799,"" ""))"),187)</f>
        <v>187</v>
      </c>
      <c r="Q1799" s="11">
        <v>23</v>
      </c>
      <c r="R1799" s="11">
        <f ca="1">IFERROR(__xludf.DUMMYFUNCTION("COUNTA(SPLIT($Q1799,CHAR(10),FALSE))"),3)</f>
        <v>3</v>
      </c>
      <c r="S1799" s="2">
        <v>-1.0199423080000001</v>
      </c>
      <c r="T1799" s="2">
        <v>0.47621851300000001</v>
      </c>
      <c r="U1799" s="2">
        <v>84.24</v>
      </c>
      <c r="V1799" s="2">
        <v>3.54</v>
      </c>
      <c r="W1799" s="2">
        <v>3.29</v>
      </c>
      <c r="X1799" s="2">
        <v>7</v>
      </c>
      <c r="Y1799" s="2">
        <v>6.65</v>
      </c>
      <c r="Z1799" s="2">
        <v>0.14319999999999999</v>
      </c>
      <c r="AA1799" s="2">
        <v>0.12542</v>
      </c>
      <c r="AB1799" s="2">
        <v>22.005785070000002</v>
      </c>
    </row>
    <row r="1800" spans="1:28" x14ac:dyDescent="0.2">
      <c r="A1800" s="8">
        <v>3507</v>
      </c>
      <c r="B1800" s="5" t="s">
        <v>1319</v>
      </c>
      <c r="C1800" s="5" t="s">
        <v>6082</v>
      </c>
      <c r="D1800" s="5"/>
      <c r="E1800" s="5" t="s">
        <v>6083</v>
      </c>
      <c r="F1800" s="10">
        <v>2009</v>
      </c>
      <c r="G1800" s="10" t="s">
        <v>68</v>
      </c>
      <c r="H1800" s="10" t="s">
        <v>1322</v>
      </c>
      <c r="I1800" s="10">
        <v>900</v>
      </c>
      <c r="J1800" s="10" t="s">
        <v>17</v>
      </c>
      <c r="K1800" s="10"/>
      <c r="L1800" s="10" t="s">
        <v>22</v>
      </c>
      <c r="M1800" s="11">
        <v>2</v>
      </c>
      <c r="N1800" s="10">
        <v>2</v>
      </c>
      <c r="O1800" s="12" t="s">
        <v>6084</v>
      </c>
      <c r="P1800" s="11">
        <f ca="1">IFERROR(__xludf.DUMMYFUNCTION("COUNTA(SPLIT(Q1800,"" ""))"),163)</f>
        <v>163</v>
      </c>
      <c r="Q1800" s="11">
        <v>10</v>
      </c>
      <c r="R1800" s="11">
        <f ca="1">IFERROR(__xludf.DUMMYFUNCTION("COUNTA(SPLIT($Q1800,CHAR(10),FALSE))"),1)</f>
        <v>1</v>
      </c>
      <c r="S1800" s="2">
        <v>-0.40700509099999999</v>
      </c>
      <c r="T1800" s="2">
        <v>0.44766283499999998</v>
      </c>
      <c r="U1800" s="2">
        <v>71.44</v>
      </c>
      <c r="V1800" s="2">
        <v>7.34</v>
      </c>
      <c r="W1800" s="2">
        <v>6.03</v>
      </c>
      <c r="X1800" s="2">
        <v>9</v>
      </c>
      <c r="Y1800" s="2">
        <v>7.06</v>
      </c>
      <c r="Z1800" s="2">
        <v>0.17035</v>
      </c>
      <c r="AA1800" s="2">
        <v>0.17990999999999999</v>
      </c>
      <c r="AB1800" s="2">
        <v>25.682006470000001</v>
      </c>
    </row>
    <row r="1801" spans="1:28" x14ac:dyDescent="0.2">
      <c r="A1801" s="8">
        <v>3508</v>
      </c>
      <c r="B1801" s="5" t="s">
        <v>6085</v>
      </c>
      <c r="C1801" s="5" t="s">
        <v>6086</v>
      </c>
      <c r="D1801" s="5" t="s">
        <v>2855</v>
      </c>
      <c r="E1801" s="5" t="s">
        <v>6087</v>
      </c>
      <c r="F1801" s="10">
        <v>2009</v>
      </c>
      <c r="G1801" s="10" t="s">
        <v>68</v>
      </c>
      <c r="H1801" s="10"/>
      <c r="I1801" s="10">
        <v>1100</v>
      </c>
      <c r="J1801" s="10" t="s">
        <v>17</v>
      </c>
      <c r="K1801" s="10"/>
      <c r="L1801" s="10" t="s">
        <v>18</v>
      </c>
      <c r="M1801" s="11">
        <v>1</v>
      </c>
      <c r="N1801" s="10">
        <v>1</v>
      </c>
      <c r="O1801" s="12" t="s">
        <v>6088</v>
      </c>
      <c r="P1801" s="11">
        <f ca="1">IFERROR(__xludf.DUMMYFUNCTION("COUNTA(SPLIT(Q1801,"" ""))"),198)</f>
        <v>198</v>
      </c>
      <c r="Q1801" s="11">
        <v>10</v>
      </c>
      <c r="R1801" s="11">
        <f ca="1">IFERROR(__xludf.DUMMYFUNCTION("COUNTA(SPLIT($Q1801,CHAR(10),FALSE))"),3)</f>
        <v>3</v>
      </c>
      <c r="S1801" s="2">
        <v>0.61999066199999997</v>
      </c>
      <c r="T1801" s="2">
        <v>0.50214088199999996</v>
      </c>
      <c r="U1801" s="2">
        <v>69.400000000000006</v>
      </c>
      <c r="V1801" s="2">
        <v>8.4</v>
      </c>
      <c r="W1801" s="2">
        <v>7.9</v>
      </c>
      <c r="X1801" s="2">
        <v>9</v>
      </c>
      <c r="Y1801" s="2">
        <v>6.8</v>
      </c>
      <c r="Z1801" s="2">
        <v>0.1081</v>
      </c>
      <c r="AA1801" s="2">
        <v>0.10933</v>
      </c>
      <c r="AB1801" s="2">
        <v>24.067895629999999</v>
      </c>
    </row>
    <row r="1802" spans="1:28" x14ac:dyDescent="0.2">
      <c r="A1802" s="8">
        <v>3509</v>
      </c>
      <c r="B1802" s="5" t="s">
        <v>4968</v>
      </c>
      <c r="C1802" s="5" t="s">
        <v>6089</v>
      </c>
      <c r="D1802" s="5" t="s">
        <v>4970</v>
      </c>
      <c r="E1802" s="5" t="s">
        <v>4971</v>
      </c>
      <c r="F1802" s="10">
        <v>2008</v>
      </c>
      <c r="G1802" s="10" t="s">
        <v>16</v>
      </c>
      <c r="H1802" s="10"/>
      <c r="I1802" s="10">
        <v>900</v>
      </c>
      <c r="J1802" s="10" t="s">
        <v>17</v>
      </c>
      <c r="K1802" s="10"/>
      <c r="L1802" s="10" t="s">
        <v>22</v>
      </c>
      <c r="M1802" s="11">
        <v>2</v>
      </c>
      <c r="N1802" s="10">
        <v>1.5</v>
      </c>
      <c r="O1802" s="12" t="s">
        <v>6090</v>
      </c>
      <c r="P1802" s="11">
        <f ca="1">IFERROR(__xludf.DUMMYFUNCTION("COUNTA(SPLIT(Q1802,"" ""))"),188)</f>
        <v>188</v>
      </c>
      <c r="Q1802" s="11">
        <v>11</v>
      </c>
      <c r="R1802" s="11">
        <f ca="1">IFERROR(__xludf.DUMMYFUNCTION("COUNTA(SPLIT($Q1802,CHAR(10),FALSE))"),10)</f>
        <v>10</v>
      </c>
      <c r="S1802" s="2">
        <v>-1.046349183</v>
      </c>
      <c r="T1802" s="2">
        <v>0.47017527100000001</v>
      </c>
      <c r="U1802" s="2">
        <v>65.84</v>
      </c>
      <c r="V1802" s="2">
        <v>8.5299999999999994</v>
      </c>
      <c r="W1802" s="2">
        <v>9.0399999999999991</v>
      </c>
      <c r="X1802" s="2">
        <v>11</v>
      </c>
      <c r="Y1802" s="2">
        <v>7.57</v>
      </c>
      <c r="Z1802" s="2">
        <v>0.20746000000000001</v>
      </c>
      <c r="AA1802" s="2">
        <v>0.19621</v>
      </c>
      <c r="AB1802" s="2">
        <v>11.527141200000001</v>
      </c>
    </row>
    <row r="1803" spans="1:28" x14ac:dyDescent="0.2">
      <c r="A1803" s="8">
        <v>3510</v>
      </c>
      <c r="B1803" s="5" t="s">
        <v>6091</v>
      </c>
      <c r="C1803" s="5" t="s">
        <v>6092</v>
      </c>
      <c r="D1803" s="5"/>
      <c r="E1803" s="5" t="s">
        <v>6093</v>
      </c>
      <c r="F1803" s="10">
        <v>2007</v>
      </c>
      <c r="G1803" s="10" t="s">
        <v>16</v>
      </c>
      <c r="H1803" s="10"/>
      <c r="I1803" s="10">
        <v>500</v>
      </c>
      <c r="J1803" s="10" t="s">
        <v>17</v>
      </c>
      <c r="K1803" s="10"/>
      <c r="L1803" s="10" t="s">
        <v>18</v>
      </c>
      <c r="M1803" s="11">
        <v>1</v>
      </c>
      <c r="N1803" s="10">
        <v>1</v>
      </c>
      <c r="O1803" s="12" t="s">
        <v>6094</v>
      </c>
      <c r="P1803" s="11">
        <f ca="1">IFERROR(__xludf.DUMMYFUNCTION("COUNTA(SPLIT(Q1803,"" ""))"),141)</f>
        <v>141</v>
      </c>
      <c r="Q1803" s="11">
        <v>12</v>
      </c>
      <c r="R1803" s="11">
        <f ca="1">IFERROR(__xludf.DUMMYFUNCTION("COUNTA(SPLIT($Q1803,CHAR(10),FALSE))"),1)</f>
        <v>1</v>
      </c>
      <c r="S1803" s="2">
        <v>-0.38263641700000001</v>
      </c>
      <c r="T1803" s="2">
        <v>0.49509608199999999</v>
      </c>
      <c r="U1803" s="2">
        <v>82.71</v>
      </c>
      <c r="V1803" s="2">
        <v>4.6399999999999997</v>
      </c>
      <c r="W1803" s="2">
        <v>3.68</v>
      </c>
      <c r="X1803" s="2">
        <v>8</v>
      </c>
      <c r="Y1803" s="2">
        <v>6.01</v>
      </c>
      <c r="Z1803" s="2">
        <v>0.24984000000000001</v>
      </c>
      <c r="AA1803" s="2">
        <v>0.26072000000000001</v>
      </c>
      <c r="AB1803" s="2">
        <v>35.498735410000002</v>
      </c>
    </row>
    <row r="1804" spans="1:28" x14ac:dyDescent="0.2">
      <c r="A1804" s="8">
        <v>3511</v>
      </c>
      <c r="B1804" s="5" t="s">
        <v>6095</v>
      </c>
      <c r="C1804" s="5" t="s">
        <v>6096</v>
      </c>
      <c r="D1804" s="5"/>
      <c r="E1804" s="5" t="s">
        <v>6097</v>
      </c>
      <c r="F1804" s="10">
        <v>2007</v>
      </c>
      <c r="G1804" s="10" t="s">
        <v>16</v>
      </c>
      <c r="H1804" s="10"/>
      <c r="I1804" s="10">
        <v>500</v>
      </c>
      <c r="J1804" s="10" t="s">
        <v>17</v>
      </c>
      <c r="K1804" s="10"/>
      <c r="L1804" s="10" t="s">
        <v>18</v>
      </c>
      <c r="M1804" s="11">
        <v>1</v>
      </c>
      <c r="N1804" s="10">
        <v>1</v>
      </c>
      <c r="O1804" s="12" t="s">
        <v>6098</v>
      </c>
      <c r="P1804" s="11">
        <f ca="1">IFERROR(__xludf.DUMMYFUNCTION("COUNTA(SPLIT(Q1804,"" ""))"),182)</f>
        <v>182</v>
      </c>
      <c r="Q1804" s="11">
        <v>16</v>
      </c>
      <c r="R1804" s="11">
        <f ca="1">IFERROR(__xludf.DUMMYFUNCTION("COUNTA(SPLIT($Q1804,CHAR(10),FALSE))"),3)</f>
        <v>3</v>
      </c>
      <c r="S1804" s="2">
        <v>0.44708336500000001</v>
      </c>
      <c r="T1804" s="2">
        <v>0.52044707199999996</v>
      </c>
      <c r="U1804" s="2">
        <v>88.84</v>
      </c>
      <c r="V1804" s="2">
        <v>3.69</v>
      </c>
      <c r="W1804" s="2">
        <v>4.25</v>
      </c>
      <c r="X1804" s="2">
        <v>7</v>
      </c>
      <c r="Y1804" s="2">
        <v>5.59</v>
      </c>
      <c r="Z1804" s="2">
        <v>5.2100000000000002E-3</v>
      </c>
      <c r="AA1804" s="2">
        <v>6.62E-3</v>
      </c>
      <c r="AB1804" s="2">
        <v>27.185643630000001</v>
      </c>
    </row>
    <row r="1805" spans="1:28" x14ac:dyDescent="0.2">
      <c r="A1805" s="8">
        <v>3512</v>
      </c>
      <c r="B1805" s="5" t="s">
        <v>6099</v>
      </c>
      <c r="C1805" s="5" t="s">
        <v>6100</v>
      </c>
      <c r="D1805" s="5"/>
      <c r="E1805" s="5" t="s">
        <v>6101</v>
      </c>
      <c r="F1805" s="10">
        <v>2007</v>
      </c>
      <c r="G1805" s="10" t="s">
        <v>68</v>
      </c>
      <c r="H1805" s="10"/>
      <c r="I1805" s="10">
        <v>700</v>
      </c>
      <c r="J1805" s="10" t="s">
        <v>17</v>
      </c>
      <c r="K1805" s="10"/>
      <c r="L1805" s="10" t="s">
        <v>22</v>
      </c>
      <c r="M1805" s="11">
        <v>2</v>
      </c>
      <c r="N1805" s="10">
        <v>1.5</v>
      </c>
      <c r="O1805" s="12" t="s">
        <v>6102</v>
      </c>
      <c r="P1805" s="11">
        <f ca="1">IFERROR(__xludf.DUMMYFUNCTION("COUNTA(SPLIT(Q1805,"" ""))"),201)</f>
        <v>201</v>
      </c>
      <c r="Q1805" s="11">
        <v>17</v>
      </c>
      <c r="R1805" s="11">
        <f ca="1">IFERROR(__xludf.DUMMYFUNCTION("COUNTA(SPLIT($Q1805,CHAR(10),FALSE))"),1)</f>
        <v>1</v>
      </c>
      <c r="S1805" s="2">
        <v>-0.21673827900000001</v>
      </c>
      <c r="T1805" s="2">
        <v>0.48429825199999998</v>
      </c>
      <c r="U1805" s="2">
        <v>70.66</v>
      </c>
      <c r="V1805" s="2">
        <v>6.39</v>
      </c>
      <c r="W1805" s="2">
        <v>6.87</v>
      </c>
      <c r="X1805" s="2">
        <v>10</v>
      </c>
      <c r="Y1805" s="2">
        <v>6.71</v>
      </c>
      <c r="Z1805" s="2">
        <v>0.21531</v>
      </c>
      <c r="AA1805" s="2">
        <v>0.18076</v>
      </c>
      <c r="AB1805" s="2">
        <v>26.99086733</v>
      </c>
    </row>
    <row r="1806" spans="1:28" x14ac:dyDescent="0.2">
      <c r="A1806" s="8">
        <v>3513</v>
      </c>
      <c r="B1806" s="5" t="s">
        <v>6099</v>
      </c>
      <c r="C1806" s="5" t="s">
        <v>6103</v>
      </c>
      <c r="D1806" s="5"/>
      <c r="E1806" s="5" t="s">
        <v>6104</v>
      </c>
      <c r="F1806" s="10">
        <v>2006</v>
      </c>
      <c r="G1806" s="10" t="s">
        <v>68</v>
      </c>
      <c r="H1806" s="10"/>
      <c r="I1806" s="10">
        <v>900</v>
      </c>
      <c r="J1806" s="10" t="s">
        <v>17</v>
      </c>
      <c r="K1806" s="10"/>
      <c r="L1806" s="10" t="s">
        <v>18</v>
      </c>
      <c r="M1806" s="11">
        <v>1</v>
      </c>
      <c r="N1806" s="10">
        <v>1</v>
      </c>
      <c r="O1806" s="12" t="s">
        <v>6105</v>
      </c>
      <c r="P1806" s="11">
        <f ca="1">IFERROR(__xludf.DUMMYFUNCTION("COUNTA(SPLIT(Q1806,"" ""))"),191)</f>
        <v>191</v>
      </c>
      <c r="Q1806" s="11">
        <v>14</v>
      </c>
      <c r="R1806" s="11">
        <f ca="1">IFERROR(__xludf.DUMMYFUNCTION("COUNTA(SPLIT($Q1806,CHAR(10),FALSE))"),5)</f>
        <v>5</v>
      </c>
      <c r="S1806" s="2">
        <v>-2.0915293400000001</v>
      </c>
      <c r="T1806" s="2">
        <v>0.47797458300000001</v>
      </c>
      <c r="U1806" s="2">
        <v>65.7</v>
      </c>
      <c r="V1806" s="2">
        <v>7.41</v>
      </c>
      <c r="W1806" s="2">
        <v>6.65</v>
      </c>
      <c r="X1806" s="2">
        <v>10</v>
      </c>
      <c r="Y1806" s="2">
        <v>8.52</v>
      </c>
      <c r="Z1806" s="2">
        <v>0.26944000000000001</v>
      </c>
      <c r="AA1806" s="2">
        <v>0.25636999999999999</v>
      </c>
      <c r="AB1806" s="2">
        <v>18.154020410000001</v>
      </c>
    </row>
    <row r="1807" spans="1:28" x14ac:dyDescent="0.2">
      <c r="A1807" s="8">
        <v>3514</v>
      </c>
      <c r="B1807" s="5" t="s">
        <v>6106</v>
      </c>
      <c r="C1807" s="5" t="s">
        <v>6107</v>
      </c>
      <c r="D1807" s="5" t="s">
        <v>2855</v>
      </c>
      <c r="E1807" s="5" t="s">
        <v>6108</v>
      </c>
      <c r="F1807" s="10">
        <v>2005</v>
      </c>
      <c r="G1807" s="10" t="s">
        <v>68</v>
      </c>
      <c r="H1807" s="10"/>
      <c r="I1807" s="10">
        <v>1100</v>
      </c>
      <c r="J1807" s="10" t="s">
        <v>17</v>
      </c>
      <c r="K1807" s="10"/>
      <c r="L1807" s="10" t="s">
        <v>18</v>
      </c>
      <c r="M1807" s="11">
        <v>1</v>
      </c>
      <c r="N1807" s="10">
        <v>1</v>
      </c>
      <c r="O1807" s="12" t="s">
        <v>6109</v>
      </c>
      <c r="P1807" s="11">
        <f ca="1">IFERROR(__xludf.DUMMYFUNCTION("COUNTA(SPLIT(Q1807,"" ""))"),187)</f>
        <v>187</v>
      </c>
      <c r="Q1807" s="11">
        <v>12</v>
      </c>
      <c r="R1807" s="11">
        <f ca="1">IFERROR(__xludf.DUMMYFUNCTION("COUNTA(SPLIT($Q1807,CHAR(10),FALSE))"),4)</f>
        <v>4</v>
      </c>
      <c r="S1807" s="2">
        <v>0.17165349999999999</v>
      </c>
      <c r="T1807" s="2">
        <v>0.48786470900000001</v>
      </c>
      <c r="U1807" s="2">
        <v>50.71</v>
      </c>
      <c r="V1807" s="2">
        <v>10.14</v>
      </c>
      <c r="W1807" s="2">
        <v>10.69</v>
      </c>
      <c r="X1807" s="2">
        <v>11</v>
      </c>
      <c r="Y1807" s="2">
        <v>9.6300000000000008</v>
      </c>
      <c r="Z1807" s="2">
        <v>0.20682</v>
      </c>
      <c r="AA1807" s="2">
        <v>0.16051000000000001</v>
      </c>
      <c r="AB1807" s="2">
        <v>13.508321820000001</v>
      </c>
    </row>
    <row r="1808" spans="1:28" x14ac:dyDescent="0.2">
      <c r="A1808" s="8">
        <v>3515</v>
      </c>
      <c r="B1808" s="5" t="s">
        <v>6110</v>
      </c>
      <c r="C1808" s="5" t="s">
        <v>6111</v>
      </c>
      <c r="D1808" s="5" t="s">
        <v>2855</v>
      </c>
      <c r="E1808" s="5" t="s">
        <v>6112</v>
      </c>
      <c r="F1808" s="10">
        <v>2005</v>
      </c>
      <c r="G1808" s="10" t="s">
        <v>68</v>
      </c>
      <c r="H1808" s="10"/>
      <c r="I1808" s="10">
        <v>900</v>
      </c>
      <c r="J1808" s="10" t="s">
        <v>17</v>
      </c>
      <c r="K1808" s="10"/>
      <c r="L1808" s="10" t="s">
        <v>22</v>
      </c>
      <c r="M1808" s="11">
        <v>2</v>
      </c>
      <c r="N1808" s="10">
        <v>1.5</v>
      </c>
      <c r="O1808" s="12" t="s">
        <v>6113</v>
      </c>
      <c r="P1808" s="11">
        <f ca="1">IFERROR(__xludf.DUMMYFUNCTION("COUNTA(SPLIT(Q1808,"" ""))"),172)</f>
        <v>172</v>
      </c>
      <c r="Q1808" s="11">
        <v>12</v>
      </c>
      <c r="R1808" s="11">
        <f ca="1">IFERROR(__xludf.DUMMYFUNCTION("COUNTA(SPLIT($Q1808,CHAR(10),FALSE))"),1)</f>
        <v>1</v>
      </c>
      <c r="S1808" s="2">
        <v>1.0909443940000001</v>
      </c>
      <c r="T1808" s="2">
        <v>0.52314199800000005</v>
      </c>
      <c r="U1808" s="2">
        <v>84.51</v>
      </c>
      <c r="V1808" s="2">
        <v>4.7</v>
      </c>
      <c r="W1808" s="2">
        <v>3.02</v>
      </c>
      <c r="X1808" s="2">
        <v>8</v>
      </c>
      <c r="Y1808" s="2">
        <v>6.71</v>
      </c>
      <c r="Z1808" s="2">
        <v>2.5239999999999999E-2</v>
      </c>
      <c r="AA1808" s="2">
        <v>4.3470000000000002E-2</v>
      </c>
      <c r="AB1808" s="2">
        <v>25.750162119999999</v>
      </c>
    </row>
    <row r="1809" spans="1:28" x14ac:dyDescent="0.2">
      <c r="A1809" s="8">
        <v>3516</v>
      </c>
      <c r="B1809" s="5" t="s">
        <v>6114</v>
      </c>
      <c r="C1809" s="5" t="s">
        <v>6115</v>
      </c>
      <c r="D1809" s="5"/>
      <c r="E1809" s="5" t="s">
        <v>6116</v>
      </c>
      <c r="F1809" s="10">
        <v>2005</v>
      </c>
      <c r="G1809" s="10" t="s">
        <v>68</v>
      </c>
      <c r="H1809" s="10"/>
      <c r="I1809" s="10">
        <v>900</v>
      </c>
      <c r="J1809" s="10" t="s">
        <v>17</v>
      </c>
      <c r="K1809" s="10"/>
      <c r="L1809" s="10" t="s">
        <v>22</v>
      </c>
      <c r="M1809" s="11">
        <v>2</v>
      </c>
      <c r="N1809" s="10">
        <v>1.5</v>
      </c>
      <c r="O1809" s="12" t="s">
        <v>6117</v>
      </c>
      <c r="P1809" s="11">
        <f ca="1">IFERROR(__xludf.DUMMYFUNCTION("COUNTA(SPLIT(Q1809,"" ""))"),197)</f>
        <v>197</v>
      </c>
      <c r="Q1809" s="11">
        <v>14</v>
      </c>
      <c r="R1809" s="11">
        <f ca="1">IFERROR(__xludf.DUMMYFUNCTION("COUNTA(SPLIT($Q1809,CHAR(10),FALSE))"),1)</f>
        <v>1</v>
      </c>
      <c r="S1809" s="2">
        <v>-0.66514693999999996</v>
      </c>
      <c r="T1809" s="2">
        <v>0.493143053</v>
      </c>
      <c r="U1809" s="2">
        <v>72.31</v>
      </c>
      <c r="V1809" s="2">
        <v>6.67</v>
      </c>
      <c r="W1809" s="2">
        <v>6.97</v>
      </c>
      <c r="X1809" s="2">
        <v>9</v>
      </c>
      <c r="Y1809" s="2">
        <v>6.9</v>
      </c>
      <c r="Z1809" s="2">
        <v>0.19295000000000001</v>
      </c>
      <c r="AA1809" s="2">
        <v>0.183</v>
      </c>
      <c r="AB1809" s="2">
        <v>16.919900819999999</v>
      </c>
    </row>
    <row r="1810" spans="1:28" x14ac:dyDescent="0.2">
      <c r="A1810" s="8">
        <v>3517</v>
      </c>
      <c r="B1810" s="5" t="s">
        <v>6118</v>
      </c>
      <c r="C1810" s="5" t="s">
        <v>6119</v>
      </c>
      <c r="D1810" s="5" t="s">
        <v>2855</v>
      </c>
      <c r="E1810" s="5" t="s">
        <v>6120</v>
      </c>
      <c r="F1810" s="10">
        <v>2004</v>
      </c>
      <c r="G1810" s="10" t="s">
        <v>68</v>
      </c>
      <c r="H1810" s="10"/>
      <c r="I1810" s="10">
        <v>1300</v>
      </c>
      <c r="J1810" s="10" t="s">
        <v>51</v>
      </c>
      <c r="K1810" s="10"/>
      <c r="L1810" s="10" t="s">
        <v>18</v>
      </c>
      <c r="M1810" s="11">
        <v>1</v>
      </c>
      <c r="N1810" s="10">
        <v>1</v>
      </c>
      <c r="O1810" s="12" t="s">
        <v>6121</v>
      </c>
      <c r="P1810" s="11">
        <f ca="1">IFERROR(__xludf.DUMMYFUNCTION("COUNTA(SPLIT(Q1810,"" ""))"),188)</f>
        <v>188</v>
      </c>
      <c r="Q1810" s="11">
        <v>9</v>
      </c>
      <c r="R1810" s="11">
        <f ca="1">IFERROR(__xludf.DUMMYFUNCTION("COUNTA(SPLIT($Q1810,CHAR(10),FALSE))"),3)</f>
        <v>3</v>
      </c>
      <c r="S1810" s="2">
        <v>-0.48958365399999998</v>
      </c>
      <c r="T1810" s="2">
        <v>0.479851996</v>
      </c>
      <c r="U1810" s="2">
        <v>49.85</v>
      </c>
      <c r="V1810" s="2">
        <v>12.27</v>
      </c>
      <c r="W1810" s="2">
        <v>13.82</v>
      </c>
      <c r="X1810" s="2">
        <v>12</v>
      </c>
      <c r="Y1810" s="2">
        <v>10.25</v>
      </c>
      <c r="Z1810" s="2">
        <v>0.27223000000000003</v>
      </c>
      <c r="AA1810" s="2">
        <v>0.22907</v>
      </c>
      <c r="AB1810" s="2">
        <v>4.0212277070000004</v>
      </c>
    </row>
    <row r="1811" spans="1:28" x14ac:dyDescent="0.2">
      <c r="A1811" s="8">
        <v>3518</v>
      </c>
      <c r="B1811" s="5" t="s">
        <v>6122</v>
      </c>
      <c r="C1811" s="5" t="s">
        <v>6123</v>
      </c>
      <c r="D1811" s="5" t="s">
        <v>2855</v>
      </c>
      <c r="E1811" s="5" t="s">
        <v>6124</v>
      </c>
      <c r="F1811" s="10">
        <v>2004</v>
      </c>
      <c r="G1811" s="10" t="s">
        <v>68</v>
      </c>
      <c r="H1811" s="10"/>
      <c r="I1811" s="10">
        <v>1100</v>
      </c>
      <c r="J1811" s="10" t="s">
        <v>17</v>
      </c>
      <c r="K1811" s="10"/>
      <c r="L1811" s="10" t="s">
        <v>22</v>
      </c>
      <c r="M1811" s="11">
        <v>2</v>
      </c>
      <c r="N1811" s="10">
        <v>2</v>
      </c>
      <c r="O1811" s="12" t="s">
        <v>6125</v>
      </c>
      <c r="P1811" s="11">
        <f ca="1">IFERROR(__xludf.DUMMYFUNCTION("COUNTA(SPLIT(Q1811,"" ""))"),166)</f>
        <v>166</v>
      </c>
      <c r="Q1811" s="11">
        <v>10</v>
      </c>
      <c r="R1811" s="11">
        <f ca="1">IFERROR(__xludf.DUMMYFUNCTION("COUNTA(SPLIT($Q1811,CHAR(10),FALSE))"),2)</f>
        <v>2</v>
      </c>
      <c r="S1811" s="2">
        <v>-0.17428840200000001</v>
      </c>
      <c r="T1811" s="2">
        <v>0.48602730399999999</v>
      </c>
      <c r="U1811" s="2">
        <v>64.760000000000005</v>
      </c>
      <c r="V1811" s="2">
        <v>8.3800000000000008</v>
      </c>
      <c r="W1811" s="2">
        <v>11.6</v>
      </c>
      <c r="X1811" s="2">
        <v>10</v>
      </c>
      <c r="Y1811" s="2">
        <v>7.87</v>
      </c>
      <c r="Z1811" s="2">
        <v>0.1381</v>
      </c>
      <c r="AA1811" s="2">
        <v>0.13264000000000001</v>
      </c>
      <c r="AB1811" s="2">
        <v>17.213033630000002</v>
      </c>
    </row>
    <row r="1812" spans="1:28" x14ac:dyDescent="0.2">
      <c r="A1812" s="8">
        <v>3520</v>
      </c>
      <c r="B1812" s="5" t="s">
        <v>6126</v>
      </c>
      <c r="C1812" s="5" t="s">
        <v>6127</v>
      </c>
      <c r="D1812" s="5" t="s">
        <v>2855</v>
      </c>
      <c r="E1812" s="5" t="s">
        <v>6128</v>
      </c>
      <c r="F1812" s="10">
        <v>2004</v>
      </c>
      <c r="G1812" s="10" t="s">
        <v>68</v>
      </c>
      <c r="H1812" s="10"/>
      <c r="I1812" s="10">
        <v>1100</v>
      </c>
      <c r="J1812" s="10" t="s">
        <v>17</v>
      </c>
      <c r="K1812" s="10"/>
      <c r="L1812" s="10" t="s">
        <v>22</v>
      </c>
      <c r="M1812" s="11">
        <v>2</v>
      </c>
      <c r="N1812" s="10">
        <v>2</v>
      </c>
      <c r="O1812" s="12" t="s">
        <v>6129</v>
      </c>
      <c r="P1812" s="11">
        <f ca="1">IFERROR(__xludf.DUMMYFUNCTION("COUNTA(SPLIT(Q1812,"" ""))"),189)</f>
        <v>189</v>
      </c>
      <c r="Q1812" s="11">
        <v>13</v>
      </c>
      <c r="R1812" s="11">
        <f ca="1">IFERROR(__xludf.DUMMYFUNCTION("COUNTA(SPLIT($Q1812,CHAR(10),FALSE))"),3)</f>
        <v>3</v>
      </c>
      <c r="S1812" s="2">
        <v>-1.6253273829999999</v>
      </c>
      <c r="T1812" s="2">
        <v>0.47612664399999999</v>
      </c>
      <c r="U1812" s="2">
        <v>32.020000000000003</v>
      </c>
      <c r="V1812" s="2">
        <v>12.44</v>
      </c>
      <c r="W1812" s="2">
        <v>13.33</v>
      </c>
      <c r="X1812" s="2">
        <v>14</v>
      </c>
      <c r="Y1812" s="2">
        <v>10.9</v>
      </c>
      <c r="Z1812" s="2">
        <v>0.32545000000000002</v>
      </c>
      <c r="AA1812" s="2">
        <v>0.29097000000000001</v>
      </c>
      <c r="AB1812" s="2">
        <v>4.1086049879999997</v>
      </c>
    </row>
    <row r="1813" spans="1:28" x14ac:dyDescent="0.2">
      <c r="A1813" s="8">
        <v>3521</v>
      </c>
      <c r="B1813" s="5" t="s">
        <v>6130</v>
      </c>
      <c r="C1813" s="5" t="s">
        <v>6131</v>
      </c>
      <c r="D1813" s="5"/>
      <c r="E1813" s="5" t="s">
        <v>6132</v>
      </c>
      <c r="F1813" s="10">
        <v>2004</v>
      </c>
      <c r="G1813" s="10" t="s">
        <v>68</v>
      </c>
      <c r="H1813" s="10"/>
      <c r="I1813" s="10">
        <v>900</v>
      </c>
      <c r="J1813" s="10" t="s">
        <v>17</v>
      </c>
      <c r="K1813" s="10"/>
      <c r="L1813" s="10" t="s">
        <v>18</v>
      </c>
      <c r="M1813" s="11">
        <v>1</v>
      </c>
      <c r="N1813" s="10">
        <v>1</v>
      </c>
      <c r="O1813" s="12" t="s">
        <v>6133</v>
      </c>
      <c r="P1813" s="11">
        <f ca="1">IFERROR(__xludf.DUMMYFUNCTION("COUNTA(SPLIT(Q1813,"" ""))"),186)</f>
        <v>186</v>
      </c>
      <c r="Q1813" s="11">
        <v>12</v>
      </c>
      <c r="R1813" s="11">
        <f ca="1">IFERROR(__xludf.DUMMYFUNCTION("COUNTA(SPLIT($Q1813,CHAR(10),FALSE))"),2)</f>
        <v>2</v>
      </c>
      <c r="S1813" s="2">
        <v>-0.219033851</v>
      </c>
      <c r="T1813" s="2">
        <v>0.44778377899999999</v>
      </c>
      <c r="U1813" s="2">
        <v>82.44</v>
      </c>
      <c r="V1813" s="2">
        <v>5.63</v>
      </c>
      <c r="W1813" s="2">
        <v>6.37</v>
      </c>
      <c r="X1813" s="2">
        <v>8</v>
      </c>
      <c r="Y1813" s="2">
        <v>6.52</v>
      </c>
      <c r="Z1813" s="2">
        <v>0.17613999999999999</v>
      </c>
      <c r="AA1813" s="2">
        <v>0.16309000000000001</v>
      </c>
      <c r="AB1813" s="2">
        <v>19.015736579999999</v>
      </c>
    </row>
    <row r="1814" spans="1:28" x14ac:dyDescent="0.2">
      <c r="A1814" s="8">
        <v>3522</v>
      </c>
      <c r="B1814" s="5" t="s">
        <v>6134</v>
      </c>
      <c r="C1814" s="5" t="s">
        <v>6135</v>
      </c>
      <c r="D1814" s="5"/>
      <c r="E1814" s="5" t="s">
        <v>6136</v>
      </c>
      <c r="F1814" s="10">
        <v>2003</v>
      </c>
      <c r="G1814" s="10" t="s">
        <v>16</v>
      </c>
      <c r="H1814" s="10"/>
      <c r="I1814" s="10">
        <v>500</v>
      </c>
      <c r="J1814" s="10" t="s">
        <v>17</v>
      </c>
      <c r="K1814" s="10"/>
      <c r="L1814" s="10" t="s">
        <v>18</v>
      </c>
      <c r="M1814" s="11">
        <v>1</v>
      </c>
      <c r="N1814" s="10">
        <v>1</v>
      </c>
      <c r="O1814" s="12" t="s">
        <v>6137</v>
      </c>
      <c r="P1814" s="11">
        <f ca="1">IFERROR(__xludf.DUMMYFUNCTION("COUNTA(SPLIT(Q1814,"" ""))"),146)</f>
        <v>146</v>
      </c>
      <c r="Q1814" s="11">
        <v>14</v>
      </c>
      <c r="R1814" s="11">
        <f ca="1">IFERROR(__xludf.DUMMYFUNCTION("COUNTA(SPLIT($Q1814,CHAR(10),FALSE))"),5)</f>
        <v>5</v>
      </c>
      <c r="S1814" s="2">
        <v>-4.7198886000000002E-2</v>
      </c>
      <c r="T1814" s="2">
        <v>0.47942241600000002</v>
      </c>
      <c r="U1814" s="2">
        <v>78.75</v>
      </c>
      <c r="V1814" s="2">
        <v>4.6900000000000004</v>
      </c>
      <c r="W1814" s="2">
        <v>3.4</v>
      </c>
      <c r="X1814" s="2">
        <v>9</v>
      </c>
      <c r="Y1814" s="2">
        <v>6.93</v>
      </c>
      <c r="Z1814" s="2">
        <v>6.4850000000000005E-2</v>
      </c>
      <c r="AA1814" s="2">
        <v>8.6569999999999994E-2</v>
      </c>
      <c r="AB1814" s="2">
        <v>26.645354050000002</v>
      </c>
    </row>
    <row r="1815" spans="1:28" x14ac:dyDescent="0.2">
      <c r="A1815" s="8">
        <v>3527</v>
      </c>
      <c r="B1815" s="5" t="s">
        <v>6138</v>
      </c>
      <c r="C1815" s="5" t="s">
        <v>6139</v>
      </c>
      <c r="D1815" s="5" t="s">
        <v>2855</v>
      </c>
      <c r="E1815" s="5" t="s">
        <v>6140</v>
      </c>
      <c r="F1815" s="10">
        <v>1995</v>
      </c>
      <c r="G1815" s="10" t="s">
        <v>68</v>
      </c>
      <c r="H1815" s="10"/>
      <c r="I1815" s="10">
        <v>1100</v>
      </c>
      <c r="J1815" s="10" t="s">
        <v>17</v>
      </c>
      <c r="K1815" s="10"/>
      <c r="L1815" s="10" t="s">
        <v>22</v>
      </c>
      <c r="M1815" s="11">
        <v>2</v>
      </c>
      <c r="N1815" s="10">
        <v>1.5</v>
      </c>
      <c r="O1815" s="12" t="s">
        <v>6141</v>
      </c>
      <c r="P1815" s="11">
        <f ca="1">IFERROR(__xludf.DUMMYFUNCTION("COUNTA(SPLIT(Q1815,"" ""))"),181)</f>
        <v>181</v>
      </c>
      <c r="Q1815" s="11">
        <v>9</v>
      </c>
      <c r="R1815" s="11">
        <f ca="1">IFERROR(__xludf.DUMMYFUNCTION("COUNTA(SPLIT($Q1815,CHAR(10),FALSE))"),3)</f>
        <v>3</v>
      </c>
      <c r="S1815" s="2">
        <v>0.12663421399999999</v>
      </c>
      <c r="T1815" s="2">
        <v>0.49411089899999999</v>
      </c>
      <c r="U1815" s="2">
        <v>59.18</v>
      </c>
      <c r="V1815" s="2">
        <v>10.08</v>
      </c>
      <c r="W1815" s="2">
        <v>10.59</v>
      </c>
      <c r="X1815" s="2">
        <v>11</v>
      </c>
      <c r="Y1815" s="2">
        <v>7.05</v>
      </c>
      <c r="Z1815" s="2">
        <v>0.12302</v>
      </c>
      <c r="AA1815" s="2">
        <v>0.11413</v>
      </c>
      <c r="AB1815" s="2">
        <v>23.858123389999999</v>
      </c>
    </row>
    <row r="1816" spans="1:28" x14ac:dyDescent="0.2">
      <c r="A1816" s="8">
        <v>3528</v>
      </c>
      <c r="B1816" s="5" t="s">
        <v>6070</v>
      </c>
      <c r="C1816" s="5" t="s">
        <v>6142</v>
      </c>
      <c r="D1816" s="5" t="s">
        <v>6072</v>
      </c>
      <c r="E1816" s="5" t="s">
        <v>6073</v>
      </c>
      <c r="F1816" s="10">
        <v>1995</v>
      </c>
      <c r="G1816" s="10" t="s">
        <v>16</v>
      </c>
      <c r="H1816" s="10"/>
      <c r="I1816" s="10">
        <v>1300</v>
      </c>
      <c r="J1816" s="10" t="s">
        <v>17</v>
      </c>
      <c r="K1816" s="10"/>
      <c r="L1816" s="10" t="s">
        <v>22</v>
      </c>
      <c r="M1816" s="11">
        <v>2</v>
      </c>
      <c r="N1816" s="10">
        <v>1.5</v>
      </c>
      <c r="O1816" s="12" t="s">
        <v>6143</v>
      </c>
      <c r="P1816" s="11">
        <f ca="1">IFERROR(__xludf.DUMMYFUNCTION("COUNTA(SPLIT(Q1816,"" ""))"),171)</f>
        <v>171</v>
      </c>
      <c r="Q1816" s="11">
        <v>6</v>
      </c>
      <c r="R1816" s="11">
        <f ca="1">IFERROR(__xludf.DUMMYFUNCTION("COUNTA(SPLIT($Q1816,CHAR(10),FALSE))"),3)</f>
        <v>3</v>
      </c>
      <c r="S1816" s="2">
        <v>-1.4256418179999999</v>
      </c>
      <c r="T1816" s="2">
        <v>0.471266719</v>
      </c>
      <c r="U1816" s="2">
        <v>55.98</v>
      </c>
      <c r="V1816" s="2">
        <v>11.56</v>
      </c>
      <c r="W1816" s="2">
        <v>12.47</v>
      </c>
      <c r="X1816" s="2">
        <v>12</v>
      </c>
      <c r="Y1816" s="2">
        <v>7.61</v>
      </c>
      <c r="Z1816" s="2">
        <v>0.18867999999999999</v>
      </c>
      <c r="AA1816" s="2">
        <v>0.19228000000000001</v>
      </c>
      <c r="AB1816" s="2">
        <v>9.0984193389999994</v>
      </c>
    </row>
    <row r="1817" spans="1:28" x14ac:dyDescent="0.2">
      <c r="A1817" s="8">
        <v>3529</v>
      </c>
      <c r="B1817" s="5" t="s">
        <v>6070</v>
      </c>
      <c r="C1817" s="5" t="s">
        <v>6144</v>
      </c>
      <c r="D1817" s="5" t="s">
        <v>6072</v>
      </c>
      <c r="E1817" s="5" t="s">
        <v>6073</v>
      </c>
      <c r="F1817" s="10">
        <v>1995</v>
      </c>
      <c r="G1817" s="10" t="s">
        <v>16</v>
      </c>
      <c r="H1817" s="10"/>
      <c r="I1817" s="10">
        <v>1300</v>
      </c>
      <c r="J1817" s="10" t="s">
        <v>17</v>
      </c>
      <c r="K1817" s="10"/>
      <c r="L1817" s="10" t="s">
        <v>18</v>
      </c>
      <c r="M1817" s="11">
        <v>1</v>
      </c>
      <c r="N1817" s="10">
        <v>1</v>
      </c>
      <c r="O1817" s="12" t="s">
        <v>6145</v>
      </c>
      <c r="P1817" s="11">
        <f ca="1">IFERROR(__xludf.DUMMYFUNCTION("COUNTA(SPLIT(Q1817,"" ""))"),197)</f>
        <v>197</v>
      </c>
      <c r="Q1817" s="11">
        <v>6</v>
      </c>
      <c r="R1817" s="11">
        <f ca="1">IFERROR(__xludf.DUMMYFUNCTION("COUNTA(SPLIT($Q1817,CHAR(10),FALSE))"),1)</f>
        <v>1</v>
      </c>
      <c r="S1817" s="2">
        <v>-1.5354579909999999</v>
      </c>
      <c r="T1817" s="2">
        <v>0.46283142399999999</v>
      </c>
      <c r="U1817" s="2">
        <v>57.55</v>
      </c>
      <c r="V1817" s="2">
        <v>13.43</v>
      </c>
      <c r="W1817" s="2">
        <v>15.81</v>
      </c>
      <c r="X1817" s="2">
        <v>12</v>
      </c>
      <c r="Y1817" s="2">
        <v>7.51</v>
      </c>
      <c r="Z1817" s="2">
        <v>0.25968999999999998</v>
      </c>
      <c r="AA1817" s="2">
        <v>0.23647000000000001</v>
      </c>
      <c r="AB1817" s="2">
        <v>17.12122025</v>
      </c>
    </row>
    <row r="1818" spans="1:28" x14ac:dyDescent="0.2">
      <c r="A1818" s="8">
        <v>3530</v>
      </c>
      <c r="B1818" s="5" t="s">
        <v>4968</v>
      </c>
      <c r="C1818" s="5" t="s">
        <v>6146</v>
      </c>
      <c r="D1818" s="5" t="s">
        <v>4970</v>
      </c>
      <c r="E1818" s="5" t="s">
        <v>4971</v>
      </c>
      <c r="F1818" s="10">
        <v>1992</v>
      </c>
      <c r="G1818" s="10" t="s">
        <v>16</v>
      </c>
      <c r="H1818" s="10"/>
      <c r="I1818" s="10">
        <v>900</v>
      </c>
      <c r="J1818" s="10" t="s">
        <v>17</v>
      </c>
      <c r="K1818" s="10"/>
      <c r="L1818" s="10" t="s">
        <v>22</v>
      </c>
      <c r="M1818" s="11">
        <v>2</v>
      </c>
      <c r="N1818" s="10">
        <v>2</v>
      </c>
      <c r="O1818" s="12" t="s">
        <v>6147</v>
      </c>
      <c r="P1818" s="11">
        <f ca="1">IFERROR(__xludf.DUMMYFUNCTION("COUNTA(SPLIT(Q1818,"" ""))"),163)</f>
        <v>163</v>
      </c>
      <c r="Q1818" s="11">
        <v>9</v>
      </c>
      <c r="R1818" s="11">
        <f ca="1">IFERROR(__xludf.DUMMYFUNCTION("COUNTA(SPLIT($Q1818,CHAR(10),FALSE))"),7)</f>
        <v>7</v>
      </c>
      <c r="S1818" s="2">
        <v>-0.80667966499999999</v>
      </c>
      <c r="T1818" s="2">
        <v>0.52071067599999998</v>
      </c>
      <c r="U1818" s="2">
        <v>83.06</v>
      </c>
      <c r="V1818" s="2">
        <v>5.87</v>
      </c>
      <c r="W1818" s="2">
        <v>6.06</v>
      </c>
      <c r="X1818" s="2">
        <v>8</v>
      </c>
      <c r="Y1818" s="2">
        <v>6.06</v>
      </c>
      <c r="Z1818" s="2">
        <v>2.657E-2</v>
      </c>
      <c r="AA1818" s="2">
        <v>6.1289999999999997E-2</v>
      </c>
      <c r="AB1818" s="2">
        <v>17.33511987</v>
      </c>
    </row>
    <row r="1819" spans="1:28" x14ac:dyDescent="0.2">
      <c r="A1819" s="8">
        <v>3531</v>
      </c>
      <c r="B1819" s="5" t="s">
        <v>6148</v>
      </c>
      <c r="C1819" s="5" t="s">
        <v>6149</v>
      </c>
      <c r="D1819" s="5" t="s">
        <v>2855</v>
      </c>
      <c r="E1819" s="5" t="s">
        <v>6150</v>
      </c>
      <c r="F1819" s="10">
        <v>1990</v>
      </c>
      <c r="G1819" s="10" t="s">
        <v>68</v>
      </c>
      <c r="H1819" s="10"/>
      <c r="I1819" s="10">
        <v>900</v>
      </c>
      <c r="J1819" s="10" t="s">
        <v>17</v>
      </c>
      <c r="K1819" s="10"/>
      <c r="L1819" s="10" t="s">
        <v>18</v>
      </c>
      <c r="M1819" s="11">
        <v>1</v>
      </c>
      <c r="N1819" s="10">
        <v>1</v>
      </c>
      <c r="O1819" s="12" t="s">
        <v>6151</v>
      </c>
      <c r="P1819" s="11">
        <f ca="1">IFERROR(__xludf.DUMMYFUNCTION("COUNTA(SPLIT(Q1819,"" ""))"),199)</f>
        <v>199</v>
      </c>
      <c r="Q1819" s="11">
        <v>11</v>
      </c>
      <c r="R1819" s="11">
        <f ca="1">IFERROR(__xludf.DUMMYFUNCTION("COUNTA(SPLIT($Q1819,CHAR(10),FALSE))"),4)</f>
        <v>4</v>
      </c>
      <c r="S1819" s="2">
        <v>-0.15107727200000001</v>
      </c>
      <c r="T1819" s="2">
        <v>0.47198325699999999</v>
      </c>
      <c r="U1819" s="2">
        <v>74.59</v>
      </c>
      <c r="V1819" s="2">
        <v>7.37</v>
      </c>
      <c r="W1819" s="2">
        <v>7.96</v>
      </c>
      <c r="X1819" s="2">
        <v>9</v>
      </c>
      <c r="Y1819" s="2">
        <v>6.91</v>
      </c>
      <c r="Z1819" s="2">
        <v>9.3649999999999997E-2</v>
      </c>
      <c r="AA1819" s="2">
        <v>6.3979999999999995E-2</v>
      </c>
      <c r="AB1819" s="2">
        <v>21.153172860000002</v>
      </c>
    </row>
    <row r="1820" spans="1:28" x14ac:dyDescent="0.2">
      <c r="A1820" s="8">
        <v>3532</v>
      </c>
      <c r="B1820" s="5" t="s">
        <v>6152</v>
      </c>
      <c r="C1820" s="5" t="s">
        <v>6153</v>
      </c>
      <c r="D1820" s="5"/>
      <c r="E1820" s="5" t="s">
        <v>6154</v>
      </c>
      <c r="F1820" s="10">
        <v>1989</v>
      </c>
      <c r="G1820" s="10" t="s">
        <v>68</v>
      </c>
      <c r="H1820" s="10"/>
      <c r="I1820" s="10">
        <v>1300</v>
      </c>
      <c r="J1820" s="10" t="s">
        <v>17</v>
      </c>
      <c r="K1820" s="10"/>
      <c r="L1820" s="10" t="s">
        <v>30</v>
      </c>
      <c r="M1820" s="11">
        <v>3</v>
      </c>
      <c r="N1820" s="10">
        <v>2.5</v>
      </c>
      <c r="O1820" s="12" t="s">
        <v>6155</v>
      </c>
      <c r="P1820" s="11">
        <f ca="1">IFERROR(__xludf.DUMMYFUNCTION("COUNTA(SPLIT(Q1820,"" ""))"),182)</f>
        <v>182</v>
      </c>
      <c r="Q1820" s="11">
        <v>8</v>
      </c>
      <c r="R1820" s="11">
        <f ca="1">IFERROR(__xludf.DUMMYFUNCTION("COUNTA(SPLIT($Q1820,CHAR(10),FALSE))"),3)</f>
        <v>3</v>
      </c>
      <c r="S1820" s="2">
        <v>-1.736050455</v>
      </c>
      <c r="T1820" s="2">
        <v>0.50659919099999995</v>
      </c>
      <c r="U1820" s="2">
        <v>61.62</v>
      </c>
      <c r="V1820" s="2">
        <v>10.57</v>
      </c>
      <c r="W1820" s="2">
        <v>11.8</v>
      </c>
      <c r="X1820" s="2">
        <v>11</v>
      </c>
      <c r="Y1820" s="2">
        <v>9.39</v>
      </c>
      <c r="Z1820" s="2">
        <v>0.19671</v>
      </c>
      <c r="AA1820" s="2">
        <v>0.1888</v>
      </c>
      <c r="AB1820" s="2">
        <v>7.7907736190000003</v>
      </c>
    </row>
    <row r="1821" spans="1:28" x14ac:dyDescent="0.2">
      <c r="A1821" s="8">
        <v>3535</v>
      </c>
      <c r="B1821" s="5" t="s">
        <v>6156</v>
      </c>
      <c r="C1821" s="5" t="s">
        <v>6157</v>
      </c>
      <c r="D1821" s="5" t="s">
        <v>2855</v>
      </c>
      <c r="E1821" s="5" t="s">
        <v>6158</v>
      </c>
      <c r="F1821" s="10">
        <v>1986</v>
      </c>
      <c r="G1821" s="10" t="s">
        <v>68</v>
      </c>
      <c r="H1821" s="10"/>
      <c r="I1821" s="10">
        <v>700</v>
      </c>
      <c r="J1821" s="10" t="s">
        <v>17</v>
      </c>
      <c r="K1821" s="10"/>
      <c r="L1821" s="10" t="s">
        <v>22</v>
      </c>
      <c r="M1821" s="11">
        <v>2</v>
      </c>
      <c r="N1821" s="10">
        <v>2</v>
      </c>
      <c r="O1821" s="12" t="s">
        <v>6159</v>
      </c>
      <c r="P1821" s="11">
        <f ca="1">IFERROR(__xludf.DUMMYFUNCTION("COUNTA(SPLIT(Q1821,"" ""))"),198)</f>
        <v>198</v>
      </c>
      <c r="Q1821" s="11">
        <v>19</v>
      </c>
      <c r="R1821" s="11">
        <f ca="1">IFERROR(__xludf.DUMMYFUNCTION("COUNTA(SPLIT($Q1821,CHAR(10),FALSE))"),4)</f>
        <v>4</v>
      </c>
      <c r="S1821" s="2">
        <v>-9.2799879000000002E-2</v>
      </c>
      <c r="T1821" s="2">
        <v>0.49859268600000001</v>
      </c>
      <c r="U1821" s="2">
        <v>79.2</v>
      </c>
      <c r="V1821" s="2">
        <v>4.71</v>
      </c>
      <c r="W1821" s="2">
        <v>4.59</v>
      </c>
      <c r="X1821" s="2">
        <v>8</v>
      </c>
      <c r="Y1821" s="2">
        <v>7.59</v>
      </c>
      <c r="Z1821" s="2">
        <v>0.21589</v>
      </c>
      <c r="AA1821" s="2">
        <v>0.18881999999999999</v>
      </c>
      <c r="AB1821" s="2">
        <v>22.533639440000002</v>
      </c>
    </row>
    <row r="1822" spans="1:28" x14ac:dyDescent="0.2">
      <c r="A1822" s="8">
        <v>3536</v>
      </c>
      <c r="B1822" s="5" t="s">
        <v>6160</v>
      </c>
      <c r="C1822" s="5" t="s">
        <v>6161</v>
      </c>
      <c r="D1822" s="5"/>
      <c r="E1822" s="5" t="s">
        <v>6162</v>
      </c>
      <c r="F1822" s="10">
        <v>1984</v>
      </c>
      <c r="G1822" s="10" t="s">
        <v>16</v>
      </c>
      <c r="H1822" s="10"/>
      <c r="I1822" s="10">
        <v>1100</v>
      </c>
      <c r="J1822" s="10" t="s">
        <v>17</v>
      </c>
      <c r="K1822" s="10"/>
      <c r="L1822" s="10" t="s">
        <v>22</v>
      </c>
      <c r="M1822" s="11">
        <v>2</v>
      </c>
      <c r="N1822" s="10">
        <v>2</v>
      </c>
      <c r="O1822" s="12" t="s">
        <v>6163</v>
      </c>
      <c r="P1822" s="11">
        <f ca="1">IFERROR(__xludf.DUMMYFUNCTION("COUNTA(SPLIT(Q1822,"" ""))"),168)</f>
        <v>168</v>
      </c>
      <c r="Q1822" s="11">
        <v>5</v>
      </c>
      <c r="R1822" s="11">
        <f ca="1">IFERROR(__xludf.DUMMYFUNCTION("COUNTA(SPLIT($Q1822,CHAR(10),FALSE))"),1)</f>
        <v>1</v>
      </c>
      <c r="S1822" s="2">
        <v>-1.578212728</v>
      </c>
      <c r="T1822" s="2">
        <v>0.51177061899999998</v>
      </c>
      <c r="U1822" s="2">
        <v>55.88</v>
      </c>
      <c r="V1822" s="2">
        <v>13.91</v>
      </c>
      <c r="W1822" s="2">
        <v>14.86</v>
      </c>
      <c r="X1822" s="2">
        <v>13</v>
      </c>
      <c r="Y1822" s="2">
        <v>8.48</v>
      </c>
      <c r="Z1822" s="2">
        <v>0.14316000000000001</v>
      </c>
      <c r="AA1822" s="2">
        <v>0.16378000000000001</v>
      </c>
      <c r="AB1822" s="2">
        <v>12.1943906</v>
      </c>
    </row>
    <row r="1823" spans="1:28" x14ac:dyDescent="0.2">
      <c r="A1823" s="8">
        <v>3538</v>
      </c>
      <c r="B1823" s="5" t="s">
        <v>6164</v>
      </c>
      <c r="C1823" s="5" t="s">
        <v>6165</v>
      </c>
      <c r="D1823" s="5"/>
      <c r="E1823" s="5" t="s">
        <v>6166</v>
      </c>
      <c r="F1823" s="10">
        <v>1978</v>
      </c>
      <c r="G1823" s="10" t="s">
        <v>68</v>
      </c>
      <c r="H1823" s="10"/>
      <c r="I1823" s="10">
        <v>1100</v>
      </c>
      <c r="J1823" s="10" t="s">
        <v>17</v>
      </c>
      <c r="K1823" s="10"/>
      <c r="L1823" s="10" t="s">
        <v>18</v>
      </c>
      <c r="M1823" s="11">
        <v>1</v>
      </c>
      <c r="N1823" s="10">
        <v>1</v>
      </c>
      <c r="O1823" s="12" t="s">
        <v>6167</v>
      </c>
      <c r="P1823" s="11">
        <f ca="1">IFERROR(__xludf.DUMMYFUNCTION("COUNTA(SPLIT(Q1823,"" ""))"),176)</f>
        <v>176</v>
      </c>
      <c r="Q1823" s="11">
        <v>9</v>
      </c>
      <c r="R1823" s="11">
        <f ca="1">IFERROR(__xludf.DUMMYFUNCTION("COUNTA(SPLIT($Q1823,CHAR(10),FALSE))"),2)</f>
        <v>2</v>
      </c>
      <c r="S1823" s="2">
        <v>0.776011754</v>
      </c>
      <c r="T1823" s="2">
        <v>0.517354231</v>
      </c>
      <c r="U1823" s="2">
        <v>80.260000000000005</v>
      </c>
      <c r="V1823" s="2">
        <v>6.9</v>
      </c>
      <c r="W1823" s="2">
        <v>6.95</v>
      </c>
      <c r="X1823" s="2">
        <v>8</v>
      </c>
      <c r="Y1823" s="2">
        <v>6.32</v>
      </c>
      <c r="Z1823" s="2">
        <v>-2.2799999999999999E-3</v>
      </c>
      <c r="AA1823" s="2">
        <v>1.49E-3</v>
      </c>
      <c r="AB1823" s="2">
        <v>21.006766460000001</v>
      </c>
    </row>
    <row r="1824" spans="1:28" x14ac:dyDescent="0.2">
      <c r="A1824" s="8">
        <v>3539</v>
      </c>
      <c r="B1824" s="5" t="s">
        <v>6168</v>
      </c>
      <c r="C1824" s="5" t="s">
        <v>6169</v>
      </c>
      <c r="D1824" s="5" t="s">
        <v>2855</v>
      </c>
      <c r="E1824" s="5" t="s">
        <v>6170</v>
      </c>
      <c r="F1824" s="10">
        <v>1976</v>
      </c>
      <c r="G1824" s="10" t="s">
        <v>68</v>
      </c>
      <c r="H1824" s="10"/>
      <c r="I1824" s="10">
        <v>1300</v>
      </c>
      <c r="J1824" s="10" t="s">
        <v>51</v>
      </c>
      <c r="K1824" s="10"/>
      <c r="L1824" s="10" t="s">
        <v>22</v>
      </c>
      <c r="M1824" s="11">
        <v>2</v>
      </c>
      <c r="N1824" s="10">
        <v>2</v>
      </c>
      <c r="O1824" s="12" t="s">
        <v>6171</v>
      </c>
      <c r="P1824" s="11">
        <f ca="1">IFERROR(__xludf.DUMMYFUNCTION("COUNTA(SPLIT(Q1824,"" ""))"),190)</f>
        <v>190</v>
      </c>
      <c r="Q1824" s="11">
        <v>8</v>
      </c>
      <c r="R1824" s="11">
        <f ca="1">IFERROR(__xludf.DUMMYFUNCTION("COUNTA(SPLIT($Q1824,CHAR(10),FALSE))"),3)</f>
        <v>3</v>
      </c>
      <c r="S1824" s="2">
        <v>-1.4220760429999999</v>
      </c>
      <c r="T1824" s="2">
        <v>0.47772046699999998</v>
      </c>
      <c r="U1824" s="2">
        <v>30.9</v>
      </c>
      <c r="V1824" s="2">
        <v>14.91</v>
      </c>
      <c r="W1824" s="2">
        <v>14.95</v>
      </c>
      <c r="X1824" s="2">
        <v>16</v>
      </c>
      <c r="Y1824" s="2">
        <v>10.67</v>
      </c>
      <c r="Z1824" s="2">
        <v>0.29602000000000001</v>
      </c>
      <c r="AA1824" s="2">
        <v>0.28001999999999999</v>
      </c>
      <c r="AB1824" s="2">
        <v>6.2640066980000002</v>
      </c>
    </row>
    <row r="1825" spans="1:28" x14ac:dyDescent="0.2">
      <c r="A1825" s="8">
        <v>3540</v>
      </c>
      <c r="B1825" s="5" t="s">
        <v>6172</v>
      </c>
      <c r="C1825" s="5" t="s">
        <v>6173</v>
      </c>
      <c r="D1825" s="5" t="s">
        <v>2855</v>
      </c>
      <c r="E1825" s="5" t="s">
        <v>6174</v>
      </c>
      <c r="F1825" s="10">
        <v>1974</v>
      </c>
      <c r="G1825" s="10" t="s">
        <v>68</v>
      </c>
      <c r="H1825" s="10"/>
      <c r="I1825" s="10">
        <v>1100</v>
      </c>
      <c r="J1825" s="10" t="s">
        <v>17</v>
      </c>
      <c r="K1825" s="10"/>
      <c r="L1825" s="10" t="s">
        <v>22</v>
      </c>
      <c r="M1825" s="11">
        <v>2</v>
      </c>
      <c r="N1825" s="10">
        <v>1.5</v>
      </c>
      <c r="O1825" s="12" t="s">
        <v>6175</v>
      </c>
      <c r="P1825" s="11">
        <f ca="1">IFERROR(__xludf.DUMMYFUNCTION("COUNTA(SPLIT(Q1825,"" ""))"),180)</f>
        <v>180</v>
      </c>
      <c r="Q1825" s="11">
        <v>7</v>
      </c>
      <c r="R1825" s="11">
        <f ca="1">IFERROR(__xludf.DUMMYFUNCTION("COUNTA(SPLIT($Q1825,CHAR(10),FALSE))"),2)</f>
        <v>2</v>
      </c>
      <c r="S1825" s="2">
        <v>-1.708766013</v>
      </c>
      <c r="T1825" s="2">
        <v>0.51571582900000001</v>
      </c>
      <c r="U1825" s="2">
        <v>46.32</v>
      </c>
      <c r="V1825" s="2">
        <v>13.19</v>
      </c>
      <c r="W1825" s="2">
        <v>13.44</v>
      </c>
      <c r="X1825" s="2">
        <v>14</v>
      </c>
      <c r="Y1825" s="2">
        <v>8.68</v>
      </c>
      <c r="Z1825" s="2">
        <v>0.23616000000000001</v>
      </c>
      <c r="AA1825" s="2">
        <v>0.24207999999999999</v>
      </c>
      <c r="AB1825" s="2">
        <v>17.800107799999999</v>
      </c>
    </row>
    <row r="1826" spans="1:28" x14ac:dyDescent="0.2">
      <c r="A1826" s="8">
        <v>3541</v>
      </c>
      <c r="B1826" s="5" t="s">
        <v>6176</v>
      </c>
      <c r="C1826" s="5" t="s">
        <v>6177</v>
      </c>
      <c r="D1826" s="5" t="s">
        <v>2855</v>
      </c>
      <c r="E1826" s="5" t="s">
        <v>6178</v>
      </c>
      <c r="F1826" s="10">
        <v>1973</v>
      </c>
      <c r="G1826" s="10" t="s">
        <v>16</v>
      </c>
      <c r="H1826" s="10"/>
      <c r="I1826" s="10">
        <v>1100</v>
      </c>
      <c r="J1826" s="10" t="s">
        <v>51</v>
      </c>
      <c r="K1826" s="10"/>
      <c r="L1826" s="10" t="s">
        <v>22</v>
      </c>
      <c r="M1826" s="11">
        <v>2</v>
      </c>
      <c r="N1826" s="10">
        <v>2</v>
      </c>
      <c r="O1826" s="12" t="s">
        <v>6179</v>
      </c>
      <c r="P1826" s="11">
        <f ca="1">IFERROR(__xludf.DUMMYFUNCTION("COUNTA(SPLIT(Q1826,"" ""))"),162)</f>
        <v>162</v>
      </c>
      <c r="Q1826" s="11">
        <v>7</v>
      </c>
      <c r="R1826" s="11">
        <f ca="1">IFERROR(__xludf.DUMMYFUNCTION("COUNTA(SPLIT($Q1826,CHAR(10),FALSE))"),7)</f>
        <v>7</v>
      </c>
      <c r="S1826" s="2">
        <v>-0.93092275400000002</v>
      </c>
      <c r="T1826" s="2">
        <v>0.46699985999999999</v>
      </c>
      <c r="U1826" s="2">
        <v>80.290000000000006</v>
      </c>
      <c r="V1826" s="2">
        <v>7.99</v>
      </c>
      <c r="W1826" s="2">
        <v>9.1999999999999993</v>
      </c>
      <c r="X1826" s="2">
        <v>6</v>
      </c>
      <c r="Y1826" s="2">
        <v>6.62</v>
      </c>
      <c r="Z1826" s="2">
        <v>-4.7999999999999996E-3</v>
      </c>
      <c r="AA1826" s="2">
        <v>2.4969999999999999E-2</v>
      </c>
      <c r="AB1826" s="2">
        <v>21.620708440000001</v>
      </c>
    </row>
    <row r="1827" spans="1:28" x14ac:dyDescent="0.2">
      <c r="A1827" s="8">
        <v>3544</v>
      </c>
      <c r="B1827" s="5" t="s">
        <v>6180</v>
      </c>
      <c r="C1827" s="5" t="s">
        <v>6181</v>
      </c>
      <c r="D1827" s="5" t="s">
        <v>2855</v>
      </c>
      <c r="E1827" s="5" t="s">
        <v>6182</v>
      </c>
      <c r="F1827" s="10">
        <v>1972</v>
      </c>
      <c r="G1827" s="10" t="s">
        <v>68</v>
      </c>
      <c r="H1827" s="10"/>
      <c r="I1827" s="10">
        <v>1300</v>
      </c>
      <c r="J1827" s="10" t="s">
        <v>17</v>
      </c>
      <c r="K1827" s="10"/>
      <c r="L1827" s="10" t="s">
        <v>22</v>
      </c>
      <c r="M1827" s="11">
        <v>2</v>
      </c>
      <c r="N1827" s="10">
        <v>2</v>
      </c>
      <c r="O1827" s="12" t="s">
        <v>6183</v>
      </c>
      <c r="P1827" s="11">
        <f ca="1">IFERROR(__xludf.DUMMYFUNCTION("COUNTA(SPLIT(Q1827,"" ""))"),198)</f>
        <v>198</v>
      </c>
      <c r="Q1827" s="11">
        <v>8</v>
      </c>
      <c r="R1827" s="11">
        <f ca="1">IFERROR(__xludf.DUMMYFUNCTION("COUNTA(SPLIT($Q1827,CHAR(10),FALSE))"),1)</f>
        <v>1</v>
      </c>
      <c r="S1827" s="2">
        <v>-0.52837283300000004</v>
      </c>
      <c r="T1827" s="2">
        <v>0.489606074</v>
      </c>
      <c r="U1827" s="2">
        <v>49.26</v>
      </c>
      <c r="V1827" s="2">
        <v>12.54</v>
      </c>
      <c r="W1827" s="2">
        <v>12.9</v>
      </c>
      <c r="X1827" s="2">
        <v>14</v>
      </c>
      <c r="Y1827" s="2">
        <v>8.2100000000000009</v>
      </c>
      <c r="Z1827" s="2">
        <v>0.23662</v>
      </c>
      <c r="AA1827" s="2">
        <v>0.22142999999999999</v>
      </c>
      <c r="AB1827" s="2">
        <v>15.488840140000001</v>
      </c>
    </row>
    <row r="1828" spans="1:28" x14ac:dyDescent="0.2">
      <c r="A1828" s="8">
        <v>3546</v>
      </c>
      <c r="B1828" s="5" t="s">
        <v>6184</v>
      </c>
      <c r="C1828" s="5" t="s">
        <v>6185</v>
      </c>
      <c r="D1828" s="5" t="s">
        <v>2855</v>
      </c>
      <c r="E1828" s="5" t="s">
        <v>6186</v>
      </c>
      <c r="F1828" s="10">
        <v>1969</v>
      </c>
      <c r="G1828" s="10" t="s">
        <v>68</v>
      </c>
      <c r="H1828" s="10"/>
      <c r="I1828" s="10">
        <v>1100</v>
      </c>
      <c r="J1828" s="10" t="s">
        <v>17</v>
      </c>
      <c r="K1828" s="10"/>
      <c r="L1828" s="10" t="s">
        <v>22</v>
      </c>
      <c r="M1828" s="11">
        <v>2</v>
      </c>
      <c r="N1828" s="10">
        <v>2</v>
      </c>
      <c r="O1828" s="12" t="s">
        <v>6187</v>
      </c>
      <c r="P1828" s="11">
        <f ca="1">IFERROR(__xludf.DUMMYFUNCTION("COUNTA(SPLIT(Q1828,"" ""))"),158)</f>
        <v>158</v>
      </c>
      <c r="Q1828" s="11">
        <v>9</v>
      </c>
      <c r="R1828" s="11">
        <f ca="1">IFERROR(__xludf.DUMMYFUNCTION("COUNTA(SPLIT($Q1828,CHAR(10),FALSE))"),2)</f>
        <v>2</v>
      </c>
      <c r="S1828" s="2">
        <v>5.1495081999999998E-2</v>
      </c>
      <c r="T1828" s="2">
        <v>0.48976418900000002</v>
      </c>
      <c r="U1828" s="2">
        <v>59.08</v>
      </c>
      <c r="V1828" s="2">
        <v>9.41</v>
      </c>
      <c r="W1828" s="2">
        <v>10.6</v>
      </c>
      <c r="X1828" s="2">
        <v>12</v>
      </c>
      <c r="Y1828" s="2">
        <v>8.7799999999999994</v>
      </c>
      <c r="Z1828" s="2">
        <v>0.21032000000000001</v>
      </c>
      <c r="AA1828" s="2">
        <v>0.22953000000000001</v>
      </c>
      <c r="AB1828" s="2">
        <v>12.153182879999999</v>
      </c>
    </row>
    <row r="1829" spans="1:28" x14ac:dyDescent="0.2">
      <c r="A1829" s="8">
        <v>3547</v>
      </c>
      <c r="B1829" s="5" t="s">
        <v>6188</v>
      </c>
      <c r="C1829" s="5" t="s">
        <v>6189</v>
      </c>
      <c r="D1829" s="5" t="s">
        <v>2855</v>
      </c>
      <c r="E1829" s="5" t="s">
        <v>6190</v>
      </c>
      <c r="F1829" s="10">
        <v>1969</v>
      </c>
      <c r="G1829" s="10" t="s">
        <v>68</v>
      </c>
      <c r="H1829" s="10"/>
      <c r="I1829" s="10">
        <v>1500</v>
      </c>
      <c r="J1829" s="10" t="s">
        <v>17</v>
      </c>
      <c r="K1829" s="10"/>
      <c r="L1829" s="10" t="s">
        <v>22</v>
      </c>
      <c r="M1829" s="11">
        <v>2</v>
      </c>
      <c r="N1829" s="10">
        <v>2</v>
      </c>
      <c r="O1829" s="12" t="s">
        <v>6191</v>
      </c>
      <c r="P1829" s="11">
        <f ca="1">IFERROR(__xludf.DUMMYFUNCTION("COUNTA(SPLIT(Q1829,"" ""))"),180)</f>
        <v>180</v>
      </c>
      <c r="Q1829" s="11">
        <v>7</v>
      </c>
      <c r="R1829" s="11">
        <f ca="1">IFERROR(__xludf.DUMMYFUNCTION("COUNTA(SPLIT($Q1829,CHAR(10),FALSE))"),1)</f>
        <v>1</v>
      </c>
      <c r="S1829" s="2">
        <v>-2.017650851</v>
      </c>
      <c r="T1829" s="2">
        <v>0.460129913</v>
      </c>
      <c r="U1829" s="2">
        <v>37.549999999999997</v>
      </c>
      <c r="V1829" s="2">
        <v>16.82</v>
      </c>
      <c r="W1829" s="2">
        <v>19.64</v>
      </c>
      <c r="X1829" s="2">
        <v>15</v>
      </c>
      <c r="Y1829" s="2">
        <v>9.41</v>
      </c>
      <c r="Z1829" s="2">
        <v>0.34575</v>
      </c>
      <c r="AA1829" s="2">
        <v>0.34575</v>
      </c>
      <c r="AB1829" s="2">
        <v>12.535511550000001</v>
      </c>
    </row>
    <row r="1830" spans="1:28" x14ac:dyDescent="0.2">
      <c r="A1830" s="8">
        <v>3548</v>
      </c>
      <c r="B1830" s="5" t="s">
        <v>6192</v>
      </c>
      <c r="C1830" s="5" t="s">
        <v>6193</v>
      </c>
      <c r="D1830" s="5" t="s">
        <v>6194</v>
      </c>
      <c r="E1830" s="5" t="s">
        <v>6195</v>
      </c>
      <c r="F1830" s="10">
        <v>1968</v>
      </c>
      <c r="G1830" s="10" t="s">
        <v>16</v>
      </c>
      <c r="H1830" s="10"/>
      <c r="I1830" s="10">
        <v>900</v>
      </c>
      <c r="J1830" s="10" t="s">
        <v>17</v>
      </c>
      <c r="K1830" s="10"/>
      <c r="L1830" s="10" t="s">
        <v>22</v>
      </c>
      <c r="M1830" s="11">
        <v>2</v>
      </c>
      <c r="N1830" s="10">
        <v>2</v>
      </c>
      <c r="O1830" s="12" t="s">
        <v>6196</v>
      </c>
      <c r="P1830" s="11">
        <f ca="1">IFERROR(__xludf.DUMMYFUNCTION("COUNTA(SPLIT(Q1830,"" ""))"),162)</f>
        <v>162</v>
      </c>
      <c r="Q1830" s="11">
        <v>12</v>
      </c>
      <c r="R1830" s="11">
        <f ca="1">IFERROR(__xludf.DUMMYFUNCTION("COUNTA(SPLIT($Q1830,CHAR(10),FALSE))"),1)</f>
        <v>1</v>
      </c>
      <c r="S1830" s="2">
        <v>-1.6217919750000001</v>
      </c>
      <c r="T1830" s="2">
        <v>0.46073263199999998</v>
      </c>
      <c r="U1830" s="2">
        <v>68.64</v>
      </c>
      <c r="V1830" s="2">
        <v>7.34</v>
      </c>
      <c r="W1830" s="2">
        <v>7.25</v>
      </c>
      <c r="X1830" s="2">
        <v>10</v>
      </c>
      <c r="Y1830" s="2">
        <v>8.4600000000000009</v>
      </c>
      <c r="Z1830" s="2">
        <v>0.15515000000000001</v>
      </c>
      <c r="AA1830" s="2">
        <v>0.16854</v>
      </c>
      <c r="AB1830" s="2">
        <v>11.41438196</v>
      </c>
    </row>
    <row r="1831" spans="1:28" x14ac:dyDescent="0.2">
      <c r="A1831" s="8">
        <v>3551</v>
      </c>
      <c r="B1831" s="5" t="s">
        <v>6197</v>
      </c>
      <c r="C1831" s="5" t="s">
        <v>6198</v>
      </c>
      <c r="D1831" s="5" t="s">
        <v>2855</v>
      </c>
      <c r="E1831" s="5" t="s">
        <v>6199</v>
      </c>
      <c r="F1831" s="10">
        <v>1964</v>
      </c>
      <c r="G1831" s="10" t="s">
        <v>68</v>
      </c>
      <c r="H1831" s="10"/>
      <c r="I1831" s="10">
        <v>1100</v>
      </c>
      <c r="J1831" s="10" t="s">
        <v>17</v>
      </c>
      <c r="K1831" s="10"/>
      <c r="L1831" s="10" t="s">
        <v>22</v>
      </c>
      <c r="M1831" s="11">
        <v>2</v>
      </c>
      <c r="N1831" s="10">
        <v>1.5</v>
      </c>
      <c r="O1831" s="12" t="s">
        <v>6200</v>
      </c>
      <c r="P1831" s="11">
        <f ca="1">IFERROR(__xludf.DUMMYFUNCTION("COUNTA(SPLIT(Q1831,"" ""))"),175)</f>
        <v>175</v>
      </c>
      <c r="Q1831" s="11">
        <v>9</v>
      </c>
      <c r="R1831" s="11">
        <f ca="1">IFERROR(__xludf.DUMMYFUNCTION("COUNTA(SPLIT($Q1831,CHAR(10),FALSE))"),4)</f>
        <v>4</v>
      </c>
      <c r="S1831" s="2">
        <v>-1.491461795</v>
      </c>
      <c r="T1831" s="2">
        <v>0.45454113000000002</v>
      </c>
      <c r="U1831" s="2">
        <v>56.2</v>
      </c>
      <c r="V1831" s="2">
        <v>10.36</v>
      </c>
      <c r="W1831" s="2">
        <v>10.39</v>
      </c>
      <c r="X1831" s="2">
        <v>11</v>
      </c>
      <c r="Y1831" s="2">
        <v>7.62</v>
      </c>
      <c r="Z1831" s="2">
        <v>0.20391999999999999</v>
      </c>
      <c r="AA1831" s="2">
        <v>0.20226</v>
      </c>
      <c r="AB1831" s="2">
        <v>14.292972450000001</v>
      </c>
    </row>
    <row r="1832" spans="1:28" x14ac:dyDescent="0.2">
      <c r="A1832" s="8">
        <v>3552</v>
      </c>
      <c r="B1832" s="5" t="s">
        <v>6201</v>
      </c>
      <c r="C1832" s="5" t="s">
        <v>6202</v>
      </c>
      <c r="D1832" s="5" t="s">
        <v>2855</v>
      </c>
      <c r="E1832" s="5" t="s">
        <v>6203</v>
      </c>
      <c r="F1832" s="10">
        <v>1962</v>
      </c>
      <c r="G1832" s="10" t="s">
        <v>68</v>
      </c>
      <c r="H1832" s="10"/>
      <c r="I1832" s="10">
        <v>1300</v>
      </c>
      <c r="J1832" s="10" t="s">
        <v>17</v>
      </c>
      <c r="K1832" s="10"/>
      <c r="L1832" s="10" t="s">
        <v>22</v>
      </c>
      <c r="M1832" s="11">
        <v>2</v>
      </c>
      <c r="N1832" s="10">
        <v>2</v>
      </c>
      <c r="O1832" s="12" t="s">
        <v>6204</v>
      </c>
      <c r="P1832" s="11">
        <f ca="1">IFERROR(__xludf.DUMMYFUNCTION("COUNTA(SPLIT(Q1832,"" ""))"),182)</f>
        <v>182</v>
      </c>
      <c r="Q1832" s="11">
        <v>8</v>
      </c>
      <c r="R1832" s="11">
        <f ca="1">IFERROR(__xludf.DUMMYFUNCTION("COUNTA(SPLIT($Q1832,CHAR(10),FALSE))"),3)</f>
        <v>3</v>
      </c>
      <c r="S1832" s="2">
        <v>-1.6867753050000001</v>
      </c>
      <c r="T1832" s="2">
        <v>0.49762082699999999</v>
      </c>
      <c r="U1832" s="2">
        <v>46.47</v>
      </c>
      <c r="V1832" s="2">
        <v>12.49</v>
      </c>
      <c r="W1832" s="2">
        <v>13.81</v>
      </c>
      <c r="X1832" s="2">
        <v>14</v>
      </c>
      <c r="Y1832" s="2">
        <v>10.7</v>
      </c>
      <c r="Z1832" s="2">
        <v>0.30209000000000003</v>
      </c>
      <c r="AA1832" s="2">
        <v>0.27477000000000001</v>
      </c>
      <c r="AB1832" s="2">
        <v>6.3796012260000001</v>
      </c>
    </row>
    <row r="1833" spans="1:28" x14ac:dyDescent="0.2">
      <c r="A1833" s="8">
        <v>3553</v>
      </c>
      <c r="B1833" s="5" t="s">
        <v>6205</v>
      </c>
      <c r="C1833" s="5" t="s">
        <v>6206</v>
      </c>
      <c r="D1833" s="5"/>
      <c r="E1833" s="5" t="s">
        <v>6207</v>
      </c>
      <c r="F1833" s="10">
        <v>1962</v>
      </c>
      <c r="G1833" s="10" t="s">
        <v>16</v>
      </c>
      <c r="H1833" s="10"/>
      <c r="I1833" s="10">
        <v>900</v>
      </c>
      <c r="J1833" s="10" t="s">
        <v>17</v>
      </c>
      <c r="K1833" s="10"/>
      <c r="L1833" s="10" t="s">
        <v>22</v>
      </c>
      <c r="M1833" s="11">
        <v>2</v>
      </c>
      <c r="N1833" s="10">
        <v>1.5</v>
      </c>
      <c r="O1833" s="12" t="s">
        <v>6208</v>
      </c>
      <c r="P1833" s="11">
        <f ca="1">IFERROR(__xludf.DUMMYFUNCTION("COUNTA(SPLIT(Q1833,"" ""))"),191)</f>
        <v>191</v>
      </c>
      <c r="Q1833" s="11">
        <v>16</v>
      </c>
      <c r="R1833" s="11">
        <f ca="1">IFERROR(__xludf.DUMMYFUNCTION("COUNTA(SPLIT($Q1833,CHAR(10),FALSE))"),7)</f>
        <v>7</v>
      </c>
      <c r="S1833" s="2">
        <v>-1.452414109</v>
      </c>
      <c r="T1833" s="2">
        <v>0.48471910699999998</v>
      </c>
      <c r="U1833" s="2">
        <v>74.349999999999994</v>
      </c>
      <c r="V1833" s="2">
        <v>6.04</v>
      </c>
      <c r="W1833" s="2">
        <v>5.4</v>
      </c>
      <c r="X1833" s="2">
        <v>9</v>
      </c>
      <c r="Y1833" s="2">
        <v>7.14</v>
      </c>
      <c r="Z1833" s="2">
        <v>9.5200000000000007E-2</v>
      </c>
      <c r="AA1833" s="2">
        <v>5.8630000000000002E-2</v>
      </c>
      <c r="AB1833" s="2">
        <v>18.431844099999999</v>
      </c>
    </row>
    <row r="1834" spans="1:28" x14ac:dyDescent="0.2">
      <c r="A1834" s="8">
        <v>3554</v>
      </c>
      <c r="B1834" s="5" t="s">
        <v>6209</v>
      </c>
      <c r="C1834" s="5" t="s">
        <v>6210</v>
      </c>
      <c r="D1834" s="5" t="s">
        <v>2855</v>
      </c>
      <c r="E1834" s="5" t="s">
        <v>6211</v>
      </c>
      <c r="F1834" s="10">
        <v>1962</v>
      </c>
      <c r="G1834" s="10" t="s">
        <v>68</v>
      </c>
      <c r="H1834" s="10"/>
      <c r="I1834" s="10">
        <v>1500</v>
      </c>
      <c r="J1834" s="10" t="s">
        <v>17</v>
      </c>
      <c r="K1834" s="10"/>
      <c r="L1834" s="10" t="s">
        <v>18</v>
      </c>
      <c r="M1834" s="11">
        <v>1</v>
      </c>
      <c r="N1834" s="10">
        <v>1</v>
      </c>
      <c r="O1834" s="12" t="s">
        <v>6212</v>
      </c>
      <c r="P1834" s="11">
        <f ca="1">IFERROR(__xludf.DUMMYFUNCTION("COUNTA(SPLIT(Q1834,"" ""))"),176)</f>
        <v>176</v>
      </c>
      <c r="Q1834" s="11">
        <v>6</v>
      </c>
      <c r="R1834" s="11">
        <f ca="1">IFERROR(__xludf.DUMMYFUNCTION("COUNTA(SPLIT($Q1834,CHAR(10),FALSE))"),2)</f>
        <v>2</v>
      </c>
      <c r="S1834" s="2">
        <v>-1.296292486</v>
      </c>
      <c r="T1834" s="2">
        <v>0.49406268599999997</v>
      </c>
      <c r="U1834" s="2">
        <v>64.569999999999993</v>
      </c>
      <c r="V1834" s="2">
        <v>11.58</v>
      </c>
      <c r="W1834" s="2">
        <v>13.9</v>
      </c>
      <c r="X1834" s="2">
        <v>10</v>
      </c>
      <c r="Y1834" s="2">
        <v>7.87</v>
      </c>
      <c r="Z1834" s="2">
        <v>0.21176</v>
      </c>
      <c r="AA1834" s="2">
        <v>0.22133</v>
      </c>
      <c r="AB1834" s="2">
        <v>14.89329906</v>
      </c>
    </row>
    <row r="1835" spans="1:28" x14ac:dyDescent="0.2">
      <c r="A1835" s="8">
        <v>3555</v>
      </c>
      <c r="B1835" s="5" t="s">
        <v>6213</v>
      </c>
      <c r="C1835" s="5" t="s">
        <v>6214</v>
      </c>
      <c r="D1835" s="5" t="s">
        <v>2855</v>
      </c>
      <c r="E1835" s="5" t="s">
        <v>6215</v>
      </c>
      <c r="F1835" s="10">
        <v>1960</v>
      </c>
      <c r="G1835" s="10" t="s">
        <v>68</v>
      </c>
      <c r="H1835" s="10"/>
      <c r="I1835" s="10">
        <v>900</v>
      </c>
      <c r="J1835" s="10" t="s">
        <v>17</v>
      </c>
      <c r="K1835" s="10"/>
      <c r="L1835" s="10" t="s">
        <v>18</v>
      </c>
      <c r="M1835" s="11">
        <v>1</v>
      </c>
      <c r="N1835" s="10">
        <v>1</v>
      </c>
      <c r="O1835" s="12" t="s">
        <v>6216</v>
      </c>
      <c r="P1835" s="11">
        <f ca="1">IFERROR(__xludf.DUMMYFUNCTION("COUNTA(SPLIT(Q1835,"" ""))"),153)</f>
        <v>153</v>
      </c>
      <c r="Q1835" s="11">
        <v>8</v>
      </c>
      <c r="R1835" s="11">
        <f ca="1">IFERROR(__xludf.DUMMYFUNCTION("COUNTA(SPLIT($Q1835,CHAR(10),FALSE))"),3)</f>
        <v>3</v>
      </c>
      <c r="S1835" s="2">
        <v>-0.82220373300000005</v>
      </c>
      <c r="T1835" s="2">
        <v>0.45198885900000002</v>
      </c>
      <c r="U1835" s="2">
        <v>63.38</v>
      </c>
      <c r="V1835" s="2">
        <v>8.27</v>
      </c>
      <c r="W1835" s="2">
        <v>7.26</v>
      </c>
      <c r="X1835" s="2">
        <v>11</v>
      </c>
      <c r="Y1835" s="2">
        <v>7.97</v>
      </c>
      <c r="Z1835" s="2">
        <v>0.16433</v>
      </c>
      <c r="AA1835" s="2">
        <v>0.18354000000000001</v>
      </c>
      <c r="AB1835" s="2">
        <v>20.960408579999999</v>
      </c>
    </row>
    <row r="1836" spans="1:28" x14ac:dyDescent="0.2">
      <c r="A1836" s="8">
        <v>3559</v>
      </c>
      <c r="B1836" s="5" t="s">
        <v>6217</v>
      </c>
      <c r="C1836" s="5" t="s">
        <v>6218</v>
      </c>
      <c r="D1836" s="5"/>
      <c r="E1836" s="5" t="s">
        <v>6219</v>
      </c>
      <c r="F1836" s="10">
        <v>1953</v>
      </c>
      <c r="G1836" s="10" t="s">
        <v>16</v>
      </c>
      <c r="H1836" s="10"/>
      <c r="I1836" s="10">
        <v>700</v>
      </c>
      <c r="J1836" s="10" t="s">
        <v>51</v>
      </c>
      <c r="K1836" s="10"/>
      <c r="L1836" s="10" t="s">
        <v>22</v>
      </c>
      <c r="M1836" s="11">
        <v>2</v>
      </c>
      <c r="N1836" s="10">
        <v>1.5</v>
      </c>
      <c r="O1836" s="12" t="s">
        <v>6220</v>
      </c>
      <c r="P1836" s="11">
        <f ca="1">IFERROR(__xludf.DUMMYFUNCTION("COUNTA(SPLIT(Q1836,"" ""))"),191)</f>
        <v>191</v>
      </c>
      <c r="Q1836" s="11">
        <v>14</v>
      </c>
      <c r="R1836" s="11">
        <f ca="1">IFERROR(__xludf.DUMMYFUNCTION("COUNTA(SPLIT($Q1836,CHAR(10),FALSE))"),3)</f>
        <v>3</v>
      </c>
      <c r="S1836" s="2">
        <v>-1.1719758870000001</v>
      </c>
      <c r="T1836" s="2">
        <v>0.47562035699999999</v>
      </c>
      <c r="U1836" s="2">
        <v>65.34</v>
      </c>
      <c r="V1836" s="2">
        <v>7.34</v>
      </c>
      <c r="W1836" s="2">
        <v>6.18</v>
      </c>
      <c r="X1836" s="2">
        <v>11</v>
      </c>
      <c r="Y1836" s="2">
        <v>7.38</v>
      </c>
      <c r="Z1836" s="2">
        <v>0.20996000000000001</v>
      </c>
      <c r="AA1836" s="2">
        <v>0.19041</v>
      </c>
      <c r="AB1836" s="2">
        <v>18.532118180000001</v>
      </c>
    </row>
    <row r="1837" spans="1:28" x14ac:dyDescent="0.2">
      <c r="A1837" s="8">
        <v>3560</v>
      </c>
      <c r="B1837" s="5" t="s">
        <v>6217</v>
      </c>
      <c r="C1837" s="5" t="s">
        <v>6221</v>
      </c>
      <c r="D1837" s="5"/>
      <c r="E1837" s="5" t="s">
        <v>6222</v>
      </c>
      <c r="F1837" s="10">
        <v>1953</v>
      </c>
      <c r="G1837" s="10" t="s">
        <v>16</v>
      </c>
      <c r="H1837" s="10"/>
      <c r="I1837" s="10">
        <v>700</v>
      </c>
      <c r="J1837" s="10" t="s">
        <v>17</v>
      </c>
      <c r="K1837" s="10"/>
      <c r="L1837" s="10" t="s">
        <v>30</v>
      </c>
      <c r="M1837" s="11">
        <v>3</v>
      </c>
      <c r="N1837" s="10">
        <v>2.5</v>
      </c>
      <c r="O1837" s="12" t="s">
        <v>6223</v>
      </c>
      <c r="P1837" s="11">
        <f ca="1">IFERROR(__xludf.DUMMYFUNCTION("COUNTA(SPLIT(Q1837,"" ""))"),184)</f>
        <v>184</v>
      </c>
      <c r="Q1837" s="11">
        <v>13</v>
      </c>
      <c r="R1837" s="11">
        <f ca="1">IFERROR(__xludf.DUMMYFUNCTION("COUNTA(SPLIT($Q1837,CHAR(10),FALSE))"),3)</f>
        <v>3</v>
      </c>
      <c r="S1837" s="2">
        <v>-0.84259602199999994</v>
      </c>
      <c r="T1837" s="2">
        <v>0.466193199</v>
      </c>
      <c r="U1837" s="2">
        <v>76.510000000000005</v>
      </c>
      <c r="V1837" s="2">
        <v>6.18</v>
      </c>
      <c r="W1837" s="2">
        <v>6.74</v>
      </c>
      <c r="X1837" s="2">
        <v>9</v>
      </c>
      <c r="Y1837" s="2">
        <v>6.96</v>
      </c>
      <c r="Z1837" s="2">
        <v>0.12540000000000001</v>
      </c>
      <c r="AA1837" s="2">
        <v>0.10761999999999999</v>
      </c>
      <c r="AB1837" s="2">
        <v>16.191342339999999</v>
      </c>
    </row>
    <row r="1838" spans="1:28" x14ac:dyDescent="0.2">
      <c r="A1838" s="8">
        <v>3561</v>
      </c>
      <c r="B1838" s="5" t="s">
        <v>6224</v>
      </c>
      <c r="C1838" s="5" t="s">
        <v>6225</v>
      </c>
      <c r="D1838" s="5"/>
      <c r="E1838" s="5" t="s">
        <v>6226</v>
      </c>
      <c r="F1838" s="10">
        <v>1952</v>
      </c>
      <c r="G1838" s="10" t="s">
        <v>16</v>
      </c>
      <c r="H1838" s="10"/>
      <c r="I1838" s="10">
        <v>900</v>
      </c>
      <c r="J1838" s="10" t="s">
        <v>17</v>
      </c>
      <c r="K1838" s="10"/>
      <c r="L1838" s="10" t="s">
        <v>22</v>
      </c>
      <c r="M1838" s="11">
        <v>2</v>
      </c>
      <c r="N1838" s="10">
        <v>1.5</v>
      </c>
      <c r="O1838" s="12" t="s">
        <v>6227</v>
      </c>
      <c r="P1838" s="11">
        <f ca="1">IFERROR(__xludf.DUMMYFUNCTION("COUNTA(SPLIT(Q1838,"" ""))"),192)</f>
        <v>192</v>
      </c>
      <c r="Q1838" s="11">
        <v>14</v>
      </c>
      <c r="R1838" s="11">
        <f ca="1">IFERROR(__xludf.DUMMYFUNCTION("COUNTA(SPLIT($Q1838,CHAR(10),FALSE))"),3)</f>
        <v>3</v>
      </c>
      <c r="S1838" s="2">
        <v>-1.1416346449999999</v>
      </c>
      <c r="T1838" s="2">
        <v>0.45563634400000003</v>
      </c>
      <c r="U1838" s="2">
        <v>75.56</v>
      </c>
      <c r="V1838" s="2">
        <v>6.18</v>
      </c>
      <c r="W1838" s="2">
        <v>5.96</v>
      </c>
      <c r="X1838" s="2">
        <v>9</v>
      </c>
      <c r="Y1838" s="2">
        <v>7.08</v>
      </c>
      <c r="Z1838" s="2">
        <v>0.22550999999999999</v>
      </c>
      <c r="AA1838" s="2">
        <v>0.21451999999999999</v>
      </c>
      <c r="AB1838" s="2">
        <v>18.213152220000001</v>
      </c>
    </row>
    <row r="1839" spans="1:28" x14ac:dyDescent="0.2">
      <c r="A1839" s="8">
        <v>3562</v>
      </c>
      <c r="B1839" s="5" t="s">
        <v>6228</v>
      </c>
      <c r="C1839" s="5" t="s">
        <v>6229</v>
      </c>
      <c r="D1839" s="5" t="s">
        <v>2855</v>
      </c>
      <c r="E1839" s="5" t="s">
        <v>6230</v>
      </c>
      <c r="F1839" s="10">
        <v>1952</v>
      </c>
      <c r="G1839" s="10" t="s">
        <v>68</v>
      </c>
      <c r="H1839" s="10"/>
      <c r="I1839" s="10">
        <v>900</v>
      </c>
      <c r="J1839" s="10" t="s">
        <v>17</v>
      </c>
      <c r="K1839" s="10"/>
      <c r="L1839" s="10" t="s">
        <v>22</v>
      </c>
      <c r="M1839" s="11">
        <v>2</v>
      </c>
      <c r="N1839" s="10">
        <v>1.5</v>
      </c>
      <c r="O1839" s="12" t="s">
        <v>6231</v>
      </c>
      <c r="P1839" s="11">
        <f ca="1">IFERROR(__xludf.DUMMYFUNCTION("COUNTA(SPLIT(Q1839,"" ""))"),192)</f>
        <v>192</v>
      </c>
      <c r="Q1839" s="11">
        <v>11</v>
      </c>
      <c r="R1839" s="11">
        <f ca="1">IFERROR(__xludf.DUMMYFUNCTION("COUNTA(SPLIT($Q1839,CHAR(10),FALSE))"),4)</f>
        <v>4</v>
      </c>
      <c r="S1839" s="2">
        <v>-0.765274554</v>
      </c>
      <c r="T1839" s="2">
        <v>0.48029266300000001</v>
      </c>
      <c r="U1839" s="2">
        <v>78.64</v>
      </c>
      <c r="V1839" s="2">
        <v>6.69</v>
      </c>
      <c r="W1839" s="2">
        <v>5.57</v>
      </c>
      <c r="X1839" s="2">
        <v>10</v>
      </c>
      <c r="Y1839" s="2">
        <v>6.95</v>
      </c>
      <c r="Z1839" s="2">
        <v>0.13766999999999999</v>
      </c>
      <c r="AA1839" s="2">
        <v>0.13766999999999999</v>
      </c>
      <c r="AB1839" s="2">
        <v>26.914387659999999</v>
      </c>
    </row>
    <row r="1840" spans="1:28" x14ac:dyDescent="0.2">
      <c r="A1840" s="8">
        <v>3563</v>
      </c>
      <c r="B1840" s="5" t="s">
        <v>6232</v>
      </c>
      <c r="C1840" s="5" t="s">
        <v>6233</v>
      </c>
      <c r="D1840" s="5"/>
      <c r="E1840" s="5" t="s">
        <v>6234</v>
      </c>
      <c r="F1840" s="10">
        <v>1951</v>
      </c>
      <c r="G1840" s="10" t="s">
        <v>16</v>
      </c>
      <c r="H1840" s="10"/>
      <c r="I1840" s="10">
        <v>900</v>
      </c>
      <c r="J1840" s="10" t="s">
        <v>17</v>
      </c>
      <c r="K1840" s="10"/>
      <c r="L1840" s="10" t="s">
        <v>22</v>
      </c>
      <c r="M1840" s="11">
        <v>2</v>
      </c>
      <c r="N1840" s="10">
        <v>1.5</v>
      </c>
      <c r="O1840" s="12" t="s">
        <v>6235</v>
      </c>
      <c r="P1840" s="11">
        <f ca="1">IFERROR(__xludf.DUMMYFUNCTION("COUNTA(SPLIT(Q1840,"" ""))"),174)</f>
        <v>174</v>
      </c>
      <c r="Q1840" s="11">
        <v>13</v>
      </c>
      <c r="R1840" s="11">
        <f ca="1">IFERROR(__xludf.DUMMYFUNCTION("COUNTA(SPLIT($Q1840,CHAR(10),FALSE))"),8)</f>
        <v>8</v>
      </c>
      <c r="S1840" s="2">
        <v>-1.100204889</v>
      </c>
      <c r="T1840" s="2">
        <v>0.48760234800000002</v>
      </c>
      <c r="U1840" s="2">
        <v>84.35</v>
      </c>
      <c r="V1840" s="2">
        <v>4.51</v>
      </c>
      <c r="W1840" s="2">
        <v>4.45</v>
      </c>
      <c r="X1840" s="2">
        <v>7</v>
      </c>
      <c r="Y1840" s="2">
        <v>7.88</v>
      </c>
      <c r="Z1840" s="2">
        <v>0.15773000000000001</v>
      </c>
      <c r="AA1840" s="2">
        <v>0.16255</v>
      </c>
      <c r="AB1840" s="2">
        <v>12.93125253</v>
      </c>
    </row>
    <row r="1841" spans="1:28" x14ac:dyDescent="0.2">
      <c r="A1841" s="8">
        <v>3564</v>
      </c>
      <c r="B1841" s="5" t="s">
        <v>4968</v>
      </c>
      <c r="C1841" s="5" t="s">
        <v>6236</v>
      </c>
      <c r="D1841" s="5" t="s">
        <v>4970</v>
      </c>
      <c r="E1841" s="5" t="s">
        <v>4971</v>
      </c>
      <c r="F1841" s="10">
        <v>1951</v>
      </c>
      <c r="G1841" s="10" t="s">
        <v>16</v>
      </c>
      <c r="H1841" s="10"/>
      <c r="I1841" s="10">
        <v>1100</v>
      </c>
      <c r="J1841" s="10" t="s">
        <v>17</v>
      </c>
      <c r="K1841" s="10"/>
      <c r="L1841" s="10" t="s">
        <v>18</v>
      </c>
      <c r="M1841" s="11">
        <v>1</v>
      </c>
      <c r="N1841" s="10">
        <v>1</v>
      </c>
      <c r="O1841" s="12" t="s">
        <v>6237</v>
      </c>
      <c r="P1841" s="11">
        <f ca="1">IFERROR(__xludf.DUMMYFUNCTION("COUNTA(SPLIT(Q1841,"" ""))"),151)</f>
        <v>151</v>
      </c>
      <c r="Q1841" s="11">
        <v>8</v>
      </c>
      <c r="R1841" s="11">
        <f ca="1">IFERROR(__xludf.DUMMYFUNCTION("COUNTA(SPLIT($Q1841,CHAR(10),FALSE))"),2)</f>
        <v>2</v>
      </c>
      <c r="S1841" s="2">
        <v>-0.39593758000000001</v>
      </c>
      <c r="T1841" s="2">
        <v>0.48241811200000001</v>
      </c>
      <c r="U1841" s="2">
        <v>74.069999999999993</v>
      </c>
      <c r="V1841" s="2">
        <v>7.68</v>
      </c>
      <c r="W1841" s="2">
        <v>8.2899999999999991</v>
      </c>
      <c r="X1841" s="2">
        <v>9</v>
      </c>
      <c r="Y1841" s="2">
        <v>6.55</v>
      </c>
      <c r="Z1841" s="2">
        <v>7.3099999999999998E-2</v>
      </c>
      <c r="AA1841" s="2">
        <v>0.10027</v>
      </c>
      <c r="AB1841" s="2">
        <v>7.7597395259999997</v>
      </c>
    </row>
    <row r="1842" spans="1:28" x14ac:dyDescent="0.2">
      <c r="A1842" s="8">
        <v>3565</v>
      </c>
      <c r="B1842" s="5" t="s">
        <v>6238</v>
      </c>
      <c r="C1842" s="5" t="s">
        <v>6239</v>
      </c>
      <c r="D1842" s="5" t="s">
        <v>2855</v>
      </c>
      <c r="E1842" s="5" t="s">
        <v>6240</v>
      </c>
      <c r="F1842" s="10">
        <v>1950</v>
      </c>
      <c r="G1842" s="10" t="s">
        <v>68</v>
      </c>
      <c r="H1842" s="10"/>
      <c r="I1842" s="10">
        <v>1300</v>
      </c>
      <c r="J1842" s="10" t="s">
        <v>17</v>
      </c>
      <c r="K1842" s="10"/>
      <c r="L1842" s="10" t="s">
        <v>22</v>
      </c>
      <c r="M1842" s="11">
        <v>2</v>
      </c>
      <c r="N1842" s="10">
        <v>2</v>
      </c>
      <c r="O1842" s="12" t="s">
        <v>6241</v>
      </c>
      <c r="P1842" s="11">
        <f ca="1">IFERROR(__xludf.DUMMYFUNCTION("COUNTA(SPLIT(Q1842,"" ""))"),194)</f>
        <v>194</v>
      </c>
      <c r="Q1842" s="11">
        <v>9</v>
      </c>
      <c r="R1842" s="11">
        <f ca="1">IFERROR(__xludf.DUMMYFUNCTION("COUNTA(SPLIT($Q1842,CHAR(10),FALSE))"),2)</f>
        <v>2</v>
      </c>
      <c r="S1842" s="2">
        <v>-2.0258561639999999</v>
      </c>
      <c r="T1842" s="2">
        <v>0.498185565</v>
      </c>
      <c r="U1842" s="2">
        <v>57.84</v>
      </c>
      <c r="V1842" s="2">
        <v>10.49</v>
      </c>
      <c r="W1842" s="2">
        <v>10.67</v>
      </c>
      <c r="X1842" s="2">
        <v>12</v>
      </c>
      <c r="Y1842" s="2">
        <v>8.31</v>
      </c>
      <c r="Z1842" s="2">
        <v>0.14921000000000001</v>
      </c>
      <c r="AA1842" s="2">
        <v>0.16064999999999999</v>
      </c>
      <c r="AB1842" s="2">
        <v>15.53418628</v>
      </c>
    </row>
    <row r="1843" spans="1:28" x14ac:dyDescent="0.2">
      <c r="A1843" s="8">
        <v>3568</v>
      </c>
      <c r="B1843" s="5" t="s">
        <v>6242</v>
      </c>
      <c r="C1843" s="5" t="s">
        <v>6243</v>
      </c>
      <c r="D1843" s="5"/>
      <c r="E1843" s="5" t="s">
        <v>6244</v>
      </c>
      <c r="F1843" s="10">
        <v>1948</v>
      </c>
      <c r="G1843" s="10" t="s">
        <v>16</v>
      </c>
      <c r="H1843" s="10"/>
      <c r="I1843" s="10">
        <v>1100</v>
      </c>
      <c r="J1843" s="10" t="s">
        <v>17</v>
      </c>
      <c r="K1843" s="10"/>
      <c r="L1843" s="10" t="s">
        <v>22</v>
      </c>
      <c r="M1843" s="11">
        <v>2</v>
      </c>
      <c r="N1843" s="10">
        <v>2</v>
      </c>
      <c r="O1843" s="12" t="s">
        <v>6245</v>
      </c>
      <c r="P1843" s="11">
        <f ca="1">IFERROR(__xludf.DUMMYFUNCTION("COUNTA(SPLIT(Q1843,"" ""))"),160)</f>
        <v>160</v>
      </c>
      <c r="Q1843" s="11">
        <v>8</v>
      </c>
      <c r="R1843" s="11">
        <f ca="1">IFERROR(__xludf.DUMMYFUNCTION("COUNTA(SPLIT($Q1843,CHAR(10),FALSE))"),2)</f>
        <v>2</v>
      </c>
      <c r="S1843" s="2">
        <v>0.987544898</v>
      </c>
      <c r="T1843" s="2">
        <v>0.56982401000000005</v>
      </c>
      <c r="U1843" s="2">
        <v>78.33</v>
      </c>
      <c r="V1843" s="2">
        <v>6.78</v>
      </c>
      <c r="W1843" s="2">
        <v>5.98</v>
      </c>
      <c r="X1843" s="2">
        <v>7</v>
      </c>
      <c r="Y1843" s="2">
        <v>5.99</v>
      </c>
      <c r="Z1843" s="2">
        <v>2.7E-2</v>
      </c>
      <c r="AA1843" s="2">
        <v>3.5580000000000001E-2</v>
      </c>
      <c r="AB1843" s="2">
        <v>31.87075918</v>
      </c>
    </row>
    <row r="1844" spans="1:28" x14ac:dyDescent="0.2">
      <c r="A1844" s="8">
        <v>3569</v>
      </c>
      <c r="B1844" s="5" t="s">
        <v>6246</v>
      </c>
      <c r="C1844" s="5" t="s">
        <v>6247</v>
      </c>
      <c r="D1844" s="5" t="s">
        <v>2855</v>
      </c>
      <c r="E1844" s="5" t="s">
        <v>6248</v>
      </c>
      <c r="F1844" s="10">
        <v>1947</v>
      </c>
      <c r="G1844" s="10" t="s">
        <v>68</v>
      </c>
      <c r="H1844" s="10"/>
      <c r="I1844" s="10">
        <v>1500</v>
      </c>
      <c r="J1844" s="10" t="s">
        <v>17</v>
      </c>
      <c r="K1844" s="10"/>
      <c r="L1844" s="10" t="s">
        <v>22</v>
      </c>
      <c r="M1844" s="11">
        <v>2</v>
      </c>
      <c r="N1844" s="10">
        <v>1.5</v>
      </c>
      <c r="O1844" s="12" t="s">
        <v>6249</v>
      </c>
      <c r="P1844" s="11">
        <f ca="1">IFERROR(__xludf.DUMMYFUNCTION("COUNTA(SPLIT(Q1844,"" ""))"),193)</f>
        <v>193</v>
      </c>
      <c r="Q1844" s="11">
        <v>5</v>
      </c>
      <c r="R1844" s="11">
        <f ca="1">IFERROR(__xludf.DUMMYFUNCTION("COUNTA(SPLIT($Q1844,CHAR(10),FALSE))"),3)</f>
        <v>3</v>
      </c>
      <c r="S1844" s="2">
        <v>-1.428491792</v>
      </c>
      <c r="T1844" s="2">
        <v>0.44467730500000002</v>
      </c>
      <c r="U1844" s="2">
        <v>26.95</v>
      </c>
      <c r="V1844" s="2">
        <v>19.09</v>
      </c>
      <c r="W1844" s="2">
        <v>20.63</v>
      </c>
      <c r="X1844" s="2">
        <v>17</v>
      </c>
      <c r="Y1844" s="2">
        <v>9.64</v>
      </c>
      <c r="Z1844" s="2">
        <v>0.22520999999999999</v>
      </c>
      <c r="AA1844" s="2">
        <v>0.21548</v>
      </c>
      <c r="AB1844" s="2">
        <v>8.5312646650000001</v>
      </c>
    </row>
    <row r="1845" spans="1:28" x14ac:dyDescent="0.2">
      <c r="A1845" s="8">
        <v>3570</v>
      </c>
      <c r="B1845" s="5" t="s">
        <v>6250</v>
      </c>
      <c r="C1845" s="5" t="s">
        <v>6251</v>
      </c>
      <c r="D1845" s="5" t="s">
        <v>2855</v>
      </c>
      <c r="E1845" s="5" t="s">
        <v>6252</v>
      </c>
      <c r="F1845" s="10">
        <v>1947</v>
      </c>
      <c r="G1845" s="10" t="s">
        <v>68</v>
      </c>
      <c r="H1845" s="10"/>
      <c r="I1845" s="10">
        <v>1500</v>
      </c>
      <c r="J1845" s="10" t="s">
        <v>17</v>
      </c>
      <c r="K1845" s="10"/>
      <c r="L1845" s="10" t="s">
        <v>30</v>
      </c>
      <c r="M1845" s="11">
        <v>3</v>
      </c>
      <c r="N1845" s="10">
        <v>2.5</v>
      </c>
      <c r="O1845" s="12" t="s">
        <v>6253</v>
      </c>
      <c r="P1845" s="11">
        <f ca="1">IFERROR(__xludf.DUMMYFUNCTION("COUNTA(SPLIT(Q1845,"" ""))"),171)</f>
        <v>171</v>
      </c>
      <c r="Q1845" s="11">
        <v>7</v>
      </c>
      <c r="R1845" s="11">
        <f ca="1">IFERROR(__xludf.DUMMYFUNCTION("COUNTA(SPLIT($Q1845,CHAR(10),FALSE))"),2)</f>
        <v>2</v>
      </c>
      <c r="S1845" s="2">
        <v>-1.3197584060000001</v>
      </c>
      <c r="T1845" s="2">
        <v>0.46659354400000003</v>
      </c>
      <c r="U1845" s="2">
        <v>28.43</v>
      </c>
      <c r="V1845" s="2">
        <v>15.4</v>
      </c>
      <c r="W1845" s="2">
        <v>16.41</v>
      </c>
      <c r="X1845" s="2">
        <v>16</v>
      </c>
      <c r="Y1845" s="2">
        <v>10.27</v>
      </c>
      <c r="Z1845" s="2">
        <v>0.38562000000000002</v>
      </c>
      <c r="AA1845" s="2">
        <v>0.37436999999999998</v>
      </c>
      <c r="AB1845" s="2">
        <v>7.3761212660000002</v>
      </c>
    </row>
    <row r="1846" spans="1:28" x14ac:dyDescent="0.2">
      <c r="A1846" s="8">
        <v>3572</v>
      </c>
      <c r="B1846" s="5" t="s">
        <v>6254</v>
      </c>
      <c r="C1846" s="5" t="s">
        <v>6255</v>
      </c>
      <c r="D1846" s="5"/>
      <c r="E1846" s="5" t="s">
        <v>6256</v>
      </c>
      <c r="F1846" s="10">
        <v>1945</v>
      </c>
      <c r="G1846" s="10" t="s">
        <v>16</v>
      </c>
      <c r="H1846" s="10"/>
      <c r="I1846" s="10">
        <v>900</v>
      </c>
      <c r="J1846" s="10" t="s">
        <v>17</v>
      </c>
      <c r="K1846" s="10"/>
      <c r="L1846" s="10" t="s">
        <v>18</v>
      </c>
      <c r="M1846" s="11">
        <v>1</v>
      </c>
      <c r="N1846" s="10">
        <v>1</v>
      </c>
      <c r="O1846" s="12" t="s">
        <v>6257</v>
      </c>
      <c r="P1846" s="11">
        <f ca="1">IFERROR(__xludf.DUMMYFUNCTION("COUNTA(SPLIT(Q1846,"" ""))"),188)</f>
        <v>188</v>
      </c>
      <c r="Q1846" s="11">
        <v>14</v>
      </c>
      <c r="R1846" s="11">
        <f ca="1">IFERROR(__xludf.DUMMYFUNCTION("COUNTA(SPLIT($Q1846,CHAR(10),FALSE))"),2)</f>
        <v>2</v>
      </c>
      <c r="S1846" s="2">
        <v>-1.5080324519999999</v>
      </c>
      <c r="T1846" s="2">
        <v>0.46733454200000002</v>
      </c>
      <c r="U1846" s="2">
        <v>72.55</v>
      </c>
      <c r="V1846" s="2">
        <v>6.3</v>
      </c>
      <c r="W1846" s="2">
        <v>6.01</v>
      </c>
      <c r="X1846" s="2">
        <v>9</v>
      </c>
      <c r="Y1846" s="2">
        <v>7.41</v>
      </c>
      <c r="Z1846" s="2">
        <v>0.10102999999999999</v>
      </c>
      <c r="AA1846" s="2">
        <v>7.3569999999999997E-2</v>
      </c>
      <c r="AB1846" s="2">
        <v>22.122174529999999</v>
      </c>
    </row>
    <row r="1847" spans="1:28" x14ac:dyDescent="0.2">
      <c r="A1847" s="8">
        <v>3573</v>
      </c>
      <c r="B1847" s="5" t="s">
        <v>6258</v>
      </c>
      <c r="C1847" s="5" t="s">
        <v>6259</v>
      </c>
      <c r="D1847" s="5" t="s">
        <v>2855</v>
      </c>
      <c r="E1847" s="5" t="s">
        <v>6260</v>
      </c>
      <c r="F1847" s="10">
        <v>1945</v>
      </c>
      <c r="G1847" s="10" t="s">
        <v>68</v>
      </c>
      <c r="H1847" s="10"/>
      <c r="I1847" s="10">
        <v>1500</v>
      </c>
      <c r="J1847" s="10" t="s">
        <v>17</v>
      </c>
      <c r="K1847" s="10"/>
      <c r="L1847" s="10" t="s">
        <v>18</v>
      </c>
      <c r="M1847" s="11">
        <v>1</v>
      </c>
      <c r="N1847" s="10">
        <v>1</v>
      </c>
      <c r="O1847" s="12" t="s">
        <v>6261</v>
      </c>
      <c r="P1847" s="11">
        <f ca="1">IFERROR(__xludf.DUMMYFUNCTION("COUNTA(SPLIT(Q1847,"" ""))"),190)</f>
        <v>190</v>
      </c>
      <c r="Q1847" s="11">
        <v>6</v>
      </c>
      <c r="R1847" s="11">
        <f ca="1">IFERROR(__xludf.DUMMYFUNCTION("COUNTA(SPLIT($Q1847,CHAR(10),FALSE))"),1)</f>
        <v>1</v>
      </c>
      <c r="S1847" s="2">
        <v>-1.4355618729999999</v>
      </c>
      <c r="T1847" s="2">
        <v>0.45761368000000002</v>
      </c>
      <c r="U1847" s="2">
        <v>44.61</v>
      </c>
      <c r="V1847" s="2">
        <v>14.86</v>
      </c>
      <c r="W1847" s="2">
        <v>16.14</v>
      </c>
      <c r="X1847" s="2">
        <v>14</v>
      </c>
      <c r="Y1847" s="2">
        <v>8.7100000000000009</v>
      </c>
      <c r="Z1847" s="2">
        <v>0.18701000000000001</v>
      </c>
      <c r="AA1847" s="2">
        <v>0.18851999999999999</v>
      </c>
      <c r="AB1847" s="2">
        <v>12.948098330000001</v>
      </c>
    </row>
    <row r="1848" spans="1:28" x14ac:dyDescent="0.2">
      <c r="A1848" s="8">
        <v>3574</v>
      </c>
      <c r="B1848" s="5" t="s">
        <v>6262</v>
      </c>
      <c r="C1848" s="5" t="s">
        <v>6263</v>
      </c>
      <c r="D1848" s="5" t="s">
        <v>2855</v>
      </c>
      <c r="E1848" s="5" t="s">
        <v>6264</v>
      </c>
      <c r="F1848" s="10">
        <v>1945</v>
      </c>
      <c r="G1848" s="10" t="s">
        <v>16</v>
      </c>
      <c r="H1848" s="10"/>
      <c r="I1848" s="10">
        <v>900</v>
      </c>
      <c r="J1848" s="10" t="s">
        <v>17</v>
      </c>
      <c r="K1848" s="10"/>
      <c r="L1848" s="10" t="s">
        <v>18</v>
      </c>
      <c r="M1848" s="11">
        <v>1</v>
      </c>
      <c r="N1848" s="10">
        <v>1</v>
      </c>
      <c r="O1848" s="12" t="s">
        <v>6265</v>
      </c>
      <c r="P1848" s="11">
        <f ca="1">IFERROR(__xludf.DUMMYFUNCTION("COUNTA(SPLIT(Q1848,"" ""))"),174)</f>
        <v>174</v>
      </c>
      <c r="Q1848" s="11">
        <v>9</v>
      </c>
      <c r="R1848" s="11">
        <f ca="1">IFERROR(__xludf.DUMMYFUNCTION("COUNTA(SPLIT($Q1848,CHAR(10),FALSE))"),3)</f>
        <v>3</v>
      </c>
      <c r="S1848" s="2">
        <v>-0.78327119499999998</v>
      </c>
      <c r="T1848" s="2">
        <v>0.47208787400000002</v>
      </c>
      <c r="U1848" s="2">
        <v>74.510000000000005</v>
      </c>
      <c r="V1848" s="2">
        <v>7.73</v>
      </c>
      <c r="W1848" s="2">
        <v>8.27</v>
      </c>
      <c r="X1848" s="2">
        <v>8</v>
      </c>
      <c r="Y1848" s="2">
        <v>6.85</v>
      </c>
      <c r="Z1848" s="2">
        <v>3.8300000000000001E-2</v>
      </c>
      <c r="AA1848" s="2">
        <v>4.1610000000000001E-2</v>
      </c>
      <c r="AB1848" s="2">
        <v>11.52845831</v>
      </c>
    </row>
    <row r="1849" spans="1:28" x14ac:dyDescent="0.2">
      <c r="A1849" s="8">
        <v>3575</v>
      </c>
      <c r="B1849" s="5" t="s">
        <v>685</v>
      </c>
      <c r="C1849" s="5" t="s">
        <v>6266</v>
      </c>
      <c r="D1849" s="5" t="s">
        <v>2855</v>
      </c>
      <c r="E1849" s="5" t="s">
        <v>6267</v>
      </c>
      <c r="F1849" s="10">
        <v>1945</v>
      </c>
      <c r="G1849" s="10" t="s">
        <v>68</v>
      </c>
      <c r="H1849" s="10"/>
      <c r="I1849" s="10">
        <v>1100</v>
      </c>
      <c r="J1849" s="10" t="s">
        <v>17</v>
      </c>
      <c r="K1849" s="10"/>
      <c r="L1849" s="10" t="s">
        <v>22</v>
      </c>
      <c r="M1849" s="11">
        <v>2</v>
      </c>
      <c r="N1849" s="10">
        <v>2</v>
      </c>
      <c r="O1849" s="12" t="s">
        <v>6268</v>
      </c>
      <c r="P1849" s="11">
        <f ca="1">IFERROR(__xludf.DUMMYFUNCTION("COUNTA(SPLIT(Q1849,"" ""))"),168)</f>
        <v>168</v>
      </c>
      <c r="Q1849" s="11">
        <v>7</v>
      </c>
      <c r="R1849" s="11">
        <f ca="1">IFERROR(__xludf.DUMMYFUNCTION("COUNTA(SPLIT($Q1849,CHAR(10),FALSE))"),5)</f>
        <v>5</v>
      </c>
      <c r="S1849" s="2">
        <v>-1.0443068520000001</v>
      </c>
      <c r="T1849" s="2">
        <v>0.45951387100000002</v>
      </c>
      <c r="U1849" s="2">
        <v>23.7</v>
      </c>
      <c r="V1849" s="2">
        <v>18.45</v>
      </c>
      <c r="W1849" s="2">
        <v>20.329999999999998</v>
      </c>
      <c r="X1849" s="2">
        <v>18</v>
      </c>
      <c r="Y1849" s="2">
        <v>11.06</v>
      </c>
      <c r="Z1849" s="2">
        <v>0.25640000000000002</v>
      </c>
      <c r="AA1849" s="2">
        <v>0.27239999999999998</v>
      </c>
      <c r="AB1849" s="2">
        <v>0.141929325</v>
      </c>
    </row>
    <row r="1850" spans="1:28" x14ac:dyDescent="0.2">
      <c r="A1850" s="8">
        <v>3576</v>
      </c>
      <c r="B1850" s="5" t="s">
        <v>6269</v>
      </c>
      <c r="C1850" s="5" t="s">
        <v>6270</v>
      </c>
      <c r="D1850" s="5" t="s">
        <v>2855</v>
      </c>
      <c r="E1850" s="5" t="s">
        <v>6271</v>
      </c>
      <c r="F1850" s="10">
        <v>1944</v>
      </c>
      <c r="G1850" s="10" t="s">
        <v>68</v>
      </c>
      <c r="H1850" s="10"/>
      <c r="I1850" s="10">
        <v>900</v>
      </c>
      <c r="J1850" s="10" t="s">
        <v>51</v>
      </c>
      <c r="K1850" s="10"/>
      <c r="L1850" s="10" t="s">
        <v>30</v>
      </c>
      <c r="M1850" s="11">
        <v>3</v>
      </c>
      <c r="N1850" s="10">
        <v>3</v>
      </c>
      <c r="O1850" s="12" t="s">
        <v>6272</v>
      </c>
      <c r="P1850" s="11">
        <f ca="1">IFERROR(__xludf.DUMMYFUNCTION("COUNTA(SPLIT(Q1850,"" ""))"),191)</f>
        <v>191</v>
      </c>
      <c r="Q1850" s="11">
        <v>14</v>
      </c>
      <c r="R1850" s="11">
        <f ca="1">IFERROR(__xludf.DUMMYFUNCTION("COUNTA(SPLIT($Q1850,CHAR(10),FALSE))"),4)</f>
        <v>4</v>
      </c>
      <c r="S1850" s="2">
        <v>-1.1955236149999999</v>
      </c>
      <c r="T1850" s="2">
        <v>0.46639960600000002</v>
      </c>
      <c r="U1850" s="2">
        <v>66.84</v>
      </c>
      <c r="V1850" s="2">
        <v>7.5</v>
      </c>
      <c r="W1850" s="2">
        <v>7.65</v>
      </c>
      <c r="X1850" s="2">
        <v>10</v>
      </c>
      <c r="Y1850" s="2">
        <v>8.1999999999999993</v>
      </c>
      <c r="Z1850" s="2">
        <v>0.12712000000000001</v>
      </c>
      <c r="AA1850" s="2">
        <v>0.11008</v>
      </c>
      <c r="AB1850" s="2">
        <v>14.444120359999999</v>
      </c>
    </row>
    <row r="1851" spans="1:28" x14ac:dyDescent="0.2">
      <c r="A1851" s="8">
        <v>3577</v>
      </c>
      <c r="B1851" s="5" t="s">
        <v>6273</v>
      </c>
      <c r="C1851" s="5" t="s">
        <v>6274</v>
      </c>
      <c r="D1851" s="5" t="s">
        <v>6275</v>
      </c>
      <c r="E1851" s="5" t="s">
        <v>6276</v>
      </c>
      <c r="F1851" s="10">
        <v>1944</v>
      </c>
      <c r="G1851" s="10" t="s">
        <v>16</v>
      </c>
      <c r="H1851" s="10"/>
      <c r="I1851" s="10">
        <v>1300</v>
      </c>
      <c r="J1851" s="10" t="s">
        <v>17</v>
      </c>
      <c r="K1851" s="10"/>
      <c r="L1851" s="10" t="s">
        <v>22</v>
      </c>
      <c r="M1851" s="11">
        <v>2</v>
      </c>
      <c r="N1851" s="10">
        <v>1.5</v>
      </c>
      <c r="O1851" s="12" t="s">
        <v>6277</v>
      </c>
      <c r="P1851" s="11">
        <f ca="1">IFERROR(__xludf.DUMMYFUNCTION("COUNTA(SPLIT(Q1851,"" ""))"),175)</f>
        <v>175</v>
      </c>
      <c r="Q1851" s="11">
        <v>7</v>
      </c>
      <c r="R1851" s="11">
        <f ca="1">IFERROR(__xludf.DUMMYFUNCTION("COUNTA(SPLIT($Q1851,CHAR(10),FALSE))"),2)</f>
        <v>2</v>
      </c>
      <c r="S1851" s="2">
        <v>-1.209490537</v>
      </c>
      <c r="T1851" s="2">
        <v>0.44442312899999997</v>
      </c>
      <c r="U1851" s="2">
        <v>61.14</v>
      </c>
      <c r="V1851" s="2">
        <v>10.98</v>
      </c>
      <c r="W1851" s="2">
        <v>12.27</v>
      </c>
      <c r="X1851" s="2">
        <v>11</v>
      </c>
      <c r="Y1851" s="2">
        <v>7.75</v>
      </c>
      <c r="Z1851" s="2">
        <v>0.21839</v>
      </c>
      <c r="AA1851" s="2">
        <v>0.21668000000000001</v>
      </c>
      <c r="AB1851" s="2">
        <v>8.9976388059999994</v>
      </c>
    </row>
    <row r="1852" spans="1:28" x14ac:dyDescent="0.2">
      <c r="A1852" s="8">
        <v>3578</v>
      </c>
      <c r="B1852" s="5" t="s">
        <v>6278</v>
      </c>
      <c r="C1852" s="5" t="s">
        <v>6279</v>
      </c>
      <c r="D1852" s="5" t="s">
        <v>2855</v>
      </c>
      <c r="E1852" s="5" t="s">
        <v>6280</v>
      </c>
      <c r="F1852" s="10">
        <v>1944</v>
      </c>
      <c r="G1852" s="10" t="s">
        <v>68</v>
      </c>
      <c r="H1852" s="10"/>
      <c r="I1852" s="10">
        <v>1300</v>
      </c>
      <c r="J1852" s="10" t="s">
        <v>17</v>
      </c>
      <c r="K1852" s="10"/>
      <c r="L1852" s="10" t="s">
        <v>22</v>
      </c>
      <c r="M1852" s="11">
        <v>2</v>
      </c>
      <c r="N1852" s="10">
        <v>1.5</v>
      </c>
      <c r="O1852" s="12" t="s">
        <v>6281</v>
      </c>
      <c r="P1852" s="11">
        <f ca="1">IFERROR(__xludf.DUMMYFUNCTION("COUNTA(SPLIT(Q1852,"" ""))"),193)</f>
        <v>193</v>
      </c>
      <c r="Q1852" s="11">
        <v>8</v>
      </c>
      <c r="R1852" s="11">
        <f ca="1">IFERROR(__xludf.DUMMYFUNCTION("COUNTA(SPLIT($Q1852,CHAR(10),FALSE))"),4)</f>
        <v>4</v>
      </c>
      <c r="S1852" s="2">
        <v>-1.971193545</v>
      </c>
      <c r="T1852" s="2">
        <v>0.45610614500000002</v>
      </c>
      <c r="U1852" s="2">
        <v>50</v>
      </c>
      <c r="V1852" s="2">
        <v>12.4</v>
      </c>
      <c r="W1852" s="2">
        <v>12.99</v>
      </c>
      <c r="X1852" s="2">
        <v>13</v>
      </c>
      <c r="Y1852" s="2">
        <v>8.6300000000000008</v>
      </c>
      <c r="Z1852" s="2">
        <v>0.20008999999999999</v>
      </c>
      <c r="AA1852" s="2">
        <v>0.17660999999999999</v>
      </c>
      <c r="AB1852" s="2">
        <v>12.334285850000001</v>
      </c>
    </row>
    <row r="1853" spans="1:28" x14ac:dyDescent="0.2">
      <c r="A1853" s="8">
        <v>3579</v>
      </c>
      <c r="B1853" s="5" t="s">
        <v>6282</v>
      </c>
      <c r="C1853" s="5" t="s">
        <v>6283</v>
      </c>
      <c r="D1853" s="5"/>
      <c r="E1853" s="5" t="s">
        <v>6284</v>
      </c>
      <c r="F1853" s="10">
        <v>1943</v>
      </c>
      <c r="G1853" s="10" t="s">
        <v>16</v>
      </c>
      <c r="H1853" s="10"/>
      <c r="I1853" s="10">
        <v>900</v>
      </c>
      <c r="J1853" s="10" t="s">
        <v>17</v>
      </c>
      <c r="K1853" s="10"/>
      <c r="L1853" s="10" t="s">
        <v>30</v>
      </c>
      <c r="M1853" s="11">
        <v>3</v>
      </c>
      <c r="N1853" s="10">
        <v>2.5</v>
      </c>
      <c r="O1853" s="12" t="s">
        <v>6285</v>
      </c>
      <c r="P1853" s="11">
        <f ca="1">IFERROR(__xludf.DUMMYFUNCTION("COUNTA(SPLIT(Q1853,"" ""))"),166)</f>
        <v>166</v>
      </c>
      <c r="Q1853" s="11">
        <v>13</v>
      </c>
      <c r="R1853" s="11">
        <f ca="1">IFERROR(__xludf.DUMMYFUNCTION("COUNTA(SPLIT($Q1853,CHAR(10),FALSE))"),5)</f>
        <v>5</v>
      </c>
      <c r="S1853" s="2">
        <v>-0.47455301999999999</v>
      </c>
      <c r="T1853" s="2">
        <v>0.46142794399999998</v>
      </c>
      <c r="U1853" s="2">
        <v>71.28</v>
      </c>
      <c r="V1853" s="2">
        <v>6.58</v>
      </c>
      <c r="W1853" s="2">
        <v>7.35</v>
      </c>
      <c r="X1853" s="2">
        <v>10</v>
      </c>
      <c r="Y1853" s="2">
        <v>8.35</v>
      </c>
      <c r="Z1853" s="2">
        <v>0.21515000000000001</v>
      </c>
      <c r="AA1853" s="2">
        <v>0.21043000000000001</v>
      </c>
      <c r="AB1853" s="2">
        <v>10.86275448</v>
      </c>
    </row>
    <row r="1854" spans="1:28" x14ac:dyDescent="0.2">
      <c r="A1854" s="8">
        <v>3580</v>
      </c>
      <c r="B1854" s="5" t="s">
        <v>6286</v>
      </c>
      <c r="C1854" s="5" t="s">
        <v>6287</v>
      </c>
      <c r="D1854" s="5"/>
      <c r="E1854" s="5" t="s">
        <v>6288</v>
      </c>
      <c r="F1854" s="10">
        <v>1943</v>
      </c>
      <c r="G1854" s="10" t="s">
        <v>16</v>
      </c>
      <c r="H1854" s="10"/>
      <c r="I1854" s="10">
        <v>1100</v>
      </c>
      <c r="J1854" s="10" t="s">
        <v>17</v>
      </c>
      <c r="K1854" s="10"/>
      <c r="L1854" s="10" t="s">
        <v>22</v>
      </c>
      <c r="M1854" s="11">
        <v>2</v>
      </c>
      <c r="N1854" s="10">
        <v>2</v>
      </c>
      <c r="O1854" s="12" t="s">
        <v>6289</v>
      </c>
      <c r="P1854" s="11">
        <f ca="1">IFERROR(__xludf.DUMMYFUNCTION("COUNTA(SPLIT(Q1854,"" ""))"),161)</f>
        <v>161</v>
      </c>
      <c r="Q1854" s="11">
        <v>11</v>
      </c>
      <c r="R1854" s="11">
        <f ca="1">IFERROR(__xludf.DUMMYFUNCTION("COUNTA(SPLIT($Q1854,CHAR(10),FALSE))"),5)</f>
        <v>5</v>
      </c>
      <c r="S1854" s="2">
        <v>-1.5687751430000001</v>
      </c>
      <c r="T1854" s="2">
        <v>0.46257472900000002</v>
      </c>
      <c r="U1854" s="2">
        <v>77.53</v>
      </c>
      <c r="V1854" s="2">
        <v>6.24</v>
      </c>
      <c r="W1854" s="2">
        <v>8.14</v>
      </c>
      <c r="X1854" s="2">
        <v>8</v>
      </c>
      <c r="Y1854" s="2">
        <v>8.25</v>
      </c>
      <c r="Z1854" s="2">
        <v>0.18723999999999999</v>
      </c>
      <c r="AA1854" s="2">
        <v>0.18723999999999999</v>
      </c>
      <c r="AB1854" s="2">
        <v>9.6473945140000001</v>
      </c>
    </row>
    <row r="1855" spans="1:28" x14ac:dyDescent="0.2">
      <c r="A1855" s="8">
        <v>3581</v>
      </c>
      <c r="B1855" s="5" t="s">
        <v>6290</v>
      </c>
      <c r="C1855" s="5" t="s">
        <v>6291</v>
      </c>
      <c r="D1855" s="5"/>
      <c r="E1855" s="5" t="s">
        <v>6292</v>
      </c>
      <c r="F1855" s="10">
        <v>1943</v>
      </c>
      <c r="G1855" s="10" t="s">
        <v>16</v>
      </c>
      <c r="H1855" s="10"/>
      <c r="I1855" s="10">
        <v>500</v>
      </c>
      <c r="J1855" s="10" t="s">
        <v>178</v>
      </c>
      <c r="K1855" s="10"/>
      <c r="L1855" s="10" t="s">
        <v>22</v>
      </c>
      <c r="M1855" s="11">
        <v>2</v>
      </c>
      <c r="N1855" s="10">
        <v>2</v>
      </c>
      <c r="O1855" s="12" t="s">
        <v>6293</v>
      </c>
      <c r="P1855" s="11">
        <f ca="1">IFERROR(__xludf.DUMMYFUNCTION("COUNTA(SPLIT(Q1855,"" ""))"),179)</f>
        <v>179</v>
      </c>
      <c r="Q1855" s="11">
        <v>18</v>
      </c>
      <c r="R1855" s="11">
        <f ca="1">IFERROR(__xludf.DUMMYFUNCTION("COUNTA(SPLIT($Q1855,CHAR(10),FALSE))"),6)</f>
        <v>6</v>
      </c>
      <c r="S1855" s="2">
        <v>-0.669447346</v>
      </c>
      <c r="T1855" s="2">
        <v>0.44746000600000002</v>
      </c>
      <c r="U1855" s="2">
        <v>88.83</v>
      </c>
      <c r="V1855" s="2">
        <v>2.94</v>
      </c>
      <c r="W1855" s="2">
        <v>2.84</v>
      </c>
      <c r="X1855" s="2">
        <v>7</v>
      </c>
      <c r="Y1855" s="2">
        <v>6.9</v>
      </c>
      <c r="Z1855" s="2">
        <v>0.11924</v>
      </c>
      <c r="AA1855" s="2">
        <v>0.11143</v>
      </c>
      <c r="AB1855" s="2">
        <v>27.358043080000002</v>
      </c>
    </row>
    <row r="1856" spans="1:28" x14ac:dyDescent="0.2">
      <c r="A1856" s="8">
        <v>3582</v>
      </c>
      <c r="B1856" s="5" t="s">
        <v>6294</v>
      </c>
      <c r="C1856" s="5" t="s">
        <v>6295</v>
      </c>
      <c r="D1856" s="5"/>
      <c r="E1856" s="5" t="s">
        <v>6296</v>
      </c>
      <c r="F1856" s="10">
        <v>1943</v>
      </c>
      <c r="G1856" s="10" t="s">
        <v>16</v>
      </c>
      <c r="H1856" s="10"/>
      <c r="I1856" s="10">
        <v>900</v>
      </c>
      <c r="J1856" s="10" t="s">
        <v>17</v>
      </c>
      <c r="K1856" s="10"/>
      <c r="L1856" s="10" t="s">
        <v>30</v>
      </c>
      <c r="M1856" s="11">
        <v>3</v>
      </c>
      <c r="N1856" s="10">
        <v>2.5</v>
      </c>
      <c r="O1856" s="12" t="s">
        <v>6297</v>
      </c>
      <c r="P1856" s="11">
        <f ca="1">IFERROR(__xludf.DUMMYFUNCTION("COUNTA(SPLIT(Q1856,"" ""))"),174)</f>
        <v>174</v>
      </c>
      <c r="Q1856" s="11">
        <v>13</v>
      </c>
      <c r="R1856" s="11">
        <f ca="1">IFERROR(__xludf.DUMMYFUNCTION("COUNTA(SPLIT($Q1856,CHAR(10),FALSE))"),6)</f>
        <v>6</v>
      </c>
      <c r="S1856" s="2">
        <v>-1.3205070750000001</v>
      </c>
      <c r="T1856" s="2">
        <v>0.47399158200000002</v>
      </c>
      <c r="U1856" s="2">
        <v>86.09</v>
      </c>
      <c r="V1856" s="2">
        <v>4.6900000000000004</v>
      </c>
      <c r="W1856" s="2">
        <v>5.99</v>
      </c>
      <c r="X1856" s="2">
        <v>7</v>
      </c>
      <c r="Y1856" s="2">
        <v>7.04</v>
      </c>
      <c r="Z1856" s="2">
        <v>0.11913</v>
      </c>
      <c r="AA1856" s="2">
        <v>0.1051</v>
      </c>
      <c r="AB1856" s="2">
        <v>13.9593674</v>
      </c>
    </row>
    <row r="1857" spans="1:28" x14ac:dyDescent="0.2">
      <c r="A1857" s="8">
        <v>3583</v>
      </c>
      <c r="B1857" s="5" t="s">
        <v>6254</v>
      </c>
      <c r="C1857" s="5" t="s">
        <v>6298</v>
      </c>
      <c r="D1857" s="5"/>
      <c r="E1857" s="5" t="s">
        <v>6299</v>
      </c>
      <c r="F1857" s="10">
        <v>1943</v>
      </c>
      <c r="G1857" s="10" t="s">
        <v>16</v>
      </c>
      <c r="H1857" s="10"/>
      <c r="I1857" s="10">
        <v>1100</v>
      </c>
      <c r="J1857" s="10" t="s">
        <v>17</v>
      </c>
      <c r="K1857" s="10"/>
      <c r="L1857" s="10" t="s">
        <v>18</v>
      </c>
      <c r="M1857" s="11">
        <v>1</v>
      </c>
      <c r="N1857" s="10">
        <v>1</v>
      </c>
      <c r="O1857" s="12" t="s">
        <v>6300</v>
      </c>
      <c r="P1857" s="11">
        <f ca="1">IFERROR(__xludf.DUMMYFUNCTION("COUNTA(SPLIT(Q1857,"" ""))"),155)</f>
        <v>155</v>
      </c>
      <c r="Q1857" s="11">
        <v>9</v>
      </c>
      <c r="R1857" s="11">
        <f ca="1">IFERROR(__xludf.DUMMYFUNCTION("COUNTA(SPLIT($Q1857,CHAR(10),FALSE))"),2)</f>
        <v>2</v>
      </c>
      <c r="S1857" s="2">
        <v>-1.6346976310000001</v>
      </c>
      <c r="T1857" s="2">
        <v>0.47210074099999999</v>
      </c>
      <c r="U1857" s="2">
        <v>66.650000000000006</v>
      </c>
      <c r="V1857" s="2">
        <v>8.3800000000000008</v>
      </c>
      <c r="W1857" s="2">
        <v>10.39</v>
      </c>
      <c r="X1857" s="2">
        <v>10</v>
      </c>
      <c r="Y1857" s="2">
        <v>8.27</v>
      </c>
      <c r="Z1857" s="2">
        <v>0.25784000000000001</v>
      </c>
      <c r="AA1857" s="2">
        <v>0.27327000000000001</v>
      </c>
      <c r="AB1857" s="2">
        <v>3.5306975039999999</v>
      </c>
    </row>
    <row r="1858" spans="1:28" x14ac:dyDescent="0.2">
      <c r="A1858" s="8">
        <v>3584</v>
      </c>
      <c r="B1858" s="5" t="s">
        <v>6301</v>
      </c>
      <c r="C1858" s="5" t="s">
        <v>6302</v>
      </c>
      <c r="D1858" s="5"/>
      <c r="E1858" s="5" t="s">
        <v>6303</v>
      </c>
      <c r="F1858" s="10">
        <v>1943</v>
      </c>
      <c r="G1858" s="10" t="s">
        <v>16</v>
      </c>
      <c r="H1858" s="10"/>
      <c r="I1858" s="10">
        <v>900</v>
      </c>
      <c r="J1858" s="10" t="s">
        <v>17</v>
      </c>
      <c r="K1858" s="10"/>
      <c r="L1858" s="10" t="s">
        <v>22</v>
      </c>
      <c r="M1858" s="11">
        <v>2</v>
      </c>
      <c r="N1858" s="10">
        <v>2</v>
      </c>
      <c r="O1858" s="12" t="s">
        <v>6304</v>
      </c>
      <c r="P1858" s="11">
        <f ca="1">IFERROR(__xludf.DUMMYFUNCTION("COUNTA(SPLIT(Q1858,"" ""))"),188)</f>
        <v>188</v>
      </c>
      <c r="Q1858" s="11">
        <v>12</v>
      </c>
      <c r="R1858" s="11">
        <f ca="1">IFERROR(__xludf.DUMMYFUNCTION("COUNTA(SPLIT($Q1858,CHAR(10),FALSE))"),5)</f>
        <v>5</v>
      </c>
      <c r="S1858" s="2">
        <v>-1.4803712950000001</v>
      </c>
      <c r="T1858" s="2">
        <v>0.462593633</v>
      </c>
      <c r="U1858" s="2">
        <v>65.41</v>
      </c>
      <c r="V1858" s="2">
        <v>8.49</v>
      </c>
      <c r="W1858" s="2">
        <v>8.57</v>
      </c>
      <c r="X1858" s="2">
        <v>11</v>
      </c>
      <c r="Y1858" s="2">
        <v>8.84</v>
      </c>
      <c r="Z1858" s="2">
        <v>0.20932999999999999</v>
      </c>
      <c r="AA1858" s="2">
        <v>0.18747</v>
      </c>
      <c r="AB1858" s="2">
        <v>10.66719552</v>
      </c>
    </row>
    <row r="1859" spans="1:28" x14ac:dyDescent="0.2">
      <c r="A1859" s="8">
        <v>3586</v>
      </c>
      <c r="B1859" s="5" t="s">
        <v>6305</v>
      </c>
      <c r="C1859" s="5" t="s">
        <v>6306</v>
      </c>
      <c r="D1859" s="5" t="s">
        <v>2855</v>
      </c>
      <c r="E1859" s="5" t="s">
        <v>6307</v>
      </c>
      <c r="F1859" s="10">
        <v>1941</v>
      </c>
      <c r="G1859" s="10" t="s">
        <v>68</v>
      </c>
      <c r="H1859" s="10"/>
      <c r="I1859" s="10">
        <v>900</v>
      </c>
      <c r="J1859" s="10" t="s">
        <v>17</v>
      </c>
      <c r="K1859" s="10"/>
      <c r="L1859" s="10" t="s">
        <v>22</v>
      </c>
      <c r="M1859" s="11">
        <v>2</v>
      </c>
      <c r="N1859" s="10">
        <v>1.5</v>
      </c>
      <c r="O1859" s="12" t="s">
        <v>6308</v>
      </c>
      <c r="P1859" s="11">
        <f ca="1">IFERROR(__xludf.DUMMYFUNCTION("COUNTA(SPLIT(Q1859,"" ""))"),188)</f>
        <v>188</v>
      </c>
      <c r="Q1859" s="11">
        <v>8</v>
      </c>
      <c r="R1859" s="11">
        <f ca="1">IFERROR(__xludf.DUMMYFUNCTION("COUNTA(SPLIT($Q1859,CHAR(10),FALSE))"),2)</f>
        <v>2</v>
      </c>
      <c r="S1859" s="2">
        <v>-0.92587573300000003</v>
      </c>
      <c r="T1859" s="2">
        <v>0.496105395</v>
      </c>
      <c r="U1859" s="2">
        <v>56.79</v>
      </c>
      <c r="V1859" s="2">
        <v>11.11</v>
      </c>
      <c r="W1859" s="2">
        <v>11.76</v>
      </c>
      <c r="X1859" s="2">
        <v>12</v>
      </c>
      <c r="Y1859" s="2">
        <v>6.66</v>
      </c>
      <c r="Z1859" s="2">
        <v>0.24298</v>
      </c>
      <c r="AA1859" s="2">
        <v>0.22262999999999999</v>
      </c>
      <c r="AB1859" s="2">
        <v>18.615498379999998</v>
      </c>
    </row>
    <row r="1860" spans="1:28" x14ac:dyDescent="0.2">
      <c r="A1860" s="8">
        <v>3587</v>
      </c>
      <c r="B1860" s="5" t="s">
        <v>6309</v>
      </c>
      <c r="C1860" s="5" t="s">
        <v>6310</v>
      </c>
      <c r="D1860" s="5"/>
      <c r="E1860" s="5" t="s">
        <v>6311</v>
      </c>
      <c r="F1860" s="10">
        <v>1938</v>
      </c>
      <c r="G1860" s="10" t="s">
        <v>16</v>
      </c>
      <c r="H1860" s="10"/>
      <c r="I1860" s="10">
        <v>1100</v>
      </c>
      <c r="J1860" s="10" t="s">
        <v>17</v>
      </c>
      <c r="K1860" s="10"/>
      <c r="L1860" s="10" t="s">
        <v>18</v>
      </c>
      <c r="M1860" s="11">
        <v>1</v>
      </c>
      <c r="N1860" s="10">
        <v>1</v>
      </c>
      <c r="O1860" s="12" t="s">
        <v>6312</v>
      </c>
      <c r="P1860" s="11">
        <f ca="1">IFERROR(__xludf.DUMMYFUNCTION("COUNTA(SPLIT(Q1860,"" ""))"),147)</f>
        <v>147</v>
      </c>
      <c r="Q1860" s="11">
        <v>8</v>
      </c>
      <c r="R1860" s="11">
        <f ca="1">IFERROR(__xludf.DUMMYFUNCTION("COUNTA(SPLIT($Q1860,CHAR(10),FALSE))"),1)</f>
        <v>1</v>
      </c>
      <c r="S1860" s="2">
        <v>-0.52238294200000002</v>
      </c>
      <c r="T1860" s="2">
        <v>0.45849626799999998</v>
      </c>
      <c r="U1860" s="2">
        <v>91.41</v>
      </c>
      <c r="V1860" s="2">
        <v>5.14</v>
      </c>
      <c r="W1860" s="2">
        <v>5.45</v>
      </c>
      <c r="X1860" s="2">
        <v>5</v>
      </c>
      <c r="Y1860" s="2">
        <v>1.67</v>
      </c>
      <c r="Z1860" s="2">
        <v>-1.738E-2</v>
      </c>
      <c r="AA1860" s="2">
        <v>2.9669999999999998E-2</v>
      </c>
      <c r="AB1860" s="2">
        <v>13.734568039999999</v>
      </c>
    </row>
    <row r="1861" spans="1:28" x14ac:dyDescent="0.2">
      <c r="A1861" s="8">
        <v>3588</v>
      </c>
      <c r="B1861" s="5" t="s">
        <v>6313</v>
      </c>
      <c r="C1861" s="5" t="s">
        <v>6314</v>
      </c>
      <c r="D1861" s="5" t="s">
        <v>2855</v>
      </c>
      <c r="E1861" s="5" t="s">
        <v>6315</v>
      </c>
      <c r="F1861" s="10">
        <v>1936</v>
      </c>
      <c r="G1861" s="10" t="s">
        <v>68</v>
      </c>
      <c r="H1861" s="10"/>
      <c r="I1861" s="10">
        <v>1500</v>
      </c>
      <c r="J1861" s="10" t="s">
        <v>17</v>
      </c>
      <c r="K1861" s="10"/>
      <c r="L1861" s="10" t="s">
        <v>22</v>
      </c>
      <c r="M1861" s="11">
        <v>2</v>
      </c>
      <c r="N1861" s="10">
        <v>2</v>
      </c>
      <c r="O1861" s="12" t="s">
        <v>6316</v>
      </c>
      <c r="P1861" s="11">
        <f ca="1">IFERROR(__xludf.DUMMYFUNCTION("COUNTA(SPLIT(Q1861,"" ""))"),189)</f>
        <v>189</v>
      </c>
      <c r="Q1861" s="11">
        <v>6</v>
      </c>
      <c r="R1861" s="11">
        <f ca="1">IFERROR(__xludf.DUMMYFUNCTION("COUNTA(SPLIT($Q1861,CHAR(10),FALSE))"),2)</f>
        <v>2</v>
      </c>
      <c r="S1861" s="2">
        <v>-1.1718920289999999</v>
      </c>
      <c r="T1861" s="2">
        <v>0.47114904099999999</v>
      </c>
      <c r="U1861" s="2">
        <v>58.03</v>
      </c>
      <c r="V1861" s="2">
        <v>13.03</v>
      </c>
      <c r="W1861" s="2">
        <v>14.97</v>
      </c>
      <c r="X1861" s="2">
        <v>12</v>
      </c>
      <c r="Y1861" s="2">
        <v>7.45</v>
      </c>
      <c r="Z1861" s="2">
        <v>8.2960000000000006E-2</v>
      </c>
      <c r="AA1861" s="2">
        <v>8.1430000000000002E-2</v>
      </c>
      <c r="AB1861" s="2">
        <v>16.962909329999999</v>
      </c>
    </row>
    <row r="1862" spans="1:28" x14ac:dyDescent="0.2">
      <c r="A1862" s="8">
        <v>3590</v>
      </c>
      <c r="B1862" s="5" t="s">
        <v>6278</v>
      </c>
      <c r="C1862" s="5" t="s">
        <v>6317</v>
      </c>
      <c r="D1862" s="5" t="s">
        <v>2855</v>
      </c>
      <c r="E1862" s="5" t="s">
        <v>6318</v>
      </c>
      <c r="F1862" s="10">
        <v>1933</v>
      </c>
      <c r="G1862" s="10" t="s">
        <v>68</v>
      </c>
      <c r="H1862" s="10"/>
      <c r="I1862" s="10">
        <v>1300</v>
      </c>
      <c r="J1862" s="10" t="s">
        <v>17</v>
      </c>
      <c r="K1862" s="10"/>
      <c r="L1862" s="10" t="s">
        <v>18</v>
      </c>
      <c r="M1862" s="11">
        <v>1</v>
      </c>
      <c r="N1862" s="10">
        <v>1</v>
      </c>
      <c r="O1862" s="12" t="s">
        <v>6319</v>
      </c>
      <c r="P1862" s="11">
        <f ca="1">IFERROR(__xludf.DUMMYFUNCTION("COUNTA(SPLIT(Q1862,"" ""))"),166)</f>
        <v>166</v>
      </c>
      <c r="Q1862" s="11">
        <v>7</v>
      </c>
      <c r="R1862" s="11">
        <f ca="1">IFERROR(__xludf.DUMMYFUNCTION("COUNTA(SPLIT($Q1862,CHAR(10),FALSE))"),2)</f>
        <v>2</v>
      </c>
      <c r="S1862" s="2">
        <v>-1.1911742999999999</v>
      </c>
      <c r="T1862" s="2">
        <v>0.47546140100000001</v>
      </c>
      <c r="U1862" s="2">
        <v>53.32</v>
      </c>
      <c r="V1862" s="2">
        <v>11.71</v>
      </c>
      <c r="W1862" s="2">
        <v>12.9</v>
      </c>
      <c r="X1862" s="2">
        <v>14</v>
      </c>
      <c r="Y1862" s="2">
        <v>8.0500000000000007</v>
      </c>
      <c r="Z1862" s="2">
        <v>0.24454999999999999</v>
      </c>
      <c r="AA1862" s="2">
        <v>0.25065999999999999</v>
      </c>
      <c r="AB1862" s="2">
        <v>18.90310603</v>
      </c>
    </row>
    <row r="1863" spans="1:28" x14ac:dyDescent="0.2">
      <c r="A1863" s="8">
        <v>3591</v>
      </c>
      <c r="B1863" s="5" t="s">
        <v>6313</v>
      </c>
      <c r="C1863" s="5" t="s">
        <v>6320</v>
      </c>
      <c r="D1863" s="5" t="s">
        <v>2855</v>
      </c>
      <c r="E1863" s="5" t="s">
        <v>6321</v>
      </c>
      <c r="F1863" s="10">
        <v>1933</v>
      </c>
      <c r="G1863" s="10" t="s">
        <v>68</v>
      </c>
      <c r="H1863" s="10"/>
      <c r="I1863" s="10">
        <v>1300</v>
      </c>
      <c r="J1863" s="10" t="s">
        <v>17</v>
      </c>
      <c r="K1863" s="10"/>
      <c r="L1863" s="10" t="s">
        <v>22</v>
      </c>
      <c r="M1863" s="11">
        <v>2</v>
      </c>
      <c r="N1863" s="10">
        <v>2</v>
      </c>
      <c r="O1863" s="12" t="s">
        <v>6322</v>
      </c>
      <c r="P1863" s="11">
        <f ca="1">IFERROR(__xludf.DUMMYFUNCTION("COUNTA(SPLIT(Q1863,"" ""))"),189)</f>
        <v>189</v>
      </c>
      <c r="Q1863" s="11">
        <v>7</v>
      </c>
      <c r="R1863" s="11">
        <f ca="1">IFERROR(__xludf.DUMMYFUNCTION("COUNTA(SPLIT($Q1863,CHAR(10),FALSE))"),3)</f>
        <v>3</v>
      </c>
      <c r="S1863" s="2">
        <v>-3.2035749939999998</v>
      </c>
      <c r="T1863" s="2">
        <v>0.54842985099999997</v>
      </c>
      <c r="U1863" s="2">
        <v>46.15</v>
      </c>
      <c r="V1863" s="2">
        <v>13.57</v>
      </c>
      <c r="W1863" s="2">
        <v>14.81</v>
      </c>
      <c r="X1863" s="2">
        <v>14</v>
      </c>
      <c r="Y1863" s="2">
        <v>9.2200000000000006</v>
      </c>
      <c r="Z1863" s="2">
        <v>0.25974000000000003</v>
      </c>
      <c r="AA1863" s="2">
        <v>0.24404999999999999</v>
      </c>
      <c r="AB1863" s="2">
        <v>5.4000247239999997</v>
      </c>
    </row>
    <row r="1864" spans="1:28" x14ac:dyDescent="0.2">
      <c r="A1864" s="8">
        <v>3592</v>
      </c>
      <c r="B1864" s="5" t="s">
        <v>6278</v>
      </c>
      <c r="C1864" s="5" t="s">
        <v>6323</v>
      </c>
      <c r="D1864" s="5" t="s">
        <v>2855</v>
      </c>
      <c r="E1864" s="5" t="s">
        <v>6324</v>
      </c>
      <c r="F1864" s="10">
        <v>1932</v>
      </c>
      <c r="G1864" s="10" t="s">
        <v>68</v>
      </c>
      <c r="H1864" s="10"/>
      <c r="I1864" s="10">
        <v>1500</v>
      </c>
      <c r="J1864" s="10" t="s">
        <v>17</v>
      </c>
      <c r="K1864" s="10"/>
      <c r="L1864" s="10" t="s">
        <v>22</v>
      </c>
      <c r="M1864" s="11">
        <v>2</v>
      </c>
      <c r="N1864" s="10">
        <v>2</v>
      </c>
      <c r="O1864" s="12" t="s">
        <v>6325</v>
      </c>
      <c r="P1864" s="11">
        <f ca="1">IFERROR(__xludf.DUMMYFUNCTION("COUNTA(SPLIT(Q1864,"" ""))"),185)</f>
        <v>185</v>
      </c>
      <c r="Q1864" s="11">
        <v>7</v>
      </c>
      <c r="R1864" s="11">
        <f ca="1">IFERROR(__xludf.DUMMYFUNCTION("COUNTA(SPLIT($Q1864,CHAR(10),FALSE))"),5)</f>
        <v>5</v>
      </c>
      <c r="S1864" s="2">
        <v>-1.3538958130000001</v>
      </c>
      <c r="T1864" s="2">
        <v>0.48539538399999999</v>
      </c>
      <c r="U1864" s="2">
        <v>48.07</v>
      </c>
      <c r="V1864" s="2">
        <v>13.19</v>
      </c>
      <c r="W1864" s="2">
        <v>13.4</v>
      </c>
      <c r="X1864" s="2">
        <v>15</v>
      </c>
      <c r="Y1864" s="2">
        <v>8.09</v>
      </c>
      <c r="Z1864" s="2">
        <v>0.22114</v>
      </c>
      <c r="AA1864" s="2">
        <v>0.22441</v>
      </c>
      <c r="AB1864" s="2">
        <v>10.73424346</v>
      </c>
    </row>
    <row r="1865" spans="1:28" x14ac:dyDescent="0.2">
      <c r="A1865" s="8">
        <v>3593</v>
      </c>
      <c r="B1865" s="5" t="s">
        <v>6326</v>
      </c>
      <c r="C1865" s="5" t="s">
        <v>6327</v>
      </c>
      <c r="D1865" s="5" t="s">
        <v>6328</v>
      </c>
      <c r="E1865" s="5" t="s">
        <v>6329</v>
      </c>
      <c r="F1865" s="10">
        <v>1931</v>
      </c>
      <c r="G1865" s="10" t="s">
        <v>16</v>
      </c>
      <c r="H1865" s="10"/>
      <c r="I1865" s="10">
        <v>500</v>
      </c>
      <c r="J1865" s="10" t="s">
        <v>17</v>
      </c>
      <c r="K1865" s="10"/>
      <c r="L1865" s="10" t="s">
        <v>18</v>
      </c>
      <c r="M1865" s="11">
        <v>1</v>
      </c>
      <c r="N1865" s="10">
        <v>1</v>
      </c>
      <c r="O1865" s="12" t="s">
        <v>6330</v>
      </c>
      <c r="P1865" s="11">
        <f ca="1">IFERROR(__xludf.DUMMYFUNCTION("COUNTA(SPLIT(Q1865,"" ""))"),188)</f>
        <v>188</v>
      </c>
      <c r="Q1865" s="11">
        <v>18</v>
      </c>
      <c r="R1865" s="11">
        <f ca="1">IFERROR(__xludf.DUMMYFUNCTION("COUNTA(SPLIT($Q1865,CHAR(10),FALSE))"),7)</f>
        <v>7</v>
      </c>
      <c r="S1865" s="2">
        <v>1.436503439</v>
      </c>
      <c r="T1865" s="2">
        <v>0.56081985700000003</v>
      </c>
      <c r="U1865" s="2">
        <v>94.83</v>
      </c>
      <c r="V1865" s="2">
        <v>2.76</v>
      </c>
      <c r="W1865" s="2">
        <v>2.19</v>
      </c>
      <c r="X1865" s="2">
        <v>5</v>
      </c>
      <c r="Y1865" s="2">
        <v>5.3</v>
      </c>
      <c r="Z1865" s="2">
        <v>8.6700000000000006E-3</v>
      </c>
      <c r="AA1865" s="2">
        <v>-9.5899999999999996E-3</v>
      </c>
      <c r="AB1865" s="2">
        <v>29.32802014</v>
      </c>
    </row>
    <row r="1866" spans="1:28" x14ac:dyDescent="0.2">
      <c r="A1866" s="8">
        <v>3594</v>
      </c>
      <c r="B1866" s="5" t="s">
        <v>6331</v>
      </c>
      <c r="C1866" s="5" t="s">
        <v>6332</v>
      </c>
      <c r="D1866" s="5" t="s">
        <v>6275</v>
      </c>
      <c r="E1866" s="5" t="s">
        <v>6276</v>
      </c>
      <c r="F1866" s="10">
        <v>1931</v>
      </c>
      <c r="G1866" s="10" t="s">
        <v>16</v>
      </c>
      <c r="H1866" s="10"/>
      <c r="I1866" s="10">
        <v>1100</v>
      </c>
      <c r="J1866" s="10" t="s">
        <v>17</v>
      </c>
      <c r="K1866" s="10"/>
      <c r="L1866" s="10" t="s">
        <v>18</v>
      </c>
      <c r="M1866" s="11">
        <v>1</v>
      </c>
      <c r="N1866" s="10">
        <v>1</v>
      </c>
      <c r="O1866" s="12" t="s">
        <v>6333</v>
      </c>
      <c r="P1866" s="11">
        <f ca="1">IFERROR(__xludf.DUMMYFUNCTION("COUNTA(SPLIT(Q1866,"" ""))"),182)</f>
        <v>182</v>
      </c>
      <c r="Q1866" s="11">
        <v>10</v>
      </c>
      <c r="R1866" s="11">
        <f ca="1">IFERROR(__xludf.DUMMYFUNCTION("COUNTA(SPLIT($Q1866,CHAR(10),FALSE))"),4)</f>
        <v>4</v>
      </c>
      <c r="S1866" s="2">
        <v>-1.7395813739999999</v>
      </c>
      <c r="T1866" s="2">
        <v>0.47485583599999998</v>
      </c>
      <c r="U1866" s="2">
        <v>66.08</v>
      </c>
      <c r="V1866" s="2">
        <v>9.1199999999999992</v>
      </c>
      <c r="W1866" s="2">
        <v>10.64</v>
      </c>
      <c r="X1866" s="2">
        <v>10</v>
      </c>
      <c r="Y1866" s="2">
        <v>8.34</v>
      </c>
      <c r="Z1866" s="2">
        <v>0.16325000000000001</v>
      </c>
      <c r="AA1866" s="2">
        <v>0.13980000000000001</v>
      </c>
      <c r="AB1866" s="2">
        <v>14.137168089999999</v>
      </c>
    </row>
    <row r="1867" spans="1:28" x14ac:dyDescent="0.2">
      <c r="A1867" s="8">
        <v>3595</v>
      </c>
      <c r="B1867" s="5" t="s">
        <v>6334</v>
      </c>
      <c r="C1867" s="5" t="s">
        <v>6335</v>
      </c>
      <c r="D1867" s="5"/>
      <c r="E1867" s="5" t="s">
        <v>6336</v>
      </c>
      <c r="F1867" s="10">
        <v>1929</v>
      </c>
      <c r="G1867" s="10" t="s">
        <v>16</v>
      </c>
      <c r="H1867" s="10"/>
      <c r="I1867" s="10">
        <v>1300</v>
      </c>
      <c r="J1867" s="10" t="s">
        <v>17</v>
      </c>
      <c r="K1867" s="10"/>
      <c r="L1867" s="10" t="s">
        <v>22</v>
      </c>
      <c r="M1867" s="11">
        <v>2</v>
      </c>
      <c r="N1867" s="10">
        <v>2</v>
      </c>
      <c r="O1867" s="12" t="s">
        <v>6337</v>
      </c>
      <c r="P1867" s="11">
        <f ca="1">IFERROR(__xludf.DUMMYFUNCTION("COUNTA(SPLIT(Q1867,"" ""))"),194)</f>
        <v>194</v>
      </c>
      <c r="Q1867" s="11">
        <v>7</v>
      </c>
      <c r="R1867" s="11">
        <f ca="1">IFERROR(__xludf.DUMMYFUNCTION("COUNTA(SPLIT($Q1867,CHAR(10),FALSE))"),2)</f>
        <v>2</v>
      </c>
      <c r="S1867" s="2">
        <v>-3.66836041</v>
      </c>
      <c r="T1867" s="2">
        <v>0.57140426200000005</v>
      </c>
      <c r="U1867" s="2">
        <v>49.44</v>
      </c>
      <c r="V1867" s="2">
        <v>13.36</v>
      </c>
      <c r="W1867" s="2">
        <v>15.47</v>
      </c>
      <c r="X1867" s="2">
        <v>13</v>
      </c>
      <c r="Y1867" s="2">
        <v>10.08</v>
      </c>
      <c r="Z1867" s="2">
        <v>0.29039999999999999</v>
      </c>
      <c r="AA1867" s="2">
        <v>0.26111000000000001</v>
      </c>
      <c r="AB1867" s="2">
        <v>6.34860867</v>
      </c>
    </row>
    <row r="1868" spans="1:28" x14ac:dyDescent="0.2">
      <c r="A1868" s="8">
        <v>3596</v>
      </c>
      <c r="B1868" s="5" t="s">
        <v>6338</v>
      </c>
      <c r="C1868" s="5" t="s">
        <v>6339</v>
      </c>
      <c r="D1868" s="5" t="s">
        <v>6340</v>
      </c>
      <c r="E1868" s="5" t="s">
        <v>6341</v>
      </c>
      <c r="F1868" s="10">
        <v>1928</v>
      </c>
      <c r="G1868" s="10" t="s">
        <v>16</v>
      </c>
      <c r="H1868" s="10"/>
      <c r="I1868" s="10">
        <v>1100</v>
      </c>
      <c r="J1868" s="10" t="s">
        <v>17</v>
      </c>
      <c r="K1868" s="10"/>
      <c r="L1868" s="10" t="s">
        <v>18</v>
      </c>
      <c r="M1868" s="11">
        <v>1</v>
      </c>
      <c r="N1868" s="10">
        <v>1</v>
      </c>
      <c r="O1868" s="12" t="s">
        <v>6342</v>
      </c>
      <c r="P1868" s="11">
        <f ca="1">IFERROR(__xludf.DUMMYFUNCTION("COUNTA(SPLIT(Q1868,"" ""))"),197)</f>
        <v>197</v>
      </c>
      <c r="Q1868" s="11">
        <v>9</v>
      </c>
      <c r="R1868" s="11">
        <f ca="1">IFERROR(__xludf.DUMMYFUNCTION("COUNTA(SPLIT($Q1868,CHAR(10),FALSE))"),3)</f>
        <v>3</v>
      </c>
      <c r="S1868" s="2">
        <v>-1.4066681990000001</v>
      </c>
      <c r="T1868" s="2">
        <v>0.45804998099999999</v>
      </c>
      <c r="U1868" s="2">
        <v>60.9</v>
      </c>
      <c r="V1868" s="2">
        <v>9.73</v>
      </c>
      <c r="W1868" s="2">
        <v>10.14</v>
      </c>
      <c r="X1868" s="2">
        <v>12</v>
      </c>
      <c r="Y1868" s="2">
        <v>7.23</v>
      </c>
      <c r="Z1868" s="2">
        <v>0.1162</v>
      </c>
      <c r="AA1868" s="2">
        <v>9.572E-2</v>
      </c>
      <c r="AB1868" s="2">
        <v>12.72481516</v>
      </c>
    </row>
    <row r="1869" spans="1:28" x14ac:dyDescent="0.2">
      <c r="A1869" s="8">
        <v>3598</v>
      </c>
      <c r="B1869" s="5" t="s">
        <v>6343</v>
      </c>
      <c r="C1869" s="5" t="s">
        <v>2828</v>
      </c>
      <c r="D1869" s="5" t="s">
        <v>2855</v>
      </c>
      <c r="E1869" s="5" t="s">
        <v>6344</v>
      </c>
      <c r="F1869" s="10">
        <v>1926</v>
      </c>
      <c r="G1869" s="10" t="s">
        <v>16</v>
      </c>
      <c r="H1869" s="10"/>
      <c r="I1869" s="10">
        <v>1100</v>
      </c>
      <c r="J1869" s="10" t="s">
        <v>17</v>
      </c>
      <c r="K1869" s="10"/>
      <c r="L1869" s="10" t="s">
        <v>22</v>
      </c>
      <c r="M1869" s="11">
        <v>2</v>
      </c>
      <c r="N1869" s="10">
        <v>2</v>
      </c>
      <c r="O1869" s="12" t="s">
        <v>6345</v>
      </c>
      <c r="P1869" s="11">
        <f ca="1">IFERROR(__xludf.DUMMYFUNCTION("COUNTA(SPLIT(Q1869,"" ""))"),162)</f>
        <v>162</v>
      </c>
      <c r="Q1869" s="11">
        <v>9</v>
      </c>
      <c r="R1869" s="11">
        <f ca="1">IFERROR(__xludf.DUMMYFUNCTION("COUNTA(SPLIT($Q1869,CHAR(10),FALSE))"),4)</f>
        <v>4</v>
      </c>
      <c r="S1869" s="2">
        <v>-0.28988088899999997</v>
      </c>
      <c r="T1869" s="2">
        <v>0.45549303499999999</v>
      </c>
      <c r="U1869" s="2">
        <v>90.64</v>
      </c>
      <c r="V1869" s="2">
        <v>4.67</v>
      </c>
      <c r="W1869" s="2">
        <v>5.97</v>
      </c>
      <c r="X1869" s="2">
        <v>5</v>
      </c>
      <c r="Y1869" s="2">
        <v>6.09</v>
      </c>
      <c r="Z1869" s="2">
        <v>1.427E-2</v>
      </c>
      <c r="AA1869" s="2">
        <v>4.2950000000000002E-2</v>
      </c>
      <c r="AB1869" s="2">
        <v>15.28441061</v>
      </c>
    </row>
    <row r="1870" spans="1:28" x14ac:dyDescent="0.2">
      <c r="A1870" s="8">
        <v>3599</v>
      </c>
      <c r="B1870" s="5" t="s">
        <v>6346</v>
      </c>
      <c r="C1870" s="5" t="s">
        <v>6347</v>
      </c>
      <c r="D1870" s="5"/>
      <c r="E1870" s="5" t="s">
        <v>6348</v>
      </c>
      <c r="F1870" s="10">
        <v>1925</v>
      </c>
      <c r="G1870" s="10" t="s">
        <v>16</v>
      </c>
      <c r="H1870" s="10"/>
      <c r="I1870" s="10">
        <v>1100</v>
      </c>
      <c r="J1870" s="10" t="s">
        <v>51</v>
      </c>
      <c r="K1870" s="10"/>
      <c r="L1870" s="10" t="s">
        <v>22</v>
      </c>
      <c r="M1870" s="11">
        <v>2</v>
      </c>
      <c r="N1870" s="10">
        <v>2</v>
      </c>
      <c r="O1870" s="12" t="s">
        <v>6349</v>
      </c>
      <c r="P1870" s="11">
        <f ca="1">IFERROR(__xludf.DUMMYFUNCTION("COUNTA(SPLIT(Q1870,"" ""))"),189)</f>
        <v>189</v>
      </c>
      <c r="Q1870" s="11">
        <v>10</v>
      </c>
      <c r="R1870" s="11">
        <f ca="1">IFERROR(__xludf.DUMMYFUNCTION("COUNTA(SPLIT($Q1870,CHAR(10),FALSE))"),1)</f>
        <v>1</v>
      </c>
      <c r="S1870" s="2">
        <v>-0.63339146099999999</v>
      </c>
      <c r="T1870" s="2">
        <v>0.45292938700000002</v>
      </c>
      <c r="U1870" s="2">
        <v>72.13</v>
      </c>
      <c r="V1870" s="2">
        <v>7.09</v>
      </c>
      <c r="W1870" s="2">
        <v>7.06</v>
      </c>
      <c r="X1870" s="2">
        <v>9</v>
      </c>
      <c r="Y1870" s="2">
        <v>6.93</v>
      </c>
      <c r="Z1870" s="2">
        <v>6.4799999999999996E-2</v>
      </c>
      <c r="AA1870" s="2">
        <v>5.11E-2</v>
      </c>
      <c r="AB1870" s="2">
        <v>20.135660999999999</v>
      </c>
    </row>
    <row r="1871" spans="1:28" x14ac:dyDescent="0.2">
      <c r="A1871" s="8">
        <v>3600</v>
      </c>
      <c r="B1871" s="5" t="s">
        <v>6350</v>
      </c>
      <c r="C1871" s="5" t="s">
        <v>6351</v>
      </c>
      <c r="D1871" s="5"/>
      <c r="E1871" s="5" t="s">
        <v>6352</v>
      </c>
      <c r="F1871" s="10">
        <v>1924</v>
      </c>
      <c r="G1871" s="10" t="s">
        <v>16</v>
      </c>
      <c r="H1871" s="10"/>
      <c r="I1871" s="10">
        <v>700</v>
      </c>
      <c r="J1871" s="10" t="s">
        <v>17</v>
      </c>
      <c r="K1871" s="10"/>
      <c r="L1871" s="10" t="s">
        <v>18</v>
      </c>
      <c r="M1871" s="11">
        <v>1</v>
      </c>
      <c r="N1871" s="10">
        <v>1</v>
      </c>
      <c r="O1871" s="12" t="s">
        <v>6353</v>
      </c>
      <c r="P1871" s="11">
        <f ca="1">IFERROR(__xludf.DUMMYFUNCTION("COUNTA(SPLIT(Q1871,"" ""))"),169)</f>
        <v>169</v>
      </c>
      <c r="Q1871" s="11">
        <v>15</v>
      </c>
      <c r="R1871" s="11">
        <f ca="1">IFERROR(__xludf.DUMMYFUNCTION("COUNTA(SPLIT($Q1871,CHAR(10),FALSE))"),5)</f>
        <v>5</v>
      </c>
      <c r="S1871" s="2">
        <v>-1.2979437469999999</v>
      </c>
      <c r="T1871" s="2">
        <v>0.45418404299999998</v>
      </c>
      <c r="U1871" s="2">
        <v>77.650000000000006</v>
      </c>
      <c r="V1871" s="2">
        <v>5.13</v>
      </c>
      <c r="W1871" s="2">
        <v>4.4800000000000004</v>
      </c>
      <c r="X1871" s="2">
        <v>7</v>
      </c>
      <c r="Y1871" s="2">
        <v>7.35</v>
      </c>
      <c r="Z1871" s="2">
        <v>0.10034999999999999</v>
      </c>
      <c r="AA1871" s="2">
        <v>0.10034999999999999</v>
      </c>
      <c r="AB1871" s="2">
        <v>19.3299716</v>
      </c>
    </row>
    <row r="1872" spans="1:28" x14ac:dyDescent="0.2">
      <c r="A1872" s="8">
        <v>3601</v>
      </c>
      <c r="B1872" s="5" t="s">
        <v>6350</v>
      </c>
      <c r="C1872" s="5" t="s">
        <v>6354</v>
      </c>
      <c r="D1872" s="5"/>
      <c r="E1872" s="5" t="s">
        <v>6355</v>
      </c>
      <c r="F1872" s="10">
        <v>1924</v>
      </c>
      <c r="G1872" s="10" t="s">
        <v>16</v>
      </c>
      <c r="H1872" s="10"/>
      <c r="I1872" s="10">
        <v>1300</v>
      </c>
      <c r="J1872" s="10" t="s">
        <v>17</v>
      </c>
      <c r="K1872" s="10"/>
      <c r="L1872" s="10" t="s">
        <v>22</v>
      </c>
      <c r="M1872" s="11">
        <v>2</v>
      </c>
      <c r="N1872" s="10">
        <v>1.5</v>
      </c>
      <c r="O1872" s="12" t="s">
        <v>6356</v>
      </c>
      <c r="P1872" s="11">
        <f ca="1">IFERROR(__xludf.DUMMYFUNCTION("COUNTA(SPLIT(Q1872,"" ""))"),187)</f>
        <v>187</v>
      </c>
      <c r="Q1872" s="11">
        <v>10</v>
      </c>
      <c r="R1872" s="11">
        <f ca="1">IFERROR(__xludf.DUMMYFUNCTION("COUNTA(SPLIT($Q1872,CHAR(10),FALSE))"),2)</f>
        <v>2</v>
      </c>
      <c r="S1872" s="2">
        <v>-1.5843839500000001</v>
      </c>
      <c r="T1872" s="2">
        <v>0.447261827</v>
      </c>
      <c r="U1872" s="2">
        <v>51.85</v>
      </c>
      <c r="V1872" s="2">
        <v>10.7</v>
      </c>
      <c r="W1872" s="2">
        <v>10.93</v>
      </c>
      <c r="X1872" s="2">
        <v>12</v>
      </c>
      <c r="Y1872" s="2">
        <v>9.19</v>
      </c>
      <c r="Z1872" s="2">
        <v>0.22173999999999999</v>
      </c>
      <c r="AA1872" s="2">
        <v>0.19559000000000001</v>
      </c>
      <c r="AB1872" s="2">
        <v>9.1834378310000009</v>
      </c>
    </row>
    <row r="1873" spans="1:28" x14ac:dyDescent="0.2">
      <c r="A1873" s="8">
        <v>3602</v>
      </c>
      <c r="B1873" s="5" t="s">
        <v>6357</v>
      </c>
      <c r="C1873" s="5" t="s">
        <v>6358</v>
      </c>
      <c r="D1873" s="5"/>
      <c r="E1873" s="5" t="s">
        <v>6359</v>
      </c>
      <c r="F1873" s="10">
        <v>1924</v>
      </c>
      <c r="G1873" s="10" t="s">
        <v>16</v>
      </c>
      <c r="H1873" s="10"/>
      <c r="I1873" s="10">
        <v>1300</v>
      </c>
      <c r="J1873" s="10" t="s">
        <v>17</v>
      </c>
      <c r="K1873" s="10"/>
      <c r="L1873" s="10" t="s">
        <v>18</v>
      </c>
      <c r="M1873" s="11">
        <v>1</v>
      </c>
      <c r="N1873" s="10">
        <v>1</v>
      </c>
      <c r="O1873" s="12" t="s">
        <v>6360</v>
      </c>
      <c r="P1873" s="11">
        <f ca="1">IFERROR(__xludf.DUMMYFUNCTION("COUNTA(SPLIT(Q1873,"" ""))"),143)</f>
        <v>143</v>
      </c>
      <c r="Q1873" s="11">
        <v>6</v>
      </c>
      <c r="R1873" s="11">
        <f ca="1">IFERROR(__xludf.DUMMYFUNCTION("COUNTA(SPLIT($Q1873,CHAR(10),FALSE))"),2)</f>
        <v>2</v>
      </c>
      <c r="S1873" s="2">
        <v>-1.294576347</v>
      </c>
      <c r="T1873" s="2">
        <v>0.46187250299999999</v>
      </c>
      <c r="U1873" s="2">
        <v>64.67</v>
      </c>
      <c r="V1873" s="2">
        <v>10.41</v>
      </c>
      <c r="W1873" s="2">
        <v>12.26</v>
      </c>
      <c r="X1873" s="2">
        <v>9</v>
      </c>
      <c r="Y1873" s="2">
        <v>6.78</v>
      </c>
      <c r="Z1873" s="2">
        <v>4.5300000000000002E-3</v>
      </c>
      <c r="AA1873" s="2">
        <v>2.8910000000000002E-2</v>
      </c>
      <c r="AB1873" s="2">
        <v>9.4822700740000005</v>
      </c>
    </row>
    <row r="1874" spans="1:28" x14ac:dyDescent="0.2">
      <c r="A1874" s="8">
        <v>3603</v>
      </c>
      <c r="B1874" s="5" t="s">
        <v>6361</v>
      </c>
      <c r="C1874" s="5" t="s">
        <v>6362</v>
      </c>
      <c r="D1874" s="5"/>
      <c r="E1874" s="5" t="s">
        <v>6363</v>
      </c>
      <c r="F1874" s="10">
        <v>1924</v>
      </c>
      <c r="G1874" s="10" t="s">
        <v>16</v>
      </c>
      <c r="H1874" s="10"/>
      <c r="I1874" s="10">
        <v>1100</v>
      </c>
      <c r="J1874" s="10" t="s">
        <v>17</v>
      </c>
      <c r="K1874" s="10"/>
      <c r="L1874" s="10" t="s">
        <v>18</v>
      </c>
      <c r="M1874" s="11">
        <v>1</v>
      </c>
      <c r="N1874" s="10">
        <v>1</v>
      </c>
      <c r="O1874" s="12" t="s">
        <v>6364</v>
      </c>
      <c r="P1874" s="11">
        <f ca="1">IFERROR(__xludf.DUMMYFUNCTION("COUNTA(SPLIT(Q1874,"" ""))"),161)</f>
        <v>161</v>
      </c>
      <c r="Q1874" s="11">
        <v>9</v>
      </c>
      <c r="R1874" s="11">
        <f ca="1">IFERROR(__xludf.DUMMYFUNCTION("COUNTA(SPLIT($Q1874,CHAR(10),FALSE))"),2)</f>
        <v>2</v>
      </c>
      <c r="S1874" s="2">
        <v>-1.762893539</v>
      </c>
      <c r="T1874" s="2">
        <v>0.48609190200000002</v>
      </c>
      <c r="U1874" s="2">
        <v>71.069999999999993</v>
      </c>
      <c r="V1874" s="2">
        <v>7.82</v>
      </c>
      <c r="W1874" s="2">
        <v>8.7100000000000009</v>
      </c>
      <c r="X1874" s="2">
        <v>9</v>
      </c>
      <c r="Y1874" s="2">
        <v>7.55</v>
      </c>
      <c r="Z1874" s="2">
        <v>0.18908</v>
      </c>
      <c r="AA1874" s="2">
        <v>0.20816999999999999</v>
      </c>
      <c r="AB1874" s="2">
        <v>8.3561902079999992</v>
      </c>
    </row>
    <row r="1875" spans="1:28" x14ac:dyDescent="0.2">
      <c r="A1875" s="8">
        <v>3604</v>
      </c>
      <c r="B1875" s="5" t="s">
        <v>6365</v>
      </c>
      <c r="C1875" s="5" t="s">
        <v>6366</v>
      </c>
      <c r="D1875" s="5"/>
      <c r="E1875" s="5" t="s">
        <v>6367</v>
      </c>
      <c r="F1875" s="10">
        <v>1924</v>
      </c>
      <c r="G1875" s="10" t="s">
        <v>16</v>
      </c>
      <c r="H1875" s="10"/>
      <c r="I1875" s="10">
        <v>900</v>
      </c>
      <c r="J1875" s="10" t="s">
        <v>17</v>
      </c>
      <c r="K1875" s="10"/>
      <c r="L1875" s="10" t="s">
        <v>22</v>
      </c>
      <c r="M1875" s="11">
        <v>2</v>
      </c>
      <c r="N1875" s="10">
        <v>1.5</v>
      </c>
      <c r="O1875" s="12" t="s">
        <v>6368</v>
      </c>
      <c r="P1875" s="11">
        <f ca="1">IFERROR(__xludf.DUMMYFUNCTION("COUNTA(SPLIT(Q1875,"" ""))"),181)</f>
        <v>181</v>
      </c>
      <c r="Q1875" s="11">
        <v>13</v>
      </c>
      <c r="R1875" s="11">
        <f ca="1">IFERROR(__xludf.DUMMYFUNCTION("COUNTA(SPLIT($Q1875,CHAR(10),FALSE))"),3)</f>
        <v>3</v>
      </c>
      <c r="S1875" s="2">
        <v>-1.0470629389999999</v>
      </c>
      <c r="T1875" s="2">
        <v>0.45460088999999998</v>
      </c>
      <c r="U1875" s="2">
        <v>71.98</v>
      </c>
      <c r="V1875" s="2">
        <v>6.47</v>
      </c>
      <c r="W1875" s="2">
        <v>4.96</v>
      </c>
      <c r="X1875" s="2">
        <v>10</v>
      </c>
      <c r="Y1875" s="2">
        <v>6.7</v>
      </c>
      <c r="Z1875" s="2">
        <v>0.14584</v>
      </c>
      <c r="AA1875" s="2">
        <v>0.14893999999999999</v>
      </c>
      <c r="AB1875" s="2">
        <v>19.376170089999999</v>
      </c>
    </row>
    <row r="1876" spans="1:28" x14ac:dyDescent="0.2">
      <c r="A1876" s="8">
        <v>3605</v>
      </c>
      <c r="B1876" s="5" t="s">
        <v>6369</v>
      </c>
      <c r="C1876" s="5" t="s">
        <v>6370</v>
      </c>
      <c r="D1876" s="5"/>
      <c r="E1876" s="5" t="s">
        <v>6371</v>
      </c>
      <c r="F1876" s="10">
        <v>1924</v>
      </c>
      <c r="G1876" s="10" t="s">
        <v>16</v>
      </c>
      <c r="H1876" s="10"/>
      <c r="I1876" s="10">
        <v>900</v>
      </c>
      <c r="J1876" s="10" t="s">
        <v>17</v>
      </c>
      <c r="K1876" s="10"/>
      <c r="L1876" s="10" t="s">
        <v>22</v>
      </c>
      <c r="M1876" s="11">
        <v>2</v>
      </c>
      <c r="N1876" s="10">
        <v>1.5</v>
      </c>
      <c r="O1876" s="12" t="s">
        <v>6372</v>
      </c>
      <c r="P1876" s="11">
        <f ca="1">IFERROR(__xludf.DUMMYFUNCTION("COUNTA(SPLIT(Q1876,"" ""))"),180)</f>
        <v>180</v>
      </c>
      <c r="Q1876" s="11">
        <v>10</v>
      </c>
      <c r="R1876" s="11">
        <f ca="1">IFERROR(__xludf.DUMMYFUNCTION("COUNTA(SPLIT($Q1876,CHAR(10),FALSE))"),2)</f>
        <v>2</v>
      </c>
      <c r="S1876" s="2">
        <v>-2.5280778740000001</v>
      </c>
      <c r="T1876" s="2">
        <v>0.52419303900000003</v>
      </c>
      <c r="U1876" s="2">
        <v>69.95</v>
      </c>
      <c r="V1876" s="2">
        <v>7.68</v>
      </c>
      <c r="W1876" s="2">
        <v>7.21</v>
      </c>
      <c r="X1876" s="2">
        <v>10</v>
      </c>
      <c r="Y1876" s="2">
        <v>6.52</v>
      </c>
      <c r="Z1876" s="2">
        <v>0.15912999999999999</v>
      </c>
      <c r="AA1876" s="2">
        <v>0.1575</v>
      </c>
      <c r="AB1876" s="2">
        <v>13.057790669999999</v>
      </c>
    </row>
    <row r="1877" spans="1:28" x14ac:dyDescent="0.2">
      <c r="A1877" s="8">
        <v>3606</v>
      </c>
      <c r="B1877" s="5" t="s">
        <v>6373</v>
      </c>
      <c r="C1877" s="5" t="s">
        <v>6374</v>
      </c>
      <c r="D1877" s="5"/>
      <c r="E1877" s="5" t="s">
        <v>6375</v>
      </c>
      <c r="F1877" s="10">
        <v>1924</v>
      </c>
      <c r="G1877" s="10" t="s">
        <v>16</v>
      </c>
      <c r="H1877" s="10"/>
      <c r="I1877" s="10">
        <v>700</v>
      </c>
      <c r="J1877" s="10" t="s">
        <v>17</v>
      </c>
      <c r="K1877" s="10"/>
      <c r="L1877" s="10" t="s">
        <v>18</v>
      </c>
      <c r="M1877" s="11">
        <v>1</v>
      </c>
      <c r="N1877" s="10">
        <v>1</v>
      </c>
      <c r="O1877" s="12" t="s">
        <v>6376</v>
      </c>
      <c r="P1877" s="11">
        <f ca="1">IFERROR(__xludf.DUMMYFUNCTION("COUNTA(SPLIT(Q1877,"" ""))"),188)</f>
        <v>188</v>
      </c>
      <c r="Q1877" s="11">
        <v>13</v>
      </c>
      <c r="R1877" s="11">
        <f ca="1">IFERROR(__xludf.DUMMYFUNCTION("COUNTA(SPLIT($Q1877,CHAR(10),FALSE))"),5)</f>
        <v>5</v>
      </c>
      <c r="S1877" s="2">
        <v>0.38387362899999999</v>
      </c>
      <c r="T1877" s="2">
        <v>0.49079615700000001</v>
      </c>
      <c r="U1877" s="2">
        <v>87.42</v>
      </c>
      <c r="V1877" s="2">
        <v>4.74</v>
      </c>
      <c r="W1877" s="2">
        <v>5.79</v>
      </c>
      <c r="X1877" s="2">
        <v>6</v>
      </c>
      <c r="Y1877" s="2">
        <v>6.01</v>
      </c>
      <c r="Z1877" s="2">
        <v>8.1850000000000006E-2</v>
      </c>
      <c r="AA1877" s="2">
        <v>7.3849999999999999E-2</v>
      </c>
      <c r="AB1877" s="2">
        <v>13.615486499999999</v>
      </c>
    </row>
    <row r="1878" spans="1:28" x14ac:dyDescent="0.2">
      <c r="A1878" s="8">
        <v>3607</v>
      </c>
      <c r="B1878" s="5" t="s">
        <v>6377</v>
      </c>
      <c r="C1878" s="5" t="s">
        <v>6378</v>
      </c>
      <c r="D1878" s="5"/>
      <c r="E1878" s="5" t="s">
        <v>6379</v>
      </c>
      <c r="F1878" s="10">
        <v>1924</v>
      </c>
      <c r="G1878" s="10" t="s">
        <v>16</v>
      </c>
      <c r="H1878" s="10"/>
      <c r="I1878" s="10">
        <v>1100</v>
      </c>
      <c r="J1878" s="10" t="s">
        <v>17</v>
      </c>
      <c r="K1878" s="10"/>
      <c r="L1878" s="10" t="s">
        <v>18</v>
      </c>
      <c r="M1878" s="11">
        <v>1</v>
      </c>
      <c r="N1878" s="10">
        <v>1</v>
      </c>
      <c r="O1878" s="12" t="s">
        <v>6380</v>
      </c>
      <c r="P1878" s="11">
        <f ca="1">IFERROR(__xludf.DUMMYFUNCTION("COUNTA(SPLIT(Q1878,"" ""))"),197)</f>
        <v>197</v>
      </c>
      <c r="Q1878" s="11">
        <v>10</v>
      </c>
      <c r="R1878" s="11">
        <f ca="1">IFERROR(__xludf.DUMMYFUNCTION("COUNTA(SPLIT($Q1878,CHAR(10),FALSE))"),4)</f>
        <v>4</v>
      </c>
      <c r="S1878" s="2">
        <v>-1.678689313</v>
      </c>
      <c r="T1878" s="2">
        <v>0.49314972299999998</v>
      </c>
      <c r="U1878" s="2">
        <v>61.72</v>
      </c>
      <c r="V1878" s="2">
        <v>9.7200000000000006</v>
      </c>
      <c r="W1878" s="2">
        <v>10.56</v>
      </c>
      <c r="X1878" s="2">
        <v>11</v>
      </c>
      <c r="Y1878" s="2">
        <v>8.91</v>
      </c>
      <c r="Z1878" s="2">
        <v>0.24709</v>
      </c>
      <c r="AA1878" s="2">
        <v>0.21978</v>
      </c>
      <c r="AB1878" s="2">
        <v>8.7022182059999995</v>
      </c>
    </row>
    <row r="1879" spans="1:28" x14ac:dyDescent="0.2">
      <c r="A1879" s="8">
        <v>3609</v>
      </c>
      <c r="B1879" s="5" t="s">
        <v>6381</v>
      </c>
      <c r="C1879" s="5" t="s">
        <v>6382</v>
      </c>
      <c r="D1879" s="5" t="s">
        <v>2855</v>
      </c>
      <c r="E1879" s="5" t="s">
        <v>6383</v>
      </c>
      <c r="F1879" s="10">
        <v>1924</v>
      </c>
      <c r="G1879" s="10" t="s">
        <v>16</v>
      </c>
      <c r="H1879" s="10"/>
      <c r="I1879" s="10">
        <v>1100</v>
      </c>
      <c r="J1879" s="10" t="s">
        <v>17</v>
      </c>
      <c r="K1879" s="10"/>
      <c r="L1879" s="10" t="s">
        <v>30</v>
      </c>
      <c r="M1879" s="11">
        <v>3</v>
      </c>
      <c r="N1879" s="10">
        <v>2.5</v>
      </c>
      <c r="O1879" s="12" t="s">
        <v>6384</v>
      </c>
      <c r="P1879" s="11">
        <f ca="1">IFERROR(__xludf.DUMMYFUNCTION("COUNTA(SPLIT(Q1879,"" ""))"),189)</f>
        <v>189</v>
      </c>
      <c r="Q1879" s="11">
        <v>11</v>
      </c>
      <c r="R1879" s="11">
        <f ca="1">IFERROR(__xludf.DUMMYFUNCTION("COUNTA(SPLIT($Q1879,CHAR(10),FALSE))"),3)</f>
        <v>3</v>
      </c>
      <c r="S1879" s="2">
        <v>-1.144357136</v>
      </c>
      <c r="T1879" s="2">
        <v>0.45453054900000001</v>
      </c>
      <c r="U1879" s="2">
        <v>71.39</v>
      </c>
      <c r="V1879" s="2">
        <v>7.62</v>
      </c>
      <c r="W1879" s="2">
        <v>7.66</v>
      </c>
      <c r="X1879" s="2">
        <v>11</v>
      </c>
      <c r="Y1879" s="2">
        <v>6.73</v>
      </c>
      <c r="Z1879" s="2">
        <v>3.7350000000000001E-2</v>
      </c>
      <c r="AA1879" s="2">
        <v>2.4140000000000002E-2</v>
      </c>
      <c r="AB1879" s="2">
        <v>17.938141609999999</v>
      </c>
    </row>
    <row r="1880" spans="1:28" x14ac:dyDescent="0.2">
      <c r="A1880" s="8">
        <v>3610</v>
      </c>
      <c r="B1880" s="5" t="s">
        <v>6350</v>
      </c>
      <c r="C1880" s="5" t="s">
        <v>6385</v>
      </c>
      <c r="D1880" s="5"/>
      <c r="E1880" s="5" t="s">
        <v>6386</v>
      </c>
      <c r="F1880" s="10">
        <v>1923</v>
      </c>
      <c r="G1880" s="10" t="s">
        <v>16</v>
      </c>
      <c r="H1880" s="10"/>
      <c r="I1880" s="10">
        <v>700</v>
      </c>
      <c r="J1880" s="10" t="s">
        <v>17</v>
      </c>
      <c r="K1880" s="10"/>
      <c r="L1880" s="10" t="s">
        <v>18</v>
      </c>
      <c r="M1880" s="11">
        <v>1</v>
      </c>
      <c r="N1880" s="10">
        <v>1</v>
      </c>
      <c r="O1880" s="12" t="s">
        <v>6387</v>
      </c>
      <c r="P1880" s="11">
        <f ca="1">IFERROR(__xludf.DUMMYFUNCTION("COUNTA(SPLIT(Q1880,"" ""))"),159)</f>
        <v>159</v>
      </c>
      <c r="Q1880" s="11">
        <v>16</v>
      </c>
      <c r="R1880" s="11">
        <f ca="1">IFERROR(__xludf.DUMMYFUNCTION("COUNTA(SPLIT($Q1880,CHAR(10),FALSE))"),9)</f>
        <v>9</v>
      </c>
      <c r="S1880" s="2">
        <v>-1.751397318</v>
      </c>
      <c r="T1880" s="2">
        <v>0.47269440200000001</v>
      </c>
      <c r="U1880" s="2">
        <v>83.55</v>
      </c>
      <c r="V1880" s="2">
        <v>3.92</v>
      </c>
      <c r="W1880" s="2">
        <v>2.56</v>
      </c>
      <c r="X1880" s="2">
        <v>8</v>
      </c>
      <c r="Y1880" s="2">
        <v>6.73</v>
      </c>
      <c r="Z1880" s="2">
        <v>0.16891</v>
      </c>
      <c r="AA1880" s="2">
        <v>0.18178</v>
      </c>
      <c r="AB1880" s="2">
        <v>21.342217009999999</v>
      </c>
    </row>
    <row r="1881" spans="1:28" x14ac:dyDescent="0.2">
      <c r="A1881" s="8">
        <v>3612</v>
      </c>
      <c r="B1881" s="5" t="s">
        <v>6388</v>
      </c>
      <c r="C1881" s="5" t="s">
        <v>6389</v>
      </c>
      <c r="D1881" s="5"/>
      <c r="E1881" s="5" t="s">
        <v>6390</v>
      </c>
      <c r="F1881" s="10">
        <v>1923</v>
      </c>
      <c r="G1881" s="10" t="s">
        <v>16</v>
      </c>
      <c r="H1881" s="10"/>
      <c r="I1881" s="10">
        <v>1300</v>
      </c>
      <c r="J1881" s="10" t="s">
        <v>17</v>
      </c>
      <c r="K1881" s="10"/>
      <c r="L1881" s="10" t="s">
        <v>18</v>
      </c>
      <c r="M1881" s="11">
        <v>1</v>
      </c>
      <c r="N1881" s="10">
        <v>1</v>
      </c>
      <c r="O1881" s="12" t="s">
        <v>6391</v>
      </c>
      <c r="P1881" s="11">
        <f ca="1">IFERROR(__xludf.DUMMYFUNCTION("COUNTA(SPLIT(Q1881,"" ""))"),161)</f>
        <v>161</v>
      </c>
      <c r="Q1881" s="11">
        <v>6</v>
      </c>
      <c r="R1881" s="11">
        <f ca="1">IFERROR(__xludf.DUMMYFUNCTION("COUNTA(SPLIT($Q1881,CHAR(10),FALSE))"),1)</f>
        <v>1</v>
      </c>
      <c r="S1881" s="2">
        <v>-2.0963097990000001</v>
      </c>
      <c r="T1881" s="2">
        <v>0.51511000299999998</v>
      </c>
      <c r="U1881" s="2">
        <v>50.32</v>
      </c>
      <c r="V1881" s="2">
        <v>13.11</v>
      </c>
      <c r="W1881" s="2">
        <v>14.28</v>
      </c>
      <c r="X1881" s="2">
        <v>13</v>
      </c>
      <c r="Y1881" s="2">
        <v>8.91</v>
      </c>
      <c r="Z1881" s="2">
        <v>0.21778</v>
      </c>
      <c r="AA1881" s="2">
        <v>0.2334</v>
      </c>
      <c r="AB1881" s="2">
        <v>4.4827611779999996</v>
      </c>
    </row>
    <row r="1882" spans="1:28" x14ac:dyDescent="0.2">
      <c r="A1882" s="8">
        <v>3613</v>
      </c>
      <c r="B1882" s="5" t="s">
        <v>6392</v>
      </c>
      <c r="C1882" s="5" t="s">
        <v>6393</v>
      </c>
      <c r="D1882" s="5"/>
      <c r="E1882" s="5" t="s">
        <v>6394</v>
      </c>
      <c r="F1882" s="10">
        <v>1923</v>
      </c>
      <c r="G1882" s="10" t="s">
        <v>16</v>
      </c>
      <c r="H1882" s="10"/>
      <c r="I1882" s="10">
        <v>1300</v>
      </c>
      <c r="J1882" s="10" t="s">
        <v>51</v>
      </c>
      <c r="K1882" s="10"/>
      <c r="L1882" s="10" t="s">
        <v>18</v>
      </c>
      <c r="M1882" s="11">
        <v>1</v>
      </c>
      <c r="N1882" s="10">
        <v>1</v>
      </c>
      <c r="O1882" s="12" t="s">
        <v>6395</v>
      </c>
      <c r="P1882" s="11">
        <f ca="1">IFERROR(__xludf.DUMMYFUNCTION("COUNTA(SPLIT(Q1882,"" ""))"),192)</f>
        <v>192</v>
      </c>
      <c r="Q1882" s="11">
        <v>6</v>
      </c>
      <c r="R1882" s="11">
        <f ca="1">IFERROR(__xludf.DUMMYFUNCTION("COUNTA(SPLIT($Q1882,CHAR(10),FALSE))"),2)</f>
        <v>2</v>
      </c>
      <c r="S1882" s="2">
        <v>-1.471790116</v>
      </c>
      <c r="T1882" s="2">
        <v>0.47619819899999999</v>
      </c>
      <c r="U1882" s="2">
        <v>69.23</v>
      </c>
      <c r="V1882" s="2">
        <v>10.52</v>
      </c>
      <c r="W1882" s="2">
        <v>12.32</v>
      </c>
      <c r="X1882" s="2">
        <v>9</v>
      </c>
      <c r="Y1882" s="2">
        <v>7.29</v>
      </c>
      <c r="Z1882" s="2">
        <v>0.15054000000000001</v>
      </c>
      <c r="AA1882" s="2">
        <v>0.14729</v>
      </c>
      <c r="AB1882" s="2">
        <v>11.2996467</v>
      </c>
    </row>
    <row r="1883" spans="1:28" x14ac:dyDescent="0.2">
      <c r="A1883" s="8">
        <v>3615</v>
      </c>
      <c r="B1883" s="5" t="s">
        <v>6396</v>
      </c>
      <c r="C1883" s="5" t="s">
        <v>6397</v>
      </c>
      <c r="D1883" s="5"/>
      <c r="E1883" s="5" t="s">
        <v>6398</v>
      </c>
      <c r="F1883" s="10">
        <v>1923</v>
      </c>
      <c r="G1883" s="10" t="s">
        <v>16</v>
      </c>
      <c r="H1883" s="10"/>
      <c r="I1883" s="10">
        <v>900</v>
      </c>
      <c r="J1883" s="10" t="s">
        <v>17</v>
      </c>
      <c r="K1883" s="10"/>
      <c r="L1883" s="10" t="s">
        <v>22</v>
      </c>
      <c r="M1883" s="11">
        <v>2</v>
      </c>
      <c r="N1883" s="10">
        <v>1.5</v>
      </c>
      <c r="O1883" s="12" t="s">
        <v>6399</v>
      </c>
      <c r="P1883" s="11">
        <f ca="1">IFERROR(__xludf.DUMMYFUNCTION("COUNTA(SPLIT(Q1883,"" ""))"),179)</f>
        <v>179</v>
      </c>
      <c r="Q1883" s="11">
        <v>9</v>
      </c>
      <c r="R1883" s="11">
        <f ca="1">IFERROR(__xludf.DUMMYFUNCTION("COUNTA(SPLIT($Q1883,CHAR(10),FALSE))"),4)</f>
        <v>4</v>
      </c>
      <c r="S1883" s="2">
        <v>1.4647609559999999</v>
      </c>
      <c r="T1883" s="2">
        <v>0.57774334999999999</v>
      </c>
      <c r="U1883" s="2">
        <v>92.89</v>
      </c>
      <c r="V1883" s="2">
        <v>4.41</v>
      </c>
      <c r="W1883" s="2">
        <v>4.0599999999999996</v>
      </c>
      <c r="X1883" s="2">
        <v>0</v>
      </c>
      <c r="Y1883" s="2">
        <v>5.67</v>
      </c>
      <c r="Z1883" s="2">
        <v>3.2759999999999997E-2</v>
      </c>
      <c r="AA1883" s="2">
        <v>4.5420000000000002E-2</v>
      </c>
      <c r="AB1883" s="2">
        <v>22.568106799999999</v>
      </c>
    </row>
    <row r="1884" spans="1:28" x14ac:dyDescent="0.2">
      <c r="A1884" s="8">
        <v>3617</v>
      </c>
      <c r="B1884" s="5" t="s">
        <v>658</v>
      </c>
      <c r="C1884" s="5" t="s">
        <v>6400</v>
      </c>
      <c r="D1884" s="5"/>
      <c r="E1884" s="5" t="s">
        <v>6401</v>
      </c>
      <c r="F1884" s="10">
        <v>1923</v>
      </c>
      <c r="G1884" s="10" t="s">
        <v>16</v>
      </c>
      <c r="H1884" s="10"/>
      <c r="I1884" s="10">
        <v>700</v>
      </c>
      <c r="J1884" s="10" t="s">
        <v>17</v>
      </c>
      <c r="K1884" s="10"/>
      <c r="L1884" s="10" t="s">
        <v>22</v>
      </c>
      <c r="M1884" s="11">
        <v>2</v>
      </c>
      <c r="N1884" s="10">
        <v>1.5</v>
      </c>
      <c r="O1884" s="12" t="s">
        <v>6402</v>
      </c>
      <c r="P1884" s="11">
        <f ca="1">IFERROR(__xludf.DUMMYFUNCTION("COUNTA(SPLIT(Q1884,"" ""))"),167)</f>
        <v>167</v>
      </c>
      <c r="Q1884" s="11">
        <v>17</v>
      </c>
      <c r="R1884" s="11">
        <f ca="1">IFERROR(__xludf.DUMMYFUNCTION("COUNTA(SPLIT($Q1884,CHAR(10),FALSE))"),6)</f>
        <v>6</v>
      </c>
      <c r="S1884" s="2">
        <v>-0.80729276800000005</v>
      </c>
      <c r="T1884" s="2">
        <v>0.46130208</v>
      </c>
      <c r="U1884" s="2">
        <v>83.68</v>
      </c>
      <c r="V1884" s="2">
        <v>4.24</v>
      </c>
      <c r="W1884" s="2">
        <v>3.17</v>
      </c>
      <c r="X1884" s="2">
        <v>8</v>
      </c>
      <c r="Y1884" s="2">
        <v>7.12</v>
      </c>
      <c r="Z1884" s="2">
        <v>0.12784000000000001</v>
      </c>
      <c r="AA1884" s="2">
        <v>0.11158</v>
      </c>
      <c r="AB1884" s="2">
        <v>20.376031909999998</v>
      </c>
    </row>
    <row r="1885" spans="1:28" x14ac:dyDescent="0.2">
      <c r="A1885" s="8">
        <v>3620</v>
      </c>
      <c r="B1885" s="5" t="s">
        <v>6403</v>
      </c>
      <c r="C1885" s="5" t="s">
        <v>6404</v>
      </c>
      <c r="D1885" s="5" t="s">
        <v>6275</v>
      </c>
      <c r="E1885" s="5" t="s">
        <v>6276</v>
      </c>
      <c r="F1885" s="10">
        <v>1923</v>
      </c>
      <c r="G1885" s="10" t="s">
        <v>16</v>
      </c>
      <c r="H1885" s="10"/>
      <c r="I1885" s="10">
        <v>1300</v>
      </c>
      <c r="J1885" s="10" t="s">
        <v>17</v>
      </c>
      <c r="K1885" s="10"/>
      <c r="L1885" s="10" t="s">
        <v>18</v>
      </c>
      <c r="M1885" s="11">
        <v>1</v>
      </c>
      <c r="N1885" s="10">
        <v>1</v>
      </c>
      <c r="O1885" s="12" t="s">
        <v>6405</v>
      </c>
      <c r="P1885" s="11">
        <f ca="1">IFERROR(__xludf.DUMMYFUNCTION("COUNTA(SPLIT(Q1885,"" ""))"),165)</f>
        <v>165</v>
      </c>
      <c r="Q1885" s="11">
        <v>7</v>
      </c>
      <c r="R1885" s="11">
        <f ca="1">IFERROR(__xludf.DUMMYFUNCTION("COUNTA(SPLIT($Q1885,CHAR(10),FALSE))"),2)</f>
        <v>2</v>
      </c>
      <c r="S1885" s="2">
        <v>-1.6857426849999999</v>
      </c>
      <c r="T1885" s="2">
        <v>0.46776943900000001</v>
      </c>
      <c r="U1885" s="2">
        <v>67.16</v>
      </c>
      <c r="V1885" s="2">
        <v>9.85</v>
      </c>
      <c r="W1885" s="2">
        <v>11.1</v>
      </c>
      <c r="X1885" s="2">
        <v>9</v>
      </c>
      <c r="Y1885" s="2">
        <v>7.55</v>
      </c>
      <c r="Z1885" s="2">
        <v>0.21404000000000001</v>
      </c>
      <c r="AA1885" s="2">
        <v>0.23504</v>
      </c>
      <c r="AB1885" s="2">
        <v>7.9363677289999996</v>
      </c>
    </row>
    <row r="1886" spans="1:28" x14ac:dyDescent="0.2">
      <c r="A1886" s="8">
        <v>3622</v>
      </c>
      <c r="B1886" s="5" t="s">
        <v>6350</v>
      </c>
      <c r="C1886" s="5" t="s">
        <v>6406</v>
      </c>
      <c r="D1886" s="5"/>
      <c r="E1886" s="5" t="s">
        <v>6407</v>
      </c>
      <c r="F1886" s="10">
        <v>1922</v>
      </c>
      <c r="G1886" s="10" t="s">
        <v>16</v>
      </c>
      <c r="H1886" s="10"/>
      <c r="I1886" s="10">
        <v>700</v>
      </c>
      <c r="J1886" s="10" t="s">
        <v>51</v>
      </c>
      <c r="K1886" s="10"/>
      <c r="L1886" s="10" t="s">
        <v>18</v>
      </c>
      <c r="M1886" s="11">
        <v>1</v>
      </c>
      <c r="N1886" s="10">
        <v>1</v>
      </c>
      <c r="O1886" s="12" t="s">
        <v>6408</v>
      </c>
      <c r="P1886" s="11">
        <f ca="1">IFERROR(__xludf.DUMMYFUNCTION("COUNTA(SPLIT(Q1886,"" ""))"),174)</f>
        <v>174</v>
      </c>
      <c r="Q1886" s="11">
        <v>20</v>
      </c>
      <c r="R1886" s="11">
        <f ca="1">IFERROR(__xludf.DUMMYFUNCTION("COUNTA(SPLIT($Q1886,CHAR(10),FALSE))"),11)</f>
        <v>11</v>
      </c>
      <c r="S1886" s="2">
        <v>-1.731988552</v>
      </c>
      <c r="T1886" s="2">
        <v>0.47374493299999998</v>
      </c>
      <c r="U1886" s="2">
        <v>71.48</v>
      </c>
      <c r="V1886" s="2">
        <v>5.69</v>
      </c>
      <c r="W1886" s="2">
        <v>5.52</v>
      </c>
      <c r="X1886" s="2">
        <v>8</v>
      </c>
      <c r="Y1886" s="2">
        <v>7.89</v>
      </c>
      <c r="Z1886" s="2">
        <v>0.19924</v>
      </c>
      <c r="AA1886" s="2">
        <v>0.17018</v>
      </c>
      <c r="AB1886" s="2">
        <v>17.469955370000001</v>
      </c>
    </row>
    <row r="1887" spans="1:28" x14ac:dyDescent="0.2">
      <c r="A1887" s="8">
        <v>3624</v>
      </c>
      <c r="B1887" s="5" t="s">
        <v>6409</v>
      </c>
      <c r="C1887" s="5" t="s">
        <v>6410</v>
      </c>
      <c r="D1887" s="5" t="s">
        <v>6411</v>
      </c>
      <c r="E1887" s="5" t="s">
        <v>6412</v>
      </c>
      <c r="F1887" s="10">
        <v>1922</v>
      </c>
      <c r="G1887" s="10" t="s">
        <v>16</v>
      </c>
      <c r="H1887" s="10"/>
      <c r="I1887" s="10">
        <v>1300</v>
      </c>
      <c r="J1887" s="10" t="s">
        <v>51</v>
      </c>
      <c r="K1887" s="10"/>
      <c r="L1887" s="10" t="s">
        <v>18</v>
      </c>
      <c r="M1887" s="11">
        <v>1</v>
      </c>
      <c r="N1887" s="10">
        <v>1</v>
      </c>
      <c r="O1887" s="12" t="s">
        <v>6413</v>
      </c>
      <c r="P1887" s="11">
        <f ca="1">IFERROR(__xludf.DUMMYFUNCTION("COUNTA(SPLIT(Q1887,"" ""))"),144)</f>
        <v>144</v>
      </c>
      <c r="Q1887" s="11">
        <v>5</v>
      </c>
      <c r="R1887" s="11">
        <f ca="1">IFERROR(__xludf.DUMMYFUNCTION("COUNTA(SPLIT($Q1887,CHAR(10),FALSE))"),1)</f>
        <v>1</v>
      </c>
      <c r="S1887" s="2">
        <v>-1.8226589070000001</v>
      </c>
      <c r="T1887" s="2">
        <v>0.51025796800000001</v>
      </c>
      <c r="U1887" s="2">
        <v>60.69</v>
      </c>
      <c r="V1887" s="2">
        <v>11.95</v>
      </c>
      <c r="W1887" s="2">
        <v>14.45</v>
      </c>
      <c r="X1887" s="2">
        <v>11</v>
      </c>
      <c r="Y1887" s="2">
        <v>7.81</v>
      </c>
      <c r="Z1887" s="2">
        <v>9.9729999999999999E-2</v>
      </c>
      <c r="AA1887" s="2">
        <v>0.13178000000000001</v>
      </c>
      <c r="AB1887" s="2">
        <v>4.7694004049999998</v>
      </c>
    </row>
    <row r="1888" spans="1:28" x14ac:dyDescent="0.2">
      <c r="A1888" s="8">
        <v>3625</v>
      </c>
      <c r="B1888" s="5" t="s">
        <v>6414</v>
      </c>
      <c r="C1888" s="5" t="s">
        <v>6415</v>
      </c>
      <c r="D1888" s="5" t="s">
        <v>6411</v>
      </c>
      <c r="E1888" s="5" t="s">
        <v>6412</v>
      </c>
      <c r="F1888" s="10">
        <v>1922</v>
      </c>
      <c r="G1888" s="10" t="s">
        <v>16</v>
      </c>
      <c r="H1888" s="10"/>
      <c r="I1888" s="10">
        <v>1100</v>
      </c>
      <c r="J1888" s="10" t="s">
        <v>17</v>
      </c>
      <c r="K1888" s="10"/>
      <c r="L1888" s="10" t="s">
        <v>22</v>
      </c>
      <c r="M1888" s="11">
        <v>2</v>
      </c>
      <c r="N1888" s="10">
        <v>1.5</v>
      </c>
      <c r="O1888" s="12" t="s">
        <v>6416</v>
      </c>
      <c r="P1888" s="11">
        <f ca="1">IFERROR(__xludf.DUMMYFUNCTION("COUNTA(SPLIT(Q1888,"" ""))"),197)</f>
        <v>197</v>
      </c>
      <c r="Q1888" s="11">
        <v>4</v>
      </c>
      <c r="R1888" s="11">
        <f ca="1">IFERROR(__xludf.DUMMYFUNCTION("COUNTA(SPLIT($Q1888,CHAR(10),FALSE))"),1)</f>
        <v>1</v>
      </c>
      <c r="S1888" s="2">
        <v>-1.8512366870000001</v>
      </c>
      <c r="T1888" s="2">
        <v>0.49193197100000002</v>
      </c>
      <c r="U1888" s="2">
        <v>42.08</v>
      </c>
      <c r="V1888" s="2">
        <v>19.690000000000001</v>
      </c>
      <c r="W1888" s="2">
        <v>24.3</v>
      </c>
      <c r="X1888" s="2">
        <v>11</v>
      </c>
      <c r="Y1888" s="2">
        <v>9.1999999999999993</v>
      </c>
      <c r="Z1888" s="2">
        <v>0.20782999999999999</v>
      </c>
      <c r="AA1888" s="2">
        <v>0.18747</v>
      </c>
      <c r="AB1888" s="2">
        <v>6.9280884790000004</v>
      </c>
    </row>
    <row r="1889" spans="1:28" x14ac:dyDescent="0.2">
      <c r="A1889" s="8">
        <v>3627</v>
      </c>
      <c r="B1889" s="5" t="s">
        <v>6417</v>
      </c>
      <c r="C1889" s="5" t="s">
        <v>6418</v>
      </c>
      <c r="D1889" s="5" t="s">
        <v>6411</v>
      </c>
      <c r="E1889" s="5" t="s">
        <v>6412</v>
      </c>
      <c r="F1889" s="10">
        <v>1922</v>
      </c>
      <c r="G1889" s="10" t="s">
        <v>16</v>
      </c>
      <c r="H1889" s="10"/>
      <c r="I1889" s="10">
        <v>900</v>
      </c>
      <c r="J1889" s="10" t="s">
        <v>51</v>
      </c>
      <c r="K1889" s="10"/>
      <c r="L1889" s="10" t="s">
        <v>18</v>
      </c>
      <c r="M1889" s="11">
        <v>1</v>
      </c>
      <c r="N1889" s="10">
        <v>1</v>
      </c>
      <c r="O1889" s="12" t="s">
        <v>6419</v>
      </c>
      <c r="P1889" s="11">
        <f ca="1">IFERROR(__xludf.DUMMYFUNCTION("COUNTA(SPLIT(Q1889,"" ""))"),166)</f>
        <v>166</v>
      </c>
      <c r="Q1889" s="11">
        <v>8</v>
      </c>
      <c r="R1889" s="11">
        <f ca="1">IFERROR(__xludf.DUMMYFUNCTION("COUNTA(SPLIT($Q1889,CHAR(10),FALSE))"),4)</f>
        <v>4</v>
      </c>
      <c r="S1889" s="2">
        <v>-0.92703995400000005</v>
      </c>
      <c r="T1889" s="2">
        <v>0.44504931599999997</v>
      </c>
      <c r="U1889" s="2">
        <v>73.2</v>
      </c>
      <c r="V1889" s="2">
        <v>9.01</v>
      </c>
      <c r="W1889" s="2">
        <v>9.86</v>
      </c>
      <c r="X1889" s="2">
        <v>8</v>
      </c>
      <c r="Y1889" s="2">
        <v>6.52</v>
      </c>
      <c r="Z1889" s="2">
        <v>0.15767</v>
      </c>
      <c r="AA1889" s="2">
        <v>0.15916</v>
      </c>
      <c r="AB1889" s="2">
        <v>12.581367480000001</v>
      </c>
    </row>
    <row r="1890" spans="1:28" x14ac:dyDescent="0.2">
      <c r="A1890" s="8">
        <v>3628</v>
      </c>
      <c r="B1890" s="5" t="s">
        <v>6420</v>
      </c>
      <c r="C1890" s="5" t="s">
        <v>6421</v>
      </c>
      <c r="D1890" s="5"/>
      <c r="E1890" s="5" t="s">
        <v>6422</v>
      </c>
      <c r="F1890" s="10">
        <v>1922</v>
      </c>
      <c r="G1890" s="10" t="s">
        <v>16</v>
      </c>
      <c r="H1890" s="10"/>
      <c r="I1890" s="10">
        <v>1300</v>
      </c>
      <c r="J1890" s="10" t="s">
        <v>17</v>
      </c>
      <c r="K1890" s="10"/>
      <c r="L1890" s="10" t="s">
        <v>22</v>
      </c>
      <c r="M1890" s="11">
        <v>2</v>
      </c>
      <c r="N1890" s="10">
        <v>1.5</v>
      </c>
      <c r="O1890" s="12" t="s">
        <v>6423</v>
      </c>
      <c r="P1890" s="11">
        <f ca="1">IFERROR(__xludf.DUMMYFUNCTION("COUNTA(SPLIT(Q1890,"" ""))"),192)</f>
        <v>192</v>
      </c>
      <c r="Q1890" s="11">
        <v>9</v>
      </c>
      <c r="R1890" s="11">
        <f ca="1">IFERROR(__xludf.DUMMYFUNCTION("COUNTA(SPLIT($Q1890,CHAR(10),FALSE))"),2)</f>
        <v>2</v>
      </c>
      <c r="S1890" s="2">
        <v>-0.78417843700000001</v>
      </c>
      <c r="T1890" s="2">
        <v>0.46415657399999999</v>
      </c>
      <c r="U1890" s="2">
        <v>65.31</v>
      </c>
      <c r="V1890" s="2">
        <v>9.0399999999999991</v>
      </c>
      <c r="W1890" s="2">
        <v>9.31</v>
      </c>
      <c r="X1890" s="2">
        <v>11</v>
      </c>
      <c r="Y1890" s="2">
        <v>7.1</v>
      </c>
      <c r="Z1890" s="2">
        <v>0.12953000000000001</v>
      </c>
      <c r="AA1890" s="2">
        <v>0.1096</v>
      </c>
      <c r="AB1890" s="2">
        <v>10.33061107</v>
      </c>
    </row>
    <row r="1891" spans="1:28" x14ac:dyDescent="0.2">
      <c r="A1891" s="8">
        <v>3629</v>
      </c>
      <c r="B1891" s="5" t="s">
        <v>6424</v>
      </c>
      <c r="C1891" s="5" t="s">
        <v>6425</v>
      </c>
      <c r="D1891" s="5"/>
      <c r="E1891" s="5" t="s">
        <v>6426</v>
      </c>
      <c r="F1891" s="10">
        <v>1922</v>
      </c>
      <c r="G1891" s="10" t="s">
        <v>16</v>
      </c>
      <c r="H1891" s="10"/>
      <c r="I1891" s="10">
        <v>1100</v>
      </c>
      <c r="J1891" s="10" t="s">
        <v>17</v>
      </c>
      <c r="K1891" s="10"/>
      <c r="L1891" s="10" t="s">
        <v>18</v>
      </c>
      <c r="M1891" s="11">
        <v>1</v>
      </c>
      <c r="N1891" s="10">
        <v>1</v>
      </c>
      <c r="O1891" s="12" t="s">
        <v>6427</v>
      </c>
      <c r="P1891" s="11">
        <f ca="1">IFERROR(__xludf.DUMMYFUNCTION("COUNTA(SPLIT(Q1891,"" ""))"),187)</f>
        <v>187</v>
      </c>
      <c r="Q1891" s="11">
        <v>7</v>
      </c>
      <c r="R1891" s="11">
        <f ca="1">IFERROR(__xludf.DUMMYFUNCTION("COUNTA(SPLIT($Q1891,CHAR(10),FALSE))"),2)</f>
        <v>2</v>
      </c>
      <c r="S1891" s="2">
        <v>-1.942803646</v>
      </c>
      <c r="T1891" s="2">
        <v>0.46603900300000001</v>
      </c>
      <c r="U1891" s="2">
        <v>69.650000000000006</v>
      </c>
      <c r="V1891" s="2">
        <v>9.48</v>
      </c>
      <c r="W1891" s="2">
        <v>10.72</v>
      </c>
      <c r="X1891" s="2">
        <v>10</v>
      </c>
      <c r="Y1891" s="2">
        <v>7.14</v>
      </c>
      <c r="Z1891" s="2">
        <v>0.11484999999999999</v>
      </c>
      <c r="AA1891" s="2">
        <v>0.11874999999999999</v>
      </c>
      <c r="AB1891" s="2">
        <v>13.454270960000001</v>
      </c>
    </row>
    <row r="1892" spans="1:28" x14ac:dyDescent="0.2">
      <c r="A1892" s="8">
        <v>3630</v>
      </c>
      <c r="B1892" s="5" t="s">
        <v>6428</v>
      </c>
      <c r="C1892" s="5" t="s">
        <v>6429</v>
      </c>
      <c r="D1892" s="5" t="s">
        <v>6411</v>
      </c>
      <c r="E1892" s="5" t="s">
        <v>6412</v>
      </c>
      <c r="F1892" s="10">
        <v>1922</v>
      </c>
      <c r="G1892" s="10" t="s">
        <v>16</v>
      </c>
      <c r="H1892" s="10"/>
      <c r="I1892" s="10">
        <v>900</v>
      </c>
      <c r="J1892" s="10" t="s">
        <v>17</v>
      </c>
      <c r="K1892" s="10"/>
      <c r="L1892" s="10" t="s">
        <v>18</v>
      </c>
      <c r="M1892" s="11">
        <v>1</v>
      </c>
      <c r="N1892" s="10">
        <v>1</v>
      </c>
      <c r="O1892" s="12" t="s">
        <v>6430</v>
      </c>
      <c r="P1892" s="11">
        <f ca="1">IFERROR(__xludf.DUMMYFUNCTION("COUNTA(SPLIT(Q1892,"" ""))"),192)</f>
        <v>192</v>
      </c>
      <c r="Q1892" s="11">
        <v>8</v>
      </c>
      <c r="R1892" s="11">
        <f ca="1">IFERROR(__xludf.DUMMYFUNCTION("COUNTA(SPLIT($Q1892,CHAR(10),FALSE))"),3)</f>
        <v>3</v>
      </c>
      <c r="S1892" s="2">
        <v>-0.94349250799999995</v>
      </c>
      <c r="T1892" s="2">
        <v>0.48119206799999997</v>
      </c>
      <c r="U1892" s="2">
        <v>67.099999999999994</v>
      </c>
      <c r="V1892" s="2">
        <v>9.93</v>
      </c>
      <c r="W1892" s="2">
        <v>12.15</v>
      </c>
      <c r="X1892" s="2">
        <v>12</v>
      </c>
      <c r="Y1892" s="2">
        <v>7.36</v>
      </c>
      <c r="Z1892" s="2">
        <v>0.10828</v>
      </c>
      <c r="AA1892" s="2">
        <v>0.10678</v>
      </c>
      <c r="AB1892" s="2">
        <v>11.48149233</v>
      </c>
    </row>
    <row r="1893" spans="1:28" x14ac:dyDescent="0.2">
      <c r="A1893" s="8">
        <v>3631</v>
      </c>
      <c r="B1893" s="5" t="s">
        <v>6431</v>
      </c>
      <c r="C1893" s="5" t="s">
        <v>6432</v>
      </c>
      <c r="D1893" s="5" t="s">
        <v>6411</v>
      </c>
      <c r="E1893" s="5" t="s">
        <v>6412</v>
      </c>
      <c r="F1893" s="10">
        <v>1922</v>
      </c>
      <c r="G1893" s="10" t="s">
        <v>16</v>
      </c>
      <c r="H1893" s="10"/>
      <c r="I1893" s="10">
        <v>500</v>
      </c>
      <c r="J1893" s="10" t="s">
        <v>51</v>
      </c>
      <c r="K1893" s="10"/>
      <c r="L1893" s="10" t="s">
        <v>22</v>
      </c>
      <c r="M1893" s="11">
        <v>2</v>
      </c>
      <c r="N1893" s="10">
        <v>1.5</v>
      </c>
      <c r="O1893" s="12" t="s">
        <v>6433</v>
      </c>
      <c r="P1893" s="11">
        <f ca="1">IFERROR(__xludf.DUMMYFUNCTION("COUNTA(SPLIT(Q1893,"" ""))"),176)</f>
        <v>176</v>
      </c>
      <c r="Q1893" s="11">
        <v>17</v>
      </c>
      <c r="R1893" s="11">
        <f ca="1">IFERROR(__xludf.DUMMYFUNCTION("COUNTA(SPLIT($Q1893,CHAR(10),FALSE))"),5)</f>
        <v>5</v>
      </c>
      <c r="S1893" s="2">
        <v>6.2270012999999999E-2</v>
      </c>
      <c r="T1893" s="2">
        <v>0.495207324</v>
      </c>
      <c r="U1893" s="2">
        <v>93.24</v>
      </c>
      <c r="V1893" s="2">
        <v>2.73</v>
      </c>
      <c r="W1893" s="2">
        <v>2.31</v>
      </c>
      <c r="X1893" s="2">
        <v>6</v>
      </c>
      <c r="Y1893" s="2">
        <v>5.54</v>
      </c>
      <c r="Z1893" s="2">
        <v>0.11959</v>
      </c>
      <c r="AA1893" s="2">
        <v>0.12092</v>
      </c>
      <c r="AB1893" s="2">
        <v>23.695757969999999</v>
      </c>
    </row>
    <row r="1894" spans="1:28" x14ac:dyDescent="0.2">
      <c r="A1894" s="8">
        <v>3632</v>
      </c>
      <c r="B1894" s="5" t="s">
        <v>6434</v>
      </c>
      <c r="C1894" s="5" t="s">
        <v>6435</v>
      </c>
      <c r="D1894" s="5" t="s">
        <v>2855</v>
      </c>
      <c r="E1894" s="5" t="s">
        <v>6436</v>
      </c>
      <c r="F1894" s="10">
        <v>1922</v>
      </c>
      <c r="G1894" s="10" t="s">
        <v>68</v>
      </c>
      <c r="H1894" s="10"/>
      <c r="I1894" s="10">
        <v>700</v>
      </c>
      <c r="J1894" s="10" t="s">
        <v>17</v>
      </c>
      <c r="K1894" s="10"/>
      <c r="L1894" s="10" t="s">
        <v>22</v>
      </c>
      <c r="M1894" s="11">
        <v>2</v>
      </c>
      <c r="N1894" s="10">
        <v>2</v>
      </c>
      <c r="O1894" s="12" t="s">
        <v>6437</v>
      </c>
      <c r="P1894" s="11">
        <f ca="1">IFERROR(__xludf.DUMMYFUNCTION("COUNTA(SPLIT(Q1894,"" ""))"),196)</f>
        <v>196</v>
      </c>
      <c r="Q1894" s="11">
        <v>17</v>
      </c>
      <c r="R1894" s="11">
        <f ca="1">IFERROR(__xludf.DUMMYFUNCTION("COUNTA(SPLIT($Q1894,CHAR(10),FALSE))"),6)</f>
        <v>6</v>
      </c>
      <c r="S1894" s="2">
        <v>-2.3160195099999998</v>
      </c>
      <c r="T1894" s="2">
        <v>0.49985093899999999</v>
      </c>
      <c r="U1894" s="2">
        <v>83.64</v>
      </c>
      <c r="V1894" s="2">
        <v>4.5199999999999996</v>
      </c>
      <c r="W1894" s="2">
        <v>3.76</v>
      </c>
      <c r="X1894" s="2">
        <v>8</v>
      </c>
      <c r="Y1894" s="2">
        <v>6.43</v>
      </c>
      <c r="Z1894" s="2">
        <v>0.21481</v>
      </c>
      <c r="AA1894" s="2">
        <v>0.20108999999999999</v>
      </c>
      <c r="AB1894" s="2">
        <v>26.884761350000002</v>
      </c>
    </row>
    <row r="1895" spans="1:28" x14ac:dyDescent="0.2">
      <c r="A1895" s="8">
        <v>3633</v>
      </c>
      <c r="B1895" s="5" t="s">
        <v>6438</v>
      </c>
      <c r="C1895" s="5" t="s">
        <v>6439</v>
      </c>
      <c r="D1895" s="5"/>
      <c r="E1895" s="5" t="s">
        <v>6440</v>
      </c>
      <c r="F1895" s="10">
        <v>1922</v>
      </c>
      <c r="G1895" s="10" t="s">
        <v>16</v>
      </c>
      <c r="H1895" s="10"/>
      <c r="I1895" s="10">
        <v>1100</v>
      </c>
      <c r="J1895" s="10" t="s">
        <v>17</v>
      </c>
      <c r="K1895" s="10"/>
      <c r="L1895" s="10" t="s">
        <v>22</v>
      </c>
      <c r="M1895" s="11">
        <v>2</v>
      </c>
      <c r="N1895" s="10">
        <v>2</v>
      </c>
      <c r="O1895" s="12" t="s">
        <v>6441</v>
      </c>
      <c r="P1895" s="11">
        <f ca="1">IFERROR(__xludf.DUMMYFUNCTION("COUNTA(SPLIT(Q1895,"" ""))"),193)</f>
        <v>193</v>
      </c>
      <c r="Q1895" s="11">
        <v>10</v>
      </c>
      <c r="R1895" s="11">
        <f ca="1">IFERROR(__xludf.DUMMYFUNCTION("COUNTA(SPLIT($Q1895,CHAR(10),FALSE))"),4)</f>
        <v>4</v>
      </c>
      <c r="S1895" s="2">
        <v>-2.3460807080000001</v>
      </c>
      <c r="T1895" s="2">
        <v>0.48597559899999998</v>
      </c>
      <c r="U1895" s="2">
        <v>61.11</v>
      </c>
      <c r="V1895" s="2">
        <v>9.18</v>
      </c>
      <c r="W1895" s="2">
        <v>10.33</v>
      </c>
      <c r="X1895" s="2">
        <v>11</v>
      </c>
      <c r="Y1895" s="2">
        <v>8.61</v>
      </c>
      <c r="Z1895" s="2">
        <v>0.31029000000000001</v>
      </c>
      <c r="AA1895" s="2">
        <v>0.27401999999999999</v>
      </c>
      <c r="AB1895" s="2">
        <v>11.598969739999999</v>
      </c>
    </row>
    <row r="1896" spans="1:28" x14ac:dyDescent="0.2">
      <c r="A1896" s="8">
        <v>3634</v>
      </c>
      <c r="B1896" s="5" t="s">
        <v>6442</v>
      </c>
      <c r="C1896" s="5" t="s">
        <v>6443</v>
      </c>
      <c r="D1896" s="5"/>
      <c r="E1896" s="5" t="s">
        <v>6444</v>
      </c>
      <c r="F1896" s="10">
        <v>1922</v>
      </c>
      <c r="G1896" s="10" t="s">
        <v>68</v>
      </c>
      <c r="H1896" s="10"/>
      <c r="I1896" s="10">
        <v>1300</v>
      </c>
      <c r="J1896" s="10" t="s">
        <v>17</v>
      </c>
      <c r="K1896" s="10"/>
      <c r="L1896" s="10" t="s">
        <v>22</v>
      </c>
      <c r="M1896" s="11">
        <v>2</v>
      </c>
      <c r="N1896" s="10">
        <v>1.5</v>
      </c>
      <c r="O1896" s="12" t="s">
        <v>6445</v>
      </c>
      <c r="P1896" s="11">
        <f ca="1">IFERROR(__xludf.DUMMYFUNCTION("COUNTA(SPLIT(Q1896,"" ""))"),188)</f>
        <v>188</v>
      </c>
      <c r="Q1896" s="11">
        <v>7</v>
      </c>
      <c r="R1896" s="11">
        <f ca="1">IFERROR(__xludf.DUMMYFUNCTION("COUNTA(SPLIT($Q1896,CHAR(10),FALSE))"),1)</f>
        <v>1</v>
      </c>
      <c r="S1896" s="2">
        <v>-2.8817080110000002</v>
      </c>
      <c r="T1896" s="2">
        <v>0.49523566400000002</v>
      </c>
      <c r="U1896" s="2">
        <v>71.88</v>
      </c>
      <c r="V1896" s="2">
        <v>9.1999999999999993</v>
      </c>
      <c r="W1896" s="2">
        <v>9.33</v>
      </c>
      <c r="X1896" s="2">
        <v>10</v>
      </c>
      <c r="Y1896" s="2">
        <v>7.21</v>
      </c>
      <c r="Z1896" s="2">
        <v>0.16847000000000001</v>
      </c>
      <c r="AA1896" s="2">
        <v>0.16247</v>
      </c>
      <c r="AB1896" s="2">
        <v>22.2674907</v>
      </c>
    </row>
    <row r="1897" spans="1:28" x14ac:dyDescent="0.2">
      <c r="A1897" s="8">
        <v>3635</v>
      </c>
      <c r="B1897" s="5" t="s">
        <v>6446</v>
      </c>
      <c r="C1897" s="5" t="s">
        <v>6447</v>
      </c>
      <c r="D1897" s="5"/>
      <c r="E1897" s="5" t="s">
        <v>6448</v>
      </c>
      <c r="F1897" s="10">
        <v>1922</v>
      </c>
      <c r="G1897" s="10" t="s">
        <v>16</v>
      </c>
      <c r="H1897" s="10"/>
      <c r="I1897" s="10">
        <v>700</v>
      </c>
      <c r="J1897" s="10" t="s">
        <v>17</v>
      </c>
      <c r="K1897" s="10"/>
      <c r="L1897" s="10" t="s">
        <v>18</v>
      </c>
      <c r="M1897" s="11">
        <v>1</v>
      </c>
      <c r="N1897" s="10">
        <v>1</v>
      </c>
      <c r="O1897" s="12" t="s">
        <v>6449</v>
      </c>
      <c r="P1897" s="11">
        <f ca="1">IFERROR(__xludf.DUMMYFUNCTION("COUNTA(SPLIT(Q1897,"" ""))"),153)</f>
        <v>153</v>
      </c>
      <c r="Q1897" s="11">
        <v>18</v>
      </c>
      <c r="R1897" s="11">
        <f ca="1">IFERROR(__xludf.DUMMYFUNCTION("COUNTA(SPLIT($Q1897,CHAR(10),FALSE))"),5)</f>
        <v>5</v>
      </c>
      <c r="S1897" s="2">
        <v>-2.3679135790000001</v>
      </c>
      <c r="T1897" s="2">
        <v>0.51936872700000003</v>
      </c>
      <c r="U1897" s="2">
        <v>89.13</v>
      </c>
      <c r="V1897" s="2">
        <v>2.99</v>
      </c>
      <c r="W1897" s="2">
        <v>1.53</v>
      </c>
      <c r="X1897" s="2">
        <v>7</v>
      </c>
      <c r="Y1897" s="2">
        <v>6.99</v>
      </c>
      <c r="Z1897" s="2">
        <v>0.14574000000000001</v>
      </c>
      <c r="AA1897" s="2">
        <v>0.17044999999999999</v>
      </c>
      <c r="AB1897" s="2">
        <v>19.6489601</v>
      </c>
    </row>
    <row r="1898" spans="1:28" x14ac:dyDescent="0.2">
      <c r="A1898" s="8">
        <v>3636</v>
      </c>
      <c r="B1898" s="5" t="s">
        <v>6450</v>
      </c>
      <c r="C1898" s="5" t="s">
        <v>6451</v>
      </c>
      <c r="D1898" s="5"/>
      <c r="E1898" s="5" t="s">
        <v>6444</v>
      </c>
      <c r="F1898" s="10">
        <v>1922</v>
      </c>
      <c r="G1898" s="10" t="s">
        <v>68</v>
      </c>
      <c r="H1898" s="10"/>
      <c r="I1898" s="10">
        <v>900</v>
      </c>
      <c r="J1898" s="10" t="s">
        <v>17</v>
      </c>
      <c r="K1898" s="10"/>
      <c r="L1898" s="10" t="s">
        <v>22</v>
      </c>
      <c r="M1898" s="11">
        <v>2</v>
      </c>
      <c r="N1898" s="10">
        <v>2</v>
      </c>
      <c r="O1898" s="12" t="s">
        <v>6452</v>
      </c>
      <c r="P1898" s="11">
        <f ca="1">IFERROR(__xludf.DUMMYFUNCTION("COUNTA(SPLIT(Q1898,"" ""))"),165)</f>
        <v>165</v>
      </c>
      <c r="Q1898" s="11">
        <v>8</v>
      </c>
      <c r="R1898" s="11">
        <f ca="1">IFERROR(__xludf.DUMMYFUNCTION("COUNTA(SPLIT($Q1898,CHAR(10),FALSE))"),1)</f>
        <v>1</v>
      </c>
      <c r="S1898" s="2">
        <v>-1.1969034000000001</v>
      </c>
      <c r="T1898" s="2">
        <v>0.459676635</v>
      </c>
      <c r="U1898" s="2">
        <v>72.59</v>
      </c>
      <c r="V1898" s="2">
        <v>8.26</v>
      </c>
      <c r="W1898" s="2">
        <v>8.33</v>
      </c>
      <c r="X1898" s="2">
        <v>10</v>
      </c>
      <c r="Y1898" s="2">
        <v>7.53</v>
      </c>
      <c r="Z1898" s="2">
        <v>0.16536999999999999</v>
      </c>
      <c r="AA1898" s="2">
        <v>0.19536999999999999</v>
      </c>
      <c r="AB1898" s="2">
        <v>17.090709159999999</v>
      </c>
    </row>
    <row r="1899" spans="1:28" x14ac:dyDescent="0.2">
      <c r="A1899" s="8">
        <v>3637</v>
      </c>
      <c r="B1899" s="5" t="s">
        <v>6453</v>
      </c>
      <c r="C1899" s="5" t="s">
        <v>6454</v>
      </c>
      <c r="D1899" s="5" t="s">
        <v>6411</v>
      </c>
      <c r="E1899" s="5" t="s">
        <v>6412</v>
      </c>
      <c r="F1899" s="10">
        <v>1922</v>
      </c>
      <c r="G1899" s="10" t="s">
        <v>16</v>
      </c>
      <c r="H1899" s="10"/>
      <c r="I1899" s="10">
        <v>900</v>
      </c>
      <c r="J1899" s="10" t="s">
        <v>17</v>
      </c>
      <c r="K1899" s="10"/>
      <c r="L1899" s="10" t="s">
        <v>22</v>
      </c>
      <c r="M1899" s="11">
        <v>2</v>
      </c>
      <c r="N1899" s="10">
        <v>2</v>
      </c>
      <c r="O1899" s="12" t="s">
        <v>6455</v>
      </c>
      <c r="P1899" s="11">
        <f ca="1">IFERROR(__xludf.DUMMYFUNCTION("COUNTA(SPLIT(Q1899,"" ""))"),190)</f>
        <v>190</v>
      </c>
      <c r="Q1899" s="11">
        <v>11</v>
      </c>
      <c r="R1899" s="11">
        <f ca="1">IFERROR(__xludf.DUMMYFUNCTION("COUNTA(SPLIT($Q1899,CHAR(10),FALSE))"),4)</f>
        <v>4</v>
      </c>
      <c r="S1899" s="2">
        <v>-1.13804086</v>
      </c>
      <c r="T1899" s="2">
        <v>0.50285842999999997</v>
      </c>
      <c r="U1899" s="2">
        <v>82.49</v>
      </c>
      <c r="V1899" s="2">
        <v>6.09</v>
      </c>
      <c r="W1899" s="2">
        <v>6.06</v>
      </c>
      <c r="X1899" s="2">
        <v>7</v>
      </c>
      <c r="Y1899" s="2">
        <v>6.72</v>
      </c>
      <c r="Z1899" s="2">
        <v>6.4409999999999995E-2</v>
      </c>
      <c r="AA1899" s="2">
        <v>4.7759999999999997E-2</v>
      </c>
      <c r="AB1899" s="2">
        <v>16.506517160000001</v>
      </c>
    </row>
    <row r="1900" spans="1:28" x14ac:dyDescent="0.2">
      <c r="A1900" s="8">
        <v>3638</v>
      </c>
      <c r="B1900" s="5" t="s">
        <v>6453</v>
      </c>
      <c r="C1900" s="5" t="s">
        <v>6456</v>
      </c>
      <c r="D1900" s="5" t="s">
        <v>6411</v>
      </c>
      <c r="E1900" s="5" t="s">
        <v>6412</v>
      </c>
      <c r="F1900" s="10">
        <v>1922</v>
      </c>
      <c r="G1900" s="10" t="s">
        <v>16</v>
      </c>
      <c r="H1900" s="10"/>
      <c r="I1900" s="10">
        <v>700</v>
      </c>
      <c r="J1900" s="10" t="s">
        <v>17</v>
      </c>
      <c r="K1900" s="10"/>
      <c r="L1900" s="10" t="s">
        <v>18</v>
      </c>
      <c r="M1900" s="11">
        <v>1</v>
      </c>
      <c r="N1900" s="10">
        <v>1</v>
      </c>
      <c r="O1900" s="12" t="s">
        <v>6457</v>
      </c>
      <c r="P1900" s="11">
        <f ca="1">IFERROR(__xludf.DUMMYFUNCTION("COUNTA(SPLIT(Q1900,"" ""))"),197)</f>
        <v>197</v>
      </c>
      <c r="Q1900" s="11">
        <v>9</v>
      </c>
      <c r="R1900" s="11">
        <f ca="1">IFERROR(__xludf.DUMMYFUNCTION("COUNTA(SPLIT($Q1900,CHAR(10),FALSE))"),2)</f>
        <v>2</v>
      </c>
      <c r="S1900" s="2">
        <v>0.39116838199999998</v>
      </c>
      <c r="T1900" s="2">
        <v>0.49144106300000001</v>
      </c>
      <c r="U1900" s="2">
        <v>83.21</v>
      </c>
      <c r="V1900" s="2">
        <v>7.15</v>
      </c>
      <c r="W1900" s="2">
        <v>7.82</v>
      </c>
      <c r="X1900" s="2">
        <v>9</v>
      </c>
      <c r="Y1900" s="2">
        <v>1.57</v>
      </c>
      <c r="Z1900" s="2">
        <v>0.10152</v>
      </c>
      <c r="AA1900" s="2">
        <v>0.10031</v>
      </c>
      <c r="AB1900" s="2">
        <v>24.284847809999999</v>
      </c>
    </row>
    <row r="1901" spans="1:28" x14ac:dyDescent="0.2">
      <c r="A1901" s="8">
        <v>3639</v>
      </c>
      <c r="B1901" s="5" t="s">
        <v>6458</v>
      </c>
      <c r="C1901" s="5" t="s">
        <v>6459</v>
      </c>
      <c r="D1901" s="5"/>
      <c r="E1901" s="5" t="s">
        <v>6460</v>
      </c>
      <c r="F1901" s="10">
        <v>1922</v>
      </c>
      <c r="G1901" s="10" t="s">
        <v>16</v>
      </c>
      <c r="H1901" s="10"/>
      <c r="I1901" s="10">
        <v>700</v>
      </c>
      <c r="J1901" s="10" t="s">
        <v>17</v>
      </c>
      <c r="K1901" s="10"/>
      <c r="L1901" s="10" t="s">
        <v>18</v>
      </c>
      <c r="M1901" s="11">
        <v>1</v>
      </c>
      <c r="N1901" s="10">
        <v>1</v>
      </c>
      <c r="O1901" s="12" t="s">
        <v>6461</v>
      </c>
      <c r="P1901" s="11">
        <f ca="1">IFERROR(__xludf.DUMMYFUNCTION("COUNTA(SPLIT(Q1901,"" ""))"),152)</f>
        <v>152</v>
      </c>
      <c r="Q1901" s="11">
        <v>10</v>
      </c>
      <c r="R1901" s="11">
        <f ca="1">IFERROR(__xludf.DUMMYFUNCTION("COUNTA(SPLIT($Q1901,CHAR(10),FALSE))"),1)</f>
        <v>1</v>
      </c>
      <c r="S1901" s="2">
        <v>-1.1604991039999999</v>
      </c>
      <c r="T1901" s="2">
        <v>0.498521675</v>
      </c>
      <c r="U1901" s="2">
        <v>83.99</v>
      </c>
      <c r="V1901" s="2">
        <v>5.32</v>
      </c>
      <c r="W1901" s="2">
        <v>3.92</v>
      </c>
      <c r="X1901" s="2">
        <v>8</v>
      </c>
      <c r="Y1901" s="2">
        <v>5.64</v>
      </c>
      <c r="Z1901" s="2">
        <v>8.7389999999999995E-2</v>
      </c>
      <c r="AA1901" s="2">
        <v>0.11788999999999999</v>
      </c>
      <c r="AB1901" s="2">
        <v>21.508446859999999</v>
      </c>
    </row>
    <row r="1902" spans="1:28" x14ac:dyDescent="0.2">
      <c r="A1902" s="8">
        <v>3641</v>
      </c>
      <c r="B1902" s="5" t="s">
        <v>6462</v>
      </c>
      <c r="C1902" s="5" t="s">
        <v>6463</v>
      </c>
      <c r="D1902" s="5"/>
      <c r="E1902" s="5" t="s">
        <v>6464</v>
      </c>
      <c r="F1902" s="10">
        <v>1922</v>
      </c>
      <c r="G1902" s="10" t="s">
        <v>16</v>
      </c>
      <c r="H1902" s="10"/>
      <c r="I1902" s="10">
        <v>1100</v>
      </c>
      <c r="J1902" s="10" t="s">
        <v>17</v>
      </c>
      <c r="K1902" s="10"/>
      <c r="L1902" s="10" t="s">
        <v>18</v>
      </c>
      <c r="M1902" s="11">
        <v>1</v>
      </c>
      <c r="N1902" s="10">
        <v>1</v>
      </c>
      <c r="O1902" s="12" t="s">
        <v>6465</v>
      </c>
      <c r="P1902" s="11">
        <f ca="1">IFERROR(__xludf.DUMMYFUNCTION("COUNTA(SPLIT(Q1902,"" ""))"),189)</f>
        <v>189</v>
      </c>
      <c r="Q1902" s="11">
        <v>10</v>
      </c>
      <c r="R1902" s="11">
        <f ca="1">IFERROR(__xludf.DUMMYFUNCTION("COUNTA(SPLIT($Q1902,CHAR(10),FALSE))"),2)</f>
        <v>2</v>
      </c>
      <c r="S1902" s="2">
        <v>-0.74475609300000001</v>
      </c>
      <c r="T1902" s="2">
        <v>0.46631915499999999</v>
      </c>
      <c r="U1902" s="2">
        <v>68.22</v>
      </c>
      <c r="V1902" s="2">
        <v>8.4600000000000009</v>
      </c>
      <c r="W1902" s="2">
        <v>8.76</v>
      </c>
      <c r="X1902" s="2">
        <v>11</v>
      </c>
      <c r="Y1902" s="2">
        <v>6.99</v>
      </c>
      <c r="Z1902" s="2">
        <v>0.14433000000000001</v>
      </c>
      <c r="AA1902" s="2">
        <v>0.13224</v>
      </c>
      <c r="AB1902" s="2">
        <v>21.816284809999999</v>
      </c>
    </row>
    <row r="1903" spans="1:28" x14ac:dyDescent="0.2">
      <c r="A1903" s="8">
        <v>3642</v>
      </c>
      <c r="B1903" s="5" t="s">
        <v>6466</v>
      </c>
      <c r="C1903" s="5" t="s">
        <v>6467</v>
      </c>
      <c r="D1903" s="5" t="s">
        <v>6411</v>
      </c>
      <c r="E1903" s="5" t="s">
        <v>6412</v>
      </c>
      <c r="F1903" s="10">
        <v>1922</v>
      </c>
      <c r="G1903" s="10" t="s">
        <v>16</v>
      </c>
      <c r="H1903" s="10"/>
      <c r="I1903" s="10">
        <v>1100</v>
      </c>
      <c r="J1903" s="10" t="s">
        <v>51</v>
      </c>
      <c r="K1903" s="10"/>
      <c r="L1903" s="10" t="s">
        <v>18</v>
      </c>
      <c r="M1903" s="11">
        <v>1</v>
      </c>
      <c r="N1903" s="10">
        <v>1</v>
      </c>
      <c r="O1903" s="12" t="s">
        <v>6468</v>
      </c>
      <c r="P1903" s="11">
        <f ca="1">IFERROR(__xludf.DUMMYFUNCTION("COUNTA(SPLIT(Q1903,"" ""))"),198)</f>
        <v>198</v>
      </c>
      <c r="Q1903" s="11">
        <v>10</v>
      </c>
      <c r="R1903" s="11">
        <f ca="1">IFERROR(__xludf.DUMMYFUNCTION("COUNTA(SPLIT($Q1903,CHAR(10),FALSE))"),3)</f>
        <v>3</v>
      </c>
      <c r="S1903" s="2">
        <v>-0.62685471299999995</v>
      </c>
      <c r="T1903" s="2">
        <v>0.45871365400000003</v>
      </c>
      <c r="U1903" s="2">
        <v>82.06</v>
      </c>
      <c r="V1903" s="2">
        <v>6.76</v>
      </c>
      <c r="W1903" s="2">
        <v>7.21</v>
      </c>
      <c r="X1903" s="2">
        <v>8</v>
      </c>
      <c r="Y1903" s="2">
        <v>6.05</v>
      </c>
      <c r="Z1903" s="2">
        <v>8.9080000000000006E-2</v>
      </c>
      <c r="AA1903" s="2">
        <v>6.9919999999999996E-2</v>
      </c>
      <c r="AB1903" s="2">
        <v>20.880541610000002</v>
      </c>
    </row>
    <row r="1904" spans="1:28" x14ac:dyDescent="0.2">
      <c r="A1904" s="8">
        <v>3643</v>
      </c>
      <c r="B1904" s="5" t="s">
        <v>6469</v>
      </c>
      <c r="C1904" s="5" t="s">
        <v>6470</v>
      </c>
      <c r="D1904" s="5"/>
      <c r="E1904" s="5" t="s">
        <v>6471</v>
      </c>
      <c r="F1904" s="10">
        <v>1922</v>
      </c>
      <c r="G1904" s="10" t="s">
        <v>16</v>
      </c>
      <c r="H1904" s="10"/>
      <c r="I1904" s="10">
        <v>900</v>
      </c>
      <c r="J1904" s="10" t="s">
        <v>17</v>
      </c>
      <c r="K1904" s="10"/>
      <c r="L1904" s="10" t="s">
        <v>18</v>
      </c>
      <c r="M1904" s="11">
        <v>1</v>
      </c>
      <c r="N1904" s="10">
        <v>1</v>
      </c>
      <c r="O1904" s="12" t="s">
        <v>6472</v>
      </c>
      <c r="P1904" s="11">
        <f ca="1">IFERROR(__xludf.DUMMYFUNCTION("COUNTA(SPLIT(Q1904,"" ""))"),190)</f>
        <v>190</v>
      </c>
      <c r="Q1904" s="11">
        <v>14</v>
      </c>
      <c r="R1904" s="11">
        <f ca="1">IFERROR(__xludf.DUMMYFUNCTION("COUNTA(SPLIT($Q1904,CHAR(10),FALSE))"),8)</f>
        <v>8</v>
      </c>
      <c r="S1904" s="2">
        <v>0.20094261099999999</v>
      </c>
      <c r="T1904" s="2">
        <v>0.50668811300000005</v>
      </c>
      <c r="U1904" s="2">
        <v>78.88</v>
      </c>
      <c r="V1904" s="2">
        <v>6</v>
      </c>
      <c r="W1904" s="2">
        <v>7.08</v>
      </c>
      <c r="X1904" s="2">
        <v>7</v>
      </c>
      <c r="Y1904" s="2">
        <v>7.37</v>
      </c>
      <c r="Z1904" s="2">
        <v>8.6440000000000003E-2</v>
      </c>
      <c r="AA1904" s="2">
        <v>6.6869999999999999E-2</v>
      </c>
      <c r="AB1904" s="2">
        <v>18.062116540000002</v>
      </c>
    </row>
    <row r="1905" spans="1:28" x14ac:dyDescent="0.2">
      <c r="A1905" s="8">
        <v>3644</v>
      </c>
      <c r="B1905" s="5" t="s">
        <v>6473</v>
      </c>
      <c r="C1905" s="5" t="s">
        <v>6474</v>
      </c>
      <c r="D1905" s="5" t="s">
        <v>6475</v>
      </c>
      <c r="E1905" s="5" t="s">
        <v>6476</v>
      </c>
      <c r="F1905" s="10">
        <v>1922</v>
      </c>
      <c r="G1905" s="10" t="s">
        <v>16</v>
      </c>
      <c r="H1905" s="10"/>
      <c r="I1905" s="10">
        <v>900</v>
      </c>
      <c r="J1905" s="10" t="s">
        <v>51</v>
      </c>
      <c r="K1905" s="10"/>
      <c r="L1905" s="10" t="s">
        <v>18</v>
      </c>
      <c r="M1905" s="11">
        <v>1</v>
      </c>
      <c r="N1905" s="10">
        <v>1</v>
      </c>
      <c r="O1905" s="12" t="s">
        <v>6477</v>
      </c>
      <c r="P1905" s="11">
        <f ca="1">IFERROR(__xludf.DUMMYFUNCTION("COUNTA(SPLIT(Q1905,"" ""))"),195)</f>
        <v>195</v>
      </c>
      <c r="Q1905" s="11">
        <v>10</v>
      </c>
      <c r="R1905" s="11">
        <f ca="1">IFERROR(__xludf.DUMMYFUNCTION("COUNTA(SPLIT($Q1905,CHAR(10),FALSE))"),1)</f>
        <v>1</v>
      </c>
      <c r="S1905" s="2">
        <v>-1.228493541</v>
      </c>
      <c r="T1905" s="2">
        <v>0.487723185</v>
      </c>
      <c r="U1905" s="2">
        <v>81.63</v>
      </c>
      <c r="V1905" s="2">
        <v>6.79</v>
      </c>
      <c r="W1905" s="2">
        <v>8.2100000000000009</v>
      </c>
      <c r="X1905" s="2">
        <v>8</v>
      </c>
      <c r="Y1905" s="2">
        <v>7.25</v>
      </c>
      <c r="Z1905" s="2">
        <v>0.21898000000000001</v>
      </c>
      <c r="AA1905" s="2">
        <v>0.19370000000000001</v>
      </c>
      <c r="AB1905" s="2">
        <v>9.728405661</v>
      </c>
    </row>
    <row r="1906" spans="1:28" x14ac:dyDescent="0.2">
      <c r="A1906" s="8">
        <v>3645</v>
      </c>
      <c r="B1906" s="5" t="s">
        <v>6473</v>
      </c>
      <c r="C1906" s="5" t="s">
        <v>6478</v>
      </c>
      <c r="D1906" s="5" t="s">
        <v>6475</v>
      </c>
      <c r="E1906" s="5" t="s">
        <v>6476</v>
      </c>
      <c r="F1906" s="10">
        <v>1922</v>
      </c>
      <c r="G1906" s="10" t="s">
        <v>16</v>
      </c>
      <c r="H1906" s="10"/>
      <c r="I1906" s="10">
        <v>900</v>
      </c>
      <c r="J1906" s="10" t="s">
        <v>17</v>
      </c>
      <c r="K1906" s="10"/>
      <c r="L1906" s="10" t="s">
        <v>18</v>
      </c>
      <c r="M1906" s="11">
        <v>1</v>
      </c>
      <c r="N1906" s="10">
        <v>1</v>
      </c>
      <c r="O1906" s="12" t="s">
        <v>6479</v>
      </c>
      <c r="P1906" s="11">
        <f ca="1">IFERROR(__xludf.DUMMYFUNCTION("COUNTA(SPLIT(Q1906,"" ""))"),173)</f>
        <v>173</v>
      </c>
      <c r="Q1906" s="11">
        <v>11</v>
      </c>
      <c r="R1906" s="11">
        <f ca="1">IFERROR(__xludf.DUMMYFUNCTION("COUNTA(SPLIT($Q1906,CHAR(10),FALSE))"),4)</f>
        <v>4</v>
      </c>
      <c r="S1906" s="2">
        <v>-0.86854434300000005</v>
      </c>
      <c r="T1906" s="2">
        <v>0.44069997700000002</v>
      </c>
      <c r="U1906" s="2">
        <v>78.95</v>
      </c>
      <c r="V1906" s="2">
        <v>6.36</v>
      </c>
      <c r="W1906" s="2">
        <v>7.01</v>
      </c>
      <c r="X1906" s="2">
        <v>8</v>
      </c>
      <c r="Y1906" s="2">
        <v>6.71</v>
      </c>
      <c r="Z1906" s="2">
        <v>7.1660000000000001E-2</v>
      </c>
      <c r="AA1906" s="2">
        <v>6.3750000000000001E-2</v>
      </c>
      <c r="AB1906" s="2">
        <v>13.38451437</v>
      </c>
    </row>
    <row r="1907" spans="1:28" x14ac:dyDescent="0.2">
      <c r="A1907" s="8">
        <v>3646</v>
      </c>
      <c r="B1907" s="5" t="s">
        <v>6473</v>
      </c>
      <c r="C1907" s="5" t="s">
        <v>6480</v>
      </c>
      <c r="D1907" s="5" t="s">
        <v>2855</v>
      </c>
      <c r="E1907" s="5" t="s">
        <v>6481</v>
      </c>
      <c r="F1907" s="10">
        <v>1922</v>
      </c>
      <c r="G1907" s="10" t="s">
        <v>16</v>
      </c>
      <c r="H1907" s="10"/>
      <c r="I1907" s="10">
        <v>700</v>
      </c>
      <c r="J1907" s="10" t="s">
        <v>17</v>
      </c>
      <c r="K1907" s="10"/>
      <c r="L1907" s="10" t="s">
        <v>18</v>
      </c>
      <c r="M1907" s="11">
        <v>1</v>
      </c>
      <c r="N1907" s="10">
        <v>1</v>
      </c>
      <c r="O1907" s="12" t="s">
        <v>6482</v>
      </c>
      <c r="P1907" s="11">
        <f ca="1">IFERROR(__xludf.DUMMYFUNCTION("COUNTA(SPLIT(Q1907,"" ""))"),193)</f>
        <v>193</v>
      </c>
      <c r="Q1907" s="11">
        <v>16</v>
      </c>
      <c r="R1907" s="11">
        <f ca="1">IFERROR(__xludf.DUMMYFUNCTION("COUNTA(SPLIT($Q1907,CHAR(10),FALSE))"),3)</f>
        <v>3</v>
      </c>
      <c r="S1907" s="2">
        <v>-1.2552863830000001</v>
      </c>
      <c r="T1907" s="2">
        <v>0.47836661600000002</v>
      </c>
      <c r="U1907" s="2">
        <v>86.49</v>
      </c>
      <c r="V1907" s="2">
        <v>4.24</v>
      </c>
      <c r="W1907" s="2">
        <v>3.96</v>
      </c>
      <c r="X1907" s="2">
        <v>7</v>
      </c>
      <c r="Y1907" s="2">
        <v>5.69</v>
      </c>
      <c r="Z1907" s="2">
        <v>5.4309999999999997E-2</v>
      </c>
      <c r="AA1907" s="2">
        <v>4.1869999999999997E-2</v>
      </c>
      <c r="AB1907" s="2">
        <v>20.275441709999999</v>
      </c>
    </row>
    <row r="1908" spans="1:28" x14ac:dyDescent="0.2">
      <c r="A1908" s="8">
        <v>3647</v>
      </c>
      <c r="B1908" s="5" t="s">
        <v>6483</v>
      </c>
      <c r="C1908" s="5" t="s">
        <v>6484</v>
      </c>
      <c r="D1908" s="5" t="s">
        <v>6411</v>
      </c>
      <c r="E1908" s="5" t="s">
        <v>6412</v>
      </c>
      <c r="F1908" s="10">
        <v>1922</v>
      </c>
      <c r="G1908" s="10" t="s">
        <v>16</v>
      </c>
      <c r="H1908" s="10"/>
      <c r="I1908" s="10">
        <v>1300</v>
      </c>
      <c r="J1908" s="10" t="s">
        <v>51</v>
      </c>
      <c r="K1908" s="10"/>
      <c r="L1908" s="10" t="s">
        <v>18</v>
      </c>
      <c r="M1908" s="11">
        <v>1</v>
      </c>
      <c r="N1908" s="10">
        <v>1</v>
      </c>
      <c r="O1908" s="12" t="s">
        <v>6485</v>
      </c>
      <c r="P1908" s="11">
        <f ca="1">IFERROR(__xludf.DUMMYFUNCTION("COUNTA(SPLIT(Q1908,"" ""))"),175)</f>
        <v>175</v>
      </c>
      <c r="Q1908" s="11">
        <v>6</v>
      </c>
      <c r="R1908" s="11">
        <f ca="1">IFERROR(__xludf.DUMMYFUNCTION("COUNTA(SPLIT($Q1908,CHAR(10),FALSE))"),4)</f>
        <v>4</v>
      </c>
      <c r="S1908" s="2">
        <v>-0.30705676900000001</v>
      </c>
      <c r="T1908" s="2">
        <v>0.48958910500000002</v>
      </c>
      <c r="U1908" s="2">
        <v>65.510000000000005</v>
      </c>
      <c r="V1908" s="2">
        <v>11.49</v>
      </c>
      <c r="W1908" s="2">
        <v>13.97</v>
      </c>
      <c r="X1908" s="2">
        <v>10</v>
      </c>
      <c r="Y1908" s="2">
        <v>6.44</v>
      </c>
      <c r="Z1908" s="2">
        <v>0.13053999999999999</v>
      </c>
      <c r="AA1908" s="2">
        <v>0.12225999999999999</v>
      </c>
      <c r="AB1908" s="2">
        <v>12.57280884</v>
      </c>
    </row>
    <row r="1909" spans="1:28" x14ac:dyDescent="0.2">
      <c r="A1909" s="8">
        <v>3648</v>
      </c>
      <c r="B1909" s="5" t="s">
        <v>6486</v>
      </c>
      <c r="C1909" s="5" t="s">
        <v>6487</v>
      </c>
      <c r="D1909" s="5" t="s">
        <v>6411</v>
      </c>
      <c r="E1909" s="5" t="s">
        <v>6412</v>
      </c>
      <c r="F1909" s="10">
        <v>1922</v>
      </c>
      <c r="G1909" s="10" t="s">
        <v>16</v>
      </c>
      <c r="H1909" s="10"/>
      <c r="I1909" s="10">
        <v>1100</v>
      </c>
      <c r="J1909" s="10" t="s">
        <v>51</v>
      </c>
      <c r="K1909" s="10"/>
      <c r="L1909" s="10" t="s">
        <v>18</v>
      </c>
      <c r="M1909" s="11">
        <v>1</v>
      </c>
      <c r="N1909" s="10">
        <v>1</v>
      </c>
      <c r="O1909" s="12" t="s">
        <v>6488</v>
      </c>
      <c r="P1909" s="11">
        <f ca="1">IFERROR(__xludf.DUMMYFUNCTION("COUNTA(SPLIT(Q1909,"" ""))"),160)</f>
        <v>160</v>
      </c>
      <c r="Q1909" s="11">
        <v>5</v>
      </c>
      <c r="R1909" s="11">
        <f ca="1">IFERROR(__xludf.DUMMYFUNCTION("COUNTA(SPLIT($Q1909,CHAR(10),FALSE))"),2)</f>
        <v>2</v>
      </c>
      <c r="S1909" s="2">
        <v>-0.46269416699999999</v>
      </c>
      <c r="T1909" s="2">
        <v>0.49104599199999999</v>
      </c>
      <c r="U1909" s="2">
        <v>65.91</v>
      </c>
      <c r="V1909" s="2">
        <v>12.07</v>
      </c>
      <c r="W1909" s="2">
        <v>13.92</v>
      </c>
      <c r="X1909" s="2">
        <v>9</v>
      </c>
      <c r="Y1909" s="2">
        <v>7.2</v>
      </c>
      <c r="Z1909" s="2">
        <v>4.4940000000000001E-2</v>
      </c>
      <c r="AA1909" s="2">
        <v>6.7879999999999996E-2</v>
      </c>
      <c r="AB1909" s="2">
        <v>8.7985749739999992</v>
      </c>
    </row>
    <row r="1910" spans="1:28" x14ac:dyDescent="0.2">
      <c r="A1910" s="8">
        <v>3650</v>
      </c>
      <c r="B1910" s="5" t="s">
        <v>6489</v>
      </c>
      <c r="C1910" s="5" t="s">
        <v>6490</v>
      </c>
      <c r="D1910" s="5" t="s">
        <v>6411</v>
      </c>
      <c r="E1910" s="5" t="s">
        <v>6412</v>
      </c>
      <c r="F1910" s="10">
        <v>1922</v>
      </c>
      <c r="G1910" s="10" t="s">
        <v>16</v>
      </c>
      <c r="H1910" s="10"/>
      <c r="I1910" s="10">
        <v>700</v>
      </c>
      <c r="J1910" s="10" t="s">
        <v>51</v>
      </c>
      <c r="K1910" s="10"/>
      <c r="L1910" s="10" t="s">
        <v>18</v>
      </c>
      <c r="M1910" s="11">
        <v>1</v>
      </c>
      <c r="N1910" s="10">
        <v>1</v>
      </c>
      <c r="O1910" s="12" t="s">
        <v>6491</v>
      </c>
      <c r="P1910" s="11">
        <f ca="1">IFERROR(__xludf.DUMMYFUNCTION("COUNTA(SPLIT(Q1910,"" ""))"),170)</f>
        <v>170</v>
      </c>
      <c r="Q1910" s="11">
        <v>9</v>
      </c>
      <c r="R1910" s="11">
        <f ca="1">IFERROR(__xludf.DUMMYFUNCTION("COUNTA(SPLIT($Q1910,CHAR(10),FALSE))"),6)</f>
        <v>6</v>
      </c>
      <c r="S1910" s="2">
        <v>-0.98664593099999998</v>
      </c>
      <c r="T1910" s="2">
        <v>0.43627590599999999</v>
      </c>
      <c r="U1910" s="2">
        <v>84.6</v>
      </c>
      <c r="V1910" s="2">
        <v>6.32</v>
      </c>
      <c r="W1910" s="2">
        <v>7.49</v>
      </c>
      <c r="X1910" s="2">
        <v>7</v>
      </c>
      <c r="Y1910" s="2">
        <v>5.68</v>
      </c>
      <c r="Z1910" s="2">
        <v>0.10231999999999999</v>
      </c>
      <c r="AA1910" s="2">
        <v>0.10517</v>
      </c>
      <c r="AB1910" s="2">
        <v>23.367108959999999</v>
      </c>
    </row>
    <row r="1911" spans="1:28" x14ac:dyDescent="0.2">
      <c r="A1911" s="8">
        <v>3651</v>
      </c>
      <c r="B1911" s="5" t="s">
        <v>6492</v>
      </c>
      <c r="C1911" s="5" t="s">
        <v>6493</v>
      </c>
      <c r="D1911" s="5" t="s">
        <v>6411</v>
      </c>
      <c r="E1911" s="5" t="s">
        <v>6412</v>
      </c>
      <c r="F1911" s="10">
        <v>1922</v>
      </c>
      <c r="G1911" s="10" t="s">
        <v>16</v>
      </c>
      <c r="H1911" s="10"/>
      <c r="I1911" s="10">
        <v>1300</v>
      </c>
      <c r="J1911" s="10" t="s">
        <v>51</v>
      </c>
      <c r="K1911" s="10"/>
      <c r="L1911" s="10" t="s">
        <v>18</v>
      </c>
      <c r="M1911" s="11">
        <v>1</v>
      </c>
      <c r="N1911" s="10">
        <v>1</v>
      </c>
      <c r="O1911" s="12" t="s">
        <v>6494</v>
      </c>
      <c r="P1911" s="11">
        <f ca="1">IFERROR(__xludf.DUMMYFUNCTION("COUNTA(SPLIT(Q1911,"" ""))"),152)</f>
        <v>152</v>
      </c>
      <c r="Q1911" s="11">
        <v>5</v>
      </c>
      <c r="R1911" s="11">
        <f ca="1">IFERROR(__xludf.DUMMYFUNCTION("COUNTA(SPLIT($Q1911,CHAR(10),FALSE))"),2)</f>
        <v>2</v>
      </c>
      <c r="S1911" s="2">
        <v>-0.64289181200000001</v>
      </c>
      <c r="T1911" s="2">
        <v>0.44844118399999999</v>
      </c>
      <c r="U1911" s="2">
        <v>60.16</v>
      </c>
      <c r="V1911" s="2">
        <v>12.77</v>
      </c>
      <c r="W1911" s="2">
        <v>14.47</v>
      </c>
      <c r="X1911" s="2">
        <v>11</v>
      </c>
      <c r="Y1911" s="2">
        <v>8.39</v>
      </c>
      <c r="Z1911" s="2">
        <v>0.13836999999999999</v>
      </c>
      <c r="AA1911" s="2">
        <v>0.15665999999999999</v>
      </c>
      <c r="AB1911" s="2">
        <v>16.384908589999998</v>
      </c>
    </row>
    <row r="1912" spans="1:28" x14ac:dyDescent="0.2">
      <c r="A1912" s="8">
        <v>3652</v>
      </c>
      <c r="B1912" s="5" t="s">
        <v>6495</v>
      </c>
      <c r="C1912" s="5" t="s">
        <v>6496</v>
      </c>
      <c r="D1912" s="5" t="s">
        <v>6411</v>
      </c>
      <c r="E1912" s="5" t="s">
        <v>6412</v>
      </c>
      <c r="F1912" s="10">
        <v>1922</v>
      </c>
      <c r="G1912" s="10" t="s">
        <v>16</v>
      </c>
      <c r="H1912" s="10"/>
      <c r="I1912" s="10">
        <v>900</v>
      </c>
      <c r="J1912" s="10" t="s">
        <v>51</v>
      </c>
      <c r="K1912" s="10"/>
      <c r="L1912" s="10" t="s">
        <v>18</v>
      </c>
      <c r="M1912" s="11">
        <v>1</v>
      </c>
      <c r="N1912" s="10">
        <v>1</v>
      </c>
      <c r="O1912" s="12" t="s">
        <v>6497</v>
      </c>
      <c r="P1912" s="11">
        <f ca="1">IFERROR(__xludf.DUMMYFUNCTION("COUNTA(SPLIT(Q1912,"" ""))"),175)</f>
        <v>175</v>
      </c>
      <c r="Q1912" s="11">
        <v>11</v>
      </c>
      <c r="R1912" s="11">
        <f ca="1">IFERROR(__xludf.DUMMYFUNCTION("COUNTA(SPLIT($Q1912,CHAR(10),FALSE))"),4)</f>
        <v>4</v>
      </c>
      <c r="S1912" s="2">
        <v>-0.220212662</v>
      </c>
      <c r="T1912" s="2">
        <v>0.45397701099999999</v>
      </c>
      <c r="U1912" s="2">
        <v>82.31</v>
      </c>
      <c r="V1912" s="2">
        <v>6.2</v>
      </c>
      <c r="W1912" s="2">
        <v>6.96</v>
      </c>
      <c r="X1912" s="2">
        <v>7</v>
      </c>
      <c r="Y1912" s="2">
        <v>5.85</v>
      </c>
      <c r="Z1912" s="2">
        <v>2.9409999999999999E-2</v>
      </c>
      <c r="AA1912" s="2">
        <v>2.9409999999999999E-2</v>
      </c>
      <c r="AB1912" s="2">
        <v>16.63284874</v>
      </c>
    </row>
    <row r="1913" spans="1:28" x14ac:dyDescent="0.2">
      <c r="A1913" s="8">
        <v>3653</v>
      </c>
      <c r="B1913" s="5" t="s">
        <v>6498</v>
      </c>
      <c r="C1913" s="5" t="s">
        <v>6499</v>
      </c>
      <c r="D1913" s="5"/>
      <c r="E1913" s="5" t="s">
        <v>6500</v>
      </c>
      <c r="F1913" s="10">
        <v>1922</v>
      </c>
      <c r="G1913" s="10" t="s">
        <v>68</v>
      </c>
      <c r="H1913" s="10"/>
      <c r="I1913" s="10">
        <v>900</v>
      </c>
      <c r="J1913" s="10" t="s">
        <v>17</v>
      </c>
      <c r="K1913" s="10"/>
      <c r="L1913" s="10" t="s">
        <v>22</v>
      </c>
      <c r="M1913" s="11">
        <v>2</v>
      </c>
      <c r="N1913" s="10">
        <v>1.5</v>
      </c>
      <c r="O1913" s="12" t="s">
        <v>6501</v>
      </c>
      <c r="P1913" s="11">
        <f ca="1">IFERROR(__xludf.DUMMYFUNCTION("COUNTA(SPLIT(Q1913,"" ""))"),151)</f>
        <v>151</v>
      </c>
      <c r="Q1913" s="11">
        <v>6</v>
      </c>
      <c r="R1913" s="11">
        <f ca="1">IFERROR(__xludf.DUMMYFUNCTION("COUNTA(SPLIT($Q1913,CHAR(10),FALSE))"),4)</f>
        <v>4</v>
      </c>
      <c r="S1913" s="2">
        <v>-1.4647917960000001</v>
      </c>
      <c r="T1913" s="2">
        <v>0.47717448400000001</v>
      </c>
      <c r="U1913" s="2">
        <v>47.29</v>
      </c>
      <c r="V1913" s="2">
        <v>13.04</v>
      </c>
      <c r="W1913" s="2">
        <v>14.19</v>
      </c>
      <c r="X1913" s="2">
        <v>14</v>
      </c>
      <c r="Y1913" s="2">
        <v>9.93</v>
      </c>
      <c r="Z1913" s="2">
        <v>0.22942000000000001</v>
      </c>
      <c r="AA1913" s="2">
        <v>0.24698000000000001</v>
      </c>
      <c r="AB1913" s="2">
        <v>8.1711809859999995</v>
      </c>
    </row>
    <row r="1914" spans="1:28" x14ac:dyDescent="0.2">
      <c r="A1914" s="8">
        <v>3654</v>
      </c>
      <c r="B1914" s="5" t="s">
        <v>6502</v>
      </c>
      <c r="C1914" s="5" t="s">
        <v>6503</v>
      </c>
      <c r="D1914" s="5"/>
      <c r="E1914" s="5" t="s">
        <v>6504</v>
      </c>
      <c r="F1914" s="10">
        <v>1922</v>
      </c>
      <c r="G1914" s="10" t="s">
        <v>68</v>
      </c>
      <c r="H1914" s="10"/>
      <c r="I1914" s="10">
        <v>1300</v>
      </c>
      <c r="J1914" s="10" t="s">
        <v>17</v>
      </c>
      <c r="K1914" s="10"/>
      <c r="L1914" s="10" t="s">
        <v>22</v>
      </c>
      <c r="M1914" s="11">
        <v>2</v>
      </c>
      <c r="N1914" s="10">
        <v>1.5</v>
      </c>
      <c r="O1914" s="12" t="s">
        <v>6505</v>
      </c>
      <c r="P1914" s="11">
        <f ca="1">IFERROR(__xludf.DUMMYFUNCTION("COUNTA(SPLIT(Q1914,"" ""))"),186)</f>
        <v>186</v>
      </c>
      <c r="Q1914" s="11">
        <v>8</v>
      </c>
      <c r="R1914" s="11">
        <f ca="1">IFERROR(__xludf.DUMMYFUNCTION("COUNTA(SPLIT($Q1914,CHAR(10),FALSE))"),2)</f>
        <v>2</v>
      </c>
      <c r="S1914" s="2">
        <v>0.68537165499999997</v>
      </c>
      <c r="T1914" s="2">
        <v>0.55230674899999999</v>
      </c>
      <c r="U1914" s="2">
        <v>64.52</v>
      </c>
      <c r="V1914" s="2">
        <v>10.039999999999999</v>
      </c>
      <c r="W1914" s="2">
        <v>10.77</v>
      </c>
      <c r="X1914" s="2">
        <v>10</v>
      </c>
      <c r="Y1914" s="2">
        <v>7</v>
      </c>
      <c r="Z1914" s="2">
        <v>8.2170000000000007E-2</v>
      </c>
      <c r="AA1914" s="2">
        <v>7.2359999999999994E-2</v>
      </c>
      <c r="AB1914" s="2">
        <v>16.79880824</v>
      </c>
    </row>
    <row r="1915" spans="1:28" x14ac:dyDescent="0.2">
      <c r="A1915" s="8">
        <v>3658</v>
      </c>
      <c r="B1915" s="5" t="s">
        <v>6506</v>
      </c>
      <c r="C1915" s="5" t="s">
        <v>6507</v>
      </c>
      <c r="D1915" s="5"/>
      <c r="E1915" s="5" t="s">
        <v>6508</v>
      </c>
      <c r="F1915" s="10">
        <v>1922</v>
      </c>
      <c r="G1915" s="10" t="s">
        <v>68</v>
      </c>
      <c r="H1915" s="10"/>
      <c r="I1915" s="10">
        <v>1100</v>
      </c>
      <c r="J1915" s="10" t="s">
        <v>17</v>
      </c>
      <c r="K1915" s="10"/>
      <c r="L1915" s="10" t="s">
        <v>22</v>
      </c>
      <c r="M1915" s="11">
        <v>2</v>
      </c>
      <c r="N1915" s="10">
        <v>1.5</v>
      </c>
      <c r="O1915" s="12" t="s">
        <v>6509</v>
      </c>
      <c r="P1915" s="11">
        <f ca="1">IFERROR(__xludf.DUMMYFUNCTION("COUNTA(SPLIT(Q1915,"" ""))"),172)</f>
        <v>172</v>
      </c>
      <c r="Q1915" s="11">
        <v>9</v>
      </c>
      <c r="R1915" s="11">
        <f ca="1">IFERROR(__xludf.DUMMYFUNCTION("COUNTA(SPLIT($Q1915,CHAR(10),FALSE))"),4)</f>
        <v>4</v>
      </c>
      <c r="S1915" s="2">
        <v>-0.26839517800000001</v>
      </c>
      <c r="T1915" s="2">
        <v>0.483569741</v>
      </c>
      <c r="U1915" s="2">
        <v>69.14</v>
      </c>
      <c r="V1915" s="2">
        <v>8.4499999999999993</v>
      </c>
      <c r="W1915" s="2">
        <v>10.1</v>
      </c>
      <c r="X1915" s="2">
        <v>10</v>
      </c>
      <c r="Y1915" s="2">
        <v>8.66</v>
      </c>
      <c r="Z1915" s="2">
        <v>9.4619999999999996E-2</v>
      </c>
      <c r="AA1915" s="2">
        <v>9.1560000000000002E-2</v>
      </c>
      <c r="AB1915" s="2">
        <v>12.42666953</v>
      </c>
    </row>
    <row r="1916" spans="1:28" x14ac:dyDescent="0.2">
      <c r="A1916" s="8">
        <v>3659</v>
      </c>
      <c r="B1916" s="5" t="s">
        <v>6510</v>
      </c>
      <c r="C1916" s="5" t="s">
        <v>6511</v>
      </c>
      <c r="D1916" s="5" t="s">
        <v>6512</v>
      </c>
      <c r="E1916" s="5" t="s">
        <v>6195</v>
      </c>
      <c r="F1916" s="10">
        <v>1921</v>
      </c>
      <c r="G1916" s="10" t="s">
        <v>16</v>
      </c>
      <c r="H1916" s="10"/>
      <c r="I1916" s="10">
        <v>900</v>
      </c>
      <c r="J1916" s="10" t="s">
        <v>17</v>
      </c>
      <c r="K1916" s="10"/>
      <c r="L1916" s="10" t="s">
        <v>22</v>
      </c>
      <c r="M1916" s="11">
        <v>2</v>
      </c>
      <c r="N1916" s="10">
        <v>2</v>
      </c>
      <c r="O1916" s="12" t="s">
        <v>6513</v>
      </c>
      <c r="P1916" s="11">
        <f ca="1">IFERROR(__xludf.DUMMYFUNCTION("COUNTA(SPLIT(Q1916,"" ""))"),187)</f>
        <v>187</v>
      </c>
      <c r="Q1916" s="11">
        <v>12</v>
      </c>
      <c r="R1916" s="11">
        <f ca="1">IFERROR(__xludf.DUMMYFUNCTION("COUNTA(SPLIT($Q1916,CHAR(10),FALSE))"),1)</f>
        <v>1</v>
      </c>
      <c r="S1916" s="2">
        <v>-1.4212421390000001</v>
      </c>
      <c r="T1916" s="2">
        <v>0.49398329600000002</v>
      </c>
      <c r="U1916" s="2">
        <v>77.78</v>
      </c>
      <c r="V1916" s="2">
        <v>5.98</v>
      </c>
      <c r="W1916" s="2">
        <v>4.34</v>
      </c>
      <c r="X1916" s="2">
        <v>9</v>
      </c>
      <c r="Y1916" s="2">
        <v>6.88</v>
      </c>
      <c r="Z1916" s="2">
        <v>0.18966</v>
      </c>
      <c r="AA1916" s="2">
        <v>0.18826999999999999</v>
      </c>
      <c r="AB1916" s="2">
        <v>19.658041229999998</v>
      </c>
    </row>
    <row r="1917" spans="1:28" x14ac:dyDescent="0.2">
      <c r="A1917" s="8">
        <v>3660</v>
      </c>
      <c r="B1917" s="5" t="s">
        <v>6514</v>
      </c>
      <c r="C1917" s="5" t="s">
        <v>6515</v>
      </c>
      <c r="D1917" s="5"/>
      <c r="E1917" s="5" t="s">
        <v>6516</v>
      </c>
      <c r="F1917" s="10">
        <v>1921</v>
      </c>
      <c r="G1917" s="10" t="s">
        <v>68</v>
      </c>
      <c r="H1917" s="10"/>
      <c r="I1917" s="10">
        <v>1300</v>
      </c>
      <c r="J1917" s="10" t="s">
        <v>17</v>
      </c>
      <c r="K1917" s="10"/>
      <c r="L1917" s="10" t="s">
        <v>18</v>
      </c>
      <c r="M1917" s="11">
        <v>1</v>
      </c>
      <c r="N1917" s="10">
        <v>1</v>
      </c>
      <c r="O1917" s="12" t="s">
        <v>6517</v>
      </c>
      <c r="P1917" s="11">
        <f ca="1">IFERROR(__xludf.DUMMYFUNCTION("COUNTA(SPLIT(Q1917,"" ""))"),187)</f>
        <v>187</v>
      </c>
      <c r="Q1917" s="11">
        <v>5</v>
      </c>
      <c r="R1917" s="11">
        <f ca="1">IFERROR(__xludf.DUMMYFUNCTION("COUNTA(SPLIT($Q1917,CHAR(10),FALSE))"),1)</f>
        <v>1</v>
      </c>
      <c r="S1917" s="2">
        <v>-2.3152133209999999</v>
      </c>
      <c r="T1917" s="2">
        <v>0.46984129200000002</v>
      </c>
      <c r="U1917" s="2">
        <v>36.32</v>
      </c>
      <c r="V1917" s="2">
        <v>17.48</v>
      </c>
      <c r="W1917" s="2">
        <v>19.3</v>
      </c>
      <c r="X1917" s="2">
        <v>17</v>
      </c>
      <c r="Y1917" s="2">
        <v>9.0399999999999991</v>
      </c>
      <c r="Z1917" s="2">
        <v>0.23982000000000001</v>
      </c>
      <c r="AA1917" s="2">
        <v>0.23585999999999999</v>
      </c>
      <c r="AB1917" s="2">
        <v>15.90230871</v>
      </c>
    </row>
    <row r="1918" spans="1:28" x14ac:dyDescent="0.2">
      <c r="A1918" s="8">
        <v>3661</v>
      </c>
      <c r="B1918" s="5" t="s">
        <v>6518</v>
      </c>
      <c r="C1918" s="5" t="s">
        <v>6519</v>
      </c>
      <c r="D1918" s="5"/>
      <c r="E1918" s="5" t="s">
        <v>6520</v>
      </c>
      <c r="F1918" s="10">
        <v>1921</v>
      </c>
      <c r="G1918" s="10" t="s">
        <v>68</v>
      </c>
      <c r="H1918" s="10"/>
      <c r="I1918" s="10">
        <v>1300</v>
      </c>
      <c r="J1918" s="10" t="s">
        <v>17</v>
      </c>
      <c r="K1918" s="10"/>
      <c r="L1918" s="10" t="s">
        <v>22</v>
      </c>
      <c r="M1918" s="11">
        <v>2</v>
      </c>
      <c r="N1918" s="10">
        <v>1.5</v>
      </c>
      <c r="O1918" s="12" t="s">
        <v>6521</v>
      </c>
      <c r="P1918" s="11">
        <f ca="1">IFERROR(__xludf.DUMMYFUNCTION("COUNTA(SPLIT(Q1918,"" ""))"),148)</f>
        <v>148</v>
      </c>
      <c r="Q1918" s="11">
        <v>6</v>
      </c>
      <c r="R1918" s="11">
        <f ca="1">IFERROR(__xludf.DUMMYFUNCTION("COUNTA(SPLIT($Q1918,CHAR(10),FALSE))"),1)</f>
        <v>1</v>
      </c>
      <c r="S1918" s="2">
        <v>-0.76765556999999995</v>
      </c>
      <c r="T1918" s="2">
        <v>0.46161521700000002</v>
      </c>
      <c r="U1918" s="2">
        <v>48.61</v>
      </c>
      <c r="V1918" s="2">
        <v>12.61</v>
      </c>
      <c r="W1918" s="2">
        <v>14.13</v>
      </c>
      <c r="X1918" s="2">
        <v>15</v>
      </c>
      <c r="Y1918" s="2">
        <v>9.98</v>
      </c>
      <c r="Z1918" s="2">
        <v>0.30259999999999998</v>
      </c>
      <c r="AA1918" s="2">
        <v>0.31167</v>
      </c>
      <c r="AB1918" s="2">
        <v>3.1141766409999998</v>
      </c>
    </row>
    <row r="1919" spans="1:28" x14ac:dyDescent="0.2">
      <c r="A1919" s="8">
        <v>3663</v>
      </c>
      <c r="B1919" s="5" t="s">
        <v>6522</v>
      </c>
      <c r="C1919" s="5" t="s">
        <v>6523</v>
      </c>
      <c r="D1919" s="5" t="s">
        <v>6524</v>
      </c>
      <c r="E1919" s="5" t="s">
        <v>6195</v>
      </c>
      <c r="F1919" s="10">
        <v>1921</v>
      </c>
      <c r="G1919" s="10" t="s">
        <v>16</v>
      </c>
      <c r="H1919" s="10"/>
      <c r="I1919" s="10">
        <v>1100</v>
      </c>
      <c r="J1919" s="10" t="s">
        <v>17</v>
      </c>
      <c r="K1919" s="10"/>
      <c r="L1919" s="10" t="s">
        <v>18</v>
      </c>
      <c r="M1919" s="11">
        <v>1</v>
      </c>
      <c r="N1919" s="10">
        <v>1</v>
      </c>
      <c r="O1919" s="12" t="s">
        <v>6525</v>
      </c>
      <c r="P1919" s="11">
        <f ca="1">IFERROR(__xludf.DUMMYFUNCTION("COUNTA(SPLIT(Q1919,"" ""))"),163)</f>
        <v>163</v>
      </c>
      <c r="Q1919" s="11">
        <v>6</v>
      </c>
      <c r="R1919" s="11">
        <f ca="1">IFERROR(__xludf.DUMMYFUNCTION("COUNTA(SPLIT($Q1919,CHAR(10),FALSE))"),2)</f>
        <v>2</v>
      </c>
      <c r="S1919" s="2">
        <v>-1.54428469</v>
      </c>
      <c r="T1919" s="2">
        <v>0.47739599599999999</v>
      </c>
      <c r="U1919" s="2">
        <v>77.010000000000005</v>
      </c>
      <c r="V1919" s="2">
        <v>9.27</v>
      </c>
      <c r="W1919" s="2">
        <v>11.4</v>
      </c>
      <c r="X1919" s="2">
        <v>7</v>
      </c>
      <c r="Y1919" s="2">
        <v>7.31</v>
      </c>
      <c r="Z1919" s="2">
        <v>0.14226</v>
      </c>
      <c r="AA1919" s="2">
        <v>0.18521000000000001</v>
      </c>
      <c r="AB1919" s="2">
        <v>9.5038624889999994</v>
      </c>
    </row>
    <row r="1920" spans="1:28" x14ac:dyDescent="0.2">
      <c r="A1920" s="8">
        <v>3664</v>
      </c>
      <c r="B1920" s="5" t="s">
        <v>6526</v>
      </c>
      <c r="C1920" s="5" t="s">
        <v>6527</v>
      </c>
      <c r="D1920" s="5" t="s">
        <v>2855</v>
      </c>
      <c r="E1920" s="5" t="s">
        <v>6528</v>
      </c>
      <c r="F1920" s="10">
        <v>1921</v>
      </c>
      <c r="G1920" s="10" t="s">
        <v>68</v>
      </c>
      <c r="H1920" s="10"/>
      <c r="I1920" s="10">
        <v>1100</v>
      </c>
      <c r="J1920" s="10" t="s">
        <v>17</v>
      </c>
      <c r="K1920" s="10"/>
      <c r="L1920" s="10" t="s">
        <v>18</v>
      </c>
      <c r="M1920" s="11">
        <v>1</v>
      </c>
      <c r="N1920" s="10">
        <v>1</v>
      </c>
      <c r="O1920" s="12" t="s">
        <v>6529</v>
      </c>
      <c r="P1920" s="11">
        <f ca="1">IFERROR(__xludf.DUMMYFUNCTION("COUNTA(SPLIT(Q1920,"" ""))"),159)</f>
        <v>159</v>
      </c>
      <c r="Q1920" s="11">
        <v>8</v>
      </c>
      <c r="R1920" s="11">
        <f ca="1">IFERROR(__xludf.DUMMYFUNCTION("COUNTA(SPLIT($Q1920,CHAR(10),FALSE))"),1)</f>
        <v>1</v>
      </c>
      <c r="S1920" s="2">
        <v>-1.31374463</v>
      </c>
      <c r="T1920" s="2">
        <v>0.50549367300000003</v>
      </c>
      <c r="U1920" s="2">
        <v>52.23</v>
      </c>
      <c r="V1920" s="2">
        <v>10.94</v>
      </c>
      <c r="W1920" s="2">
        <v>11.06</v>
      </c>
      <c r="X1920" s="2">
        <v>14</v>
      </c>
      <c r="Y1920" s="2">
        <v>7.89</v>
      </c>
      <c r="Z1920" s="2">
        <v>0.28724</v>
      </c>
      <c r="AA1920" s="2">
        <v>0.30553000000000002</v>
      </c>
      <c r="AB1920" s="2">
        <v>11.41635374</v>
      </c>
    </row>
    <row r="1921" spans="1:28" x14ac:dyDescent="0.2">
      <c r="A1921" s="8">
        <v>3665</v>
      </c>
      <c r="B1921" s="5" t="s">
        <v>6530</v>
      </c>
      <c r="C1921" s="5" t="s">
        <v>6531</v>
      </c>
      <c r="D1921" s="5" t="s">
        <v>6524</v>
      </c>
      <c r="E1921" s="5" t="s">
        <v>6195</v>
      </c>
      <c r="F1921" s="10">
        <v>1921</v>
      </c>
      <c r="G1921" s="10" t="s">
        <v>16</v>
      </c>
      <c r="H1921" s="10"/>
      <c r="I1921" s="10">
        <v>900</v>
      </c>
      <c r="J1921" s="10" t="s">
        <v>51</v>
      </c>
      <c r="K1921" s="10"/>
      <c r="L1921" s="10" t="s">
        <v>22</v>
      </c>
      <c r="M1921" s="11">
        <v>2</v>
      </c>
      <c r="N1921" s="10">
        <v>2</v>
      </c>
      <c r="O1921" s="12" t="s">
        <v>6532</v>
      </c>
      <c r="P1921" s="11">
        <f ca="1">IFERROR(__xludf.DUMMYFUNCTION("COUNTA(SPLIT(Q1921,"" ""))"),169)</f>
        <v>169</v>
      </c>
      <c r="Q1921" s="11">
        <v>11</v>
      </c>
      <c r="R1921" s="11">
        <f ca="1">IFERROR(__xludf.DUMMYFUNCTION("COUNTA(SPLIT($Q1921,CHAR(10),FALSE))"),2)</f>
        <v>2</v>
      </c>
      <c r="S1921" s="2">
        <v>-2.4836284E-2</v>
      </c>
      <c r="T1921" s="2">
        <v>0.48860394000000001</v>
      </c>
      <c r="U1921" s="2">
        <v>85.68</v>
      </c>
      <c r="V1921" s="2">
        <v>5.17</v>
      </c>
      <c r="W1921" s="2">
        <v>6.35</v>
      </c>
      <c r="X1921" s="2">
        <v>7</v>
      </c>
      <c r="Y1921" s="2">
        <v>6.62</v>
      </c>
      <c r="Z1921" s="2">
        <v>9.6310000000000007E-2</v>
      </c>
      <c r="AA1921" s="2">
        <v>0.11584</v>
      </c>
      <c r="AB1921" s="2">
        <v>10.61891849</v>
      </c>
    </row>
    <row r="1922" spans="1:28" x14ac:dyDescent="0.2">
      <c r="A1922" s="8">
        <v>3667</v>
      </c>
      <c r="B1922" s="5" t="s">
        <v>6473</v>
      </c>
      <c r="C1922" s="5" t="s">
        <v>6533</v>
      </c>
      <c r="D1922" s="5" t="s">
        <v>6475</v>
      </c>
      <c r="E1922" s="5" t="s">
        <v>6476</v>
      </c>
      <c r="F1922" s="10">
        <v>1921</v>
      </c>
      <c r="G1922" s="10" t="s">
        <v>16</v>
      </c>
      <c r="H1922" s="10"/>
      <c r="I1922" s="10">
        <v>700</v>
      </c>
      <c r="J1922" s="10" t="s">
        <v>17</v>
      </c>
      <c r="K1922" s="10"/>
      <c r="L1922" s="10" t="s">
        <v>18</v>
      </c>
      <c r="M1922" s="11">
        <v>1</v>
      </c>
      <c r="N1922" s="10">
        <v>1</v>
      </c>
      <c r="O1922" s="12" t="s">
        <v>6534</v>
      </c>
      <c r="P1922" s="11">
        <f ca="1">IFERROR(__xludf.DUMMYFUNCTION("COUNTA(SPLIT(Q1922,"" ""))"),169)</f>
        <v>169</v>
      </c>
      <c r="Q1922" s="11">
        <v>15</v>
      </c>
      <c r="R1922" s="11">
        <f ca="1">IFERROR(__xludf.DUMMYFUNCTION("COUNTA(SPLIT($Q1922,CHAR(10),FALSE))"),1)</f>
        <v>1</v>
      </c>
      <c r="S1922" s="2">
        <v>-1.715521981</v>
      </c>
      <c r="T1922" s="2">
        <v>0.472144222</v>
      </c>
      <c r="U1922" s="2">
        <v>87.34</v>
      </c>
      <c r="V1922" s="2">
        <v>3.89</v>
      </c>
      <c r="W1922" s="2">
        <v>3.94</v>
      </c>
      <c r="X1922" s="2">
        <v>8</v>
      </c>
      <c r="Y1922" s="2">
        <v>5.96</v>
      </c>
      <c r="Z1922" s="2">
        <v>0.10170999999999999</v>
      </c>
      <c r="AA1922" s="2">
        <v>0.11154</v>
      </c>
      <c r="AB1922" s="2">
        <v>18.154641380000001</v>
      </c>
    </row>
    <row r="1923" spans="1:28" x14ac:dyDescent="0.2">
      <c r="A1923" s="8">
        <v>3668</v>
      </c>
      <c r="B1923" s="5" t="s">
        <v>6535</v>
      </c>
      <c r="C1923" s="5" t="s">
        <v>6536</v>
      </c>
      <c r="D1923" s="5"/>
      <c r="E1923" s="5" t="s">
        <v>6537</v>
      </c>
      <c r="F1923" s="10">
        <v>1921</v>
      </c>
      <c r="G1923" s="10" t="s">
        <v>16</v>
      </c>
      <c r="H1923" s="10"/>
      <c r="I1923" s="10">
        <v>1100</v>
      </c>
      <c r="J1923" s="10" t="s">
        <v>17</v>
      </c>
      <c r="K1923" s="10"/>
      <c r="L1923" s="10" t="s">
        <v>22</v>
      </c>
      <c r="M1923" s="11">
        <v>2</v>
      </c>
      <c r="N1923" s="10">
        <v>2</v>
      </c>
      <c r="O1923" s="12" t="s">
        <v>6538</v>
      </c>
      <c r="P1923" s="11">
        <f ca="1">IFERROR(__xludf.DUMMYFUNCTION("COUNTA(SPLIT(Q1923,"" ""))"),173)</f>
        <v>173</v>
      </c>
      <c r="Q1923" s="11">
        <v>8</v>
      </c>
      <c r="R1923" s="11">
        <f ca="1">IFERROR(__xludf.DUMMYFUNCTION("COUNTA(SPLIT($Q1923,CHAR(10),FALSE))"),1)</f>
        <v>1</v>
      </c>
      <c r="S1923" s="2">
        <v>-0.87311210500000003</v>
      </c>
      <c r="T1923" s="2">
        <v>0.48336197400000003</v>
      </c>
      <c r="U1923" s="2">
        <v>73.39</v>
      </c>
      <c r="V1923" s="2">
        <v>8.4</v>
      </c>
      <c r="W1923" s="2">
        <v>8.9700000000000006</v>
      </c>
      <c r="X1923" s="2">
        <v>10</v>
      </c>
      <c r="Y1923" s="2">
        <v>7.99</v>
      </c>
      <c r="Z1923" s="2">
        <v>0.11781999999999999</v>
      </c>
      <c r="AA1923" s="2">
        <v>0.1229</v>
      </c>
      <c r="AB1923" s="2">
        <v>17.243752480000001</v>
      </c>
    </row>
    <row r="1924" spans="1:28" x14ac:dyDescent="0.2">
      <c r="A1924" s="8">
        <v>3669</v>
      </c>
      <c r="B1924" s="5" t="s">
        <v>6539</v>
      </c>
      <c r="C1924" s="5" t="s">
        <v>6540</v>
      </c>
      <c r="D1924" s="5" t="s">
        <v>6512</v>
      </c>
      <c r="E1924" s="5" t="s">
        <v>6195</v>
      </c>
      <c r="F1924" s="10">
        <v>1921</v>
      </c>
      <c r="G1924" s="10" t="s">
        <v>16</v>
      </c>
      <c r="H1924" s="10"/>
      <c r="I1924" s="10">
        <v>1300</v>
      </c>
      <c r="J1924" s="10" t="s">
        <v>17</v>
      </c>
      <c r="K1924" s="10"/>
      <c r="L1924" s="10" t="s">
        <v>18</v>
      </c>
      <c r="M1924" s="11">
        <v>1</v>
      </c>
      <c r="N1924" s="10">
        <v>1</v>
      </c>
      <c r="O1924" s="12" t="s">
        <v>6541</v>
      </c>
      <c r="P1924" s="11">
        <f ca="1">IFERROR(__xludf.DUMMYFUNCTION("COUNTA(SPLIT(Q1924,"" ""))"),199)</f>
        <v>199</v>
      </c>
      <c r="Q1924" s="11">
        <v>9</v>
      </c>
      <c r="R1924" s="11">
        <f ca="1">IFERROR(__xludf.DUMMYFUNCTION("COUNTA(SPLIT($Q1924,CHAR(10),FALSE))"),2)</f>
        <v>2</v>
      </c>
      <c r="S1924" s="2">
        <v>-2.1503878680000001</v>
      </c>
      <c r="T1924" s="2">
        <v>0.47890523600000001</v>
      </c>
      <c r="U1924" s="2">
        <v>57.99</v>
      </c>
      <c r="V1924" s="2">
        <v>10.75</v>
      </c>
      <c r="W1924" s="2">
        <v>12.64</v>
      </c>
      <c r="X1924" s="2">
        <v>12</v>
      </c>
      <c r="Y1924" s="2">
        <v>8.66</v>
      </c>
      <c r="Z1924" s="2">
        <v>0.37773000000000001</v>
      </c>
      <c r="AA1924" s="2">
        <v>0.33806000000000003</v>
      </c>
      <c r="AB1924" s="2">
        <v>2.0595538969999998</v>
      </c>
    </row>
    <row r="1925" spans="1:28" x14ac:dyDescent="0.2">
      <c r="A1925" s="8">
        <v>3670</v>
      </c>
      <c r="B1925" s="5" t="s">
        <v>6542</v>
      </c>
      <c r="C1925" s="5" t="s">
        <v>6543</v>
      </c>
      <c r="D1925" s="5" t="s">
        <v>6524</v>
      </c>
      <c r="E1925" s="5" t="s">
        <v>6195</v>
      </c>
      <c r="F1925" s="10">
        <v>1921</v>
      </c>
      <c r="G1925" s="10" t="s">
        <v>16</v>
      </c>
      <c r="H1925" s="10"/>
      <c r="I1925" s="10">
        <v>900</v>
      </c>
      <c r="J1925" s="10" t="s">
        <v>17</v>
      </c>
      <c r="K1925" s="10"/>
      <c r="L1925" s="10" t="s">
        <v>22</v>
      </c>
      <c r="M1925" s="11">
        <v>2</v>
      </c>
      <c r="N1925" s="10">
        <v>1.5</v>
      </c>
      <c r="O1925" s="12" t="s">
        <v>6544</v>
      </c>
      <c r="P1925" s="11">
        <f ca="1">IFERROR(__xludf.DUMMYFUNCTION("COUNTA(SPLIT(Q1925,"" ""))"),145)</f>
        <v>145</v>
      </c>
      <c r="Q1925" s="11">
        <v>4</v>
      </c>
      <c r="R1925" s="11">
        <f ca="1">IFERROR(__xludf.DUMMYFUNCTION("COUNTA(SPLIT($Q1925,CHAR(10),FALSE))"),2)</f>
        <v>2</v>
      </c>
      <c r="S1925" s="2">
        <v>-2.0715665649999999</v>
      </c>
      <c r="T1925" s="2">
        <v>0.49054959399999998</v>
      </c>
      <c r="U1925" s="2">
        <v>41.77</v>
      </c>
      <c r="V1925" s="2">
        <v>16.559999999999999</v>
      </c>
      <c r="W1925" s="2">
        <v>19.75</v>
      </c>
      <c r="X1925" s="2">
        <v>15</v>
      </c>
      <c r="Y1925" s="2">
        <v>9.76</v>
      </c>
      <c r="Z1925" s="2">
        <v>0.31172</v>
      </c>
      <c r="AA1925" s="2">
        <v>0.32441999999999999</v>
      </c>
      <c r="AB1925" s="2">
        <v>1.5160876990000001</v>
      </c>
    </row>
    <row r="1926" spans="1:28" x14ac:dyDescent="0.2">
      <c r="A1926" s="8">
        <v>3671</v>
      </c>
      <c r="B1926" s="5" t="s">
        <v>6545</v>
      </c>
      <c r="C1926" s="5" t="s">
        <v>6546</v>
      </c>
      <c r="D1926" s="5"/>
      <c r="E1926" s="5" t="s">
        <v>6547</v>
      </c>
      <c r="F1926" s="10">
        <v>1921</v>
      </c>
      <c r="G1926" s="10" t="s">
        <v>16</v>
      </c>
      <c r="H1926" s="10"/>
      <c r="I1926" s="10">
        <v>1300</v>
      </c>
      <c r="J1926" s="10" t="s">
        <v>17</v>
      </c>
      <c r="K1926" s="10"/>
      <c r="L1926" s="10" t="s">
        <v>22</v>
      </c>
      <c r="M1926" s="11">
        <v>2</v>
      </c>
      <c r="N1926" s="10">
        <v>2</v>
      </c>
      <c r="O1926" s="12" t="s">
        <v>6548</v>
      </c>
      <c r="P1926" s="11">
        <f ca="1">IFERROR(__xludf.DUMMYFUNCTION("COUNTA(SPLIT(Q1926,"" ""))"),185)</f>
        <v>185</v>
      </c>
      <c r="Q1926" s="11">
        <v>2</v>
      </c>
      <c r="R1926" s="11">
        <f ca="1">IFERROR(__xludf.DUMMYFUNCTION("COUNTA(SPLIT($Q1926,CHAR(10),FALSE))"),2)</f>
        <v>2</v>
      </c>
      <c r="S1926" s="2">
        <v>-2.5634576569999998</v>
      </c>
      <c r="T1926" s="2">
        <v>0.62235045200000005</v>
      </c>
      <c r="U1926" s="2">
        <v>0.61</v>
      </c>
      <c r="V1926" s="2">
        <v>28.66</v>
      </c>
      <c r="W1926" s="2">
        <v>34.36</v>
      </c>
      <c r="X1926" s="2">
        <v>18</v>
      </c>
      <c r="Y1926" s="2">
        <v>12.39</v>
      </c>
      <c r="Z1926" s="2">
        <v>0.50004999999999999</v>
      </c>
      <c r="AA1926" s="2">
        <v>0.50339999999999996</v>
      </c>
      <c r="AB1926" s="2">
        <v>-4.3808988849999997</v>
      </c>
    </row>
    <row r="1927" spans="1:28" x14ac:dyDescent="0.2">
      <c r="A1927" s="8">
        <v>3672</v>
      </c>
      <c r="B1927" s="5" t="s">
        <v>6549</v>
      </c>
      <c r="C1927" s="5" t="s">
        <v>6550</v>
      </c>
      <c r="D1927" s="5" t="s">
        <v>6512</v>
      </c>
      <c r="E1927" s="5" t="s">
        <v>6195</v>
      </c>
      <c r="F1927" s="10">
        <v>1921</v>
      </c>
      <c r="G1927" s="10" t="s">
        <v>16</v>
      </c>
      <c r="H1927" s="10"/>
      <c r="I1927" s="10">
        <v>900</v>
      </c>
      <c r="J1927" s="10" t="s">
        <v>17</v>
      </c>
      <c r="K1927" s="10"/>
      <c r="L1927" s="10" t="s">
        <v>18</v>
      </c>
      <c r="M1927" s="11">
        <v>1</v>
      </c>
      <c r="N1927" s="10">
        <v>1</v>
      </c>
      <c r="O1927" s="12" t="s">
        <v>6551</v>
      </c>
      <c r="P1927" s="11">
        <f ca="1">IFERROR(__xludf.DUMMYFUNCTION("COUNTA(SPLIT(Q1927,"" ""))"),169)</f>
        <v>169</v>
      </c>
      <c r="Q1927" s="11">
        <v>8</v>
      </c>
      <c r="R1927" s="11">
        <f ca="1">IFERROR(__xludf.DUMMYFUNCTION("COUNTA(SPLIT($Q1927,CHAR(10),FALSE))"),1)</f>
        <v>1</v>
      </c>
      <c r="S1927" s="2">
        <v>-0.82431297599999998</v>
      </c>
      <c r="T1927" s="2">
        <v>0.47636485000000001</v>
      </c>
      <c r="U1927" s="2">
        <v>76.760000000000005</v>
      </c>
      <c r="V1927" s="2">
        <v>7.8</v>
      </c>
      <c r="W1927" s="2">
        <v>8.1199999999999992</v>
      </c>
      <c r="X1927" s="2">
        <v>8</v>
      </c>
      <c r="Y1927" s="2">
        <v>6.37</v>
      </c>
      <c r="Z1927" s="2">
        <v>0.11616</v>
      </c>
      <c r="AA1927" s="2">
        <v>0.13732</v>
      </c>
      <c r="AB1927" s="2">
        <v>16.810537870000001</v>
      </c>
    </row>
    <row r="1928" spans="1:28" x14ac:dyDescent="0.2">
      <c r="A1928" s="8">
        <v>3673</v>
      </c>
      <c r="B1928" s="5" t="s">
        <v>6552</v>
      </c>
      <c r="C1928" s="5" t="s">
        <v>6553</v>
      </c>
      <c r="D1928" s="5" t="s">
        <v>6524</v>
      </c>
      <c r="E1928" s="5" t="s">
        <v>6195</v>
      </c>
      <c r="F1928" s="10">
        <v>1921</v>
      </c>
      <c r="G1928" s="10" t="s">
        <v>16</v>
      </c>
      <c r="H1928" s="10"/>
      <c r="I1928" s="10">
        <v>1100</v>
      </c>
      <c r="J1928" s="10" t="s">
        <v>17</v>
      </c>
      <c r="K1928" s="10"/>
      <c r="L1928" s="10" t="s">
        <v>18</v>
      </c>
      <c r="M1928" s="11">
        <v>1</v>
      </c>
      <c r="N1928" s="10">
        <v>1</v>
      </c>
      <c r="O1928" s="12" t="s">
        <v>6554</v>
      </c>
      <c r="P1928" s="11">
        <f ca="1">IFERROR(__xludf.DUMMYFUNCTION("COUNTA(SPLIT(Q1928,"" ""))"),198)</f>
        <v>198</v>
      </c>
      <c r="Q1928" s="11">
        <v>10</v>
      </c>
      <c r="R1928" s="11">
        <f ca="1">IFERROR(__xludf.DUMMYFUNCTION("COUNTA(SPLIT($Q1928,CHAR(10),FALSE))"),2)</f>
        <v>2</v>
      </c>
      <c r="S1928" s="2">
        <v>-1.6452862530000001</v>
      </c>
      <c r="T1928" s="2">
        <v>0.45587045799999998</v>
      </c>
      <c r="U1928" s="2">
        <v>65.22</v>
      </c>
      <c r="V1928" s="2">
        <v>9.16</v>
      </c>
      <c r="W1928" s="2">
        <v>8.5299999999999994</v>
      </c>
      <c r="X1928" s="2">
        <v>11</v>
      </c>
      <c r="Y1928" s="2">
        <v>7.23</v>
      </c>
      <c r="Z1928" s="2">
        <v>0.23730000000000001</v>
      </c>
      <c r="AA1928" s="2">
        <v>0.22683</v>
      </c>
      <c r="AB1928" s="2">
        <v>11.68792854</v>
      </c>
    </row>
    <row r="1929" spans="1:28" x14ac:dyDescent="0.2">
      <c r="A1929" s="8">
        <v>3675</v>
      </c>
      <c r="B1929" s="5" t="s">
        <v>6555</v>
      </c>
      <c r="C1929" s="5" t="s">
        <v>6556</v>
      </c>
      <c r="D1929" s="5" t="s">
        <v>6194</v>
      </c>
      <c r="E1929" s="5" t="s">
        <v>6195</v>
      </c>
      <c r="F1929" s="10">
        <v>1921</v>
      </c>
      <c r="G1929" s="10" t="s">
        <v>16</v>
      </c>
      <c r="H1929" s="10"/>
      <c r="I1929" s="10">
        <v>900</v>
      </c>
      <c r="J1929" s="10" t="s">
        <v>17</v>
      </c>
      <c r="K1929" s="10"/>
      <c r="L1929" s="10" t="s">
        <v>22</v>
      </c>
      <c r="M1929" s="11">
        <v>2</v>
      </c>
      <c r="N1929" s="10">
        <v>2</v>
      </c>
      <c r="O1929" s="12" t="s">
        <v>6557</v>
      </c>
      <c r="P1929" s="11">
        <f ca="1">IFERROR(__xludf.DUMMYFUNCTION("COUNTA(SPLIT(Q1929,"" ""))"),192)</f>
        <v>192</v>
      </c>
      <c r="Q1929" s="11">
        <v>12</v>
      </c>
      <c r="R1929" s="11">
        <f ca="1">IFERROR(__xludf.DUMMYFUNCTION("COUNTA(SPLIT($Q1929,CHAR(10),FALSE))"),2)</f>
        <v>2</v>
      </c>
      <c r="S1929" s="2">
        <v>-2.8253369749999999</v>
      </c>
      <c r="T1929" s="2">
        <v>0.61532969599999998</v>
      </c>
      <c r="U1929" s="2">
        <v>64.22</v>
      </c>
      <c r="V1929" s="2">
        <v>8.36</v>
      </c>
      <c r="W1929" s="2">
        <v>9.9700000000000006</v>
      </c>
      <c r="X1929" s="2">
        <v>11</v>
      </c>
      <c r="Y1929" s="2">
        <v>8.07</v>
      </c>
      <c r="Z1929" s="2">
        <v>0.26848</v>
      </c>
      <c r="AA1929" s="2">
        <v>0.24546999999999999</v>
      </c>
      <c r="AB1929" s="2">
        <v>12.321663989999999</v>
      </c>
    </row>
    <row r="1930" spans="1:28" x14ac:dyDescent="0.2">
      <c r="A1930" s="8">
        <v>3676</v>
      </c>
      <c r="B1930" s="5" t="s">
        <v>6558</v>
      </c>
      <c r="C1930" s="5" t="s">
        <v>6559</v>
      </c>
      <c r="D1930" s="5" t="s">
        <v>6512</v>
      </c>
      <c r="E1930" s="5" t="s">
        <v>6195</v>
      </c>
      <c r="F1930" s="10">
        <v>1921</v>
      </c>
      <c r="G1930" s="10" t="s">
        <v>16</v>
      </c>
      <c r="H1930" s="10"/>
      <c r="I1930" s="10">
        <v>900</v>
      </c>
      <c r="J1930" s="10" t="s">
        <v>17</v>
      </c>
      <c r="K1930" s="10"/>
      <c r="L1930" s="10" t="s">
        <v>22</v>
      </c>
      <c r="M1930" s="11">
        <v>2</v>
      </c>
      <c r="N1930" s="10">
        <v>2</v>
      </c>
      <c r="O1930" s="12" t="s">
        <v>6560</v>
      </c>
      <c r="P1930" s="11">
        <f ca="1">IFERROR(__xludf.DUMMYFUNCTION("COUNTA(SPLIT(Q1930,"" ""))"),179)</f>
        <v>179</v>
      </c>
      <c r="Q1930" s="11">
        <v>11</v>
      </c>
      <c r="R1930" s="11">
        <f ca="1">IFERROR(__xludf.DUMMYFUNCTION("COUNTA(SPLIT($Q1930,CHAR(10),FALSE))"),1)</f>
        <v>1</v>
      </c>
      <c r="S1930" s="2">
        <v>-1.506979633</v>
      </c>
      <c r="T1930" s="2">
        <v>0.48324361599999999</v>
      </c>
      <c r="U1930" s="2">
        <v>77.430000000000007</v>
      </c>
      <c r="V1930" s="2">
        <v>6.53</v>
      </c>
      <c r="W1930" s="2">
        <v>7.88</v>
      </c>
      <c r="X1930" s="2">
        <v>8</v>
      </c>
      <c r="Y1930" s="2">
        <v>7.34</v>
      </c>
      <c r="Z1930" s="2">
        <v>0.31061</v>
      </c>
      <c r="AA1930" s="2">
        <v>0.29110999999999998</v>
      </c>
      <c r="AB1930" s="2">
        <v>10.003460219999999</v>
      </c>
    </row>
    <row r="1931" spans="1:28" x14ac:dyDescent="0.2">
      <c r="A1931" s="8">
        <v>3677</v>
      </c>
      <c r="B1931" s="5" t="s">
        <v>6561</v>
      </c>
      <c r="C1931" s="5" t="s">
        <v>6562</v>
      </c>
      <c r="D1931" s="5" t="s">
        <v>6524</v>
      </c>
      <c r="E1931" s="5" t="s">
        <v>6195</v>
      </c>
      <c r="F1931" s="10">
        <v>1921</v>
      </c>
      <c r="G1931" s="10" t="s">
        <v>16</v>
      </c>
      <c r="H1931" s="10"/>
      <c r="I1931" s="10">
        <v>1100</v>
      </c>
      <c r="J1931" s="10" t="s">
        <v>17</v>
      </c>
      <c r="K1931" s="10"/>
      <c r="L1931" s="10" t="s">
        <v>18</v>
      </c>
      <c r="M1931" s="11">
        <v>1</v>
      </c>
      <c r="N1931" s="10">
        <v>1</v>
      </c>
      <c r="O1931" s="12" t="s">
        <v>6563</v>
      </c>
      <c r="P1931" s="11">
        <f ca="1">IFERROR(__xludf.DUMMYFUNCTION("COUNTA(SPLIT(Q1931,"" ""))"),190)</f>
        <v>190</v>
      </c>
      <c r="Q1931" s="11">
        <v>13</v>
      </c>
      <c r="R1931" s="11">
        <f ca="1">IFERROR(__xludf.DUMMYFUNCTION("COUNTA(SPLIT($Q1931,CHAR(10),FALSE))"),2)</f>
        <v>2</v>
      </c>
      <c r="S1931" s="2">
        <v>-2.0818518190000002</v>
      </c>
      <c r="T1931" s="2">
        <v>0.51304113699999998</v>
      </c>
      <c r="U1931" s="2">
        <v>73.069999999999993</v>
      </c>
      <c r="V1931" s="2">
        <v>6.77</v>
      </c>
      <c r="W1931" s="2">
        <v>7.39</v>
      </c>
      <c r="X1931" s="2">
        <v>9</v>
      </c>
      <c r="Y1931" s="2">
        <v>7.55</v>
      </c>
      <c r="Z1931" s="2">
        <v>0.28516999999999998</v>
      </c>
      <c r="AA1931" s="2">
        <v>0.26036999999999999</v>
      </c>
      <c r="AB1931" s="2">
        <v>2.7267314640000002</v>
      </c>
    </row>
    <row r="1932" spans="1:28" x14ac:dyDescent="0.2">
      <c r="A1932" s="8">
        <v>3678</v>
      </c>
      <c r="B1932" s="5" t="s">
        <v>6350</v>
      </c>
      <c r="C1932" s="5" t="s">
        <v>6564</v>
      </c>
      <c r="D1932" s="5"/>
      <c r="E1932" s="5" t="s">
        <v>6565</v>
      </c>
      <c r="F1932" s="10">
        <v>1920</v>
      </c>
      <c r="G1932" s="10" t="s">
        <v>16</v>
      </c>
      <c r="H1932" s="10"/>
      <c r="I1932" s="10">
        <v>900</v>
      </c>
      <c r="J1932" s="10" t="s">
        <v>17</v>
      </c>
      <c r="K1932" s="10"/>
      <c r="L1932" s="10" t="s">
        <v>22</v>
      </c>
      <c r="M1932" s="11">
        <v>2</v>
      </c>
      <c r="N1932" s="10">
        <v>2</v>
      </c>
      <c r="O1932" s="12" t="s">
        <v>6566</v>
      </c>
      <c r="P1932" s="11">
        <f ca="1">IFERROR(__xludf.DUMMYFUNCTION("COUNTA(SPLIT(Q1932,"" ""))"),182)</f>
        <v>182</v>
      </c>
      <c r="Q1932" s="11">
        <v>12</v>
      </c>
      <c r="R1932" s="11">
        <f ca="1">IFERROR(__xludf.DUMMYFUNCTION("COUNTA(SPLIT($Q1932,CHAR(10),FALSE))"),5)</f>
        <v>5</v>
      </c>
      <c r="S1932" s="2">
        <v>-2.1352451299999999</v>
      </c>
      <c r="T1932" s="2">
        <v>0.50251089500000001</v>
      </c>
      <c r="U1932" s="2">
        <v>52.77</v>
      </c>
      <c r="V1932" s="2">
        <v>10.1</v>
      </c>
      <c r="W1932" s="2">
        <v>10.44</v>
      </c>
      <c r="X1932" s="2">
        <v>12</v>
      </c>
      <c r="Y1932" s="2">
        <v>9.14</v>
      </c>
      <c r="Z1932" s="2">
        <v>0.20782</v>
      </c>
      <c r="AA1932" s="2">
        <v>0.20269999999999999</v>
      </c>
      <c r="AB1932" s="2">
        <v>9.7814210490000004</v>
      </c>
    </row>
    <row r="1933" spans="1:28" x14ac:dyDescent="0.2">
      <c r="A1933" s="8">
        <v>3680</v>
      </c>
      <c r="B1933" s="5" t="s">
        <v>6567</v>
      </c>
      <c r="C1933" s="5" t="s">
        <v>6568</v>
      </c>
      <c r="D1933" s="5"/>
      <c r="E1933" s="5" t="s">
        <v>6569</v>
      </c>
      <c r="F1933" s="10">
        <v>1920</v>
      </c>
      <c r="G1933" s="10" t="s">
        <v>68</v>
      </c>
      <c r="H1933" s="10"/>
      <c r="I1933" s="10">
        <v>1100</v>
      </c>
      <c r="J1933" s="10" t="s">
        <v>17</v>
      </c>
      <c r="K1933" s="10"/>
      <c r="L1933" s="10" t="s">
        <v>18</v>
      </c>
      <c r="M1933" s="11">
        <v>1</v>
      </c>
      <c r="N1933" s="10">
        <v>1</v>
      </c>
      <c r="O1933" s="12" t="s">
        <v>6570</v>
      </c>
      <c r="P1933" s="11">
        <f ca="1">IFERROR(__xludf.DUMMYFUNCTION("COUNTA(SPLIT(Q1933,"" ""))"),172)</f>
        <v>172</v>
      </c>
      <c r="Q1933" s="11">
        <v>6</v>
      </c>
      <c r="R1933" s="11">
        <f ca="1">IFERROR(__xludf.DUMMYFUNCTION("COUNTA(SPLIT($Q1933,CHAR(10),FALSE))"),2)</f>
        <v>2</v>
      </c>
      <c r="S1933" s="2">
        <v>-0.98992191500000004</v>
      </c>
      <c r="T1933" s="2">
        <v>0.44103908800000002</v>
      </c>
      <c r="U1933" s="2">
        <v>72.87</v>
      </c>
      <c r="V1933" s="2">
        <v>10.3</v>
      </c>
      <c r="W1933" s="2">
        <v>11.95</v>
      </c>
      <c r="X1933" s="2">
        <v>9</v>
      </c>
      <c r="Y1933" s="2">
        <v>7.25</v>
      </c>
      <c r="Z1933" s="2">
        <v>0.22001999999999999</v>
      </c>
      <c r="AA1933" s="2">
        <v>0.23884</v>
      </c>
      <c r="AB1933" s="2">
        <v>14.486204860000001</v>
      </c>
    </row>
    <row r="1934" spans="1:28" x14ac:dyDescent="0.2">
      <c r="A1934" s="8">
        <v>3681</v>
      </c>
      <c r="B1934" s="5" t="s">
        <v>6571</v>
      </c>
      <c r="C1934" s="5" t="s">
        <v>6572</v>
      </c>
      <c r="D1934" s="5"/>
      <c r="E1934" s="5" t="s">
        <v>6573</v>
      </c>
      <c r="F1934" s="10">
        <v>1920</v>
      </c>
      <c r="G1934" s="10" t="s">
        <v>16</v>
      </c>
      <c r="H1934" s="10"/>
      <c r="I1934" s="10">
        <v>700</v>
      </c>
      <c r="J1934" s="10" t="s">
        <v>17</v>
      </c>
      <c r="K1934" s="10"/>
      <c r="L1934" s="10" t="s">
        <v>22</v>
      </c>
      <c r="M1934" s="11">
        <v>2</v>
      </c>
      <c r="N1934" s="10">
        <v>2</v>
      </c>
      <c r="O1934" s="12" t="s">
        <v>6574</v>
      </c>
      <c r="P1934" s="11">
        <f ca="1">IFERROR(__xludf.DUMMYFUNCTION("COUNTA(SPLIT(Q1934,"" ""))"),189)</f>
        <v>189</v>
      </c>
      <c r="Q1934" s="11">
        <v>15</v>
      </c>
      <c r="R1934" s="11">
        <f ca="1">IFERROR(__xludf.DUMMYFUNCTION("COUNTA(SPLIT($Q1934,CHAR(10),FALSE))"),4)</f>
        <v>4</v>
      </c>
      <c r="S1934" s="2">
        <v>-1.453580337</v>
      </c>
      <c r="T1934" s="2">
        <v>0.49080797799999998</v>
      </c>
      <c r="U1934" s="2">
        <v>80.83</v>
      </c>
      <c r="V1934" s="2">
        <v>5.46</v>
      </c>
      <c r="W1934" s="2">
        <v>5.7</v>
      </c>
      <c r="X1934" s="2">
        <v>9</v>
      </c>
      <c r="Y1934" s="2">
        <v>6.91</v>
      </c>
      <c r="Z1934" s="2">
        <v>0.13417999999999999</v>
      </c>
      <c r="AA1934" s="2">
        <v>0.12561</v>
      </c>
      <c r="AB1934" s="2">
        <v>18.533700889999999</v>
      </c>
    </row>
    <row r="1935" spans="1:28" x14ac:dyDescent="0.2">
      <c r="A1935" s="8">
        <v>3682</v>
      </c>
      <c r="B1935" s="5" t="s">
        <v>6420</v>
      </c>
      <c r="C1935" s="5" t="s">
        <v>6575</v>
      </c>
      <c r="D1935" s="5"/>
      <c r="E1935" s="5" t="s">
        <v>6576</v>
      </c>
      <c r="F1935" s="10">
        <v>1920</v>
      </c>
      <c r="G1935" s="10" t="s">
        <v>16</v>
      </c>
      <c r="H1935" s="10"/>
      <c r="I1935" s="10">
        <v>1300</v>
      </c>
      <c r="J1935" s="10" t="s">
        <v>17</v>
      </c>
      <c r="K1935" s="10"/>
      <c r="L1935" s="10" t="s">
        <v>18</v>
      </c>
      <c r="M1935" s="11">
        <v>1</v>
      </c>
      <c r="N1935" s="10">
        <v>1</v>
      </c>
      <c r="O1935" s="12" t="s">
        <v>6577</v>
      </c>
      <c r="P1935" s="11">
        <f ca="1">IFERROR(__xludf.DUMMYFUNCTION("COUNTA(SPLIT(Q1935,"" ""))"),191)</f>
        <v>191</v>
      </c>
      <c r="Q1935" s="11">
        <v>8</v>
      </c>
      <c r="R1935" s="11">
        <f ca="1">IFERROR(__xludf.DUMMYFUNCTION("COUNTA(SPLIT($Q1935,CHAR(10),FALSE))"),4)</f>
        <v>4</v>
      </c>
      <c r="S1935" s="2">
        <v>-1.594174966</v>
      </c>
      <c r="T1935" s="2">
        <v>0.47075112800000002</v>
      </c>
      <c r="U1935" s="2">
        <v>68.25</v>
      </c>
      <c r="V1935" s="2">
        <v>8.26</v>
      </c>
      <c r="W1935" s="2">
        <v>9.18</v>
      </c>
      <c r="X1935" s="2">
        <v>10</v>
      </c>
      <c r="Y1935" s="2">
        <v>8.49</v>
      </c>
      <c r="Z1935" s="2">
        <v>0.2382</v>
      </c>
      <c r="AA1935" s="2">
        <v>0.21437999999999999</v>
      </c>
      <c r="AB1935" s="2">
        <v>12.29608715</v>
      </c>
    </row>
    <row r="1936" spans="1:28" x14ac:dyDescent="0.2">
      <c r="A1936" s="8">
        <v>3685</v>
      </c>
      <c r="B1936" s="5" t="s">
        <v>6578</v>
      </c>
      <c r="C1936" s="5" t="s">
        <v>6579</v>
      </c>
      <c r="D1936" s="5" t="s">
        <v>6512</v>
      </c>
      <c r="E1936" s="5" t="s">
        <v>6195</v>
      </c>
      <c r="F1936" s="10">
        <v>1920</v>
      </c>
      <c r="G1936" s="10" t="s">
        <v>16</v>
      </c>
      <c r="H1936" s="10"/>
      <c r="I1936" s="10">
        <v>900</v>
      </c>
      <c r="J1936" s="10" t="s">
        <v>17</v>
      </c>
      <c r="K1936" s="10"/>
      <c r="L1936" s="10" t="s">
        <v>22</v>
      </c>
      <c r="M1936" s="11">
        <v>2</v>
      </c>
      <c r="N1936" s="10">
        <v>2</v>
      </c>
      <c r="O1936" s="12" t="s">
        <v>6580</v>
      </c>
      <c r="P1936" s="11">
        <f ca="1">IFERROR(__xludf.DUMMYFUNCTION("COUNTA(SPLIT(Q1936,"" ""))"),197)</f>
        <v>197</v>
      </c>
      <c r="Q1936" s="11">
        <v>12</v>
      </c>
      <c r="R1936" s="11">
        <f ca="1">IFERROR(__xludf.DUMMYFUNCTION("COUNTA(SPLIT($Q1936,CHAR(10),FALSE))"),2)</f>
        <v>2</v>
      </c>
      <c r="S1936" s="2">
        <v>-2.8278455949999999</v>
      </c>
      <c r="T1936" s="2">
        <v>0.57235647899999997</v>
      </c>
      <c r="U1936" s="2">
        <v>69.599999999999994</v>
      </c>
      <c r="V1936" s="2">
        <v>7.65</v>
      </c>
      <c r="W1936" s="2">
        <v>7.7</v>
      </c>
      <c r="X1936" s="2">
        <v>10</v>
      </c>
      <c r="Y1936" s="2">
        <v>7.72</v>
      </c>
      <c r="Z1936" s="2">
        <v>0.2064</v>
      </c>
      <c r="AA1936" s="2">
        <v>0.185</v>
      </c>
      <c r="AB1936" s="2">
        <v>9.9524009469999992</v>
      </c>
    </row>
    <row r="1937" spans="1:28" x14ac:dyDescent="0.2">
      <c r="A1937" s="8">
        <v>3686</v>
      </c>
      <c r="B1937" s="5" t="s">
        <v>6581</v>
      </c>
      <c r="C1937" s="5" t="s">
        <v>6582</v>
      </c>
      <c r="D1937" s="5"/>
      <c r="E1937" s="5" t="s">
        <v>6583</v>
      </c>
      <c r="F1937" s="10">
        <v>1920</v>
      </c>
      <c r="G1937" s="10" t="s">
        <v>16</v>
      </c>
      <c r="H1937" s="10"/>
      <c r="I1937" s="10">
        <v>1300</v>
      </c>
      <c r="J1937" s="10" t="s">
        <v>17</v>
      </c>
      <c r="K1937" s="10"/>
      <c r="L1937" s="10" t="s">
        <v>22</v>
      </c>
      <c r="M1937" s="11">
        <v>2</v>
      </c>
      <c r="N1937" s="10">
        <v>2</v>
      </c>
      <c r="O1937" s="12" t="s">
        <v>6584</v>
      </c>
      <c r="P1937" s="11">
        <f ca="1">IFERROR(__xludf.DUMMYFUNCTION("COUNTA(SPLIT(Q1937,"" ""))"),178)</f>
        <v>178</v>
      </c>
      <c r="Q1937" s="11">
        <v>8</v>
      </c>
      <c r="R1937" s="11">
        <f ca="1">IFERROR(__xludf.DUMMYFUNCTION("COUNTA(SPLIT($Q1937,CHAR(10),FALSE))"),4)</f>
        <v>4</v>
      </c>
      <c r="S1937" s="2">
        <v>-2.4144308790000002</v>
      </c>
      <c r="T1937" s="2">
        <v>0.50071424899999994</v>
      </c>
      <c r="U1937" s="2">
        <v>49.87</v>
      </c>
      <c r="V1937" s="2">
        <v>11.96</v>
      </c>
      <c r="W1937" s="2">
        <v>13.15</v>
      </c>
      <c r="X1937" s="2">
        <v>14</v>
      </c>
      <c r="Y1937" s="2">
        <v>9.1</v>
      </c>
      <c r="Z1937" s="2">
        <v>0.29532999999999998</v>
      </c>
      <c r="AA1937" s="2">
        <v>0.28199999999999997</v>
      </c>
      <c r="AB1937" s="2">
        <v>7.5883638659999999</v>
      </c>
    </row>
    <row r="1938" spans="1:28" x14ac:dyDescent="0.2">
      <c r="A1938" s="8">
        <v>3687</v>
      </c>
      <c r="B1938" s="5" t="s">
        <v>6585</v>
      </c>
      <c r="C1938" s="5" t="s">
        <v>6586</v>
      </c>
      <c r="D1938" s="5"/>
      <c r="E1938" s="5" t="s">
        <v>6587</v>
      </c>
      <c r="F1938" s="10">
        <v>1920</v>
      </c>
      <c r="G1938" s="10" t="s">
        <v>16</v>
      </c>
      <c r="H1938" s="10"/>
      <c r="I1938" s="10">
        <v>1300</v>
      </c>
      <c r="J1938" s="10" t="s">
        <v>17</v>
      </c>
      <c r="K1938" s="10"/>
      <c r="L1938" s="10" t="s">
        <v>18</v>
      </c>
      <c r="M1938" s="11">
        <v>1</v>
      </c>
      <c r="N1938" s="10">
        <v>1</v>
      </c>
      <c r="O1938" s="12" t="s">
        <v>6588</v>
      </c>
      <c r="P1938" s="11">
        <f ca="1">IFERROR(__xludf.DUMMYFUNCTION("COUNTA(SPLIT(Q1938,"" ""))"),177)</f>
        <v>177</v>
      </c>
      <c r="Q1938" s="11">
        <v>6</v>
      </c>
      <c r="R1938" s="11">
        <f ca="1">IFERROR(__xludf.DUMMYFUNCTION("COUNTA(SPLIT($Q1938,CHAR(10),FALSE))"),3)</f>
        <v>3</v>
      </c>
      <c r="S1938" s="2">
        <v>-3.6227180999999997E-2</v>
      </c>
      <c r="T1938" s="2">
        <v>0.47350930899999999</v>
      </c>
      <c r="U1938" s="2">
        <v>67.819999999999993</v>
      </c>
      <c r="V1938" s="2">
        <v>11.25</v>
      </c>
      <c r="W1938" s="2">
        <v>12.94</v>
      </c>
      <c r="X1938" s="2">
        <v>10</v>
      </c>
      <c r="Y1938" s="2">
        <v>6.18</v>
      </c>
      <c r="Z1938" s="2">
        <v>0.12253</v>
      </c>
      <c r="AA1938" s="2">
        <v>0.12392</v>
      </c>
      <c r="AB1938" s="2">
        <v>20.00697611</v>
      </c>
    </row>
    <row r="1939" spans="1:28" x14ac:dyDescent="0.2">
      <c r="A1939" s="8">
        <v>3688</v>
      </c>
      <c r="B1939" s="5" t="s">
        <v>6473</v>
      </c>
      <c r="C1939" s="5" t="s">
        <v>6589</v>
      </c>
      <c r="D1939" s="5" t="s">
        <v>6475</v>
      </c>
      <c r="E1939" s="5" t="s">
        <v>6476</v>
      </c>
      <c r="F1939" s="10">
        <v>1920</v>
      </c>
      <c r="G1939" s="10" t="s">
        <v>16</v>
      </c>
      <c r="H1939" s="10"/>
      <c r="I1939" s="10">
        <v>700</v>
      </c>
      <c r="J1939" s="10" t="s">
        <v>17</v>
      </c>
      <c r="K1939" s="10"/>
      <c r="L1939" s="10" t="s">
        <v>22</v>
      </c>
      <c r="M1939" s="11">
        <v>2</v>
      </c>
      <c r="N1939" s="10">
        <v>1.5</v>
      </c>
      <c r="O1939" s="12" t="s">
        <v>6590</v>
      </c>
      <c r="P1939" s="11">
        <f ca="1">IFERROR(__xludf.DUMMYFUNCTION("COUNTA(SPLIT(Q1939,"" ""))"),184)</f>
        <v>184</v>
      </c>
      <c r="Q1939" s="11">
        <v>15</v>
      </c>
      <c r="R1939" s="11">
        <f ca="1">IFERROR(__xludf.DUMMYFUNCTION("COUNTA(SPLIT($Q1939,CHAR(10),FALSE))"),3)</f>
        <v>3</v>
      </c>
      <c r="S1939" s="2">
        <v>-1.0857514909999999</v>
      </c>
      <c r="T1939" s="2">
        <v>0.45885441199999999</v>
      </c>
      <c r="U1939" s="2">
        <v>86.33</v>
      </c>
      <c r="V1939" s="2">
        <v>4.1100000000000003</v>
      </c>
      <c r="W1939" s="2">
        <v>4.93</v>
      </c>
      <c r="X1939" s="2">
        <v>6</v>
      </c>
      <c r="Y1939" s="2">
        <v>6.59</v>
      </c>
      <c r="Z1939" s="2">
        <v>0.1227</v>
      </c>
      <c r="AA1939" s="2">
        <v>0.10605000000000001</v>
      </c>
      <c r="AB1939" s="2">
        <v>18.467019130000001</v>
      </c>
    </row>
    <row r="1940" spans="1:28" x14ac:dyDescent="0.2">
      <c r="A1940" s="8">
        <v>3689</v>
      </c>
      <c r="B1940" s="5" t="s">
        <v>6473</v>
      </c>
      <c r="C1940" s="5" t="s">
        <v>6591</v>
      </c>
      <c r="D1940" s="5" t="s">
        <v>2855</v>
      </c>
      <c r="E1940" s="5" t="s">
        <v>6592</v>
      </c>
      <c r="F1940" s="10">
        <v>1920</v>
      </c>
      <c r="G1940" s="10" t="s">
        <v>16</v>
      </c>
      <c r="H1940" s="10"/>
      <c r="I1940" s="10">
        <v>700</v>
      </c>
      <c r="J1940" s="10" t="s">
        <v>17</v>
      </c>
      <c r="K1940" s="10"/>
      <c r="L1940" s="10" t="s">
        <v>18</v>
      </c>
      <c r="M1940" s="11">
        <v>1</v>
      </c>
      <c r="N1940" s="10">
        <v>1</v>
      </c>
      <c r="O1940" s="12" t="s">
        <v>6593</v>
      </c>
      <c r="P1940" s="11">
        <f ca="1">IFERROR(__xludf.DUMMYFUNCTION("COUNTA(SPLIT(Q1940,"" ""))"),190)</f>
        <v>190</v>
      </c>
      <c r="Q1940" s="11">
        <v>14</v>
      </c>
      <c r="R1940" s="11">
        <f ca="1">IFERROR(__xludf.DUMMYFUNCTION("COUNTA(SPLIT($Q1940,CHAR(10),FALSE))"),2)</f>
        <v>2</v>
      </c>
      <c r="S1940" s="2">
        <v>-0.73340744700000005</v>
      </c>
      <c r="T1940" s="2">
        <v>0.50401095500000004</v>
      </c>
      <c r="U1940" s="2">
        <v>84.42</v>
      </c>
      <c r="V1940" s="2">
        <v>4.8600000000000003</v>
      </c>
      <c r="W1940" s="2">
        <v>5.08</v>
      </c>
      <c r="X1940" s="2">
        <v>6</v>
      </c>
      <c r="Y1940" s="2">
        <v>5.64</v>
      </c>
      <c r="Z1940" s="2">
        <v>0.15856000000000001</v>
      </c>
      <c r="AA1940" s="2">
        <v>0.14151</v>
      </c>
      <c r="AB1940" s="2">
        <v>18.069501949999999</v>
      </c>
    </row>
    <row r="1941" spans="1:28" x14ac:dyDescent="0.2">
      <c r="A1941" s="8">
        <v>3691</v>
      </c>
      <c r="B1941" s="5" t="s">
        <v>6594</v>
      </c>
      <c r="C1941" s="5" t="s">
        <v>6595</v>
      </c>
      <c r="D1941" s="5"/>
      <c r="E1941" s="5" t="s">
        <v>6596</v>
      </c>
      <c r="F1941" s="10">
        <v>1920</v>
      </c>
      <c r="G1941" s="10" t="s">
        <v>68</v>
      </c>
      <c r="H1941" s="10"/>
      <c r="I1941" s="10">
        <v>1100</v>
      </c>
      <c r="J1941" s="10" t="s">
        <v>17</v>
      </c>
      <c r="K1941" s="10"/>
      <c r="L1941" s="10" t="s">
        <v>18</v>
      </c>
      <c r="M1941" s="11">
        <v>1</v>
      </c>
      <c r="N1941" s="10">
        <v>1</v>
      </c>
      <c r="O1941" s="12" t="s">
        <v>6597</v>
      </c>
      <c r="P1941" s="11">
        <f ca="1">IFERROR(__xludf.DUMMYFUNCTION("COUNTA(SPLIT(Q1941,"" ""))"),187)</f>
        <v>187</v>
      </c>
      <c r="Q1941" s="11">
        <v>7</v>
      </c>
      <c r="R1941" s="11">
        <f ca="1">IFERROR(__xludf.DUMMYFUNCTION("COUNTA(SPLIT($Q1941,CHAR(10),FALSE))"),1)</f>
        <v>1</v>
      </c>
      <c r="S1941" s="2">
        <v>-3.3709522089999999</v>
      </c>
      <c r="T1941" s="2">
        <v>0.56034972299999997</v>
      </c>
      <c r="U1941" s="2">
        <v>44.9</v>
      </c>
      <c r="V1941" s="2">
        <v>13.63</v>
      </c>
      <c r="W1941" s="2">
        <v>15.62</v>
      </c>
      <c r="X1941" s="2">
        <v>14</v>
      </c>
      <c r="Y1941" s="2">
        <v>9.35</v>
      </c>
      <c r="Z1941" s="2">
        <v>0.35402</v>
      </c>
      <c r="AA1941" s="2">
        <v>0.34486</v>
      </c>
      <c r="AB1941" s="2">
        <v>14.554311569999999</v>
      </c>
    </row>
    <row r="1942" spans="1:28" x14ac:dyDescent="0.2">
      <c r="A1942" s="8">
        <v>3692</v>
      </c>
      <c r="B1942" s="5" t="s">
        <v>6598</v>
      </c>
      <c r="C1942" s="5" t="s">
        <v>6599</v>
      </c>
      <c r="D1942" s="5" t="s">
        <v>2855</v>
      </c>
      <c r="E1942" s="5" t="s">
        <v>6600</v>
      </c>
      <c r="F1942" s="10">
        <v>1920</v>
      </c>
      <c r="G1942" s="10" t="s">
        <v>68</v>
      </c>
      <c r="H1942" s="10"/>
      <c r="I1942" s="10">
        <v>1100</v>
      </c>
      <c r="J1942" s="10" t="s">
        <v>17</v>
      </c>
      <c r="K1942" s="10"/>
      <c r="L1942" s="10" t="s">
        <v>18</v>
      </c>
      <c r="M1942" s="11">
        <v>1</v>
      </c>
      <c r="N1942" s="10">
        <v>1</v>
      </c>
      <c r="O1942" s="12" t="s">
        <v>6601</v>
      </c>
      <c r="P1942" s="11">
        <f ca="1">IFERROR(__xludf.DUMMYFUNCTION("COUNTA(SPLIT(Q1942,"" ""))"),182)</f>
        <v>182</v>
      </c>
      <c r="Q1942" s="11">
        <v>9</v>
      </c>
      <c r="R1942" s="11">
        <f ca="1">IFERROR(__xludf.DUMMYFUNCTION("COUNTA(SPLIT($Q1942,CHAR(10),FALSE))"),5)</f>
        <v>5</v>
      </c>
      <c r="S1942" s="2">
        <v>-1.086324845</v>
      </c>
      <c r="T1942" s="2">
        <v>0.48136643400000001</v>
      </c>
      <c r="U1942" s="2">
        <v>55.43</v>
      </c>
      <c r="V1942" s="2">
        <v>11.3</v>
      </c>
      <c r="W1942" s="2">
        <v>12.27</v>
      </c>
      <c r="X1942" s="2">
        <v>14</v>
      </c>
      <c r="Y1942" s="2">
        <v>9.4600000000000009</v>
      </c>
      <c r="Z1942" s="2">
        <v>0.20288999999999999</v>
      </c>
      <c r="AA1942" s="2">
        <v>0.20152</v>
      </c>
      <c r="AB1942" s="2">
        <v>11.807021069999999</v>
      </c>
    </row>
    <row r="1943" spans="1:28" x14ac:dyDescent="0.2">
      <c r="A1943" s="8">
        <v>3694</v>
      </c>
      <c r="B1943" s="5" t="s">
        <v>6602</v>
      </c>
      <c r="C1943" s="5" t="s">
        <v>6603</v>
      </c>
      <c r="D1943" s="5"/>
      <c r="E1943" s="5" t="s">
        <v>6604</v>
      </c>
      <c r="F1943" s="10">
        <v>1920</v>
      </c>
      <c r="G1943" s="10" t="s">
        <v>16</v>
      </c>
      <c r="H1943" s="10"/>
      <c r="I1943" s="10">
        <v>1300</v>
      </c>
      <c r="J1943" s="10" t="s">
        <v>17</v>
      </c>
      <c r="K1943" s="10"/>
      <c r="L1943" s="10" t="s">
        <v>18</v>
      </c>
      <c r="M1943" s="11">
        <v>1</v>
      </c>
      <c r="N1943" s="10">
        <v>1</v>
      </c>
      <c r="O1943" s="12" t="s">
        <v>6605</v>
      </c>
      <c r="P1943" s="11">
        <f ca="1">IFERROR(__xludf.DUMMYFUNCTION("COUNTA(SPLIT(Q1943,"" ""))"),179)</f>
        <v>179</v>
      </c>
      <c r="Q1943" s="11">
        <v>8</v>
      </c>
      <c r="R1943" s="11">
        <f ca="1">IFERROR(__xludf.DUMMYFUNCTION("COUNTA(SPLIT($Q1943,CHAR(10),FALSE))"),2)</f>
        <v>2</v>
      </c>
      <c r="S1943" s="2">
        <v>-0.90207910899999999</v>
      </c>
      <c r="T1943" s="2">
        <v>0.46002697999999997</v>
      </c>
      <c r="U1943" s="2">
        <v>58.51</v>
      </c>
      <c r="V1943" s="2">
        <v>10.69</v>
      </c>
      <c r="W1943" s="2">
        <v>11.68</v>
      </c>
      <c r="X1943" s="2">
        <v>12</v>
      </c>
      <c r="Y1943" s="2">
        <v>7.65</v>
      </c>
      <c r="Z1943" s="2">
        <v>0.14996999999999999</v>
      </c>
      <c r="AA1943" s="2">
        <v>0.13544</v>
      </c>
      <c r="AB1943" s="2">
        <v>9.5820976719999997</v>
      </c>
    </row>
    <row r="1944" spans="1:28" x14ac:dyDescent="0.2">
      <c r="A1944" s="8">
        <v>3695</v>
      </c>
      <c r="B1944" s="5" t="s">
        <v>6606</v>
      </c>
      <c r="C1944" s="5" t="s">
        <v>6607</v>
      </c>
      <c r="D1944" s="5"/>
      <c r="E1944" s="5" t="s">
        <v>6608</v>
      </c>
      <c r="F1944" s="10">
        <v>1920</v>
      </c>
      <c r="G1944" s="10" t="s">
        <v>68</v>
      </c>
      <c r="H1944" s="10"/>
      <c r="I1944" s="10">
        <v>1300</v>
      </c>
      <c r="J1944" s="10" t="s">
        <v>17</v>
      </c>
      <c r="K1944" s="10"/>
      <c r="L1944" s="10" t="s">
        <v>22</v>
      </c>
      <c r="M1944" s="11">
        <v>2</v>
      </c>
      <c r="N1944" s="10">
        <v>2</v>
      </c>
      <c r="O1944" s="12" t="s">
        <v>6609</v>
      </c>
      <c r="P1944" s="11">
        <f ca="1">IFERROR(__xludf.DUMMYFUNCTION("COUNTA(SPLIT(Q1944,"" ""))"),194)</f>
        <v>194</v>
      </c>
      <c r="Q1944" s="11">
        <v>8</v>
      </c>
      <c r="R1944" s="11">
        <f ca="1">IFERROR(__xludf.DUMMYFUNCTION("COUNTA(SPLIT($Q1944,CHAR(10),FALSE))"),1)</f>
        <v>1</v>
      </c>
      <c r="S1944" s="2">
        <v>-1.96388585</v>
      </c>
      <c r="T1944" s="2">
        <v>0.51006375400000004</v>
      </c>
      <c r="U1944" s="2">
        <v>58.52</v>
      </c>
      <c r="V1944" s="2">
        <v>11.18</v>
      </c>
      <c r="W1944" s="2">
        <v>12.23</v>
      </c>
      <c r="X1944" s="2">
        <v>12</v>
      </c>
      <c r="Y1944" s="2">
        <v>7.91</v>
      </c>
      <c r="Z1944" s="2">
        <v>0.31163000000000002</v>
      </c>
      <c r="AA1944" s="2">
        <v>0.28294999999999998</v>
      </c>
      <c r="AB1944" s="2">
        <v>14.00234281</v>
      </c>
    </row>
    <row r="1945" spans="1:28" x14ac:dyDescent="0.2">
      <c r="A1945" s="8">
        <v>3696</v>
      </c>
      <c r="B1945" s="5" t="s">
        <v>6610</v>
      </c>
      <c r="C1945" s="5" t="s">
        <v>6611</v>
      </c>
      <c r="D1945" s="5"/>
      <c r="E1945" s="5" t="s">
        <v>6612</v>
      </c>
      <c r="F1945" s="10">
        <v>1920</v>
      </c>
      <c r="G1945" s="10" t="s">
        <v>68</v>
      </c>
      <c r="H1945" s="10"/>
      <c r="I1945" s="10">
        <v>1300</v>
      </c>
      <c r="J1945" s="10" t="s">
        <v>17</v>
      </c>
      <c r="K1945" s="10"/>
      <c r="L1945" s="10" t="s">
        <v>18</v>
      </c>
      <c r="M1945" s="11">
        <v>1</v>
      </c>
      <c r="N1945" s="10">
        <v>1</v>
      </c>
      <c r="O1945" s="12" t="s">
        <v>6613</v>
      </c>
      <c r="P1945" s="11">
        <f ca="1">IFERROR(__xludf.DUMMYFUNCTION("COUNTA(SPLIT(Q1945,"" ""))"),148)</f>
        <v>148</v>
      </c>
      <c r="Q1945" s="11">
        <v>7</v>
      </c>
      <c r="R1945" s="11">
        <f ca="1">IFERROR(__xludf.DUMMYFUNCTION("COUNTA(SPLIT($Q1945,CHAR(10),FALSE))"),1)</f>
        <v>1</v>
      </c>
      <c r="S1945" s="2">
        <v>-2.2381643819999999</v>
      </c>
      <c r="T1945" s="2">
        <v>0.50670493900000002</v>
      </c>
      <c r="U1945" s="2">
        <v>51.18</v>
      </c>
      <c r="V1945" s="2">
        <v>13.57</v>
      </c>
      <c r="W1945" s="2">
        <v>15.2</v>
      </c>
      <c r="X1945" s="2">
        <v>14</v>
      </c>
      <c r="Y1945" s="2">
        <v>10.18</v>
      </c>
      <c r="Z1945" s="2">
        <v>0.34139999999999998</v>
      </c>
      <c r="AA1945" s="2">
        <v>0.36890000000000001</v>
      </c>
      <c r="AB1945" s="2">
        <v>4.716701026</v>
      </c>
    </row>
    <row r="1946" spans="1:28" x14ac:dyDescent="0.2">
      <c r="A1946" s="8">
        <v>3697</v>
      </c>
      <c r="B1946" s="5" t="s">
        <v>6614</v>
      </c>
      <c r="C1946" s="5" t="s">
        <v>6615</v>
      </c>
      <c r="D1946" s="5"/>
      <c r="E1946" s="5" t="s">
        <v>6616</v>
      </c>
      <c r="F1946" s="10">
        <v>1920</v>
      </c>
      <c r="G1946" s="10" t="s">
        <v>68</v>
      </c>
      <c r="H1946" s="10"/>
      <c r="I1946" s="10">
        <v>1300</v>
      </c>
      <c r="J1946" s="10" t="s">
        <v>17</v>
      </c>
      <c r="K1946" s="10"/>
      <c r="L1946" s="10" t="s">
        <v>18</v>
      </c>
      <c r="M1946" s="11">
        <v>1</v>
      </c>
      <c r="N1946" s="10">
        <v>1</v>
      </c>
      <c r="O1946" s="12" t="s">
        <v>6617</v>
      </c>
      <c r="P1946" s="11">
        <f ca="1">IFERROR(__xludf.DUMMYFUNCTION("COUNTA(SPLIT(Q1946,"" ""))"),174)</f>
        <v>174</v>
      </c>
      <c r="Q1946" s="11">
        <v>8</v>
      </c>
      <c r="R1946" s="11">
        <f ca="1">IFERROR(__xludf.DUMMYFUNCTION("COUNTA(SPLIT($Q1946,CHAR(10),FALSE))"),1)</f>
        <v>1</v>
      </c>
      <c r="S1946" s="2">
        <v>-1.535395479</v>
      </c>
      <c r="T1946" s="2">
        <v>0.46199364100000001</v>
      </c>
      <c r="U1946" s="2">
        <v>57.37</v>
      </c>
      <c r="V1946" s="2">
        <v>10.66</v>
      </c>
      <c r="W1946" s="2">
        <v>11.62</v>
      </c>
      <c r="X1946" s="2">
        <v>12</v>
      </c>
      <c r="Y1946" s="2">
        <v>7.07</v>
      </c>
      <c r="Z1946" s="2">
        <v>0.23893</v>
      </c>
      <c r="AA1946" s="2">
        <v>0.23738999999999999</v>
      </c>
      <c r="AB1946" s="2">
        <v>16.19093423</v>
      </c>
    </row>
    <row r="1947" spans="1:28" x14ac:dyDescent="0.2">
      <c r="A1947" s="8">
        <v>3698</v>
      </c>
      <c r="B1947" s="5" t="s">
        <v>6618</v>
      </c>
      <c r="C1947" s="5" t="s">
        <v>6619</v>
      </c>
      <c r="D1947" s="5" t="s">
        <v>6524</v>
      </c>
      <c r="E1947" s="5" t="s">
        <v>6195</v>
      </c>
      <c r="F1947" s="10">
        <v>1919</v>
      </c>
      <c r="G1947" s="10" t="s">
        <v>68</v>
      </c>
      <c r="H1947" s="10"/>
      <c r="I1947" s="10">
        <v>500</v>
      </c>
      <c r="J1947" s="10" t="s">
        <v>17</v>
      </c>
      <c r="K1947" s="10"/>
      <c r="L1947" s="10" t="s">
        <v>18</v>
      </c>
      <c r="M1947" s="11">
        <v>1</v>
      </c>
      <c r="N1947" s="10">
        <v>1</v>
      </c>
      <c r="O1947" s="12" t="s">
        <v>6620</v>
      </c>
      <c r="P1947" s="11">
        <f ca="1">IFERROR(__xludf.DUMMYFUNCTION("COUNTA(SPLIT(Q1947,"" ""))"),182)</f>
        <v>182</v>
      </c>
      <c r="Q1947" s="11">
        <v>14</v>
      </c>
      <c r="R1947" s="11">
        <f ca="1">IFERROR(__xludf.DUMMYFUNCTION("COUNTA(SPLIT($Q1947,CHAR(10),FALSE))"),5)</f>
        <v>5</v>
      </c>
      <c r="S1947" s="2">
        <v>-1.3846467410000001</v>
      </c>
      <c r="T1947" s="2">
        <v>0.46607869899999999</v>
      </c>
      <c r="U1947" s="2">
        <v>91.94</v>
      </c>
      <c r="V1947" s="2">
        <v>3.75</v>
      </c>
      <c r="W1947" s="2">
        <v>2.44</v>
      </c>
      <c r="X1947" s="2">
        <v>6</v>
      </c>
      <c r="Y1947" s="2">
        <v>5.48</v>
      </c>
      <c r="Z1947" s="2">
        <v>2.664E-2</v>
      </c>
      <c r="AA1947" s="2">
        <v>1.464E-2</v>
      </c>
      <c r="AB1947" s="2">
        <v>26.385687300000001</v>
      </c>
    </row>
    <row r="1948" spans="1:28" x14ac:dyDescent="0.2">
      <c r="A1948" s="8">
        <v>3699</v>
      </c>
      <c r="B1948" s="5" t="s">
        <v>6621</v>
      </c>
      <c r="C1948" s="5" t="s">
        <v>6622</v>
      </c>
      <c r="D1948" s="5" t="s">
        <v>6623</v>
      </c>
      <c r="E1948" s="5" t="s">
        <v>6624</v>
      </c>
      <c r="F1948" s="10">
        <v>1919</v>
      </c>
      <c r="G1948" s="10" t="s">
        <v>16</v>
      </c>
      <c r="H1948" s="10"/>
      <c r="I1948" s="10">
        <v>1100</v>
      </c>
      <c r="J1948" s="10" t="s">
        <v>17</v>
      </c>
      <c r="K1948" s="10"/>
      <c r="L1948" s="10" t="s">
        <v>22</v>
      </c>
      <c r="M1948" s="11">
        <v>2</v>
      </c>
      <c r="N1948" s="10">
        <v>1.5</v>
      </c>
      <c r="O1948" s="12" t="s">
        <v>6625</v>
      </c>
      <c r="P1948" s="11">
        <f ca="1">IFERROR(__xludf.DUMMYFUNCTION("COUNTA(SPLIT(Q1948,"" ""))"),170)</f>
        <v>170</v>
      </c>
      <c r="Q1948" s="11">
        <v>6</v>
      </c>
      <c r="R1948" s="11">
        <f ca="1">IFERROR(__xludf.DUMMYFUNCTION("COUNTA(SPLIT($Q1948,CHAR(10),FALSE))"),1)</f>
        <v>1</v>
      </c>
      <c r="S1948" s="2">
        <v>-0.52814678100000001</v>
      </c>
      <c r="T1948" s="2">
        <v>0.46978558999999998</v>
      </c>
      <c r="U1948" s="2">
        <v>70.150000000000006</v>
      </c>
      <c r="V1948" s="2">
        <v>10.43</v>
      </c>
      <c r="W1948" s="2">
        <v>12.54</v>
      </c>
      <c r="X1948" s="2">
        <v>10</v>
      </c>
      <c r="Y1948" s="2">
        <v>6.25</v>
      </c>
      <c r="Z1948" s="2">
        <v>4.7039999999999998E-2</v>
      </c>
      <c r="AA1948" s="2">
        <v>5.6610000000000001E-2</v>
      </c>
      <c r="AB1948" s="2">
        <v>12.44716287</v>
      </c>
    </row>
    <row r="1949" spans="1:28" x14ac:dyDescent="0.2">
      <c r="A1949" s="8">
        <v>3700</v>
      </c>
      <c r="B1949" s="5" t="s">
        <v>6626</v>
      </c>
      <c r="C1949" s="5" t="s">
        <v>6627</v>
      </c>
      <c r="D1949" s="5" t="s">
        <v>6623</v>
      </c>
      <c r="E1949" s="5" t="s">
        <v>6624</v>
      </c>
      <c r="F1949" s="10">
        <v>1919</v>
      </c>
      <c r="G1949" s="10" t="s">
        <v>16</v>
      </c>
      <c r="H1949" s="10"/>
      <c r="I1949" s="10">
        <v>700</v>
      </c>
      <c r="J1949" s="10" t="s">
        <v>17</v>
      </c>
      <c r="K1949" s="10"/>
      <c r="L1949" s="10" t="s">
        <v>18</v>
      </c>
      <c r="M1949" s="11">
        <v>1</v>
      </c>
      <c r="N1949" s="10">
        <v>1</v>
      </c>
      <c r="O1949" s="12" t="s">
        <v>6628</v>
      </c>
      <c r="P1949" s="11">
        <f ca="1">IFERROR(__xludf.DUMMYFUNCTION("COUNTA(SPLIT(Q1949,"" ""))"),171)</f>
        <v>171</v>
      </c>
      <c r="Q1949" s="11">
        <v>10</v>
      </c>
      <c r="R1949" s="11">
        <f ca="1">IFERROR(__xludf.DUMMYFUNCTION("COUNTA(SPLIT($Q1949,CHAR(10),FALSE))"),1)</f>
        <v>1</v>
      </c>
      <c r="S1949" s="2">
        <v>-1.4057522739999999</v>
      </c>
      <c r="T1949" s="2">
        <v>0.50057678800000005</v>
      </c>
      <c r="U1949" s="2">
        <v>75.69</v>
      </c>
      <c r="V1949" s="2">
        <v>6.95</v>
      </c>
      <c r="W1949" s="2">
        <v>7.65</v>
      </c>
      <c r="X1949" s="2">
        <v>8</v>
      </c>
      <c r="Y1949" s="2">
        <v>6.89</v>
      </c>
      <c r="Z1949" s="2">
        <v>0.23102</v>
      </c>
      <c r="AA1949" s="2">
        <v>0.22636000000000001</v>
      </c>
      <c r="AB1949" s="2">
        <v>10.13754321</v>
      </c>
    </row>
    <row r="1950" spans="1:28" x14ac:dyDescent="0.2">
      <c r="A1950" s="8">
        <v>3702</v>
      </c>
      <c r="B1950" s="5" t="s">
        <v>6629</v>
      </c>
      <c r="C1950" s="5" t="s">
        <v>6630</v>
      </c>
      <c r="D1950" s="5" t="s">
        <v>6623</v>
      </c>
      <c r="E1950" s="5" t="s">
        <v>6624</v>
      </c>
      <c r="F1950" s="10">
        <v>1919</v>
      </c>
      <c r="G1950" s="10" t="s">
        <v>16</v>
      </c>
      <c r="H1950" s="10"/>
      <c r="I1950" s="10">
        <v>1300</v>
      </c>
      <c r="J1950" s="10" t="s">
        <v>51</v>
      </c>
      <c r="K1950" s="10"/>
      <c r="L1950" s="10" t="s">
        <v>18</v>
      </c>
      <c r="M1950" s="11">
        <v>1</v>
      </c>
      <c r="N1950" s="10">
        <v>1</v>
      </c>
      <c r="O1950" s="12" t="s">
        <v>6631</v>
      </c>
      <c r="P1950" s="11">
        <f ca="1">IFERROR(__xludf.DUMMYFUNCTION("COUNTA(SPLIT(Q1950,"" ""))"),156)</f>
        <v>156</v>
      </c>
      <c r="Q1950" s="11">
        <v>6</v>
      </c>
      <c r="R1950" s="11">
        <f ca="1">IFERROR(__xludf.DUMMYFUNCTION("COUNTA(SPLIT($Q1950,CHAR(10),FALSE))"),1)</f>
        <v>1</v>
      </c>
      <c r="S1950" s="2">
        <v>-2.4310459510000002</v>
      </c>
      <c r="T1950" s="2">
        <v>0.50691120599999995</v>
      </c>
      <c r="U1950" s="2">
        <v>52.46</v>
      </c>
      <c r="V1950" s="2">
        <v>12.4</v>
      </c>
      <c r="W1950" s="2">
        <v>13.1</v>
      </c>
      <c r="X1950" s="2">
        <v>13</v>
      </c>
      <c r="Y1950" s="2">
        <v>8.9700000000000006</v>
      </c>
      <c r="Z1950" s="2">
        <v>0.31863000000000002</v>
      </c>
      <c r="AA1950" s="2">
        <v>0.34771999999999997</v>
      </c>
      <c r="AB1950" s="2">
        <v>7.1925260299999998</v>
      </c>
    </row>
    <row r="1951" spans="1:28" x14ac:dyDescent="0.2">
      <c r="A1951" s="8">
        <v>3703</v>
      </c>
      <c r="B1951" s="5" t="s">
        <v>6632</v>
      </c>
      <c r="C1951" s="5" t="s">
        <v>6633</v>
      </c>
      <c r="D1951" s="5" t="s">
        <v>6623</v>
      </c>
      <c r="E1951" s="5" t="s">
        <v>6624</v>
      </c>
      <c r="F1951" s="10">
        <v>1919</v>
      </c>
      <c r="G1951" s="10" t="s">
        <v>16</v>
      </c>
      <c r="H1951" s="10"/>
      <c r="I1951" s="10">
        <v>700</v>
      </c>
      <c r="J1951" s="10" t="s">
        <v>17</v>
      </c>
      <c r="K1951" s="10"/>
      <c r="L1951" s="10" t="s">
        <v>18</v>
      </c>
      <c r="M1951" s="11">
        <v>1</v>
      </c>
      <c r="N1951" s="10">
        <v>1</v>
      </c>
      <c r="O1951" s="12" t="s">
        <v>6634</v>
      </c>
      <c r="P1951" s="11">
        <f ca="1">IFERROR(__xludf.DUMMYFUNCTION("COUNTA(SPLIT(Q1951,"" ""))"),148)</f>
        <v>148</v>
      </c>
      <c r="Q1951" s="11">
        <v>5</v>
      </c>
      <c r="R1951" s="11">
        <f ca="1">IFERROR(__xludf.DUMMYFUNCTION("COUNTA(SPLIT($Q1951,CHAR(10),FALSE))"),2)</f>
        <v>2</v>
      </c>
      <c r="S1951" s="2">
        <v>-3.2297614389999998</v>
      </c>
      <c r="T1951" s="2">
        <v>0.55143479399999995</v>
      </c>
      <c r="U1951" s="2">
        <v>54.56</v>
      </c>
      <c r="V1951" s="2">
        <v>13.1</v>
      </c>
      <c r="W1951" s="2">
        <v>16.329999999999998</v>
      </c>
      <c r="X1951" s="2">
        <v>11</v>
      </c>
      <c r="Y1951" s="2">
        <v>9.44</v>
      </c>
      <c r="Z1951" s="2">
        <v>0.23368</v>
      </c>
      <c r="AA1951" s="2">
        <v>0.25757999999999998</v>
      </c>
      <c r="AB1951" s="2">
        <v>-1.301098745</v>
      </c>
    </row>
    <row r="1952" spans="1:28" x14ac:dyDescent="0.2">
      <c r="A1952" s="8">
        <v>3704</v>
      </c>
      <c r="B1952" s="5" t="s">
        <v>6635</v>
      </c>
      <c r="C1952" s="5" t="s">
        <v>6636</v>
      </c>
      <c r="D1952" s="5" t="s">
        <v>6623</v>
      </c>
      <c r="E1952" s="5" t="s">
        <v>6624</v>
      </c>
      <c r="F1952" s="10">
        <v>1919</v>
      </c>
      <c r="G1952" s="10" t="s">
        <v>16</v>
      </c>
      <c r="H1952" s="10"/>
      <c r="I1952" s="10">
        <v>1300</v>
      </c>
      <c r="J1952" s="10" t="s">
        <v>51</v>
      </c>
      <c r="K1952" s="10"/>
      <c r="L1952" s="10" t="s">
        <v>18</v>
      </c>
      <c r="M1952" s="11">
        <v>1</v>
      </c>
      <c r="N1952" s="10">
        <v>1</v>
      </c>
      <c r="O1952" s="12" t="s">
        <v>6637</v>
      </c>
      <c r="P1952" s="11">
        <f ca="1">IFERROR(__xludf.DUMMYFUNCTION("COUNTA(SPLIT(Q1952,"" ""))"),140)</f>
        <v>140</v>
      </c>
      <c r="Q1952" s="11">
        <v>5</v>
      </c>
      <c r="R1952" s="11">
        <f ca="1">IFERROR(__xludf.DUMMYFUNCTION("COUNTA(SPLIT($Q1952,CHAR(10),FALSE))"),1)</f>
        <v>1</v>
      </c>
      <c r="S1952" s="2">
        <v>-2.3531053640000001</v>
      </c>
      <c r="T1952" s="2">
        <v>0.552061723</v>
      </c>
      <c r="U1952" s="2">
        <v>50.91</v>
      </c>
      <c r="V1952" s="2">
        <v>13.11</v>
      </c>
      <c r="W1952" s="2">
        <v>14.7</v>
      </c>
      <c r="X1952" s="2">
        <v>14</v>
      </c>
      <c r="Y1952" s="2">
        <v>8.18</v>
      </c>
      <c r="Z1952" s="2">
        <v>0.19053999999999999</v>
      </c>
      <c r="AA1952" s="2">
        <v>0.22616</v>
      </c>
      <c r="AB1952" s="2">
        <v>8.7326346889999993</v>
      </c>
    </row>
    <row r="1953" spans="1:28" x14ac:dyDescent="0.2">
      <c r="A1953" s="8">
        <v>3705</v>
      </c>
      <c r="B1953" s="5" t="s">
        <v>6638</v>
      </c>
      <c r="C1953" s="5" t="s">
        <v>6639</v>
      </c>
      <c r="D1953" s="5" t="s">
        <v>6640</v>
      </c>
      <c r="E1953" s="5" t="s">
        <v>6624</v>
      </c>
      <c r="F1953" s="10">
        <v>1919</v>
      </c>
      <c r="G1953" s="10" t="s">
        <v>16</v>
      </c>
      <c r="H1953" s="10"/>
      <c r="I1953" s="10">
        <v>1100</v>
      </c>
      <c r="J1953" s="10" t="s">
        <v>17</v>
      </c>
      <c r="K1953" s="10"/>
      <c r="L1953" s="10" t="s">
        <v>18</v>
      </c>
      <c r="M1953" s="11">
        <v>1</v>
      </c>
      <c r="N1953" s="10">
        <v>1</v>
      </c>
      <c r="O1953" s="12" t="s">
        <v>6641</v>
      </c>
      <c r="P1953" s="11">
        <f ca="1">IFERROR(__xludf.DUMMYFUNCTION("COUNTA(SPLIT(Q1953,"" ""))"),184)</f>
        <v>184</v>
      </c>
      <c r="Q1953" s="11">
        <v>9</v>
      </c>
      <c r="R1953" s="11">
        <f ca="1">IFERROR(__xludf.DUMMYFUNCTION("COUNTA(SPLIT($Q1953,CHAR(10),FALSE))"),1)</f>
        <v>1</v>
      </c>
      <c r="S1953" s="2">
        <v>-0.857871736</v>
      </c>
      <c r="T1953" s="2">
        <v>0.46494872599999998</v>
      </c>
      <c r="U1953" s="2">
        <v>68.510000000000005</v>
      </c>
      <c r="V1953" s="2">
        <v>8.84</v>
      </c>
      <c r="W1953" s="2">
        <v>8.85</v>
      </c>
      <c r="X1953" s="2">
        <v>10</v>
      </c>
      <c r="Y1953" s="2">
        <v>7.12</v>
      </c>
      <c r="Z1953" s="2">
        <v>0.12765000000000001</v>
      </c>
      <c r="AA1953" s="2">
        <v>0.12444</v>
      </c>
      <c r="AB1953" s="2">
        <v>17.28105377</v>
      </c>
    </row>
    <row r="1954" spans="1:28" x14ac:dyDescent="0.2">
      <c r="A1954" s="8">
        <v>3707</v>
      </c>
      <c r="B1954" s="5" t="s">
        <v>6424</v>
      </c>
      <c r="C1954" s="5" t="s">
        <v>6642</v>
      </c>
      <c r="D1954" s="5" t="s">
        <v>6623</v>
      </c>
      <c r="E1954" s="5" t="s">
        <v>6624</v>
      </c>
      <c r="F1954" s="10">
        <v>1919</v>
      </c>
      <c r="G1954" s="10" t="s">
        <v>16</v>
      </c>
      <c r="H1954" s="10"/>
      <c r="I1954" s="10">
        <v>1300</v>
      </c>
      <c r="J1954" s="10" t="s">
        <v>17</v>
      </c>
      <c r="K1954" s="10"/>
      <c r="L1954" s="10" t="s">
        <v>22</v>
      </c>
      <c r="M1954" s="11">
        <v>2</v>
      </c>
      <c r="N1954" s="10">
        <v>2</v>
      </c>
      <c r="O1954" s="12" t="s">
        <v>6643</v>
      </c>
      <c r="P1954" s="11">
        <f ca="1">IFERROR(__xludf.DUMMYFUNCTION("COUNTA(SPLIT(Q1954,"" ""))"),200)</f>
        <v>200</v>
      </c>
      <c r="Q1954" s="11">
        <v>7</v>
      </c>
      <c r="R1954" s="11">
        <f ca="1">IFERROR(__xludf.DUMMYFUNCTION("COUNTA(SPLIT($Q1954,CHAR(10),FALSE))"),1)</f>
        <v>1</v>
      </c>
      <c r="S1954" s="2">
        <v>-0.79344398299999996</v>
      </c>
      <c r="T1954" s="2">
        <v>0.45965668300000001</v>
      </c>
      <c r="U1954" s="2">
        <v>61.1</v>
      </c>
      <c r="V1954" s="2">
        <v>11.87</v>
      </c>
      <c r="W1954" s="2">
        <v>14.29</v>
      </c>
      <c r="X1954" s="2">
        <v>12</v>
      </c>
      <c r="Y1954" s="2">
        <v>7.65</v>
      </c>
      <c r="Z1954" s="2">
        <v>0.18392</v>
      </c>
      <c r="AA1954" s="2">
        <v>0.1537</v>
      </c>
      <c r="AB1954" s="2">
        <v>4.1649894319999996</v>
      </c>
    </row>
    <row r="1955" spans="1:28" x14ac:dyDescent="0.2">
      <c r="A1955" s="8">
        <v>3708</v>
      </c>
      <c r="B1955" s="5" t="s">
        <v>6424</v>
      </c>
      <c r="C1955" s="5" t="s">
        <v>6644</v>
      </c>
      <c r="D1955" s="5" t="s">
        <v>6640</v>
      </c>
      <c r="E1955" s="5" t="s">
        <v>6624</v>
      </c>
      <c r="F1955" s="10">
        <v>1919</v>
      </c>
      <c r="G1955" s="10" t="s">
        <v>16</v>
      </c>
      <c r="H1955" s="10"/>
      <c r="I1955" s="10">
        <v>1300</v>
      </c>
      <c r="J1955" s="10" t="s">
        <v>17</v>
      </c>
      <c r="K1955" s="10"/>
      <c r="L1955" s="10" t="s">
        <v>18</v>
      </c>
      <c r="M1955" s="11">
        <v>1</v>
      </c>
      <c r="N1955" s="10">
        <v>1</v>
      </c>
      <c r="O1955" s="12" t="s">
        <v>6645</v>
      </c>
      <c r="P1955" s="11">
        <f ca="1">IFERROR(__xludf.DUMMYFUNCTION("COUNTA(SPLIT(Q1955,"" ""))"),170)</f>
        <v>170</v>
      </c>
      <c r="Q1955" s="11">
        <v>6</v>
      </c>
      <c r="R1955" s="11">
        <f ca="1">IFERROR(__xludf.DUMMYFUNCTION("COUNTA(SPLIT($Q1955,CHAR(10),FALSE))"),1)</f>
        <v>1</v>
      </c>
      <c r="S1955" s="2">
        <v>-1.934338567</v>
      </c>
      <c r="T1955" s="2">
        <v>0.51446642200000003</v>
      </c>
      <c r="U1955" s="2">
        <v>59.91</v>
      </c>
      <c r="V1955" s="2">
        <v>11.01</v>
      </c>
      <c r="W1955" s="2">
        <v>12.41</v>
      </c>
      <c r="X1955" s="2">
        <v>11</v>
      </c>
      <c r="Y1955" s="2">
        <v>7.79</v>
      </c>
      <c r="Z1955" s="2">
        <v>0.2155</v>
      </c>
      <c r="AA1955" s="2">
        <v>0.22284000000000001</v>
      </c>
      <c r="AB1955" s="2">
        <v>4.7520055509999999</v>
      </c>
    </row>
    <row r="1956" spans="1:28" x14ac:dyDescent="0.2">
      <c r="A1956" s="8">
        <v>3710</v>
      </c>
      <c r="B1956" s="5" t="s">
        <v>6646</v>
      </c>
      <c r="C1956" s="5" t="s">
        <v>6647</v>
      </c>
      <c r="D1956" s="5" t="s">
        <v>6275</v>
      </c>
      <c r="E1956" s="5" t="s">
        <v>6276</v>
      </c>
      <c r="F1956" s="10">
        <v>1919</v>
      </c>
      <c r="G1956" s="10" t="s">
        <v>16</v>
      </c>
      <c r="H1956" s="10"/>
      <c r="I1956" s="10">
        <v>1300</v>
      </c>
      <c r="J1956" s="10" t="s">
        <v>51</v>
      </c>
      <c r="K1956" s="10"/>
      <c r="L1956" s="10" t="s">
        <v>22</v>
      </c>
      <c r="M1956" s="11">
        <v>2</v>
      </c>
      <c r="N1956" s="10">
        <v>1.5</v>
      </c>
      <c r="O1956" s="12" t="s">
        <v>6648</v>
      </c>
      <c r="P1956" s="11">
        <f ca="1">IFERROR(__xludf.DUMMYFUNCTION("COUNTA(SPLIT(Q1956,"" ""))"),193)</f>
        <v>193</v>
      </c>
      <c r="Q1956" s="11">
        <v>8</v>
      </c>
      <c r="R1956" s="11">
        <f ca="1">IFERROR(__xludf.DUMMYFUNCTION("COUNTA(SPLIT($Q1956,CHAR(10),FALSE))"),2)</f>
        <v>2</v>
      </c>
      <c r="S1956" s="2">
        <v>-2.0578018010000001</v>
      </c>
      <c r="T1956" s="2">
        <v>0.50656333600000003</v>
      </c>
      <c r="U1956" s="2">
        <v>60.62</v>
      </c>
      <c r="V1956" s="2">
        <v>10.86</v>
      </c>
      <c r="W1956" s="2">
        <v>11.38</v>
      </c>
      <c r="X1956" s="2">
        <v>11</v>
      </c>
      <c r="Y1956" s="2">
        <v>7.76</v>
      </c>
      <c r="Z1956" s="2">
        <v>0.15346000000000001</v>
      </c>
      <c r="AA1956" s="2">
        <v>0.14221</v>
      </c>
      <c r="AB1956" s="2">
        <v>15.334682949999999</v>
      </c>
    </row>
    <row r="1957" spans="1:28" x14ac:dyDescent="0.2">
      <c r="A1957" s="8">
        <v>3712</v>
      </c>
      <c r="B1957" s="5" t="s">
        <v>6649</v>
      </c>
      <c r="C1957" s="5" t="s">
        <v>6650</v>
      </c>
      <c r="D1957" s="5" t="s">
        <v>6512</v>
      </c>
      <c r="E1957" s="5" t="s">
        <v>6195</v>
      </c>
      <c r="F1957" s="10">
        <v>1919</v>
      </c>
      <c r="G1957" s="10" t="s">
        <v>16</v>
      </c>
      <c r="H1957" s="10"/>
      <c r="I1957" s="10">
        <v>1100</v>
      </c>
      <c r="J1957" s="10" t="s">
        <v>17</v>
      </c>
      <c r="K1957" s="10"/>
      <c r="L1957" s="10" t="s">
        <v>22</v>
      </c>
      <c r="M1957" s="11">
        <v>2</v>
      </c>
      <c r="N1957" s="10">
        <v>2</v>
      </c>
      <c r="O1957" s="12" t="s">
        <v>6651</v>
      </c>
      <c r="P1957" s="11">
        <f ca="1">IFERROR(__xludf.DUMMYFUNCTION("COUNTA(SPLIT(Q1957,"" ""))"),173)</f>
        <v>173</v>
      </c>
      <c r="Q1957" s="11">
        <v>7</v>
      </c>
      <c r="R1957" s="11">
        <f ca="1">IFERROR(__xludf.DUMMYFUNCTION("COUNTA(SPLIT($Q1957,CHAR(10),FALSE))"),1)</f>
        <v>1</v>
      </c>
      <c r="S1957" s="2">
        <v>-1.3506292929999999</v>
      </c>
      <c r="T1957" s="2">
        <v>0.49667417699999999</v>
      </c>
      <c r="U1957" s="2">
        <v>65.400000000000006</v>
      </c>
      <c r="V1957" s="2">
        <v>10.31</v>
      </c>
      <c r="W1957" s="2">
        <v>10.79</v>
      </c>
      <c r="X1957" s="2">
        <v>11</v>
      </c>
      <c r="Y1957" s="2">
        <v>7.23</v>
      </c>
      <c r="Z1957" s="2">
        <v>8.6430000000000007E-2</v>
      </c>
      <c r="AA1957" s="2">
        <v>0.10047</v>
      </c>
      <c r="AB1957" s="2">
        <v>21.979679139999998</v>
      </c>
    </row>
    <row r="1958" spans="1:28" x14ac:dyDescent="0.2">
      <c r="A1958" s="8">
        <v>3714</v>
      </c>
      <c r="B1958" s="5" t="s">
        <v>6652</v>
      </c>
      <c r="C1958" s="5" t="s">
        <v>6653</v>
      </c>
      <c r="D1958" s="5" t="s">
        <v>6623</v>
      </c>
      <c r="E1958" s="5" t="s">
        <v>6624</v>
      </c>
      <c r="F1958" s="10">
        <v>1919</v>
      </c>
      <c r="G1958" s="10" t="s">
        <v>16</v>
      </c>
      <c r="H1958" s="10"/>
      <c r="I1958" s="10">
        <v>1300</v>
      </c>
      <c r="J1958" s="10" t="s">
        <v>17</v>
      </c>
      <c r="K1958" s="10"/>
      <c r="L1958" s="10" t="s">
        <v>22</v>
      </c>
      <c r="M1958" s="11">
        <v>2</v>
      </c>
      <c r="N1958" s="10">
        <v>2</v>
      </c>
      <c r="O1958" s="12" t="s">
        <v>6654</v>
      </c>
      <c r="P1958" s="11">
        <f ca="1">IFERROR(__xludf.DUMMYFUNCTION("COUNTA(SPLIT(Q1958,"" ""))"),155)</f>
        <v>155</v>
      </c>
      <c r="Q1958" s="11">
        <v>7</v>
      </c>
      <c r="R1958" s="11">
        <f ca="1">IFERROR(__xludf.DUMMYFUNCTION("COUNTA(SPLIT($Q1958,CHAR(10),FALSE))"),2)</f>
        <v>2</v>
      </c>
      <c r="S1958" s="2">
        <v>-1.0856204389999999</v>
      </c>
      <c r="T1958" s="2">
        <v>0.46202594800000002</v>
      </c>
      <c r="U1958" s="2">
        <v>63.91</v>
      </c>
      <c r="V1958" s="2">
        <v>9.92</v>
      </c>
      <c r="W1958" s="2">
        <v>11.29</v>
      </c>
      <c r="X1958" s="2">
        <v>11</v>
      </c>
      <c r="Y1958" s="2">
        <v>7.67</v>
      </c>
      <c r="Z1958" s="2">
        <v>0.16114000000000001</v>
      </c>
      <c r="AA1958" s="2">
        <v>0.18653</v>
      </c>
      <c r="AB1958" s="2">
        <v>12.38907377</v>
      </c>
    </row>
    <row r="1959" spans="1:28" x14ac:dyDescent="0.2">
      <c r="A1959" s="8">
        <v>3715</v>
      </c>
      <c r="B1959" s="5" t="s">
        <v>6535</v>
      </c>
      <c r="C1959" s="5" t="s">
        <v>6655</v>
      </c>
      <c r="D1959" s="5"/>
      <c r="E1959" s="5" t="s">
        <v>6656</v>
      </c>
      <c r="F1959" s="10">
        <v>1919</v>
      </c>
      <c r="G1959" s="10" t="s">
        <v>16</v>
      </c>
      <c r="H1959" s="10"/>
      <c r="I1959" s="10">
        <v>1100</v>
      </c>
      <c r="J1959" s="10" t="s">
        <v>17</v>
      </c>
      <c r="K1959" s="10"/>
      <c r="L1959" s="10" t="s">
        <v>18</v>
      </c>
      <c r="M1959" s="11">
        <v>1</v>
      </c>
      <c r="N1959" s="10">
        <v>1</v>
      </c>
      <c r="O1959" s="12" t="s">
        <v>6657</v>
      </c>
      <c r="P1959" s="11">
        <f ca="1">IFERROR(__xludf.DUMMYFUNCTION("COUNTA(SPLIT(Q1959,"" ""))"),155)</f>
        <v>155</v>
      </c>
      <c r="Q1959" s="11">
        <v>8</v>
      </c>
      <c r="R1959" s="11">
        <f ca="1">IFERROR(__xludf.DUMMYFUNCTION("COUNTA(SPLIT($Q1959,CHAR(10),FALSE))"),1)</f>
        <v>1</v>
      </c>
      <c r="S1959" s="2">
        <v>-1.5519407510000001</v>
      </c>
      <c r="T1959" s="2">
        <v>0.49070543799999999</v>
      </c>
      <c r="U1959" s="2">
        <v>67.09</v>
      </c>
      <c r="V1959" s="2">
        <v>8.7100000000000009</v>
      </c>
      <c r="W1959" s="2">
        <v>10.35</v>
      </c>
      <c r="X1959" s="2">
        <v>9</v>
      </c>
      <c r="Y1959" s="2">
        <v>7.35</v>
      </c>
      <c r="Z1959" s="2">
        <v>0.25916</v>
      </c>
      <c r="AA1959" s="2">
        <v>0.25916</v>
      </c>
      <c r="AB1959" s="2">
        <v>6.9573714620000002</v>
      </c>
    </row>
    <row r="1960" spans="1:28" x14ac:dyDescent="0.2">
      <c r="A1960" s="8">
        <v>3716</v>
      </c>
      <c r="B1960" s="5" t="s">
        <v>6658</v>
      </c>
      <c r="C1960" s="5" t="s">
        <v>6659</v>
      </c>
      <c r="D1960" s="5" t="s">
        <v>6623</v>
      </c>
      <c r="E1960" s="5" t="s">
        <v>6624</v>
      </c>
      <c r="F1960" s="10">
        <v>1919</v>
      </c>
      <c r="G1960" s="10" t="s">
        <v>16</v>
      </c>
      <c r="H1960" s="10"/>
      <c r="I1960" s="10">
        <v>1100</v>
      </c>
      <c r="J1960" s="10" t="s">
        <v>17</v>
      </c>
      <c r="K1960" s="10"/>
      <c r="L1960" s="10" t="s">
        <v>22</v>
      </c>
      <c r="M1960" s="11">
        <v>2</v>
      </c>
      <c r="N1960" s="10">
        <v>1.5</v>
      </c>
      <c r="O1960" s="12" t="s">
        <v>6660</v>
      </c>
      <c r="P1960" s="11">
        <f ca="1">IFERROR(__xludf.DUMMYFUNCTION("COUNTA(SPLIT(Q1960,"" ""))"),190)</f>
        <v>190</v>
      </c>
      <c r="Q1960" s="11">
        <v>9</v>
      </c>
      <c r="R1960" s="11">
        <f ca="1">IFERROR(__xludf.DUMMYFUNCTION("COUNTA(SPLIT($Q1960,CHAR(10),FALSE))"),1)</f>
        <v>1</v>
      </c>
      <c r="S1960" s="2">
        <v>-1.239472659</v>
      </c>
      <c r="T1960" s="2">
        <v>0.471227534</v>
      </c>
      <c r="U1960" s="2">
        <v>73.2</v>
      </c>
      <c r="V1960" s="2">
        <v>8.2899999999999991</v>
      </c>
      <c r="W1960" s="2">
        <v>9.15</v>
      </c>
      <c r="X1960" s="2">
        <v>9</v>
      </c>
      <c r="Y1960" s="2">
        <v>7.01</v>
      </c>
      <c r="Z1960" s="2">
        <v>0.17727999999999999</v>
      </c>
      <c r="AA1960" s="2">
        <v>0.17387</v>
      </c>
      <c r="AB1960" s="2">
        <v>9.0974030379999995</v>
      </c>
    </row>
    <row r="1961" spans="1:28" x14ac:dyDescent="0.2">
      <c r="A1961" s="8">
        <v>3717</v>
      </c>
      <c r="B1961" s="5" t="s">
        <v>6661</v>
      </c>
      <c r="C1961" s="5" t="s">
        <v>6662</v>
      </c>
      <c r="D1961" s="5" t="s">
        <v>6623</v>
      </c>
      <c r="E1961" s="5" t="s">
        <v>6624</v>
      </c>
      <c r="F1961" s="10">
        <v>1919</v>
      </c>
      <c r="G1961" s="10" t="s">
        <v>16</v>
      </c>
      <c r="H1961" s="10"/>
      <c r="I1961" s="10">
        <v>1300</v>
      </c>
      <c r="J1961" s="10" t="s">
        <v>51</v>
      </c>
      <c r="K1961" s="10"/>
      <c r="L1961" s="10" t="s">
        <v>18</v>
      </c>
      <c r="M1961" s="11">
        <v>1</v>
      </c>
      <c r="N1961" s="10">
        <v>1</v>
      </c>
      <c r="O1961" s="12" t="s">
        <v>6663</v>
      </c>
      <c r="P1961" s="11">
        <f ca="1">IFERROR(__xludf.DUMMYFUNCTION("COUNTA(SPLIT(Q1961,"" ""))"),167)</f>
        <v>167</v>
      </c>
      <c r="Q1961" s="11">
        <v>5</v>
      </c>
      <c r="R1961" s="11">
        <f ca="1">IFERROR(__xludf.DUMMYFUNCTION("COUNTA(SPLIT($Q1961,CHAR(10),FALSE))"),2)</f>
        <v>2</v>
      </c>
      <c r="S1961" s="2">
        <v>-2.1147172169999999</v>
      </c>
      <c r="T1961" s="2">
        <v>0.491135557</v>
      </c>
      <c r="U1961" s="2">
        <v>58.39</v>
      </c>
      <c r="V1961" s="2">
        <v>13.51</v>
      </c>
      <c r="W1961" s="2">
        <v>16.739999999999998</v>
      </c>
      <c r="X1961" s="2">
        <v>11</v>
      </c>
      <c r="Y1961" s="2">
        <v>8.86</v>
      </c>
      <c r="Z1961" s="2">
        <v>0.15939</v>
      </c>
      <c r="AA1961" s="2">
        <v>0.17158000000000001</v>
      </c>
      <c r="AB1961" s="2">
        <v>4.4395439110000003</v>
      </c>
    </row>
    <row r="1962" spans="1:28" x14ac:dyDescent="0.2">
      <c r="A1962" s="8">
        <v>3718</v>
      </c>
      <c r="B1962" s="5" t="s">
        <v>6664</v>
      </c>
      <c r="C1962" s="5" t="s">
        <v>6665</v>
      </c>
      <c r="D1962" s="5" t="s">
        <v>6512</v>
      </c>
      <c r="E1962" s="5" t="s">
        <v>6195</v>
      </c>
      <c r="F1962" s="10">
        <v>1919</v>
      </c>
      <c r="G1962" s="10" t="s">
        <v>16</v>
      </c>
      <c r="H1962" s="10"/>
      <c r="I1962" s="10">
        <v>700</v>
      </c>
      <c r="J1962" s="10" t="s">
        <v>17</v>
      </c>
      <c r="K1962" s="10"/>
      <c r="L1962" s="10" t="s">
        <v>18</v>
      </c>
      <c r="M1962" s="11">
        <v>1</v>
      </c>
      <c r="N1962" s="10">
        <v>1</v>
      </c>
      <c r="O1962" s="12" t="s">
        <v>6666</v>
      </c>
      <c r="P1962" s="11">
        <f ca="1">IFERROR(__xludf.DUMMYFUNCTION("COUNTA(SPLIT(Q1962,"" ""))"),186)</f>
        <v>186</v>
      </c>
      <c r="Q1962" s="11">
        <v>15</v>
      </c>
      <c r="R1962" s="11">
        <f ca="1">IFERROR(__xludf.DUMMYFUNCTION("COUNTA(SPLIT($Q1962,CHAR(10),FALSE))"),1)</f>
        <v>1</v>
      </c>
      <c r="S1962" s="2">
        <v>-1.9660596050000001</v>
      </c>
      <c r="T1962" s="2">
        <v>0.49466461</v>
      </c>
      <c r="U1962" s="2">
        <v>71.010000000000005</v>
      </c>
      <c r="V1962" s="2">
        <v>6.26</v>
      </c>
      <c r="W1962" s="2">
        <v>6.16</v>
      </c>
      <c r="X1962" s="2">
        <v>9</v>
      </c>
      <c r="Y1962" s="2">
        <v>8.7799999999999994</v>
      </c>
      <c r="Z1962" s="2">
        <v>0.23637</v>
      </c>
      <c r="AA1962" s="2">
        <v>0.21342</v>
      </c>
      <c r="AB1962" s="2">
        <v>19.258532519999999</v>
      </c>
    </row>
    <row r="1963" spans="1:28" x14ac:dyDescent="0.2">
      <c r="A1963" s="8">
        <v>3719</v>
      </c>
      <c r="B1963" s="5" t="s">
        <v>995</v>
      </c>
      <c r="C1963" s="5" t="s">
        <v>6667</v>
      </c>
      <c r="D1963" s="5" t="s">
        <v>6623</v>
      </c>
      <c r="E1963" s="5" t="s">
        <v>6624</v>
      </c>
      <c r="F1963" s="10">
        <v>1919</v>
      </c>
      <c r="G1963" s="10" t="s">
        <v>16</v>
      </c>
      <c r="H1963" s="10"/>
      <c r="I1963" s="10">
        <v>1100</v>
      </c>
      <c r="J1963" s="10" t="s">
        <v>51</v>
      </c>
      <c r="K1963" s="10"/>
      <c r="L1963" s="10" t="s">
        <v>18</v>
      </c>
      <c r="M1963" s="11">
        <v>1</v>
      </c>
      <c r="N1963" s="10">
        <v>1</v>
      </c>
      <c r="O1963" s="12" t="s">
        <v>6668</v>
      </c>
      <c r="P1963" s="11">
        <f ca="1">IFERROR(__xludf.DUMMYFUNCTION("COUNTA(SPLIT(Q1963,"" ""))"),173)</f>
        <v>173</v>
      </c>
      <c r="Q1963" s="11">
        <v>6</v>
      </c>
      <c r="R1963" s="11">
        <f ca="1">IFERROR(__xludf.DUMMYFUNCTION("COUNTA(SPLIT($Q1963,CHAR(10),FALSE))"),1)</f>
        <v>1</v>
      </c>
      <c r="S1963" s="2">
        <v>-0.72683463599999998</v>
      </c>
      <c r="T1963" s="2">
        <v>0.47473654100000001</v>
      </c>
      <c r="U1963" s="2">
        <v>65.58</v>
      </c>
      <c r="V1963" s="2">
        <v>11.27</v>
      </c>
      <c r="W1963" s="2">
        <v>13.36</v>
      </c>
      <c r="X1963" s="2">
        <v>11</v>
      </c>
      <c r="Y1963" s="2">
        <v>7.53</v>
      </c>
      <c r="Z1963" s="2">
        <v>0.16117999999999999</v>
      </c>
      <c r="AA1963" s="2">
        <v>0.17741000000000001</v>
      </c>
      <c r="AB1963" s="2">
        <v>12.474682769999999</v>
      </c>
    </row>
    <row r="1964" spans="1:28" x14ac:dyDescent="0.2">
      <c r="A1964" s="8">
        <v>3720</v>
      </c>
      <c r="B1964" s="5" t="s">
        <v>6669</v>
      </c>
      <c r="C1964" s="5" t="s">
        <v>6670</v>
      </c>
      <c r="D1964" s="5" t="s">
        <v>6623</v>
      </c>
      <c r="E1964" s="5" t="s">
        <v>6624</v>
      </c>
      <c r="F1964" s="10">
        <v>1919</v>
      </c>
      <c r="G1964" s="10" t="s">
        <v>16</v>
      </c>
      <c r="H1964" s="10"/>
      <c r="I1964" s="10">
        <v>1300</v>
      </c>
      <c r="J1964" s="10" t="s">
        <v>51</v>
      </c>
      <c r="K1964" s="10"/>
      <c r="L1964" s="10" t="s">
        <v>18</v>
      </c>
      <c r="M1964" s="11">
        <v>1</v>
      </c>
      <c r="N1964" s="10">
        <v>1</v>
      </c>
      <c r="O1964" s="12" t="s">
        <v>6671</v>
      </c>
      <c r="P1964" s="11">
        <f ca="1">IFERROR(__xludf.DUMMYFUNCTION("COUNTA(SPLIT(Q1964,"" ""))"),172)</f>
        <v>172</v>
      </c>
      <c r="Q1964" s="11">
        <v>6</v>
      </c>
      <c r="R1964" s="11">
        <f ca="1">IFERROR(__xludf.DUMMYFUNCTION("COUNTA(SPLIT($Q1964,CHAR(10),FALSE))"),1)</f>
        <v>1</v>
      </c>
      <c r="S1964" s="2">
        <v>-2.0227723260000001</v>
      </c>
      <c r="T1964" s="2">
        <v>0.51088011899999997</v>
      </c>
      <c r="U1964" s="2">
        <v>51.47</v>
      </c>
      <c r="V1964" s="2">
        <v>13.28</v>
      </c>
      <c r="W1964" s="2">
        <v>15.93</v>
      </c>
      <c r="X1964" s="2">
        <v>14</v>
      </c>
      <c r="Y1964" s="2">
        <v>8.98</v>
      </c>
      <c r="Z1964" s="2">
        <v>0.28240999999999999</v>
      </c>
      <c r="AA1964" s="2">
        <v>0.28965999999999997</v>
      </c>
      <c r="AB1964" s="2">
        <v>3.4856462669999999</v>
      </c>
    </row>
    <row r="1965" spans="1:28" x14ac:dyDescent="0.2">
      <c r="A1965" s="8">
        <v>3721</v>
      </c>
      <c r="B1965" s="5" t="s">
        <v>658</v>
      </c>
      <c r="C1965" s="5" t="s">
        <v>6672</v>
      </c>
      <c r="D1965" s="5"/>
      <c r="E1965" s="5" t="s">
        <v>6673</v>
      </c>
      <c r="F1965" s="10">
        <v>1919</v>
      </c>
      <c r="G1965" s="10" t="s">
        <v>16</v>
      </c>
      <c r="H1965" s="10"/>
      <c r="I1965" s="10">
        <v>1300</v>
      </c>
      <c r="J1965" s="10" t="s">
        <v>17</v>
      </c>
      <c r="K1965" s="10"/>
      <c r="L1965" s="10" t="s">
        <v>18</v>
      </c>
      <c r="M1965" s="11">
        <v>1</v>
      </c>
      <c r="N1965" s="10">
        <v>1</v>
      </c>
      <c r="O1965" s="12" t="s">
        <v>6674</v>
      </c>
      <c r="P1965" s="11">
        <f ca="1">IFERROR(__xludf.DUMMYFUNCTION("COUNTA(SPLIT(Q1965,"" ""))"),185)</f>
        <v>185</v>
      </c>
      <c r="Q1965" s="11">
        <v>8</v>
      </c>
      <c r="R1965" s="11">
        <f ca="1">IFERROR(__xludf.DUMMYFUNCTION("COUNTA(SPLIT($Q1965,CHAR(10),FALSE))"),1)</f>
        <v>1</v>
      </c>
      <c r="S1965" s="2">
        <v>-1.1172507730000001</v>
      </c>
      <c r="T1965" s="2">
        <v>0.46903836100000001</v>
      </c>
      <c r="U1965" s="2">
        <v>66.3</v>
      </c>
      <c r="V1965" s="2">
        <v>9.76</v>
      </c>
      <c r="W1965" s="2">
        <v>10.39</v>
      </c>
      <c r="X1965" s="2">
        <v>9</v>
      </c>
      <c r="Y1965" s="2">
        <v>7.69</v>
      </c>
      <c r="Z1965" s="2">
        <v>0.10387</v>
      </c>
      <c r="AA1965" s="2">
        <v>9.9449999999999997E-2</v>
      </c>
      <c r="AB1965" s="2">
        <v>9.6826993170000009</v>
      </c>
    </row>
    <row r="1966" spans="1:28" x14ac:dyDescent="0.2">
      <c r="A1966" s="8">
        <v>3722</v>
      </c>
      <c r="B1966" s="5" t="s">
        <v>6675</v>
      </c>
      <c r="C1966" s="5" t="s">
        <v>6676</v>
      </c>
      <c r="D1966" s="5" t="s">
        <v>6275</v>
      </c>
      <c r="E1966" s="5" t="s">
        <v>6276</v>
      </c>
      <c r="F1966" s="10">
        <v>1919</v>
      </c>
      <c r="G1966" s="10" t="s">
        <v>16</v>
      </c>
      <c r="H1966" s="10"/>
      <c r="I1966" s="10">
        <v>900</v>
      </c>
      <c r="J1966" s="10" t="s">
        <v>17</v>
      </c>
      <c r="K1966" s="10"/>
      <c r="L1966" s="10" t="s">
        <v>22</v>
      </c>
      <c r="M1966" s="11">
        <v>2</v>
      </c>
      <c r="N1966" s="10">
        <v>1.5</v>
      </c>
      <c r="O1966" s="12" t="s">
        <v>6677</v>
      </c>
      <c r="P1966" s="11">
        <f ca="1">IFERROR(__xludf.DUMMYFUNCTION("COUNTA(SPLIT(Q1966,"" ""))"),190)</f>
        <v>190</v>
      </c>
      <c r="Q1966" s="11">
        <v>14</v>
      </c>
      <c r="R1966" s="11">
        <f ca="1">IFERROR(__xludf.DUMMYFUNCTION("COUNTA(SPLIT($Q1966,CHAR(10),FALSE))"),5)</f>
        <v>5</v>
      </c>
      <c r="S1966" s="2">
        <v>-1.217509269</v>
      </c>
      <c r="T1966" s="2">
        <v>0.47599391200000002</v>
      </c>
      <c r="U1966" s="2">
        <v>76.599999999999994</v>
      </c>
      <c r="V1966" s="2">
        <v>6.07</v>
      </c>
      <c r="W1966" s="2">
        <v>6.52</v>
      </c>
      <c r="X1966" s="2">
        <v>9</v>
      </c>
      <c r="Y1966" s="2">
        <v>7.54</v>
      </c>
      <c r="Z1966" s="2">
        <v>0.14951</v>
      </c>
      <c r="AA1966" s="2">
        <v>0.12327</v>
      </c>
      <c r="AB1966" s="2">
        <v>15.668049590000001</v>
      </c>
    </row>
    <row r="1967" spans="1:28" x14ac:dyDescent="0.2">
      <c r="A1967" s="8">
        <v>3725</v>
      </c>
      <c r="B1967" s="5" t="s">
        <v>6678</v>
      </c>
      <c r="C1967" s="5" t="s">
        <v>6679</v>
      </c>
      <c r="D1967" s="5" t="s">
        <v>6680</v>
      </c>
      <c r="E1967" s="5" t="s">
        <v>6681</v>
      </c>
      <c r="F1967" s="10">
        <v>1919</v>
      </c>
      <c r="G1967" s="10" t="s">
        <v>68</v>
      </c>
      <c r="H1967" s="10"/>
      <c r="I1967" s="10">
        <v>1100</v>
      </c>
      <c r="J1967" s="10" t="s">
        <v>17</v>
      </c>
      <c r="K1967" s="10"/>
      <c r="L1967" s="10" t="s">
        <v>22</v>
      </c>
      <c r="M1967" s="11">
        <v>2</v>
      </c>
      <c r="N1967" s="10">
        <v>2</v>
      </c>
      <c r="O1967" s="12" t="s">
        <v>6682</v>
      </c>
      <c r="P1967" s="11">
        <f ca="1">IFERROR(__xludf.DUMMYFUNCTION("COUNTA(SPLIT(Q1967,"" ""))"),191)</f>
        <v>191</v>
      </c>
      <c r="Q1967" s="11">
        <v>11</v>
      </c>
      <c r="R1967" s="11">
        <f ca="1">IFERROR(__xludf.DUMMYFUNCTION("COUNTA(SPLIT($Q1967,CHAR(10),FALSE))"),3)</f>
        <v>3</v>
      </c>
      <c r="S1967" s="2">
        <v>-2.8918410269999999</v>
      </c>
      <c r="T1967" s="2">
        <v>0.554404746</v>
      </c>
      <c r="U1967" s="2">
        <v>65.52</v>
      </c>
      <c r="V1967" s="2">
        <v>8.5</v>
      </c>
      <c r="W1967" s="2">
        <v>8.9600000000000009</v>
      </c>
      <c r="X1967" s="2">
        <v>10</v>
      </c>
      <c r="Y1967" s="2">
        <v>8.5</v>
      </c>
      <c r="Z1967" s="2">
        <v>0.32771</v>
      </c>
      <c r="AA1967" s="2">
        <v>0.30830000000000002</v>
      </c>
      <c r="AB1967" s="2">
        <v>12.08831655</v>
      </c>
    </row>
    <row r="1968" spans="1:28" x14ac:dyDescent="0.2">
      <c r="A1968" s="8">
        <v>3727</v>
      </c>
      <c r="B1968" s="5" t="s">
        <v>6683</v>
      </c>
      <c r="C1968" s="5" t="s">
        <v>6684</v>
      </c>
      <c r="D1968" s="5" t="s">
        <v>6623</v>
      </c>
      <c r="E1968" s="5" t="s">
        <v>6624</v>
      </c>
      <c r="F1968" s="10">
        <v>1919</v>
      </c>
      <c r="G1968" s="10" t="s">
        <v>16</v>
      </c>
      <c r="H1968" s="10"/>
      <c r="I1968" s="10">
        <v>900</v>
      </c>
      <c r="J1968" s="10" t="s">
        <v>17</v>
      </c>
      <c r="K1968" s="10"/>
      <c r="L1968" s="10" t="s">
        <v>18</v>
      </c>
      <c r="M1968" s="11">
        <v>1</v>
      </c>
      <c r="N1968" s="10">
        <v>1</v>
      </c>
      <c r="O1968" s="12" t="s">
        <v>6685</v>
      </c>
      <c r="P1968" s="11">
        <f ca="1">IFERROR(__xludf.DUMMYFUNCTION("COUNTA(SPLIT(Q1968,"" ""))"),141)</f>
        <v>141</v>
      </c>
      <c r="Q1968" s="11">
        <v>9</v>
      </c>
      <c r="R1968" s="11">
        <f ca="1">IFERROR(__xludf.DUMMYFUNCTION("COUNTA(SPLIT($Q1968,CHAR(10),FALSE))"),1)</f>
        <v>1</v>
      </c>
      <c r="S1968" s="2">
        <v>-1.2442703829999999</v>
      </c>
      <c r="T1968" s="2">
        <v>0.50535716100000005</v>
      </c>
      <c r="U1968" s="2">
        <v>53.29</v>
      </c>
      <c r="V1968" s="2">
        <v>9.8800000000000008</v>
      </c>
      <c r="W1968" s="2">
        <v>10.63</v>
      </c>
      <c r="X1968" s="2">
        <v>12</v>
      </c>
      <c r="Y1968" s="2">
        <v>8.5299999999999994</v>
      </c>
      <c r="Z1968" s="2">
        <v>0.22117999999999999</v>
      </c>
      <c r="AA1968" s="2">
        <v>0.23701</v>
      </c>
      <c r="AB1968" s="2">
        <v>3.0440007759999999</v>
      </c>
    </row>
    <row r="1969" spans="1:28" x14ac:dyDescent="0.2">
      <c r="A1969" s="8">
        <v>3728</v>
      </c>
      <c r="B1969" s="5" t="s">
        <v>6686</v>
      </c>
      <c r="C1969" s="5" t="s">
        <v>6687</v>
      </c>
      <c r="D1969" s="5"/>
      <c r="E1969" s="5" t="s">
        <v>6688</v>
      </c>
      <c r="F1969" s="10">
        <v>1919</v>
      </c>
      <c r="G1969" s="10" t="s">
        <v>16</v>
      </c>
      <c r="H1969" s="10"/>
      <c r="I1969" s="10">
        <v>900</v>
      </c>
      <c r="J1969" s="10" t="s">
        <v>17</v>
      </c>
      <c r="K1969" s="10"/>
      <c r="L1969" s="10" t="s">
        <v>22</v>
      </c>
      <c r="M1969" s="11">
        <v>2</v>
      </c>
      <c r="N1969" s="10">
        <v>2</v>
      </c>
      <c r="O1969" s="12" t="s">
        <v>6689</v>
      </c>
      <c r="P1969" s="11">
        <f ca="1">IFERROR(__xludf.DUMMYFUNCTION("COUNTA(SPLIT(Q1969,"" ""))"),183)</f>
        <v>183</v>
      </c>
      <c r="Q1969" s="11">
        <v>9</v>
      </c>
      <c r="R1969" s="11">
        <f ca="1">IFERROR(__xludf.DUMMYFUNCTION("COUNTA(SPLIT($Q1969,CHAR(10),FALSE))"),1)</f>
        <v>1</v>
      </c>
      <c r="S1969" s="2">
        <v>-1.37517954</v>
      </c>
      <c r="T1969" s="2">
        <v>0.46035410399999999</v>
      </c>
      <c r="U1969" s="2">
        <v>72.010000000000005</v>
      </c>
      <c r="V1969" s="2">
        <v>8.27</v>
      </c>
      <c r="W1969" s="2">
        <v>9.91</v>
      </c>
      <c r="X1969" s="2">
        <v>11</v>
      </c>
      <c r="Y1969" s="2">
        <v>7.66</v>
      </c>
      <c r="Z1969" s="2">
        <v>0.27801999999999999</v>
      </c>
      <c r="AA1969" s="2">
        <v>0.27639999999999998</v>
      </c>
      <c r="AB1969" s="2">
        <v>14.342321930000001</v>
      </c>
    </row>
    <row r="1970" spans="1:28" x14ac:dyDescent="0.2">
      <c r="A1970" s="8">
        <v>3729</v>
      </c>
      <c r="B1970" s="5" t="s">
        <v>6690</v>
      </c>
      <c r="C1970" s="5" t="s">
        <v>6691</v>
      </c>
      <c r="D1970" s="5" t="s">
        <v>6623</v>
      </c>
      <c r="E1970" s="5" t="s">
        <v>6624</v>
      </c>
      <c r="F1970" s="10">
        <v>1919</v>
      </c>
      <c r="G1970" s="10" t="s">
        <v>16</v>
      </c>
      <c r="H1970" s="10"/>
      <c r="I1970" s="10">
        <v>1300</v>
      </c>
      <c r="J1970" s="10" t="s">
        <v>17</v>
      </c>
      <c r="K1970" s="10"/>
      <c r="L1970" s="10" t="s">
        <v>22</v>
      </c>
      <c r="M1970" s="11">
        <v>2</v>
      </c>
      <c r="N1970" s="10">
        <v>1.5</v>
      </c>
      <c r="O1970" s="12" t="s">
        <v>6692</v>
      </c>
      <c r="P1970" s="11">
        <f ca="1">IFERROR(__xludf.DUMMYFUNCTION("COUNTA(SPLIT(Q1970,"" ""))"),182)</f>
        <v>182</v>
      </c>
      <c r="Q1970" s="11">
        <v>5</v>
      </c>
      <c r="R1970" s="11">
        <f ca="1">IFERROR(__xludf.DUMMYFUNCTION("COUNTA(SPLIT($Q1970,CHAR(10),FALSE))"),1)</f>
        <v>1</v>
      </c>
      <c r="S1970" s="2">
        <v>-1.8282714149999999</v>
      </c>
      <c r="T1970" s="2">
        <v>0.45888055700000002</v>
      </c>
      <c r="U1970" s="2">
        <v>54.15</v>
      </c>
      <c r="V1970" s="2">
        <v>14.75</v>
      </c>
      <c r="W1970" s="2">
        <v>16.27</v>
      </c>
      <c r="X1970" s="2">
        <v>11</v>
      </c>
      <c r="Y1970" s="2">
        <v>7.61</v>
      </c>
      <c r="Z1970" s="2">
        <v>0.22395999999999999</v>
      </c>
      <c r="AA1970" s="2">
        <v>0.21695999999999999</v>
      </c>
      <c r="AB1970" s="2">
        <v>7.2190767669999998</v>
      </c>
    </row>
    <row r="1971" spans="1:28" x14ac:dyDescent="0.2">
      <c r="A1971" s="8">
        <v>3730</v>
      </c>
      <c r="B1971" s="5" t="s">
        <v>685</v>
      </c>
      <c r="C1971" s="5" t="s">
        <v>6693</v>
      </c>
      <c r="D1971" s="5" t="s">
        <v>6694</v>
      </c>
      <c r="E1971" s="5" t="s">
        <v>6695</v>
      </c>
      <c r="F1971" s="10">
        <v>1918</v>
      </c>
      <c r="G1971" s="10" t="s">
        <v>68</v>
      </c>
      <c r="H1971" s="10"/>
      <c r="I1971" s="10">
        <v>1100</v>
      </c>
      <c r="J1971" s="10" t="s">
        <v>17</v>
      </c>
      <c r="K1971" s="10"/>
      <c r="L1971" s="10" t="s">
        <v>22</v>
      </c>
      <c r="M1971" s="11">
        <v>2</v>
      </c>
      <c r="N1971" s="10">
        <v>2</v>
      </c>
      <c r="O1971" s="12" t="s">
        <v>6696</v>
      </c>
      <c r="P1971" s="11">
        <f ca="1">IFERROR(__xludf.DUMMYFUNCTION("COUNTA(SPLIT(Q1971,"" ""))"),193)</f>
        <v>193</v>
      </c>
      <c r="Q1971" s="11">
        <v>8</v>
      </c>
      <c r="R1971" s="11">
        <f ca="1">IFERROR(__xludf.DUMMYFUNCTION("COUNTA(SPLIT($Q1971,CHAR(10),FALSE))"),1)</f>
        <v>1</v>
      </c>
      <c r="S1971" s="2">
        <v>-2.3830881819999998</v>
      </c>
      <c r="T1971" s="2">
        <v>0.50923735199999998</v>
      </c>
      <c r="U1971" s="2">
        <v>47.91</v>
      </c>
      <c r="V1971" s="2">
        <v>12.6</v>
      </c>
      <c r="W1971" s="2">
        <v>14.58</v>
      </c>
      <c r="X1971" s="2">
        <v>14</v>
      </c>
      <c r="Y1971" s="2">
        <v>10.46</v>
      </c>
      <c r="Z1971" s="2">
        <v>0.29682999999999998</v>
      </c>
      <c r="AA1971" s="2">
        <v>0.27711000000000002</v>
      </c>
      <c r="AB1971" s="2">
        <v>4.1832861369999996</v>
      </c>
    </row>
    <row r="1972" spans="1:28" x14ac:dyDescent="0.2">
      <c r="A1972" s="8">
        <v>3731</v>
      </c>
      <c r="B1972" s="5" t="s">
        <v>685</v>
      </c>
      <c r="C1972" s="5" t="s">
        <v>6697</v>
      </c>
      <c r="D1972" s="5" t="s">
        <v>6694</v>
      </c>
      <c r="E1972" s="5" t="s">
        <v>6698</v>
      </c>
      <c r="F1972" s="10">
        <v>1918</v>
      </c>
      <c r="G1972" s="10" t="s">
        <v>68</v>
      </c>
      <c r="H1972" s="10"/>
      <c r="I1972" s="10">
        <v>1300</v>
      </c>
      <c r="J1972" s="10" t="s">
        <v>17</v>
      </c>
      <c r="K1972" s="10"/>
      <c r="L1972" s="10" t="s">
        <v>22</v>
      </c>
      <c r="M1972" s="11">
        <v>2</v>
      </c>
      <c r="N1972" s="10">
        <v>2</v>
      </c>
      <c r="O1972" s="12" t="s">
        <v>6699</v>
      </c>
      <c r="P1972" s="11">
        <f ca="1">IFERROR(__xludf.DUMMYFUNCTION("COUNTA(SPLIT(Q1972,"" ""))"),155)</f>
        <v>155</v>
      </c>
      <c r="Q1972" s="11">
        <v>6</v>
      </c>
      <c r="R1972" s="11">
        <f ca="1">IFERROR(__xludf.DUMMYFUNCTION("COUNTA(SPLIT($Q1972,CHAR(10),FALSE))"),2)</f>
        <v>2</v>
      </c>
      <c r="S1972" s="2">
        <v>-3.2139094259999998</v>
      </c>
      <c r="T1972" s="2">
        <v>0.543697443</v>
      </c>
      <c r="U1972" s="2">
        <v>47.04</v>
      </c>
      <c r="V1972" s="2">
        <v>13.16</v>
      </c>
      <c r="W1972" s="2">
        <v>14.67</v>
      </c>
      <c r="X1972" s="2">
        <v>14</v>
      </c>
      <c r="Y1972" s="2">
        <v>9.68</v>
      </c>
      <c r="Z1972" s="2">
        <v>0.29535</v>
      </c>
      <c r="AA1972" s="2">
        <v>0.31268000000000001</v>
      </c>
      <c r="AB1972" s="2">
        <v>4.3305033130000004</v>
      </c>
    </row>
    <row r="1973" spans="1:28" x14ac:dyDescent="0.2">
      <c r="A1973" s="8">
        <v>3733</v>
      </c>
      <c r="B1973" s="5" t="s">
        <v>685</v>
      </c>
      <c r="C1973" s="5" t="s">
        <v>6700</v>
      </c>
      <c r="D1973" s="5" t="s">
        <v>6694</v>
      </c>
      <c r="E1973" s="5" t="s">
        <v>6701</v>
      </c>
      <c r="F1973" s="10">
        <v>1918</v>
      </c>
      <c r="G1973" s="10" t="s">
        <v>68</v>
      </c>
      <c r="H1973" s="10"/>
      <c r="I1973" s="10">
        <v>900</v>
      </c>
      <c r="J1973" s="10" t="s">
        <v>17</v>
      </c>
      <c r="K1973" s="10"/>
      <c r="L1973" s="10" t="s">
        <v>22</v>
      </c>
      <c r="M1973" s="11">
        <v>2</v>
      </c>
      <c r="N1973" s="10">
        <v>1.5</v>
      </c>
      <c r="O1973" s="12" t="s">
        <v>6702</v>
      </c>
      <c r="P1973" s="11">
        <f ca="1">IFERROR(__xludf.DUMMYFUNCTION("COUNTA(SPLIT(Q1973,"" ""))"),186)</f>
        <v>186</v>
      </c>
      <c r="Q1973" s="11">
        <v>13</v>
      </c>
      <c r="R1973" s="11">
        <f ca="1">IFERROR(__xludf.DUMMYFUNCTION("COUNTA(SPLIT($Q1973,CHAR(10),FALSE))"),3)</f>
        <v>3</v>
      </c>
      <c r="S1973" s="2">
        <v>-2.071544877</v>
      </c>
      <c r="T1973" s="2">
        <v>0.48533375899999998</v>
      </c>
      <c r="U1973" s="2">
        <v>73.25</v>
      </c>
      <c r="V1973" s="2">
        <v>6.62</v>
      </c>
      <c r="W1973" s="2">
        <v>6.91</v>
      </c>
      <c r="X1973" s="2">
        <v>9</v>
      </c>
      <c r="Y1973" s="2">
        <v>7.81</v>
      </c>
      <c r="Z1973" s="2">
        <v>0.22558</v>
      </c>
      <c r="AA1973" s="2">
        <v>0.23072000000000001</v>
      </c>
      <c r="AB1973" s="2">
        <v>9.9234712639999998</v>
      </c>
    </row>
    <row r="1974" spans="1:28" x14ac:dyDescent="0.2">
      <c r="A1974" s="8">
        <v>3734</v>
      </c>
      <c r="B1974" s="5" t="s">
        <v>685</v>
      </c>
      <c r="C1974" s="5" t="s">
        <v>6703</v>
      </c>
      <c r="D1974" s="5" t="s">
        <v>6694</v>
      </c>
      <c r="E1974" s="5" t="s">
        <v>6704</v>
      </c>
      <c r="F1974" s="10">
        <v>1918</v>
      </c>
      <c r="G1974" s="10" t="s">
        <v>68</v>
      </c>
      <c r="H1974" s="10"/>
      <c r="I1974" s="10">
        <v>1100</v>
      </c>
      <c r="J1974" s="10" t="s">
        <v>17</v>
      </c>
      <c r="K1974" s="10"/>
      <c r="L1974" s="10" t="s">
        <v>18</v>
      </c>
      <c r="M1974" s="11">
        <v>1</v>
      </c>
      <c r="N1974" s="10">
        <v>1</v>
      </c>
      <c r="O1974" s="12" t="s">
        <v>6705</v>
      </c>
      <c r="P1974" s="11">
        <f ca="1">IFERROR(__xludf.DUMMYFUNCTION("COUNTA(SPLIT(Q1974,"" ""))"),186)</f>
        <v>186</v>
      </c>
      <c r="Q1974" s="11">
        <v>10</v>
      </c>
      <c r="R1974" s="11">
        <f ca="1">IFERROR(__xludf.DUMMYFUNCTION("COUNTA(SPLIT($Q1974,CHAR(10),FALSE))"),1)</f>
        <v>1</v>
      </c>
      <c r="S1974" s="2">
        <v>-1.6838233760000001</v>
      </c>
      <c r="T1974" s="2">
        <v>0.47644345500000002</v>
      </c>
      <c r="U1974" s="2">
        <v>65.150000000000006</v>
      </c>
      <c r="V1974" s="2">
        <v>8.7899999999999991</v>
      </c>
      <c r="W1974" s="2">
        <v>9.33</v>
      </c>
      <c r="X1974" s="2">
        <v>11</v>
      </c>
      <c r="Y1974" s="2">
        <v>9.4</v>
      </c>
      <c r="Z1974" s="2">
        <v>0.17610000000000001</v>
      </c>
      <c r="AA1974" s="2">
        <v>0.16469</v>
      </c>
      <c r="AB1974" s="2">
        <v>10.24568715</v>
      </c>
    </row>
    <row r="1975" spans="1:28" x14ac:dyDescent="0.2">
      <c r="A1975" s="8">
        <v>3736</v>
      </c>
      <c r="B1975" s="5" t="s">
        <v>685</v>
      </c>
      <c r="C1975" s="5" t="s">
        <v>6706</v>
      </c>
      <c r="D1975" s="5" t="s">
        <v>6694</v>
      </c>
      <c r="E1975" s="5" t="s">
        <v>6707</v>
      </c>
      <c r="F1975" s="10">
        <v>1918</v>
      </c>
      <c r="G1975" s="10" t="s">
        <v>68</v>
      </c>
      <c r="H1975" s="10"/>
      <c r="I1975" s="10">
        <v>1100</v>
      </c>
      <c r="J1975" s="10" t="s">
        <v>17</v>
      </c>
      <c r="K1975" s="10"/>
      <c r="L1975" s="10" t="s">
        <v>18</v>
      </c>
      <c r="M1975" s="11">
        <v>1</v>
      </c>
      <c r="N1975" s="10">
        <v>1</v>
      </c>
      <c r="O1975" s="12" t="s">
        <v>6708</v>
      </c>
      <c r="P1975" s="11">
        <f ca="1">IFERROR(__xludf.DUMMYFUNCTION("COUNTA(SPLIT(Q1975,"" ""))"),170)</f>
        <v>170</v>
      </c>
      <c r="Q1975" s="11">
        <v>7</v>
      </c>
      <c r="R1975" s="11">
        <f ca="1">IFERROR(__xludf.DUMMYFUNCTION("COUNTA(SPLIT($Q1975,CHAR(10),FALSE))"),2)</f>
        <v>2</v>
      </c>
      <c r="S1975" s="2">
        <v>-3.3382906540000001</v>
      </c>
      <c r="T1975" s="2">
        <v>0.61403568900000005</v>
      </c>
      <c r="U1975" s="2">
        <v>72.38</v>
      </c>
      <c r="V1975" s="2">
        <v>8.99</v>
      </c>
      <c r="W1975" s="2">
        <v>8.93</v>
      </c>
      <c r="X1975" s="2">
        <v>10</v>
      </c>
      <c r="Y1975" s="2">
        <v>8.32</v>
      </c>
      <c r="Z1975" s="2">
        <v>0.19256000000000001</v>
      </c>
      <c r="AA1975" s="2">
        <v>0.1749</v>
      </c>
      <c r="AB1975" s="2">
        <v>12.300800750000001</v>
      </c>
    </row>
    <row r="1976" spans="1:28" x14ac:dyDescent="0.2">
      <c r="A1976" s="8">
        <v>3737</v>
      </c>
      <c r="B1976" s="5" t="s">
        <v>685</v>
      </c>
      <c r="C1976" s="5" t="s">
        <v>6709</v>
      </c>
      <c r="D1976" s="5" t="s">
        <v>6694</v>
      </c>
      <c r="E1976" s="5" t="s">
        <v>6710</v>
      </c>
      <c r="F1976" s="10">
        <v>1918</v>
      </c>
      <c r="G1976" s="10" t="s">
        <v>68</v>
      </c>
      <c r="H1976" s="10"/>
      <c r="I1976" s="10">
        <v>1300</v>
      </c>
      <c r="J1976" s="10" t="s">
        <v>17</v>
      </c>
      <c r="K1976" s="10"/>
      <c r="L1976" s="10" t="s">
        <v>22</v>
      </c>
      <c r="M1976" s="11">
        <v>2</v>
      </c>
      <c r="N1976" s="10">
        <v>1.5</v>
      </c>
      <c r="O1976" s="12" t="s">
        <v>6711</v>
      </c>
      <c r="P1976" s="11">
        <f ca="1">IFERROR(__xludf.DUMMYFUNCTION("COUNTA(SPLIT(Q1976,"" ""))"),190)</f>
        <v>190</v>
      </c>
      <c r="Q1976" s="11">
        <v>8</v>
      </c>
      <c r="R1976" s="11">
        <f ca="1">IFERROR(__xludf.DUMMYFUNCTION("COUNTA(SPLIT($Q1976,CHAR(10),FALSE))"),1)</f>
        <v>1</v>
      </c>
      <c r="S1976" s="2">
        <v>-2.217146149</v>
      </c>
      <c r="T1976" s="2">
        <v>0.52708935000000001</v>
      </c>
      <c r="U1976" s="2">
        <v>37.32</v>
      </c>
      <c r="V1976" s="2">
        <v>13.99</v>
      </c>
      <c r="W1976" s="2">
        <v>15.75</v>
      </c>
      <c r="X1976" s="2">
        <v>16</v>
      </c>
      <c r="Y1976" s="2">
        <v>11.19</v>
      </c>
      <c r="Z1976" s="2">
        <v>0.34328999999999998</v>
      </c>
      <c r="AA1976" s="2">
        <v>0.32565</v>
      </c>
      <c r="AB1976" s="2">
        <v>1.5190015139999999</v>
      </c>
    </row>
    <row r="1977" spans="1:28" x14ac:dyDescent="0.2">
      <c r="A1977" s="8">
        <v>3741</v>
      </c>
      <c r="B1977" s="5" t="s">
        <v>685</v>
      </c>
      <c r="C1977" s="5" t="s">
        <v>6712</v>
      </c>
      <c r="D1977" s="5" t="s">
        <v>6694</v>
      </c>
      <c r="E1977" s="5" t="s">
        <v>6713</v>
      </c>
      <c r="F1977" s="10">
        <v>1918</v>
      </c>
      <c r="G1977" s="10" t="s">
        <v>68</v>
      </c>
      <c r="H1977" s="10"/>
      <c r="I1977" s="10">
        <v>1300</v>
      </c>
      <c r="J1977" s="10" t="s">
        <v>17</v>
      </c>
      <c r="K1977" s="10"/>
      <c r="L1977" s="10" t="s">
        <v>18</v>
      </c>
      <c r="M1977" s="11">
        <v>1</v>
      </c>
      <c r="N1977" s="10">
        <v>1</v>
      </c>
      <c r="O1977" s="12" t="s">
        <v>6714</v>
      </c>
      <c r="P1977" s="11">
        <f ca="1">IFERROR(__xludf.DUMMYFUNCTION("COUNTA(SPLIT(Q1977,"" ""))"),179)</f>
        <v>179</v>
      </c>
      <c r="Q1977" s="11">
        <v>4</v>
      </c>
      <c r="R1977" s="11">
        <f ca="1">IFERROR(__xludf.DUMMYFUNCTION("COUNTA(SPLIT($Q1977,CHAR(10),FALSE))"),2)</f>
        <v>2</v>
      </c>
      <c r="S1977" s="2">
        <v>-2.7073776490000001</v>
      </c>
      <c r="T1977" s="2">
        <v>0.49551847100000002</v>
      </c>
      <c r="U1977" s="2">
        <v>28.61</v>
      </c>
      <c r="V1977" s="2">
        <v>20.39</v>
      </c>
      <c r="W1977" s="2">
        <v>23.43</v>
      </c>
      <c r="X1977" s="2">
        <v>18</v>
      </c>
      <c r="Y1977" s="2">
        <v>11.77</v>
      </c>
      <c r="Z1977" s="2">
        <v>0.34609000000000001</v>
      </c>
      <c r="AA1977" s="2">
        <v>0.35226000000000002</v>
      </c>
      <c r="AB1977" s="2">
        <v>1.1994602759999999</v>
      </c>
    </row>
    <row r="1978" spans="1:28" x14ac:dyDescent="0.2">
      <c r="A1978" s="8">
        <v>3742</v>
      </c>
      <c r="B1978" s="5" t="s">
        <v>685</v>
      </c>
      <c r="C1978" s="5" t="s">
        <v>6715</v>
      </c>
      <c r="D1978" s="5" t="s">
        <v>6694</v>
      </c>
      <c r="E1978" s="5" t="s">
        <v>6716</v>
      </c>
      <c r="F1978" s="10">
        <v>1918</v>
      </c>
      <c r="G1978" s="10" t="s">
        <v>68</v>
      </c>
      <c r="H1978" s="10"/>
      <c r="I1978" s="10">
        <v>1300</v>
      </c>
      <c r="J1978" s="10" t="s">
        <v>17</v>
      </c>
      <c r="K1978" s="10"/>
      <c r="L1978" s="10" t="s">
        <v>22</v>
      </c>
      <c r="M1978" s="11">
        <v>2</v>
      </c>
      <c r="N1978" s="10">
        <v>2</v>
      </c>
      <c r="O1978" s="12" t="s">
        <v>6717</v>
      </c>
      <c r="P1978" s="11">
        <f ca="1">IFERROR(__xludf.DUMMYFUNCTION("COUNTA(SPLIT(Q1978,"" ""))"),191)</f>
        <v>191</v>
      </c>
      <c r="Q1978" s="11">
        <v>9</v>
      </c>
      <c r="R1978" s="11">
        <f ca="1">IFERROR(__xludf.DUMMYFUNCTION("COUNTA(SPLIT($Q1978,CHAR(10),FALSE))"),2)</f>
        <v>2</v>
      </c>
      <c r="S1978" s="2">
        <v>-2.2797835339999999</v>
      </c>
      <c r="T1978" s="2">
        <v>0.51003414999999996</v>
      </c>
      <c r="U1978" s="2">
        <v>51.53</v>
      </c>
      <c r="V1978" s="2">
        <v>11.34</v>
      </c>
      <c r="W1978" s="2">
        <v>12.8</v>
      </c>
      <c r="X1978" s="2">
        <v>13</v>
      </c>
      <c r="Y1978" s="2">
        <v>9.98</v>
      </c>
      <c r="Z1978" s="2">
        <v>0.32418000000000002</v>
      </c>
      <c r="AA1978" s="2">
        <v>0.29880000000000001</v>
      </c>
      <c r="AB1978" s="2">
        <v>6.5354948549999996</v>
      </c>
    </row>
    <row r="1979" spans="1:28" x14ac:dyDescent="0.2">
      <c r="A1979" s="8">
        <v>3744</v>
      </c>
      <c r="B1979" s="5" t="s">
        <v>685</v>
      </c>
      <c r="C1979" s="5" t="s">
        <v>6718</v>
      </c>
      <c r="D1979" s="5" t="s">
        <v>6694</v>
      </c>
      <c r="E1979" s="5" t="s">
        <v>6719</v>
      </c>
      <c r="F1979" s="10">
        <v>1918</v>
      </c>
      <c r="G1979" s="10" t="s">
        <v>68</v>
      </c>
      <c r="H1979" s="10"/>
      <c r="I1979" s="10">
        <v>1100</v>
      </c>
      <c r="J1979" s="10" t="s">
        <v>17</v>
      </c>
      <c r="K1979" s="10"/>
      <c r="L1979" s="10" t="s">
        <v>22</v>
      </c>
      <c r="M1979" s="11">
        <v>2</v>
      </c>
      <c r="N1979" s="10">
        <v>2</v>
      </c>
      <c r="O1979" s="12" t="s">
        <v>6720</v>
      </c>
      <c r="P1979" s="11">
        <f ca="1">IFERROR(__xludf.DUMMYFUNCTION("COUNTA(SPLIT(Q1979,"" ""))"),201)</f>
        <v>201</v>
      </c>
      <c r="Q1979" s="11">
        <v>9</v>
      </c>
      <c r="R1979" s="11">
        <f ca="1">IFERROR(__xludf.DUMMYFUNCTION("COUNTA(SPLIT($Q1979,CHAR(10),FALSE))"),2)</f>
        <v>2</v>
      </c>
      <c r="S1979" s="2">
        <v>-1.639183853</v>
      </c>
      <c r="T1979" s="2">
        <v>0.470549999</v>
      </c>
      <c r="U1979" s="2">
        <v>54.95</v>
      </c>
      <c r="V1979" s="2">
        <v>11.14</v>
      </c>
      <c r="W1979" s="2">
        <v>11.78</v>
      </c>
      <c r="X1979" s="2">
        <v>12</v>
      </c>
      <c r="Y1979" s="2">
        <v>8.99</v>
      </c>
      <c r="Z1979" s="2">
        <v>0.29909999999999998</v>
      </c>
      <c r="AA1979" s="2">
        <v>0.27376</v>
      </c>
      <c r="AB1979" s="2">
        <v>18.033853010000001</v>
      </c>
    </row>
    <row r="1980" spans="1:28" x14ac:dyDescent="0.2">
      <c r="A1980" s="8">
        <v>3746</v>
      </c>
      <c r="B1980" s="5" t="s">
        <v>6721</v>
      </c>
      <c r="C1980" s="5" t="s">
        <v>6722</v>
      </c>
      <c r="D1980" s="5" t="s">
        <v>6694</v>
      </c>
      <c r="E1980" s="5" t="s">
        <v>6723</v>
      </c>
      <c r="F1980" s="10">
        <v>1918</v>
      </c>
      <c r="G1980" s="10" t="s">
        <v>68</v>
      </c>
      <c r="H1980" s="10"/>
      <c r="I1980" s="10">
        <v>1300</v>
      </c>
      <c r="J1980" s="10" t="s">
        <v>17</v>
      </c>
      <c r="K1980" s="10"/>
      <c r="L1980" s="10" t="s">
        <v>22</v>
      </c>
      <c r="M1980" s="11">
        <v>2</v>
      </c>
      <c r="N1980" s="10">
        <v>1.5</v>
      </c>
      <c r="O1980" s="12" t="s">
        <v>6724</v>
      </c>
      <c r="P1980" s="11">
        <f ca="1">IFERROR(__xludf.DUMMYFUNCTION("COUNTA(SPLIT(Q1980,"" ""))"),170)</f>
        <v>170</v>
      </c>
      <c r="Q1980" s="11">
        <v>7</v>
      </c>
      <c r="R1980" s="11">
        <f ca="1">IFERROR(__xludf.DUMMYFUNCTION("COUNTA(SPLIT($Q1980,CHAR(10),FALSE))"),1)</f>
        <v>1</v>
      </c>
      <c r="S1980" s="2">
        <v>-3.0707182369999999</v>
      </c>
      <c r="T1980" s="2">
        <v>0.57779710900000003</v>
      </c>
      <c r="U1980" s="2">
        <v>31.39</v>
      </c>
      <c r="V1980" s="2">
        <v>14.99</v>
      </c>
      <c r="W1980" s="2">
        <v>14.58</v>
      </c>
      <c r="X1980" s="2">
        <v>16</v>
      </c>
      <c r="Y1980" s="2">
        <v>11.01</v>
      </c>
      <c r="Z1980" s="2">
        <v>0.36975000000000002</v>
      </c>
      <c r="AA1980" s="2">
        <v>0.37753999999999999</v>
      </c>
      <c r="AB1980" s="2">
        <v>0.64172432599999996</v>
      </c>
    </row>
    <row r="1981" spans="1:28" x14ac:dyDescent="0.2">
      <c r="A1981" s="8">
        <v>3749</v>
      </c>
      <c r="B1981" s="5" t="s">
        <v>6725</v>
      </c>
      <c r="C1981" s="5" t="s">
        <v>6726</v>
      </c>
      <c r="D1981" s="5" t="s">
        <v>6727</v>
      </c>
      <c r="E1981" s="5" t="s">
        <v>6728</v>
      </c>
      <c r="F1981" s="10">
        <v>1918</v>
      </c>
      <c r="G1981" s="10" t="s">
        <v>68</v>
      </c>
      <c r="H1981" s="10"/>
      <c r="I1981" s="10">
        <v>1300</v>
      </c>
      <c r="J1981" s="10" t="s">
        <v>17</v>
      </c>
      <c r="K1981" s="10"/>
      <c r="L1981" s="10" t="s">
        <v>22</v>
      </c>
      <c r="M1981" s="11">
        <v>2</v>
      </c>
      <c r="N1981" s="10">
        <v>1.5</v>
      </c>
      <c r="O1981" s="12" t="s">
        <v>6729</v>
      </c>
      <c r="P1981" s="11">
        <f ca="1">IFERROR(__xludf.DUMMYFUNCTION("COUNTA(SPLIT(Q1981,"" ""))"),166)</f>
        <v>166</v>
      </c>
      <c r="Q1981" s="11">
        <v>8</v>
      </c>
      <c r="R1981" s="11">
        <f ca="1">IFERROR(__xludf.DUMMYFUNCTION("COUNTA(SPLIT($Q1981,CHAR(10),FALSE))"),1)</f>
        <v>1</v>
      </c>
      <c r="S1981" s="2">
        <v>-1.8097741919999999</v>
      </c>
      <c r="T1981" s="2">
        <v>0.46073847499999998</v>
      </c>
      <c r="U1981" s="2">
        <v>48.41</v>
      </c>
      <c r="V1981" s="2">
        <v>11.54</v>
      </c>
      <c r="W1981" s="2">
        <v>11.84</v>
      </c>
      <c r="X1981" s="2">
        <v>13</v>
      </c>
      <c r="Y1981" s="2">
        <v>9.51</v>
      </c>
      <c r="Z1981" s="2">
        <v>0.27682000000000001</v>
      </c>
      <c r="AA1981" s="2">
        <v>0.28121000000000002</v>
      </c>
      <c r="AB1981" s="2">
        <v>10.674471929999999</v>
      </c>
    </row>
    <row r="1982" spans="1:28" x14ac:dyDescent="0.2">
      <c r="A1982" s="8">
        <v>3750</v>
      </c>
      <c r="B1982" s="5" t="s">
        <v>6730</v>
      </c>
      <c r="C1982" s="5" t="s">
        <v>6731</v>
      </c>
      <c r="D1982" s="5" t="s">
        <v>6727</v>
      </c>
      <c r="E1982" s="5" t="s">
        <v>6732</v>
      </c>
      <c r="F1982" s="10">
        <v>1918</v>
      </c>
      <c r="G1982" s="10" t="s">
        <v>68</v>
      </c>
      <c r="H1982" s="10"/>
      <c r="I1982" s="10">
        <v>1300</v>
      </c>
      <c r="J1982" s="10" t="s">
        <v>17</v>
      </c>
      <c r="K1982" s="10"/>
      <c r="L1982" s="10" t="s">
        <v>18</v>
      </c>
      <c r="M1982" s="11">
        <v>1</v>
      </c>
      <c r="N1982" s="10">
        <v>1</v>
      </c>
      <c r="O1982" s="12" t="s">
        <v>6733</v>
      </c>
      <c r="P1982" s="11">
        <f ca="1">IFERROR(__xludf.DUMMYFUNCTION("COUNTA(SPLIT(Q1982,"" ""))"),186)</f>
        <v>186</v>
      </c>
      <c r="Q1982" s="11">
        <v>6</v>
      </c>
      <c r="R1982" s="11">
        <f ca="1">IFERROR(__xludf.DUMMYFUNCTION("COUNTA(SPLIT($Q1982,CHAR(10),FALSE))"),1)</f>
        <v>1</v>
      </c>
      <c r="S1982" s="2">
        <v>-1.5774298659999999</v>
      </c>
      <c r="T1982" s="2">
        <v>0.47147213300000002</v>
      </c>
      <c r="U1982" s="2">
        <v>42.56</v>
      </c>
      <c r="V1982" s="2">
        <v>15.02</v>
      </c>
      <c r="W1982" s="2">
        <v>15.81</v>
      </c>
      <c r="X1982" s="2">
        <v>15</v>
      </c>
      <c r="Y1982" s="2">
        <v>8.74</v>
      </c>
      <c r="Z1982" s="2">
        <v>0.21123</v>
      </c>
      <c r="AA1982" s="2">
        <v>0.19997000000000001</v>
      </c>
      <c r="AB1982" s="2">
        <v>12.75972073</v>
      </c>
    </row>
    <row r="1983" spans="1:28" x14ac:dyDescent="0.2">
      <c r="A1983" s="8">
        <v>3752</v>
      </c>
      <c r="B1983" s="5" t="s">
        <v>6734</v>
      </c>
      <c r="C1983" s="5" t="s">
        <v>6735</v>
      </c>
      <c r="D1983" s="5" t="s">
        <v>6727</v>
      </c>
      <c r="E1983" s="5" t="s">
        <v>6736</v>
      </c>
      <c r="F1983" s="10">
        <v>1918</v>
      </c>
      <c r="G1983" s="10" t="s">
        <v>68</v>
      </c>
      <c r="H1983" s="10"/>
      <c r="I1983" s="10">
        <v>1300</v>
      </c>
      <c r="J1983" s="10" t="s">
        <v>17</v>
      </c>
      <c r="K1983" s="10"/>
      <c r="L1983" s="10" t="s">
        <v>18</v>
      </c>
      <c r="M1983" s="11">
        <v>1</v>
      </c>
      <c r="N1983" s="10">
        <v>1</v>
      </c>
      <c r="O1983" s="12" t="s">
        <v>6737</v>
      </c>
      <c r="P1983" s="11">
        <f ca="1">IFERROR(__xludf.DUMMYFUNCTION("COUNTA(SPLIT(Q1983,"" ""))"),176)</f>
        <v>176</v>
      </c>
      <c r="Q1983" s="11">
        <v>7</v>
      </c>
      <c r="R1983" s="11">
        <f ca="1">IFERROR(__xludf.DUMMYFUNCTION("COUNTA(SPLIT($Q1983,CHAR(10),FALSE))"),2)</f>
        <v>2</v>
      </c>
      <c r="S1983" s="2">
        <v>-1.1297124700000001</v>
      </c>
      <c r="T1983" s="2">
        <v>0.48047239600000002</v>
      </c>
      <c r="U1983" s="2">
        <v>37.11</v>
      </c>
      <c r="V1983" s="2">
        <v>14.33</v>
      </c>
      <c r="W1983" s="2">
        <v>15.53</v>
      </c>
      <c r="X1983" s="2">
        <v>15</v>
      </c>
      <c r="Y1983" s="2">
        <v>9.19</v>
      </c>
      <c r="Z1983" s="2">
        <v>0.26661000000000001</v>
      </c>
      <c r="AA1983" s="2">
        <v>0.25208000000000003</v>
      </c>
      <c r="AB1983" s="2">
        <v>8.2696037790000005</v>
      </c>
    </row>
    <row r="1984" spans="1:28" x14ac:dyDescent="0.2">
      <c r="A1984" s="8">
        <v>3753</v>
      </c>
      <c r="B1984" s="5" t="s">
        <v>6738</v>
      </c>
      <c r="C1984" s="5" t="s">
        <v>6739</v>
      </c>
      <c r="D1984" s="5" t="s">
        <v>6727</v>
      </c>
      <c r="E1984" s="5" t="s">
        <v>6740</v>
      </c>
      <c r="F1984" s="10">
        <v>1918</v>
      </c>
      <c r="G1984" s="10" t="s">
        <v>68</v>
      </c>
      <c r="H1984" s="10"/>
      <c r="I1984" s="10">
        <v>1100</v>
      </c>
      <c r="J1984" s="10" t="s">
        <v>17</v>
      </c>
      <c r="K1984" s="10"/>
      <c r="L1984" s="10" t="s">
        <v>22</v>
      </c>
      <c r="M1984" s="11">
        <v>2</v>
      </c>
      <c r="N1984" s="10">
        <v>1.5</v>
      </c>
      <c r="O1984" s="12" t="s">
        <v>6741</v>
      </c>
      <c r="P1984" s="11">
        <f ca="1">IFERROR(__xludf.DUMMYFUNCTION("COUNTA(SPLIT(Q1984,"" ""))"),149)</f>
        <v>149</v>
      </c>
      <c r="Q1984" s="11">
        <v>8</v>
      </c>
      <c r="R1984" s="11">
        <f ca="1">IFERROR(__xludf.DUMMYFUNCTION("COUNTA(SPLIT($Q1984,CHAR(10),FALSE))"),1)</f>
        <v>1</v>
      </c>
      <c r="S1984" s="2">
        <v>-0.55979768699999999</v>
      </c>
      <c r="T1984" s="2">
        <v>0.51935075399999997</v>
      </c>
      <c r="U1984" s="2">
        <v>66.42</v>
      </c>
      <c r="V1984" s="2">
        <v>8.6199999999999992</v>
      </c>
      <c r="W1984" s="2">
        <v>8.9600000000000009</v>
      </c>
      <c r="X1984" s="2">
        <v>11</v>
      </c>
      <c r="Y1984" s="2">
        <v>8.91</v>
      </c>
      <c r="Z1984" s="2">
        <v>0.26623999999999998</v>
      </c>
      <c r="AA1984" s="2">
        <v>0.28999999999999998</v>
      </c>
      <c r="AB1984" s="2">
        <v>19.49778972</v>
      </c>
    </row>
    <row r="1985" spans="1:28" x14ac:dyDescent="0.2">
      <c r="A1985" s="8">
        <v>3754</v>
      </c>
      <c r="B1985" s="5" t="s">
        <v>6742</v>
      </c>
      <c r="C1985" s="5" t="s">
        <v>6743</v>
      </c>
      <c r="D1985" s="5" t="s">
        <v>6727</v>
      </c>
      <c r="E1985" s="5" t="s">
        <v>6744</v>
      </c>
      <c r="F1985" s="10">
        <v>1918</v>
      </c>
      <c r="G1985" s="10" t="s">
        <v>68</v>
      </c>
      <c r="H1985" s="10"/>
      <c r="I1985" s="10">
        <v>1300</v>
      </c>
      <c r="J1985" s="10" t="s">
        <v>51</v>
      </c>
      <c r="K1985" s="10"/>
      <c r="L1985" s="10" t="s">
        <v>22</v>
      </c>
      <c r="M1985" s="11">
        <v>2</v>
      </c>
      <c r="N1985" s="10">
        <v>2</v>
      </c>
      <c r="O1985" s="12" t="s">
        <v>6745</v>
      </c>
      <c r="P1985" s="11">
        <f ca="1">IFERROR(__xludf.DUMMYFUNCTION("COUNTA(SPLIT(Q1985,"" ""))"),146)</f>
        <v>146</v>
      </c>
      <c r="Q1985" s="11">
        <v>6</v>
      </c>
      <c r="R1985" s="11">
        <f ca="1">IFERROR(__xludf.DUMMYFUNCTION("COUNTA(SPLIT($Q1985,CHAR(10),FALSE))"),1)</f>
        <v>1</v>
      </c>
      <c r="S1985" s="2">
        <v>-1.5546151079999999</v>
      </c>
      <c r="T1985" s="2">
        <v>0.452925621</v>
      </c>
      <c r="U1985" s="2">
        <v>57.55</v>
      </c>
      <c r="V1985" s="2">
        <v>11.28</v>
      </c>
      <c r="W1985" s="2">
        <v>12.41</v>
      </c>
      <c r="X1985" s="2">
        <v>12</v>
      </c>
      <c r="Y1985" s="2">
        <v>8.85</v>
      </c>
      <c r="Z1985" s="2">
        <v>0.26817999999999997</v>
      </c>
      <c r="AA1985" s="2">
        <v>0.29644999999999999</v>
      </c>
      <c r="AB1985" s="2">
        <v>6.3386193930000001</v>
      </c>
    </row>
    <row r="1986" spans="1:28" x14ac:dyDescent="0.2">
      <c r="A1986" s="8">
        <v>3756</v>
      </c>
      <c r="B1986" s="5" t="s">
        <v>6746</v>
      </c>
      <c r="C1986" s="5" t="s">
        <v>6747</v>
      </c>
      <c r="D1986" s="5" t="s">
        <v>6727</v>
      </c>
      <c r="E1986" s="5" t="s">
        <v>6748</v>
      </c>
      <c r="F1986" s="10">
        <v>1918</v>
      </c>
      <c r="G1986" s="10" t="s">
        <v>68</v>
      </c>
      <c r="H1986" s="10"/>
      <c r="I1986" s="10">
        <v>1500</v>
      </c>
      <c r="J1986" s="10" t="s">
        <v>17</v>
      </c>
      <c r="K1986" s="10"/>
      <c r="L1986" s="10" t="s">
        <v>22</v>
      </c>
      <c r="M1986" s="11">
        <v>2</v>
      </c>
      <c r="N1986" s="10">
        <v>1.5</v>
      </c>
      <c r="O1986" s="12" t="s">
        <v>6749</v>
      </c>
      <c r="P1986" s="11">
        <f ca="1">IFERROR(__xludf.DUMMYFUNCTION("COUNTA(SPLIT(Q1986,"" ""))"),198)</f>
        <v>198</v>
      </c>
      <c r="Q1986" s="11">
        <v>6</v>
      </c>
      <c r="R1986" s="11">
        <f ca="1">IFERROR(__xludf.DUMMYFUNCTION("COUNTA(SPLIT($Q1986,CHAR(10),FALSE))"),3)</f>
        <v>3</v>
      </c>
      <c r="S1986" s="2">
        <v>-2.159716076</v>
      </c>
      <c r="T1986" s="2">
        <v>0.48411483100000002</v>
      </c>
      <c r="U1986" s="2">
        <v>29.6</v>
      </c>
      <c r="V1986" s="2">
        <v>17.41</v>
      </c>
      <c r="W1986" s="2">
        <v>18.989999999999998</v>
      </c>
      <c r="X1986" s="2">
        <v>18</v>
      </c>
      <c r="Y1986" s="2">
        <v>9.9499999999999993</v>
      </c>
      <c r="Z1986" s="2">
        <v>0.31195000000000001</v>
      </c>
      <c r="AA1986" s="2">
        <v>0.29287999999999997</v>
      </c>
      <c r="AB1986" s="2">
        <v>8.9948065120000003</v>
      </c>
    </row>
    <row r="1987" spans="1:28" x14ac:dyDescent="0.2">
      <c r="A1987" s="8">
        <v>3757</v>
      </c>
      <c r="B1987" s="5" t="s">
        <v>6750</v>
      </c>
      <c r="C1987" s="5" t="s">
        <v>6751</v>
      </c>
      <c r="D1987" s="5" t="s">
        <v>2855</v>
      </c>
      <c r="E1987" s="5" t="s">
        <v>6752</v>
      </c>
      <c r="F1987" s="10">
        <v>1918</v>
      </c>
      <c r="G1987" s="10" t="s">
        <v>16</v>
      </c>
      <c r="H1987" s="10"/>
      <c r="I1987" s="10">
        <v>1100</v>
      </c>
      <c r="J1987" s="10" t="s">
        <v>17</v>
      </c>
      <c r="K1987" s="10"/>
      <c r="L1987" s="10" t="s">
        <v>18</v>
      </c>
      <c r="M1987" s="11">
        <v>1</v>
      </c>
      <c r="N1987" s="10">
        <v>1</v>
      </c>
      <c r="O1987" s="12" t="s">
        <v>6753</v>
      </c>
      <c r="P1987" s="11">
        <f ca="1">IFERROR(__xludf.DUMMYFUNCTION("COUNTA(SPLIT(Q1987,"" ""))"),175)</f>
        <v>175</v>
      </c>
      <c r="Q1987" s="11">
        <v>9</v>
      </c>
      <c r="R1987" s="11">
        <f ca="1">IFERROR(__xludf.DUMMYFUNCTION("COUNTA(SPLIT($Q1987,CHAR(10),FALSE))"),5)</f>
        <v>5</v>
      </c>
      <c r="S1987" s="2">
        <v>-0.758205342</v>
      </c>
      <c r="T1987" s="2">
        <v>0.482502824</v>
      </c>
      <c r="U1987" s="2">
        <v>76.09</v>
      </c>
      <c r="V1987" s="2">
        <v>7.62</v>
      </c>
      <c r="W1987" s="2">
        <v>8.81</v>
      </c>
      <c r="X1987" s="2">
        <v>8</v>
      </c>
      <c r="Y1987" s="2">
        <v>6.73</v>
      </c>
      <c r="Z1987" s="2">
        <v>5.5129999999999998E-2</v>
      </c>
      <c r="AA1987" s="2">
        <v>5.8639999999999998E-2</v>
      </c>
      <c r="AB1987" s="2">
        <v>16.06360115</v>
      </c>
    </row>
    <row r="1988" spans="1:28" x14ac:dyDescent="0.2">
      <c r="A1988" s="8">
        <v>3758</v>
      </c>
      <c r="B1988" s="5" t="s">
        <v>6754</v>
      </c>
      <c r="C1988" s="5" t="s">
        <v>6755</v>
      </c>
      <c r="D1988" s="5" t="s">
        <v>6727</v>
      </c>
      <c r="E1988" s="5" t="s">
        <v>6756</v>
      </c>
      <c r="F1988" s="10">
        <v>1918</v>
      </c>
      <c r="G1988" s="10" t="s">
        <v>68</v>
      </c>
      <c r="H1988" s="10"/>
      <c r="I1988" s="10">
        <v>900</v>
      </c>
      <c r="J1988" s="10" t="s">
        <v>17</v>
      </c>
      <c r="K1988" s="10"/>
      <c r="L1988" s="10" t="s">
        <v>22</v>
      </c>
      <c r="M1988" s="11">
        <v>2</v>
      </c>
      <c r="N1988" s="10">
        <v>2</v>
      </c>
      <c r="O1988" s="12" t="s">
        <v>6757</v>
      </c>
      <c r="P1988" s="11">
        <f ca="1">IFERROR(__xludf.DUMMYFUNCTION("COUNTA(SPLIT(Q1988,"" ""))"),165)</f>
        <v>165</v>
      </c>
      <c r="Q1988" s="11">
        <v>9</v>
      </c>
      <c r="R1988" s="11">
        <f ca="1">IFERROR(__xludf.DUMMYFUNCTION("COUNTA(SPLIT($Q1988,CHAR(10),FALSE))"),1)</f>
        <v>1</v>
      </c>
      <c r="S1988" s="2">
        <v>-0.75179484900000004</v>
      </c>
      <c r="T1988" s="2">
        <v>0.42722002100000001</v>
      </c>
      <c r="U1988" s="2">
        <v>75.430000000000007</v>
      </c>
      <c r="V1988" s="2">
        <v>7.29</v>
      </c>
      <c r="W1988" s="2">
        <v>7.55</v>
      </c>
      <c r="X1988" s="2">
        <v>9</v>
      </c>
      <c r="Y1988" s="2">
        <v>6.36</v>
      </c>
      <c r="Z1988" s="2">
        <v>0.19869999999999999</v>
      </c>
      <c r="AA1988" s="2">
        <v>0.20948</v>
      </c>
      <c r="AB1988" s="2">
        <v>18.86318726</v>
      </c>
    </row>
    <row r="1989" spans="1:28" x14ac:dyDescent="0.2">
      <c r="A1989" s="8">
        <v>3760</v>
      </c>
      <c r="B1989" s="5" t="s">
        <v>6758</v>
      </c>
      <c r="C1989" s="5" t="s">
        <v>6759</v>
      </c>
      <c r="D1989" s="5"/>
      <c r="E1989" s="5" t="s">
        <v>6760</v>
      </c>
      <c r="F1989" s="10">
        <v>1918</v>
      </c>
      <c r="G1989" s="10" t="s">
        <v>68</v>
      </c>
      <c r="H1989" s="10"/>
      <c r="I1989" s="10">
        <v>1100</v>
      </c>
      <c r="J1989" s="10" t="s">
        <v>17</v>
      </c>
      <c r="K1989" s="10"/>
      <c r="L1989" s="10" t="s">
        <v>18</v>
      </c>
      <c r="M1989" s="11">
        <v>1</v>
      </c>
      <c r="N1989" s="10">
        <v>1</v>
      </c>
      <c r="O1989" s="12" t="s">
        <v>6761</v>
      </c>
      <c r="P1989" s="11">
        <f ca="1">IFERROR(__xludf.DUMMYFUNCTION("COUNTA(SPLIT(Q1989,"" ""))"),182)</f>
        <v>182</v>
      </c>
      <c r="Q1989" s="11">
        <v>10</v>
      </c>
      <c r="R1989" s="11">
        <f ca="1">IFERROR(__xludf.DUMMYFUNCTION("COUNTA(SPLIT($Q1989,CHAR(10),FALSE))"),1)</f>
        <v>1</v>
      </c>
      <c r="S1989" s="2">
        <v>-1.6595760719999999</v>
      </c>
      <c r="T1989" s="2">
        <v>0.45281740500000001</v>
      </c>
      <c r="U1989" s="2">
        <v>63.61</v>
      </c>
      <c r="V1989" s="2">
        <v>8.5</v>
      </c>
      <c r="W1989" s="2">
        <v>8.33</v>
      </c>
      <c r="X1989" s="2">
        <v>10</v>
      </c>
      <c r="Y1989" s="2">
        <v>6.89</v>
      </c>
      <c r="Z1989" s="2">
        <v>0.19871</v>
      </c>
      <c r="AA1989" s="2">
        <v>0.19538</v>
      </c>
      <c r="AB1989" s="2">
        <v>19.577024810000001</v>
      </c>
    </row>
    <row r="1990" spans="1:28" x14ac:dyDescent="0.2">
      <c r="A1990" s="8">
        <v>3762</v>
      </c>
      <c r="B1990" s="5" t="s">
        <v>6762</v>
      </c>
      <c r="C1990" s="5" t="s">
        <v>6763</v>
      </c>
      <c r="D1990" s="5" t="s">
        <v>6694</v>
      </c>
      <c r="E1990" s="5" t="s">
        <v>6764</v>
      </c>
      <c r="F1990" s="10">
        <v>1918</v>
      </c>
      <c r="G1990" s="10" t="s">
        <v>68</v>
      </c>
      <c r="H1990" s="10"/>
      <c r="I1990" s="10">
        <v>900</v>
      </c>
      <c r="J1990" s="10" t="s">
        <v>17</v>
      </c>
      <c r="K1990" s="10"/>
      <c r="L1990" s="10" t="s">
        <v>22</v>
      </c>
      <c r="M1990" s="11">
        <v>2</v>
      </c>
      <c r="N1990" s="10">
        <v>1.5</v>
      </c>
      <c r="O1990" s="12" t="s">
        <v>6765</v>
      </c>
      <c r="P1990" s="11">
        <f ca="1">IFERROR(__xludf.DUMMYFUNCTION("COUNTA(SPLIT(Q1990,"" ""))"),175)</f>
        <v>175</v>
      </c>
      <c r="Q1990" s="11">
        <v>10</v>
      </c>
      <c r="R1990" s="11">
        <f ca="1">IFERROR(__xludf.DUMMYFUNCTION("COUNTA(SPLIT($Q1990,CHAR(10),FALSE))"),1)</f>
        <v>1</v>
      </c>
      <c r="S1990" s="2">
        <v>-1.6138937200000001</v>
      </c>
      <c r="T1990" s="2">
        <v>0.46572263899999999</v>
      </c>
      <c r="U1990" s="2">
        <v>52.25</v>
      </c>
      <c r="V1990" s="2">
        <v>10.06</v>
      </c>
      <c r="W1990" s="2">
        <v>9.3699999999999992</v>
      </c>
      <c r="X1990" s="2">
        <v>12</v>
      </c>
      <c r="Y1990" s="2">
        <v>8.2899999999999991</v>
      </c>
      <c r="Z1990" s="2">
        <v>0.22094</v>
      </c>
      <c r="AA1990" s="2">
        <v>0.22239999999999999</v>
      </c>
      <c r="AB1990" s="2">
        <v>15.22804329</v>
      </c>
    </row>
    <row r="1991" spans="1:28" x14ac:dyDescent="0.2">
      <c r="A1991" s="8">
        <v>3763</v>
      </c>
      <c r="B1991" s="5" t="s">
        <v>6766</v>
      </c>
      <c r="C1991" s="5" t="s">
        <v>6767</v>
      </c>
      <c r="D1991" s="5"/>
      <c r="E1991" s="5" t="s">
        <v>6768</v>
      </c>
      <c r="F1991" s="10">
        <v>1918</v>
      </c>
      <c r="G1991" s="10" t="s">
        <v>68</v>
      </c>
      <c r="H1991" s="10"/>
      <c r="I1991" s="10">
        <v>1300</v>
      </c>
      <c r="J1991" s="10" t="s">
        <v>17</v>
      </c>
      <c r="K1991" s="10"/>
      <c r="L1991" s="10" t="s">
        <v>18</v>
      </c>
      <c r="M1991" s="11">
        <v>1</v>
      </c>
      <c r="N1991" s="10">
        <v>1</v>
      </c>
      <c r="O1991" s="12" t="s">
        <v>6769</v>
      </c>
      <c r="P1991" s="11">
        <f ca="1">IFERROR(__xludf.DUMMYFUNCTION("COUNTA(SPLIT(Q1991,"" ""))"),158)</f>
        <v>158</v>
      </c>
      <c r="Q1991" s="11">
        <v>8</v>
      </c>
      <c r="R1991" s="11">
        <f ca="1">IFERROR(__xludf.DUMMYFUNCTION("COUNTA(SPLIT($Q1991,CHAR(10),FALSE))"),1)</f>
        <v>1</v>
      </c>
      <c r="S1991" s="2">
        <v>-2.1637542559999998</v>
      </c>
      <c r="T1991" s="2">
        <v>0.48200328599999998</v>
      </c>
      <c r="U1991" s="2">
        <v>51.86</v>
      </c>
      <c r="V1991" s="2">
        <v>10.93</v>
      </c>
      <c r="W1991" s="2">
        <v>11.31</v>
      </c>
      <c r="X1991" s="2">
        <v>14</v>
      </c>
      <c r="Y1991" s="2">
        <v>8.91</v>
      </c>
      <c r="Z1991" s="2">
        <v>0.31712000000000001</v>
      </c>
      <c r="AA1991" s="2">
        <v>0.32312000000000002</v>
      </c>
      <c r="AB1991" s="2">
        <v>11.609091360000001</v>
      </c>
    </row>
    <row r="1992" spans="1:28" x14ac:dyDescent="0.2">
      <c r="A1992" s="8">
        <v>3764</v>
      </c>
      <c r="B1992" s="5" t="s">
        <v>6770</v>
      </c>
      <c r="C1992" s="5" t="s">
        <v>6771</v>
      </c>
      <c r="D1992" s="5" t="s">
        <v>6694</v>
      </c>
      <c r="E1992" s="5" t="s">
        <v>6772</v>
      </c>
      <c r="F1992" s="10">
        <v>1918</v>
      </c>
      <c r="G1992" s="10" t="s">
        <v>68</v>
      </c>
      <c r="H1992" s="10"/>
      <c r="I1992" s="10">
        <v>1300</v>
      </c>
      <c r="J1992" s="10" t="s">
        <v>17</v>
      </c>
      <c r="K1992" s="10"/>
      <c r="L1992" s="10" t="s">
        <v>22</v>
      </c>
      <c r="M1992" s="11">
        <v>2</v>
      </c>
      <c r="N1992" s="10">
        <v>1.5</v>
      </c>
      <c r="O1992" s="12" t="s">
        <v>6773</v>
      </c>
      <c r="P1992" s="11">
        <f ca="1">IFERROR(__xludf.DUMMYFUNCTION("COUNTA(SPLIT(Q1992,"" ""))"),197)</f>
        <v>197</v>
      </c>
      <c r="Q1992" s="11">
        <v>7</v>
      </c>
      <c r="R1992" s="11">
        <f ca="1">IFERROR(__xludf.DUMMYFUNCTION("COUNTA(SPLIT($Q1992,CHAR(10),FALSE))"),1)</f>
        <v>1</v>
      </c>
      <c r="S1992" s="2">
        <v>-2.8532981479999999</v>
      </c>
      <c r="T1992" s="2">
        <v>0.52634068000000001</v>
      </c>
      <c r="U1992" s="2">
        <v>39.99</v>
      </c>
      <c r="V1992" s="2">
        <v>14.67</v>
      </c>
      <c r="W1992" s="2">
        <v>15.99</v>
      </c>
      <c r="X1992" s="2">
        <v>15</v>
      </c>
      <c r="Y1992" s="2">
        <v>10.24</v>
      </c>
      <c r="Z1992" s="2">
        <v>0.37601000000000001</v>
      </c>
      <c r="AA1992" s="2">
        <v>0.37140000000000001</v>
      </c>
      <c r="AB1992" s="2">
        <v>2.9822420940000001</v>
      </c>
    </row>
    <row r="1993" spans="1:28" x14ac:dyDescent="0.2">
      <c r="A1993" s="8">
        <v>3765</v>
      </c>
      <c r="B1993" s="5" t="s">
        <v>6774</v>
      </c>
      <c r="C1993" s="5" t="s">
        <v>6775</v>
      </c>
      <c r="D1993" s="5" t="s">
        <v>6694</v>
      </c>
      <c r="E1993" s="5" t="s">
        <v>6776</v>
      </c>
      <c r="F1993" s="10">
        <v>1918</v>
      </c>
      <c r="G1993" s="10" t="s">
        <v>68</v>
      </c>
      <c r="H1993" s="10"/>
      <c r="I1993" s="10">
        <v>1100</v>
      </c>
      <c r="J1993" s="10" t="s">
        <v>17</v>
      </c>
      <c r="K1993" s="10"/>
      <c r="L1993" s="10" t="s">
        <v>18</v>
      </c>
      <c r="M1993" s="11">
        <v>1</v>
      </c>
      <c r="N1993" s="10">
        <v>1</v>
      </c>
      <c r="O1993" s="12" t="s">
        <v>6777</v>
      </c>
      <c r="P1993" s="11">
        <f ca="1">IFERROR(__xludf.DUMMYFUNCTION("COUNTA(SPLIT(Q1993,"" ""))"),187)</f>
        <v>187</v>
      </c>
      <c r="Q1993" s="11">
        <v>8</v>
      </c>
      <c r="R1993" s="11">
        <f ca="1">IFERROR(__xludf.DUMMYFUNCTION("COUNTA(SPLIT($Q1993,CHAR(10),FALSE))"),2)</f>
        <v>2</v>
      </c>
      <c r="S1993" s="2">
        <v>-1.3641785959999999</v>
      </c>
      <c r="T1993" s="2">
        <v>0.46831282499999999</v>
      </c>
      <c r="U1993" s="2">
        <v>70.95</v>
      </c>
      <c r="V1993" s="2">
        <v>9.23</v>
      </c>
      <c r="W1993" s="2">
        <v>11.03</v>
      </c>
      <c r="X1993" s="2">
        <v>10</v>
      </c>
      <c r="Y1993" s="2">
        <v>7.9</v>
      </c>
      <c r="Z1993" s="2">
        <v>0.20405999999999999</v>
      </c>
      <c r="AA1993" s="2">
        <v>0.18714</v>
      </c>
      <c r="AB1993" s="2">
        <v>17.046164139999998</v>
      </c>
    </row>
    <row r="1994" spans="1:28" x14ac:dyDescent="0.2">
      <c r="A1994" s="8">
        <v>3769</v>
      </c>
      <c r="B1994" s="5" t="s">
        <v>6778</v>
      </c>
      <c r="C1994" s="5" t="s">
        <v>6779</v>
      </c>
      <c r="D1994" s="5" t="s">
        <v>6694</v>
      </c>
      <c r="E1994" s="5" t="s">
        <v>6780</v>
      </c>
      <c r="F1994" s="10">
        <v>1918</v>
      </c>
      <c r="G1994" s="10" t="s">
        <v>68</v>
      </c>
      <c r="H1994" s="10"/>
      <c r="I1994" s="10">
        <v>1300</v>
      </c>
      <c r="J1994" s="10" t="s">
        <v>17</v>
      </c>
      <c r="K1994" s="10"/>
      <c r="L1994" s="10" t="s">
        <v>18</v>
      </c>
      <c r="M1994" s="11">
        <v>1</v>
      </c>
      <c r="N1994" s="10">
        <v>1</v>
      </c>
      <c r="O1994" s="12" t="s">
        <v>6781</v>
      </c>
      <c r="P1994" s="11">
        <f ca="1">IFERROR(__xludf.DUMMYFUNCTION("COUNTA(SPLIT(Q1994,"" ""))"),172)</f>
        <v>172</v>
      </c>
      <c r="Q1994" s="11">
        <v>7</v>
      </c>
      <c r="R1994" s="11">
        <f ca="1">IFERROR(__xludf.DUMMYFUNCTION("COUNTA(SPLIT($Q1994,CHAR(10),FALSE))"),1)</f>
        <v>1</v>
      </c>
      <c r="S1994" s="2">
        <v>-2.2185845629999998</v>
      </c>
      <c r="T1994" s="2">
        <v>0.50630391100000005</v>
      </c>
      <c r="U1994" s="2">
        <v>45.65</v>
      </c>
      <c r="V1994" s="2">
        <v>13</v>
      </c>
      <c r="W1994" s="2">
        <v>13.56</v>
      </c>
      <c r="X1994" s="2">
        <v>14</v>
      </c>
      <c r="Y1994" s="2">
        <v>9.26</v>
      </c>
      <c r="Z1994" s="2">
        <v>0.33627000000000001</v>
      </c>
      <c r="AA1994" s="2">
        <v>0.34459000000000001</v>
      </c>
      <c r="AB1994" s="2">
        <v>9.0629510829999997</v>
      </c>
    </row>
    <row r="1995" spans="1:28" x14ac:dyDescent="0.2">
      <c r="A1995" s="8">
        <v>3770</v>
      </c>
      <c r="B1995" s="5" t="s">
        <v>6782</v>
      </c>
      <c r="C1995" s="5" t="s">
        <v>6783</v>
      </c>
      <c r="D1995" s="5" t="s">
        <v>2855</v>
      </c>
      <c r="E1995" s="5" t="s">
        <v>6784</v>
      </c>
      <c r="F1995" s="10">
        <v>1918</v>
      </c>
      <c r="G1995" s="10" t="s">
        <v>68</v>
      </c>
      <c r="H1995" s="10"/>
      <c r="I1995" s="10">
        <v>1300</v>
      </c>
      <c r="J1995" s="10" t="s">
        <v>17</v>
      </c>
      <c r="K1995" s="10"/>
      <c r="L1995" s="10" t="s">
        <v>18</v>
      </c>
      <c r="M1995" s="11">
        <v>1</v>
      </c>
      <c r="N1995" s="10">
        <v>1</v>
      </c>
      <c r="O1995" s="12" t="s">
        <v>6785</v>
      </c>
      <c r="P1995" s="11">
        <f ca="1">IFERROR(__xludf.DUMMYFUNCTION("COUNTA(SPLIT(Q1995,"" ""))"),150)</f>
        <v>150</v>
      </c>
      <c r="Q1995" s="11">
        <v>4</v>
      </c>
      <c r="R1995" s="11">
        <f ca="1">IFERROR(__xludf.DUMMYFUNCTION("COUNTA(SPLIT($Q1995,CHAR(10),FALSE))"),1)</f>
        <v>1</v>
      </c>
      <c r="S1995" s="2">
        <v>-3.0978524099999998</v>
      </c>
      <c r="T1995" s="2">
        <v>0.51910373899999995</v>
      </c>
      <c r="U1995" s="2">
        <v>48.62</v>
      </c>
      <c r="V1995" s="2">
        <v>15.86</v>
      </c>
      <c r="W1995" s="2">
        <v>18.12</v>
      </c>
      <c r="X1995" s="2">
        <v>14</v>
      </c>
      <c r="Y1995" s="2">
        <v>7.81</v>
      </c>
      <c r="Z1995" s="2">
        <v>0.23122999999999999</v>
      </c>
      <c r="AA1995" s="2">
        <v>0.26619999999999999</v>
      </c>
      <c r="AB1995" s="2">
        <v>10.471353130000001</v>
      </c>
    </row>
    <row r="1996" spans="1:28" x14ac:dyDescent="0.2">
      <c r="A1996" s="8">
        <v>3771</v>
      </c>
      <c r="B1996" s="5" t="s">
        <v>6786</v>
      </c>
      <c r="C1996" s="5" t="s">
        <v>6787</v>
      </c>
      <c r="D1996" s="5" t="s">
        <v>6788</v>
      </c>
      <c r="E1996" s="5" t="s">
        <v>6789</v>
      </c>
      <c r="F1996" s="10">
        <v>1918</v>
      </c>
      <c r="G1996" s="10" t="s">
        <v>16</v>
      </c>
      <c r="H1996" s="10"/>
      <c r="I1996" s="10">
        <v>900</v>
      </c>
      <c r="J1996" s="10" t="s">
        <v>17</v>
      </c>
      <c r="K1996" s="10"/>
      <c r="L1996" s="10" t="s">
        <v>18</v>
      </c>
      <c r="M1996" s="11">
        <v>1</v>
      </c>
      <c r="N1996" s="10">
        <v>1</v>
      </c>
      <c r="O1996" s="12" t="s">
        <v>6790</v>
      </c>
      <c r="P1996" s="11">
        <f ca="1">IFERROR(__xludf.DUMMYFUNCTION("COUNTA(SPLIT(Q1996,"" ""))"),144)</f>
        <v>144</v>
      </c>
      <c r="Q1996" s="11">
        <v>7</v>
      </c>
      <c r="R1996" s="11">
        <f ca="1">IFERROR(__xludf.DUMMYFUNCTION("COUNTA(SPLIT($Q1996,CHAR(10),FALSE))"),2)</f>
        <v>2</v>
      </c>
      <c r="S1996" s="2">
        <v>-1.130131848</v>
      </c>
      <c r="T1996" s="2">
        <v>0.481997915</v>
      </c>
      <c r="U1996" s="2">
        <v>70.930000000000007</v>
      </c>
      <c r="V1996" s="2">
        <v>8.5500000000000007</v>
      </c>
      <c r="W1996" s="2">
        <v>8.61</v>
      </c>
      <c r="X1996" s="2">
        <v>8</v>
      </c>
      <c r="Y1996" s="2">
        <v>6.62</v>
      </c>
      <c r="Z1996" s="2">
        <v>6.9040000000000004E-2</v>
      </c>
      <c r="AA1996" s="2">
        <v>0.11330999999999999</v>
      </c>
      <c r="AB1996" s="2">
        <v>14.641284280000001</v>
      </c>
    </row>
    <row r="1997" spans="1:28" x14ac:dyDescent="0.2">
      <c r="A1997" s="8">
        <v>3772</v>
      </c>
      <c r="B1997" s="5" t="s">
        <v>6786</v>
      </c>
      <c r="C1997" s="5" t="s">
        <v>6791</v>
      </c>
      <c r="D1997" s="5" t="s">
        <v>6788</v>
      </c>
      <c r="E1997" s="5" t="s">
        <v>6789</v>
      </c>
      <c r="F1997" s="10">
        <v>1918</v>
      </c>
      <c r="G1997" s="10" t="s">
        <v>16</v>
      </c>
      <c r="H1997" s="10"/>
      <c r="I1997" s="10">
        <v>700</v>
      </c>
      <c r="J1997" s="10" t="s">
        <v>17</v>
      </c>
      <c r="K1997" s="10"/>
      <c r="L1997" s="10" t="s">
        <v>22</v>
      </c>
      <c r="M1997" s="11">
        <v>2</v>
      </c>
      <c r="N1997" s="10">
        <v>1.5</v>
      </c>
      <c r="O1997" s="12" t="s">
        <v>6792</v>
      </c>
      <c r="P1997" s="11">
        <f ca="1">IFERROR(__xludf.DUMMYFUNCTION("COUNTA(SPLIT(Q1997,"" ""))"),174)</f>
        <v>174</v>
      </c>
      <c r="Q1997" s="11">
        <v>12</v>
      </c>
      <c r="R1997" s="11">
        <f ca="1">IFERROR(__xludf.DUMMYFUNCTION("COUNTA(SPLIT($Q1997,CHAR(10),FALSE))"),3)</f>
        <v>3</v>
      </c>
      <c r="S1997" s="2">
        <v>-0.86999868199999997</v>
      </c>
      <c r="T1997" s="2">
        <v>0.488363414</v>
      </c>
      <c r="U1997" s="2">
        <v>86.23</v>
      </c>
      <c r="V1997" s="2">
        <v>4.9000000000000004</v>
      </c>
      <c r="W1997" s="2">
        <v>5.57</v>
      </c>
      <c r="X1997" s="2">
        <v>6</v>
      </c>
      <c r="Y1997" s="2">
        <v>6.42</v>
      </c>
      <c r="Z1997" s="2">
        <v>9.7720000000000001E-2</v>
      </c>
      <c r="AA1997" s="2">
        <v>0.10541</v>
      </c>
      <c r="AB1997" s="2">
        <v>16.67769638</v>
      </c>
    </row>
    <row r="1998" spans="1:28" x14ac:dyDescent="0.2">
      <c r="A1998" s="8">
        <v>3773</v>
      </c>
      <c r="B1998" s="5" t="s">
        <v>6786</v>
      </c>
      <c r="C1998" s="5" t="s">
        <v>6793</v>
      </c>
      <c r="D1998" s="5" t="s">
        <v>6788</v>
      </c>
      <c r="E1998" s="5" t="s">
        <v>6789</v>
      </c>
      <c r="F1998" s="10">
        <v>1918</v>
      </c>
      <c r="G1998" s="10" t="s">
        <v>16</v>
      </c>
      <c r="H1998" s="10"/>
      <c r="I1998" s="10">
        <v>900</v>
      </c>
      <c r="J1998" s="10" t="s">
        <v>17</v>
      </c>
      <c r="K1998" s="10"/>
      <c r="L1998" s="10" t="s">
        <v>18</v>
      </c>
      <c r="M1998" s="11">
        <v>1</v>
      </c>
      <c r="N1998" s="10">
        <v>1</v>
      </c>
      <c r="O1998" s="12" t="s">
        <v>6794</v>
      </c>
      <c r="P1998" s="11">
        <f ca="1">IFERROR(__xludf.DUMMYFUNCTION("COUNTA(SPLIT(Q1998,"" ""))"),167)</f>
        <v>167</v>
      </c>
      <c r="Q1998" s="11">
        <v>9</v>
      </c>
      <c r="R1998" s="11">
        <f ca="1">IFERROR(__xludf.DUMMYFUNCTION("COUNTA(SPLIT($Q1998,CHAR(10),FALSE))"),1)</f>
        <v>1</v>
      </c>
      <c r="S1998" s="2">
        <v>-0.24329041800000001</v>
      </c>
      <c r="T1998" s="2">
        <v>0.51061621999999995</v>
      </c>
      <c r="U1998" s="2">
        <v>75.55</v>
      </c>
      <c r="V1998" s="2">
        <v>6.92</v>
      </c>
      <c r="W1998" s="2">
        <v>6.15</v>
      </c>
      <c r="X1998" s="2">
        <v>9</v>
      </c>
      <c r="Y1998" s="2">
        <v>6.16</v>
      </c>
      <c r="Z1998" s="2">
        <v>0.12292</v>
      </c>
      <c r="AA1998" s="2">
        <v>0.14408000000000001</v>
      </c>
      <c r="AB1998" s="2">
        <v>18.658944099999999</v>
      </c>
    </row>
    <row r="1999" spans="1:28" x14ac:dyDescent="0.2">
      <c r="A1999" s="8">
        <v>3774</v>
      </c>
      <c r="B1999" s="5" t="s">
        <v>6786</v>
      </c>
      <c r="C1999" s="5" t="s">
        <v>6795</v>
      </c>
      <c r="D1999" s="5" t="s">
        <v>6788</v>
      </c>
      <c r="E1999" s="5" t="s">
        <v>6789</v>
      </c>
      <c r="F1999" s="10">
        <v>1918</v>
      </c>
      <c r="G1999" s="10" t="s">
        <v>16</v>
      </c>
      <c r="H1999" s="10"/>
      <c r="I1999" s="10">
        <v>900</v>
      </c>
      <c r="J1999" s="10" t="s">
        <v>17</v>
      </c>
      <c r="K1999" s="10"/>
      <c r="L1999" s="10" t="s">
        <v>18</v>
      </c>
      <c r="M1999" s="11">
        <v>1</v>
      </c>
      <c r="N1999" s="10">
        <v>1</v>
      </c>
      <c r="O1999" s="12" t="s">
        <v>6796</v>
      </c>
      <c r="P1999" s="11">
        <f ca="1">IFERROR(__xludf.DUMMYFUNCTION("COUNTA(SPLIT(Q1999,"" ""))"),181)</f>
        <v>181</v>
      </c>
      <c r="Q1999" s="11">
        <v>11</v>
      </c>
      <c r="R1999" s="11">
        <f ca="1">IFERROR(__xludf.DUMMYFUNCTION("COUNTA(SPLIT($Q1999,CHAR(10),FALSE))"),3)</f>
        <v>3</v>
      </c>
      <c r="S1999" s="2">
        <v>-1.109881758</v>
      </c>
      <c r="T1999" s="2">
        <v>0.47664340300000002</v>
      </c>
      <c r="U1999" s="2">
        <v>76.75</v>
      </c>
      <c r="V1999" s="2">
        <v>6.71</v>
      </c>
      <c r="W1999" s="2">
        <v>7.5</v>
      </c>
      <c r="X1999" s="2">
        <v>9</v>
      </c>
      <c r="Y1999" s="2">
        <v>6.53</v>
      </c>
      <c r="Z1999" s="2">
        <v>9.2560000000000003E-2</v>
      </c>
      <c r="AA1999" s="2">
        <v>9.7320000000000004E-2</v>
      </c>
      <c r="AB1999" s="2">
        <v>16.527182029999999</v>
      </c>
    </row>
    <row r="2000" spans="1:28" x14ac:dyDescent="0.2">
      <c r="A2000" s="8">
        <v>3775</v>
      </c>
      <c r="B2000" s="5" t="s">
        <v>6786</v>
      </c>
      <c r="C2000" s="5" t="s">
        <v>6797</v>
      </c>
      <c r="D2000" s="5" t="s">
        <v>6788</v>
      </c>
      <c r="E2000" s="5" t="s">
        <v>6789</v>
      </c>
      <c r="F2000" s="10">
        <v>1918</v>
      </c>
      <c r="G2000" s="10" t="s">
        <v>16</v>
      </c>
      <c r="H2000" s="10"/>
      <c r="I2000" s="10">
        <v>900</v>
      </c>
      <c r="J2000" s="10" t="s">
        <v>17</v>
      </c>
      <c r="K2000" s="10"/>
      <c r="L2000" s="10" t="s">
        <v>22</v>
      </c>
      <c r="M2000" s="11">
        <v>2</v>
      </c>
      <c r="N2000" s="10">
        <v>1.5</v>
      </c>
      <c r="O2000" s="12" t="s">
        <v>6798</v>
      </c>
      <c r="P2000" s="11">
        <f ca="1">IFERROR(__xludf.DUMMYFUNCTION("COUNTA(SPLIT(Q2000,"" ""))"),187)</f>
        <v>187</v>
      </c>
      <c r="Q2000" s="11">
        <v>13</v>
      </c>
      <c r="R2000" s="11">
        <f ca="1">IFERROR(__xludf.DUMMYFUNCTION("COUNTA(SPLIT($Q2000,CHAR(10),FALSE))"),3)</f>
        <v>3</v>
      </c>
      <c r="S2000" s="2">
        <v>-1.2747943749999999</v>
      </c>
      <c r="T2000" s="2">
        <v>0.453916757</v>
      </c>
      <c r="U2000" s="2">
        <v>72.67</v>
      </c>
      <c r="V2000" s="2">
        <v>6.75</v>
      </c>
      <c r="W2000" s="2">
        <v>6.12</v>
      </c>
      <c r="X2000" s="2">
        <v>10</v>
      </c>
      <c r="Y2000" s="2">
        <v>7.02</v>
      </c>
      <c r="Z2000" s="2">
        <v>7.2969999999999993E-2</v>
      </c>
      <c r="AA2000" s="2">
        <v>6.651E-2</v>
      </c>
      <c r="AB2000" s="2">
        <v>22.040031580000001</v>
      </c>
    </row>
    <row r="2001" spans="1:28" x14ac:dyDescent="0.2">
      <c r="A2001" s="8">
        <v>3776</v>
      </c>
      <c r="B2001" s="5" t="s">
        <v>6786</v>
      </c>
      <c r="C2001" s="5" t="s">
        <v>6799</v>
      </c>
      <c r="D2001" s="5" t="s">
        <v>6788</v>
      </c>
      <c r="E2001" s="5" t="s">
        <v>6789</v>
      </c>
      <c r="F2001" s="10">
        <v>1918</v>
      </c>
      <c r="G2001" s="10" t="s">
        <v>16</v>
      </c>
      <c r="H2001" s="10"/>
      <c r="I2001" s="10">
        <v>1300</v>
      </c>
      <c r="J2001" s="10" t="s">
        <v>17</v>
      </c>
      <c r="K2001" s="10"/>
      <c r="L2001" s="10" t="s">
        <v>18</v>
      </c>
      <c r="M2001" s="11">
        <v>1</v>
      </c>
      <c r="N2001" s="10">
        <v>1</v>
      </c>
      <c r="O2001" s="12" t="s">
        <v>6800</v>
      </c>
      <c r="P2001" s="11">
        <f ca="1">IFERROR(__xludf.DUMMYFUNCTION("COUNTA(SPLIT(Q2001,"" ""))"),185)</f>
        <v>185</v>
      </c>
      <c r="Q2001" s="11">
        <v>6</v>
      </c>
      <c r="R2001" s="11">
        <f ca="1">IFERROR(__xludf.DUMMYFUNCTION("COUNTA(SPLIT($Q2001,CHAR(10),FALSE))"),1)</f>
        <v>1</v>
      </c>
      <c r="S2001" s="2">
        <v>-2.5999072129999998</v>
      </c>
      <c r="T2001" s="2">
        <v>0.55755756899999998</v>
      </c>
      <c r="U2001" s="2">
        <v>65.3</v>
      </c>
      <c r="V2001" s="2">
        <v>11.85</v>
      </c>
      <c r="W2001" s="2">
        <v>15.08</v>
      </c>
      <c r="X2001" s="2">
        <v>10</v>
      </c>
      <c r="Y2001" s="2">
        <v>8.15</v>
      </c>
      <c r="Z2001" s="2">
        <v>0.22684000000000001</v>
      </c>
      <c r="AA2001" s="2">
        <v>0.22842999999999999</v>
      </c>
      <c r="AB2001" s="2">
        <v>9.0472533970000004</v>
      </c>
    </row>
    <row r="2002" spans="1:28" x14ac:dyDescent="0.2">
      <c r="A2002" s="8">
        <v>3777</v>
      </c>
      <c r="B2002" s="5" t="s">
        <v>6786</v>
      </c>
      <c r="C2002" s="5" t="s">
        <v>6801</v>
      </c>
      <c r="D2002" s="5" t="s">
        <v>6788</v>
      </c>
      <c r="E2002" s="5" t="s">
        <v>6789</v>
      </c>
      <c r="F2002" s="10">
        <v>1918</v>
      </c>
      <c r="G2002" s="10" t="s">
        <v>16</v>
      </c>
      <c r="H2002" s="10"/>
      <c r="I2002" s="10">
        <v>1100</v>
      </c>
      <c r="J2002" s="10" t="s">
        <v>17</v>
      </c>
      <c r="K2002" s="10"/>
      <c r="L2002" s="10" t="s">
        <v>18</v>
      </c>
      <c r="M2002" s="11">
        <v>1</v>
      </c>
      <c r="N2002" s="10">
        <v>1</v>
      </c>
      <c r="O2002" s="12" t="s">
        <v>6802</v>
      </c>
      <c r="P2002" s="11">
        <f ca="1">IFERROR(__xludf.DUMMYFUNCTION("COUNTA(SPLIT(Q2002,"" ""))"),169)</f>
        <v>169</v>
      </c>
      <c r="Q2002" s="11">
        <v>6</v>
      </c>
      <c r="R2002" s="11">
        <f ca="1">IFERROR(__xludf.DUMMYFUNCTION("COUNTA(SPLIT($Q2002,CHAR(10),FALSE))"),2)</f>
        <v>2</v>
      </c>
      <c r="S2002" s="2">
        <v>-0.95866766999999997</v>
      </c>
      <c r="T2002" s="2">
        <v>0.47489461199999999</v>
      </c>
      <c r="U2002" s="2">
        <v>67.540000000000006</v>
      </c>
      <c r="V2002" s="2">
        <v>11</v>
      </c>
      <c r="W2002" s="2">
        <v>13.47</v>
      </c>
      <c r="X2002" s="2">
        <v>10</v>
      </c>
      <c r="Y2002" s="2">
        <v>7.99</v>
      </c>
      <c r="Z2002" s="2">
        <v>0.21545</v>
      </c>
      <c r="AA2002" s="2">
        <v>0.22578999999999999</v>
      </c>
      <c r="AB2002" s="2">
        <v>9.1771550640000008</v>
      </c>
    </row>
    <row r="2003" spans="1:28" x14ac:dyDescent="0.2">
      <c r="A2003" s="8">
        <v>3778</v>
      </c>
      <c r="B2003" s="5" t="s">
        <v>6786</v>
      </c>
      <c r="C2003" s="5" t="s">
        <v>6803</v>
      </c>
      <c r="D2003" s="5" t="s">
        <v>6788</v>
      </c>
      <c r="E2003" s="5" t="s">
        <v>6789</v>
      </c>
      <c r="F2003" s="10">
        <v>1918</v>
      </c>
      <c r="G2003" s="10" t="s">
        <v>16</v>
      </c>
      <c r="H2003" s="10"/>
      <c r="I2003" s="10">
        <v>1100</v>
      </c>
      <c r="J2003" s="10" t="s">
        <v>17</v>
      </c>
      <c r="K2003" s="10"/>
      <c r="L2003" s="10" t="s">
        <v>22</v>
      </c>
      <c r="M2003" s="11">
        <v>2</v>
      </c>
      <c r="N2003" s="10">
        <v>2</v>
      </c>
      <c r="O2003" s="12" t="s">
        <v>6804</v>
      </c>
      <c r="P2003" s="11">
        <f ca="1">IFERROR(__xludf.DUMMYFUNCTION("COUNTA(SPLIT(Q2003,"" ""))"),187)</f>
        <v>187</v>
      </c>
      <c r="Q2003" s="11">
        <v>8</v>
      </c>
      <c r="R2003" s="11">
        <f ca="1">IFERROR(__xludf.DUMMYFUNCTION("COUNTA(SPLIT($Q2003,CHAR(10),FALSE))"),2)</f>
        <v>2</v>
      </c>
      <c r="S2003" s="2">
        <v>-0.88350377499999999</v>
      </c>
      <c r="T2003" s="2">
        <v>0.44914932099999999</v>
      </c>
      <c r="U2003" s="2">
        <v>67.75</v>
      </c>
      <c r="V2003" s="2">
        <v>9.6199999999999992</v>
      </c>
      <c r="W2003" s="2">
        <v>10.72</v>
      </c>
      <c r="X2003" s="2">
        <v>11</v>
      </c>
      <c r="Y2003" s="2">
        <v>6.74</v>
      </c>
      <c r="Z2003" s="2">
        <v>0.10365000000000001</v>
      </c>
      <c r="AA2003" s="2">
        <v>0.10208</v>
      </c>
      <c r="AB2003" s="2">
        <v>17.166151289999998</v>
      </c>
    </row>
    <row r="2004" spans="1:28" x14ac:dyDescent="0.2">
      <c r="A2004" s="8">
        <v>3779</v>
      </c>
      <c r="B2004" s="5" t="s">
        <v>6786</v>
      </c>
      <c r="C2004" s="5" t="s">
        <v>6805</v>
      </c>
      <c r="D2004" s="5" t="s">
        <v>6788</v>
      </c>
      <c r="E2004" s="5" t="s">
        <v>6789</v>
      </c>
      <c r="F2004" s="10">
        <v>1918</v>
      </c>
      <c r="G2004" s="10" t="s">
        <v>16</v>
      </c>
      <c r="H2004" s="10"/>
      <c r="I2004" s="10">
        <v>1100</v>
      </c>
      <c r="J2004" s="10" t="s">
        <v>17</v>
      </c>
      <c r="K2004" s="10"/>
      <c r="L2004" s="10" t="s">
        <v>22</v>
      </c>
      <c r="M2004" s="11">
        <v>2</v>
      </c>
      <c r="N2004" s="10">
        <v>1.5</v>
      </c>
      <c r="O2004" s="12" t="s">
        <v>6806</v>
      </c>
      <c r="P2004" s="11">
        <f ca="1">IFERROR(__xludf.DUMMYFUNCTION("COUNTA(SPLIT(Q2004,"" ""))"),181)</f>
        <v>181</v>
      </c>
      <c r="Q2004" s="11">
        <v>9</v>
      </c>
      <c r="R2004" s="11">
        <f ca="1">IFERROR(__xludf.DUMMYFUNCTION("COUNTA(SPLIT($Q2004,CHAR(10),FALSE))"),2)</f>
        <v>2</v>
      </c>
      <c r="S2004" s="2">
        <v>-2.1273814619999998</v>
      </c>
      <c r="T2004" s="2">
        <v>0.496462132</v>
      </c>
      <c r="U2004" s="2">
        <v>56.16</v>
      </c>
      <c r="V2004" s="2">
        <v>10.45</v>
      </c>
      <c r="W2004" s="2">
        <v>11.67</v>
      </c>
      <c r="X2004" s="2">
        <v>12</v>
      </c>
      <c r="Y2004" s="2">
        <v>7.94</v>
      </c>
      <c r="Z2004" s="2">
        <v>0.24747</v>
      </c>
      <c r="AA2004" s="2">
        <v>0.2427</v>
      </c>
      <c r="AB2004" s="2">
        <v>9.3403119399999994</v>
      </c>
    </row>
    <row r="2005" spans="1:28" x14ac:dyDescent="0.2">
      <c r="A2005" s="8">
        <v>3780</v>
      </c>
      <c r="B2005" s="5" t="s">
        <v>6786</v>
      </c>
      <c r="C2005" s="5" t="s">
        <v>6807</v>
      </c>
      <c r="D2005" s="5" t="s">
        <v>6788</v>
      </c>
      <c r="E2005" s="5" t="s">
        <v>6789</v>
      </c>
      <c r="F2005" s="10">
        <v>1918</v>
      </c>
      <c r="G2005" s="10" t="s">
        <v>16</v>
      </c>
      <c r="H2005" s="10"/>
      <c r="I2005" s="10">
        <v>1100</v>
      </c>
      <c r="J2005" s="10" t="s">
        <v>17</v>
      </c>
      <c r="K2005" s="10"/>
      <c r="L2005" s="10" t="s">
        <v>18</v>
      </c>
      <c r="M2005" s="11">
        <v>1</v>
      </c>
      <c r="N2005" s="10">
        <v>1</v>
      </c>
      <c r="O2005" s="12" t="s">
        <v>6808</v>
      </c>
      <c r="P2005" s="11">
        <f ca="1">IFERROR(__xludf.DUMMYFUNCTION("COUNTA(SPLIT(Q2005,"" ""))"),187)</f>
        <v>187</v>
      </c>
      <c r="Q2005" s="11">
        <v>9</v>
      </c>
      <c r="R2005" s="11">
        <f ca="1">IFERROR(__xludf.DUMMYFUNCTION("COUNTA(SPLIT($Q2005,CHAR(10),FALSE))"),2)</f>
        <v>2</v>
      </c>
      <c r="S2005" s="2">
        <v>-0.77730860599999996</v>
      </c>
      <c r="T2005" s="2">
        <v>0.48490211700000002</v>
      </c>
      <c r="U2005" s="2">
        <v>69.739999999999995</v>
      </c>
      <c r="V2005" s="2">
        <v>8.83</v>
      </c>
      <c r="W2005" s="2">
        <v>9.61</v>
      </c>
      <c r="X2005" s="2">
        <v>10</v>
      </c>
      <c r="Y2005" s="2">
        <v>7.41</v>
      </c>
      <c r="Z2005" s="2">
        <v>0.13647999999999999</v>
      </c>
      <c r="AA2005" s="2">
        <v>0.12651000000000001</v>
      </c>
      <c r="AB2005" s="2">
        <v>11.727535639999999</v>
      </c>
    </row>
    <row r="2006" spans="1:28" x14ac:dyDescent="0.2">
      <c r="A2006" s="8">
        <v>3781</v>
      </c>
      <c r="B2006" s="5" t="s">
        <v>6809</v>
      </c>
      <c r="C2006" s="5" t="s">
        <v>6810</v>
      </c>
      <c r="D2006" s="5" t="s">
        <v>6727</v>
      </c>
      <c r="E2006" s="5" t="s">
        <v>6811</v>
      </c>
      <c r="F2006" s="10">
        <v>1918</v>
      </c>
      <c r="G2006" s="10" t="s">
        <v>68</v>
      </c>
      <c r="H2006" s="10"/>
      <c r="I2006" s="10">
        <v>1300</v>
      </c>
      <c r="J2006" s="10" t="s">
        <v>17</v>
      </c>
      <c r="K2006" s="10"/>
      <c r="L2006" s="10" t="s">
        <v>18</v>
      </c>
      <c r="M2006" s="11">
        <v>1</v>
      </c>
      <c r="N2006" s="10">
        <v>1</v>
      </c>
      <c r="O2006" s="12" t="s">
        <v>6812</v>
      </c>
      <c r="P2006" s="11">
        <f ca="1">IFERROR(__xludf.DUMMYFUNCTION("COUNTA(SPLIT(Q2006,"" ""))"),181)</f>
        <v>181</v>
      </c>
      <c r="Q2006" s="11">
        <v>8</v>
      </c>
      <c r="R2006" s="11">
        <f ca="1">IFERROR(__xludf.DUMMYFUNCTION("COUNTA(SPLIT($Q2006,CHAR(10),FALSE))"),1)</f>
        <v>1</v>
      </c>
      <c r="S2006" s="2">
        <v>-0.66841968100000004</v>
      </c>
      <c r="T2006" s="2">
        <v>0.48742025999999999</v>
      </c>
      <c r="U2006" s="2">
        <v>62.03</v>
      </c>
      <c r="V2006" s="2">
        <v>10.29</v>
      </c>
      <c r="W2006" s="2">
        <v>11.69</v>
      </c>
      <c r="X2006" s="2">
        <v>12</v>
      </c>
      <c r="Y2006" s="2">
        <v>8.31</v>
      </c>
      <c r="Z2006" s="2">
        <v>0.26395000000000002</v>
      </c>
      <c r="AA2006" s="2">
        <v>0.24868999999999999</v>
      </c>
      <c r="AB2006" s="2">
        <v>12.00851905</v>
      </c>
    </row>
    <row r="2007" spans="1:28" x14ac:dyDescent="0.2">
      <c r="A2007" s="8">
        <v>3782</v>
      </c>
      <c r="B2007" s="5" t="s">
        <v>6813</v>
      </c>
      <c r="C2007" s="5" t="s">
        <v>6814</v>
      </c>
      <c r="D2007" s="5" t="s">
        <v>2855</v>
      </c>
      <c r="E2007" s="5" t="s">
        <v>6815</v>
      </c>
      <c r="F2007" s="10">
        <v>1918</v>
      </c>
      <c r="G2007" s="10" t="s">
        <v>68</v>
      </c>
      <c r="H2007" s="10"/>
      <c r="I2007" s="10">
        <v>1300</v>
      </c>
      <c r="J2007" s="10" t="s">
        <v>17</v>
      </c>
      <c r="K2007" s="10"/>
      <c r="L2007" s="10" t="s">
        <v>22</v>
      </c>
      <c r="M2007" s="11">
        <v>2</v>
      </c>
      <c r="N2007" s="10">
        <v>2</v>
      </c>
      <c r="O2007" s="12" t="s">
        <v>6816</v>
      </c>
      <c r="P2007" s="11">
        <f ca="1">IFERROR(__xludf.DUMMYFUNCTION("COUNTA(SPLIT(Q2007,"" ""))"),177)</f>
        <v>177</v>
      </c>
      <c r="Q2007" s="11">
        <v>9</v>
      </c>
      <c r="R2007" s="11">
        <f ca="1">IFERROR(__xludf.DUMMYFUNCTION("COUNTA(SPLIT($Q2007,CHAR(10),FALSE))"),1)</f>
        <v>1</v>
      </c>
      <c r="S2007" s="2">
        <v>-1.8773379050000001</v>
      </c>
      <c r="T2007" s="2">
        <v>0.45214857000000003</v>
      </c>
      <c r="U2007" s="2">
        <v>55.11</v>
      </c>
      <c r="V2007" s="2">
        <v>10.49</v>
      </c>
      <c r="W2007" s="2">
        <v>10.25</v>
      </c>
      <c r="X2007" s="2">
        <v>12</v>
      </c>
      <c r="Y2007" s="2">
        <v>10.210000000000001</v>
      </c>
      <c r="Z2007" s="2">
        <v>0.25295000000000001</v>
      </c>
      <c r="AA2007" s="2">
        <v>0.25436999999999999</v>
      </c>
      <c r="AB2007" s="2">
        <v>11.380536490000001</v>
      </c>
    </row>
    <row r="2008" spans="1:28" x14ac:dyDescent="0.2">
      <c r="A2008" s="8">
        <v>3783</v>
      </c>
      <c r="B2008" s="5" t="s">
        <v>6817</v>
      </c>
      <c r="C2008" s="5" t="s">
        <v>6818</v>
      </c>
      <c r="D2008" s="5" t="s">
        <v>6694</v>
      </c>
      <c r="E2008" s="5" t="s">
        <v>6819</v>
      </c>
      <c r="F2008" s="10">
        <v>1918</v>
      </c>
      <c r="G2008" s="10" t="s">
        <v>68</v>
      </c>
      <c r="H2008" s="10"/>
      <c r="I2008" s="10">
        <v>1300</v>
      </c>
      <c r="J2008" s="10" t="s">
        <v>17</v>
      </c>
      <c r="K2008" s="10"/>
      <c r="L2008" s="10" t="s">
        <v>22</v>
      </c>
      <c r="M2008" s="11">
        <v>2</v>
      </c>
      <c r="N2008" s="10">
        <v>1.5</v>
      </c>
      <c r="O2008" s="12" t="s">
        <v>6820</v>
      </c>
      <c r="P2008" s="11">
        <f ca="1">IFERROR(__xludf.DUMMYFUNCTION("COUNTA(SPLIT(Q2008,"" ""))"),168)</f>
        <v>168</v>
      </c>
      <c r="Q2008" s="11">
        <v>6</v>
      </c>
      <c r="R2008" s="11">
        <f ca="1">IFERROR(__xludf.DUMMYFUNCTION("COUNTA(SPLIT($Q2008,CHAR(10),FALSE))"),1)</f>
        <v>1</v>
      </c>
      <c r="S2008" s="2">
        <v>-2.3688563290000002</v>
      </c>
      <c r="T2008" s="2">
        <v>0.50319256300000004</v>
      </c>
      <c r="U2008" s="2">
        <v>52.6</v>
      </c>
      <c r="V2008" s="2">
        <v>12.92</v>
      </c>
      <c r="W2008" s="2">
        <v>15.07</v>
      </c>
      <c r="X2008" s="2">
        <v>13</v>
      </c>
      <c r="Y2008" s="2">
        <v>8.9600000000000009</v>
      </c>
      <c r="Z2008" s="2">
        <v>0.32926</v>
      </c>
      <c r="AA2008" s="2">
        <v>0.32218000000000002</v>
      </c>
      <c r="AB2008" s="2">
        <v>6.89557983</v>
      </c>
    </row>
    <row r="2009" spans="1:28" x14ac:dyDescent="0.2">
      <c r="A2009" s="8">
        <v>3784</v>
      </c>
      <c r="B2009" s="5" t="s">
        <v>6614</v>
      </c>
      <c r="C2009" s="5" t="s">
        <v>6821</v>
      </c>
      <c r="D2009" s="5"/>
      <c r="E2009" s="5" t="s">
        <v>6822</v>
      </c>
      <c r="F2009" s="10">
        <v>1918</v>
      </c>
      <c r="G2009" s="10" t="s">
        <v>16</v>
      </c>
      <c r="H2009" s="10"/>
      <c r="I2009" s="10">
        <v>1100</v>
      </c>
      <c r="J2009" s="10" t="s">
        <v>17</v>
      </c>
      <c r="K2009" s="10"/>
      <c r="L2009" s="10" t="s">
        <v>18</v>
      </c>
      <c r="M2009" s="11">
        <v>1</v>
      </c>
      <c r="N2009" s="10">
        <v>1</v>
      </c>
      <c r="O2009" s="12" t="s">
        <v>6823</v>
      </c>
      <c r="P2009" s="11">
        <f ca="1">IFERROR(__xludf.DUMMYFUNCTION("COUNTA(SPLIT(Q2009,"" ""))"),199)</f>
        <v>199</v>
      </c>
      <c r="Q2009" s="11">
        <v>10</v>
      </c>
      <c r="R2009" s="11">
        <f ca="1">IFERROR(__xludf.DUMMYFUNCTION("COUNTA(SPLIT($Q2009,CHAR(10),FALSE))"),2)</f>
        <v>2</v>
      </c>
      <c r="S2009" s="2">
        <v>0.33619427400000002</v>
      </c>
      <c r="T2009" s="2">
        <v>0.51530390199999998</v>
      </c>
      <c r="U2009" s="2">
        <v>65.709999999999994</v>
      </c>
      <c r="V2009" s="2">
        <v>9.11</v>
      </c>
      <c r="W2009" s="2">
        <v>9.6999999999999993</v>
      </c>
      <c r="X2009" s="2">
        <v>11</v>
      </c>
      <c r="Y2009" s="2">
        <v>6.59</v>
      </c>
      <c r="Z2009" s="2">
        <v>7.6780000000000001E-2</v>
      </c>
      <c r="AA2009" s="2">
        <v>5.5169999999999997E-2</v>
      </c>
      <c r="AB2009" s="2">
        <v>13.25510104</v>
      </c>
    </row>
    <row r="2010" spans="1:28" x14ac:dyDescent="0.2">
      <c r="A2010" s="8">
        <v>3786</v>
      </c>
      <c r="B2010" s="5" t="s">
        <v>6824</v>
      </c>
      <c r="C2010" s="5" t="s">
        <v>6825</v>
      </c>
      <c r="D2010" s="5" t="s">
        <v>6727</v>
      </c>
      <c r="E2010" s="5" t="s">
        <v>6826</v>
      </c>
      <c r="F2010" s="10">
        <v>1918</v>
      </c>
      <c r="G2010" s="10" t="s">
        <v>68</v>
      </c>
      <c r="H2010" s="10"/>
      <c r="I2010" s="10">
        <v>1300</v>
      </c>
      <c r="J2010" s="10" t="s">
        <v>17</v>
      </c>
      <c r="K2010" s="10"/>
      <c r="L2010" s="10" t="s">
        <v>22</v>
      </c>
      <c r="M2010" s="11">
        <v>2</v>
      </c>
      <c r="N2010" s="10">
        <v>1.5</v>
      </c>
      <c r="O2010" s="12" t="s">
        <v>6827</v>
      </c>
      <c r="P2010" s="11">
        <f ca="1">IFERROR(__xludf.DUMMYFUNCTION("COUNTA(SPLIT(Q2010,"" ""))"),162)</f>
        <v>162</v>
      </c>
      <c r="Q2010" s="11">
        <v>7</v>
      </c>
      <c r="R2010" s="11">
        <f ca="1">IFERROR(__xludf.DUMMYFUNCTION("COUNTA(SPLIT($Q2010,CHAR(10),FALSE))"),2)</f>
        <v>2</v>
      </c>
      <c r="S2010" s="2">
        <v>-2.024564818</v>
      </c>
      <c r="T2010" s="2">
        <v>0.46368978700000002</v>
      </c>
      <c r="U2010" s="2">
        <v>58.12</v>
      </c>
      <c r="V2010" s="2">
        <v>10.94</v>
      </c>
      <c r="W2010" s="2">
        <v>11.83</v>
      </c>
      <c r="X2010" s="2">
        <v>12</v>
      </c>
      <c r="Y2010" s="2">
        <v>8.76</v>
      </c>
      <c r="Z2010" s="2">
        <v>0.26111000000000001</v>
      </c>
      <c r="AA2010" s="2">
        <v>0.27583000000000002</v>
      </c>
      <c r="AB2010" s="2">
        <v>18.314608750000001</v>
      </c>
    </row>
    <row r="2011" spans="1:28" x14ac:dyDescent="0.2">
      <c r="A2011" s="8">
        <v>3787</v>
      </c>
      <c r="B2011" s="5" t="s">
        <v>6828</v>
      </c>
      <c r="C2011" s="5" t="s">
        <v>6829</v>
      </c>
      <c r="D2011" s="5" t="s">
        <v>6830</v>
      </c>
      <c r="E2011" s="5" t="s">
        <v>6831</v>
      </c>
      <c r="F2011" s="10">
        <v>1917</v>
      </c>
      <c r="G2011" s="10" t="s">
        <v>16</v>
      </c>
      <c r="H2011" s="10"/>
      <c r="I2011" s="10">
        <v>1100</v>
      </c>
      <c r="J2011" s="10" t="s">
        <v>51</v>
      </c>
      <c r="K2011" s="10"/>
      <c r="L2011" s="10" t="s">
        <v>18</v>
      </c>
      <c r="M2011" s="11">
        <v>1</v>
      </c>
      <c r="N2011" s="10">
        <v>1</v>
      </c>
      <c r="O2011" s="12" t="s">
        <v>6832</v>
      </c>
      <c r="P2011" s="11">
        <f ca="1">IFERROR(__xludf.DUMMYFUNCTION("COUNTA(SPLIT(Q2011,"" ""))"),155)</f>
        <v>155</v>
      </c>
      <c r="Q2011" s="11">
        <v>5</v>
      </c>
      <c r="R2011" s="11">
        <f ca="1">IFERROR(__xludf.DUMMYFUNCTION("COUNTA(SPLIT($Q2011,CHAR(10),FALSE))"),2)</f>
        <v>2</v>
      </c>
      <c r="S2011" s="2">
        <v>0.28110331500000002</v>
      </c>
      <c r="T2011" s="2">
        <v>0.51255357700000004</v>
      </c>
      <c r="U2011" s="2">
        <v>68.87</v>
      </c>
      <c r="V2011" s="2">
        <v>11.4</v>
      </c>
      <c r="W2011" s="2">
        <v>12.65</v>
      </c>
      <c r="X2011" s="2">
        <v>9</v>
      </c>
      <c r="Y2011" s="2">
        <v>6.3</v>
      </c>
      <c r="Z2011" s="2">
        <v>-4.1619999999999997E-2</v>
      </c>
      <c r="AA2011" s="2">
        <v>2.0000000000000001E-4</v>
      </c>
      <c r="AB2011" s="2">
        <v>14.170384329999999</v>
      </c>
    </row>
    <row r="2012" spans="1:28" x14ac:dyDescent="0.2">
      <c r="A2012" s="8">
        <v>3788</v>
      </c>
      <c r="B2012" s="5" t="s">
        <v>6833</v>
      </c>
      <c r="C2012" s="5" t="s">
        <v>6834</v>
      </c>
      <c r="D2012" s="5" t="s">
        <v>6830</v>
      </c>
      <c r="E2012" s="5" t="s">
        <v>6831</v>
      </c>
      <c r="F2012" s="10">
        <v>1917</v>
      </c>
      <c r="G2012" s="10" t="s">
        <v>16</v>
      </c>
      <c r="H2012" s="10"/>
      <c r="I2012" s="10">
        <v>1100</v>
      </c>
      <c r="J2012" s="10" t="s">
        <v>51</v>
      </c>
      <c r="K2012" s="10"/>
      <c r="L2012" s="10" t="s">
        <v>18</v>
      </c>
      <c r="M2012" s="11">
        <v>1</v>
      </c>
      <c r="N2012" s="10">
        <v>1</v>
      </c>
      <c r="O2012" s="12" t="s">
        <v>6835</v>
      </c>
      <c r="P2012" s="11">
        <f ca="1">IFERROR(__xludf.DUMMYFUNCTION("COUNTA(SPLIT(Q2012,"" ""))"),151)</f>
        <v>151</v>
      </c>
      <c r="Q2012" s="11">
        <v>6</v>
      </c>
      <c r="R2012" s="11">
        <f ca="1">IFERROR(__xludf.DUMMYFUNCTION("COUNTA(SPLIT($Q2012,CHAR(10),FALSE))"),2)</f>
        <v>2</v>
      </c>
      <c r="S2012" s="2">
        <v>-0.85881835299999998</v>
      </c>
      <c r="T2012" s="2">
        <v>0.471020667</v>
      </c>
      <c r="U2012" s="2">
        <v>69.27</v>
      </c>
      <c r="V2012" s="2">
        <v>9.9700000000000006</v>
      </c>
      <c r="W2012" s="2">
        <v>10.76</v>
      </c>
      <c r="X2012" s="2">
        <v>10</v>
      </c>
      <c r="Y2012" s="2">
        <v>6.55</v>
      </c>
      <c r="Z2012" s="2">
        <v>8.5580000000000003E-2</v>
      </c>
      <c r="AA2012" s="2">
        <v>0.12143</v>
      </c>
      <c r="AB2012" s="2">
        <v>11.89371487</v>
      </c>
    </row>
    <row r="2013" spans="1:28" x14ac:dyDescent="0.2">
      <c r="A2013" s="8">
        <v>3789</v>
      </c>
      <c r="B2013" s="5" t="s">
        <v>6836</v>
      </c>
      <c r="C2013" s="5" t="s">
        <v>6837</v>
      </c>
      <c r="D2013" s="5" t="s">
        <v>2855</v>
      </c>
      <c r="E2013" s="5" t="s">
        <v>6838</v>
      </c>
      <c r="F2013" s="10">
        <v>1917</v>
      </c>
      <c r="G2013" s="10" t="s">
        <v>16</v>
      </c>
      <c r="H2013" s="10"/>
      <c r="I2013" s="10">
        <v>900</v>
      </c>
      <c r="J2013" s="10" t="s">
        <v>17</v>
      </c>
      <c r="K2013" s="10"/>
      <c r="L2013" s="10" t="s">
        <v>18</v>
      </c>
      <c r="M2013" s="11">
        <v>1</v>
      </c>
      <c r="N2013" s="10">
        <v>1</v>
      </c>
      <c r="O2013" s="12" t="s">
        <v>6839</v>
      </c>
      <c r="P2013" s="11">
        <f ca="1">IFERROR(__xludf.DUMMYFUNCTION("COUNTA(SPLIT(Q2013,"" ""))"),172)</f>
        <v>172</v>
      </c>
      <c r="Q2013" s="11">
        <v>6</v>
      </c>
      <c r="R2013" s="11">
        <f ca="1">IFERROR(__xludf.DUMMYFUNCTION("COUNTA(SPLIT($Q2013,CHAR(10),FALSE))"),8)</f>
        <v>8</v>
      </c>
      <c r="S2013" s="2">
        <v>0.332036628</v>
      </c>
      <c r="T2013" s="2">
        <v>0.46543715499999999</v>
      </c>
      <c r="U2013" s="2">
        <v>63.13</v>
      </c>
      <c r="V2013" s="2">
        <v>11.82</v>
      </c>
      <c r="W2013" s="2">
        <v>14.21</v>
      </c>
      <c r="X2013" s="2">
        <v>10</v>
      </c>
      <c r="Y2013" s="2">
        <v>6.7</v>
      </c>
      <c r="Z2013" s="2">
        <v>9.9790000000000004E-2</v>
      </c>
      <c r="AA2013" s="2">
        <v>9.9790000000000004E-2</v>
      </c>
      <c r="AB2013" s="2">
        <v>12.13994288</v>
      </c>
    </row>
    <row r="2014" spans="1:28" x14ac:dyDescent="0.2">
      <c r="A2014" s="8">
        <v>3790</v>
      </c>
      <c r="B2014" s="5" t="s">
        <v>6840</v>
      </c>
      <c r="C2014" s="5" t="s">
        <v>6841</v>
      </c>
      <c r="D2014" s="5" t="s">
        <v>6842</v>
      </c>
      <c r="E2014" s="5" t="s">
        <v>6843</v>
      </c>
      <c r="F2014" s="10">
        <v>1917</v>
      </c>
      <c r="G2014" s="10" t="s">
        <v>68</v>
      </c>
      <c r="H2014" s="10"/>
      <c r="I2014" s="10">
        <v>1100</v>
      </c>
      <c r="J2014" s="10" t="s">
        <v>51</v>
      </c>
      <c r="K2014" s="10"/>
      <c r="L2014" s="10" t="s">
        <v>18</v>
      </c>
      <c r="M2014" s="11">
        <v>1</v>
      </c>
      <c r="N2014" s="10">
        <v>1</v>
      </c>
      <c r="O2014" s="12" t="s">
        <v>6844</v>
      </c>
      <c r="P2014" s="11">
        <f ca="1">IFERROR(__xludf.DUMMYFUNCTION("COUNTA(SPLIT(Q2014,"" ""))"),166)</f>
        <v>166</v>
      </c>
      <c r="Q2014" s="11">
        <v>6</v>
      </c>
      <c r="R2014" s="11">
        <f ca="1">IFERROR(__xludf.DUMMYFUNCTION("COUNTA(SPLIT($Q2014,CHAR(10),FALSE))"),3)</f>
        <v>3</v>
      </c>
      <c r="S2014" s="2">
        <v>-1.0128349029999999</v>
      </c>
      <c r="T2014" s="2">
        <v>0.48801020299999998</v>
      </c>
      <c r="U2014" s="2">
        <v>66.61</v>
      </c>
      <c r="V2014" s="2">
        <v>10.97</v>
      </c>
      <c r="W2014" s="2">
        <v>12.48</v>
      </c>
      <c r="X2014" s="2">
        <v>11</v>
      </c>
      <c r="Y2014" s="2">
        <v>7.18</v>
      </c>
      <c r="Z2014" s="2">
        <v>0.17030999999999999</v>
      </c>
      <c r="AA2014" s="2">
        <v>0.19033</v>
      </c>
      <c r="AB2014" s="2">
        <v>10.472816659999999</v>
      </c>
    </row>
    <row r="2015" spans="1:28" x14ac:dyDescent="0.2">
      <c r="A2015" s="8">
        <v>3793</v>
      </c>
      <c r="B2015" s="5" t="s">
        <v>6845</v>
      </c>
      <c r="C2015" s="5" t="s">
        <v>6846</v>
      </c>
      <c r="D2015" s="5"/>
      <c r="E2015" s="5" t="s">
        <v>6847</v>
      </c>
      <c r="F2015" s="10">
        <v>1917</v>
      </c>
      <c r="G2015" s="10" t="s">
        <v>16</v>
      </c>
      <c r="H2015" s="10"/>
      <c r="I2015" s="10">
        <v>1100</v>
      </c>
      <c r="J2015" s="10" t="s">
        <v>17</v>
      </c>
      <c r="K2015" s="10"/>
      <c r="L2015" s="10" t="s">
        <v>22</v>
      </c>
      <c r="M2015" s="11">
        <v>2</v>
      </c>
      <c r="N2015" s="10">
        <v>1.5</v>
      </c>
      <c r="O2015" s="12" t="s">
        <v>6848</v>
      </c>
      <c r="P2015" s="11">
        <f ca="1">IFERROR(__xludf.DUMMYFUNCTION("COUNTA(SPLIT(Q2015,"" ""))"),150)</f>
        <v>150</v>
      </c>
      <c r="Q2015" s="11">
        <v>7</v>
      </c>
      <c r="R2015" s="11">
        <f ca="1">IFERROR(__xludf.DUMMYFUNCTION("COUNTA(SPLIT($Q2015,CHAR(10),FALSE))"),1)</f>
        <v>1</v>
      </c>
      <c r="S2015" s="2">
        <v>-1.4365556180000001</v>
      </c>
      <c r="T2015" s="2">
        <v>0.47572800199999998</v>
      </c>
      <c r="U2015" s="2">
        <v>70.03</v>
      </c>
      <c r="V2015" s="2">
        <v>8.82</v>
      </c>
      <c r="W2015" s="2">
        <v>8.7799999999999994</v>
      </c>
      <c r="X2015" s="2">
        <v>11</v>
      </c>
      <c r="Y2015" s="2">
        <v>7.54</v>
      </c>
      <c r="Z2015" s="2">
        <v>0.14624999999999999</v>
      </c>
      <c r="AA2015" s="2">
        <v>0.17921000000000001</v>
      </c>
      <c r="AB2015" s="2">
        <v>16.657267359999999</v>
      </c>
    </row>
    <row r="2016" spans="1:28" x14ac:dyDescent="0.2">
      <c r="A2016" s="8">
        <v>3794</v>
      </c>
      <c r="B2016" s="5" t="s">
        <v>6849</v>
      </c>
      <c r="C2016" s="5" t="s">
        <v>6850</v>
      </c>
      <c r="D2016" s="5" t="s">
        <v>6842</v>
      </c>
      <c r="E2016" s="5" t="s">
        <v>6843</v>
      </c>
      <c r="F2016" s="10">
        <v>1917</v>
      </c>
      <c r="G2016" s="10" t="s">
        <v>68</v>
      </c>
      <c r="H2016" s="10"/>
      <c r="I2016" s="10">
        <v>900</v>
      </c>
      <c r="J2016" s="10" t="s">
        <v>17</v>
      </c>
      <c r="K2016" s="10"/>
      <c r="L2016" s="10" t="s">
        <v>22</v>
      </c>
      <c r="M2016" s="11">
        <v>2</v>
      </c>
      <c r="N2016" s="10">
        <v>2</v>
      </c>
      <c r="O2016" s="12" t="s">
        <v>6851</v>
      </c>
      <c r="P2016" s="11">
        <f ca="1">IFERROR(__xludf.DUMMYFUNCTION("COUNTA(SPLIT(Q2016,"" ""))"),178)</f>
        <v>178</v>
      </c>
      <c r="Q2016" s="11">
        <v>10</v>
      </c>
      <c r="R2016" s="11">
        <f ca="1">IFERROR(__xludf.DUMMYFUNCTION("COUNTA(SPLIT($Q2016,CHAR(10),FALSE))"),1)</f>
        <v>1</v>
      </c>
      <c r="S2016" s="2">
        <v>-1.7894323459999999</v>
      </c>
      <c r="T2016" s="2">
        <v>0.46817702300000003</v>
      </c>
      <c r="U2016" s="2">
        <v>68.38</v>
      </c>
      <c r="V2016" s="2">
        <v>7.76</v>
      </c>
      <c r="W2016" s="2">
        <v>7.48</v>
      </c>
      <c r="X2016" s="2">
        <v>11</v>
      </c>
      <c r="Y2016" s="2">
        <v>7.18</v>
      </c>
      <c r="Z2016" s="2">
        <v>0.21179999999999999</v>
      </c>
      <c r="AA2016" s="2">
        <v>0.2087</v>
      </c>
      <c r="AB2016" s="2">
        <v>18.692676890000001</v>
      </c>
    </row>
    <row r="2017" spans="1:28" x14ac:dyDescent="0.2">
      <c r="A2017" s="8">
        <v>3795</v>
      </c>
      <c r="B2017" s="5" t="s">
        <v>6849</v>
      </c>
      <c r="C2017" s="5" t="s">
        <v>6852</v>
      </c>
      <c r="D2017" s="5" t="s">
        <v>6842</v>
      </c>
      <c r="E2017" s="5" t="s">
        <v>6843</v>
      </c>
      <c r="F2017" s="10">
        <v>1917</v>
      </c>
      <c r="G2017" s="10" t="s">
        <v>68</v>
      </c>
      <c r="H2017" s="10"/>
      <c r="I2017" s="10">
        <v>1100</v>
      </c>
      <c r="J2017" s="10" t="s">
        <v>17</v>
      </c>
      <c r="K2017" s="10"/>
      <c r="L2017" s="10" t="s">
        <v>22</v>
      </c>
      <c r="M2017" s="11">
        <v>2</v>
      </c>
      <c r="N2017" s="10">
        <v>1.5</v>
      </c>
      <c r="O2017" s="12" t="s">
        <v>6853</v>
      </c>
      <c r="P2017" s="11">
        <f ca="1">IFERROR(__xludf.DUMMYFUNCTION("COUNTA(SPLIT(Q2017,"" ""))"),163)</f>
        <v>163</v>
      </c>
      <c r="Q2017" s="11">
        <v>7</v>
      </c>
      <c r="R2017" s="11">
        <f ca="1">IFERROR(__xludf.DUMMYFUNCTION("COUNTA(SPLIT($Q2017,CHAR(10),FALSE))"),3)</f>
        <v>3</v>
      </c>
      <c r="S2017" s="2">
        <v>-0.69048180100000001</v>
      </c>
      <c r="T2017" s="2">
        <v>0.46076293499999998</v>
      </c>
      <c r="U2017" s="2">
        <v>71.150000000000006</v>
      </c>
      <c r="V2017" s="2">
        <v>9.23</v>
      </c>
      <c r="W2017" s="2">
        <v>10.46</v>
      </c>
      <c r="X2017" s="2">
        <v>9</v>
      </c>
      <c r="Y2017" s="2">
        <v>6.62</v>
      </c>
      <c r="Z2017" s="2">
        <v>0.13008</v>
      </c>
      <c r="AA2017" s="2">
        <v>0.151</v>
      </c>
      <c r="AB2017" s="2">
        <v>12.620122309999999</v>
      </c>
    </row>
    <row r="2018" spans="1:28" x14ac:dyDescent="0.2">
      <c r="A2018" s="8">
        <v>3796</v>
      </c>
      <c r="B2018" s="5" t="s">
        <v>6849</v>
      </c>
      <c r="C2018" s="5" t="s">
        <v>6854</v>
      </c>
      <c r="D2018" s="5" t="s">
        <v>6842</v>
      </c>
      <c r="E2018" s="5" t="s">
        <v>6843</v>
      </c>
      <c r="F2018" s="10">
        <v>1917</v>
      </c>
      <c r="G2018" s="10" t="s">
        <v>68</v>
      </c>
      <c r="H2018" s="10"/>
      <c r="I2018" s="10">
        <v>1300</v>
      </c>
      <c r="J2018" s="10" t="s">
        <v>17</v>
      </c>
      <c r="K2018" s="10"/>
      <c r="L2018" s="10" t="s">
        <v>22</v>
      </c>
      <c r="M2018" s="11">
        <v>2</v>
      </c>
      <c r="N2018" s="10">
        <v>1.5</v>
      </c>
      <c r="O2018" s="12" t="s">
        <v>6855</v>
      </c>
      <c r="P2018" s="11">
        <f ca="1">IFERROR(__xludf.DUMMYFUNCTION("COUNTA(SPLIT(Q2018,"" ""))"),166)</f>
        <v>166</v>
      </c>
      <c r="Q2018" s="11">
        <v>3</v>
      </c>
      <c r="R2018" s="11">
        <f ca="1">IFERROR(__xludf.DUMMYFUNCTION("COUNTA(SPLIT($Q2018,CHAR(10),FALSE))"),2)</f>
        <v>2</v>
      </c>
      <c r="S2018" s="2">
        <v>-1.603581736</v>
      </c>
      <c r="T2018" s="2">
        <v>0.51005846899999996</v>
      </c>
      <c r="U2018" s="2">
        <v>36.69</v>
      </c>
      <c r="V2018" s="2">
        <v>22.05</v>
      </c>
      <c r="W2018" s="2">
        <v>27.49</v>
      </c>
      <c r="X2018" s="2">
        <v>15</v>
      </c>
      <c r="Y2018" s="2">
        <v>8.86</v>
      </c>
      <c r="Z2018" s="2">
        <v>0.11701</v>
      </c>
      <c r="AA2018" s="2">
        <v>0.13303000000000001</v>
      </c>
      <c r="AB2018" s="2">
        <v>6.0744559139999996</v>
      </c>
    </row>
    <row r="2019" spans="1:28" x14ac:dyDescent="0.2">
      <c r="A2019" s="8">
        <v>3798</v>
      </c>
      <c r="B2019" s="5" t="s">
        <v>6856</v>
      </c>
      <c r="C2019" s="5" t="s">
        <v>6857</v>
      </c>
      <c r="D2019" s="5" t="s">
        <v>6842</v>
      </c>
      <c r="E2019" s="5" t="s">
        <v>6843</v>
      </c>
      <c r="F2019" s="10">
        <v>1917</v>
      </c>
      <c r="G2019" s="10" t="s">
        <v>68</v>
      </c>
      <c r="H2019" s="10"/>
      <c r="I2019" s="10">
        <v>1100</v>
      </c>
      <c r="J2019" s="10" t="s">
        <v>17</v>
      </c>
      <c r="K2019" s="10"/>
      <c r="L2019" s="10" t="s">
        <v>18</v>
      </c>
      <c r="M2019" s="11">
        <v>1</v>
      </c>
      <c r="N2019" s="10">
        <v>1</v>
      </c>
      <c r="O2019" s="12" t="s">
        <v>6858</v>
      </c>
      <c r="P2019" s="11">
        <f ca="1">IFERROR(__xludf.DUMMYFUNCTION("COUNTA(SPLIT(Q2019,"" ""))"),143)</f>
        <v>143</v>
      </c>
      <c r="Q2019" s="11">
        <v>6</v>
      </c>
      <c r="R2019" s="11">
        <f ca="1">IFERROR(__xludf.DUMMYFUNCTION("COUNTA(SPLIT($Q2019,CHAR(10),FALSE))"),1)</f>
        <v>1</v>
      </c>
      <c r="S2019" s="2">
        <v>-0.59049532900000001</v>
      </c>
      <c r="T2019" s="2">
        <v>0.47424343299999999</v>
      </c>
      <c r="U2019" s="2">
        <v>69.09</v>
      </c>
      <c r="V2019" s="2">
        <v>9.59</v>
      </c>
      <c r="W2019" s="2">
        <v>11</v>
      </c>
      <c r="X2019" s="2">
        <v>8</v>
      </c>
      <c r="Y2019" s="2">
        <v>6.47</v>
      </c>
      <c r="Z2019" s="2">
        <v>0.16431000000000001</v>
      </c>
      <c r="AA2019" s="2">
        <v>0.19245999999999999</v>
      </c>
      <c r="AB2019" s="2">
        <v>18.590245169999999</v>
      </c>
    </row>
    <row r="2020" spans="1:28" x14ac:dyDescent="0.2">
      <c r="A2020" s="8">
        <v>3801</v>
      </c>
      <c r="B2020" s="5" t="s">
        <v>6859</v>
      </c>
      <c r="C2020" s="5" t="s">
        <v>6860</v>
      </c>
      <c r="D2020" s="5" t="s">
        <v>6861</v>
      </c>
      <c r="E2020" s="5" t="s">
        <v>6862</v>
      </c>
      <c r="F2020" s="10">
        <v>1917</v>
      </c>
      <c r="G2020" s="10" t="s">
        <v>16</v>
      </c>
      <c r="H2020" s="10"/>
      <c r="I2020" s="10">
        <v>700</v>
      </c>
      <c r="J2020" s="10" t="s">
        <v>51</v>
      </c>
      <c r="K2020" s="10"/>
      <c r="L2020" s="10" t="s">
        <v>18</v>
      </c>
      <c r="M2020" s="11">
        <v>1</v>
      </c>
      <c r="N2020" s="10">
        <v>1</v>
      </c>
      <c r="O2020" s="12" t="s">
        <v>6863</v>
      </c>
      <c r="P2020" s="11">
        <f ca="1">IFERROR(__xludf.DUMMYFUNCTION("COUNTA(SPLIT(Q2020,"" ""))"),199)</f>
        <v>199</v>
      </c>
      <c r="Q2020" s="11">
        <v>7</v>
      </c>
      <c r="R2020" s="11">
        <f ca="1">IFERROR(__xludf.DUMMYFUNCTION("COUNTA(SPLIT($Q2020,CHAR(10),FALSE))"),1)</f>
        <v>1</v>
      </c>
      <c r="S2020" s="2">
        <v>-0.16136139099999999</v>
      </c>
      <c r="T2020" s="2">
        <v>0.49720386100000002</v>
      </c>
      <c r="U2020" s="2">
        <v>72.12</v>
      </c>
      <c r="V2020" s="2">
        <v>10.26</v>
      </c>
      <c r="W2020" s="2">
        <v>11.88</v>
      </c>
      <c r="X2020" s="2">
        <v>9</v>
      </c>
      <c r="Y2020" s="2">
        <v>5.92</v>
      </c>
      <c r="Z2020" s="2">
        <v>0.152</v>
      </c>
      <c r="AA2020" s="2">
        <v>0.14524000000000001</v>
      </c>
      <c r="AB2020" s="2">
        <v>26.68987388</v>
      </c>
    </row>
    <row r="2021" spans="1:28" x14ac:dyDescent="0.2">
      <c r="A2021" s="8">
        <v>3802</v>
      </c>
      <c r="B2021" s="5" t="s">
        <v>6859</v>
      </c>
      <c r="C2021" s="5" t="s">
        <v>6864</v>
      </c>
      <c r="D2021" s="5" t="s">
        <v>6861</v>
      </c>
      <c r="E2021" s="5" t="s">
        <v>6862</v>
      </c>
      <c r="F2021" s="10">
        <v>1917</v>
      </c>
      <c r="G2021" s="10" t="s">
        <v>16</v>
      </c>
      <c r="H2021" s="10"/>
      <c r="I2021" s="10">
        <v>900</v>
      </c>
      <c r="J2021" s="10" t="s">
        <v>17</v>
      </c>
      <c r="K2021" s="10"/>
      <c r="L2021" s="10" t="s">
        <v>18</v>
      </c>
      <c r="M2021" s="11">
        <v>1</v>
      </c>
      <c r="N2021" s="10">
        <v>1</v>
      </c>
      <c r="O2021" s="12" t="s">
        <v>6865</v>
      </c>
      <c r="P2021" s="11">
        <f ca="1">IFERROR(__xludf.DUMMYFUNCTION("COUNTA(SPLIT(Q2021,"" ""))"),194)</f>
        <v>194</v>
      </c>
      <c r="Q2021" s="11">
        <v>11</v>
      </c>
      <c r="R2021" s="11">
        <f ca="1">IFERROR(__xludf.DUMMYFUNCTION("COUNTA(SPLIT($Q2021,CHAR(10),FALSE))"),1)</f>
        <v>1</v>
      </c>
      <c r="S2021" s="2">
        <v>-0.84377057799999999</v>
      </c>
      <c r="T2021" s="2">
        <v>0.45985461399999999</v>
      </c>
      <c r="U2021" s="2">
        <v>83.86</v>
      </c>
      <c r="V2021" s="2">
        <v>5.99</v>
      </c>
      <c r="W2021" s="2">
        <v>5.3</v>
      </c>
      <c r="X2021" s="2">
        <v>8</v>
      </c>
      <c r="Y2021" s="2">
        <v>5.89</v>
      </c>
      <c r="Z2021" s="2">
        <v>4.1140000000000003E-2</v>
      </c>
      <c r="AA2021" s="2">
        <v>4.4040000000000003E-2</v>
      </c>
      <c r="AB2021" s="2">
        <v>18.506719149999999</v>
      </c>
    </row>
    <row r="2022" spans="1:28" x14ac:dyDescent="0.2">
      <c r="A2022" s="8">
        <v>3803</v>
      </c>
      <c r="B2022" s="5" t="s">
        <v>6859</v>
      </c>
      <c r="C2022" s="5" t="s">
        <v>6866</v>
      </c>
      <c r="D2022" s="5" t="s">
        <v>6861</v>
      </c>
      <c r="E2022" s="5" t="s">
        <v>6862</v>
      </c>
      <c r="F2022" s="10">
        <v>1917</v>
      </c>
      <c r="G2022" s="10" t="s">
        <v>16</v>
      </c>
      <c r="H2022" s="10"/>
      <c r="I2022" s="10">
        <v>900</v>
      </c>
      <c r="J2022" s="10" t="s">
        <v>17</v>
      </c>
      <c r="K2022" s="10"/>
      <c r="L2022" s="10" t="s">
        <v>18</v>
      </c>
      <c r="M2022" s="11">
        <v>1</v>
      </c>
      <c r="N2022" s="10">
        <v>1</v>
      </c>
      <c r="O2022" s="12" t="s">
        <v>6867</v>
      </c>
      <c r="P2022" s="11">
        <f ca="1">IFERROR(__xludf.DUMMYFUNCTION("COUNTA(SPLIT(Q2022,"" ""))"),173)</f>
        <v>173</v>
      </c>
      <c r="Q2022" s="11">
        <v>6</v>
      </c>
      <c r="R2022" s="11">
        <f ca="1">IFERROR(__xludf.DUMMYFUNCTION("COUNTA(SPLIT($Q2022,CHAR(10),FALSE))"),2)</f>
        <v>2</v>
      </c>
      <c r="S2022" s="2">
        <v>-0.76989626</v>
      </c>
      <c r="T2022" s="2">
        <v>0.45700456</v>
      </c>
      <c r="U2022" s="2">
        <v>73.78</v>
      </c>
      <c r="V2022" s="2">
        <v>10.210000000000001</v>
      </c>
      <c r="W2022" s="2">
        <v>11.84</v>
      </c>
      <c r="X2022" s="2">
        <v>10</v>
      </c>
      <c r="Y2022" s="2">
        <v>6.35</v>
      </c>
      <c r="Z2022" s="2">
        <v>8.8230000000000003E-2</v>
      </c>
      <c r="AA2022" s="2">
        <v>9.6909999999999996E-2</v>
      </c>
      <c r="AB2022" s="2">
        <v>19.548978300000002</v>
      </c>
    </row>
    <row r="2023" spans="1:28" x14ac:dyDescent="0.2">
      <c r="A2023" s="8">
        <v>3804</v>
      </c>
      <c r="B2023" s="5" t="s">
        <v>6859</v>
      </c>
      <c r="C2023" s="5" t="s">
        <v>6868</v>
      </c>
      <c r="D2023" s="5" t="s">
        <v>6861</v>
      </c>
      <c r="E2023" s="5" t="s">
        <v>6862</v>
      </c>
      <c r="F2023" s="10">
        <v>1917</v>
      </c>
      <c r="G2023" s="10" t="s">
        <v>16</v>
      </c>
      <c r="H2023" s="10"/>
      <c r="I2023" s="10">
        <v>900</v>
      </c>
      <c r="J2023" s="10" t="s">
        <v>51</v>
      </c>
      <c r="K2023" s="10"/>
      <c r="L2023" s="10" t="s">
        <v>18</v>
      </c>
      <c r="M2023" s="11">
        <v>1</v>
      </c>
      <c r="N2023" s="10">
        <v>1</v>
      </c>
      <c r="O2023" s="12" t="s">
        <v>6869</v>
      </c>
      <c r="P2023" s="11">
        <f ca="1">IFERROR(__xludf.DUMMYFUNCTION("COUNTA(SPLIT(Q2023,"" ""))"),199)</f>
        <v>199</v>
      </c>
      <c r="Q2023" s="11">
        <v>10</v>
      </c>
      <c r="R2023" s="11">
        <f ca="1">IFERROR(__xludf.DUMMYFUNCTION("COUNTA(SPLIT($Q2023,CHAR(10),FALSE))"),2)</f>
        <v>2</v>
      </c>
      <c r="S2023" s="2">
        <v>-0.14745839299999999</v>
      </c>
      <c r="T2023" s="2">
        <v>0.47460008300000001</v>
      </c>
      <c r="U2023" s="2">
        <v>83.48</v>
      </c>
      <c r="V2023" s="2">
        <v>6.13</v>
      </c>
      <c r="W2023" s="2">
        <v>5.34</v>
      </c>
      <c r="X2023" s="2">
        <v>7</v>
      </c>
      <c r="Y2023" s="2">
        <v>6.04</v>
      </c>
      <c r="Z2023" s="2">
        <v>4.4010000000000001E-2</v>
      </c>
      <c r="AA2023" s="2">
        <v>3.1949999999999999E-2</v>
      </c>
      <c r="AB2023" s="2">
        <v>17.798893100000001</v>
      </c>
    </row>
    <row r="2024" spans="1:28" x14ac:dyDescent="0.2">
      <c r="A2024" s="8">
        <v>3805</v>
      </c>
      <c r="B2024" s="5" t="s">
        <v>6859</v>
      </c>
      <c r="C2024" s="5" t="s">
        <v>6870</v>
      </c>
      <c r="D2024" s="5" t="s">
        <v>6861</v>
      </c>
      <c r="E2024" s="5" t="s">
        <v>6862</v>
      </c>
      <c r="F2024" s="10">
        <v>1917</v>
      </c>
      <c r="G2024" s="10" t="s">
        <v>16</v>
      </c>
      <c r="H2024" s="10"/>
      <c r="I2024" s="10">
        <v>1100</v>
      </c>
      <c r="J2024" s="10" t="s">
        <v>17</v>
      </c>
      <c r="K2024" s="10"/>
      <c r="L2024" s="10" t="s">
        <v>22</v>
      </c>
      <c r="M2024" s="11">
        <v>2</v>
      </c>
      <c r="N2024" s="10">
        <v>1.5</v>
      </c>
      <c r="O2024" s="12" t="s">
        <v>6871</v>
      </c>
      <c r="P2024" s="11">
        <f ca="1">IFERROR(__xludf.DUMMYFUNCTION("COUNTA(SPLIT(Q2024,"" ""))"),172)</f>
        <v>172</v>
      </c>
      <c r="Q2024" s="11">
        <v>3</v>
      </c>
      <c r="R2024" s="11">
        <f ca="1">IFERROR(__xludf.DUMMYFUNCTION("COUNTA(SPLIT($Q2024,CHAR(10),FALSE))"),1)</f>
        <v>1</v>
      </c>
      <c r="S2024" s="2">
        <v>-1.077611573</v>
      </c>
      <c r="T2024" s="2">
        <v>0.465471678</v>
      </c>
      <c r="U2024" s="2">
        <v>51.25</v>
      </c>
      <c r="V2024" s="2">
        <v>20.350000000000001</v>
      </c>
      <c r="W2024" s="2">
        <v>25.7</v>
      </c>
      <c r="X2024" s="2">
        <v>7</v>
      </c>
      <c r="Y2024" s="2">
        <v>7.4</v>
      </c>
      <c r="Z2024" s="2">
        <v>0.14383000000000001</v>
      </c>
      <c r="AA2024" s="2">
        <v>0.16467000000000001</v>
      </c>
      <c r="AB2024" s="2">
        <v>16.56049067</v>
      </c>
    </row>
    <row r="2025" spans="1:28" x14ac:dyDescent="0.2">
      <c r="A2025" s="8">
        <v>3806</v>
      </c>
      <c r="B2025" s="5" t="s">
        <v>6859</v>
      </c>
      <c r="C2025" s="5" t="s">
        <v>6872</v>
      </c>
      <c r="D2025" s="5" t="s">
        <v>6861</v>
      </c>
      <c r="E2025" s="5" t="s">
        <v>6862</v>
      </c>
      <c r="F2025" s="10">
        <v>1917</v>
      </c>
      <c r="G2025" s="10" t="s">
        <v>16</v>
      </c>
      <c r="H2025" s="10"/>
      <c r="I2025" s="10">
        <v>900</v>
      </c>
      <c r="J2025" s="10" t="s">
        <v>51</v>
      </c>
      <c r="K2025" s="10"/>
      <c r="L2025" s="10" t="s">
        <v>18</v>
      </c>
      <c r="M2025" s="11">
        <v>1</v>
      </c>
      <c r="N2025" s="10">
        <v>1</v>
      </c>
      <c r="O2025" s="12" t="s">
        <v>6873</v>
      </c>
      <c r="P2025" s="11">
        <f ca="1">IFERROR(__xludf.DUMMYFUNCTION("COUNTA(SPLIT(Q2025,"" ""))"),175)</f>
        <v>175</v>
      </c>
      <c r="Q2025" s="11">
        <v>8</v>
      </c>
      <c r="R2025" s="11">
        <f ca="1">IFERROR(__xludf.DUMMYFUNCTION("COUNTA(SPLIT($Q2025,CHAR(10),FALSE))"),1)</f>
        <v>1</v>
      </c>
      <c r="S2025" s="2">
        <v>-0.839384401</v>
      </c>
      <c r="T2025" s="2">
        <v>0.452782346</v>
      </c>
      <c r="U2025" s="2">
        <v>83.6</v>
      </c>
      <c r="V2025" s="2">
        <v>7.03</v>
      </c>
      <c r="W2025" s="2">
        <v>8.01</v>
      </c>
      <c r="X2025" s="2">
        <v>7</v>
      </c>
      <c r="Y2025" s="2">
        <v>6.26</v>
      </c>
      <c r="Z2025" s="2">
        <v>0.13408999999999999</v>
      </c>
      <c r="AA2025" s="2">
        <v>0.14388000000000001</v>
      </c>
      <c r="AB2025" s="2">
        <v>17.794589120000001</v>
      </c>
    </row>
    <row r="2026" spans="1:28" x14ac:dyDescent="0.2">
      <c r="A2026" s="8">
        <v>3807</v>
      </c>
      <c r="B2026" s="5" t="s">
        <v>6859</v>
      </c>
      <c r="C2026" s="5" t="s">
        <v>6874</v>
      </c>
      <c r="D2026" s="5" t="s">
        <v>6861</v>
      </c>
      <c r="E2026" s="5" t="s">
        <v>6862</v>
      </c>
      <c r="F2026" s="10">
        <v>1917</v>
      </c>
      <c r="G2026" s="10" t="s">
        <v>16</v>
      </c>
      <c r="H2026" s="10"/>
      <c r="I2026" s="10">
        <v>900</v>
      </c>
      <c r="J2026" s="10" t="s">
        <v>17</v>
      </c>
      <c r="K2026" s="10"/>
      <c r="L2026" s="10" t="s">
        <v>18</v>
      </c>
      <c r="M2026" s="11">
        <v>1</v>
      </c>
      <c r="N2026" s="10">
        <v>1</v>
      </c>
      <c r="O2026" s="12" t="s">
        <v>6875</v>
      </c>
      <c r="P2026" s="11">
        <f ca="1">IFERROR(__xludf.DUMMYFUNCTION("COUNTA(SPLIT(Q2026,"" ""))"),164)</f>
        <v>164</v>
      </c>
      <c r="Q2026" s="11">
        <v>9</v>
      </c>
      <c r="R2026" s="11">
        <f ca="1">IFERROR(__xludf.DUMMYFUNCTION("COUNTA(SPLIT($Q2026,CHAR(10),FALSE))"),1)</f>
        <v>1</v>
      </c>
      <c r="S2026" s="2">
        <v>5.5211105000000003E-2</v>
      </c>
      <c r="T2026" s="2">
        <v>0.47100123300000002</v>
      </c>
      <c r="U2026" s="2">
        <v>79.25</v>
      </c>
      <c r="V2026" s="2">
        <v>7.3</v>
      </c>
      <c r="W2026" s="2">
        <v>8.24</v>
      </c>
      <c r="X2026" s="2">
        <v>7</v>
      </c>
      <c r="Y2026" s="2">
        <v>6.1</v>
      </c>
      <c r="Z2026" s="2">
        <v>4.1750000000000002E-2</v>
      </c>
      <c r="AA2026" s="2">
        <v>6.0290000000000003E-2</v>
      </c>
      <c r="AB2026" s="2">
        <v>15.09134313</v>
      </c>
    </row>
    <row r="2027" spans="1:28" x14ac:dyDescent="0.2">
      <c r="A2027" s="8">
        <v>3808</v>
      </c>
      <c r="B2027" s="5" t="s">
        <v>6859</v>
      </c>
      <c r="C2027" s="5" t="s">
        <v>6876</v>
      </c>
      <c r="D2027" s="5" t="s">
        <v>6861</v>
      </c>
      <c r="E2027" s="5" t="s">
        <v>6862</v>
      </c>
      <c r="F2027" s="10">
        <v>1917</v>
      </c>
      <c r="G2027" s="10" t="s">
        <v>16</v>
      </c>
      <c r="H2027" s="10"/>
      <c r="I2027" s="10">
        <v>900</v>
      </c>
      <c r="J2027" s="10" t="s">
        <v>51</v>
      </c>
      <c r="K2027" s="10"/>
      <c r="L2027" s="10" t="s">
        <v>18</v>
      </c>
      <c r="M2027" s="11">
        <v>1</v>
      </c>
      <c r="N2027" s="10">
        <v>1</v>
      </c>
      <c r="O2027" s="12" t="s">
        <v>6877</v>
      </c>
      <c r="P2027" s="11">
        <f ca="1">IFERROR(__xludf.DUMMYFUNCTION("COUNTA(SPLIT(Q2027,"" ""))"),177)</f>
        <v>177</v>
      </c>
      <c r="Q2027" s="11">
        <v>7</v>
      </c>
      <c r="R2027" s="11">
        <f ca="1">IFERROR(__xludf.DUMMYFUNCTION("COUNTA(SPLIT($Q2027,CHAR(10),FALSE))"),1)</f>
        <v>1</v>
      </c>
      <c r="S2027" s="2">
        <v>0.48511512400000001</v>
      </c>
      <c r="T2027" s="2">
        <v>0.519269019</v>
      </c>
      <c r="U2027" s="2">
        <v>79.36</v>
      </c>
      <c r="V2027" s="2">
        <v>8.4700000000000006</v>
      </c>
      <c r="W2027" s="2">
        <v>8.8699999999999992</v>
      </c>
      <c r="X2027" s="2">
        <v>6</v>
      </c>
      <c r="Y2027" s="2">
        <v>1.61</v>
      </c>
      <c r="Z2027" s="2">
        <v>3.7920000000000002E-2</v>
      </c>
      <c r="AA2027" s="2">
        <v>5.5919999999999997E-2</v>
      </c>
      <c r="AB2027" s="2">
        <v>21.779453740000001</v>
      </c>
    </row>
    <row r="2028" spans="1:28" x14ac:dyDescent="0.2">
      <c r="A2028" s="8">
        <v>3809</v>
      </c>
      <c r="B2028" s="5" t="s">
        <v>6859</v>
      </c>
      <c r="C2028" s="5" t="s">
        <v>6878</v>
      </c>
      <c r="D2028" s="5" t="s">
        <v>6861</v>
      </c>
      <c r="E2028" s="5" t="s">
        <v>6862</v>
      </c>
      <c r="F2028" s="10">
        <v>1917</v>
      </c>
      <c r="G2028" s="10" t="s">
        <v>16</v>
      </c>
      <c r="H2028" s="10"/>
      <c r="I2028" s="10">
        <v>900</v>
      </c>
      <c r="J2028" s="10" t="s">
        <v>17</v>
      </c>
      <c r="K2028" s="10"/>
      <c r="L2028" s="10" t="s">
        <v>18</v>
      </c>
      <c r="M2028" s="11">
        <v>1</v>
      </c>
      <c r="N2028" s="10">
        <v>1</v>
      </c>
      <c r="O2028" s="12" t="s">
        <v>6879</v>
      </c>
      <c r="P2028" s="11">
        <f ca="1">IFERROR(__xludf.DUMMYFUNCTION("COUNTA(SPLIT(Q2028,"" ""))"),197)</f>
        <v>197</v>
      </c>
      <c r="Q2028" s="11">
        <v>6</v>
      </c>
      <c r="R2028" s="11">
        <f ca="1">IFERROR(__xludf.DUMMYFUNCTION("COUNTA(SPLIT($Q2028,CHAR(10),FALSE))"),2)</f>
        <v>2</v>
      </c>
      <c r="S2028" s="2">
        <v>-0.90044112700000001</v>
      </c>
      <c r="T2028" s="2">
        <v>0.45231522699999999</v>
      </c>
      <c r="U2028" s="2">
        <v>72.08</v>
      </c>
      <c r="V2028" s="2">
        <v>11.4</v>
      </c>
      <c r="W2028" s="2">
        <v>13.9</v>
      </c>
      <c r="X2028" s="2">
        <v>8</v>
      </c>
      <c r="Y2028" s="2">
        <v>6.23</v>
      </c>
      <c r="Z2028" s="2">
        <v>0.17666000000000001</v>
      </c>
      <c r="AA2028" s="2">
        <v>0.17666000000000001</v>
      </c>
      <c r="AB2028" s="2">
        <v>23.134497249999999</v>
      </c>
    </row>
    <row r="2029" spans="1:28" x14ac:dyDescent="0.2">
      <c r="A2029" s="8">
        <v>3810</v>
      </c>
      <c r="B2029" s="5" t="s">
        <v>6859</v>
      </c>
      <c r="C2029" s="5" t="s">
        <v>6880</v>
      </c>
      <c r="D2029" s="5" t="s">
        <v>6861</v>
      </c>
      <c r="E2029" s="5" t="s">
        <v>6862</v>
      </c>
      <c r="F2029" s="10">
        <v>1917</v>
      </c>
      <c r="G2029" s="10" t="s">
        <v>16</v>
      </c>
      <c r="H2029" s="10"/>
      <c r="I2029" s="10">
        <v>500</v>
      </c>
      <c r="J2029" s="10" t="s">
        <v>17</v>
      </c>
      <c r="K2029" s="10"/>
      <c r="L2029" s="10" t="s">
        <v>18</v>
      </c>
      <c r="M2029" s="11">
        <v>1</v>
      </c>
      <c r="N2029" s="10">
        <v>1</v>
      </c>
      <c r="O2029" s="12" t="s">
        <v>6881</v>
      </c>
      <c r="P2029" s="11">
        <f ca="1">IFERROR(__xludf.DUMMYFUNCTION("COUNTA(SPLIT(Q2029,"" ""))"),168)</f>
        <v>168</v>
      </c>
      <c r="Q2029" s="11">
        <v>12</v>
      </c>
      <c r="R2029" s="11">
        <f ca="1">IFERROR(__xludf.DUMMYFUNCTION("COUNTA(SPLIT($Q2029,CHAR(10),FALSE))"),1)</f>
        <v>1</v>
      </c>
      <c r="S2029" s="2">
        <v>-2.0055508999999999E-2</v>
      </c>
      <c r="T2029" s="2">
        <v>0.50541891400000005</v>
      </c>
      <c r="U2029" s="2">
        <v>89.9</v>
      </c>
      <c r="V2029" s="2">
        <v>4.2</v>
      </c>
      <c r="W2029" s="2">
        <v>3.97</v>
      </c>
      <c r="X2029" s="2">
        <v>6</v>
      </c>
      <c r="Y2029" s="2">
        <v>1.26</v>
      </c>
      <c r="Z2029" s="2">
        <v>0.11476</v>
      </c>
      <c r="AA2029" s="2">
        <v>0.12698000000000001</v>
      </c>
      <c r="AB2029" s="2">
        <v>20.479197119999998</v>
      </c>
    </row>
    <row r="2030" spans="1:28" x14ac:dyDescent="0.2">
      <c r="A2030" s="8">
        <v>3811</v>
      </c>
      <c r="B2030" s="5" t="s">
        <v>6859</v>
      </c>
      <c r="C2030" s="5" t="s">
        <v>6882</v>
      </c>
      <c r="D2030" s="5" t="s">
        <v>6861</v>
      </c>
      <c r="E2030" s="5" t="s">
        <v>6862</v>
      </c>
      <c r="F2030" s="10">
        <v>1917</v>
      </c>
      <c r="G2030" s="10" t="s">
        <v>16</v>
      </c>
      <c r="H2030" s="10"/>
      <c r="I2030" s="10">
        <v>700</v>
      </c>
      <c r="J2030" s="10" t="s">
        <v>17</v>
      </c>
      <c r="K2030" s="10"/>
      <c r="L2030" s="10" t="s">
        <v>18</v>
      </c>
      <c r="M2030" s="11">
        <v>1</v>
      </c>
      <c r="N2030" s="10">
        <v>1</v>
      </c>
      <c r="O2030" s="12" t="s">
        <v>6883</v>
      </c>
      <c r="P2030" s="11">
        <f ca="1">IFERROR(__xludf.DUMMYFUNCTION("COUNTA(SPLIT(Q2030,"" ""))"),195)</f>
        <v>195</v>
      </c>
      <c r="Q2030" s="11">
        <v>8</v>
      </c>
      <c r="R2030" s="11">
        <f ca="1">IFERROR(__xludf.DUMMYFUNCTION("COUNTA(SPLIT($Q2030,CHAR(10),FALSE))"),1)</f>
        <v>1</v>
      </c>
      <c r="S2030" s="2">
        <v>-0.97516294299999995</v>
      </c>
      <c r="T2030" s="2">
        <v>0.458525142</v>
      </c>
      <c r="U2030" s="2">
        <v>85.85</v>
      </c>
      <c r="V2030" s="2">
        <v>6.72</v>
      </c>
      <c r="W2030" s="2">
        <v>7.68</v>
      </c>
      <c r="X2030" s="2">
        <v>7</v>
      </c>
      <c r="Y2030" s="2">
        <v>1.81</v>
      </c>
      <c r="Z2030" s="2">
        <v>0.11849</v>
      </c>
      <c r="AA2030" s="2">
        <v>0.10238</v>
      </c>
      <c r="AB2030" s="2">
        <v>22.31046443</v>
      </c>
    </row>
    <row r="2031" spans="1:28" x14ac:dyDescent="0.2">
      <c r="A2031" s="8">
        <v>3812</v>
      </c>
      <c r="B2031" s="5" t="s">
        <v>6859</v>
      </c>
      <c r="C2031" s="5" t="s">
        <v>6884</v>
      </c>
      <c r="D2031" s="5" t="s">
        <v>6861</v>
      </c>
      <c r="E2031" s="5" t="s">
        <v>6862</v>
      </c>
      <c r="F2031" s="10">
        <v>1917</v>
      </c>
      <c r="G2031" s="10" t="s">
        <v>16</v>
      </c>
      <c r="H2031" s="10"/>
      <c r="I2031" s="10">
        <v>900</v>
      </c>
      <c r="J2031" s="10" t="s">
        <v>17</v>
      </c>
      <c r="K2031" s="10"/>
      <c r="L2031" s="10" t="s">
        <v>18</v>
      </c>
      <c r="M2031" s="11">
        <v>1</v>
      </c>
      <c r="N2031" s="10">
        <v>1</v>
      </c>
      <c r="O2031" s="12" t="s">
        <v>6885</v>
      </c>
      <c r="P2031" s="11">
        <f ca="1">IFERROR(__xludf.DUMMYFUNCTION("COUNTA(SPLIT(Q2031,"" ""))"),192)</f>
        <v>192</v>
      </c>
      <c r="Q2031" s="11">
        <v>8</v>
      </c>
      <c r="R2031" s="11">
        <f ca="1">IFERROR(__xludf.DUMMYFUNCTION("COUNTA(SPLIT($Q2031,CHAR(10),FALSE))"),1)</f>
        <v>1</v>
      </c>
      <c r="S2031" s="2">
        <v>-7.4393371999999999E-2</v>
      </c>
      <c r="T2031" s="2">
        <v>0.469193625</v>
      </c>
      <c r="U2031" s="2">
        <v>87.3</v>
      </c>
      <c r="V2031" s="2">
        <v>7.04</v>
      </c>
      <c r="W2031" s="2">
        <v>7.68</v>
      </c>
      <c r="X2031" s="2">
        <v>5</v>
      </c>
      <c r="Y2031" s="2">
        <v>1.52</v>
      </c>
      <c r="Z2031" s="2">
        <v>-5.1049999999999998E-2</v>
      </c>
      <c r="AA2031" s="2">
        <v>-4.589E-2</v>
      </c>
      <c r="AB2031" s="2">
        <v>29.129008939999999</v>
      </c>
    </row>
    <row r="2032" spans="1:28" x14ac:dyDescent="0.2">
      <c r="A2032" s="8">
        <v>3813</v>
      </c>
      <c r="B2032" s="5" t="s">
        <v>6886</v>
      </c>
      <c r="C2032" s="5" t="s">
        <v>6887</v>
      </c>
      <c r="D2032" s="5" t="s">
        <v>6830</v>
      </c>
      <c r="E2032" s="5" t="s">
        <v>6831</v>
      </c>
      <c r="F2032" s="10">
        <v>1917</v>
      </c>
      <c r="G2032" s="10" t="s">
        <v>16</v>
      </c>
      <c r="H2032" s="10"/>
      <c r="I2032" s="10">
        <v>1100</v>
      </c>
      <c r="J2032" s="10" t="s">
        <v>51</v>
      </c>
      <c r="K2032" s="10"/>
      <c r="L2032" s="10" t="s">
        <v>18</v>
      </c>
      <c r="M2032" s="11">
        <v>1</v>
      </c>
      <c r="N2032" s="10">
        <v>1</v>
      </c>
      <c r="O2032" s="12" t="s">
        <v>6888</v>
      </c>
      <c r="P2032" s="11">
        <f ca="1">IFERROR(__xludf.DUMMYFUNCTION("COUNTA(SPLIT(Q2032,"" ""))"),149)</f>
        <v>149</v>
      </c>
      <c r="Q2032" s="11">
        <v>7</v>
      </c>
      <c r="R2032" s="11">
        <f ca="1">IFERROR(__xludf.DUMMYFUNCTION("COUNTA(SPLIT($Q2032,CHAR(10),FALSE))"),2)</f>
        <v>2</v>
      </c>
      <c r="S2032" s="2">
        <v>-0.379957131</v>
      </c>
      <c r="T2032" s="2">
        <v>0.47407595699999999</v>
      </c>
      <c r="U2032" s="2">
        <v>74.69</v>
      </c>
      <c r="V2032" s="2">
        <v>8.4499999999999993</v>
      </c>
      <c r="W2032" s="2">
        <v>10.78</v>
      </c>
      <c r="X2032" s="2">
        <v>8</v>
      </c>
      <c r="Y2032" s="2">
        <v>7.05</v>
      </c>
      <c r="Z2032" s="2">
        <v>0.14801</v>
      </c>
      <c r="AA2032" s="2">
        <v>0.17544999999999999</v>
      </c>
      <c r="AB2032" s="2">
        <v>2.7440693459999999</v>
      </c>
    </row>
    <row r="2033" spans="1:28" x14ac:dyDescent="0.2">
      <c r="A2033" s="8">
        <v>3815</v>
      </c>
      <c r="B2033" s="5" t="s">
        <v>1208</v>
      </c>
      <c r="C2033" s="5" t="s">
        <v>6889</v>
      </c>
      <c r="D2033" s="5" t="s">
        <v>6842</v>
      </c>
      <c r="E2033" s="5" t="s">
        <v>6843</v>
      </c>
      <c r="F2033" s="10">
        <v>1917</v>
      </c>
      <c r="G2033" s="10" t="s">
        <v>68</v>
      </c>
      <c r="H2033" s="10"/>
      <c r="I2033" s="10">
        <v>900</v>
      </c>
      <c r="J2033" s="10" t="s">
        <v>51</v>
      </c>
      <c r="K2033" s="10"/>
      <c r="L2033" s="10" t="s">
        <v>18</v>
      </c>
      <c r="M2033" s="11">
        <v>1</v>
      </c>
      <c r="N2033" s="10">
        <v>1</v>
      </c>
      <c r="O2033" s="12" t="s">
        <v>6890</v>
      </c>
      <c r="P2033" s="11">
        <f ca="1">IFERROR(__xludf.DUMMYFUNCTION("COUNTA(SPLIT(Q2033,"" ""))"),158)</f>
        <v>158</v>
      </c>
      <c r="Q2033" s="11">
        <v>10</v>
      </c>
      <c r="R2033" s="11">
        <f ca="1">IFERROR(__xludf.DUMMYFUNCTION("COUNTA(SPLIT($Q2033,CHAR(10),FALSE))"),2)</f>
        <v>2</v>
      </c>
      <c r="S2033" s="2">
        <v>0.27843496299999998</v>
      </c>
      <c r="T2033" s="2">
        <v>0.46456723</v>
      </c>
      <c r="U2033" s="2">
        <v>81.67</v>
      </c>
      <c r="V2033" s="2">
        <v>5.84</v>
      </c>
      <c r="W2033" s="2">
        <v>6.21</v>
      </c>
      <c r="X2033" s="2">
        <v>8</v>
      </c>
      <c r="Y2033" s="2">
        <v>5.81</v>
      </c>
      <c r="Z2033" s="2">
        <v>4.4170000000000001E-2</v>
      </c>
      <c r="AA2033" s="2">
        <v>6.5009999999999998E-2</v>
      </c>
      <c r="AB2033" s="2">
        <v>14.98570941</v>
      </c>
    </row>
    <row r="2034" spans="1:28" x14ac:dyDescent="0.2">
      <c r="A2034" s="8">
        <v>3816</v>
      </c>
      <c r="B2034" s="5" t="s">
        <v>6891</v>
      </c>
      <c r="C2034" s="5" t="s">
        <v>6892</v>
      </c>
      <c r="D2034" s="5" t="s">
        <v>6830</v>
      </c>
      <c r="E2034" s="5" t="s">
        <v>6831</v>
      </c>
      <c r="F2034" s="10">
        <v>1917</v>
      </c>
      <c r="G2034" s="10" t="s">
        <v>16</v>
      </c>
      <c r="H2034" s="10"/>
      <c r="I2034" s="10">
        <v>1100</v>
      </c>
      <c r="J2034" s="10" t="s">
        <v>51</v>
      </c>
      <c r="K2034" s="10"/>
      <c r="L2034" s="10" t="s">
        <v>18</v>
      </c>
      <c r="M2034" s="11">
        <v>1</v>
      </c>
      <c r="N2034" s="10">
        <v>1</v>
      </c>
      <c r="O2034" s="12" t="s">
        <v>6893</v>
      </c>
      <c r="P2034" s="11">
        <f ca="1">IFERROR(__xludf.DUMMYFUNCTION("COUNTA(SPLIT(Q2034,"" ""))"),146)</f>
        <v>146</v>
      </c>
      <c r="Q2034" s="11">
        <v>7</v>
      </c>
      <c r="R2034" s="11">
        <f ca="1">IFERROR(__xludf.DUMMYFUNCTION("COUNTA(SPLIT($Q2034,CHAR(10),FALSE))"),1)</f>
        <v>1</v>
      </c>
      <c r="S2034" s="2">
        <v>-1.262675749</v>
      </c>
      <c r="T2034" s="2">
        <v>0.46456413299999999</v>
      </c>
      <c r="U2034" s="2">
        <v>64.150000000000006</v>
      </c>
      <c r="V2034" s="2">
        <v>7.96</v>
      </c>
      <c r="W2034" s="2">
        <v>7.35</v>
      </c>
      <c r="X2034" s="2">
        <v>10</v>
      </c>
      <c r="Y2034" s="2">
        <v>9.09</v>
      </c>
      <c r="Z2034" s="2">
        <v>0.30469000000000002</v>
      </c>
      <c r="AA2034" s="2">
        <v>0.32799</v>
      </c>
      <c r="AB2034" s="2">
        <v>11.68832922</v>
      </c>
    </row>
    <row r="2035" spans="1:28" x14ac:dyDescent="0.2">
      <c r="A2035" s="8">
        <v>3817</v>
      </c>
      <c r="B2035" s="5" t="s">
        <v>6894</v>
      </c>
      <c r="C2035" s="5" t="s">
        <v>6895</v>
      </c>
      <c r="D2035" s="5" t="s">
        <v>6830</v>
      </c>
      <c r="E2035" s="5" t="s">
        <v>6831</v>
      </c>
      <c r="F2035" s="10">
        <v>1917</v>
      </c>
      <c r="G2035" s="10" t="s">
        <v>16</v>
      </c>
      <c r="H2035" s="10"/>
      <c r="I2035" s="10">
        <v>1100</v>
      </c>
      <c r="J2035" s="10" t="s">
        <v>17</v>
      </c>
      <c r="K2035" s="10"/>
      <c r="L2035" s="10" t="s">
        <v>18</v>
      </c>
      <c r="M2035" s="11">
        <v>1</v>
      </c>
      <c r="N2035" s="10">
        <v>1</v>
      </c>
      <c r="O2035" s="12" t="s">
        <v>6896</v>
      </c>
      <c r="P2035" s="11">
        <f ca="1">IFERROR(__xludf.DUMMYFUNCTION("COUNTA(SPLIT(Q2035,"" ""))"),196)</f>
        <v>196</v>
      </c>
      <c r="Q2035" s="11">
        <v>7</v>
      </c>
      <c r="R2035" s="11">
        <f ca="1">IFERROR(__xludf.DUMMYFUNCTION("COUNTA(SPLIT($Q2035,CHAR(10),FALSE))"),1)</f>
        <v>1</v>
      </c>
      <c r="S2035" s="2">
        <v>-1.7090559329999999</v>
      </c>
      <c r="T2035" s="2">
        <v>0.47734521099999999</v>
      </c>
      <c r="U2035" s="2">
        <v>65.319999999999993</v>
      </c>
      <c r="V2035" s="2">
        <v>11.25</v>
      </c>
      <c r="W2035" s="2">
        <v>12.35</v>
      </c>
      <c r="X2035" s="2">
        <v>10</v>
      </c>
      <c r="Y2035" s="2">
        <v>7.34</v>
      </c>
      <c r="Z2035" s="2">
        <v>0.14351</v>
      </c>
      <c r="AA2035" s="2">
        <v>0.13494</v>
      </c>
      <c r="AB2035" s="2">
        <v>9.4556699829999999</v>
      </c>
    </row>
    <row r="2036" spans="1:28" x14ac:dyDescent="0.2">
      <c r="A2036" s="8">
        <v>3819</v>
      </c>
      <c r="B2036" s="5" t="s">
        <v>6897</v>
      </c>
      <c r="C2036" s="5" t="s">
        <v>6898</v>
      </c>
      <c r="D2036" s="5" t="s">
        <v>6899</v>
      </c>
      <c r="E2036" s="5" t="s">
        <v>6900</v>
      </c>
      <c r="F2036" s="10">
        <v>1917</v>
      </c>
      <c r="G2036" s="10" t="s">
        <v>16</v>
      </c>
      <c r="H2036" s="10"/>
      <c r="I2036" s="10">
        <v>1300</v>
      </c>
      <c r="J2036" s="10" t="s">
        <v>17</v>
      </c>
      <c r="K2036" s="10"/>
      <c r="L2036" s="10" t="s">
        <v>18</v>
      </c>
      <c r="M2036" s="11">
        <v>1</v>
      </c>
      <c r="N2036" s="10">
        <v>1</v>
      </c>
      <c r="O2036" s="12" t="s">
        <v>6901</v>
      </c>
      <c r="P2036" s="11">
        <f ca="1">IFERROR(__xludf.DUMMYFUNCTION("COUNTA(SPLIT(Q2036,"" ""))"),183)</f>
        <v>183</v>
      </c>
      <c r="Q2036" s="11">
        <v>4</v>
      </c>
      <c r="R2036" s="11">
        <f ca="1">IFERROR(__xludf.DUMMYFUNCTION("COUNTA(SPLIT($Q2036,CHAR(10),FALSE))"),1)</f>
        <v>1</v>
      </c>
      <c r="S2036" s="2">
        <v>-1.7739062940000001</v>
      </c>
      <c r="T2036" s="2">
        <v>0.49443231599999998</v>
      </c>
      <c r="U2036" s="2">
        <v>61.47</v>
      </c>
      <c r="V2036" s="2">
        <v>16.05</v>
      </c>
      <c r="W2036" s="2">
        <v>18.96</v>
      </c>
      <c r="X2036" s="2">
        <v>10</v>
      </c>
      <c r="Y2036" s="2">
        <v>7.89</v>
      </c>
      <c r="Z2036" s="2">
        <v>8.5309999999999997E-2</v>
      </c>
      <c r="AA2036" s="2">
        <v>0.10582</v>
      </c>
      <c r="AB2036" s="2">
        <v>20.523431389999999</v>
      </c>
    </row>
    <row r="2037" spans="1:28" x14ac:dyDescent="0.2">
      <c r="A2037" s="8">
        <v>3820</v>
      </c>
      <c r="B2037" s="5" t="s">
        <v>6897</v>
      </c>
      <c r="C2037" s="5" t="s">
        <v>6902</v>
      </c>
      <c r="D2037" s="5" t="s">
        <v>6899</v>
      </c>
      <c r="E2037" s="5" t="s">
        <v>6900</v>
      </c>
      <c r="F2037" s="10">
        <v>1917</v>
      </c>
      <c r="G2037" s="10" t="s">
        <v>16</v>
      </c>
      <c r="H2037" s="10"/>
      <c r="I2037" s="10">
        <v>1300</v>
      </c>
      <c r="J2037" s="10" t="s">
        <v>51</v>
      </c>
      <c r="K2037" s="10"/>
      <c r="L2037" s="10" t="s">
        <v>18</v>
      </c>
      <c r="M2037" s="11">
        <v>1</v>
      </c>
      <c r="N2037" s="10">
        <v>1</v>
      </c>
      <c r="O2037" s="12" t="s">
        <v>6903</v>
      </c>
      <c r="P2037" s="11">
        <f ca="1">IFERROR(__xludf.DUMMYFUNCTION("COUNTA(SPLIT(Q2037,"" ""))"),154)</f>
        <v>154</v>
      </c>
      <c r="Q2037" s="11">
        <v>2</v>
      </c>
      <c r="R2037" s="11">
        <f ca="1">IFERROR(__xludf.DUMMYFUNCTION("COUNTA(SPLIT($Q2037,CHAR(10),FALSE))"),2)</f>
        <v>2</v>
      </c>
      <c r="S2037" s="2">
        <v>-1.809435057</v>
      </c>
      <c r="T2037" s="2">
        <v>0.47368137799999999</v>
      </c>
      <c r="U2037" s="2">
        <v>52.33</v>
      </c>
      <c r="V2037" s="2">
        <v>18.8</v>
      </c>
      <c r="W2037" s="2">
        <v>21.78</v>
      </c>
      <c r="X2037" s="2">
        <v>7</v>
      </c>
      <c r="Y2037" s="2">
        <v>7.52</v>
      </c>
      <c r="Z2037" s="2">
        <v>7.7189999999999995E-2</v>
      </c>
      <c r="AA2037" s="2">
        <v>0.12386</v>
      </c>
      <c r="AB2037" s="2">
        <v>8.2076962640000009</v>
      </c>
    </row>
    <row r="2038" spans="1:28" x14ac:dyDescent="0.2">
      <c r="A2038" s="8">
        <v>3821</v>
      </c>
      <c r="B2038" s="5" t="s">
        <v>6897</v>
      </c>
      <c r="C2038" s="5" t="s">
        <v>6904</v>
      </c>
      <c r="D2038" s="5" t="s">
        <v>6899</v>
      </c>
      <c r="E2038" s="5" t="s">
        <v>6900</v>
      </c>
      <c r="F2038" s="10">
        <v>1917</v>
      </c>
      <c r="G2038" s="10" t="s">
        <v>16</v>
      </c>
      <c r="H2038" s="10"/>
      <c r="I2038" s="10">
        <v>900</v>
      </c>
      <c r="J2038" s="10" t="s">
        <v>51</v>
      </c>
      <c r="K2038" s="10"/>
      <c r="L2038" s="10" t="s">
        <v>18</v>
      </c>
      <c r="M2038" s="11">
        <v>1</v>
      </c>
      <c r="N2038" s="10">
        <v>1</v>
      </c>
      <c r="O2038" s="12" t="s">
        <v>6905</v>
      </c>
      <c r="P2038" s="11">
        <f ca="1">IFERROR(__xludf.DUMMYFUNCTION("COUNTA(SPLIT(Q2038,"" ""))"),170)</f>
        <v>170</v>
      </c>
      <c r="Q2038" s="11">
        <v>6</v>
      </c>
      <c r="R2038" s="11">
        <f ca="1">IFERROR(__xludf.DUMMYFUNCTION("COUNTA(SPLIT($Q2038,CHAR(10),FALSE))"),1)</f>
        <v>1</v>
      </c>
      <c r="S2038" s="2">
        <v>-1.667214118</v>
      </c>
      <c r="T2038" s="2">
        <v>0.46669804799999998</v>
      </c>
      <c r="U2038" s="2">
        <v>74.2</v>
      </c>
      <c r="V2038" s="2">
        <v>8.94</v>
      </c>
      <c r="W2038" s="2">
        <v>8.51</v>
      </c>
      <c r="X2038" s="2">
        <v>10</v>
      </c>
      <c r="Y2038" s="2">
        <v>6.14</v>
      </c>
      <c r="Z2038" s="2">
        <v>6.1510000000000002E-2</v>
      </c>
      <c r="AA2038" s="2">
        <v>8.3970000000000003E-2</v>
      </c>
      <c r="AB2038" s="2">
        <v>24.49382001</v>
      </c>
    </row>
    <row r="2039" spans="1:28" x14ac:dyDescent="0.2">
      <c r="A2039" s="8">
        <v>3822</v>
      </c>
      <c r="B2039" s="5" t="s">
        <v>6897</v>
      </c>
      <c r="C2039" s="5" t="s">
        <v>6906</v>
      </c>
      <c r="D2039" s="5" t="s">
        <v>6899</v>
      </c>
      <c r="E2039" s="5" t="s">
        <v>6900</v>
      </c>
      <c r="F2039" s="10">
        <v>1917</v>
      </c>
      <c r="G2039" s="10" t="s">
        <v>16</v>
      </c>
      <c r="H2039" s="10"/>
      <c r="I2039" s="10">
        <v>1100</v>
      </c>
      <c r="J2039" s="10" t="s">
        <v>17</v>
      </c>
      <c r="K2039" s="10"/>
      <c r="L2039" s="10" t="s">
        <v>18</v>
      </c>
      <c r="M2039" s="11">
        <v>1</v>
      </c>
      <c r="N2039" s="10">
        <v>1</v>
      </c>
      <c r="O2039" s="12" t="s">
        <v>6907</v>
      </c>
      <c r="P2039" s="11">
        <f ca="1">IFERROR(__xludf.DUMMYFUNCTION("COUNTA(SPLIT(Q2039,"" ""))"),181)</f>
        <v>181</v>
      </c>
      <c r="Q2039" s="11">
        <v>2</v>
      </c>
      <c r="R2039" s="11">
        <f ca="1">IFERROR(__xludf.DUMMYFUNCTION("COUNTA(SPLIT($Q2039,CHAR(10),FALSE))"),1)</f>
        <v>1</v>
      </c>
      <c r="S2039" s="2">
        <v>-1.467099264</v>
      </c>
      <c r="T2039" s="2">
        <v>0.477534285</v>
      </c>
      <c r="U2039" s="2">
        <v>63.06</v>
      </c>
      <c r="V2039" s="2">
        <v>13.46</v>
      </c>
      <c r="W2039" s="2">
        <v>15.5</v>
      </c>
      <c r="X2039" s="2">
        <v>9</v>
      </c>
      <c r="Y2039" s="2">
        <v>7.53</v>
      </c>
      <c r="Z2039" s="2">
        <v>0.16736999999999999</v>
      </c>
      <c r="AA2039" s="2">
        <v>0.18121999999999999</v>
      </c>
      <c r="AB2039" s="2">
        <v>6.1406374609999999</v>
      </c>
    </row>
    <row r="2040" spans="1:28" x14ac:dyDescent="0.2">
      <c r="A2040" s="8">
        <v>3823</v>
      </c>
      <c r="B2040" s="5" t="s">
        <v>6897</v>
      </c>
      <c r="C2040" s="5" t="s">
        <v>6908</v>
      </c>
      <c r="D2040" s="5" t="s">
        <v>6899</v>
      </c>
      <c r="E2040" s="5" t="s">
        <v>6900</v>
      </c>
      <c r="F2040" s="10">
        <v>1917</v>
      </c>
      <c r="G2040" s="10" t="s">
        <v>16</v>
      </c>
      <c r="H2040" s="10"/>
      <c r="I2040" s="10">
        <v>1100</v>
      </c>
      <c r="J2040" s="10" t="s">
        <v>17</v>
      </c>
      <c r="K2040" s="10"/>
      <c r="L2040" s="10" t="s">
        <v>22</v>
      </c>
      <c r="M2040" s="11">
        <v>2</v>
      </c>
      <c r="N2040" s="10">
        <v>1.5</v>
      </c>
      <c r="O2040" s="12" t="s">
        <v>6909</v>
      </c>
      <c r="P2040" s="11">
        <f ca="1">IFERROR(__xludf.DUMMYFUNCTION("COUNTA(SPLIT(Q2040,"" ""))"),177)</f>
        <v>177</v>
      </c>
      <c r="Q2040" s="11">
        <v>4</v>
      </c>
      <c r="R2040" s="11">
        <f ca="1">IFERROR(__xludf.DUMMYFUNCTION("COUNTA(SPLIT($Q2040,CHAR(10),FALSE))"),1)</f>
        <v>1</v>
      </c>
      <c r="S2040" s="2">
        <v>-1.2519907020000001</v>
      </c>
      <c r="T2040" s="2">
        <v>0.45959884499999998</v>
      </c>
      <c r="U2040" s="2">
        <v>45.78</v>
      </c>
      <c r="V2040" s="2">
        <v>17.87</v>
      </c>
      <c r="W2040" s="2">
        <v>21.86</v>
      </c>
      <c r="X2040" s="2">
        <v>14</v>
      </c>
      <c r="Y2040" s="2">
        <v>8.24</v>
      </c>
      <c r="Z2040" s="2">
        <v>0.15403</v>
      </c>
      <c r="AA2040" s="2">
        <v>0.18301000000000001</v>
      </c>
      <c r="AB2040" s="2">
        <v>13.378530570000001</v>
      </c>
    </row>
    <row r="2041" spans="1:28" x14ac:dyDescent="0.2">
      <c r="A2041" s="8">
        <v>3825</v>
      </c>
      <c r="B2041" s="5" t="s">
        <v>80</v>
      </c>
      <c r="C2041" s="5" t="s">
        <v>6910</v>
      </c>
      <c r="D2041" s="5" t="s">
        <v>6899</v>
      </c>
      <c r="E2041" s="5" t="s">
        <v>6900</v>
      </c>
      <c r="F2041" s="10">
        <v>1917</v>
      </c>
      <c r="G2041" s="10" t="s">
        <v>16</v>
      </c>
      <c r="H2041" s="10"/>
      <c r="I2041" s="10">
        <v>1300</v>
      </c>
      <c r="J2041" s="10" t="s">
        <v>17</v>
      </c>
      <c r="K2041" s="10"/>
      <c r="L2041" s="10" t="s">
        <v>18</v>
      </c>
      <c r="M2041" s="11">
        <v>1</v>
      </c>
      <c r="N2041" s="10">
        <v>1</v>
      </c>
      <c r="O2041" s="12" t="s">
        <v>6911</v>
      </c>
      <c r="P2041" s="11">
        <f ca="1">IFERROR(__xludf.DUMMYFUNCTION("COUNTA(SPLIT(Q2041,"" ""))"),193)</f>
        <v>193</v>
      </c>
      <c r="Q2041" s="11">
        <v>7</v>
      </c>
      <c r="R2041" s="11">
        <f ca="1">IFERROR(__xludf.DUMMYFUNCTION("COUNTA(SPLIT($Q2041,CHAR(10),FALSE))"),2)</f>
        <v>2</v>
      </c>
      <c r="S2041" s="2">
        <v>-0.46928937199999998</v>
      </c>
      <c r="T2041" s="2">
        <v>0.499193002</v>
      </c>
      <c r="U2041" s="2">
        <v>64.48</v>
      </c>
      <c r="V2041" s="2">
        <v>10.29</v>
      </c>
      <c r="W2041" s="2">
        <v>11.03</v>
      </c>
      <c r="X2041" s="2">
        <v>11</v>
      </c>
      <c r="Y2041" s="2">
        <v>7.53</v>
      </c>
      <c r="Z2041" s="2">
        <v>0.14535999999999999</v>
      </c>
      <c r="AA2041" s="2">
        <v>0.14063999999999999</v>
      </c>
      <c r="AB2041" s="2">
        <v>16.020550709999998</v>
      </c>
    </row>
    <row r="2042" spans="1:28" x14ac:dyDescent="0.2">
      <c r="A2042" s="8">
        <v>3826</v>
      </c>
      <c r="B2042" s="5" t="s">
        <v>80</v>
      </c>
      <c r="C2042" s="5" t="s">
        <v>6912</v>
      </c>
      <c r="D2042" s="5" t="s">
        <v>6899</v>
      </c>
      <c r="E2042" s="5" t="s">
        <v>6900</v>
      </c>
      <c r="F2042" s="10">
        <v>1917</v>
      </c>
      <c r="G2042" s="10" t="s">
        <v>16</v>
      </c>
      <c r="H2042" s="10"/>
      <c r="I2042" s="10">
        <v>1100</v>
      </c>
      <c r="J2042" s="10" t="s">
        <v>51</v>
      </c>
      <c r="K2042" s="10"/>
      <c r="L2042" s="10" t="s">
        <v>18</v>
      </c>
      <c r="M2042" s="11">
        <v>1</v>
      </c>
      <c r="N2042" s="10">
        <v>1</v>
      </c>
      <c r="O2042" s="12" t="s">
        <v>6913</v>
      </c>
      <c r="P2042" s="11">
        <f ca="1">IFERROR(__xludf.DUMMYFUNCTION("COUNTA(SPLIT(Q2042,"" ""))"),174)</f>
        <v>174</v>
      </c>
      <c r="Q2042" s="11">
        <v>6</v>
      </c>
      <c r="R2042" s="11">
        <f ca="1">IFERROR(__xludf.DUMMYFUNCTION("COUNTA(SPLIT($Q2042,CHAR(10),FALSE))"),2)</f>
        <v>2</v>
      </c>
      <c r="S2042" s="2">
        <v>-0.84155127500000004</v>
      </c>
      <c r="T2042" s="2">
        <v>0.524215824</v>
      </c>
      <c r="U2042" s="2">
        <v>62.17</v>
      </c>
      <c r="V2042" s="2">
        <v>11.83</v>
      </c>
      <c r="W2042" s="2">
        <v>13.67</v>
      </c>
      <c r="X2042" s="2">
        <v>11</v>
      </c>
      <c r="Y2042" s="2">
        <v>7.97</v>
      </c>
      <c r="Z2042" s="2">
        <v>0.12620999999999999</v>
      </c>
      <c r="AA2042" s="2">
        <v>0.12013</v>
      </c>
      <c r="AB2042" s="2">
        <v>15.449578109999999</v>
      </c>
    </row>
    <row r="2043" spans="1:28" x14ac:dyDescent="0.2">
      <c r="A2043" s="8">
        <v>3827</v>
      </c>
      <c r="B2043" s="5" t="s">
        <v>80</v>
      </c>
      <c r="C2043" s="5" t="s">
        <v>6914</v>
      </c>
      <c r="D2043" s="5" t="s">
        <v>6899</v>
      </c>
      <c r="E2043" s="5" t="s">
        <v>6900</v>
      </c>
      <c r="F2043" s="10">
        <v>1917</v>
      </c>
      <c r="G2043" s="10" t="s">
        <v>16</v>
      </c>
      <c r="H2043" s="10"/>
      <c r="I2043" s="10">
        <v>1100</v>
      </c>
      <c r="J2043" s="10" t="s">
        <v>51</v>
      </c>
      <c r="K2043" s="10"/>
      <c r="L2043" s="10" t="s">
        <v>18</v>
      </c>
      <c r="M2043" s="11">
        <v>1</v>
      </c>
      <c r="N2043" s="10">
        <v>1</v>
      </c>
      <c r="O2043" s="12" t="s">
        <v>6915</v>
      </c>
      <c r="P2043" s="11">
        <f ca="1">IFERROR(__xludf.DUMMYFUNCTION("COUNTA(SPLIT(Q2043,"" ""))"),144)</f>
        <v>144</v>
      </c>
      <c r="Q2043" s="11">
        <v>6</v>
      </c>
      <c r="R2043" s="11">
        <f ca="1">IFERROR(__xludf.DUMMYFUNCTION("COUNTA(SPLIT($Q2043,CHAR(10),FALSE))"),4)</f>
        <v>4</v>
      </c>
      <c r="S2043" s="2">
        <v>-0.32395696400000001</v>
      </c>
      <c r="T2043" s="2">
        <v>0.50547092699999996</v>
      </c>
      <c r="U2043" s="2">
        <v>63.99</v>
      </c>
      <c r="V2043" s="2">
        <v>10.42</v>
      </c>
      <c r="W2043" s="2">
        <v>10.42</v>
      </c>
      <c r="X2043" s="2">
        <v>12</v>
      </c>
      <c r="Y2043" s="2">
        <v>7.43</v>
      </c>
      <c r="Z2043" s="2">
        <v>8.4279999999999994E-2</v>
      </c>
      <c r="AA2043" s="2">
        <v>0.12132</v>
      </c>
      <c r="AB2043" s="2">
        <v>14.38885741</v>
      </c>
    </row>
    <row r="2044" spans="1:28" x14ac:dyDescent="0.2">
      <c r="A2044" s="8">
        <v>3828</v>
      </c>
      <c r="B2044" s="5" t="s">
        <v>6916</v>
      </c>
      <c r="C2044" s="5" t="s">
        <v>6917</v>
      </c>
      <c r="D2044" s="5" t="s">
        <v>6830</v>
      </c>
      <c r="E2044" s="5" t="s">
        <v>6831</v>
      </c>
      <c r="F2044" s="10">
        <v>1917</v>
      </c>
      <c r="G2044" s="10" t="s">
        <v>16</v>
      </c>
      <c r="H2044" s="10"/>
      <c r="I2044" s="10">
        <v>1100</v>
      </c>
      <c r="J2044" s="10" t="s">
        <v>51</v>
      </c>
      <c r="K2044" s="10"/>
      <c r="L2044" s="10" t="s">
        <v>18</v>
      </c>
      <c r="M2044" s="11">
        <v>1</v>
      </c>
      <c r="N2044" s="10">
        <v>1</v>
      </c>
      <c r="O2044" s="12" t="s">
        <v>6918</v>
      </c>
      <c r="P2044" s="11">
        <f ca="1">IFERROR(__xludf.DUMMYFUNCTION("COUNTA(SPLIT(Q2044,"" ""))"),143)</f>
        <v>143</v>
      </c>
      <c r="Q2044" s="11">
        <v>6</v>
      </c>
      <c r="R2044" s="11">
        <f ca="1">IFERROR(__xludf.DUMMYFUNCTION("COUNTA(SPLIT($Q2044,CHAR(10),FALSE))"),2)</f>
        <v>2</v>
      </c>
      <c r="S2044" s="2">
        <v>0.29292368000000002</v>
      </c>
      <c r="T2044" s="2">
        <v>0.48982735100000002</v>
      </c>
      <c r="U2044" s="2">
        <v>78.489999999999995</v>
      </c>
      <c r="V2044" s="2">
        <v>8.27</v>
      </c>
      <c r="W2044" s="2">
        <v>9.99</v>
      </c>
      <c r="X2044" s="2">
        <v>8</v>
      </c>
      <c r="Y2044" s="2">
        <v>1.52</v>
      </c>
      <c r="Z2044" s="2">
        <v>-9.987E-2</v>
      </c>
      <c r="AA2044" s="2">
        <v>-7.9850000000000004E-2</v>
      </c>
      <c r="AB2044" s="2">
        <v>19.645438769999998</v>
      </c>
    </row>
    <row r="2045" spans="1:28" x14ac:dyDescent="0.2">
      <c r="A2045" s="8">
        <v>3829</v>
      </c>
      <c r="B2045" s="5" t="s">
        <v>6919</v>
      </c>
      <c r="C2045" s="5" t="s">
        <v>6920</v>
      </c>
      <c r="D2045" s="5" t="s">
        <v>6842</v>
      </c>
      <c r="E2045" s="5" t="s">
        <v>6843</v>
      </c>
      <c r="F2045" s="10">
        <v>1917</v>
      </c>
      <c r="G2045" s="10" t="s">
        <v>68</v>
      </c>
      <c r="H2045" s="10"/>
      <c r="I2045" s="10">
        <v>1300</v>
      </c>
      <c r="J2045" s="10" t="s">
        <v>51</v>
      </c>
      <c r="K2045" s="10"/>
      <c r="L2045" s="10" t="s">
        <v>18</v>
      </c>
      <c r="M2045" s="11">
        <v>1</v>
      </c>
      <c r="N2045" s="10">
        <v>1</v>
      </c>
      <c r="O2045" s="12" t="s">
        <v>6921</v>
      </c>
      <c r="P2045" s="11">
        <f ca="1">IFERROR(__xludf.DUMMYFUNCTION("COUNTA(SPLIT(Q2045,"" ""))"),144)</f>
        <v>144</v>
      </c>
      <c r="Q2045" s="11">
        <v>5</v>
      </c>
      <c r="R2045" s="11">
        <f ca="1">IFERROR(__xludf.DUMMYFUNCTION("COUNTA(SPLIT($Q2045,CHAR(10),FALSE))"),1)</f>
        <v>1</v>
      </c>
      <c r="S2045" s="2">
        <v>1.1631265239999999</v>
      </c>
      <c r="T2045" s="2">
        <v>0.54684888799999998</v>
      </c>
      <c r="U2045" s="2">
        <v>77.05</v>
      </c>
      <c r="V2045" s="2">
        <v>9.7200000000000006</v>
      </c>
      <c r="W2045" s="2">
        <v>11.38</v>
      </c>
      <c r="X2045" s="2">
        <v>7</v>
      </c>
      <c r="Y2045" s="2">
        <v>6.71</v>
      </c>
      <c r="Z2045" s="2">
        <v>5.0619999999999998E-2</v>
      </c>
      <c r="AA2045" s="2">
        <v>7.5759999999999994E-2</v>
      </c>
      <c r="AB2045" s="2">
        <v>15.46076849</v>
      </c>
    </row>
    <row r="2046" spans="1:28" x14ac:dyDescent="0.2">
      <c r="A2046" s="8">
        <v>3830</v>
      </c>
      <c r="B2046" s="5" t="s">
        <v>6922</v>
      </c>
      <c r="C2046" s="5" t="s">
        <v>6923</v>
      </c>
      <c r="D2046" s="5" t="s">
        <v>6842</v>
      </c>
      <c r="E2046" s="5" t="s">
        <v>6843</v>
      </c>
      <c r="F2046" s="10">
        <v>1917</v>
      </c>
      <c r="G2046" s="10" t="s">
        <v>68</v>
      </c>
      <c r="H2046" s="10"/>
      <c r="I2046" s="10">
        <v>900</v>
      </c>
      <c r="J2046" s="10" t="s">
        <v>17</v>
      </c>
      <c r="K2046" s="10"/>
      <c r="L2046" s="10" t="s">
        <v>18</v>
      </c>
      <c r="M2046" s="11">
        <v>1</v>
      </c>
      <c r="N2046" s="10">
        <v>1</v>
      </c>
      <c r="O2046" s="12" t="s">
        <v>6924</v>
      </c>
      <c r="P2046" s="11">
        <f ca="1">IFERROR(__xludf.DUMMYFUNCTION("COUNTA(SPLIT(Q2046,"" ""))"),153)</f>
        <v>153</v>
      </c>
      <c r="Q2046" s="11">
        <v>7</v>
      </c>
      <c r="R2046" s="11">
        <f ca="1">IFERROR(__xludf.DUMMYFUNCTION("COUNTA(SPLIT($Q2046,CHAR(10),FALSE))"),2)</f>
        <v>2</v>
      </c>
      <c r="S2046" s="2">
        <v>-0.31586613499999999</v>
      </c>
      <c r="T2046" s="2">
        <v>0.439672269</v>
      </c>
      <c r="U2046" s="2">
        <v>74.63</v>
      </c>
      <c r="V2046" s="2">
        <v>8.31</v>
      </c>
      <c r="W2046" s="2">
        <v>9.9700000000000006</v>
      </c>
      <c r="X2046" s="2">
        <v>9</v>
      </c>
      <c r="Y2046" s="2">
        <v>6.98</v>
      </c>
      <c r="Z2046" s="2">
        <v>6.5430000000000002E-2</v>
      </c>
      <c r="AA2046" s="2">
        <v>8.8669999999999999E-2</v>
      </c>
      <c r="AB2046" s="2">
        <v>10.66047921</v>
      </c>
    </row>
    <row r="2047" spans="1:28" x14ac:dyDescent="0.2">
      <c r="A2047" s="8">
        <v>3831</v>
      </c>
      <c r="B2047" s="5" t="s">
        <v>6925</v>
      </c>
      <c r="C2047" s="5" t="s">
        <v>6926</v>
      </c>
      <c r="D2047" s="5" t="s">
        <v>6842</v>
      </c>
      <c r="E2047" s="5" t="s">
        <v>6843</v>
      </c>
      <c r="F2047" s="10">
        <v>1917</v>
      </c>
      <c r="G2047" s="10" t="s">
        <v>68</v>
      </c>
      <c r="H2047" s="10"/>
      <c r="I2047" s="10">
        <v>1100</v>
      </c>
      <c r="J2047" s="10" t="s">
        <v>17</v>
      </c>
      <c r="K2047" s="10"/>
      <c r="L2047" s="10" t="s">
        <v>30</v>
      </c>
      <c r="M2047" s="11">
        <v>3</v>
      </c>
      <c r="N2047" s="10">
        <v>2</v>
      </c>
      <c r="O2047" s="12" t="s">
        <v>6927</v>
      </c>
      <c r="P2047" s="11">
        <f ca="1">IFERROR(__xludf.DUMMYFUNCTION("COUNTA(SPLIT(Q2047,"" ""))"),185)</f>
        <v>185</v>
      </c>
      <c r="Q2047" s="11">
        <v>11</v>
      </c>
      <c r="R2047" s="11">
        <f ca="1">IFERROR(__xludf.DUMMYFUNCTION("COUNTA(SPLIT($Q2047,CHAR(10),FALSE))"),1)</f>
        <v>1</v>
      </c>
      <c r="S2047" s="2">
        <v>-1.3825360579999999</v>
      </c>
      <c r="T2047" s="2">
        <v>0.49161181100000001</v>
      </c>
      <c r="U2047" s="2">
        <v>75.64</v>
      </c>
      <c r="V2047" s="2">
        <v>6.96</v>
      </c>
      <c r="W2047" s="2">
        <v>7.9</v>
      </c>
      <c r="X2047" s="2">
        <v>9</v>
      </c>
      <c r="Y2047" s="2">
        <v>7.59</v>
      </c>
      <c r="Z2047" s="2">
        <v>0.26893</v>
      </c>
      <c r="AA2047" s="2">
        <v>0.26368999999999998</v>
      </c>
      <c r="AB2047" s="2">
        <v>3.6455838919999999</v>
      </c>
    </row>
    <row r="2048" spans="1:28" x14ac:dyDescent="0.2">
      <c r="A2048" s="8">
        <v>3832</v>
      </c>
      <c r="B2048" s="5" t="s">
        <v>6928</v>
      </c>
      <c r="C2048" s="5" t="s">
        <v>6929</v>
      </c>
      <c r="D2048" s="5" t="s">
        <v>6830</v>
      </c>
      <c r="E2048" s="5" t="s">
        <v>6831</v>
      </c>
      <c r="F2048" s="10">
        <v>1917</v>
      </c>
      <c r="G2048" s="10" t="s">
        <v>16</v>
      </c>
      <c r="H2048" s="10"/>
      <c r="I2048" s="10">
        <v>1300</v>
      </c>
      <c r="J2048" s="10" t="s">
        <v>17</v>
      </c>
      <c r="K2048" s="10"/>
      <c r="L2048" s="10" t="s">
        <v>18</v>
      </c>
      <c r="M2048" s="11">
        <v>1</v>
      </c>
      <c r="N2048" s="10">
        <v>1</v>
      </c>
      <c r="O2048" s="12" t="s">
        <v>6930</v>
      </c>
      <c r="P2048" s="11">
        <f ca="1">IFERROR(__xludf.DUMMYFUNCTION("COUNTA(SPLIT(Q2048,"" ""))"),151)</f>
        <v>151</v>
      </c>
      <c r="Q2048" s="11">
        <v>5</v>
      </c>
      <c r="R2048" s="11">
        <f ca="1">IFERROR(__xludf.DUMMYFUNCTION("COUNTA(SPLIT($Q2048,CHAR(10),FALSE))"),2)</f>
        <v>2</v>
      </c>
      <c r="S2048" s="2">
        <v>-1.3204233670000001</v>
      </c>
      <c r="T2048" s="2">
        <v>0.479564932</v>
      </c>
      <c r="U2048" s="2">
        <v>61.84</v>
      </c>
      <c r="V2048" s="2">
        <v>12.33</v>
      </c>
      <c r="W2048" s="2">
        <v>15.49</v>
      </c>
      <c r="X2048" s="2">
        <v>11</v>
      </c>
      <c r="Y2048" s="2">
        <v>7.72</v>
      </c>
      <c r="Z2048" s="2">
        <v>0.10188</v>
      </c>
      <c r="AA2048" s="2">
        <v>0.11966</v>
      </c>
      <c r="AB2048" s="2">
        <v>4.7738902769999996</v>
      </c>
    </row>
    <row r="2049" spans="1:28" x14ac:dyDescent="0.2">
      <c r="A2049" s="8">
        <v>3833</v>
      </c>
      <c r="B2049" s="5" t="s">
        <v>6931</v>
      </c>
      <c r="C2049" s="5" t="s">
        <v>6932</v>
      </c>
      <c r="D2049" s="5" t="s">
        <v>6328</v>
      </c>
      <c r="E2049" s="5" t="s">
        <v>6933</v>
      </c>
      <c r="F2049" s="10">
        <v>1917</v>
      </c>
      <c r="G2049" s="10" t="s">
        <v>16</v>
      </c>
      <c r="H2049" s="10"/>
      <c r="I2049" s="10">
        <v>700</v>
      </c>
      <c r="J2049" s="10" t="s">
        <v>17</v>
      </c>
      <c r="K2049" s="10"/>
      <c r="L2049" s="10" t="s">
        <v>18</v>
      </c>
      <c r="M2049" s="11">
        <v>1</v>
      </c>
      <c r="N2049" s="10">
        <v>1</v>
      </c>
      <c r="O2049" s="12" t="s">
        <v>6934</v>
      </c>
      <c r="P2049" s="11">
        <f ca="1">IFERROR(__xludf.DUMMYFUNCTION("COUNTA(SPLIT(Q2049,"" ""))"),192)</f>
        <v>192</v>
      </c>
      <c r="Q2049" s="11">
        <v>15</v>
      </c>
      <c r="R2049" s="11">
        <f ca="1">IFERROR(__xludf.DUMMYFUNCTION("COUNTA(SPLIT($Q2049,CHAR(10),FALSE))"),6)</f>
        <v>6</v>
      </c>
      <c r="S2049" s="2">
        <v>-0.45265968699999998</v>
      </c>
      <c r="T2049" s="2">
        <v>0.49620051999999998</v>
      </c>
      <c r="U2049" s="2">
        <v>85.71</v>
      </c>
      <c r="V2049" s="2">
        <v>4.57</v>
      </c>
      <c r="W2049" s="2">
        <v>5.67</v>
      </c>
      <c r="X2049" s="2">
        <v>6</v>
      </c>
      <c r="Y2049" s="2">
        <v>5.33</v>
      </c>
      <c r="Z2049" s="2">
        <v>7.5420000000000001E-2</v>
      </c>
      <c r="AA2049" s="2">
        <v>5.6090000000000001E-2</v>
      </c>
      <c r="AB2049" s="2">
        <v>24.933598029999999</v>
      </c>
    </row>
    <row r="2050" spans="1:28" x14ac:dyDescent="0.2">
      <c r="A2050" s="8">
        <v>3834</v>
      </c>
      <c r="B2050" s="5" t="s">
        <v>6931</v>
      </c>
      <c r="C2050" s="5" t="s">
        <v>6935</v>
      </c>
      <c r="D2050" s="5" t="s">
        <v>6328</v>
      </c>
      <c r="E2050" s="5" t="s">
        <v>6936</v>
      </c>
      <c r="F2050" s="10">
        <v>1917</v>
      </c>
      <c r="G2050" s="10" t="s">
        <v>16</v>
      </c>
      <c r="H2050" s="10"/>
      <c r="I2050" s="10">
        <v>500</v>
      </c>
      <c r="J2050" s="10" t="s">
        <v>17</v>
      </c>
      <c r="K2050" s="10"/>
      <c r="L2050" s="10" t="s">
        <v>18</v>
      </c>
      <c r="M2050" s="11">
        <v>1</v>
      </c>
      <c r="N2050" s="10">
        <v>1</v>
      </c>
      <c r="O2050" s="12" t="s">
        <v>6937</v>
      </c>
      <c r="P2050" s="11">
        <f ca="1">IFERROR(__xludf.DUMMYFUNCTION("COUNTA(SPLIT(Q2050,"" ""))"),177)</f>
        <v>177</v>
      </c>
      <c r="Q2050" s="11">
        <v>15</v>
      </c>
      <c r="R2050" s="11">
        <f ca="1">IFERROR(__xludf.DUMMYFUNCTION("COUNTA(SPLIT($Q2050,CHAR(10),FALSE))"),6)</f>
        <v>6</v>
      </c>
      <c r="S2050" s="2">
        <v>0.70560033</v>
      </c>
      <c r="T2050" s="2">
        <v>0.49434373799999998</v>
      </c>
      <c r="U2050" s="2">
        <v>94.58</v>
      </c>
      <c r="V2050" s="2">
        <v>3.08</v>
      </c>
      <c r="W2050" s="2">
        <v>3.05</v>
      </c>
      <c r="X2050" s="2">
        <v>5</v>
      </c>
      <c r="Y2050" s="2">
        <v>5.37</v>
      </c>
      <c r="Z2050" s="2">
        <v>8.448E-2</v>
      </c>
      <c r="AA2050" s="2">
        <v>8.3150000000000002E-2</v>
      </c>
      <c r="AB2050" s="2">
        <v>22.287945029999999</v>
      </c>
    </row>
    <row r="2051" spans="1:28" x14ac:dyDescent="0.2">
      <c r="A2051" s="8">
        <v>3835</v>
      </c>
      <c r="B2051" s="5" t="s">
        <v>240</v>
      </c>
      <c r="C2051" s="5" t="s">
        <v>6938</v>
      </c>
      <c r="D2051" s="5" t="s">
        <v>6842</v>
      </c>
      <c r="E2051" s="5" t="s">
        <v>6843</v>
      </c>
      <c r="F2051" s="10">
        <v>1917</v>
      </c>
      <c r="G2051" s="10" t="s">
        <v>68</v>
      </c>
      <c r="H2051" s="10"/>
      <c r="I2051" s="10">
        <v>1300</v>
      </c>
      <c r="J2051" s="10" t="s">
        <v>17</v>
      </c>
      <c r="K2051" s="10"/>
      <c r="L2051" s="10" t="s">
        <v>22</v>
      </c>
      <c r="M2051" s="11">
        <v>2</v>
      </c>
      <c r="N2051" s="10">
        <v>1.5</v>
      </c>
      <c r="O2051" s="12" t="s">
        <v>6939</v>
      </c>
      <c r="P2051" s="11">
        <f ca="1">IFERROR(__xludf.DUMMYFUNCTION("COUNTA(SPLIT(Q2051,"" ""))"),144)</f>
        <v>144</v>
      </c>
      <c r="Q2051" s="11">
        <v>4</v>
      </c>
      <c r="R2051" s="11">
        <f ca="1">IFERROR(__xludf.DUMMYFUNCTION("COUNTA(SPLIT($Q2051,CHAR(10),FALSE))"),1)</f>
        <v>1</v>
      </c>
      <c r="S2051" s="2">
        <v>-1.141776425</v>
      </c>
      <c r="T2051" s="2">
        <v>0.48788420599999999</v>
      </c>
      <c r="U2051" s="2">
        <v>43.98</v>
      </c>
      <c r="V2051" s="2">
        <v>16.07</v>
      </c>
      <c r="W2051" s="2">
        <v>18.8</v>
      </c>
      <c r="X2051" s="2">
        <v>14</v>
      </c>
      <c r="Y2051" s="2">
        <v>9.3699999999999992</v>
      </c>
      <c r="Z2051" s="2">
        <v>0.24612999999999999</v>
      </c>
      <c r="AA2051" s="2">
        <v>0.27381</v>
      </c>
      <c r="AB2051" s="2">
        <v>16.379493579999998</v>
      </c>
    </row>
    <row r="2052" spans="1:28" x14ac:dyDescent="0.2">
      <c r="A2052" s="8">
        <v>3836</v>
      </c>
      <c r="B2052" s="5" t="s">
        <v>6940</v>
      </c>
      <c r="C2052" s="5" t="s">
        <v>6941</v>
      </c>
      <c r="D2052" s="5" t="s">
        <v>6830</v>
      </c>
      <c r="E2052" s="5" t="s">
        <v>6831</v>
      </c>
      <c r="F2052" s="10">
        <v>1917</v>
      </c>
      <c r="G2052" s="10" t="s">
        <v>16</v>
      </c>
      <c r="H2052" s="10"/>
      <c r="I2052" s="10">
        <v>1300</v>
      </c>
      <c r="J2052" s="10" t="s">
        <v>51</v>
      </c>
      <c r="K2052" s="10"/>
      <c r="L2052" s="10" t="s">
        <v>22</v>
      </c>
      <c r="M2052" s="11">
        <v>2</v>
      </c>
      <c r="N2052" s="10">
        <v>1.5</v>
      </c>
      <c r="O2052" s="12" t="s">
        <v>6942</v>
      </c>
      <c r="P2052" s="11">
        <f ca="1">IFERROR(__xludf.DUMMYFUNCTION("COUNTA(SPLIT(Q2052,"" ""))"),158)</f>
        <v>158</v>
      </c>
      <c r="Q2052" s="11">
        <v>8</v>
      </c>
      <c r="R2052" s="11">
        <f ca="1">IFERROR(__xludf.DUMMYFUNCTION("COUNTA(SPLIT($Q2052,CHAR(10),FALSE))"),3)</f>
        <v>3</v>
      </c>
      <c r="S2052" s="2">
        <v>-0.99218695800000001</v>
      </c>
      <c r="T2052" s="2">
        <v>0.48484845199999999</v>
      </c>
      <c r="U2052" s="2">
        <v>66.260000000000005</v>
      </c>
      <c r="V2052" s="2">
        <v>9.08</v>
      </c>
      <c r="W2052" s="2">
        <v>8.9</v>
      </c>
      <c r="X2052" s="2">
        <v>10</v>
      </c>
      <c r="Y2052" s="2">
        <v>8.1300000000000008</v>
      </c>
      <c r="Z2052" s="2">
        <v>0.18845999999999999</v>
      </c>
      <c r="AA2052" s="2">
        <v>0.19678000000000001</v>
      </c>
      <c r="AB2052" s="2">
        <v>9.5514277159999992</v>
      </c>
    </row>
    <row r="2053" spans="1:28" x14ac:dyDescent="0.2">
      <c r="A2053" s="8">
        <v>3837</v>
      </c>
      <c r="B2053" s="5" t="s">
        <v>6943</v>
      </c>
      <c r="C2053" s="5" t="s">
        <v>6944</v>
      </c>
      <c r="D2053" s="5" t="s">
        <v>6830</v>
      </c>
      <c r="E2053" s="5" t="s">
        <v>6831</v>
      </c>
      <c r="F2053" s="10">
        <v>1917</v>
      </c>
      <c r="G2053" s="10" t="s">
        <v>16</v>
      </c>
      <c r="H2053" s="10"/>
      <c r="I2053" s="10">
        <v>1100</v>
      </c>
      <c r="J2053" s="10" t="s">
        <v>51</v>
      </c>
      <c r="K2053" s="10"/>
      <c r="L2053" s="10" t="s">
        <v>18</v>
      </c>
      <c r="M2053" s="11">
        <v>1</v>
      </c>
      <c r="N2053" s="10">
        <v>1</v>
      </c>
      <c r="O2053" s="12" t="s">
        <v>6945</v>
      </c>
      <c r="P2053" s="11">
        <f ca="1">IFERROR(__xludf.DUMMYFUNCTION("COUNTA(SPLIT(Q2053,"" ""))"),182)</f>
        <v>182</v>
      </c>
      <c r="Q2053" s="11">
        <v>8</v>
      </c>
      <c r="R2053" s="11">
        <f ca="1">IFERROR(__xludf.DUMMYFUNCTION("COUNTA(SPLIT($Q2053,CHAR(10),FALSE))"),2)</f>
        <v>2</v>
      </c>
      <c r="S2053" s="2">
        <v>-1.0761080919999999</v>
      </c>
      <c r="T2053" s="2">
        <v>0.46194992000000001</v>
      </c>
      <c r="U2053" s="2">
        <v>69.040000000000006</v>
      </c>
      <c r="V2053" s="2">
        <v>9.3699999999999992</v>
      </c>
      <c r="W2053" s="2">
        <v>10.39</v>
      </c>
      <c r="X2053" s="2">
        <v>11</v>
      </c>
      <c r="Y2053" s="2">
        <v>8.11</v>
      </c>
      <c r="Z2053" s="2">
        <v>0.10428</v>
      </c>
      <c r="AA2053" s="2">
        <v>8.8830000000000006E-2</v>
      </c>
      <c r="AB2053" s="2">
        <v>13.401914</v>
      </c>
    </row>
    <row r="2054" spans="1:28" x14ac:dyDescent="0.2">
      <c r="A2054" s="8">
        <v>3838</v>
      </c>
      <c r="B2054" s="5" t="s">
        <v>6943</v>
      </c>
      <c r="C2054" s="5" t="s">
        <v>6946</v>
      </c>
      <c r="D2054" s="5" t="s">
        <v>6830</v>
      </c>
      <c r="E2054" s="5" t="s">
        <v>6831</v>
      </c>
      <c r="F2054" s="10">
        <v>1917</v>
      </c>
      <c r="G2054" s="10" t="s">
        <v>16</v>
      </c>
      <c r="H2054" s="10"/>
      <c r="I2054" s="10">
        <v>1100</v>
      </c>
      <c r="J2054" s="10" t="s">
        <v>17</v>
      </c>
      <c r="K2054" s="10"/>
      <c r="L2054" s="10" t="s">
        <v>18</v>
      </c>
      <c r="M2054" s="11">
        <v>1</v>
      </c>
      <c r="N2054" s="10">
        <v>1</v>
      </c>
      <c r="O2054" s="12" t="s">
        <v>6947</v>
      </c>
      <c r="P2054" s="11">
        <f ca="1">IFERROR(__xludf.DUMMYFUNCTION("COUNTA(SPLIT(Q2054,"" ""))"),194)</f>
        <v>194</v>
      </c>
      <c r="Q2054" s="11">
        <v>9</v>
      </c>
      <c r="R2054" s="11">
        <f ca="1">IFERROR(__xludf.DUMMYFUNCTION("COUNTA(SPLIT($Q2054,CHAR(10),FALSE))"),2)</f>
        <v>2</v>
      </c>
      <c r="S2054" s="2">
        <v>-1.2708606389999999</v>
      </c>
      <c r="T2054" s="2">
        <v>0.46285437000000001</v>
      </c>
      <c r="U2054" s="2">
        <v>64.23</v>
      </c>
      <c r="V2054" s="2">
        <v>9.68</v>
      </c>
      <c r="W2054" s="2">
        <v>10.34</v>
      </c>
      <c r="X2054" s="2">
        <v>11</v>
      </c>
      <c r="Y2054" s="2">
        <v>7.95</v>
      </c>
      <c r="Z2054" s="2">
        <v>0.22819999999999999</v>
      </c>
      <c r="AA2054" s="2">
        <v>0.21146999999999999</v>
      </c>
      <c r="AB2054" s="2">
        <v>8.4653619330000005</v>
      </c>
    </row>
    <row r="2055" spans="1:28" x14ac:dyDescent="0.2">
      <c r="A2055" s="8">
        <v>3839</v>
      </c>
      <c r="B2055" s="5" t="s">
        <v>6948</v>
      </c>
      <c r="C2055" s="5" t="s">
        <v>6949</v>
      </c>
      <c r="D2055" s="5" t="s">
        <v>6842</v>
      </c>
      <c r="E2055" s="5" t="s">
        <v>6843</v>
      </c>
      <c r="F2055" s="10">
        <v>1917</v>
      </c>
      <c r="G2055" s="10" t="s">
        <v>68</v>
      </c>
      <c r="H2055" s="10"/>
      <c r="I2055" s="10">
        <v>1100</v>
      </c>
      <c r="J2055" s="10" t="s">
        <v>17</v>
      </c>
      <c r="K2055" s="10"/>
      <c r="L2055" s="10" t="s">
        <v>18</v>
      </c>
      <c r="M2055" s="11">
        <v>1</v>
      </c>
      <c r="N2055" s="10">
        <v>1</v>
      </c>
      <c r="O2055" s="12" t="s">
        <v>6950</v>
      </c>
      <c r="P2055" s="11">
        <f ca="1">IFERROR(__xludf.DUMMYFUNCTION("COUNTA(SPLIT(Q2055,"" ""))"),172)</f>
        <v>172</v>
      </c>
      <c r="Q2055" s="11">
        <v>7</v>
      </c>
      <c r="R2055" s="11">
        <f ca="1">IFERROR(__xludf.DUMMYFUNCTION("COUNTA(SPLIT($Q2055,CHAR(10),FALSE))"),2)</f>
        <v>2</v>
      </c>
      <c r="S2055" s="2">
        <v>-0.81901455400000001</v>
      </c>
      <c r="T2055" s="2">
        <v>0.46366895699999999</v>
      </c>
      <c r="U2055" s="2">
        <v>57.7</v>
      </c>
      <c r="V2055" s="2">
        <v>11.42</v>
      </c>
      <c r="W2055" s="2">
        <v>12.66</v>
      </c>
      <c r="X2055" s="2">
        <v>11</v>
      </c>
      <c r="Y2055" s="2">
        <v>7.67</v>
      </c>
      <c r="Z2055" s="2">
        <v>0.12631000000000001</v>
      </c>
      <c r="AA2055" s="2">
        <v>0.12953000000000001</v>
      </c>
      <c r="AB2055" s="2">
        <v>14.042698039999999</v>
      </c>
    </row>
    <row r="2056" spans="1:28" x14ac:dyDescent="0.2">
      <c r="A2056" s="8">
        <v>3840</v>
      </c>
      <c r="B2056" s="5" t="s">
        <v>6948</v>
      </c>
      <c r="C2056" s="5" t="s">
        <v>6951</v>
      </c>
      <c r="D2056" s="5" t="s">
        <v>6842</v>
      </c>
      <c r="E2056" s="5" t="s">
        <v>6843</v>
      </c>
      <c r="F2056" s="10">
        <v>1917</v>
      </c>
      <c r="G2056" s="10" t="s">
        <v>68</v>
      </c>
      <c r="H2056" s="10"/>
      <c r="I2056" s="10">
        <v>1300</v>
      </c>
      <c r="J2056" s="10" t="s">
        <v>17</v>
      </c>
      <c r="K2056" s="10"/>
      <c r="L2056" s="10" t="s">
        <v>18</v>
      </c>
      <c r="M2056" s="11">
        <v>1</v>
      </c>
      <c r="N2056" s="10">
        <v>1</v>
      </c>
      <c r="O2056" s="12" t="s">
        <v>6952</v>
      </c>
      <c r="P2056" s="11">
        <f ca="1">IFERROR(__xludf.DUMMYFUNCTION("COUNTA(SPLIT(Q2056,"" ""))"),196)</f>
        <v>196</v>
      </c>
      <c r="Q2056" s="11">
        <v>8</v>
      </c>
      <c r="R2056" s="11">
        <f ca="1">IFERROR(__xludf.DUMMYFUNCTION("COUNTA(SPLIT($Q2056,CHAR(10),FALSE))"),2)</f>
        <v>2</v>
      </c>
      <c r="S2056" s="2">
        <v>-0.93395673899999998</v>
      </c>
      <c r="T2056" s="2">
        <v>0.45528117699999998</v>
      </c>
      <c r="U2056" s="2">
        <v>59.15</v>
      </c>
      <c r="V2056" s="2">
        <v>11.19</v>
      </c>
      <c r="W2056" s="2">
        <v>11.71</v>
      </c>
      <c r="X2056" s="2">
        <v>11</v>
      </c>
      <c r="Y2056" s="2">
        <v>7.96</v>
      </c>
      <c r="Z2056" s="2">
        <v>0.14862</v>
      </c>
      <c r="AA2056" s="2">
        <v>0.12934000000000001</v>
      </c>
      <c r="AB2056" s="2">
        <v>13.53488001</v>
      </c>
    </row>
    <row r="2057" spans="1:28" x14ac:dyDescent="0.2">
      <c r="A2057" s="8">
        <v>3842</v>
      </c>
      <c r="B2057" s="5" t="s">
        <v>6953</v>
      </c>
      <c r="C2057" s="5" t="s">
        <v>6954</v>
      </c>
      <c r="D2057" s="5"/>
      <c r="E2057" s="5" t="s">
        <v>6955</v>
      </c>
      <c r="F2057" s="10">
        <v>1917</v>
      </c>
      <c r="G2057" s="10" t="s">
        <v>68</v>
      </c>
      <c r="H2057" s="10"/>
      <c r="I2057" s="10">
        <v>1300</v>
      </c>
      <c r="J2057" s="10" t="s">
        <v>17</v>
      </c>
      <c r="K2057" s="10"/>
      <c r="L2057" s="10" t="s">
        <v>18</v>
      </c>
      <c r="M2057" s="11">
        <v>1</v>
      </c>
      <c r="N2057" s="10">
        <v>1</v>
      </c>
      <c r="O2057" s="12" t="s">
        <v>6956</v>
      </c>
      <c r="P2057" s="11">
        <f ca="1">IFERROR(__xludf.DUMMYFUNCTION("COUNTA(SPLIT(Q2057,"" ""))"),190)</f>
        <v>190</v>
      </c>
      <c r="Q2057" s="11">
        <v>5</v>
      </c>
      <c r="R2057" s="11">
        <f ca="1">IFERROR(__xludf.DUMMYFUNCTION("COUNTA(SPLIT($Q2057,CHAR(10),FALSE))"),2)</f>
        <v>2</v>
      </c>
      <c r="S2057" s="2">
        <v>-1.9779203139999999</v>
      </c>
      <c r="T2057" s="2">
        <v>0.502336487</v>
      </c>
      <c r="U2057" s="2">
        <v>43.6</v>
      </c>
      <c r="V2057" s="2">
        <v>16.72</v>
      </c>
      <c r="W2057" s="2">
        <v>18.71</v>
      </c>
      <c r="X2057" s="2">
        <v>14</v>
      </c>
      <c r="Y2057" s="2">
        <v>9</v>
      </c>
      <c r="Z2057" s="2">
        <v>0.18931000000000001</v>
      </c>
      <c r="AA2057" s="2">
        <v>0.19425999999999999</v>
      </c>
      <c r="AB2057" s="2">
        <v>9.9626305649999995</v>
      </c>
    </row>
    <row r="2058" spans="1:28" x14ac:dyDescent="0.2">
      <c r="A2058" s="8">
        <v>3843</v>
      </c>
      <c r="B2058" s="5" t="s">
        <v>6957</v>
      </c>
      <c r="C2058" s="5" t="s">
        <v>6958</v>
      </c>
      <c r="D2058" s="5" t="s">
        <v>6680</v>
      </c>
      <c r="E2058" s="5" t="s">
        <v>6681</v>
      </c>
      <c r="F2058" s="10">
        <v>1917</v>
      </c>
      <c r="G2058" s="10" t="s">
        <v>68</v>
      </c>
      <c r="H2058" s="10"/>
      <c r="I2058" s="10">
        <v>1100</v>
      </c>
      <c r="J2058" s="10" t="s">
        <v>17</v>
      </c>
      <c r="K2058" s="10"/>
      <c r="L2058" s="10" t="s">
        <v>22</v>
      </c>
      <c r="M2058" s="11">
        <v>2</v>
      </c>
      <c r="N2058" s="10">
        <v>1.5</v>
      </c>
      <c r="O2058" s="12" t="s">
        <v>6959</v>
      </c>
      <c r="P2058" s="11">
        <f ca="1">IFERROR(__xludf.DUMMYFUNCTION("COUNTA(SPLIT(Q2058,"" ""))"),196)</f>
        <v>196</v>
      </c>
      <c r="Q2058" s="11">
        <v>9</v>
      </c>
      <c r="R2058" s="11">
        <f ca="1">IFERROR(__xludf.DUMMYFUNCTION("COUNTA(SPLIT($Q2058,CHAR(10),FALSE))"),1)</f>
        <v>1</v>
      </c>
      <c r="S2058" s="2">
        <v>-2.0306415649999998</v>
      </c>
      <c r="T2058" s="2">
        <v>0.49263680799999998</v>
      </c>
      <c r="U2058" s="2">
        <v>68.19</v>
      </c>
      <c r="V2058" s="2">
        <v>9.16</v>
      </c>
      <c r="W2058" s="2">
        <v>9.3000000000000007</v>
      </c>
      <c r="X2058" s="2">
        <v>10</v>
      </c>
      <c r="Y2058" s="2">
        <v>7.78</v>
      </c>
      <c r="Z2058" s="2">
        <v>0.22128999999999999</v>
      </c>
      <c r="AA2058" s="2">
        <v>0.20326</v>
      </c>
      <c r="AB2058" s="2">
        <v>14.740309659999999</v>
      </c>
    </row>
    <row r="2059" spans="1:28" x14ac:dyDescent="0.2">
      <c r="A2059" s="8">
        <v>3844</v>
      </c>
      <c r="B2059" s="5" t="s">
        <v>6960</v>
      </c>
      <c r="C2059" s="5" t="s">
        <v>6961</v>
      </c>
      <c r="D2059" s="5"/>
      <c r="E2059" s="5" t="s">
        <v>6962</v>
      </c>
      <c r="F2059" s="10">
        <v>1917</v>
      </c>
      <c r="G2059" s="10" t="s">
        <v>68</v>
      </c>
      <c r="H2059" s="10"/>
      <c r="I2059" s="10">
        <v>1900</v>
      </c>
      <c r="J2059" s="10" t="s">
        <v>17</v>
      </c>
      <c r="K2059" s="10"/>
      <c r="L2059" s="10" t="s">
        <v>18</v>
      </c>
      <c r="M2059" s="11">
        <v>1</v>
      </c>
      <c r="N2059" s="10">
        <v>1</v>
      </c>
      <c r="O2059" s="12" t="s">
        <v>6963</v>
      </c>
      <c r="P2059" s="11">
        <f ca="1">IFERROR(__xludf.DUMMYFUNCTION("COUNTA(SPLIT(Q2059,"" ""))"),193)</f>
        <v>193</v>
      </c>
      <c r="Q2059" s="11">
        <v>2</v>
      </c>
      <c r="R2059" s="11">
        <f ca="1">IFERROR(__xludf.DUMMYFUNCTION("COUNTA(SPLIT($Q2059,CHAR(10),FALSE))"),1)</f>
        <v>1</v>
      </c>
      <c r="S2059" s="2">
        <v>-2.1583598990000001</v>
      </c>
      <c r="T2059" s="2">
        <v>0.47944621399999998</v>
      </c>
      <c r="U2059" s="2">
        <v>-25.84</v>
      </c>
      <c r="V2059" s="2">
        <v>41.33</v>
      </c>
      <c r="W2059" s="2">
        <v>50.12</v>
      </c>
      <c r="X2059" s="2">
        <v>18</v>
      </c>
      <c r="Y2059" s="2">
        <v>12.45</v>
      </c>
      <c r="Z2059" s="2">
        <v>0.36786999999999997</v>
      </c>
      <c r="AA2059" s="2">
        <v>0.35135</v>
      </c>
      <c r="AB2059" s="2">
        <v>1.4703614810000001</v>
      </c>
    </row>
    <row r="2060" spans="1:28" x14ac:dyDescent="0.2">
      <c r="A2060" s="8">
        <v>3845</v>
      </c>
      <c r="B2060" s="5" t="s">
        <v>6458</v>
      </c>
      <c r="C2060" s="5" t="s">
        <v>6964</v>
      </c>
      <c r="D2060" s="5"/>
      <c r="E2060" s="5" t="s">
        <v>6965</v>
      </c>
      <c r="F2060" s="10">
        <v>1917</v>
      </c>
      <c r="G2060" s="10" t="s">
        <v>68</v>
      </c>
      <c r="H2060" s="10"/>
      <c r="I2060" s="10">
        <v>900</v>
      </c>
      <c r="J2060" s="10" t="s">
        <v>17</v>
      </c>
      <c r="K2060" s="10"/>
      <c r="L2060" s="10" t="s">
        <v>18</v>
      </c>
      <c r="M2060" s="11">
        <v>1</v>
      </c>
      <c r="N2060" s="10">
        <v>1</v>
      </c>
      <c r="O2060" s="12" t="s">
        <v>6966</v>
      </c>
      <c r="P2060" s="11">
        <f ca="1">IFERROR(__xludf.DUMMYFUNCTION("COUNTA(SPLIT(Q2060,"" ""))"),168)</f>
        <v>168</v>
      </c>
      <c r="Q2060" s="11">
        <v>10</v>
      </c>
      <c r="R2060" s="11">
        <f ca="1">IFERROR(__xludf.DUMMYFUNCTION("COUNTA(SPLIT($Q2060,CHAR(10),FALSE))"),3)</f>
        <v>3</v>
      </c>
      <c r="S2060" s="2">
        <v>-2.892146705</v>
      </c>
      <c r="T2060" s="2">
        <v>0.53240097099999995</v>
      </c>
      <c r="U2060" s="2">
        <v>58.92</v>
      </c>
      <c r="V2060" s="2">
        <v>9.76</v>
      </c>
      <c r="W2060" s="2">
        <v>9.42</v>
      </c>
      <c r="X2060" s="2">
        <v>12</v>
      </c>
      <c r="Y2060" s="2">
        <v>7.81</v>
      </c>
      <c r="Z2060" s="2">
        <v>0.27190999999999999</v>
      </c>
      <c r="AA2060" s="2">
        <v>0.28305000000000002</v>
      </c>
      <c r="AB2060" s="2">
        <v>15.442930670000001</v>
      </c>
    </row>
    <row r="2061" spans="1:28" x14ac:dyDescent="0.2">
      <c r="A2061" s="8">
        <v>3846</v>
      </c>
      <c r="B2061" s="5" t="s">
        <v>6967</v>
      </c>
      <c r="C2061" s="5" t="s">
        <v>6968</v>
      </c>
      <c r="D2061" s="5" t="s">
        <v>6969</v>
      </c>
      <c r="E2061" s="5" t="s">
        <v>1144</v>
      </c>
      <c r="F2061" s="10">
        <v>1917</v>
      </c>
      <c r="G2061" s="10" t="s">
        <v>16</v>
      </c>
      <c r="H2061" s="10"/>
      <c r="I2061" s="10">
        <v>1300</v>
      </c>
      <c r="J2061" s="10" t="s">
        <v>51</v>
      </c>
      <c r="K2061" s="10"/>
      <c r="L2061" s="10" t="s">
        <v>18</v>
      </c>
      <c r="M2061" s="11">
        <v>1</v>
      </c>
      <c r="N2061" s="10">
        <v>1</v>
      </c>
      <c r="O2061" s="12" t="s">
        <v>6970</v>
      </c>
      <c r="P2061" s="11">
        <f ca="1">IFERROR(__xludf.DUMMYFUNCTION("COUNTA(SPLIT(Q2061,"" ""))"),156)</f>
        <v>156</v>
      </c>
      <c r="Q2061" s="11">
        <v>6</v>
      </c>
      <c r="R2061" s="11">
        <f ca="1">IFERROR(__xludf.DUMMYFUNCTION("COUNTA(SPLIT($Q2061,CHAR(10),FALSE))"),2)</f>
        <v>2</v>
      </c>
      <c r="S2061" s="2">
        <v>-1.561510027</v>
      </c>
      <c r="T2061" s="2">
        <v>0.52883307199999996</v>
      </c>
      <c r="U2061" s="2">
        <v>70.3</v>
      </c>
      <c r="V2061" s="2">
        <v>10.119999999999999</v>
      </c>
      <c r="W2061" s="2">
        <v>11.59</v>
      </c>
      <c r="X2061" s="2">
        <v>8</v>
      </c>
      <c r="Y2061" s="2">
        <v>7.52</v>
      </c>
      <c r="Z2061" s="2">
        <v>0.17524000000000001</v>
      </c>
      <c r="AA2061" s="2">
        <v>0.20677999999999999</v>
      </c>
      <c r="AB2061" s="2">
        <v>5.3184430789999997</v>
      </c>
    </row>
    <row r="2062" spans="1:28" x14ac:dyDescent="0.2">
      <c r="A2062" s="8">
        <v>3847</v>
      </c>
      <c r="B2062" s="5" t="s">
        <v>6967</v>
      </c>
      <c r="C2062" s="5" t="s">
        <v>6971</v>
      </c>
      <c r="D2062" s="5" t="s">
        <v>6969</v>
      </c>
      <c r="E2062" s="5" t="s">
        <v>1144</v>
      </c>
      <c r="F2062" s="10">
        <v>1917</v>
      </c>
      <c r="G2062" s="10" t="s">
        <v>16</v>
      </c>
      <c r="H2062" s="10"/>
      <c r="I2062" s="10">
        <v>1100</v>
      </c>
      <c r="J2062" s="10" t="s">
        <v>17</v>
      </c>
      <c r="K2062" s="10"/>
      <c r="L2062" s="10" t="s">
        <v>18</v>
      </c>
      <c r="M2062" s="11">
        <v>1</v>
      </c>
      <c r="N2062" s="10">
        <v>1</v>
      </c>
      <c r="O2062" s="12" t="s">
        <v>6972</v>
      </c>
      <c r="P2062" s="11">
        <f ca="1">IFERROR(__xludf.DUMMYFUNCTION("COUNTA(SPLIT(Q2062,"" ""))"),179)</f>
        <v>179</v>
      </c>
      <c r="Q2062" s="11">
        <v>7</v>
      </c>
      <c r="R2062" s="11">
        <f ca="1">IFERROR(__xludf.DUMMYFUNCTION("COUNTA(SPLIT($Q2062,CHAR(10),FALSE))"),3)</f>
        <v>3</v>
      </c>
      <c r="S2062" s="2">
        <v>-2.2657466940000002</v>
      </c>
      <c r="T2062" s="2">
        <v>0.499840642</v>
      </c>
      <c r="U2062" s="2">
        <v>68.89</v>
      </c>
      <c r="V2062" s="2">
        <v>10.15</v>
      </c>
      <c r="W2062" s="2">
        <v>11.11</v>
      </c>
      <c r="X2062" s="2">
        <v>11</v>
      </c>
      <c r="Y2062" s="2">
        <v>7.26</v>
      </c>
      <c r="Z2062" s="2">
        <v>7.8200000000000006E-2</v>
      </c>
      <c r="AA2062" s="2">
        <v>8.2839999999999997E-2</v>
      </c>
      <c r="AB2062" s="2">
        <v>15.46921899</v>
      </c>
    </row>
    <row r="2063" spans="1:28" x14ac:dyDescent="0.2">
      <c r="A2063" s="8">
        <v>3848</v>
      </c>
      <c r="B2063" s="5" t="s">
        <v>6967</v>
      </c>
      <c r="C2063" s="5" t="s">
        <v>6973</v>
      </c>
      <c r="D2063" s="5" t="s">
        <v>6969</v>
      </c>
      <c r="E2063" s="5" t="s">
        <v>1144</v>
      </c>
      <c r="F2063" s="10">
        <v>1917</v>
      </c>
      <c r="G2063" s="10" t="s">
        <v>16</v>
      </c>
      <c r="H2063" s="10"/>
      <c r="I2063" s="10">
        <v>1300</v>
      </c>
      <c r="J2063" s="10" t="s">
        <v>17</v>
      </c>
      <c r="K2063" s="10"/>
      <c r="L2063" s="10" t="s">
        <v>18</v>
      </c>
      <c r="M2063" s="11">
        <v>1</v>
      </c>
      <c r="N2063" s="10">
        <v>1</v>
      </c>
      <c r="O2063" s="12" t="s">
        <v>6974</v>
      </c>
      <c r="P2063" s="11">
        <f ca="1">IFERROR(__xludf.DUMMYFUNCTION("COUNTA(SPLIT(Q2063,"" ""))"),179)</f>
        <v>179</v>
      </c>
      <c r="Q2063" s="11">
        <v>5</v>
      </c>
      <c r="R2063" s="11">
        <f ca="1">IFERROR(__xludf.DUMMYFUNCTION("COUNTA(SPLIT($Q2063,CHAR(10),FALSE))"),2)</f>
        <v>2</v>
      </c>
      <c r="S2063" s="2">
        <v>-0.41363741300000001</v>
      </c>
      <c r="T2063" s="2">
        <v>0.49589581900000002</v>
      </c>
      <c r="U2063" s="2">
        <v>57.92</v>
      </c>
      <c r="V2063" s="2">
        <v>14.17</v>
      </c>
      <c r="W2063" s="2">
        <v>16.98</v>
      </c>
      <c r="X2063" s="2">
        <v>11</v>
      </c>
      <c r="Y2063" s="2">
        <v>8.0500000000000007</v>
      </c>
      <c r="Z2063" s="2">
        <v>0.16552</v>
      </c>
      <c r="AA2063" s="2">
        <v>0.18734000000000001</v>
      </c>
      <c r="AB2063" s="2">
        <v>10.926343660000001</v>
      </c>
    </row>
    <row r="2064" spans="1:28" x14ac:dyDescent="0.2">
      <c r="A2064" s="8">
        <v>3849</v>
      </c>
      <c r="B2064" s="5" t="s">
        <v>6967</v>
      </c>
      <c r="C2064" s="5" t="s">
        <v>6975</v>
      </c>
      <c r="D2064" s="5" t="s">
        <v>6969</v>
      </c>
      <c r="E2064" s="5" t="s">
        <v>1144</v>
      </c>
      <c r="F2064" s="10">
        <v>1917</v>
      </c>
      <c r="G2064" s="10" t="s">
        <v>16</v>
      </c>
      <c r="H2064" s="10"/>
      <c r="I2064" s="10">
        <v>1300</v>
      </c>
      <c r="J2064" s="10" t="s">
        <v>17</v>
      </c>
      <c r="K2064" s="10"/>
      <c r="L2064" s="10" t="s">
        <v>18</v>
      </c>
      <c r="M2064" s="11">
        <v>1</v>
      </c>
      <c r="N2064" s="10">
        <v>1</v>
      </c>
      <c r="O2064" s="12" t="s">
        <v>6976</v>
      </c>
      <c r="P2064" s="11">
        <f ca="1">IFERROR(__xludf.DUMMYFUNCTION("COUNTA(SPLIT(Q2064,"" ""))"),167)</f>
        <v>167</v>
      </c>
      <c r="Q2064" s="11">
        <v>5</v>
      </c>
      <c r="R2064" s="11">
        <f ca="1">IFERROR(__xludf.DUMMYFUNCTION("COUNTA(SPLIT($Q2064,CHAR(10),FALSE))"),2)</f>
        <v>2</v>
      </c>
      <c r="S2064" s="2">
        <v>-1.2658349</v>
      </c>
      <c r="T2064" s="2">
        <v>0.467816226</v>
      </c>
      <c r="U2064" s="2">
        <v>67.13</v>
      </c>
      <c r="V2064" s="2">
        <v>10.85</v>
      </c>
      <c r="W2064" s="2">
        <v>12.17</v>
      </c>
      <c r="X2064" s="2">
        <v>9</v>
      </c>
      <c r="Y2064" s="2">
        <v>7.38</v>
      </c>
      <c r="Z2064" s="2">
        <v>7.2169999999999998E-2</v>
      </c>
      <c r="AA2064" s="2">
        <v>8.7720000000000006E-2</v>
      </c>
      <c r="AB2064" s="2">
        <v>15.36621038</v>
      </c>
    </row>
    <row r="2065" spans="1:28" x14ac:dyDescent="0.2">
      <c r="A2065" s="8">
        <v>3859</v>
      </c>
      <c r="B2065" s="5" t="s">
        <v>6967</v>
      </c>
      <c r="C2065" s="5" t="s">
        <v>6977</v>
      </c>
      <c r="D2065" s="5" t="s">
        <v>6969</v>
      </c>
      <c r="E2065" s="5" t="s">
        <v>1144</v>
      </c>
      <c r="F2065" s="10">
        <v>1917</v>
      </c>
      <c r="G2065" s="10" t="s">
        <v>16</v>
      </c>
      <c r="H2065" s="10"/>
      <c r="I2065" s="10">
        <v>900</v>
      </c>
      <c r="J2065" s="10" t="s">
        <v>51</v>
      </c>
      <c r="K2065" s="10"/>
      <c r="L2065" s="10" t="s">
        <v>18</v>
      </c>
      <c r="M2065" s="11">
        <v>1</v>
      </c>
      <c r="N2065" s="10">
        <v>1</v>
      </c>
      <c r="O2065" s="12" t="s">
        <v>6978</v>
      </c>
      <c r="P2065" s="11">
        <f ca="1">IFERROR(__xludf.DUMMYFUNCTION("COUNTA(SPLIT(Q2065,"" ""))"),157)</f>
        <v>157</v>
      </c>
      <c r="Q2065" s="11">
        <v>8</v>
      </c>
      <c r="R2065" s="11">
        <f ca="1">IFERROR(__xludf.DUMMYFUNCTION("COUNTA(SPLIT($Q2065,CHAR(10),FALSE))"),5)</f>
        <v>5</v>
      </c>
      <c r="S2065" s="2">
        <v>-2.2610806389999998</v>
      </c>
      <c r="T2065" s="2">
        <v>0.49544442599999999</v>
      </c>
      <c r="U2065" s="2">
        <v>75.010000000000005</v>
      </c>
      <c r="V2065" s="2">
        <v>7.8</v>
      </c>
      <c r="W2065" s="2">
        <v>8.91</v>
      </c>
      <c r="X2065" s="2">
        <v>8</v>
      </c>
      <c r="Y2065" s="2">
        <v>7.58</v>
      </c>
      <c r="Z2065" s="2">
        <v>0.11987</v>
      </c>
      <c r="AA2065" s="2">
        <v>0.14501</v>
      </c>
      <c r="AB2065" s="2">
        <v>15.78048506</v>
      </c>
    </row>
    <row r="2066" spans="1:28" x14ac:dyDescent="0.2">
      <c r="A2066" s="8">
        <v>3864</v>
      </c>
      <c r="B2066" s="5" t="s">
        <v>6535</v>
      </c>
      <c r="C2066" s="5" t="s">
        <v>6979</v>
      </c>
      <c r="D2066" s="5"/>
      <c r="E2066" s="5" t="s">
        <v>6980</v>
      </c>
      <c r="F2066" s="10">
        <v>1917</v>
      </c>
      <c r="G2066" s="10" t="s">
        <v>16</v>
      </c>
      <c r="H2066" s="10"/>
      <c r="I2066" s="10">
        <v>900</v>
      </c>
      <c r="J2066" s="10" t="s">
        <v>17</v>
      </c>
      <c r="K2066" s="10"/>
      <c r="L2066" s="10" t="s">
        <v>18</v>
      </c>
      <c r="M2066" s="11">
        <v>1</v>
      </c>
      <c r="N2066" s="10">
        <v>1</v>
      </c>
      <c r="O2066" s="12" t="s">
        <v>6981</v>
      </c>
      <c r="P2066" s="11">
        <f ca="1">IFERROR(__xludf.DUMMYFUNCTION("COUNTA(SPLIT(Q2066,"" ""))"),184)</f>
        <v>184</v>
      </c>
      <c r="Q2066" s="11">
        <v>10</v>
      </c>
      <c r="R2066" s="11">
        <f ca="1">IFERROR(__xludf.DUMMYFUNCTION("COUNTA(SPLIT($Q2066,CHAR(10),FALSE))"),3)</f>
        <v>3</v>
      </c>
      <c r="S2066" s="2">
        <v>-1.6873722069999999</v>
      </c>
      <c r="T2066" s="2">
        <v>0.50815233999999998</v>
      </c>
      <c r="U2066" s="2">
        <v>73.400000000000006</v>
      </c>
      <c r="V2066" s="2">
        <v>7.67</v>
      </c>
      <c r="W2066" s="2">
        <v>8.86</v>
      </c>
      <c r="X2066" s="2">
        <v>9</v>
      </c>
      <c r="Y2066" s="2">
        <v>8.36</v>
      </c>
      <c r="Z2066" s="2">
        <v>0.17015</v>
      </c>
      <c r="AA2066" s="2">
        <v>0.14238999999999999</v>
      </c>
      <c r="AB2066" s="2">
        <v>13.921922520000001</v>
      </c>
    </row>
    <row r="2067" spans="1:28" x14ac:dyDescent="0.2">
      <c r="A2067" s="8">
        <v>3867</v>
      </c>
      <c r="B2067" s="5" t="s">
        <v>6982</v>
      </c>
      <c r="C2067" s="5" t="s">
        <v>6983</v>
      </c>
      <c r="D2067" s="5" t="s">
        <v>6842</v>
      </c>
      <c r="E2067" s="5" t="s">
        <v>6843</v>
      </c>
      <c r="F2067" s="10">
        <v>1917</v>
      </c>
      <c r="G2067" s="10" t="s">
        <v>68</v>
      </c>
      <c r="H2067" s="10"/>
      <c r="I2067" s="10">
        <v>1300</v>
      </c>
      <c r="J2067" s="10" t="s">
        <v>51</v>
      </c>
      <c r="K2067" s="10"/>
      <c r="L2067" s="10" t="s">
        <v>22</v>
      </c>
      <c r="M2067" s="11">
        <v>2</v>
      </c>
      <c r="N2067" s="10">
        <v>2</v>
      </c>
      <c r="O2067" s="12" t="s">
        <v>6984</v>
      </c>
      <c r="P2067" s="11">
        <f ca="1">IFERROR(__xludf.DUMMYFUNCTION("COUNTA(SPLIT(Q2067,"" ""))"),154)</f>
        <v>154</v>
      </c>
      <c r="Q2067" s="11">
        <v>5</v>
      </c>
      <c r="R2067" s="11">
        <f ca="1">IFERROR(__xludf.DUMMYFUNCTION("COUNTA(SPLIT($Q2067,CHAR(10),FALSE))"),1)</f>
        <v>1</v>
      </c>
      <c r="S2067" s="2">
        <v>-2.1524971669999999</v>
      </c>
      <c r="T2067" s="2">
        <v>0.47439375</v>
      </c>
      <c r="U2067" s="2">
        <v>57.48</v>
      </c>
      <c r="V2067" s="2">
        <v>12.94</v>
      </c>
      <c r="W2067" s="2">
        <v>14.88</v>
      </c>
      <c r="X2067" s="2">
        <v>12</v>
      </c>
      <c r="Y2067" s="2">
        <v>8.0299999999999994</v>
      </c>
      <c r="Z2067" s="2">
        <v>0.18309</v>
      </c>
      <c r="AA2067" s="2">
        <v>0.20272999999999999</v>
      </c>
      <c r="AB2067" s="2">
        <v>9.2701705190000006</v>
      </c>
    </row>
    <row r="2068" spans="1:28" x14ac:dyDescent="0.2">
      <c r="A2068" s="8">
        <v>3868</v>
      </c>
      <c r="B2068" s="5" t="s">
        <v>6985</v>
      </c>
      <c r="C2068" s="5" t="s">
        <v>6986</v>
      </c>
      <c r="D2068" s="5" t="s">
        <v>6830</v>
      </c>
      <c r="E2068" s="5" t="s">
        <v>6831</v>
      </c>
      <c r="F2068" s="10">
        <v>1917</v>
      </c>
      <c r="G2068" s="10" t="s">
        <v>16</v>
      </c>
      <c r="H2068" s="10"/>
      <c r="I2068" s="10">
        <v>1300</v>
      </c>
      <c r="J2068" s="10" t="s">
        <v>51</v>
      </c>
      <c r="K2068" s="10"/>
      <c r="L2068" s="10" t="s">
        <v>18</v>
      </c>
      <c r="M2068" s="11">
        <v>1</v>
      </c>
      <c r="N2068" s="10">
        <v>1</v>
      </c>
      <c r="O2068" s="12" t="s">
        <v>6987</v>
      </c>
      <c r="P2068" s="11">
        <f ca="1">IFERROR(__xludf.DUMMYFUNCTION("COUNTA(SPLIT(Q2068,"" ""))"),194)</f>
        <v>194</v>
      </c>
      <c r="Q2068" s="11">
        <v>6</v>
      </c>
      <c r="R2068" s="11">
        <f ca="1">IFERROR(__xludf.DUMMYFUNCTION("COUNTA(SPLIT($Q2068,CHAR(10),FALSE))"),2)</f>
        <v>2</v>
      </c>
      <c r="S2068" s="2">
        <v>-0.69253678399999996</v>
      </c>
      <c r="T2068" s="2">
        <v>0.49504275800000003</v>
      </c>
      <c r="U2068" s="2">
        <v>58.43</v>
      </c>
      <c r="V2068" s="2">
        <v>13.22</v>
      </c>
      <c r="W2068" s="2">
        <v>15.35</v>
      </c>
      <c r="X2068" s="2">
        <v>11</v>
      </c>
      <c r="Y2068" s="2">
        <v>8.48</v>
      </c>
      <c r="Z2068" s="2">
        <v>0.11477</v>
      </c>
      <c r="AA2068" s="2">
        <v>9.3369999999999995E-2</v>
      </c>
      <c r="AB2068" s="2">
        <v>10.21676587</v>
      </c>
    </row>
    <row r="2069" spans="1:28" x14ac:dyDescent="0.2">
      <c r="A2069" s="8">
        <v>3869</v>
      </c>
      <c r="B2069" s="5" t="s">
        <v>6988</v>
      </c>
      <c r="C2069" s="5" t="s">
        <v>6989</v>
      </c>
      <c r="D2069" s="5" t="s">
        <v>6830</v>
      </c>
      <c r="E2069" s="5" t="s">
        <v>6831</v>
      </c>
      <c r="F2069" s="10">
        <v>1917</v>
      </c>
      <c r="G2069" s="10" t="s">
        <v>16</v>
      </c>
      <c r="H2069" s="10"/>
      <c r="I2069" s="10">
        <v>1300</v>
      </c>
      <c r="J2069" s="10" t="s">
        <v>51</v>
      </c>
      <c r="K2069" s="10"/>
      <c r="L2069" s="10" t="s">
        <v>18</v>
      </c>
      <c r="M2069" s="11">
        <v>1</v>
      </c>
      <c r="N2069" s="10">
        <v>1</v>
      </c>
      <c r="O2069" s="12" t="s">
        <v>6990</v>
      </c>
      <c r="P2069" s="11">
        <f ca="1">IFERROR(__xludf.DUMMYFUNCTION("COUNTA(SPLIT(Q2069,"" ""))"),186)</f>
        <v>186</v>
      </c>
      <c r="Q2069" s="11">
        <v>6</v>
      </c>
      <c r="R2069" s="11">
        <f ca="1">IFERROR(__xludf.DUMMYFUNCTION("COUNTA(SPLIT($Q2069,CHAR(10),FALSE))"),3)</f>
        <v>3</v>
      </c>
      <c r="S2069" s="2">
        <v>-1.380754289</v>
      </c>
      <c r="T2069" s="2">
        <v>0.47932045699999998</v>
      </c>
      <c r="U2069" s="2">
        <v>65.12</v>
      </c>
      <c r="V2069" s="2">
        <v>12.08</v>
      </c>
      <c r="W2069" s="2">
        <v>14.72</v>
      </c>
      <c r="X2069" s="2">
        <v>12</v>
      </c>
      <c r="Y2069" s="2">
        <v>7.28</v>
      </c>
      <c r="Z2069" s="2">
        <v>0.22203999999999999</v>
      </c>
      <c r="AA2069" s="2">
        <v>0.22203999999999999</v>
      </c>
      <c r="AB2069" s="2">
        <v>8.1287787740000006</v>
      </c>
    </row>
    <row r="2070" spans="1:28" x14ac:dyDescent="0.2">
      <c r="A2070" s="8">
        <v>3871</v>
      </c>
      <c r="B2070" s="5" t="s">
        <v>6991</v>
      </c>
      <c r="C2070" s="5" t="s">
        <v>6992</v>
      </c>
      <c r="D2070" s="5" t="s">
        <v>2855</v>
      </c>
      <c r="E2070" s="5" t="s">
        <v>6993</v>
      </c>
      <c r="F2070" s="10">
        <v>1917</v>
      </c>
      <c r="G2070" s="10" t="s">
        <v>16</v>
      </c>
      <c r="H2070" s="10"/>
      <c r="I2070" s="10">
        <v>900</v>
      </c>
      <c r="J2070" s="10" t="s">
        <v>17</v>
      </c>
      <c r="K2070" s="10"/>
      <c r="L2070" s="10" t="s">
        <v>18</v>
      </c>
      <c r="M2070" s="11">
        <v>1</v>
      </c>
      <c r="N2070" s="10">
        <v>1</v>
      </c>
      <c r="O2070" s="12" t="s">
        <v>6994</v>
      </c>
      <c r="P2070" s="11">
        <f ca="1">IFERROR(__xludf.DUMMYFUNCTION("COUNTA(SPLIT(Q2070,"" ""))"),153)</f>
        <v>153</v>
      </c>
      <c r="Q2070" s="11">
        <v>9</v>
      </c>
      <c r="R2070" s="11">
        <f ca="1">IFERROR(__xludf.DUMMYFUNCTION("COUNTA(SPLIT($Q2070,CHAR(10),FALSE))"),3)</f>
        <v>3</v>
      </c>
      <c r="S2070" s="2">
        <v>-0.15003615000000001</v>
      </c>
      <c r="T2070" s="2">
        <v>0.47900904700000002</v>
      </c>
      <c r="U2070" s="2">
        <v>83.47</v>
      </c>
      <c r="V2070" s="2">
        <v>5.9</v>
      </c>
      <c r="W2070" s="2">
        <v>7.14</v>
      </c>
      <c r="X2070" s="2">
        <v>8</v>
      </c>
      <c r="Y2070" s="2">
        <v>5.51</v>
      </c>
      <c r="Z2070" s="2">
        <v>3.875E-2</v>
      </c>
      <c r="AA2070" s="2">
        <v>6.0850000000000001E-2</v>
      </c>
      <c r="AB2070" s="2">
        <v>20.298775110000001</v>
      </c>
    </row>
    <row r="2071" spans="1:28" x14ac:dyDescent="0.2">
      <c r="A2071" s="8">
        <v>3874</v>
      </c>
      <c r="B2071" s="5" t="s">
        <v>6995</v>
      </c>
      <c r="C2071" s="5" t="s">
        <v>6996</v>
      </c>
      <c r="D2071" s="5" t="s">
        <v>6328</v>
      </c>
      <c r="E2071" s="5" t="s">
        <v>6997</v>
      </c>
      <c r="F2071" s="10">
        <v>1917</v>
      </c>
      <c r="G2071" s="10" t="s">
        <v>16</v>
      </c>
      <c r="H2071" s="10"/>
      <c r="I2071" s="10">
        <v>500</v>
      </c>
      <c r="J2071" s="10" t="s">
        <v>17</v>
      </c>
      <c r="K2071" s="10"/>
      <c r="L2071" s="10" t="s">
        <v>18</v>
      </c>
      <c r="M2071" s="11">
        <v>1</v>
      </c>
      <c r="N2071" s="10">
        <v>1</v>
      </c>
      <c r="O2071" s="12" t="s">
        <v>6998</v>
      </c>
      <c r="P2071" s="11">
        <f ca="1">IFERROR(__xludf.DUMMYFUNCTION("COUNTA(SPLIT(Q2071,"" ""))"),178)</f>
        <v>178</v>
      </c>
      <c r="Q2071" s="11">
        <v>14</v>
      </c>
      <c r="R2071" s="11">
        <f ca="1">IFERROR(__xludf.DUMMYFUNCTION("COUNTA(SPLIT($Q2071,CHAR(10),FALSE))"),6)</f>
        <v>6</v>
      </c>
      <c r="S2071" s="2">
        <v>0.97537099599999999</v>
      </c>
      <c r="T2071" s="2">
        <v>0.57944204399999999</v>
      </c>
      <c r="U2071" s="2">
        <v>84</v>
      </c>
      <c r="V2071" s="2">
        <v>4.79</v>
      </c>
      <c r="W2071" s="2">
        <v>3.75</v>
      </c>
      <c r="X2071" s="2">
        <v>8</v>
      </c>
      <c r="Y2071" s="2">
        <v>5.58</v>
      </c>
      <c r="Z2071" s="2">
        <v>4.3639999999999998E-2</v>
      </c>
      <c r="AA2071" s="2">
        <v>3.109E-2</v>
      </c>
      <c r="AB2071" s="2">
        <v>25.57225322</v>
      </c>
    </row>
    <row r="2072" spans="1:28" x14ac:dyDescent="0.2">
      <c r="A2072" s="8">
        <v>3875</v>
      </c>
      <c r="B2072" s="5" t="s">
        <v>6999</v>
      </c>
      <c r="C2072" s="5" t="s">
        <v>7000</v>
      </c>
      <c r="D2072" s="5" t="s">
        <v>6842</v>
      </c>
      <c r="E2072" s="5" t="s">
        <v>6843</v>
      </c>
      <c r="F2072" s="10">
        <v>1917</v>
      </c>
      <c r="G2072" s="10" t="s">
        <v>68</v>
      </c>
      <c r="H2072" s="10"/>
      <c r="I2072" s="10">
        <v>1100</v>
      </c>
      <c r="J2072" s="10" t="s">
        <v>51</v>
      </c>
      <c r="K2072" s="10"/>
      <c r="L2072" s="10" t="s">
        <v>18</v>
      </c>
      <c r="M2072" s="11">
        <v>1</v>
      </c>
      <c r="N2072" s="10">
        <v>1</v>
      </c>
      <c r="O2072" s="12" t="s">
        <v>7001</v>
      </c>
      <c r="P2072" s="11">
        <f ca="1">IFERROR(__xludf.DUMMYFUNCTION("COUNTA(SPLIT(Q2072,"" ""))"),153)</f>
        <v>153</v>
      </c>
      <c r="Q2072" s="11">
        <v>9</v>
      </c>
      <c r="R2072" s="11">
        <f ca="1">IFERROR(__xludf.DUMMYFUNCTION("COUNTA(SPLIT($Q2072,CHAR(10),FALSE))"),4)</f>
        <v>4</v>
      </c>
      <c r="S2072" s="2">
        <v>0.23376556600000001</v>
      </c>
      <c r="T2072" s="2">
        <v>0.53882018700000001</v>
      </c>
      <c r="U2072" s="2">
        <v>74.05</v>
      </c>
      <c r="V2072" s="2">
        <v>7.35</v>
      </c>
      <c r="W2072" s="2">
        <v>8.01</v>
      </c>
      <c r="X2072" s="2">
        <v>10</v>
      </c>
      <c r="Y2072" s="2">
        <v>6.59</v>
      </c>
      <c r="Z2072" s="2">
        <v>0.13025</v>
      </c>
      <c r="AA2072" s="2">
        <v>0.14706</v>
      </c>
      <c r="AB2072" s="2">
        <v>13.30718942</v>
      </c>
    </row>
    <row r="2073" spans="1:28" x14ac:dyDescent="0.2">
      <c r="A2073" s="8">
        <v>3876</v>
      </c>
      <c r="B2073" s="5" t="s">
        <v>7002</v>
      </c>
      <c r="C2073" s="5" t="s">
        <v>7003</v>
      </c>
      <c r="D2073" s="5" t="s">
        <v>6842</v>
      </c>
      <c r="E2073" s="5" t="s">
        <v>6843</v>
      </c>
      <c r="F2073" s="10">
        <v>1917</v>
      </c>
      <c r="G2073" s="10" t="s">
        <v>68</v>
      </c>
      <c r="H2073" s="10"/>
      <c r="I2073" s="10">
        <v>1300</v>
      </c>
      <c r="J2073" s="10" t="s">
        <v>17</v>
      </c>
      <c r="K2073" s="10"/>
      <c r="L2073" s="10" t="s">
        <v>18</v>
      </c>
      <c r="M2073" s="11">
        <v>1</v>
      </c>
      <c r="N2073" s="10">
        <v>1</v>
      </c>
      <c r="O2073" s="12" t="s">
        <v>7004</v>
      </c>
      <c r="P2073" s="11">
        <f ca="1">IFERROR(__xludf.DUMMYFUNCTION("COUNTA(SPLIT(Q2073,"" ""))"),179)</f>
        <v>179</v>
      </c>
      <c r="Q2073" s="11">
        <v>7</v>
      </c>
      <c r="R2073" s="11">
        <f ca="1">IFERROR(__xludf.DUMMYFUNCTION("COUNTA(SPLIT($Q2073,CHAR(10),FALSE))"),1)</f>
        <v>1</v>
      </c>
      <c r="S2073" s="2">
        <v>-1.80955183</v>
      </c>
      <c r="T2073" s="2">
        <v>0.51076523100000004</v>
      </c>
      <c r="U2073" s="2">
        <v>49.49</v>
      </c>
      <c r="V2073" s="2">
        <v>12.71</v>
      </c>
      <c r="W2073" s="2">
        <v>14.21</v>
      </c>
      <c r="X2073" s="2">
        <v>14</v>
      </c>
      <c r="Y2073" s="2">
        <v>10.29</v>
      </c>
      <c r="Z2073" s="2">
        <v>0.34976000000000002</v>
      </c>
      <c r="AA2073" s="2">
        <v>0.35277999999999998</v>
      </c>
      <c r="AB2073" s="2">
        <v>8.4355513339999995</v>
      </c>
    </row>
    <row r="2074" spans="1:28" x14ac:dyDescent="0.2">
      <c r="A2074" s="8">
        <v>3877</v>
      </c>
      <c r="B2074" s="5" t="s">
        <v>7005</v>
      </c>
      <c r="C2074" s="5" t="s">
        <v>7006</v>
      </c>
      <c r="D2074" s="5" t="s">
        <v>6830</v>
      </c>
      <c r="E2074" s="5" t="s">
        <v>6831</v>
      </c>
      <c r="F2074" s="10">
        <v>1917</v>
      </c>
      <c r="G2074" s="10" t="s">
        <v>16</v>
      </c>
      <c r="H2074" s="10"/>
      <c r="I2074" s="10">
        <v>1300</v>
      </c>
      <c r="J2074" s="10" t="s">
        <v>51</v>
      </c>
      <c r="K2074" s="10"/>
      <c r="L2074" s="10" t="s">
        <v>18</v>
      </c>
      <c r="M2074" s="11">
        <v>1</v>
      </c>
      <c r="N2074" s="10">
        <v>1</v>
      </c>
      <c r="O2074" s="12" t="s">
        <v>7007</v>
      </c>
      <c r="P2074" s="11">
        <f ca="1">IFERROR(__xludf.DUMMYFUNCTION("COUNTA(SPLIT(Q2074,"" ""))"),157)</f>
        <v>157</v>
      </c>
      <c r="Q2074" s="11">
        <v>7</v>
      </c>
      <c r="R2074" s="11">
        <f ca="1">IFERROR(__xludf.DUMMYFUNCTION("COUNTA(SPLIT($Q2074,CHAR(10),FALSE))"),2)</f>
        <v>2</v>
      </c>
      <c r="S2074" s="2">
        <v>-1.1374293390000001</v>
      </c>
      <c r="T2074" s="2">
        <v>0.53442824600000005</v>
      </c>
      <c r="U2074" s="2">
        <v>58.43</v>
      </c>
      <c r="V2074" s="2">
        <v>10.82</v>
      </c>
      <c r="W2074" s="2">
        <v>12.42</v>
      </c>
      <c r="X2074" s="2">
        <v>11</v>
      </c>
      <c r="Y2074" s="2">
        <v>8.2100000000000009</v>
      </c>
      <c r="Z2074" s="2">
        <v>0.13452</v>
      </c>
      <c r="AA2074" s="2">
        <v>0.15185000000000001</v>
      </c>
      <c r="AB2074" s="2">
        <v>8.7714968249999998</v>
      </c>
    </row>
    <row r="2075" spans="1:28" x14ac:dyDescent="0.2">
      <c r="A2075" s="8">
        <v>3881</v>
      </c>
      <c r="B2075" s="5" t="s">
        <v>7008</v>
      </c>
      <c r="C2075" s="5" t="s">
        <v>7009</v>
      </c>
      <c r="D2075" s="5" t="s">
        <v>6830</v>
      </c>
      <c r="E2075" s="5" t="s">
        <v>6831</v>
      </c>
      <c r="F2075" s="10">
        <v>1917</v>
      </c>
      <c r="G2075" s="10" t="s">
        <v>16</v>
      </c>
      <c r="H2075" s="10"/>
      <c r="I2075" s="10">
        <v>1300</v>
      </c>
      <c r="J2075" s="10" t="s">
        <v>17</v>
      </c>
      <c r="K2075" s="10"/>
      <c r="L2075" s="10" t="s">
        <v>18</v>
      </c>
      <c r="M2075" s="11">
        <v>1</v>
      </c>
      <c r="N2075" s="10">
        <v>1</v>
      </c>
      <c r="O2075" s="12" t="s">
        <v>7010</v>
      </c>
      <c r="P2075" s="11">
        <f ca="1">IFERROR(__xludf.DUMMYFUNCTION("COUNTA(SPLIT(Q2075,"" ""))"),175)</f>
        <v>175</v>
      </c>
      <c r="Q2075" s="11">
        <v>6</v>
      </c>
      <c r="R2075" s="11">
        <f ca="1">IFERROR(__xludf.DUMMYFUNCTION("COUNTA(SPLIT($Q2075,CHAR(10),FALSE))"),2)</f>
        <v>2</v>
      </c>
      <c r="S2075" s="2">
        <v>-1.27451227</v>
      </c>
      <c r="T2075" s="2">
        <v>0.46407125799999999</v>
      </c>
      <c r="U2075" s="2">
        <v>43.27</v>
      </c>
      <c r="V2075" s="2">
        <v>14.63</v>
      </c>
      <c r="W2075" s="2">
        <v>15.89</v>
      </c>
      <c r="X2075" s="2">
        <v>14</v>
      </c>
      <c r="Y2075" s="2">
        <v>9.17</v>
      </c>
      <c r="Z2075" s="2">
        <v>0.24587999999999999</v>
      </c>
      <c r="AA2075" s="2">
        <v>0.23613999999999999</v>
      </c>
      <c r="AB2075" s="2">
        <v>8.9385360309999999</v>
      </c>
    </row>
    <row r="2076" spans="1:28" x14ac:dyDescent="0.2">
      <c r="A2076" s="8">
        <v>3882</v>
      </c>
      <c r="B2076" s="5" t="s">
        <v>7011</v>
      </c>
      <c r="C2076" s="5" t="s">
        <v>7012</v>
      </c>
      <c r="D2076" s="5" t="s">
        <v>2855</v>
      </c>
      <c r="E2076" s="5" t="s">
        <v>7013</v>
      </c>
      <c r="F2076" s="10">
        <v>1917</v>
      </c>
      <c r="G2076" s="10" t="s">
        <v>16</v>
      </c>
      <c r="H2076" s="10"/>
      <c r="I2076" s="10">
        <v>1100</v>
      </c>
      <c r="J2076" s="10" t="s">
        <v>17</v>
      </c>
      <c r="K2076" s="10"/>
      <c r="L2076" s="10" t="s">
        <v>18</v>
      </c>
      <c r="M2076" s="11">
        <v>1</v>
      </c>
      <c r="N2076" s="10">
        <v>1</v>
      </c>
      <c r="O2076" s="12" t="s">
        <v>7014</v>
      </c>
      <c r="P2076" s="11">
        <f ca="1">IFERROR(__xludf.DUMMYFUNCTION("COUNTA(SPLIT(Q2076,"" ""))"),191)</f>
        <v>191</v>
      </c>
      <c r="Q2076" s="11">
        <v>10</v>
      </c>
      <c r="R2076" s="11">
        <f ca="1">IFERROR(__xludf.DUMMYFUNCTION("COUNTA(SPLIT($Q2076,CHAR(10),FALSE))"),3)</f>
        <v>3</v>
      </c>
      <c r="S2076" s="2">
        <v>-5.0774561000000003E-2</v>
      </c>
      <c r="T2076" s="2">
        <v>0.45910013300000002</v>
      </c>
      <c r="U2076" s="2">
        <v>75.53</v>
      </c>
      <c r="V2076" s="2">
        <v>8.1300000000000008</v>
      </c>
      <c r="W2076" s="2">
        <v>8.77</v>
      </c>
      <c r="X2076" s="2">
        <v>9</v>
      </c>
      <c r="Y2076" s="2">
        <v>7.21</v>
      </c>
      <c r="Z2076" s="2">
        <v>7.145E-2</v>
      </c>
      <c r="AA2076" s="2">
        <v>6.3869999999999996E-2</v>
      </c>
      <c r="AB2076" s="2">
        <v>22.998369969999999</v>
      </c>
    </row>
    <row r="2077" spans="1:28" x14ac:dyDescent="0.2">
      <c r="A2077" s="8">
        <v>3883</v>
      </c>
      <c r="B2077" s="5" t="s">
        <v>7015</v>
      </c>
      <c r="C2077" s="5" t="s">
        <v>7016</v>
      </c>
      <c r="D2077" s="5" t="s">
        <v>7017</v>
      </c>
      <c r="E2077" s="5" t="s">
        <v>7018</v>
      </c>
      <c r="F2077" s="10">
        <v>1917</v>
      </c>
      <c r="G2077" s="10" t="s">
        <v>68</v>
      </c>
      <c r="H2077" s="10"/>
      <c r="I2077" s="10">
        <v>1300</v>
      </c>
      <c r="J2077" s="10" t="s">
        <v>17</v>
      </c>
      <c r="K2077" s="10"/>
      <c r="L2077" s="10" t="s">
        <v>22</v>
      </c>
      <c r="M2077" s="11">
        <v>2</v>
      </c>
      <c r="N2077" s="10">
        <v>1.5</v>
      </c>
      <c r="O2077" s="12" t="s">
        <v>7019</v>
      </c>
      <c r="P2077" s="11">
        <f ca="1">IFERROR(__xludf.DUMMYFUNCTION("COUNTA(SPLIT(Q2077,"" ""))"),182)</f>
        <v>182</v>
      </c>
      <c r="Q2077" s="11">
        <v>8</v>
      </c>
      <c r="R2077" s="11">
        <f ca="1">IFERROR(__xludf.DUMMYFUNCTION("COUNTA(SPLIT($Q2077,CHAR(10),FALSE))"),4)</f>
        <v>4</v>
      </c>
      <c r="S2077" s="2">
        <v>-2.4795281789999999</v>
      </c>
      <c r="T2077" s="2">
        <v>0.51742538800000004</v>
      </c>
      <c r="U2077" s="2">
        <v>43.77</v>
      </c>
      <c r="V2077" s="2">
        <v>12.96</v>
      </c>
      <c r="W2077" s="2">
        <v>13.44</v>
      </c>
      <c r="X2077" s="2">
        <v>14</v>
      </c>
      <c r="Y2077" s="2">
        <v>9.86</v>
      </c>
      <c r="Z2077" s="2">
        <v>0.23844000000000001</v>
      </c>
      <c r="AA2077" s="2">
        <v>0.23844000000000001</v>
      </c>
      <c r="AB2077" s="2">
        <v>8.8518720769999995</v>
      </c>
    </row>
    <row r="2078" spans="1:28" x14ac:dyDescent="0.2">
      <c r="A2078" s="8">
        <v>3884</v>
      </c>
      <c r="B2078" s="5" t="s">
        <v>7015</v>
      </c>
      <c r="C2078" s="5" t="s">
        <v>7020</v>
      </c>
      <c r="D2078" s="5" t="s">
        <v>7017</v>
      </c>
      <c r="E2078" s="5" t="s">
        <v>7018</v>
      </c>
      <c r="F2078" s="10">
        <v>1917</v>
      </c>
      <c r="G2078" s="10" t="s">
        <v>68</v>
      </c>
      <c r="H2078" s="10"/>
      <c r="I2078" s="10">
        <v>1300</v>
      </c>
      <c r="J2078" s="10" t="s">
        <v>17</v>
      </c>
      <c r="K2078" s="10"/>
      <c r="L2078" s="10" t="s">
        <v>18</v>
      </c>
      <c r="M2078" s="11">
        <v>1</v>
      </c>
      <c r="N2078" s="10">
        <v>1</v>
      </c>
      <c r="O2078" s="12" t="s">
        <v>7021</v>
      </c>
      <c r="P2078" s="11">
        <f ca="1">IFERROR(__xludf.DUMMYFUNCTION("COUNTA(SPLIT(Q2078,"" ""))"),191)</f>
        <v>191</v>
      </c>
      <c r="Q2078" s="11">
        <v>7</v>
      </c>
      <c r="R2078" s="11">
        <f ca="1">IFERROR(__xludf.DUMMYFUNCTION("COUNTA(SPLIT($Q2078,CHAR(10),FALSE))"),3)</f>
        <v>3</v>
      </c>
      <c r="S2078" s="2">
        <v>-2.4716681569999999</v>
      </c>
      <c r="T2078" s="2">
        <v>0.49960342400000002</v>
      </c>
      <c r="U2078" s="2">
        <v>52.61</v>
      </c>
      <c r="V2078" s="2">
        <v>12.77</v>
      </c>
      <c r="W2078" s="2">
        <v>13.9</v>
      </c>
      <c r="X2078" s="2">
        <v>14</v>
      </c>
      <c r="Y2078" s="2">
        <v>9.18</v>
      </c>
      <c r="Z2078" s="2">
        <v>0.25775999999999999</v>
      </c>
      <c r="AA2078" s="2">
        <v>0.25175999999999998</v>
      </c>
      <c r="AB2078" s="2">
        <v>10.96832895</v>
      </c>
    </row>
    <row r="2079" spans="1:28" x14ac:dyDescent="0.2">
      <c r="A2079" s="8">
        <v>3885</v>
      </c>
      <c r="B2079" s="5" t="s">
        <v>7022</v>
      </c>
      <c r="C2079" s="5" t="s">
        <v>7023</v>
      </c>
      <c r="D2079" s="5" t="s">
        <v>6830</v>
      </c>
      <c r="E2079" s="5" t="s">
        <v>6831</v>
      </c>
      <c r="F2079" s="10">
        <v>1917</v>
      </c>
      <c r="G2079" s="10" t="s">
        <v>16</v>
      </c>
      <c r="H2079" s="10"/>
      <c r="I2079" s="10">
        <v>1100</v>
      </c>
      <c r="J2079" s="10" t="s">
        <v>51</v>
      </c>
      <c r="K2079" s="10"/>
      <c r="L2079" s="10" t="s">
        <v>18</v>
      </c>
      <c r="M2079" s="11">
        <v>1</v>
      </c>
      <c r="N2079" s="10">
        <v>1</v>
      </c>
      <c r="O2079" s="12" t="s">
        <v>7024</v>
      </c>
      <c r="P2079" s="11">
        <f ca="1">IFERROR(__xludf.DUMMYFUNCTION("COUNTA(SPLIT(Q2079,"" ""))"),159)</f>
        <v>159</v>
      </c>
      <c r="Q2079" s="11">
        <v>6</v>
      </c>
      <c r="R2079" s="11">
        <f ca="1">IFERROR(__xludf.DUMMYFUNCTION("COUNTA(SPLIT($Q2079,CHAR(10),FALSE))"),1)</f>
        <v>1</v>
      </c>
      <c r="S2079" s="2">
        <v>-0.90598002600000005</v>
      </c>
      <c r="T2079" s="2">
        <v>0.43763034099999998</v>
      </c>
      <c r="U2079" s="2">
        <v>60.27</v>
      </c>
      <c r="V2079" s="2">
        <v>11.48</v>
      </c>
      <c r="W2079" s="2">
        <v>12.42</v>
      </c>
      <c r="X2079" s="2">
        <v>11</v>
      </c>
      <c r="Y2079" s="2">
        <v>7.33</v>
      </c>
      <c r="Z2079" s="2">
        <v>0.18146999999999999</v>
      </c>
      <c r="AA2079" s="2">
        <v>0.22925999999999999</v>
      </c>
      <c r="AB2079" s="2">
        <v>8.4086081709999991</v>
      </c>
    </row>
    <row r="2080" spans="1:28" x14ac:dyDescent="0.2">
      <c r="A2080" s="8">
        <v>3886</v>
      </c>
      <c r="B2080" s="5" t="s">
        <v>7022</v>
      </c>
      <c r="C2080" s="5" t="s">
        <v>7025</v>
      </c>
      <c r="D2080" s="5" t="s">
        <v>6830</v>
      </c>
      <c r="E2080" s="5" t="s">
        <v>6831</v>
      </c>
      <c r="F2080" s="10">
        <v>1917</v>
      </c>
      <c r="G2080" s="10" t="s">
        <v>16</v>
      </c>
      <c r="H2080" s="10"/>
      <c r="I2080" s="10">
        <v>1100</v>
      </c>
      <c r="J2080" s="10" t="s">
        <v>17</v>
      </c>
      <c r="K2080" s="10"/>
      <c r="L2080" s="10" t="s">
        <v>18</v>
      </c>
      <c r="M2080" s="11">
        <v>1</v>
      </c>
      <c r="N2080" s="10">
        <v>1</v>
      </c>
      <c r="O2080" s="12" t="s">
        <v>7026</v>
      </c>
      <c r="P2080" s="11">
        <f ca="1">IFERROR(__xludf.DUMMYFUNCTION("COUNTA(SPLIT(Q2080,"" ""))"),194)</f>
        <v>194</v>
      </c>
      <c r="Q2080" s="11">
        <v>8</v>
      </c>
      <c r="R2080" s="11">
        <f ca="1">IFERROR(__xludf.DUMMYFUNCTION("COUNTA(SPLIT($Q2080,CHAR(10),FALSE))"),2)</f>
        <v>2</v>
      </c>
      <c r="S2080" s="2">
        <v>-1.2566949089999999</v>
      </c>
      <c r="T2080" s="2">
        <v>0.46866350600000001</v>
      </c>
      <c r="U2080" s="2">
        <v>65.819999999999993</v>
      </c>
      <c r="V2080" s="2">
        <v>10.130000000000001</v>
      </c>
      <c r="W2080" s="2">
        <v>11.28</v>
      </c>
      <c r="X2080" s="2">
        <v>11</v>
      </c>
      <c r="Y2080" s="2">
        <v>6.71</v>
      </c>
      <c r="Z2080" s="2">
        <v>0.10711</v>
      </c>
      <c r="AA2080" s="2">
        <v>9.8949999999999996E-2</v>
      </c>
      <c r="AB2080" s="2">
        <v>16.828731829999999</v>
      </c>
    </row>
    <row r="2081" spans="1:28" x14ac:dyDescent="0.2">
      <c r="A2081" s="8">
        <v>3887</v>
      </c>
      <c r="B2081" s="5" t="s">
        <v>7027</v>
      </c>
      <c r="C2081" s="5" t="s">
        <v>7028</v>
      </c>
      <c r="D2081" s="5" t="s">
        <v>6830</v>
      </c>
      <c r="E2081" s="5" t="s">
        <v>6831</v>
      </c>
      <c r="F2081" s="10">
        <v>1917</v>
      </c>
      <c r="G2081" s="10" t="s">
        <v>16</v>
      </c>
      <c r="H2081" s="10"/>
      <c r="I2081" s="10">
        <v>1100</v>
      </c>
      <c r="J2081" s="10" t="s">
        <v>17</v>
      </c>
      <c r="K2081" s="10"/>
      <c r="L2081" s="10" t="s">
        <v>18</v>
      </c>
      <c r="M2081" s="11">
        <v>1</v>
      </c>
      <c r="N2081" s="10">
        <v>1</v>
      </c>
      <c r="O2081" s="12" t="s">
        <v>7029</v>
      </c>
      <c r="P2081" s="11">
        <f ca="1">IFERROR(__xludf.DUMMYFUNCTION("COUNTA(SPLIT(Q2081,"" ""))"),172)</f>
        <v>172</v>
      </c>
      <c r="Q2081" s="11">
        <v>10</v>
      </c>
      <c r="R2081" s="11">
        <f ca="1">IFERROR(__xludf.DUMMYFUNCTION("COUNTA(SPLIT($Q2081,CHAR(10),FALSE))"),3)</f>
        <v>3</v>
      </c>
      <c r="S2081" s="2">
        <v>-0.66035801599999999</v>
      </c>
      <c r="T2081" s="2">
        <v>0.47024507599999998</v>
      </c>
      <c r="U2081" s="2">
        <v>75.53</v>
      </c>
      <c r="V2081" s="2">
        <v>7.1</v>
      </c>
      <c r="W2081" s="2">
        <v>6.89</v>
      </c>
      <c r="X2081" s="2">
        <v>10</v>
      </c>
      <c r="Y2081" s="2">
        <v>7.02</v>
      </c>
      <c r="Z2081" s="2">
        <v>0.13072</v>
      </c>
      <c r="AA2081" s="2">
        <v>0.1275</v>
      </c>
      <c r="AB2081" s="2">
        <v>8.7600215890000008</v>
      </c>
    </row>
    <row r="2082" spans="1:28" x14ac:dyDescent="0.2">
      <c r="A2082" s="8">
        <v>3888</v>
      </c>
      <c r="B2082" s="5" t="s">
        <v>685</v>
      </c>
      <c r="C2082" s="5" t="s">
        <v>7030</v>
      </c>
      <c r="D2082" s="5" t="s">
        <v>6899</v>
      </c>
      <c r="E2082" s="5" t="s">
        <v>6900</v>
      </c>
      <c r="F2082" s="10">
        <v>1917</v>
      </c>
      <c r="G2082" s="10" t="s">
        <v>16</v>
      </c>
      <c r="H2082" s="10"/>
      <c r="I2082" s="10">
        <v>1100</v>
      </c>
      <c r="J2082" s="10" t="s">
        <v>17</v>
      </c>
      <c r="K2082" s="10"/>
      <c r="L2082" s="10" t="s">
        <v>18</v>
      </c>
      <c r="M2082" s="11">
        <v>1</v>
      </c>
      <c r="N2082" s="10">
        <v>1</v>
      </c>
      <c r="O2082" s="12" t="s">
        <v>7031</v>
      </c>
      <c r="P2082" s="11">
        <f ca="1">IFERROR(__xludf.DUMMYFUNCTION("COUNTA(SPLIT(Q2082,"" ""))"),155)</f>
        <v>155</v>
      </c>
      <c r="Q2082" s="11">
        <v>8</v>
      </c>
      <c r="R2082" s="11">
        <f ca="1">IFERROR(__xludf.DUMMYFUNCTION("COUNTA(SPLIT($Q2082,CHAR(10),FALSE))"),2)</f>
        <v>2</v>
      </c>
      <c r="S2082" s="2">
        <v>-0.14555091000000001</v>
      </c>
      <c r="T2082" s="2">
        <v>0.47012216499999998</v>
      </c>
      <c r="U2082" s="2">
        <v>70.45</v>
      </c>
      <c r="V2082" s="2">
        <v>8.2799999999999994</v>
      </c>
      <c r="W2082" s="2">
        <v>8.64</v>
      </c>
      <c r="X2082" s="2">
        <v>8</v>
      </c>
      <c r="Y2082" s="2">
        <v>7.64</v>
      </c>
      <c r="Z2082" s="2">
        <v>5.2740000000000002E-2</v>
      </c>
      <c r="AA2082" s="2">
        <v>7.6740000000000003E-2</v>
      </c>
      <c r="AB2082" s="2">
        <v>13.7801946</v>
      </c>
    </row>
    <row r="2083" spans="1:28" x14ac:dyDescent="0.2">
      <c r="A2083" s="8">
        <v>3889</v>
      </c>
      <c r="B2083" s="5" t="s">
        <v>685</v>
      </c>
      <c r="C2083" s="5" t="s">
        <v>7032</v>
      </c>
      <c r="D2083" s="5" t="s">
        <v>6899</v>
      </c>
      <c r="E2083" s="5" t="s">
        <v>6900</v>
      </c>
      <c r="F2083" s="10">
        <v>1917</v>
      </c>
      <c r="G2083" s="10" t="s">
        <v>16</v>
      </c>
      <c r="H2083" s="10"/>
      <c r="I2083" s="10">
        <v>1100</v>
      </c>
      <c r="J2083" s="10" t="s">
        <v>17</v>
      </c>
      <c r="K2083" s="10"/>
      <c r="L2083" s="10" t="s">
        <v>18</v>
      </c>
      <c r="M2083" s="11">
        <v>1</v>
      </c>
      <c r="N2083" s="10">
        <v>1</v>
      </c>
      <c r="O2083" s="12" t="s">
        <v>7033</v>
      </c>
      <c r="P2083" s="11">
        <f ca="1">IFERROR(__xludf.DUMMYFUNCTION("COUNTA(SPLIT(Q2083,"" ""))"),179)</f>
        <v>179</v>
      </c>
      <c r="Q2083" s="11">
        <v>7</v>
      </c>
      <c r="R2083" s="11">
        <f ca="1">IFERROR(__xludf.DUMMYFUNCTION("COUNTA(SPLIT($Q2083,CHAR(10),FALSE))"),3)</f>
        <v>3</v>
      </c>
      <c r="S2083" s="2">
        <v>-0.111524551</v>
      </c>
      <c r="T2083" s="2">
        <v>0.49868838199999999</v>
      </c>
      <c r="U2083" s="2">
        <v>69.349999999999994</v>
      </c>
      <c r="V2083" s="2">
        <v>10.01</v>
      </c>
      <c r="W2083" s="2">
        <v>10.48</v>
      </c>
      <c r="X2083" s="2">
        <v>10</v>
      </c>
      <c r="Y2083" s="2">
        <v>6.84</v>
      </c>
      <c r="Z2083" s="2">
        <v>6.5030000000000004E-2</v>
      </c>
      <c r="AA2083" s="2">
        <v>7.1279999999999996E-2</v>
      </c>
      <c r="AB2083" s="2">
        <v>18.679029</v>
      </c>
    </row>
    <row r="2084" spans="1:28" x14ac:dyDescent="0.2">
      <c r="A2084" s="8">
        <v>3891</v>
      </c>
      <c r="B2084" s="5" t="s">
        <v>685</v>
      </c>
      <c r="C2084" s="5" t="s">
        <v>7034</v>
      </c>
      <c r="D2084" s="5" t="s">
        <v>6899</v>
      </c>
      <c r="E2084" s="5" t="s">
        <v>6900</v>
      </c>
      <c r="F2084" s="10">
        <v>1917</v>
      </c>
      <c r="G2084" s="10" t="s">
        <v>16</v>
      </c>
      <c r="H2084" s="10"/>
      <c r="I2084" s="10">
        <v>1100</v>
      </c>
      <c r="J2084" s="10" t="s">
        <v>17</v>
      </c>
      <c r="K2084" s="10"/>
      <c r="L2084" s="10" t="s">
        <v>18</v>
      </c>
      <c r="M2084" s="11">
        <v>1</v>
      </c>
      <c r="N2084" s="10">
        <v>1</v>
      </c>
      <c r="O2084" s="12" t="s">
        <v>7035</v>
      </c>
      <c r="P2084" s="11">
        <f ca="1">IFERROR(__xludf.DUMMYFUNCTION("COUNTA(SPLIT(Q2084,"" ""))"),147)</f>
        <v>147</v>
      </c>
      <c r="Q2084" s="11">
        <v>7</v>
      </c>
      <c r="R2084" s="11">
        <f ca="1">IFERROR(__xludf.DUMMYFUNCTION("COUNTA(SPLIT($Q2084,CHAR(10),FALSE))"),2)</f>
        <v>2</v>
      </c>
      <c r="S2084" s="2">
        <v>-0.52216730499999997</v>
      </c>
      <c r="T2084" s="2">
        <v>0.46979322200000001</v>
      </c>
      <c r="U2084" s="2">
        <v>69.47</v>
      </c>
      <c r="V2084" s="2">
        <v>8.89</v>
      </c>
      <c r="W2084" s="2">
        <v>9.8800000000000008</v>
      </c>
      <c r="X2084" s="2">
        <v>10</v>
      </c>
      <c r="Y2084" s="2">
        <v>7.23</v>
      </c>
      <c r="Z2084" s="2">
        <v>0.11165</v>
      </c>
      <c r="AA2084" s="2">
        <v>0.14606</v>
      </c>
      <c r="AB2084" s="2">
        <v>9.0618278310000004</v>
      </c>
    </row>
    <row r="2085" spans="1:28" x14ac:dyDescent="0.2">
      <c r="A2085" s="8">
        <v>3894</v>
      </c>
      <c r="B2085" s="5" t="s">
        <v>685</v>
      </c>
      <c r="C2085" s="5" t="s">
        <v>7036</v>
      </c>
      <c r="D2085" s="5" t="s">
        <v>6899</v>
      </c>
      <c r="E2085" s="5" t="s">
        <v>6900</v>
      </c>
      <c r="F2085" s="10">
        <v>1917</v>
      </c>
      <c r="G2085" s="10" t="s">
        <v>16</v>
      </c>
      <c r="H2085" s="10"/>
      <c r="I2085" s="10">
        <v>1100</v>
      </c>
      <c r="J2085" s="10" t="s">
        <v>51</v>
      </c>
      <c r="K2085" s="10"/>
      <c r="L2085" s="10" t="s">
        <v>18</v>
      </c>
      <c r="M2085" s="11">
        <v>1</v>
      </c>
      <c r="N2085" s="10">
        <v>1</v>
      </c>
      <c r="O2085" s="12" t="s">
        <v>7037</v>
      </c>
      <c r="P2085" s="11">
        <f ca="1">IFERROR(__xludf.DUMMYFUNCTION("COUNTA(SPLIT(Q2085,"" ""))"),188)</f>
        <v>188</v>
      </c>
      <c r="Q2085" s="11">
        <v>8</v>
      </c>
      <c r="R2085" s="11">
        <f ca="1">IFERROR(__xludf.DUMMYFUNCTION("COUNTA(SPLIT($Q2085,CHAR(10),FALSE))"),2)</f>
        <v>2</v>
      </c>
      <c r="S2085" s="2">
        <v>-1.4273915129999999</v>
      </c>
      <c r="T2085" s="2">
        <v>0.46236984599999997</v>
      </c>
      <c r="U2085" s="2">
        <v>68.709999999999994</v>
      </c>
      <c r="V2085" s="2">
        <v>9.5399999999999991</v>
      </c>
      <c r="W2085" s="2">
        <v>10.68</v>
      </c>
      <c r="X2085" s="2">
        <v>9</v>
      </c>
      <c r="Y2085" s="2">
        <v>8.15</v>
      </c>
      <c r="Z2085" s="2">
        <v>0.19083</v>
      </c>
      <c r="AA2085" s="2">
        <v>0.19758000000000001</v>
      </c>
      <c r="AB2085" s="2">
        <v>10.269563639999999</v>
      </c>
    </row>
    <row r="2086" spans="1:28" x14ac:dyDescent="0.2">
      <c r="A2086" s="8">
        <v>3895</v>
      </c>
      <c r="B2086" s="5" t="s">
        <v>685</v>
      </c>
      <c r="C2086" s="5" t="s">
        <v>7038</v>
      </c>
      <c r="D2086" s="5" t="s">
        <v>6899</v>
      </c>
      <c r="E2086" s="5" t="s">
        <v>6900</v>
      </c>
      <c r="F2086" s="10">
        <v>1917</v>
      </c>
      <c r="G2086" s="10" t="s">
        <v>16</v>
      </c>
      <c r="H2086" s="10"/>
      <c r="I2086" s="10">
        <v>1100</v>
      </c>
      <c r="J2086" s="10" t="s">
        <v>51</v>
      </c>
      <c r="K2086" s="10"/>
      <c r="L2086" s="10" t="s">
        <v>18</v>
      </c>
      <c r="M2086" s="11">
        <v>1</v>
      </c>
      <c r="N2086" s="10">
        <v>1</v>
      </c>
      <c r="O2086" s="12" t="s">
        <v>7039</v>
      </c>
      <c r="P2086" s="11">
        <f ca="1">IFERROR(__xludf.DUMMYFUNCTION("COUNTA(SPLIT(Q2086,"" ""))"),192)</f>
        <v>192</v>
      </c>
      <c r="Q2086" s="11">
        <v>7</v>
      </c>
      <c r="R2086" s="11">
        <f ca="1">IFERROR(__xludf.DUMMYFUNCTION("COUNTA(SPLIT($Q2086,CHAR(10),FALSE))"),2)</f>
        <v>2</v>
      </c>
      <c r="S2086" s="2">
        <v>-1.817004018</v>
      </c>
      <c r="T2086" s="2">
        <v>0.54564472900000005</v>
      </c>
      <c r="U2086" s="2">
        <v>76.8</v>
      </c>
      <c r="V2086" s="2">
        <v>7.87</v>
      </c>
      <c r="W2086" s="2">
        <v>8.3000000000000007</v>
      </c>
      <c r="X2086" s="2">
        <v>9</v>
      </c>
      <c r="Y2086" s="2">
        <v>6.91</v>
      </c>
      <c r="Z2086" s="2">
        <v>0.20702000000000001</v>
      </c>
      <c r="AA2086" s="2">
        <v>0.20702000000000001</v>
      </c>
      <c r="AB2086" s="2">
        <v>17.618135729999999</v>
      </c>
    </row>
    <row r="2087" spans="1:28" x14ac:dyDescent="0.2">
      <c r="A2087" s="8">
        <v>3896</v>
      </c>
      <c r="B2087" s="5" t="s">
        <v>685</v>
      </c>
      <c r="C2087" s="5" t="s">
        <v>7040</v>
      </c>
      <c r="D2087" s="5" t="s">
        <v>6899</v>
      </c>
      <c r="E2087" s="5" t="s">
        <v>6900</v>
      </c>
      <c r="F2087" s="10">
        <v>1917</v>
      </c>
      <c r="G2087" s="10" t="s">
        <v>16</v>
      </c>
      <c r="H2087" s="10"/>
      <c r="I2087" s="10">
        <v>1100</v>
      </c>
      <c r="J2087" s="10" t="s">
        <v>17</v>
      </c>
      <c r="K2087" s="10"/>
      <c r="L2087" s="10" t="s">
        <v>18</v>
      </c>
      <c r="M2087" s="11">
        <v>1</v>
      </c>
      <c r="N2087" s="10">
        <v>1</v>
      </c>
      <c r="O2087" s="12" t="s">
        <v>7041</v>
      </c>
      <c r="P2087" s="11">
        <f ca="1">IFERROR(__xludf.DUMMYFUNCTION("COUNTA(SPLIT(Q2087,"" ""))"),194)</f>
        <v>194</v>
      </c>
      <c r="Q2087" s="11">
        <v>7</v>
      </c>
      <c r="R2087" s="11">
        <f ca="1">IFERROR(__xludf.DUMMYFUNCTION("COUNTA(SPLIT($Q2087,CHAR(10),FALSE))"),1)</f>
        <v>1</v>
      </c>
      <c r="S2087" s="2">
        <v>-1.184130058</v>
      </c>
      <c r="T2087" s="2">
        <v>0.47701035200000003</v>
      </c>
      <c r="U2087" s="2">
        <v>69.680000000000007</v>
      </c>
      <c r="V2087" s="2">
        <v>10.42</v>
      </c>
      <c r="W2087" s="2">
        <v>11.43</v>
      </c>
      <c r="X2087" s="2">
        <v>9</v>
      </c>
      <c r="Y2087" s="2">
        <v>7.45</v>
      </c>
      <c r="Z2087" s="2">
        <v>0.18828</v>
      </c>
      <c r="AA2087" s="2">
        <v>0.20430000000000001</v>
      </c>
      <c r="AB2087" s="2">
        <v>11.49934695</v>
      </c>
    </row>
    <row r="2088" spans="1:28" x14ac:dyDescent="0.2">
      <c r="A2088" s="8">
        <v>3897</v>
      </c>
      <c r="B2088" s="5" t="s">
        <v>685</v>
      </c>
      <c r="C2088" s="5" t="s">
        <v>7042</v>
      </c>
      <c r="D2088" s="5" t="s">
        <v>6899</v>
      </c>
      <c r="E2088" s="5" t="s">
        <v>6900</v>
      </c>
      <c r="F2088" s="10">
        <v>1917</v>
      </c>
      <c r="G2088" s="10" t="s">
        <v>16</v>
      </c>
      <c r="H2088" s="10"/>
      <c r="I2088" s="10">
        <v>900</v>
      </c>
      <c r="J2088" s="10" t="s">
        <v>51</v>
      </c>
      <c r="K2088" s="10"/>
      <c r="L2088" s="10" t="s">
        <v>18</v>
      </c>
      <c r="M2088" s="11">
        <v>1</v>
      </c>
      <c r="N2088" s="10">
        <v>1</v>
      </c>
      <c r="O2088" s="12" t="s">
        <v>7043</v>
      </c>
      <c r="P2088" s="11">
        <f ca="1">IFERROR(__xludf.DUMMYFUNCTION("COUNTA(SPLIT(Q2088,"" ""))"),185)</f>
        <v>185</v>
      </c>
      <c r="Q2088" s="11">
        <v>8</v>
      </c>
      <c r="R2088" s="11">
        <f ca="1">IFERROR(__xludf.DUMMYFUNCTION("COUNTA(SPLIT($Q2088,CHAR(10),FALSE))"),2)</f>
        <v>2</v>
      </c>
      <c r="S2088" s="2">
        <v>-1.4294872860000001</v>
      </c>
      <c r="T2088" s="2">
        <v>0.46454410699999998</v>
      </c>
      <c r="U2088" s="2">
        <v>68.16</v>
      </c>
      <c r="V2088" s="2">
        <v>9.5299999999999994</v>
      </c>
      <c r="W2088" s="2">
        <v>9.1</v>
      </c>
      <c r="X2088" s="2">
        <v>10</v>
      </c>
      <c r="Y2088" s="2">
        <v>7.34</v>
      </c>
      <c r="Z2088" s="2">
        <v>0.19097</v>
      </c>
      <c r="AA2088" s="2">
        <v>0.20541000000000001</v>
      </c>
      <c r="AB2088" s="2">
        <v>20.390991840000002</v>
      </c>
    </row>
    <row r="2089" spans="1:28" x14ac:dyDescent="0.2">
      <c r="A2089" s="8">
        <v>3898</v>
      </c>
      <c r="B2089" s="5" t="s">
        <v>7044</v>
      </c>
      <c r="C2089" s="5" t="s">
        <v>7045</v>
      </c>
      <c r="D2089" s="5" t="s">
        <v>2855</v>
      </c>
      <c r="E2089" s="5" t="s">
        <v>7046</v>
      </c>
      <c r="F2089" s="10">
        <v>1916</v>
      </c>
      <c r="G2089" s="10" t="s">
        <v>16</v>
      </c>
      <c r="H2089" s="10"/>
      <c r="I2089" s="10">
        <v>700</v>
      </c>
      <c r="J2089" s="10" t="s">
        <v>17</v>
      </c>
      <c r="K2089" s="10"/>
      <c r="L2089" s="10" t="s">
        <v>18</v>
      </c>
      <c r="M2089" s="11">
        <v>1</v>
      </c>
      <c r="N2089" s="10">
        <v>1</v>
      </c>
      <c r="O2089" s="12" t="s">
        <v>7047</v>
      </c>
      <c r="P2089" s="11">
        <f ca="1">IFERROR(__xludf.DUMMYFUNCTION("COUNTA(SPLIT(Q2089,"" ""))"),179)</f>
        <v>179</v>
      </c>
      <c r="Q2089" s="11">
        <v>10</v>
      </c>
      <c r="R2089" s="11">
        <f ca="1">IFERROR(__xludf.DUMMYFUNCTION("COUNTA(SPLIT($Q2089,CHAR(10),FALSE))"),5)</f>
        <v>5</v>
      </c>
      <c r="S2089" s="2">
        <v>-1.1501301420000001</v>
      </c>
      <c r="T2089" s="2">
        <v>0.50429057799999999</v>
      </c>
      <c r="U2089" s="2">
        <v>90.28</v>
      </c>
      <c r="V2089" s="2">
        <v>5.19</v>
      </c>
      <c r="W2089" s="2">
        <v>5.07</v>
      </c>
      <c r="X2089" s="2">
        <v>6</v>
      </c>
      <c r="Y2089" s="2">
        <v>5.49</v>
      </c>
      <c r="Z2089" s="2">
        <v>5.0500000000000003E-2</v>
      </c>
      <c r="AA2089" s="2">
        <v>6.2359999999999999E-2</v>
      </c>
      <c r="AB2089" s="2">
        <v>28.062256609999999</v>
      </c>
    </row>
    <row r="2090" spans="1:28" x14ac:dyDescent="0.2">
      <c r="A2090" s="8">
        <v>3900</v>
      </c>
      <c r="B2090" s="5" t="s">
        <v>7048</v>
      </c>
      <c r="C2090" s="5" t="s">
        <v>7049</v>
      </c>
      <c r="D2090" s="5" t="s">
        <v>6680</v>
      </c>
      <c r="E2090" s="5" t="s">
        <v>6681</v>
      </c>
      <c r="F2090" s="10">
        <v>1916</v>
      </c>
      <c r="G2090" s="10" t="s">
        <v>68</v>
      </c>
      <c r="H2090" s="10"/>
      <c r="I2090" s="10">
        <v>1100</v>
      </c>
      <c r="J2090" s="10" t="s">
        <v>17</v>
      </c>
      <c r="K2090" s="10"/>
      <c r="L2090" s="10" t="s">
        <v>22</v>
      </c>
      <c r="M2090" s="11">
        <v>2</v>
      </c>
      <c r="N2090" s="10">
        <v>2</v>
      </c>
      <c r="O2090" s="12" t="s">
        <v>7050</v>
      </c>
      <c r="P2090" s="11">
        <f ca="1">IFERROR(__xludf.DUMMYFUNCTION("COUNTA(SPLIT(Q2090,"" ""))"),198)</f>
        <v>198</v>
      </c>
      <c r="Q2090" s="11">
        <v>12</v>
      </c>
      <c r="R2090" s="11">
        <f ca="1">IFERROR(__xludf.DUMMYFUNCTION("COUNTA(SPLIT($Q2090,CHAR(10),FALSE))"),3)</f>
        <v>3</v>
      </c>
      <c r="S2090" s="2">
        <v>-2.57819069</v>
      </c>
      <c r="T2090" s="2">
        <v>0.50816153200000003</v>
      </c>
      <c r="U2090" s="2">
        <v>66.930000000000007</v>
      </c>
      <c r="V2090" s="2">
        <v>8.08</v>
      </c>
      <c r="W2090" s="2">
        <v>7.3</v>
      </c>
      <c r="X2090" s="2">
        <v>10</v>
      </c>
      <c r="Y2090" s="2">
        <v>8.24</v>
      </c>
      <c r="Z2090" s="2">
        <v>0.22524</v>
      </c>
      <c r="AA2090" s="2">
        <v>0.21176</v>
      </c>
      <c r="AB2090" s="2">
        <v>16.757807540000002</v>
      </c>
    </row>
    <row r="2091" spans="1:28" x14ac:dyDescent="0.2">
      <c r="A2091" s="8">
        <v>3901</v>
      </c>
      <c r="B2091" s="5" t="s">
        <v>6571</v>
      </c>
      <c r="C2091" s="5" t="s">
        <v>7051</v>
      </c>
      <c r="D2091" s="5" t="s">
        <v>6275</v>
      </c>
      <c r="E2091" s="5" t="s">
        <v>6276</v>
      </c>
      <c r="F2091" s="10">
        <v>1916</v>
      </c>
      <c r="G2091" s="10" t="s">
        <v>16</v>
      </c>
      <c r="H2091" s="10"/>
      <c r="I2091" s="10">
        <v>1100</v>
      </c>
      <c r="J2091" s="10" t="s">
        <v>17</v>
      </c>
      <c r="K2091" s="10"/>
      <c r="L2091" s="10" t="s">
        <v>18</v>
      </c>
      <c r="M2091" s="11">
        <v>1</v>
      </c>
      <c r="N2091" s="10">
        <v>1</v>
      </c>
      <c r="O2091" s="12" t="s">
        <v>7052</v>
      </c>
      <c r="P2091" s="11">
        <f ca="1">IFERROR(__xludf.DUMMYFUNCTION("COUNTA(SPLIT(Q2091,"" ""))"),179)</f>
        <v>179</v>
      </c>
      <c r="Q2091" s="11">
        <v>6</v>
      </c>
      <c r="R2091" s="11">
        <f ca="1">IFERROR(__xludf.DUMMYFUNCTION("COUNTA(SPLIT($Q2091,CHAR(10),FALSE))"),1)</f>
        <v>1</v>
      </c>
      <c r="S2091" s="2">
        <v>-1.9690283040000001</v>
      </c>
      <c r="T2091" s="2">
        <v>0.48330265900000002</v>
      </c>
      <c r="U2091" s="2">
        <v>63.1</v>
      </c>
      <c r="V2091" s="2">
        <v>11.95</v>
      </c>
      <c r="W2091" s="2">
        <v>13.47</v>
      </c>
      <c r="X2091" s="2">
        <v>12</v>
      </c>
      <c r="Y2091" s="2">
        <v>7.58</v>
      </c>
      <c r="Z2091" s="2">
        <v>0.22245999999999999</v>
      </c>
      <c r="AA2091" s="2">
        <v>0.23055999999999999</v>
      </c>
      <c r="AB2091" s="2">
        <v>12.061197809999999</v>
      </c>
    </row>
    <row r="2092" spans="1:28" x14ac:dyDescent="0.2">
      <c r="A2092" s="8">
        <v>3903</v>
      </c>
      <c r="B2092" s="5" t="s">
        <v>7053</v>
      </c>
      <c r="C2092" s="5" t="s">
        <v>7054</v>
      </c>
      <c r="D2092" s="5"/>
      <c r="E2092" s="5" t="s">
        <v>7055</v>
      </c>
      <c r="F2092" s="10">
        <v>1916</v>
      </c>
      <c r="G2092" s="10" t="s">
        <v>68</v>
      </c>
      <c r="H2092" s="10"/>
      <c r="I2092" s="10">
        <v>1300</v>
      </c>
      <c r="J2092" s="10" t="s">
        <v>17</v>
      </c>
      <c r="K2092" s="10"/>
      <c r="L2092" s="10" t="s">
        <v>18</v>
      </c>
      <c r="M2092" s="11">
        <v>1</v>
      </c>
      <c r="N2092" s="10">
        <v>1</v>
      </c>
      <c r="O2092" s="12" t="s">
        <v>7056</v>
      </c>
      <c r="P2092" s="11">
        <f ca="1">IFERROR(__xludf.DUMMYFUNCTION("COUNTA(SPLIT(Q2092,"" ""))"),199)</f>
        <v>199</v>
      </c>
      <c r="Q2092" s="11">
        <v>10</v>
      </c>
      <c r="R2092" s="11">
        <f ca="1">IFERROR(__xludf.DUMMYFUNCTION("COUNTA(SPLIT($Q2092,CHAR(10),FALSE))"),4)</f>
        <v>4</v>
      </c>
      <c r="S2092" s="2">
        <v>-1.573385451</v>
      </c>
      <c r="T2092" s="2">
        <v>0.45801853100000001</v>
      </c>
      <c r="U2092" s="2">
        <v>58.02</v>
      </c>
      <c r="V2092" s="2">
        <v>9.89</v>
      </c>
      <c r="W2092" s="2">
        <v>10.29</v>
      </c>
      <c r="X2092" s="2">
        <v>11</v>
      </c>
      <c r="Y2092" s="2">
        <v>8.66</v>
      </c>
      <c r="Z2092" s="2">
        <v>0.24904000000000001</v>
      </c>
      <c r="AA2092" s="2">
        <v>0.21572</v>
      </c>
      <c r="AB2092" s="2">
        <v>13.75679953</v>
      </c>
    </row>
    <row r="2093" spans="1:28" x14ac:dyDescent="0.2">
      <c r="A2093" s="8">
        <v>3904</v>
      </c>
      <c r="B2093" s="5" t="s">
        <v>7053</v>
      </c>
      <c r="C2093" s="5" t="s">
        <v>7057</v>
      </c>
      <c r="D2093" s="5"/>
      <c r="E2093" s="5" t="s">
        <v>7058</v>
      </c>
      <c r="F2093" s="10">
        <v>1916</v>
      </c>
      <c r="G2093" s="10" t="s">
        <v>68</v>
      </c>
      <c r="H2093" s="10"/>
      <c r="I2093" s="10">
        <v>1100</v>
      </c>
      <c r="J2093" s="10" t="s">
        <v>17</v>
      </c>
      <c r="K2093" s="10"/>
      <c r="L2093" s="10" t="s">
        <v>22</v>
      </c>
      <c r="M2093" s="11">
        <v>2</v>
      </c>
      <c r="N2093" s="10">
        <v>2</v>
      </c>
      <c r="O2093" s="12" t="s">
        <v>7059</v>
      </c>
      <c r="P2093" s="11">
        <f ca="1">IFERROR(__xludf.DUMMYFUNCTION("COUNTA(SPLIT(Q2093,"" ""))"),197)</f>
        <v>197</v>
      </c>
      <c r="Q2093" s="11">
        <v>10</v>
      </c>
      <c r="R2093" s="11">
        <f ca="1">IFERROR(__xludf.DUMMYFUNCTION("COUNTA(SPLIT($Q2093,CHAR(10),FALSE))"),4)</f>
        <v>4</v>
      </c>
      <c r="S2093" s="2">
        <v>-1.7530415340000001</v>
      </c>
      <c r="T2093" s="2">
        <v>0.48968308199999999</v>
      </c>
      <c r="U2093" s="2">
        <v>65.13</v>
      </c>
      <c r="V2093" s="2">
        <v>9.14</v>
      </c>
      <c r="W2093" s="2">
        <v>10.87</v>
      </c>
      <c r="X2093" s="2">
        <v>11</v>
      </c>
      <c r="Y2093" s="2">
        <v>8.65</v>
      </c>
      <c r="Z2093" s="2">
        <v>0.21010000000000001</v>
      </c>
      <c r="AA2093" s="2">
        <v>0.16966000000000001</v>
      </c>
      <c r="AB2093" s="2">
        <v>11.79951528</v>
      </c>
    </row>
    <row r="2094" spans="1:28" x14ac:dyDescent="0.2">
      <c r="A2094" s="8">
        <v>3905</v>
      </c>
      <c r="B2094" s="5" t="s">
        <v>7060</v>
      </c>
      <c r="C2094" s="5" t="s">
        <v>7061</v>
      </c>
      <c r="D2094" s="5" t="s">
        <v>7017</v>
      </c>
      <c r="E2094" s="5" t="s">
        <v>7062</v>
      </c>
      <c r="F2094" s="10">
        <v>1916</v>
      </c>
      <c r="G2094" s="10" t="s">
        <v>68</v>
      </c>
      <c r="H2094" s="10"/>
      <c r="I2094" s="10">
        <v>1300</v>
      </c>
      <c r="J2094" s="10" t="s">
        <v>17</v>
      </c>
      <c r="K2094" s="10"/>
      <c r="L2094" s="10" t="s">
        <v>22</v>
      </c>
      <c r="M2094" s="11">
        <v>2</v>
      </c>
      <c r="N2094" s="10">
        <v>2</v>
      </c>
      <c r="O2094" s="12" t="s">
        <v>7063</v>
      </c>
      <c r="P2094" s="11">
        <f ca="1">IFERROR(__xludf.DUMMYFUNCTION("COUNTA(SPLIT(Q2094,"" ""))"),169)</f>
        <v>169</v>
      </c>
      <c r="Q2094" s="11">
        <v>7</v>
      </c>
      <c r="R2094" s="11">
        <f ca="1">IFERROR(__xludf.DUMMYFUNCTION("COUNTA(SPLIT($Q2094,CHAR(10),FALSE))"),3)</f>
        <v>3</v>
      </c>
      <c r="S2094" s="2">
        <v>-1.171332861</v>
      </c>
      <c r="T2094" s="2">
        <v>0.49541848599999999</v>
      </c>
      <c r="U2094" s="2">
        <v>44.01</v>
      </c>
      <c r="V2094" s="2">
        <v>13.19</v>
      </c>
      <c r="W2094" s="2">
        <v>13.07</v>
      </c>
      <c r="X2094" s="2">
        <v>14</v>
      </c>
      <c r="Y2094" s="2">
        <v>9.56</v>
      </c>
      <c r="Z2094" s="2">
        <v>0.22403000000000001</v>
      </c>
      <c r="AA2094" s="2">
        <v>0.23673</v>
      </c>
      <c r="AB2094" s="2">
        <v>10.97270009</v>
      </c>
    </row>
    <row r="2095" spans="1:28" x14ac:dyDescent="0.2">
      <c r="A2095" s="8">
        <v>3906</v>
      </c>
      <c r="B2095" s="5" t="s">
        <v>7060</v>
      </c>
      <c r="C2095" s="5" t="s">
        <v>7064</v>
      </c>
      <c r="D2095" s="5" t="s">
        <v>7017</v>
      </c>
      <c r="E2095" s="5" t="s">
        <v>7062</v>
      </c>
      <c r="F2095" s="10">
        <v>1916</v>
      </c>
      <c r="G2095" s="10" t="s">
        <v>68</v>
      </c>
      <c r="H2095" s="10"/>
      <c r="I2095" s="10">
        <v>1300</v>
      </c>
      <c r="J2095" s="10" t="s">
        <v>17</v>
      </c>
      <c r="K2095" s="10"/>
      <c r="L2095" s="10" t="s">
        <v>22</v>
      </c>
      <c r="M2095" s="11">
        <v>2</v>
      </c>
      <c r="N2095" s="10">
        <v>1.5</v>
      </c>
      <c r="O2095" s="12" t="s">
        <v>7065</v>
      </c>
      <c r="P2095" s="11">
        <f ca="1">IFERROR(__xludf.DUMMYFUNCTION("COUNTA(SPLIT(Q2095,"" ""))"),173)</f>
        <v>173</v>
      </c>
      <c r="Q2095" s="11">
        <v>6</v>
      </c>
      <c r="R2095" s="11">
        <f ca="1">IFERROR(__xludf.DUMMYFUNCTION("COUNTA(SPLIT($Q2095,CHAR(10),FALSE))"),4)</f>
        <v>4</v>
      </c>
      <c r="S2095" s="2">
        <v>-1.0579715190000001</v>
      </c>
      <c r="T2095" s="2">
        <v>0.46083817999999999</v>
      </c>
      <c r="U2095" s="2">
        <v>57.37</v>
      </c>
      <c r="V2095" s="2">
        <v>12.54</v>
      </c>
      <c r="W2095" s="2">
        <v>13.26</v>
      </c>
      <c r="X2095" s="2">
        <v>14</v>
      </c>
      <c r="Y2095" s="2">
        <v>8.5</v>
      </c>
      <c r="Z2095" s="2">
        <v>0.12285</v>
      </c>
      <c r="AA2095" s="2">
        <v>0.13589000000000001</v>
      </c>
      <c r="AB2095" s="2">
        <v>15.109241900000001</v>
      </c>
    </row>
    <row r="2096" spans="1:28" x14ac:dyDescent="0.2">
      <c r="A2096" s="8">
        <v>3908</v>
      </c>
      <c r="B2096" s="5" t="s">
        <v>7066</v>
      </c>
      <c r="C2096" s="5" t="s">
        <v>7067</v>
      </c>
      <c r="D2096" s="5" t="s">
        <v>6680</v>
      </c>
      <c r="E2096" s="5" t="s">
        <v>6681</v>
      </c>
      <c r="F2096" s="10">
        <v>1916</v>
      </c>
      <c r="G2096" s="10" t="s">
        <v>68</v>
      </c>
      <c r="H2096" s="10"/>
      <c r="I2096" s="10">
        <v>1100</v>
      </c>
      <c r="J2096" s="10" t="s">
        <v>17</v>
      </c>
      <c r="K2096" s="10"/>
      <c r="L2096" s="10" t="s">
        <v>22</v>
      </c>
      <c r="M2096" s="11">
        <v>2</v>
      </c>
      <c r="N2096" s="10">
        <v>2</v>
      </c>
      <c r="O2096" s="12" t="s">
        <v>7068</v>
      </c>
      <c r="P2096" s="11">
        <f ca="1">IFERROR(__xludf.DUMMYFUNCTION("COUNTA(SPLIT(Q2096,"" ""))"),192)</f>
        <v>192</v>
      </c>
      <c r="Q2096" s="11">
        <v>8</v>
      </c>
      <c r="R2096" s="11">
        <f ca="1">IFERROR(__xludf.DUMMYFUNCTION("COUNTA(SPLIT($Q2096,CHAR(10),FALSE))"),4)</f>
        <v>4</v>
      </c>
      <c r="S2096" s="2">
        <v>-1.8105528129999999</v>
      </c>
      <c r="T2096" s="2">
        <v>0.49672961300000001</v>
      </c>
      <c r="U2096" s="2">
        <v>66.69</v>
      </c>
      <c r="V2096" s="2">
        <v>10.01</v>
      </c>
      <c r="W2096" s="2">
        <v>10.68</v>
      </c>
      <c r="X2096" s="2">
        <v>10</v>
      </c>
      <c r="Y2096" s="2">
        <v>7.44</v>
      </c>
      <c r="Z2096" s="2">
        <v>0.17771999999999999</v>
      </c>
      <c r="AA2096" s="2">
        <v>0.16866</v>
      </c>
      <c r="AB2096" s="2">
        <v>12.124390289999999</v>
      </c>
    </row>
    <row r="2097" spans="1:28" x14ac:dyDescent="0.2">
      <c r="A2097" s="8">
        <v>3910</v>
      </c>
      <c r="B2097" s="5" t="s">
        <v>6446</v>
      </c>
      <c r="C2097" s="5" t="s">
        <v>7069</v>
      </c>
      <c r="D2097" s="5"/>
      <c r="E2097" s="5" t="s">
        <v>7070</v>
      </c>
      <c r="F2097" s="10">
        <v>1916</v>
      </c>
      <c r="G2097" s="10" t="s">
        <v>16</v>
      </c>
      <c r="H2097" s="10"/>
      <c r="I2097" s="10">
        <v>700</v>
      </c>
      <c r="J2097" s="10" t="s">
        <v>17</v>
      </c>
      <c r="K2097" s="10"/>
      <c r="L2097" s="10" t="s">
        <v>18</v>
      </c>
      <c r="M2097" s="11">
        <v>1</v>
      </c>
      <c r="N2097" s="10">
        <v>1</v>
      </c>
      <c r="O2097" s="12" t="s">
        <v>7071</v>
      </c>
      <c r="P2097" s="11">
        <f ca="1">IFERROR(__xludf.DUMMYFUNCTION("COUNTA(SPLIT(Q2097,"" ""))"),197)</f>
        <v>197</v>
      </c>
      <c r="Q2097" s="11">
        <v>12</v>
      </c>
      <c r="R2097" s="11">
        <f ca="1">IFERROR(__xludf.DUMMYFUNCTION("COUNTA(SPLIT($Q2097,CHAR(10),FALSE))"),1)</f>
        <v>1</v>
      </c>
      <c r="S2097" s="2">
        <v>-1.194476673</v>
      </c>
      <c r="T2097" s="2">
        <v>0.45818866000000003</v>
      </c>
      <c r="U2097" s="2">
        <v>88.2</v>
      </c>
      <c r="V2097" s="2">
        <v>4.45</v>
      </c>
      <c r="W2097" s="2">
        <v>5.3</v>
      </c>
      <c r="X2097" s="2">
        <v>7</v>
      </c>
      <c r="Y2097" s="2">
        <v>5.62</v>
      </c>
      <c r="Z2097" s="2">
        <v>0.10385999999999999</v>
      </c>
      <c r="AA2097" s="2">
        <v>8.1189999999999998E-2</v>
      </c>
      <c r="AB2097" s="2">
        <v>25.984660340000001</v>
      </c>
    </row>
    <row r="2098" spans="1:28" x14ac:dyDescent="0.2">
      <c r="A2098" s="8">
        <v>3911</v>
      </c>
      <c r="B2098" s="5" t="s">
        <v>6446</v>
      </c>
      <c r="C2098" s="5" t="s">
        <v>7072</v>
      </c>
      <c r="D2098" s="5" t="s">
        <v>2855</v>
      </c>
      <c r="E2098" s="5" t="s">
        <v>7073</v>
      </c>
      <c r="F2098" s="10">
        <v>1916</v>
      </c>
      <c r="G2098" s="10" t="s">
        <v>16</v>
      </c>
      <c r="H2098" s="10"/>
      <c r="I2098" s="10">
        <v>900</v>
      </c>
      <c r="J2098" s="10" t="s">
        <v>17</v>
      </c>
      <c r="K2098" s="10"/>
      <c r="L2098" s="10" t="s">
        <v>18</v>
      </c>
      <c r="M2098" s="11">
        <v>1</v>
      </c>
      <c r="N2098" s="10">
        <v>1</v>
      </c>
      <c r="O2098" s="12" t="s">
        <v>7074</v>
      </c>
      <c r="P2098" s="11">
        <f ca="1">IFERROR(__xludf.DUMMYFUNCTION("COUNTA(SPLIT(Q2098,"" ""))"),177)</f>
        <v>177</v>
      </c>
      <c r="Q2098" s="11">
        <v>9</v>
      </c>
      <c r="R2098" s="11">
        <f ca="1">IFERROR(__xludf.DUMMYFUNCTION("COUNTA(SPLIT($Q2098,CHAR(10),FALSE))"),3)</f>
        <v>3</v>
      </c>
      <c r="S2098" s="2">
        <v>-1.0450671229999999</v>
      </c>
      <c r="T2098" s="2">
        <v>0.48361980199999999</v>
      </c>
      <c r="U2098" s="2">
        <v>76.5</v>
      </c>
      <c r="V2098" s="2">
        <v>7.5</v>
      </c>
      <c r="W2098" s="2">
        <v>8.1300000000000008</v>
      </c>
      <c r="X2098" s="2">
        <v>7</v>
      </c>
      <c r="Y2098" s="2">
        <v>6.3</v>
      </c>
      <c r="Z2098" s="2">
        <v>9.7670000000000007E-2</v>
      </c>
      <c r="AA2098" s="2">
        <v>0.10181</v>
      </c>
      <c r="AB2098" s="2">
        <v>13.666941680000001</v>
      </c>
    </row>
    <row r="2099" spans="1:28" x14ac:dyDescent="0.2">
      <c r="A2099" s="8">
        <v>3912</v>
      </c>
      <c r="B2099" s="5" t="s">
        <v>7075</v>
      </c>
      <c r="C2099" s="5" t="s">
        <v>7076</v>
      </c>
      <c r="D2099" s="5" t="s">
        <v>7077</v>
      </c>
      <c r="E2099" s="5" t="s">
        <v>7078</v>
      </c>
      <c r="F2099" s="10">
        <v>1916</v>
      </c>
      <c r="G2099" s="10" t="s">
        <v>16</v>
      </c>
      <c r="H2099" s="10"/>
      <c r="I2099" s="10">
        <v>1100</v>
      </c>
      <c r="J2099" s="10" t="s">
        <v>17</v>
      </c>
      <c r="K2099" s="10"/>
      <c r="L2099" s="10" t="s">
        <v>18</v>
      </c>
      <c r="M2099" s="11">
        <v>1</v>
      </c>
      <c r="N2099" s="10">
        <v>1</v>
      </c>
      <c r="O2099" s="12" t="s">
        <v>7079</v>
      </c>
      <c r="P2099" s="11">
        <f ca="1">IFERROR(__xludf.DUMMYFUNCTION("COUNTA(SPLIT(Q2099,"" ""))"),149)</f>
        <v>149</v>
      </c>
      <c r="Q2099" s="11">
        <v>6</v>
      </c>
      <c r="R2099" s="11">
        <f ca="1">IFERROR(__xludf.DUMMYFUNCTION("COUNTA(SPLIT($Q2099,CHAR(10),FALSE))"),2)</f>
        <v>2</v>
      </c>
      <c r="S2099" s="2">
        <v>-1.940968083</v>
      </c>
      <c r="T2099" s="2">
        <v>0.53106929800000002</v>
      </c>
      <c r="U2099" s="2">
        <v>61.33</v>
      </c>
      <c r="V2099" s="2">
        <v>10.92</v>
      </c>
      <c r="W2099" s="2">
        <v>11.38</v>
      </c>
      <c r="X2099" s="2">
        <v>12</v>
      </c>
      <c r="Y2099" s="2">
        <v>6.77</v>
      </c>
      <c r="Z2099" s="2">
        <v>0.17055999999999999</v>
      </c>
      <c r="AA2099" s="2">
        <v>0.19964999999999999</v>
      </c>
      <c r="AB2099" s="2">
        <v>16.61747544</v>
      </c>
    </row>
    <row r="2100" spans="1:28" x14ac:dyDescent="0.2">
      <c r="A2100" s="8">
        <v>3913</v>
      </c>
      <c r="B2100" s="5" t="s">
        <v>6558</v>
      </c>
      <c r="C2100" s="5" t="s">
        <v>7080</v>
      </c>
      <c r="D2100" s="5" t="s">
        <v>6275</v>
      </c>
      <c r="E2100" s="5" t="s">
        <v>6276</v>
      </c>
      <c r="F2100" s="10">
        <v>1916</v>
      </c>
      <c r="G2100" s="10" t="s">
        <v>16</v>
      </c>
      <c r="H2100" s="10"/>
      <c r="I2100" s="10">
        <v>1100</v>
      </c>
      <c r="J2100" s="10" t="s">
        <v>51</v>
      </c>
      <c r="K2100" s="10"/>
      <c r="L2100" s="10" t="s">
        <v>22</v>
      </c>
      <c r="M2100" s="11">
        <v>2</v>
      </c>
      <c r="N2100" s="10">
        <v>1.5</v>
      </c>
      <c r="O2100" s="12" t="s">
        <v>7081</v>
      </c>
      <c r="P2100" s="11">
        <f ca="1">IFERROR(__xludf.DUMMYFUNCTION("COUNTA(SPLIT(Q2100,"" ""))"),147)</f>
        <v>147</v>
      </c>
      <c r="Q2100" s="11">
        <v>5</v>
      </c>
      <c r="R2100" s="11">
        <f ca="1">IFERROR(__xludf.DUMMYFUNCTION("COUNTA(SPLIT($Q2100,CHAR(10),FALSE))"),1)</f>
        <v>1</v>
      </c>
      <c r="S2100" s="2">
        <v>-2.0172130799999999</v>
      </c>
      <c r="T2100" s="2">
        <v>0.48669127400000001</v>
      </c>
      <c r="U2100" s="2">
        <v>72.180000000000007</v>
      </c>
      <c r="V2100" s="2">
        <v>7.85</v>
      </c>
      <c r="W2100" s="2">
        <v>7.66</v>
      </c>
      <c r="X2100" s="2">
        <v>10</v>
      </c>
      <c r="Y2100" s="2">
        <v>7.83</v>
      </c>
      <c r="Z2100" s="2">
        <v>0.29170000000000001</v>
      </c>
      <c r="AA2100" s="2">
        <v>0.32819999999999999</v>
      </c>
      <c r="AB2100" s="2">
        <v>12.295037130000001</v>
      </c>
    </row>
    <row r="2101" spans="1:28" x14ac:dyDescent="0.2">
      <c r="A2101" s="8">
        <v>3930</v>
      </c>
      <c r="B2101" s="5" t="s">
        <v>7082</v>
      </c>
      <c r="C2101" s="5" t="s">
        <v>7083</v>
      </c>
      <c r="D2101" s="5" t="s">
        <v>7084</v>
      </c>
      <c r="E2101" s="5" t="s">
        <v>7085</v>
      </c>
      <c r="F2101" s="10">
        <v>1915</v>
      </c>
      <c r="G2101" s="10" t="s">
        <v>68</v>
      </c>
      <c r="H2101" s="10"/>
      <c r="I2101" s="10">
        <v>1100</v>
      </c>
      <c r="J2101" s="10" t="s">
        <v>17</v>
      </c>
      <c r="K2101" s="10"/>
      <c r="L2101" s="10" t="s">
        <v>22</v>
      </c>
      <c r="M2101" s="11">
        <v>2</v>
      </c>
      <c r="N2101" s="10">
        <v>1.5</v>
      </c>
      <c r="O2101" s="12" t="s">
        <v>7086</v>
      </c>
      <c r="P2101" s="11">
        <f ca="1">IFERROR(__xludf.DUMMYFUNCTION("COUNTA(SPLIT(Q2101,"" ""))"),194)</f>
        <v>194</v>
      </c>
      <c r="Q2101" s="11">
        <v>10</v>
      </c>
      <c r="R2101" s="11">
        <f ca="1">IFERROR(__xludf.DUMMYFUNCTION("COUNTA(SPLIT($Q2101,CHAR(10),FALSE))"),2)</f>
        <v>2</v>
      </c>
      <c r="S2101" s="2">
        <v>-2.5244513529999999</v>
      </c>
      <c r="T2101" s="2">
        <v>0.51222269499999995</v>
      </c>
      <c r="U2101" s="2">
        <v>41.7</v>
      </c>
      <c r="V2101" s="2">
        <v>12.29</v>
      </c>
      <c r="W2101" s="2">
        <v>12.23</v>
      </c>
      <c r="X2101" s="2">
        <v>15</v>
      </c>
      <c r="Y2101" s="2">
        <v>9.8699999999999992</v>
      </c>
      <c r="Z2101" s="2">
        <v>0.28038999999999997</v>
      </c>
      <c r="AA2101" s="2">
        <v>0.26106000000000001</v>
      </c>
      <c r="AB2101" s="2">
        <v>9.8452719710000007</v>
      </c>
    </row>
    <row r="2102" spans="1:28" x14ac:dyDescent="0.2">
      <c r="A2102" s="8">
        <v>3960</v>
      </c>
      <c r="B2102" s="5" t="s">
        <v>7087</v>
      </c>
      <c r="C2102" s="5" t="s">
        <v>7088</v>
      </c>
      <c r="D2102" s="5" t="s">
        <v>7084</v>
      </c>
      <c r="E2102" s="5" t="s">
        <v>7089</v>
      </c>
      <c r="F2102" s="10">
        <v>1915</v>
      </c>
      <c r="G2102" s="10" t="s">
        <v>68</v>
      </c>
      <c r="H2102" s="10"/>
      <c r="I2102" s="10">
        <v>1300</v>
      </c>
      <c r="J2102" s="10" t="s">
        <v>17</v>
      </c>
      <c r="K2102" s="10"/>
      <c r="L2102" s="10" t="s">
        <v>30</v>
      </c>
      <c r="M2102" s="11">
        <v>3</v>
      </c>
      <c r="N2102" s="10">
        <v>2.5</v>
      </c>
      <c r="O2102" s="12" t="s">
        <v>7090</v>
      </c>
      <c r="P2102" s="11">
        <f ca="1">IFERROR(__xludf.DUMMYFUNCTION("COUNTA(SPLIT(Q2102,"" ""))"),182)</f>
        <v>182</v>
      </c>
      <c r="Q2102" s="11">
        <v>8</v>
      </c>
      <c r="R2102" s="11">
        <f ca="1">IFERROR(__xludf.DUMMYFUNCTION("COUNTA(SPLIT($Q2102,CHAR(10),FALSE))"),5)</f>
        <v>5</v>
      </c>
      <c r="S2102" s="2">
        <v>-2.984168028</v>
      </c>
      <c r="T2102" s="2">
        <v>0.53975395999999998</v>
      </c>
      <c r="U2102" s="2">
        <v>15.74</v>
      </c>
      <c r="V2102" s="2">
        <v>20.16</v>
      </c>
      <c r="W2102" s="2">
        <v>21.82</v>
      </c>
      <c r="X2102" s="2">
        <v>18</v>
      </c>
      <c r="Y2102" s="2">
        <v>10.54</v>
      </c>
      <c r="Z2102" s="2">
        <v>0.37285000000000001</v>
      </c>
      <c r="AA2102" s="2">
        <v>0.37419999999999998</v>
      </c>
      <c r="AB2102" s="2">
        <v>1.34741471</v>
      </c>
    </row>
    <row r="2103" spans="1:28" x14ac:dyDescent="0.2">
      <c r="A2103" s="8">
        <v>3969</v>
      </c>
      <c r="B2103" s="5" t="s">
        <v>7091</v>
      </c>
      <c r="C2103" s="5" t="s">
        <v>7092</v>
      </c>
      <c r="D2103" s="5"/>
      <c r="E2103" s="5" t="s">
        <v>7093</v>
      </c>
      <c r="F2103" s="10">
        <v>1915</v>
      </c>
      <c r="G2103" s="10" t="s">
        <v>68</v>
      </c>
      <c r="H2103" s="10"/>
      <c r="I2103" s="10">
        <v>1100</v>
      </c>
      <c r="J2103" s="10" t="s">
        <v>17</v>
      </c>
      <c r="K2103" s="10"/>
      <c r="L2103" s="10" t="s">
        <v>22</v>
      </c>
      <c r="M2103" s="11">
        <v>2</v>
      </c>
      <c r="N2103" s="10">
        <v>1.5</v>
      </c>
      <c r="O2103" s="12" t="s">
        <v>7094</v>
      </c>
      <c r="P2103" s="11">
        <f ca="1">IFERROR(__xludf.DUMMYFUNCTION("COUNTA(SPLIT(Q2103,"" ""))"),186)</f>
        <v>186</v>
      </c>
      <c r="Q2103" s="11">
        <v>10</v>
      </c>
      <c r="R2103" s="11">
        <f ca="1">IFERROR(__xludf.DUMMYFUNCTION("COUNTA(SPLIT($Q2103,CHAR(10),FALSE))"),2)</f>
        <v>2</v>
      </c>
      <c r="S2103" s="2">
        <v>-2.585436005</v>
      </c>
      <c r="T2103" s="2">
        <v>0.49788514099999998</v>
      </c>
      <c r="U2103" s="2">
        <v>67.94</v>
      </c>
      <c r="V2103" s="2">
        <v>8.5500000000000007</v>
      </c>
      <c r="W2103" s="2">
        <v>9.9</v>
      </c>
      <c r="X2103" s="2">
        <v>11</v>
      </c>
      <c r="Y2103" s="2">
        <v>7.63</v>
      </c>
      <c r="Z2103" s="2">
        <v>0.23618</v>
      </c>
      <c r="AA2103" s="2">
        <v>0.23152</v>
      </c>
      <c r="AB2103" s="2">
        <v>16.908722690000001</v>
      </c>
    </row>
    <row r="2104" spans="1:28" x14ac:dyDescent="0.2">
      <c r="A2104" s="8">
        <v>3977</v>
      </c>
      <c r="B2104" s="5" t="s">
        <v>7095</v>
      </c>
      <c r="C2104" s="5" t="s">
        <v>7096</v>
      </c>
      <c r="D2104" s="5" t="s">
        <v>7097</v>
      </c>
      <c r="E2104" s="5" t="s">
        <v>7098</v>
      </c>
      <c r="F2104" s="10">
        <v>1915</v>
      </c>
      <c r="G2104" s="10" t="s">
        <v>68</v>
      </c>
      <c r="H2104" s="10"/>
      <c r="I2104" s="10">
        <v>1300</v>
      </c>
      <c r="J2104" s="10" t="s">
        <v>17</v>
      </c>
      <c r="K2104" s="10"/>
      <c r="L2104" s="10" t="s">
        <v>22</v>
      </c>
      <c r="M2104" s="11">
        <v>2</v>
      </c>
      <c r="N2104" s="10">
        <v>2</v>
      </c>
      <c r="O2104" s="12" t="s">
        <v>7099</v>
      </c>
      <c r="P2104" s="11">
        <f ca="1">IFERROR(__xludf.DUMMYFUNCTION("COUNTA(SPLIT(Q2104,"" ""))"),192)</f>
        <v>192</v>
      </c>
      <c r="Q2104" s="11">
        <v>9</v>
      </c>
      <c r="R2104" s="11">
        <f ca="1">IFERROR(__xludf.DUMMYFUNCTION("COUNTA(SPLIT($Q2104,CHAR(10),FALSE))"),2)</f>
        <v>2</v>
      </c>
      <c r="S2104" s="2">
        <v>-2.7236590770000002</v>
      </c>
      <c r="T2104" s="2">
        <v>0.49988817000000002</v>
      </c>
      <c r="U2104" s="2">
        <v>60.33</v>
      </c>
      <c r="V2104" s="2">
        <v>10.23</v>
      </c>
      <c r="W2104" s="2">
        <v>10.43</v>
      </c>
      <c r="X2104" s="2">
        <v>11</v>
      </c>
      <c r="Y2104" s="2">
        <v>9.16</v>
      </c>
      <c r="Z2104" s="2">
        <v>0.15703</v>
      </c>
      <c r="AA2104" s="2">
        <v>0.13797999999999999</v>
      </c>
      <c r="AB2104" s="2">
        <v>21.53652933</v>
      </c>
    </row>
    <row r="2105" spans="1:28" x14ac:dyDescent="0.2">
      <c r="A2105" s="8">
        <v>3979</v>
      </c>
      <c r="B2105" s="5" t="s">
        <v>7100</v>
      </c>
      <c r="C2105" s="5" t="s">
        <v>7101</v>
      </c>
      <c r="D2105" s="5" t="s">
        <v>7102</v>
      </c>
      <c r="E2105" s="5" t="s">
        <v>7103</v>
      </c>
      <c r="F2105" s="10">
        <v>1915</v>
      </c>
      <c r="G2105" s="10" t="s">
        <v>68</v>
      </c>
      <c r="H2105" s="10"/>
      <c r="I2105" s="10">
        <v>1100</v>
      </c>
      <c r="J2105" s="10" t="s">
        <v>17</v>
      </c>
      <c r="K2105" s="10"/>
      <c r="L2105" s="10" t="s">
        <v>22</v>
      </c>
      <c r="M2105" s="11">
        <v>2</v>
      </c>
      <c r="N2105" s="10">
        <v>2</v>
      </c>
      <c r="O2105" s="12" t="s">
        <v>7104</v>
      </c>
      <c r="P2105" s="11">
        <f ca="1">IFERROR(__xludf.DUMMYFUNCTION("COUNTA(SPLIT(Q2105,"" ""))"),183)</f>
        <v>183</v>
      </c>
      <c r="Q2105" s="11">
        <v>8</v>
      </c>
      <c r="R2105" s="11">
        <f ca="1">IFERROR(__xludf.DUMMYFUNCTION("COUNTA(SPLIT($Q2105,CHAR(10),FALSE))"),1)</f>
        <v>1</v>
      </c>
      <c r="S2105" s="2">
        <v>-1.708706302</v>
      </c>
      <c r="T2105" s="2">
        <v>0.45909594799999998</v>
      </c>
      <c r="U2105" s="2">
        <v>57.51</v>
      </c>
      <c r="V2105" s="2">
        <v>10.95</v>
      </c>
      <c r="W2105" s="2">
        <v>11.99</v>
      </c>
      <c r="X2105" s="2">
        <v>12</v>
      </c>
      <c r="Y2105" s="2">
        <v>9.15</v>
      </c>
      <c r="Z2105" s="2">
        <v>0.30225999999999997</v>
      </c>
      <c r="AA2105" s="2">
        <v>0.28553000000000001</v>
      </c>
      <c r="AB2105" s="2">
        <v>9.4357106210000001</v>
      </c>
    </row>
    <row r="2106" spans="1:28" x14ac:dyDescent="0.2">
      <c r="A2106" s="8">
        <v>3982</v>
      </c>
      <c r="B2106" s="5" t="s">
        <v>7105</v>
      </c>
      <c r="C2106" s="5" t="s">
        <v>7106</v>
      </c>
      <c r="D2106" s="5" t="s">
        <v>7084</v>
      </c>
      <c r="E2106" s="5" t="s">
        <v>7107</v>
      </c>
      <c r="F2106" s="10">
        <v>1915</v>
      </c>
      <c r="G2106" s="10" t="s">
        <v>68</v>
      </c>
      <c r="H2106" s="10"/>
      <c r="I2106" s="10">
        <v>1300</v>
      </c>
      <c r="J2106" s="10" t="s">
        <v>51</v>
      </c>
      <c r="K2106" s="10"/>
      <c r="L2106" s="10" t="s">
        <v>22</v>
      </c>
      <c r="M2106" s="11">
        <v>2</v>
      </c>
      <c r="N2106" s="10">
        <v>2</v>
      </c>
      <c r="O2106" s="12" t="s">
        <v>7108</v>
      </c>
      <c r="P2106" s="11">
        <f ca="1">IFERROR(__xludf.DUMMYFUNCTION("COUNTA(SPLIT(Q2106,"" ""))"),192)</f>
        <v>192</v>
      </c>
      <c r="Q2106" s="11">
        <v>4</v>
      </c>
      <c r="R2106" s="11">
        <f ca="1">IFERROR(__xludf.DUMMYFUNCTION("COUNTA(SPLIT($Q2106,CHAR(10),FALSE))"),1)</f>
        <v>1</v>
      </c>
      <c r="S2106" s="2">
        <v>-2.3628229090000001</v>
      </c>
      <c r="T2106" s="2">
        <v>0.54507310399999997</v>
      </c>
      <c r="U2106" s="2">
        <v>33.42</v>
      </c>
      <c r="V2106" s="2">
        <v>20.52</v>
      </c>
      <c r="W2106" s="2">
        <v>24.98</v>
      </c>
      <c r="X2106" s="2">
        <v>17</v>
      </c>
      <c r="Y2106" s="2">
        <v>10.54</v>
      </c>
      <c r="Z2106" s="2">
        <v>0.33684999999999998</v>
      </c>
      <c r="AA2106" s="2">
        <v>0.32573000000000002</v>
      </c>
      <c r="AB2106" s="2">
        <v>7.2040450140000001</v>
      </c>
    </row>
    <row r="2107" spans="1:28" x14ac:dyDescent="0.2">
      <c r="A2107" s="8">
        <v>3983</v>
      </c>
      <c r="B2107" s="5" t="s">
        <v>7109</v>
      </c>
      <c r="C2107" s="5" t="s">
        <v>7110</v>
      </c>
      <c r="D2107" s="5" t="s">
        <v>7084</v>
      </c>
      <c r="E2107" s="5" t="s">
        <v>7111</v>
      </c>
      <c r="F2107" s="10">
        <v>1915</v>
      </c>
      <c r="G2107" s="10" t="s">
        <v>68</v>
      </c>
      <c r="H2107" s="10"/>
      <c r="I2107" s="10">
        <v>900</v>
      </c>
      <c r="J2107" s="10" t="s">
        <v>17</v>
      </c>
      <c r="K2107" s="10"/>
      <c r="L2107" s="10" t="s">
        <v>30</v>
      </c>
      <c r="M2107" s="11">
        <v>3</v>
      </c>
      <c r="N2107" s="10">
        <v>2.5</v>
      </c>
      <c r="O2107" s="12" t="s">
        <v>7112</v>
      </c>
      <c r="P2107" s="11">
        <f ca="1">IFERROR(__xludf.DUMMYFUNCTION("COUNTA(SPLIT(Q2107,"" ""))"),191)</f>
        <v>191</v>
      </c>
      <c r="Q2107" s="11">
        <v>11</v>
      </c>
      <c r="R2107" s="11">
        <f ca="1">IFERROR(__xludf.DUMMYFUNCTION("COUNTA(SPLIT($Q2107,CHAR(10),FALSE))"),2)</f>
        <v>2</v>
      </c>
      <c r="S2107" s="2">
        <v>-2.0020549810000001</v>
      </c>
      <c r="T2107" s="2">
        <v>0.49727369399999999</v>
      </c>
      <c r="U2107" s="2">
        <v>52.44</v>
      </c>
      <c r="V2107" s="2">
        <v>10.33</v>
      </c>
      <c r="W2107" s="2">
        <v>9.6199999999999992</v>
      </c>
      <c r="X2107" s="2">
        <v>12</v>
      </c>
      <c r="Y2107" s="2">
        <v>9.07</v>
      </c>
      <c r="Z2107" s="2">
        <v>0.24643000000000001</v>
      </c>
      <c r="AA2107" s="2">
        <v>0.21836</v>
      </c>
      <c r="AB2107" s="2">
        <v>12.721233679999999</v>
      </c>
    </row>
    <row r="2108" spans="1:28" x14ac:dyDescent="0.2">
      <c r="A2108" s="8">
        <v>3984</v>
      </c>
      <c r="B2108" s="5" t="s">
        <v>7113</v>
      </c>
      <c r="C2108" s="5" t="s">
        <v>7114</v>
      </c>
      <c r="D2108" s="5" t="s">
        <v>7115</v>
      </c>
      <c r="E2108" s="5" t="s">
        <v>7116</v>
      </c>
      <c r="F2108" s="10">
        <v>1915</v>
      </c>
      <c r="G2108" s="10" t="s">
        <v>68</v>
      </c>
      <c r="H2108" s="10"/>
      <c r="I2108" s="10">
        <v>1300</v>
      </c>
      <c r="J2108" s="10" t="s">
        <v>17</v>
      </c>
      <c r="K2108" s="10"/>
      <c r="L2108" s="10" t="s">
        <v>22</v>
      </c>
      <c r="M2108" s="11">
        <v>2</v>
      </c>
      <c r="N2108" s="10">
        <v>2</v>
      </c>
      <c r="O2108" s="12" t="s">
        <v>7117</v>
      </c>
      <c r="P2108" s="11">
        <f ca="1">IFERROR(__xludf.DUMMYFUNCTION("COUNTA(SPLIT(Q2108,"" ""))"),139)</f>
        <v>139</v>
      </c>
      <c r="Q2108" s="11">
        <v>3</v>
      </c>
      <c r="R2108" s="11">
        <f ca="1">IFERROR(__xludf.DUMMYFUNCTION("COUNTA(SPLIT($Q2108,CHAR(10),FALSE))"),2)</f>
        <v>2</v>
      </c>
      <c r="S2108" s="2">
        <v>-1.5153225100000001</v>
      </c>
      <c r="T2108" s="2">
        <v>0.48140516999999999</v>
      </c>
      <c r="U2108" s="2">
        <v>34.99</v>
      </c>
      <c r="V2108" s="2">
        <v>19.97</v>
      </c>
      <c r="W2108" s="2">
        <v>23.73</v>
      </c>
      <c r="X2108" s="2">
        <v>15</v>
      </c>
      <c r="Y2108" s="2">
        <v>9.11</v>
      </c>
      <c r="Z2108" s="2">
        <v>0.17297999999999999</v>
      </c>
      <c r="AA2108" s="2">
        <v>0.21231</v>
      </c>
      <c r="AB2108" s="2">
        <v>7.3679984100000002</v>
      </c>
    </row>
    <row r="2109" spans="1:28" x14ac:dyDescent="0.2">
      <c r="A2109" s="8">
        <v>3987</v>
      </c>
      <c r="B2109" s="5" t="s">
        <v>7118</v>
      </c>
      <c r="C2109" s="5" t="s">
        <v>7119</v>
      </c>
      <c r="D2109" s="5" t="s">
        <v>7102</v>
      </c>
      <c r="E2109" s="5" t="s">
        <v>7103</v>
      </c>
      <c r="F2109" s="10">
        <v>1915</v>
      </c>
      <c r="G2109" s="10" t="s">
        <v>68</v>
      </c>
      <c r="H2109" s="10"/>
      <c r="I2109" s="10">
        <v>1100</v>
      </c>
      <c r="J2109" s="10" t="s">
        <v>17</v>
      </c>
      <c r="K2109" s="10"/>
      <c r="L2109" s="10" t="s">
        <v>22</v>
      </c>
      <c r="M2109" s="11">
        <v>2</v>
      </c>
      <c r="N2109" s="10">
        <v>1.5</v>
      </c>
      <c r="O2109" s="12" t="s">
        <v>7120</v>
      </c>
      <c r="P2109" s="11">
        <f ca="1">IFERROR(__xludf.DUMMYFUNCTION("COUNTA(SPLIT(Q2109,"" ""))"),151)</f>
        <v>151</v>
      </c>
      <c r="Q2109" s="11">
        <v>4</v>
      </c>
      <c r="R2109" s="11">
        <f ca="1">IFERROR(__xludf.DUMMYFUNCTION("COUNTA(SPLIT($Q2109,CHAR(10),FALSE))"),1)</f>
        <v>1</v>
      </c>
      <c r="S2109" s="2">
        <v>-2.5008359520000001</v>
      </c>
      <c r="T2109" s="2">
        <v>0.56192750000000002</v>
      </c>
      <c r="U2109" s="2">
        <v>53.05</v>
      </c>
      <c r="V2109" s="2">
        <v>15.3</v>
      </c>
      <c r="W2109" s="2">
        <v>18.510000000000002</v>
      </c>
      <c r="X2109" s="2">
        <v>13</v>
      </c>
      <c r="Y2109" s="2">
        <v>8.9499999999999993</v>
      </c>
      <c r="Z2109" s="2">
        <v>0.17541000000000001</v>
      </c>
      <c r="AA2109" s="2">
        <v>0.18593999999999999</v>
      </c>
      <c r="AB2109" s="2">
        <v>13.07289961</v>
      </c>
    </row>
    <row r="2110" spans="1:28" x14ac:dyDescent="0.2">
      <c r="A2110" s="8">
        <v>3992</v>
      </c>
      <c r="B2110" s="5" t="s">
        <v>7121</v>
      </c>
      <c r="C2110" s="5" t="s">
        <v>7122</v>
      </c>
      <c r="D2110" s="5" t="s">
        <v>7097</v>
      </c>
      <c r="E2110" s="5" t="s">
        <v>7098</v>
      </c>
      <c r="F2110" s="10">
        <v>1915</v>
      </c>
      <c r="G2110" s="10" t="s">
        <v>68</v>
      </c>
      <c r="H2110" s="10"/>
      <c r="I2110" s="10">
        <v>1300</v>
      </c>
      <c r="J2110" s="10" t="s">
        <v>17</v>
      </c>
      <c r="K2110" s="10"/>
      <c r="L2110" s="10" t="s">
        <v>22</v>
      </c>
      <c r="M2110" s="11">
        <v>2</v>
      </c>
      <c r="N2110" s="10">
        <v>2</v>
      </c>
      <c r="O2110" s="12" t="s">
        <v>7123</v>
      </c>
      <c r="P2110" s="11">
        <f ca="1">IFERROR(__xludf.DUMMYFUNCTION("COUNTA(SPLIT(Q2110,"" ""))"),170)</f>
        <v>170</v>
      </c>
      <c r="Q2110" s="11">
        <v>6</v>
      </c>
      <c r="R2110" s="11">
        <f ca="1">IFERROR(__xludf.DUMMYFUNCTION("COUNTA(SPLIT($Q2110,CHAR(10),FALSE))"),2)</f>
        <v>2</v>
      </c>
      <c r="S2110" s="2">
        <v>-2.3673763430000001</v>
      </c>
      <c r="T2110" s="2">
        <v>0.49254606099999998</v>
      </c>
      <c r="U2110" s="2">
        <v>44.33</v>
      </c>
      <c r="V2110" s="2">
        <v>14.16</v>
      </c>
      <c r="W2110" s="2">
        <v>15.19</v>
      </c>
      <c r="X2110" s="2">
        <v>15</v>
      </c>
      <c r="Y2110" s="2">
        <v>9.48</v>
      </c>
      <c r="Z2110" s="2">
        <v>0.18003</v>
      </c>
      <c r="AA2110" s="2">
        <v>0.18479000000000001</v>
      </c>
      <c r="AB2110" s="2">
        <v>11.569065630000001</v>
      </c>
    </row>
    <row r="2111" spans="1:28" x14ac:dyDescent="0.2">
      <c r="A2111" s="8">
        <v>3993</v>
      </c>
      <c r="B2111" s="5" t="s">
        <v>7124</v>
      </c>
      <c r="C2111" s="5" t="s">
        <v>7125</v>
      </c>
      <c r="D2111" s="5" t="s">
        <v>7126</v>
      </c>
      <c r="E2111" s="5" t="s">
        <v>7127</v>
      </c>
      <c r="F2111" s="10">
        <v>1915</v>
      </c>
      <c r="G2111" s="10" t="s">
        <v>68</v>
      </c>
      <c r="H2111" s="10"/>
      <c r="I2111" s="10">
        <v>1100</v>
      </c>
      <c r="J2111" s="10" t="s">
        <v>17</v>
      </c>
      <c r="K2111" s="10"/>
      <c r="L2111" s="10" t="s">
        <v>22</v>
      </c>
      <c r="M2111" s="11">
        <v>2</v>
      </c>
      <c r="N2111" s="10">
        <v>2</v>
      </c>
      <c r="O2111" s="12" t="s">
        <v>7128</v>
      </c>
      <c r="P2111" s="11">
        <f ca="1">IFERROR(__xludf.DUMMYFUNCTION("COUNTA(SPLIT(Q2111,"" ""))"),164)</f>
        <v>164</v>
      </c>
      <c r="Q2111" s="11">
        <v>6</v>
      </c>
      <c r="R2111" s="11">
        <f ca="1">IFERROR(__xludf.DUMMYFUNCTION("COUNTA(SPLIT($Q2111,CHAR(10),FALSE))"),2)</f>
        <v>2</v>
      </c>
      <c r="S2111" s="2">
        <v>-2.6549735980000002</v>
      </c>
      <c r="T2111" s="2">
        <v>0.50247907599999997</v>
      </c>
      <c r="U2111" s="2">
        <v>37.58</v>
      </c>
      <c r="V2111" s="2">
        <v>14.89</v>
      </c>
      <c r="W2111" s="2">
        <v>15.62</v>
      </c>
      <c r="X2111" s="2">
        <v>16</v>
      </c>
      <c r="Y2111" s="2">
        <v>9.9600000000000009</v>
      </c>
      <c r="Z2111" s="2">
        <v>0.26898</v>
      </c>
      <c r="AA2111" s="2">
        <v>0.27200000000000002</v>
      </c>
      <c r="AB2111" s="2">
        <v>5.4368229350000004</v>
      </c>
    </row>
    <row r="2112" spans="1:28" x14ac:dyDescent="0.2">
      <c r="A2112" s="8">
        <v>3996</v>
      </c>
      <c r="B2112" s="5" t="s">
        <v>7129</v>
      </c>
      <c r="C2112" s="5" t="s">
        <v>7130</v>
      </c>
      <c r="D2112" s="5" t="s">
        <v>7131</v>
      </c>
      <c r="E2112" s="5" t="s">
        <v>7132</v>
      </c>
      <c r="F2112" s="10">
        <v>1915</v>
      </c>
      <c r="G2112" s="10" t="s">
        <v>68</v>
      </c>
      <c r="H2112" s="10"/>
      <c r="I2112" s="10">
        <v>900</v>
      </c>
      <c r="J2112" s="10" t="s">
        <v>51</v>
      </c>
      <c r="K2112" s="10"/>
      <c r="L2112" s="10" t="s">
        <v>18</v>
      </c>
      <c r="M2112" s="11">
        <v>1</v>
      </c>
      <c r="N2112" s="10">
        <v>1</v>
      </c>
      <c r="O2112" s="12" t="s">
        <v>7133</v>
      </c>
      <c r="P2112" s="11">
        <f ca="1">IFERROR(__xludf.DUMMYFUNCTION("COUNTA(SPLIT(Q2112,"" ""))"),175)</f>
        <v>175</v>
      </c>
      <c r="Q2112" s="11">
        <v>11</v>
      </c>
      <c r="R2112" s="11">
        <f ca="1">IFERROR(__xludf.DUMMYFUNCTION("COUNTA(SPLIT($Q2112,CHAR(10),FALSE))"),3)</f>
        <v>3</v>
      </c>
      <c r="S2112" s="2">
        <v>-2.149327999</v>
      </c>
      <c r="T2112" s="2">
        <v>0.47672540699999999</v>
      </c>
      <c r="U2112" s="2">
        <v>79.61</v>
      </c>
      <c r="V2112" s="2">
        <v>6.15</v>
      </c>
      <c r="W2112" s="2">
        <v>6.82</v>
      </c>
      <c r="X2112" s="2">
        <v>9</v>
      </c>
      <c r="Y2112" s="2">
        <v>7.38</v>
      </c>
      <c r="Z2112" s="2">
        <v>0.11013000000000001</v>
      </c>
      <c r="AA2112" s="2">
        <v>0.13164999999999999</v>
      </c>
      <c r="AB2112" s="2">
        <v>17.35295537</v>
      </c>
    </row>
    <row r="2113" spans="1:28" x14ac:dyDescent="0.2">
      <c r="A2113" s="8">
        <v>4001</v>
      </c>
      <c r="B2113" s="5" t="s">
        <v>7134</v>
      </c>
      <c r="C2113" s="5" t="s">
        <v>7135</v>
      </c>
      <c r="D2113" s="5" t="s">
        <v>7126</v>
      </c>
      <c r="E2113" s="5" t="s">
        <v>7127</v>
      </c>
      <c r="F2113" s="10">
        <v>1915</v>
      </c>
      <c r="G2113" s="10" t="s">
        <v>68</v>
      </c>
      <c r="H2113" s="10"/>
      <c r="I2113" s="10">
        <v>1300</v>
      </c>
      <c r="J2113" s="10" t="s">
        <v>17</v>
      </c>
      <c r="K2113" s="10"/>
      <c r="L2113" s="10" t="s">
        <v>22</v>
      </c>
      <c r="M2113" s="11">
        <v>2</v>
      </c>
      <c r="N2113" s="10">
        <v>1.5</v>
      </c>
      <c r="O2113" s="12" t="s">
        <v>7136</v>
      </c>
      <c r="P2113" s="11">
        <f ca="1">IFERROR(__xludf.DUMMYFUNCTION("COUNTA(SPLIT(Q2113,"" ""))"),168)</f>
        <v>168</v>
      </c>
      <c r="Q2113" s="11">
        <v>6</v>
      </c>
      <c r="R2113" s="11">
        <f ca="1">IFERROR(__xludf.DUMMYFUNCTION("COUNTA(SPLIT($Q2113,CHAR(10),FALSE))"),1)</f>
        <v>1</v>
      </c>
      <c r="S2113" s="2">
        <v>-1.964240942</v>
      </c>
      <c r="T2113" s="2">
        <v>0.46432480199999998</v>
      </c>
      <c r="U2113" s="2">
        <v>53.03</v>
      </c>
      <c r="V2113" s="2">
        <v>12.82</v>
      </c>
      <c r="W2113" s="2">
        <v>13.55</v>
      </c>
      <c r="X2113" s="2">
        <v>13</v>
      </c>
      <c r="Y2113" s="2">
        <v>8.5</v>
      </c>
      <c r="Z2113" s="2">
        <v>0.13525999999999999</v>
      </c>
      <c r="AA2113" s="2">
        <v>0.14890999999999999</v>
      </c>
      <c r="AB2113" s="2">
        <v>17.806888669999999</v>
      </c>
    </row>
    <row r="2114" spans="1:28" x14ac:dyDescent="0.2">
      <c r="A2114" s="8">
        <v>4002</v>
      </c>
      <c r="B2114" s="5" t="s">
        <v>7137</v>
      </c>
      <c r="C2114" s="5" t="s">
        <v>7138</v>
      </c>
      <c r="D2114" s="5" t="s">
        <v>7139</v>
      </c>
      <c r="E2114" s="5" t="s">
        <v>7140</v>
      </c>
      <c r="F2114" s="10">
        <v>1915</v>
      </c>
      <c r="G2114" s="10" t="s">
        <v>68</v>
      </c>
      <c r="H2114" s="10"/>
      <c r="I2114" s="10">
        <v>1100</v>
      </c>
      <c r="J2114" s="10" t="s">
        <v>17</v>
      </c>
      <c r="K2114" s="10"/>
      <c r="L2114" s="10" t="s">
        <v>22</v>
      </c>
      <c r="M2114" s="11">
        <v>2</v>
      </c>
      <c r="N2114" s="10">
        <v>1.5</v>
      </c>
      <c r="O2114" s="12" t="s">
        <v>7141</v>
      </c>
      <c r="P2114" s="11">
        <f ca="1">IFERROR(__xludf.DUMMYFUNCTION("COUNTA(SPLIT(Q2114,"" ""))"),144)</f>
        <v>144</v>
      </c>
      <c r="Q2114" s="11">
        <v>8</v>
      </c>
      <c r="R2114" s="11">
        <f ca="1">IFERROR(__xludf.DUMMYFUNCTION("COUNTA(SPLIT($Q2114,CHAR(10),FALSE))"),2)</f>
        <v>2</v>
      </c>
      <c r="S2114" s="2">
        <v>-0.73940873299999998</v>
      </c>
      <c r="T2114" s="2">
        <v>0.459144155</v>
      </c>
      <c r="U2114" s="2">
        <v>76.81</v>
      </c>
      <c r="V2114" s="2">
        <v>6.2</v>
      </c>
      <c r="W2114" s="2">
        <v>6</v>
      </c>
      <c r="X2114" s="2">
        <v>9</v>
      </c>
      <c r="Y2114" s="2">
        <v>7.7</v>
      </c>
      <c r="Z2114" s="2">
        <v>0.20080999999999999</v>
      </c>
      <c r="AA2114" s="2">
        <v>0.22416</v>
      </c>
      <c r="AB2114" s="2">
        <v>16.696342430000001</v>
      </c>
    </row>
    <row r="2115" spans="1:28" x14ac:dyDescent="0.2">
      <c r="A2115" s="8">
        <v>4008</v>
      </c>
      <c r="B2115" s="5" t="s">
        <v>6346</v>
      </c>
      <c r="C2115" s="5" t="s">
        <v>7142</v>
      </c>
      <c r="D2115" s="5"/>
      <c r="E2115" s="5" t="s">
        <v>7143</v>
      </c>
      <c r="F2115" s="10">
        <v>1915</v>
      </c>
      <c r="G2115" s="10" t="s">
        <v>16</v>
      </c>
      <c r="H2115" s="10"/>
      <c r="I2115" s="10">
        <v>1100</v>
      </c>
      <c r="J2115" s="10" t="s">
        <v>17</v>
      </c>
      <c r="K2115" s="10"/>
      <c r="L2115" s="10" t="s">
        <v>18</v>
      </c>
      <c r="M2115" s="11">
        <v>1</v>
      </c>
      <c r="N2115" s="10">
        <v>1</v>
      </c>
      <c r="O2115" s="12" t="s">
        <v>7144</v>
      </c>
      <c r="P2115" s="11">
        <f ca="1">IFERROR(__xludf.DUMMYFUNCTION("COUNTA(SPLIT(Q2115,"" ""))"),163)</f>
        <v>163</v>
      </c>
      <c r="Q2115" s="11">
        <v>6</v>
      </c>
      <c r="R2115" s="11">
        <f ca="1">IFERROR(__xludf.DUMMYFUNCTION("COUNTA(SPLIT($Q2115,CHAR(10),FALSE))"),2)</f>
        <v>2</v>
      </c>
      <c r="S2115" s="2">
        <v>-0.58832299499999996</v>
      </c>
      <c r="T2115" s="2">
        <v>0.444231824</v>
      </c>
      <c r="U2115" s="2">
        <v>61.99</v>
      </c>
      <c r="V2115" s="2">
        <v>11.4</v>
      </c>
      <c r="W2115" s="2">
        <v>12.63</v>
      </c>
      <c r="X2115" s="2">
        <v>11</v>
      </c>
      <c r="Y2115" s="2">
        <v>7.11</v>
      </c>
      <c r="Z2115" s="2">
        <v>1.436E-2</v>
      </c>
      <c r="AA2115" s="2">
        <v>2.9690000000000001E-2</v>
      </c>
      <c r="AB2115" s="2">
        <v>18.55273102</v>
      </c>
    </row>
    <row r="2116" spans="1:28" x14ac:dyDescent="0.2">
      <c r="A2116" s="8">
        <v>4009</v>
      </c>
      <c r="B2116" s="5" t="s">
        <v>6346</v>
      </c>
      <c r="C2116" s="5" t="s">
        <v>7145</v>
      </c>
      <c r="D2116" s="5" t="s">
        <v>2855</v>
      </c>
      <c r="E2116" s="5" t="s">
        <v>7146</v>
      </c>
      <c r="F2116" s="10">
        <v>1915</v>
      </c>
      <c r="G2116" s="10" t="s">
        <v>16</v>
      </c>
      <c r="H2116" s="10"/>
      <c r="I2116" s="10">
        <v>1100</v>
      </c>
      <c r="J2116" s="10" t="s">
        <v>51</v>
      </c>
      <c r="K2116" s="10"/>
      <c r="L2116" s="10" t="s">
        <v>18</v>
      </c>
      <c r="M2116" s="11">
        <v>1</v>
      </c>
      <c r="N2116" s="10">
        <v>1</v>
      </c>
      <c r="O2116" s="12" t="s">
        <v>7147</v>
      </c>
      <c r="P2116" s="11">
        <f ca="1">IFERROR(__xludf.DUMMYFUNCTION("COUNTA(SPLIT(Q2116,"" ""))"),182)</f>
        <v>182</v>
      </c>
      <c r="Q2116" s="11">
        <v>10</v>
      </c>
      <c r="R2116" s="11">
        <f ca="1">IFERROR(__xludf.DUMMYFUNCTION("COUNTA(SPLIT($Q2116,CHAR(10),FALSE))"),2)</f>
        <v>2</v>
      </c>
      <c r="S2116" s="2">
        <v>-0.57023483799999997</v>
      </c>
      <c r="T2116" s="2">
        <v>0.48897935599999998</v>
      </c>
      <c r="U2116" s="2">
        <v>67.92</v>
      </c>
      <c r="V2116" s="2">
        <v>8.86</v>
      </c>
      <c r="W2116" s="2">
        <v>9.23</v>
      </c>
      <c r="X2116" s="2">
        <v>10</v>
      </c>
      <c r="Y2116" s="2">
        <v>7.83</v>
      </c>
      <c r="Z2116" s="2">
        <v>6.3259999999999997E-2</v>
      </c>
      <c r="AA2116" s="2">
        <v>5.9729999999999998E-2</v>
      </c>
      <c r="AB2116" s="2">
        <v>10.46994041</v>
      </c>
    </row>
    <row r="2117" spans="1:28" x14ac:dyDescent="0.2">
      <c r="A2117" s="8">
        <v>4011</v>
      </c>
      <c r="B2117" s="5" t="s">
        <v>7148</v>
      </c>
      <c r="C2117" s="5" t="s">
        <v>7149</v>
      </c>
      <c r="D2117" s="5" t="s">
        <v>7084</v>
      </c>
      <c r="E2117" s="5" t="s">
        <v>7150</v>
      </c>
      <c r="F2117" s="10">
        <v>1915</v>
      </c>
      <c r="G2117" s="10" t="s">
        <v>16</v>
      </c>
      <c r="H2117" s="10"/>
      <c r="I2117" s="10">
        <v>1100</v>
      </c>
      <c r="J2117" s="10" t="s">
        <v>877</v>
      </c>
      <c r="K2117" s="10"/>
      <c r="L2117" s="10" t="s">
        <v>22</v>
      </c>
      <c r="M2117" s="11">
        <v>2</v>
      </c>
      <c r="N2117" s="10">
        <v>1.5</v>
      </c>
      <c r="O2117" s="12" t="s">
        <v>7151</v>
      </c>
      <c r="P2117" s="11">
        <f ca="1">IFERROR(__xludf.DUMMYFUNCTION("COUNTA(SPLIT(Q2117,"" ""))"),146)</f>
        <v>146</v>
      </c>
      <c r="Q2117" s="11">
        <v>6</v>
      </c>
      <c r="R2117" s="11">
        <f ca="1">IFERROR(__xludf.DUMMYFUNCTION("COUNTA(SPLIT($Q2117,CHAR(10),FALSE))"),1)</f>
        <v>1</v>
      </c>
      <c r="S2117" s="2">
        <v>-1.7986484460000001</v>
      </c>
      <c r="T2117" s="2">
        <v>0.57489709</v>
      </c>
      <c r="U2117" s="2">
        <v>53.5</v>
      </c>
      <c r="V2117" s="2">
        <v>11.84</v>
      </c>
      <c r="W2117" s="2">
        <v>13.12</v>
      </c>
      <c r="X2117" s="2">
        <v>12</v>
      </c>
      <c r="Y2117" s="2">
        <v>8.74</v>
      </c>
      <c r="Z2117" s="2">
        <v>0.18129999999999999</v>
      </c>
      <c r="AA2117" s="2">
        <v>0.19514999999999999</v>
      </c>
      <c r="AB2117" s="2">
        <v>12.220389170000001</v>
      </c>
    </row>
    <row r="2118" spans="1:28" x14ac:dyDescent="0.2">
      <c r="A2118" s="8">
        <v>4012</v>
      </c>
      <c r="B2118" s="5" t="s">
        <v>7152</v>
      </c>
      <c r="C2118" s="5" t="s">
        <v>7153</v>
      </c>
      <c r="D2118" s="5" t="s">
        <v>7115</v>
      </c>
      <c r="E2118" s="5" t="s">
        <v>7116</v>
      </c>
      <c r="F2118" s="10">
        <v>1915</v>
      </c>
      <c r="G2118" s="10" t="s">
        <v>68</v>
      </c>
      <c r="H2118" s="10"/>
      <c r="I2118" s="10">
        <v>1300</v>
      </c>
      <c r="J2118" s="10" t="s">
        <v>51</v>
      </c>
      <c r="K2118" s="10"/>
      <c r="L2118" s="10" t="s">
        <v>22</v>
      </c>
      <c r="M2118" s="11">
        <v>2</v>
      </c>
      <c r="N2118" s="10">
        <v>1.5</v>
      </c>
      <c r="O2118" s="12" t="s">
        <v>7154</v>
      </c>
      <c r="P2118" s="11">
        <f ca="1">IFERROR(__xludf.DUMMYFUNCTION("COUNTA(SPLIT(Q2118,"" ""))"),165)</f>
        <v>165</v>
      </c>
      <c r="Q2118" s="11">
        <v>7</v>
      </c>
      <c r="R2118" s="11">
        <f ca="1">IFERROR(__xludf.DUMMYFUNCTION("COUNTA(SPLIT($Q2118,CHAR(10),FALSE))"),1)</f>
        <v>1</v>
      </c>
      <c r="S2118" s="2">
        <v>-1.9037175909999999</v>
      </c>
      <c r="T2118" s="2">
        <v>0.483717173</v>
      </c>
      <c r="U2118" s="2">
        <v>45.5</v>
      </c>
      <c r="V2118" s="2">
        <v>12.77</v>
      </c>
      <c r="W2118" s="2">
        <v>13.2</v>
      </c>
      <c r="X2118" s="2">
        <v>14</v>
      </c>
      <c r="Y2118" s="2">
        <v>8.35</v>
      </c>
      <c r="Z2118" s="2">
        <v>0.27433999999999997</v>
      </c>
      <c r="AA2118" s="2">
        <v>0.27751999999999999</v>
      </c>
      <c r="AB2118" s="2">
        <v>13.47258939</v>
      </c>
    </row>
    <row r="2119" spans="1:28" x14ac:dyDescent="0.2">
      <c r="A2119" s="8">
        <v>4016</v>
      </c>
      <c r="B2119" s="5" t="s">
        <v>7155</v>
      </c>
      <c r="C2119" s="5" t="s">
        <v>7156</v>
      </c>
      <c r="D2119" s="5" t="s">
        <v>7102</v>
      </c>
      <c r="E2119" s="5" t="s">
        <v>7103</v>
      </c>
      <c r="F2119" s="10">
        <v>1915</v>
      </c>
      <c r="G2119" s="10" t="s">
        <v>68</v>
      </c>
      <c r="H2119" s="10"/>
      <c r="I2119" s="10">
        <v>1300</v>
      </c>
      <c r="J2119" s="10" t="s">
        <v>17</v>
      </c>
      <c r="K2119" s="10"/>
      <c r="L2119" s="10" t="s">
        <v>22</v>
      </c>
      <c r="M2119" s="11">
        <v>2</v>
      </c>
      <c r="N2119" s="10">
        <v>1.5</v>
      </c>
      <c r="O2119" s="12" t="s">
        <v>7157</v>
      </c>
      <c r="P2119" s="11">
        <f ca="1">IFERROR(__xludf.DUMMYFUNCTION("COUNTA(SPLIT(Q2119,"" ""))"),152)</f>
        <v>152</v>
      </c>
      <c r="Q2119" s="11">
        <v>5</v>
      </c>
      <c r="R2119" s="11">
        <f ca="1">IFERROR(__xludf.DUMMYFUNCTION("COUNTA(SPLIT($Q2119,CHAR(10),FALSE))"),2)</f>
        <v>2</v>
      </c>
      <c r="S2119" s="2">
        <v>-2.7633161290000001</v>
      </c>
      <c r="T2119" s="2">
        <v>0.50875409199999999</v>
      </c>
      <c r="U2119" s="2">
        <v>53.15</v>
      </c>
      <c r="V2119" s="2">
        <v>13.6</v>
      </c>
      <c r="W2119" s="2">
        <v>14.55</v>
      </c>
      <c r="X2119" s="2">
        <v>13</v>
      </c>
      <c r="Y2119" s="2">
        <v>9.23</v>
      </c>
      <c r="Z2119" s="2">
        <v>0.17651</v>
      </c>
      <c r="AA2119" s="2">
        <v>0.19800000000000001</v>
      </c>
      <c r="AB2119" s="2">
        <v>10.210105670000001</v>
      </c>
    </row>
    <row r="2120" spans="1:28" x14ac:dyDescent="0.2">
      <c r="A2120" s="8">
        <v>4017</v>
      </c>
      <c r="B2120" s="5" t="s">
        <v>7158</v>
      </c>
      <c r="C2120" s="5" t="s">
        <v>7159</v>
      </c>
      <c r="D2120" s="5" t="s">
        <v>7139</v>
      </c>
      <c r="E2120" s="5" t="s">
        <v>7140</v>
      </c>
      <c r="F2120" s="10">
        <v>1915</v>
      </c>
      <c r="G2120" s="10" t="s">
        <v>68</v>
      </c>
      <c r="H2120" s="10"/>
      <c r="I2120" s="10">
        <v>1300</v>
      </c>
      <c r="J2120" s="10" t="s">
        <v>51</v>
      </c>
      <c r="K2120" s="10"/>
      <c r="L2120" s="10" t="s">
        <v>18</v>
      </c>
      <c r="M2120" s="11">
        <v>1</v>
      </c>
      <c r="N2120" s="10">
        <v>1</v>
      </c>
      <c r="O2120" s="12" t="s">
        <v>7160</v>
      </c>
      <c r="P2120" s="11">
        <f ca="1">IFERROR(__xludf.DUMMYFUNCTION("COUNTA(SPLIT(Q2120,"" ""))"),144)</f>
        <v>144</v>
      </c>
      <c r="Q2120" s="11">
        <v>7</v>
      </c>
      <c r="R2120" s="11">
        <f ca="1">IFERROR(__xludf.DUMMYFUNCTION("COUNTA(SPLIT($Q2120,CHAR(10),FALSE))"),2)</f>
        <v>2</v>
      </c>
      <c r="S2120" s="2">
        <v>-1.772666544</v>
      </c>
      <c r="T2120" s="2">
        <v>0.47310141</v>
      </c>
      <c r="U2120" s="2">
        <v>72.040000000000006</v>
      </c>
      <c r="V2120" s="2">
        <v>8.36</v>
      </c>
      <c r="W2120" s="2">
        <v>9.0299999999999994</v>
      </c>
      <c r="X2120" s="2">
        <v>10</v>
      </c>
      <c r="Y2120" s="2">
        <v>8.3699999999999992</v>
      </c>
      <c r="Z2120" s="2">
        <v>0.17648</v>
      </c>
      <c r="AA2120" s="2">
        <v>0.21027999999999999</v>
      </c>
      <c r="AB2120" s="2">
        <v>7.7292604149999997</v>
      </c>
    </row>
    <row r="2121" spans="1:28" x14ac:dyDescent="0.2">
      <c r="A2121" s="8">
        <v>4023</v>
      </c>
      <c r="B2121" s="5" t="s">
        <v>7161</v>
      </c>
      <c r="C2121" s="5" t="s">
        <v>7162</v>
      </c>
      <c r="D2121" s="5" t="s">
        <v>7097</v>
      </c>
      <c r="E2121" s="5" t="s">
        <v>7098</v>
      </c>
      <c r="F2121" s="10">
        <v>1915</v>
      </c>
      <c r="G2121" s="10" t="s">
        <v>68</v>
      </c>
      <c r="H2121" s="10"/>
      <c r="I2121" s="10">
        <v>1100</v>
      </c>
      <c r="J2121" s="10" t="s">
        <v>17</v>
      </c>
      <c r="K2121" s="10"/>
      <c r="L2121" s="10" t="s">
        <v>22</v>
      </c>
      <c r="M2121" s="11">
        <v>2</v>
      </c>
      <c r="N2121" s="10">
        <v>2</v>
      </c>
      <c r="O2121" s="12" t="s">
        <v>7163</v>
      </c>
      <c r="P2121" s="11">
        <f ca="1">IFERROR(__xludf.DUMMYFUNCTION("COUNTA(SPLIT(Q2121,"" ""))"),198)</f>
        <v>198</v>
      </c>
      <c r="Q2121" s="11">
        <v>9</v>
      </c>
      <c r="R2121" s="11">
        <f ca="1">IFERROR(__xludf.DUMMYFUNCTION("COUNTA(SPLIT($Q2121,CHAR(10),FALSE))"),2)</f>
        <v>2</v>
      </c>
      <c r="S2121" s="2">
        <v>-2.2559082899999998</v>
      </c>
      <c r="T2121" s="2">
        <v>0.51022804799999999</v>
      </c>
      <c r="U2121" s="2">
        <v>29.82</v>
      </c>
      <c r="V2121" s="2">
        <v>15.28</v>
      </c>
      <c r="W2121" s="2">
        <v>15.07</v>
      </c>
      <c r="X2121" s="2">
        <v>16</v>
      </c>
      <c r="Y2121" s="2">
        <v>10.5</v>
      </c>
      <c r="Z2121" s="2">
        <v>0.43103000000000002</v>
      </c>
      <c r="AA2121" s="2">
        <v>0.40844999999999998</v>
      </c>
      <c r="AB2121" s="2">
        <v>15.08703064</v>
      </c>
    </row>
    <row r="2122" spans="1:28" x14ac:dyDescent="0.2">
      <c r="A2122" s="8">
        <v>4024</v>
      </c>
      <c r="B2122" s="5" t="s">
        <v>7164</v>
      </c>
      <c r="C2122" s="5" t="s">
        <v>7165</v>
      </c>
      <c r="D2122" s="5" t="s">
        <v>7102</v>
      </c>
      <c r="E2122" s="5" t="s">
        <v>7103</v>
      </c>
      <c r="F2122" s="10">
        <v>1915</v>
      </c>
      <c r="G2122" s="10" t="s">
        <v>68</v>
      </c>
      <c r="H2122" s="10"/>
      <c r="I2122" s="10">
        <v>1100</v>
      </c>
      <c r="J2122" s="10" t="s">
        <v>17</v>
      </c>
      <c r="K2122" s="10"/>
      <c r="L2122" s="10" t="s">
        <v>22</v>
      </c>
      <c r="M2122" s="11">
        <v>2</v>
      </c>
      <c r="N2122" s="10">
        <v>1.5</v>
      </c>
      <c r="O2122" s="12" t="s">
        <v>7166</v>
      </c>
      <c r="P2122" s="11">
        <f ca="1">IFERROR(__xludf.DUMMYFUNCTION("COUNTA(SPLIT(Q2122,"" ""))"),159)</f>
        <v>159</v>
      </c>
      <c r="Q2122" s="11">
        <v>11</v>
      </c>
      <c r="R2122" s="11">
        <f ca="1">IFERROR(__xludf.DUMMYFUNCTION("COUNTA(SPLIT($Q2122,CHAR(10),FALSE))"),5)</f>
        <v>5</v>
      </c>
      <c r="S2122" s="2">
        <v>-0.98555050899999996</v>
      </c>
      <c r="T2122" s="2">
        <v>0.452276766</v>
      </c>
      <c r="U2122" s="2">
        <v>37.18</v>
      </c>
      <c r="V2122" s="2">
        <v>11.47</v>
      </c>
      <c r="W2122" s="2">
        <v>12.09</v>
      </c>
      <c r="X2122" s="2">
        <v>13</v>
      </c>
      <c r="Y2122" s="2">
        <v>10.09</v>
      </c>
      <c r="Z2122" s="2">
        <v>0.20094999999999999</v>
      </c>
      <c r="AA2122" s="2">
        <v>0.18231</v>
      </c>
      <c r="AB2122" s="2">
        <v>9.9611519459999993</v>
      </c>
    </row>
    <row r="2123" spans="1:28" x14ac:dyDescent="0.2">
      <c r="A2123" s="8">
        <v>4025</v>
      </c>
      <c r="B2123" s="5" t="s">
        <v>7167</v>
      </c>
      <c r="C2123" s="5" t="s">
        <v>7168</v>
      </c>
      <c r="D2123" s="5" t="s">
        <v>7115</v>
      </c>
      <c r="E2123" s="5" t="s">
        <v>7116</v>
      </c>
      <c r="F2123" s="10">
        <v>1915</v>
      </c>
      <c r="G2123" s="10" t="s">
        <v>68</v>
      </c>
      <c r="H2123" s="10"/>
      <c r="I2123" s="10">
        <v>1300</v>
      </c>
      <c r="J2123" s="10" t="s">
        <v>51</v>
      </c>
      <c r="K2123" s="10"/>
      <c r="L2123" s="10" t="s">
        <v>22</v>
      </c>
      <c r="M2123" s="11">
        <v>2</v>
      </c>
      <c r="N2123" s="10">
        <v>1.5</v>
      </c>
      <c r="O2123" s="12" t="s">
        <v>7169</v>
      </c>
      <c r="P2123" s="11">
        <f ca="1">IFERROR(__xludf.DUMMYFUNCTION("COUNTA(SPLIT(Q2123,"" ""))"),155)</f>
        <v>155</v>
      </c>
      <c r="Q2123" s="11">
        <v>6</v>
      </c>
      <c r="R2123" s="11">
        <f ca="1">IFERROR(__xludf.DUMMYFUNCTION("COUNTA(SPLIT($Q2123,CHAR(10),FALSE))"),3)</f>
        <v>3</v>
      </c>
      <c r="S2123" s="2">
        <v>-0.79788493800000004</v>
      </c>
      <c r="T2123" s="2">
        <v>0.471678396</v>
      </c>
      <c r="U2123" s="2">
        <v>43.97</v>
      </c>
      <c r="V2123" s="2">
        <v>12.7</v>
      </c>
      <c r="W2123" s="2">
        <v>14.62</v>
      </c>
      <c r="X2123" s="2">
        <v>14</v>
      </c>
      <c r="Y2123" s="2">
        <v>9.68</v>
      </c>
      <c r="Z2123" s="2">
        <v>0.1855</v>
      </c>
      <c r="AA2123" s="2">
        <v>0.1749</v>
      </c>
      <c r="AB2123" s="2">
        <v>10.03552429</v>
      </c>
    </row>
    <row r="2124" spans="1:28" x14ac:dyDescent="0.2">
      <c r="A2124" s="8">
        <v>4033</v>
      </c>
      <c r="B2124" s="5" t="s">
        <v>7170</v>
      </c>
      <c r="C2124" s="5" t="s">
        <v>7171</v>
      </c>
      <c r="D2124" s="5" t="s">
        <v>7131</v>
      </c>
      <c r="E2124" s="5" t="s">
        <v>7172</v>
      </c>
      <c r="F2124" s="10">
        <v>1915</v>
      </c>
      <c r="G2124" s="10" t="s">
        <v>68</v>
      </c>
      <c r="H2124" s="10"/>
      <c r="I2124" s="10">
        <v>1300</v>
      </c>
      <c r="J2124" s="10" t="s">
        <v>17</v>
      </c>
      <c r="K2124" s="10"/>
      <c r="L2124" s="10" t="s">
        <v>18</v>
      </c>
      <c r="M2124" s="11">
        <v>1</v>
      </c>
      <c r="N2124" s="10">
        <v>1</v>
      </c>
      <c r="O2124" s="12" t="s">
        <v>7173</v>
      </c>
      <c r="P2124" s="11">
        <f ca="1">IFERROR(__xludf.DUMMYFUNCTION("COUNTA(SPLIT(Q2124,"" ""))"),186)</f>
        <v>186</v>
      </c>
      <c r="Q2124" s="11">
        <v>6</v>
      </c>
      <c r="R2124" s="11">
        <f ca="1">IFERROR(__xludf.DUMMYFUNCTION("COUNTA(SPLIT($Q2124,CHAR(10),FALSE))"),1)</f>
        <v>1</v>
      </c>
      <c r="S2124" s="2">
        <v>-1.953775373</v>
      </c>
      <c r="T2124" s="2">
        <v>0.50711497100000003</v>
      </c>
      <c r="U2124" s="2">
        <v>51.65</v>
      </c>
      <c r="V2124" s="2">
        <v>13.76</v>
      </c>
      <c r="W2124" s="2">
        <v>15.53</v>
      </c>
      <c r="X2124" s="2">
        <v>14</v>
      </c>
      <c r="Y2124" s="2">
        <v>8.74</v>
      </c>
      <c r="Z2124" s="2">
        <v>0.23021</v>
      </c>
      <c r="AA2124" s="2">
        <v>0.22719</v>
      </c>
      <c r="AB2124" s="2">
        <v>11.0039227</v>
      </c>
    </row>
    <row r="2125" spans="1:28" x14ac:dyDescent="0.2">
      <c r="A2125" s="8">
        <v>4034</v>
      </c>
      <c r="B2125" s="5" t="s">
        <v>7174</v>
      </c>
      <c r="C2125" s="5" t="s">
        <v>7175</v>
      </c>
      <c r="D2125" s="5" t="s">
        <v>7126</v>
      </c>
      <c r="E2125" s="5" t="s">
        <v>7127</v>
      </c>
      <c r="F2125" s="10">
        <v>1915</v>
      </c>
      <c r="G2125" s="10" t="s">
        <v>68</v>
      </c>
      <c r="H2125" s="10"/>
      <c r="I2125" s="10">
        <v>1300</v>
      </c>
      <c r="J2125" s="10" t="s">
        <v>51</v>
      </c>
      <c r="K2125" s="10"/>
      <c r="L2125" s="10" t="s">
        <v>22</v>
      </c>
      <c r="M2125" s="11">
        <v>2</v>
      </c>
      <c r="N2125" s="10">
        <v>2</v>
      </c>
      <c r="O2125" s="12" t="s">
        <v>7176</v>
      </c>
      <c r="P2125" s="11">
        <f ca="1">IFERROR(__xludf.DUMMYFUNCTION("COUNTA(SPLIT(Q2125,"" ""))"),191)</f>
        <v>191</v>
      </c>
      <c r="Q2125" s="11">
        <v>9</v>
      </c>
      <c r="R2125" s="11">
        <f ca="1">IFERROR(__xludf.DUMMYFUNCTION("COUNTA(SPLIT($Q2125,CHAR(10),FALSE))"),3)</f>
        <v>3</v>
      </c>
      <c r="S2125" s="2">
        <v>-2.106916445</v>
      </c>
      <c r="T2125" s="2">
        <v>0.46089104600000003</v>
      </c>
      <c r="U2125" s="2">
        <v>50.21</v>
      </c>
      <c r="V2125" s="2">
        <v>11.61</v>
      </c>
      <c r="W2125" s="2">
        <v>12.84</v>
      </c>
      <c r="X2125" s="2">
        <v>14</v>
      </c>
      <c r="Y2125" s="2">
        <v>9.51</v>
      </c>
      <c r="Z2125" s="2">
        <v>0.30146000000000001</v>
      </c>
      <c r="AA2125" s="2">
        <v>0.27936</v>
      </c>
      <c r="AB2125" s="2">
        <v>9.6402933530000006</v>
      </c>
    </row>
    <row r="2126" spans="1:28" x14ac:dyDescent="0.2">
      <c r="A2126" s="8">
        <v>4035</v>
      </c>
      <c r="B2126" s="5" t="s">
        <v>6762</v>
      </c>
      <c r="C2126" s="5" t="s">
        <v>7177</v>
      </c>
      <c r="D2126" s="5" t="s">
        <v>7097</v>
      </c>
      <c r="E2126" s="5" t="s">
        <v>7098</v>
      </c>
      <c r="F2126" s="10">
        <v>1915</v>
      </c>
      <c r="G2126" s="10" t="s">
        <v>68</v>
      </c>
      <c r="H2126" s="10"/>
      <c r="I2126" s="10">
        <v>1300</v>
      </c>
      <c r="J2126" s="10" t="s">
        <v>17</v>
      </c>
      <c r="K2126" s="10"/>
      <c r="L2126" s="10" t="s">
        <v>18</v>
      </c>
      <c r="M2126" s="11">
        <v>1</v>
      </c>
      <c r="N2126" s="10">
        <v>1</v>
      </c>
      <c r="O2126" s="12" t="s">
        <v>7178</v>
      </c>
      <c r="P2126" s="11">
        <f ca="1">IFERROR(__xludf.DUMMYFUNCTION("COUNTA(SPLIT(Q2126,"" ""))"),159)</f>
        <v>159</v>
      </c>
      <c r="Q2126" s="11">
        <v>5</v>
      </c>
      <c r="R2126" s="11">
        <f ca="1">IFERROR(__xludf.DUMMYFUNCTION("COUNTA(SPLIT($Q2126,CHAR(10),FALSE))"),3)</f>
        <v>3</v>
      </c>
      <c r="S2126" s="2">
        <v>-1.6426108429999999</v>
      </c>
      <c r="T2126" s="2">
        <v>0.47179681899999998</v>
      </c>
      <c r="U2126" s="2">
        <v>43.84</v>
      </c>
      <c r="V2126" s="2">
        <v>15.14</v>
      </c>
      <c r="W2126" s="2">
        <v>17.34</v>
      </c>
      <c r="X2126" s="2">
        <v>14</v>
      </c>
      <c r="Y2126" s="2">
        <v>8.27</v>
      </c>
      <c r="Z2126" s="2">
        <v>0.17602000000000001</v>
      </c>
      <c r="AA2126" s="2">
        <v>0.19979</v>
      </c>
      <c r="AB2126" s="2">
        <v>10.58987527</v>
      </c>
    </row>
    <row r="2127" spans="1:28" x14ac:dyDescent="0.2">
      <c r="A2127" s="8">
        <v>4039</v>
      </c>
      <c r="B2127" s="5" t="s">
        <v>6522</v>
      </c>
      <c r="C2127" s="5" t="s">
        <v>7179</v>
      </c>
      <c r="D2127" s="5" t="s">
        <v>7180</v>
      </c>
      <c r="E2127" s="5" t="s">
        <v>7181</v>
      </c>
      <c r="F2127" s="10">
        <v>1915</v>
      </c>
      <c r="G2127" s="10" t="s">
        <v>68</v>
      </c>
      <c r="H2127" s="10"/>
      <c r="I2127" s="10">
        <v>1300</v>
      </c>
      <c r="J2127" s="10" t="s">
        <v>17</v>
      </c>
      <c r="K2127" s="10"/>
      <c r="L2127" s="10" t="s">
        <v>22</v>
      </c>
      <c r="M2127" s="11">
        <v>2</v>
      </c>
      <c r="N2127" s="10">
        <v>2</v>
      </c>
      <c r="O2127" s="12" t="s">
        <v>7182</v>
      </c>
      <c r="P2127" s="11">
        <f ca="1">IFERROR(__xludf.DUMMYFUNCTION("COUNTA(SPLIT(Q2127,"" ""))"),160)</f>
        <v>160</v>
      </c>
      <c r="Q2127" s="11">
        <v>7</v>
      </c>
      <c r="R2127" s="11">
        <f ca="1">IFERROR(__xludf.DUMMYFUNCTION("COUNTA(SPLIT($Q2127,CHAR(10),FALSE))"),3)</f>
        <v>3</v>
      </c>
      <c r="S2127" s="2">
        <v>-1.0291842579999999</v>
      </c>
      <c r="T2127" s="2">
        <v>0.46423962800000002</v>
      </c>
      <c r="U2127" s="2">
        <v>54.62</v>
      </c>
      <c r="V2127" s="2">
        <v>12.35</v>
      </c>
      <c r="W2127" s="2">
        <v>13.3</v>
      </c>
      <c r="X2127" s="2">
        <v>13</v>
      </c>
      <c r="Y2127" s="2">
        <v>8.19</v>
      </c>
      <c r="Z2127" s="2">
        <v>0.22247</v>
      </c>
      <c r="AA2127" s="2">
        <v>0.23976</v>
      </c>
      <c r="AB2127" s="2">
        <v>26.118788110000001</v>
      </c>
    </row>
    <row r="2128" spans="1:28" x14ac:dyDescent="0.2">
      <c r="A2128" s="8">
        <v>4043</v>
      </c>
      <c r="B2128" s="5" t="s">
        <v>7183</v>
      </c>
      <c r="C2128" s="5" t="s">
        <v>7184</v>
      </c>
      <c r="D2128" s="5" t="s">
        <v>7084</v>
      </c>
      <c r="E2128" s="5" t="s">
        <v>7185</v>
      </c>
      <c r="F2128" s="10">
        <v>1915</v>
      </c>
      <c r="G2128" s="10" t="s">
        <v>68</v>
      </c>
      <c r="H2128" s="10"/>
      <c r="I2128" s="10">
        <v>1300</v>
      </c>
      <c r="J2128" s="10" t="s">
        <v>17</v>
      </c>
      <c r="K2128" s="10"/>
      <c r="L2128" s="10" t="s">
        <v>22</v>
      </c>
      <c r="M2128" s="11">
        <v>2</v>
      </c>
      <c r="N2128" s="10">
        <v>2</v>
      </c>
      <c r="O2128" s="12" t="s">
        <v>7186</v>
      </c>
      <c r="P2128" s="11">
        <f ca="1">IFERROR(__xludf.DUMMYFUNCTION("COUNTA(SPLIT(Q2128,"" ""))"),194)</f>
        <v>194</v>
      </c>
      <c r="Q2128" s="11">
        <v>6</v>
      </c>
      <c r="R2128" s="11">
        <f ca="1">IFERROR(__xludf.DUMMYFUNCTION("COUNTA(SPLIT($Q2128,CHAR(10),FALSE))"),1)</f>
        <v>1</v>
      </c>
      <c r="S2128" s="2">
        <v>-2.1086459280000001</v>
      </c>
      <c r="T2128" s="2">
        <v>0.474627731</v>
      </c>
      <c r="U2128" s="2">
        <v>50.93</v>
      </c>
      <c r="V2128" s="2">
        <v>13.04</v>
      </c>
      <c r="W2128" s="2">
        <v>14.68</v>
      </c>
      <c r="X2128" s="2">
        <v>14</v>
      </c>
      <c r="Y2128" s="2">
        <v>8.76</v>
      </c>
      <c r="Z2128" s="2">
        <v>0.25980999999999999</v>
      </c>
      <c r="AA2128" s="2">
        <v>0.24692</v>
      </c>
      <c r="AB2128" s="2">
        <v>13.9744806</v>
      </c>
    </row>
    <row r="2129" spans="1:28" x14ac:dyDescent="0.2">
      <c r="A2129" s="8">
        <v>4045</v>
      </c>
      <c r="B2129" s="5" t="s">
        <v>7187</v>
      </c>
      <c r="C2129" s="5" t="s">
        <v>7188</v>
      </c>
      <c r="D2129" s="5" t="s">
        <v>7097</v>
      </c>
      <c r="E2129" s="5" t="s">
        <v>7098</v>
      </c>
      <c r="F2129" s="10">
        <v>1915</v>
      </c>
      <c r="G2129" s="10" t="s">
        <v>68</v>
      </c>
      <c r="H2129" s="10"/>
      <c r="I2129" s="10">
        <v>1300</v>
      </c>
      <c r="J2129" s="10" t="s">
        <v>17</v>
      </c>
      <c r="K2129" s="10"/>
      <c r="L2129" s="10" t="s">
        <v>18</v>
      </c>
      <c r="M2129" s="11">
        <v>1</v>
      </c>
      <c r="N2129" s="10">
        <v>1</v>
      </c>
      <c r="O2129" s="12" t="s">
        <v>7189</v>
      </c>
      <c r="P2129" s="11">
        <f ca="1">IFERROR(__xludf.DUMMYFUNCTION("COUNTA(SPLIT(Q2129,"" ""))"),171)</f>
        <v>171</v>
      </c>
      <c r="Q2129" s="11">
        <v>7</v>
      </c>
      <c r="R2129" s="11">
        <f ca="1">IFERROR(__xludf.DUMMYFUNCTION("COUNTA(SPLIT($Q2129,CHAR(10),FALSE))"),3)</f>
        <v>3</v>
      </c>
      <c r="S2129" s="2">
        <v>-3.3519559829999999</v>
      </c>
      <c r="T2129" s="2">
        <v>0.55459316599999997</v>
      </c>
      <c r="U2129" s="2">
        <v>48.03</v>
      </c>
      <c r="V2129" s="2">
        <v>12.77</v>
      </c>
      <c r="W2129" s="2">
        <v>14.09</v>
      </c>
      <c r="X2129" s="2">
        <v>13</v>
      </c>
      <c r="Y2129" s="2">
        <v>10.38</v>
      </c>
      <c r="Z2129" s="2">
        <v>0.25691999999999998</v>
      </c>
      <c r="AA2129" s="2">
        <v>0.25528000000000001</v>
      </c>
      <c r="AB2129" s="2">
        <v>6.4543738189999997</v>
      </c>
    </row>
    <row r="2130" spans="1:28" x14ac:dyDescent="0.2">
      <c r="A2130" s="8">
        <v>4050</v>
      </c>
      <c r="B2130" s="5" t="s">
        <v>7190</v>
      </c>
      <c r="C2130" s="5" t="s">
        <v>7191</v>
      </c>
      <c r="D2130" s="5" t="s">
        <v>7131</v>
      </c>
      <c r="E2130" s="5" t="s">
        <v>7192</v>
      </c>
      <c r="F2130" s="10">
        <v>1915</v>
      </c>
      <c r="G2130" s="10" t="s">
        <v>68</v>
      </c>
      <c r="H2130" s="10"/>
      <c r="I2130" s="10">
        <v>1300</v>
      </c>
      <c r="J2130" s="10" t="s">
        <v>17</v>
      </c>
      <c r="K2130" s="10"/>
      <c r="L2130" s="10" t="s">
        <v>22</v>
      </c>
      <c r="M2130" s="11">
        <v>2</v>
      </c>
      <c r="N2130" s="10">
        <v>1.5</v>
      </c>
      <c r="O2130" s="12" t="s">
        <v>7193</v>
      </c>
      <c r="P2130" s="11">
        <f ca="1">IFERROR(__xludf.DUMMYFUNCTION("COUNTA(SPLIT(Q2130,"" ""))"),173)</f>
        <v>173</v>
      </c>
      <c r="Q2130" s="11">
        <v>7</v>
      </c>
      <c r="R2130" s="11">
        <f ca="1">IFERROR(__xludf.DUMMYFUNCTION("COUNTA(SPLIT($Q2130,CHAR(10),FALSE))"),1)</f>
        <v>1</v>
      </c>
      <c r="S2130" s="2">
        <v>-2.7834392220000002</v>
      </c>
      <c r="T2130" s="2">
        <v>0.51995264799999996</v>
      </c>
      <c r="U2130" s="2">
        <v>56.74</v>
      </c>
      <c r="V2130" s="2">
        <v>11.56</v>
      </c>
      <c r="W2130" s="2">
        <v>12.69</v>
      </c>
      <c r="X2130" s="2">
        <v>13</v>
      </c>
      <c r="Y2130" s="2">
        <v>8.0299999999999994</v>
      </c>
      <c r="Z2130" s="2">
        <v>0.23499999999999999</v>
      </c>
      <c r="AA2130" s="2">
        <v>0.22681000000000001</v>
      </c>
      <c r="AB2130" s="2">
        <v>11.476533959999999</v>
      </c>
    </row>
    <row r="2131" spans="1:28" x14ac:dyDescent="0.2">
      <c r="A2131" s="8">
        <v>4051</v>
      </c>
      <c r="B2131" s="5" t="s">
        <v>6442</v>
      </c>
      <c r="C2131" s="5" t="s">
        <v>7194</v>
      </c>
      <c r="D2131" s="5"/>
      <c r="E2131" s="5" t="s">
        <v>7195</v>
      </c>
      <c r="F2131" s="10">
        <v>1915</v>
      </c>
      <c r="G2131" s="10" t="s">
        <v>68</v>
      </c>
      <c r="H2131" s="10"/>
      <c r="I2131" s="10">
        <v>900</v>
      </c>
      <c r="J2131" s="10" t="s">
        <v>17</v>
      </c>
      <c r="K2131" s="10"/>
      <c r="L2131" s="10" t="s">
        <v>18</v>
      </c>
      <c r="M2131" s="11">
        <v>1</v>
      </c>
      <c r="N2131" s="10">
        <v>1</v>
      </c>
      <c r="O2131" s="12" t="s">
        <v>7196</v>
      </c>
      <c r="P2131" s="11">
        <f ca="1">IFERROR(__xludf.DUMMYFUNCTION("COUNTA(SPLIT(Q2131,"" ""))"),177)</f>
        <v>177</v>
      </c>
      <c r="Q2131" s="11">
        <v>10</v>
      </c>
      <c r="R2131" s="11">
        <f ca="1">IFERROR(__xludf.DUMMYFUNCTION("COUNTA(SPLIT($Q2131,CHAR(10),FALSE))"),1)</f>
        <v>1</v>
      </c>
      <c r="S2131" s="2">
        <v>-2.0554791379999999</v>
      </c>
      <c r="T2131" s="2">
        <v>0.48652223</v>
      </c>
      <c r="U2131" s="2">
        <v>79.45</v>
      </c>
      <c r="V2131" s="2">
        <v>6.6</v>
      </c>
      <c r="W2131" s="2">
        <v>7.01</v>
      </c>
      <c r="X2131" s="2">
        <v>8</v>
      </c>
      <c r="Y2131" s="2">
        <v>6.2</v>
      </c>
      <c r="Z2131" s="2">
        <v>0.10063999999999999</v>
      </c>
      <c r="AA2131" s="2">
        <v>0.10822</v>
      </c>
      <c r="AB2131" s="2">
        <v>23.540763550000001</v>
      </c>
    </row>
    <row r="2132" spans="1:28" x14ac:dyDescent="0.2">
      <c r="A2132" s="8">
        <v>4053</v>
      </c>
      <c r="B2132" s="5" t="s">
        <v>7197</v>
      </c>
      <c r="C2132" s="5" t="s">
        <v>7198</v>
      </c>
      <c r="D2132" s="5" t="s">
        <v>7139</v>
      </c>
      <c r="E2132" s="5" t="s">
        <v>7140</v>
      </c>
      <c r="F2132" s="10">
        <v>1915</v>
      </c>
      <c r="G2132" s="10" t="s">
        <v>68</v>
      </c>
      <c r="H2132" s="10"/>
      <c r="I2132" s="10">
        <v>1300</v>
      </c>
      <c r="J2132" s="10" t="s">
        <v>17</v>
      </c>
      <c r="K2132" s="10"/>
      <c r="L2132" s="10" t="s">
        <v>22</v>
      </c>
      <c r="M2132" s="11">
        <v>2</v>
      </c>
      <c r="N2132" s="10">
        <v>2</v>
      </c>
      <c r="O2132" s="12" t="s">
        <v>7199</v>
      </c>
      <c r="P2132" s="11">
        <f ca="1">IFERROR(__xludf.DUMMYFUNCTION("COUNTA(SPLIT(Q2132,"" ""))"),192)</f>
        <v>192</v>
      </c>
      <c r="Q2132" s="11">
        <v>8</v>
      </c>
      <c r="R2132" s="11">
        <f ca="1">IFERROR(__xludf.DUMMYFUNCTION("COUNTA(SPLIT($Q2132,CHAR(10),FALSE))"),3)</f>
        <v>3</v>
      </c>
      <c r="S2132" s="2">
        <v>-2.4704300099999998</v>
      </c>
      <c r="T2132" s="2">
        <v>0.51568400599999997</v>
      </c>
      <c r="U2132" s="2">
        <v>58.81</v>
      </c>
      <c r="V2132" s="2">
        <v>11.08</v>
      </c>
      <c r="W2132" s="2">
        <v>12.56</v>
      </c>
      <c r="X2132" s="2">
        <v>12</v>
      </c>
      <c r="Y2132" s="2">
        <v>7.77</v>
      </c>
      <c r="Z2132" s="2">
        <v>0.18453</v>
      </c>
      <c r="AA2132" s="2">
        <v>0.17701</v>
      </c>
      <c r="AB2132" s="2">
        <v>10.310505409999999</v>
      </c>
    </row>
    <row r="2133" spans="1:28" x14ac:dyDescent="0.2">
      <c r="A2133" s="8">
        <v>4055</v>
      </c>
      <c r="B2133" s="5" t="s">
        <v>7200</v>
      </c>
      <c r="C2133" s="5" t="s">
        <v>7201</v>
      </c>
      <c r="D2133" s="5" t="s">
        <v>7097</v>
      </c>
      <c r="E2133" s="5" t="s">
        <v>7098</v>
      </c>
      <c r="F2133" s="10">
        <v>1915</v>
      </c>
      <c r="G2133" s="10" t="s">
        <v>68</v>
      </c>
      <c r="H2133" s="10"/>
      <c r="I2133" s="10">
        <v>1300</v>
      </c>
      <c r="J2133" s="10" t="s">
        <v>178</v>
      </c>
      <c r="K2133" s="10"/>
      <c r="L2133" s="10" t="s">
        <v>22</v>
      </c>
      <c r="M2133" s="11">
        <v>2</v>
      </c>
      <c r="N2133" s="10">
        <v>2</v>
      </c>
      <c r="O2133" s="12" t="s">
        <v>7202</v>
      </c>
      <c r="P2133" s="11">
        <f ca="1">IFERROR(__xludf.DUMMYFUNCTION("COUNTA(SPLIT(Q2133,"" ""))"),192)</f>
        <v>192</v>
      </c>
      <c r="Q2133" s="11">
        <v>7</v>
      </c>
      <c r="R2133" s="11">
        <f ca="1">IFERROR(__xludf.DUMMYFUNCTION("COUNTA(SPLIT($Q2133,CHAR(10),FALSE))"),3)</f>
        <v>3</v>
      </c>
      <c r="S2133" s="2">
        <v>-2.2734437110000001</v>
      </c>
      <c r="T2133" s="2">
        <v>0.54434150000000003</v>
      </c>
      <c r="U2133" s="2">
        <v>51.81</v>
      </c>
      <c r="V2133" s="2">
        <v>12.92</v>
      </c>
      <c r="W2133" s="2">
        <v>14.08</v>
      </c>
      <c r="X2133" s="2">
        <v>13</v>
      </c>
      <c r="Y2133" s="2">
        <v>8.59</v>
      </c>
      <c r="Z2133" s="2">
        <v>0.18626999999999999</v>
      </c>
      <c r="AA2133" s="2">
        <v>0.17974000000000001</v>
      </c>
      <c r="AB2133" s="2">
        <v>12.69114321</v>
      </c>
    </row>
    <row r="2134" spans="1:28" x14ac:dyDescent="0.2">
      <c r="A2134" s="8">
        <v>4063</v>
      </c>
      <c r="B2134" s="5" t="s">
        <v>7203</v>
      </c>
      <c r="C2134" s="5" t="s">
        <v>7204</v>
      </c>
      <c r="D2134" s="5"/>
      <c r="E2134" s="5" t="s">
        <v>7205</v>
      </c>
      <c r="F2134" s="10">
        <v>1915</v>
      </c>
      <c r="G2134" s="10" t="s">
        <v>16</v>
      </c>
      <c r="H2134" s="10"/>
      <c r="I2134" s="10">
        <v>900</v>
      </c>
      <c r="J2134" s="10" t="s">
        <v>17</v>
      </c>
      <c r="K2134" s="10"/>
      <c r="L2134" s="10" t="s">
        <v>18</v>
      </c>
      <c r="M2134" s="11">
        <v>1</v>
      </c>
      <c r="N2134" s="10">
        <v>1</v>
      </c>
      <c r="O2134" s="12" t="s">
        <v>7206</v>
      </c>
      <c r="P2134" s="11">
        <f ca="1">IFERROR(__xludf.DUMMYFUNCTION("COUNTA(SPLIT(Q2134,"" ""))"),144)</f>
        <v>144</v>
      </c>
      <c r="Q2134" s="11">
        <v>8</v>
      </c>
      <c r="R2134" s="11">
        <f ca="1">IFERROR(__xludf.DUMMYFUNCTION("COUNTA(SPLIT($Q2134,CHAR(10),FALSE))"),3)</f>
        <v>3</v>
      </c>
      <c r="S2134" s="2">
        <v>-6.7844185000000001E-2</v>
      </c>
      <c r="T2134" s="2">
        <v>0.47494148000000003</v>
      </c>
      <c r="U2134" s="2">
        <v>75.959999999999994</v>
      </c>
      <c r="V2134" s="2">
        <v>7.23</v>
      </c>
      <c r="W2134" s="2">
        <v>6.34</v>
      </c>
      <c r="X2134" s="2">
        <v>9</v>
      </c>
      <c r="Y2134" s="2">
        <v>5.84</v>
      </c>
      <c r="Z2134" s="2">
        <v>-1.6570000000000001E-2</v>
      </c>
      <c r="AA2134" s="2">
        <v>2.776E-2</v>
      </c>
      <c r="AB2134" s="2">
        <v>22.121155229999999</v>
      </c>
    </row>
    <row r="2135" spans="1:28" x14ac:dyDescent="0.2">
      <c r="A2135" s="8">
        <v>4066</v>
      </c>
      <c r="B2135" s="5" t="s">
        <v>7207</v>
      </c>
      <c r="C2135" s="5" t="s">
        <v>7208</v>
      </c>
      <c r="D2135" s="5" t="s">
        <v>7131</v>
      </c>
      <c r="E2135" s="5" t="s">
        <v>7209</v>
      </c>
      <c r="F2135" s="10">
        <v>1915</v>
      </c>
      <c r="G2135" s="10" t="s">
        <v>16</v>
      </c>
      <c r="H2135" s="10"/>
      <c r="I2135" s="10">
        <v>700</v>
      </c>
      <c r="J2135" s="10" t="s">
        <v>17</v>
      </c>
      <c r="K2135" s="10"/>
      <c r="L2135" s="10" t="s">
        <v>18</v>
      </c>
      <c r="M2135" s="11">
        <v>1</v>
      </c>
      <c r="N2135" s="10">
        <v>1</v>
      </c>
      <c r="O2135" s="12" t="s">
        <v>7210</v>
      </c>
      <c r="P2135" s="11">
        <f ca="1">IFERROR(__xludf.DUMMYFUNCTION("COUNTA(SPLIT(Q2135,"" ""))"),175)</f>
        <v>175</v>
      </c>
      <c r="Q2135" s="11">
        <v>19</v>
      </c>
      <c r="R2135" s="11">
        <f ca="1">IFERROR(__xludf.DUMMYFUNCTION("COUNTA(SPLIT($Q2135,CHAR(10),FALSE))"),5)</f>
        <v>5</v>
      </c>
      <c r="S2135" s="2">
        <v>-2.0628239490000002</v>
      </c>
      <c r="T2135" s="2">
        <v>0.49391791600000001</v>
      </c>
      <c r="U2135" s="2">
        <v>87.15</v>
      </c>
      <c r="V2135" s="2">
        <v>3.44</v>
      </c>
      <c r="W2135" s="2">
        <v>4.95</v>
      </c>
      <c r="X2135" s="2">
        <v>5</v>
      </c>
      <c r="Y2135" s="2">
        <v>6.57</v>
      </c>
      <c r="Z2135" s="2">
        <v>0.21701000000000001</v>
      </c>
      <c r="AA2135" s="2">
        <v>0.20909</v>
      </c>
      <c r="AB2135" s="2">
        <v>12.915698409999999</v>
      </c>
    </row>
    <row r="2136" spans="1:28" x14ac:dyDescent="0.2">
      <c r="A2136" s="8">
        <v>4067</v>
      </c>
      <c r="B2136" s="5" t="s">
        <v>6458</v>
      </c>
      <c r="C2136" s="5" t="s">
        <v>7211</v>
      </c>
      <c r="D2136" s="5" t="s">
        <v>7115</v>
      </c>
      <c r="E2136" s="5" t="s">
        <v>7116</v>
      </c>
      <c r="F2136" s="10">
        <v>1915</v>
      </c>
      <c r="G2136" s="10" t="s">
        <v>68</v>
      </c>
      <c r="H2136" s="10"/>
      <c r="I2136" s="10">
        <v>1300</v>
      </c>
      <c r="J2136" s="10" t="s">
        <v>51</v>
      </c>
      <c r="K2136" s="10"/>
      <c r="L2136" s="10" t="s">
        <v>22</v>
      </c>
      <c r="M2136" s="11">
        <v>2</v>
      </c>
      <c r="N2136" s="10">
        <v>2</v>
      </c>
      <c r="O2136" s="12" t="s">
        <v>7212</v>
      </c>
      <c r="P2136" s="11">
        <f ca="1">IFERROR(__xludf.DUMMYFUNCTION("COUNTA(SPLIT(Q2136,"" ""))"),163)</f>
        <v>163</v>
      </c>
      <c r="Q2136" s="11">
        <v>5</v>
      </c>
      <c r="R2136" s="11">
        <f ca="1">IFERROR(__xludf.DUMMYFUNCTION("COUNTA(SPLIT($Q2136,CHAR(10),FALSE))"),2)</f>
        <v>2</v>
      </c>
      <c r="S2136" s="2">
        <v>-2.0346880779999998</v>
      </c>
      <c r="T2136" s="2">
        <v>0.46694569699999999</v>
      </c>
      <c r="U2136" s="2">
        <v>42.39</v>
      </c>
      <c r="V2136" s="2">
        <v>14.14</v>
      </c>
      <c r="W2136" s="2">
        <v>15.27</v>
      </c>
      <c r="X2136" s="2">
        <v>14</v>
      </c>
      <c r="Y2136" s="2">
        <v>9.52</v>
      </c>
      <c r="Z2136" s="2">
        <v>0.25155</v>
      </c>
      <c r="AA2136" s="2">
        <v>0.24678</v>
      </c>
      <c r="AB2136" s="2">
        <v>7.7936517759999999</v>
      </c>
    </row>
    <row r="2137" spans="1:28" x14ac:dyDescent="0.2">
      <c r="A2137" s="8">
        <v>4071</v>
      </c>
      <c r="B2137" s="5" t="s">
        <v>7213</v>
      </c>
      <c r="C2137" s="5" t="s">
        <v>7214</v>
      </c>
      <c r="D2137" s="5" t="s">
        <v>7097</v>
      </c>
      <c r="E2137" s="5" t="s">
        <v>7098</v>
      </c>
      <c r="F2137" s="10">
        <v>1915</v>
      </c>
      <c r="G2137" s="10" t="s">
        <v>68</v>
      </c>
      <c r="H2137" s="10"/>
      <c r="I2137" s="10">
        <v>1300</v>
      </c>
      <c r="J2137" s="10" t="s">
        <v>17</v>
      </c>
      <c r="K2137" s="10"/>
      <c r="L2137" s="10" t="s">
        <v>18</v>
      </c>
      <c r="M2137" s="11">
        <v>1</v>
      </c>
      <c r="N2137" s="10">
        <v>1</v>
      </c>
      <c r="O2137" s="12" t="s">
        <v>7215</v>
      </c>
      <c r="P2137" s="11">
        <f ca="1">IFERROR(__xludf.DUMMYFUNCTION("COUNTA(SPLIT(Q2137,"" ""))"),190)</f>
        <v>190</v>
      </c>
      <c r="Q2137" s="11">
        <v>9</v>
      </c>
      <c r="R2137" s="11">
        <f ca="1">IFERROR(__xludf.DUMMYFUNCTION("COUNTA(SPLIT($Q2137,CHAR(10),FALSE))"),1)</f>
        <v>1</v>
      </c>
      <c r="S2137" s="2">
        <v>-1.4365637849999999</v>
      </c>
      <c r="T2137" s="2">
        <v>0.46853610699999998</v>
      </c>
      <c r="U2137" s="2">
        <v>49.6</v>
      </c>
      <c r="V2137" s="2">
        <v>11.59</v>
      </c>
      <c r="W2137" s="2">
        <v>12.15</v>
      </c>
      <c r="X2137" s="2">
        <v>13</v>
      </c>
      <c r="Y2137" s="2">
        <v>8.84</v>
      </c>
      <c r="Z2137" s="2">
        <v>0.28405000000000002</v>
      </c>
      <c r="AA2137" s="2">
        <v>0.26455000000000001</v>
      </c>
      <c r="AB2137" s="2">
        <v>16.200239589999999</v>
      </c>
    </row>
    <row r="2138" spans="1:28" x14ac:dyDescent="0.2">
      <c r="A2138" s="8">
        <v>4072</v>
      </c>
      <c r="B2138" s="5" t="s">
        <v>7213</v>
      </c>
      <c r="C2138" s="5" t="s">
        <v>7216</v>
      </c>
      <c r="D2138" s="5" t="s">
        <v>7097</v>
      </c>
      <c r="E2138" s="5" t="s">
        <v>7098</v>
      </c>
      <c r="F2138" s="10">
        <v>1915</v>
      </c>
      <c r="G2138" s="10" t="s">
        <v>68</v>
      </c>
      <c r="H2138" s="10"/>
      <c r="I2138" s="10">
        <v>1300</v>
      </c>
      <c r="J2138" s="10" t="s">
        <v>17</v>
      </c>
      <c r="K2138" s="10"/>
      <c r="L2138" s="10" t="s">
        <v>18</v>
      </c>
      <c r="M2138" s="11">
        <v>1</v>
      </c>
      <c r="N2138" s="10">
        <v>1</v>
      </c>
      <c r="O2138" s="12" t="s">
        <v>7217</v>
      </c>
      <c r="P2138" s="11">
        <f ca="1">IFERROR(__xludf.DUMMYFUNCTION("COUNTA(SPLIT(Q2138,"" ""))"),142)</f>
        <v>142</v>
      </c>
      <c r="Q2138" s="11">
        <v>5</v>
      </c>
      <c r="R2138" s="11">
        <f ca="1">IFERROR(__xludf.DUMMYFUNCTION("COUNTA(SPLIT($Q2138,CHAR(10),FALSE))"),1)</f>
        <v>1</v>
      </c>
      <c r="S2138" s="2">
        <v>-1.3106694699999999</v>
      </c>
      <c r="T2138" s="2">
        <v>0.482566259</v>
      </c>
      <c r="U2138" s="2">
        <v>49.92</v>
      </c>
      <c r="V2138" s="2">
        <v>13.35</v>
      </c>
      <c r="W2138" s="2">
        <v>15.05</v>
      </c>
      <c r="X2138" s="2">
        <v>13</v>
      </c>
      <c r="Y2138" s="2">
        <v>10.6</v>
      </c>
      <c r="Z2138" s="2">
        <v>0.36136000000000001</v>
      </c>
      <c r="AA2138" s="2">
        <v>0.3906</v>
      </c>
      <c r="AB2138" s="2">
        <v>6.9427246010000001</v>
      </c>
    </row>
    <row r="2139" spans="1:28" x14ac:dyDescent="0.2">
      <c r="A2139" s="8">
        <v>4074</v>
      </c>
      <c r="B2139" s="5" t="s">
        <v>7218</v>
      </c>
      <c r="C2139" s="5" t="s">
        <v>7219</v>
      </c>
      <c r="D2139" s="5" t="s">
        <v>7220</v>
      </c>
      <c r="E2139" s="5" t="s">
        <v>7221</v>
      </c>
      <c r="F2139" s="10">
        <v>1915</v>
      </c>
      <c r="G2139" s="10" t="s">
        <v>16</v>
      </c>
      <c r="H2139" s="10"/>
      <c r="I2139" s="10">
        <v>1100</v>
      </c>
      <c r="J2139" s="10" t="s">
        <v>17</v>
      </c>
      <c r="K2139" s="10"/>
      <c r="L2139" s="10" t="s">
        <v>22</v>
      </c>
      <c r="M2139" s="11">
        <v>2</v>
      </c>
      <c r="N2139" s="10">
        <v>1.5</v>
      </c>
      <c r="O2139" s="12" t="s">
        <v>7222</v>
      </c>
      <c r="P2139" s="11">
        <f ca="1">IFERROR(__xludf.DUMMYFUNCTION("COUNTA(SPLIT(Q2139,"" ""))"),155)</f>
        <v>155</v>
      </c>
      <c r="Q2139" s="11">
        <v>9</v>
      </c>
      <c r="R2139" s="11">
        <f ca="1">IFERROR(__xludf.DUMMYFUNCTION("COUNTA(SPLIT($Q2139,CHAR(10),FALSE))"),2)</f>
        <v>2</v>
      </c>
      <c r="S2139" s="2">
        <v>-0.92111278200000002</v>
      </c>
      <c r="T2139" s="2">
        <v>0.46698273499999998</v>
      </c>
      <c r="U2139" s="2">
        <v>82.97</v>
      </c>
      <c r="V2139" s="2">
        <v>6.02</v>
      </c>
      <c r="W2139" s="2">
        <v>7.51</v>
      </c>
      <c r="X2139" s="2">
        <v>7</v>
      </c>
      <c r="Y2139" s="2">
        <v>7.42</v>
      </c>
      <c r="Z2139" s="2">
        <v>0.13738</v>
      </c>
      <c r="AA2139" s="2">
        <v>0.16686999999999999</v>
      </c>
      <c r="AB2139" s="2">
        <v>9.6948810390000002</v>
      </c>
    </row>
    <row r="2140" spans="1:28" x14ac:dyDescent="0.2">
      <c r="A2140" s="8">
        <v>4079</v>
      </c>
      <c r="B2140" s="5" t="s">
        <v>6535</v>
      </c>
      <c r="C2140" s="5" t="s">
        <v>7223</v>
      </c>
      <c r="D2140" s="5"/>
      <c r="E2140" s="5" t="s">
        <v>7224</v>
      </c>
      <c r="F2140" s="10">
        <v>1915</v>
      </c>
      <c r="G2140" s="10" t="s">
        <v>16</v>
      </c>
      <c r="H2140" s="10"/>
      <c r="I2140" s="10">
        <v>1300</v>
      </c>
      <c r="J2140" s="10" t="s">
        <v>17</v>
      </c>
      <c r="K2140" s="10"/>
      <c r="L2140" s="10" t="s">
        <v>18</v>
      </c>
      <c r="M2140" s="11">
        <v>1</v>
      </c>
      <c r="N2140" s="10">
        <v>1</v>
      </c>
      <c r="O2140" s="12" t="s">
        <v>7225</v>
      </c>
      <c r="P2140" s="11">
        <f ca="1">IFERROR(__xludf.DUMMYFUNCTION("COUNTA(SPLIT(Q2140,"" ""))"),181)</f>
        <v>181</v>
      </c>
      <c r="Q2140" s="11">
        <v>6</v>
      </c>
      <c r="R2140" s="11">
        <f ca="1">IFERROR(__xludf.DUMMYFUNCTION("COUNTA(SPLIT($Q2140,CHAR(10),FALSE))"),1)</f>
        <v>1</v>
      </c>
      <c r="S2140" s="2">
        <v>-0.94751425700000003</v>
      </c>
      <c r="T2140" s="2">
        <v>0.43547825600000001</v>
      </c>
      <c r="U2140" s="2">
        <v>54.69</v>
      </c>
      <c r="V2140" s="2">
        <v>13.13</v>
      </c>
      <c r="W2140" s="2">
        <v>15.21</v>
      </c>
      <c r="X2140" s="2">
        <v>12</v>
      </c>
      <c r="Y2140" s="2">
        <v>8.27</v>
      </c>
      <c r="Z2140" s="2">
        <v>0.13302</v>
      </c>
      <c r="AA2140" s="2">
        <v>0.12013</v>
      </c>
      <c r="AB2140" s="2">
        <v>18.250256409999999</v>
      </c>
    </row>
    <row r="2141" spans="1:28" x14ac:dyDescent="0.2">
      <c r="A2141" s="8">
        <v>4080</v>
      </c>
      <c r="B2141" s="5" t="s">
        <v>7226</v>
      </c>
      <c r="C2141" s="5" t="s">
        <v>7227</v>
      </c>
      <c r="D2141" s="5" t="s">
        <v>7115</v>
      </c>
      <c r="E2141" s="5" t="s">
        <v>7116</v>
      </c>
      <c r="F2141" s="10">
        <v>1915</v>
      </c>
      <c r="G2141" s="10" t="s">
        <v>68</v>
      </c>
      <c r="H2141" s="10"/>
      <c r="I2141" s="10">
        <v>1300</v>
      </c>
      <c r="J2141" s="10" t="s">
        <v>17</v>
      </c>
      <c r="K2141" s="10"/>
      <c r="L2141" s="10" t="s">
        <v>18</v>
      </c>
      <c r="M2141" s="11">
        <v>1</v>
      </c>
      <c r="N2141" s="10">
        <v>1</v>
      </c>
      <c r="O2141" s="12" t="s">
        <v>7228</v>
      </c>
      <c r="P2141" s="11">
        <f ca="1">IFERROR(__xludf.DUMMYFUNCTION("COUNTA(SPLIT(Q2141,"" ""))"),186)</f>
        <v>186</v>
      </c>
      <c r="Q2141" s="11">
        <v>7</v>
      </c>
      <c r="R2141" s="11">
        <f ca="1">IFERROR(__xludf.DUMMYFUNCTION("COUNTA(SPLIT($Q2141,CHAR(10),FALSE))"),2)</f>
        <v>2</v>
      </c>
      <c r="S2141" s="2">
        <v>-1.5327021970000001</v>
      </c>
      <c r="T2141" s="2">
        <v>0.479701514</v>
      </c>
      <c r="U2141" s="2">
        <v>38.119999999999997</v>
      </c>
      <c r="V2141" s="2">
        <v>14.58</v>
      </c>
      <c r="W2141" s="2">
        <v>15.57</v>
      </c>
      <c r="X2141" s="2">
        <v>16</v>
      </c>
      <c r="Y2141" s="2">
        <v>8.93</v>
      </c>
      <c r="Z2141" s="2">
        <v>0.24203</v>
      </c>
      <c r="AA2141" s="2">
        <v>0.23150999999999999</v>
      </c>
      <c r="AB2141" s="2">
        <v>15.253195290000001</v>
      </c>
    </row>
    <row r="2142" spans="1:28" x14ac:dyDescent="0.2">
      <c r="A2142" s="8">
        <v>4092</v>
      </c>
      <c r="B2142" s="5" t="s">
        <v>7229</v>
      </c>
      <c r="C2142" s="5" t="s">
        <v>7230</v>
      </c>
      <c r="D2142" s="5" t="s">
        <v>7139</v>
      </c>
      <c r="E2142" s="5" t="s">
        <v>7140</v>
      </c>
      <c r="F2142" s="10">
        <v>1915</v>
      </c>
      <c r="G2142" s="10" t="s">
        <v>68</v>
      </c>
      <c r="H2142" s="10"/>
      <c r="I2142" s="10">
        <v>1300</v>
      </c>
      <c r="J2142" s="10" t="s">
        <v>17</v>
      </c>
      <c r="K2142" s="10"/>
      <c r="L2142" s="10" t="s">
        <v>22</v>
      </c>
      <c r="M2142" s="11">
        <v>2</v>
      </c>
      <c r="N2142" s="10">
        <v>2</v>
      </c>
      <c r="O2142" s="12" t="s">
        <v>7231</v>
      </c>
      <c r="P2142" s="11">
        <f ca="1">IFERROR(__xludf.DUMMYFUNCTION("COUNTA(SPLIT(Q2142,"" ""))"),154)</f>
        <v>154</v>
      </c>
      <c r="Q2142" s="11">
        <v>5</v>
      </c>
      <c r="R2142" s="11">
        <f ca="1">IFERROR(__xludf.DUMMYFUNCTION("COUNTA(SPLIT($Q2142,CHAR(10),FALSE))"),1)</f>
        <v>1</v>
      </c>
      <c r="S2142" s="2">
        <v>-2.268261039</v>
      </c>
      <c r="T2142" s="2">
        <v>0.54590534000000002</v>
      </c>
      <c r="U2142" s="2">
        <v>58.56</v>
      </c>
      <c r="V2142" s="2">
        <v>12.74</v>
      </c>
      <c r="W2142" s="2">
        <v>15.71</v>
      </c>
      <c r="X2142" s="2">
        <v>12</v>
      </c>
      <c r="Y2142" s="2">
        <v>7.93</v>
      </c>
      <c r="Z2142" s="2">
        <v>0.20652999999999999</v>
      </c>
      <c r="AA2142" s="2">
        <v>0.21992</v>
      </c>
      <c r="AB2142" s="2">
        <v>10.823077120000001</v>
      </c>
    </row>
    <row r="2143" spans="1:28" x14ac:dyDescent="0.2">
      <c r="A2143" s="8">
        <v>4094</v>
      </c>
      <c r="B2143" s="5" t="s">
        <v>7232</v>
      </c>
      <c r="C2143" s="5" t="s">
        <v>7233</v>
      </c>
      <c r="D2143" s="5" t="s">
        <v>7126</v>
      </c>
      <c r="E2143" s="5" t="s">
        <v>7127</v>
      </c>
      <c r="F2143" s="10">
        <v>1915</v>
      </c>
      <c r="G2143" s="10" t="s">
        <v>68</v>
      </c>
      <c r="H2143" s="10"/>
      <c r="I2143" s="10">
        <v>900</v>
      </c>
      <c r="J2143" s="10" t="s">
        <v>17</v>
      </c>
      <c r="K2143" s="10"/>
      <c r="L2143" s="10" t="s">
        <v>22</v>
      </c>
      <c r="M2143" s="11">
        <v>2</v>
      </c>
      <c r="N2143" s="10">
        <v>2</v>
      </c>
      <c r="O2143" s="12" t="s">
        <v>7234</v>
      </c>
      <c r="P2143" s="11">
        <f ca="1">IFERROR(__xludf.DUMMYFUNCTION("COUNTA(SPLIT(Q2143,"" ""))"),192)</f>
        <v>192</v>
      </c>
      <c r="Q2143" s="11">
        <v>12</v>
      </c>
      <c r="R2143" s="11">
        <f ca="1">IFERROR(__xludf.DUMMYFUNCTION("COUNTA(SPLIT($Q2143,CHAR(10),FALSE))"),4)</f>
        <v>4</v>
      </c>
      <c r="S2143" s="2">
        <v>-2.4239589750000001</v>
      </c>
      <c r="T2143" s="2">
        <v>0.53281846700000002</v>
      </c>
      <c r="U2143" s="2">
        <v>68.86</v>
      </c>
      <c r="V2143" s="2">
        <v>7.69</v>
      </c>
      <c r="W2143" s="2">
        <v>7.53</v>
      </c>
      <c r="X2143" s="2">
        <v>11</v>
      </c>
      <c r="Y2143" s="2">
        <v>8.01</v>
      </c>
      <c r="Z2143" s="2">
        <v>0.26945999999999998</v>
      </c>
      <c r="AA2143" s="2">
        <v>0.24922</v>
      </c>
      <c r="AB2143" s="2">
        <v>13.268994790000001</v>
      </c>
    </row>
    <row r="2144" spans="1:28" x14ac:dyDescent="0.2">
      <c r="A2144" s="8">
        <v>4097</v>
      </c>
      <c r="B2144" s="5" t="s">
        <v>7235</v>
      </c>
      <c r="C2144" s="5" t="s">
        <v>7236</v>
      </c>
      <c r="D2144" s="5" t="s">
        <v>7084</v>
      </c>
      <c r="E2144" s="5" t="s">
        <v>7237</v>
      </c>
      <c r="F2144" s="10">
        <v>1915</v>
      </c>
      <c r="G2144" s="10" t="s">
        <v>68</v>
      </c>
      <c r="H2144" s="10"/>
      <c r="I2144" s="10">
        <v>1100</v>
      </c>
      <c r="J2144" s="10" t="s">
        <v>17</v>
      </c>
      <c r="K2144" s="10"/>
      <c r="L2144" s="10" t="s">
        <v>22</v>
      </c>
      <c r="M2144" s="11">
        <v>2</v>
      </c>
      <c r="N2144" s="10">
        <v>2</v>
      </c>
      <c r="O2144" s="12" t="s">
        <v>7238</v>
      </c>
      <c r="P2144" s="11">
        <f ca="1">IFERROR(__xludf.DUMMYFUNCTION("COUNTA(SPLIT(Q2144,"" ""))"),177)</f>
        <v>177</v>
      </c>
      <c r="Q2144" s="11">
        <v>10</v>
      </c>
      <c r="R2144" s="11">
        <f ca="1">IFERROR(__xludf.DUMMYFUNCTION("COUNTA(SPLIT($Q2144,CHAR(10),FALSE))"),3)</f>
        <v>3</v>
      </c>
      <c r="S2144" s="2">
        <v>-1.799280378</v>
      </c>
      <c r="T2144" s="2">
        <v>0.49770944700000003</v>
      </c>
      <c r="U2144" s="2">
        <v>65.78</v>
      </c>
      <c r="V2144" s="2">
        <v>8.5299999999999994</v>
      </c>
      <c r="W2144" s="2">
        <v>8.6300000000000008</v>
      </c>
      <c r="X2144" s="2">
        <v>11</v>
      </c>
      <c r="Y2144" s="2">
        <v>7.7</v>
      </c>
      <c r="Z2144" s="2">
        <v>0.14827000000000001</v>
      </c>
      <c r="AA2144" s="2">
        <v>0.15240999999999999</v>
      </c>
      <c r="AB2144" s="2">
        <v>18.98675738</v>
      </c>
    </row>
    <row r="2145" spans="1:28" x14ac:dyDescent="0.2">
      <c r="A2145" s="8">
        <v>4099</v>
      </c>
      <c r="B2145" s="5" t="s">
        <v>7239</v>
      </c>
      <c r="C2145" s="5" t="s">
        <v>7240</v>
      </c>
      <c r="D2145" s="5" t="s">
        <v>6340</v>
      </c>
      <c r="E2145" s="5" t="s">
        <v>6341</v>
      </c>
      <c r="F2145" s="10">
        <v>1915</v>
      </c>
      <c r="G2145" s="10" t="s">
        <v>16</v>
      </c>
      <c r="H2145" s="10"/>
      <c r="I2145" s="10">
        <v>1300</v>
      </c>
      <c r="J2145" s="10" t="s">
        <v>17</v>
      </c>
      <c r="K2145" s="10"/>
      <c r="L2145" s="10" t="s">
        <v>18</v>
      </c>
      <c r="M2145" s="11">
        <v>1</v>
      </c>
      <c r="N2145" s="10">
        <v>1</v>
      </c>
      <c r="O2145" s="12" t="s">
        <v>7241</v>
      </c>
      <c r="P2145" s="11">
        <f ca="1">IFERROR(__xludf.DUMMYFUNCTION("COUNTA(SPLIT(Q2145,"" ""))"),190)</f>
        <v>190</v>
      </c>
      <c r="Q2145" s="11">
        <v>6</v>
      </c>
      <c r="R2145" s="11">
        <f ca="1">IFERROR(__xludf.DUMMYFUNCTION("COUNTA(SPLIT($Q2145,CHAR(10),FALSE))"),2)</f>
        <v>2</v>
      </c>
      <c r="S2145" s="2">
        <v>-1.2208163649999999</v>
      </c>
      <c r="T2145" s="2">
        <v>0.48679884299999998</v>
      </c>
      <c r="U2145" s="2">
        <v>59.79</v>
      </c>
      <c r="V2145" s="2">
        <v>12.87</v>
      </c>
      <c r="W2145" s="2">
        <v>15.76</v>
      </c>
      <c r="X2145" s="2">
        <v>11</v>
      </c>
      <c r="Y2145" s="2">
        <v>7.86</v>
      </c>
      <c r="Z2145" s="2">
        <v>0.10952000000000001</v>
      </c>
      <c r="AA2145" s="2">
        <v>0.10104</v>
      </c>
      <c r="AB2145" s="2">
        <v>11.0332746</v>
      </c>
    </row>
    <row r="2146" spans="1:28" x14ac:dyDescent="0.2">
      <c r="A2146" s="8">
        <v>4101</v>
      </c>
      <c r="B2146" s="5" t="s">
        <v>7242</v>
      </c>
      <c r="C2146" s="5" t="s">
        <v>7243</v>
      </c>
      <c r="D2146" s="5" t="s">
        <v>7097</v>
      </c>
      <c r="E2146" s="5" t="s">
        <v>7098</v>
      </c>
      <c r="F2146" s="10">
        <v>1915</v>
      </c>
      <c r="G2146" s="10" t="s">
        <v>68</v>
      </c>
      <c r="H2146" s="10"/>
      <c r="I2146" s="10">
        <v>1300</v>
      </c>
      <c r="J2146" s="10" t="s">
        <v>51</v>
      </c>
      <c r="K2146" s="10"/>
      <c r="L2146" s="10" t="s">
        <v>22</v>
      </c>
      <c r="M2146" s="11">
        <v>2</v>
      </c>
      <c r="N2146" s="10">
        <v>2</v>
      </c>
      <c r="O2146" s="12" t="s">
        <v>7244</v>
      </c>
      <c r="P2146" s="11">
        <f ca="1">IFERROR(__xludf.DUMMYFUNCTION("COUNTA(SPLIT(Q2146,"" ""))"),187)</f>
        <v>187</v>
      </c>
      <c r="Q2146" s="11">
        <v>9</v>
      </c>
      <c r="R2146" s="11">
        <f ca="1">IFERROR(__xludf.DUMMYFUNCTION("COUNTA(SPLIT($Q2146,CHAR(10),FALSE))"),1)</f>
        <v>1</v>
      </c>
      <c r="S2146" s="2">
        <v>-1.5459412859999999</v>
      </c>
      <c r="T2146" s="2">
        <v>0.44943062700000003</v>
      </c>
      <c r="U2146" s="2">
        <v>58.62</v>
      </c>
      <c r="V2146" s="2">
        <v>10.24</v>
      </c>
      <c r="W2146" s="2">
        <v>11.84</v>
      </c>
      <c r="X2146" s="2">
        <v>12</v>
      </c>
      <c r="Y2146" s="2">
        <v>10.16</v>
      </c>
      <c r="Z2146" s="2">
        <v>0.27743000000000001</v>
      </c>
      <c r="AA2146" s="2">
        <v>0.25317000000000001</v>
      </c>
      <c r="AB2146" s="2">
        <v>5.6246435339999996</v>
      </c>
    </row>
    <row r="2147" spans="1:28" x14ac:dyDescent="0.2">
      <c r="A2147" s="8">
        <v>4102</v>
      </c>
      <c r="B2147" s="5" t="s">
        <v>7245</v>
      </c>
      <c r="C2147" s="5" t="s">
        <v>7246</v>
      </c>
      <c r="D2147" s="5" t="s">
        <v>6680</v>
      </c>
      <c r="E2147" s="5" t="s">
        <v>6681</v>
      </c>
      <c r="F2147" s="10">
        <v>1915</v>
      </c>
      <c r="G2147" s="10" t="s">
        <v>68</v>
      </c>
      <c r="H2147" s="10"/>
      <c r="I2147" s="10">
        <v>1300</v>
      </c>
      <c r="J2147" s="10" t="s">
        <v>17</v>
      </c>
      <c r="K2147" s="10"/>
      <c r="L2147" s="10" t="s">
        <v>22</v>
      </c>
      <c r="M2147" s="11">
        <v>2</v>
      </c>
      <c r="N2147" s="10">
        <v>2</v>
      </c>
      <c r="O2147" s="12" t="s">
        <v>7247</v>
      </c>
      <c r="P2147" s="11">
        <f ca="1">IFERROR(__xludf.DUMMYFUNCTION("COUNTA(SPLIT(Q2147,"" ""))"),161)</f>
        <v>161</v>
      </c>
      <c r="Q2147" s="11">
        <v>5</v>
      </c>
      <c r="R2147" s="11">
        <f ca="1">IFERROR(__xludf.DUMMYFUNCTION("COUNTA(SPLIT($Q2147,CHAR(10),FALSE))"),2)</f>
        <v>2</v>
      </c>
      <c r="S2147" s="2">
        <v>-1.1611751850000001</v>
      </c>
      <c r="T2147" s="2">
        <v>0.46720652299999998</v>
      </c>
      <c r="U2147" s="2">
        <v>47.11</v>
      </c>
      <c r="V2147" s="2">
        <v>14.79</v>
      </c>
      <c r="W2147" s="2">
        <v>16.2</v>
      </c>
      <c r="X2147" s="2">
        <v>14</v>
      </c>
      <c r="Y2147" s="2">
        <v>9.42</v>
      </c>
      <c r="Z2147" s="2">
        <v>0.18415999999999999</v>
      </c>
      <c r="AA2147" s="2">
        <v>0.21037</v>
      </c>
      <c r="AB2147" s="2">
        <v>12.566620410000001</v>
      </c>
    </row>
    <row r="2148" spans="1:28" x14ac:dyDescent="0.2">
      <c r="A2148" s="8">
        <v>4105</v>
      </c>
      <c r="B2148" s="5" t="s">
        <v>7248</v>
      </c>
      <c r="C2148" s="5" t="s">
        <v>7249</v>
      </c>
      <c r="D2148" s="5" t="s">
        <v>7115</v>
      </c>
      <c r="E2148" s="5" t="s">
        <v>7116</v>
      </c>
      <c r="F2148" s="10">
        <v>1915</v>
      </c>
      <c r="G2148" s="10" t="s">
        <v>68</v>
      </c>
      <c r="H2148" s="10"/>
      <c r="I2148" s="10">
        <v>1300</v>
      </c>
      <c r="J2148" s="10" t="s">
        <v>51</v>
      </c>
      <c r="K2148" s="10"/>
      <c r="L2148" s="10" t="s">
        <v>18</v>
      </c>
      <c r="M2148" s="11">
        <v>1</v>
      </c>
      <c r="N2148" s="10">
        <v>1</v>
      </c>
      <c r="O2148" s="12" t="s">
        <v>7250</v>
      </c>
      <c r="P2148" s="11">
        <f ca="1">IFERROR(__xludf.DUMMYFUNCTION("COUNTA(SPLIT(Q2148,"" ""))"),150)</f>
        <v>150</v>
      </c>
      <c r="Q2148" s="11">
        <v>6</v>
      </c>
      <c r="R2148" s="11">
        <f ca="1">IFERROR(__xludf.DUMMYFUNCTION("COUNTA(SPLIT($Q2148,CHAR(10),FALSE))"),1)</f>
        <v>1</v>
      </c>
      <c r="S2148" s="2">
        <v>-3.2526899249999999</v>
      </c>
      <c r="T2148" s="2">
        <v>0.57452506999999997</v>
      </c>
      <c r="U2148" s="2">
        <v>32.869999999999997</v>
      </c>
      <c r="V2148" s="2">
        <v>14.84</v>
      </c>
      <c r="W2148" s="2">
        <v>15.39</v>
      </c>
      <c r="X2148" s="2">
        <v>16</v>
      </c>
      <c r="Y2148" s="2">
        <v>12.07</v>
      </c>
      <c r="Z2148" s="2">
        <v>0.33526</v>
      </c>
      <c r="AA2148" s="2">
        <v>0.35571000000000003</v>
      </c>
      <c r="AB2148" s="2">
        <v>-0.76247653299999996</v>
      </c>
    </row>
    <row r="2149" spans="1:28" x14ac:dyDescent="0.2">
      <c r="A2149" s="8">
        <v>4109</v>
      </c>
      <c r="B2149" s="5" t="s">
        <v>7251</v>
      </c>
      <c r="C2149" s="5" t="s">
        <v>7252</v>
      </c>
      <c r="D2149" s="5" t="s">
        <v>7139</v>
      </c>
      <c r="E2149" s="5" t="s">
        <v>7140</v>
      </c>
      <c r="F2149" s="10">
        <v>1915</v>
      </c>
      <c r="G2149" s="10" t="s">
        <v>68</v>
      </c>
      <c r="H2149" s="10"/>
      <c r="I2149" s="10">
        <v>1100</v>
      </c>
      <c r="J2149" s="10" t="s">
        <v>51</v>
      </c>
      <c r="K2149" s="10"/>
      <c r="L2149" s="10" t="s">
        <v>22</v>
      </c>
      <c r="M2149" s="11">
        <v>2</v>
      </c>
      <c r="N2149" s="10">
        <v>2</v>
      </c>
      <c r="O2149" s="12" t="s">
        <v>7253</v>
      </c>
      <c r="P2149" s="11">
        <f ca="1">IFERROR(__xludf.DUMMYFUNCTION("COUNTA(SPLIT(Q2149,"" ""))"),156)</f>
        <v>156</v>
      </c>
      <c r="Q2149" s="11">
        <v>9</v>
      </c>
      <c r="R2149" s="11">
        <f ca="1">IFERROR(__xludf.DUMMYFUNCTION("COUNTA(SPLIT($Q2149,CHAR(10),FALSE))"),2)</f>
        <v>2</v>
      </c>
      <c r="S2149" s="2">
        <v>-2.1759433910000001</v>
      </c>
      <c r="T2149" s="2">
        <v>0.52553640700000004</v>
      </c>
      <c r="U2149" s="2">
        <v>67.92</v>
      </c>
      <c r="V2149" s="2">
        <v>8.69</v>
      </c>
      <c r="W2149" s="2">
        <v>9.94</v>
      </c>
      <c r="X2149" s="2">
        <v>11</v>
      </c>
      <c r="Y2149" s="2">
        <v>8.41</v>
      </c>
      <c r="Z2149" s="2">
        <v>0.18598000000000001</v>
      </c>
      <c r="AA2149" s="2">
        <v>0.20746999999999999</v>
      </c>
      <c r="AB2149" s="2">
        <v>12.18657829</v>
      </c>
    </row>
    <row r="2150" spans="1:28" x14ac:dyDescent="0.2">
      <c r="A2150" s="8">
        <v>4113</v>
      </c>
      <c r="B2150" s="5" t="s">
        <v>7254</v>
      </c>
      <c r="C2150" s="5" t="s">
        <v>7255</v>
      </c>
      <c r="D2150" s="5" t="s">
        <v>7139</v>
      </c>
      <c r="E2150" s="5" t="s">
        <v>7140</v>
      </c>
      <c r="F2150" s="10">
        <v>1915</v>
      </c>
      <c r="G2150" s="10" t="s">
        <v>68</v>
      </c>
      <c r="H2150" s="10"/>
      <c r="I2150" s="10">
        <v>1300</v>
      </c>
      <c r="J2150" s="10" t="s">
        <v>51</v>
      </c>
      <c r="K2150" s="10"/>
      <c r="L2150" s="10" t="s">
        <v>22</v>
      </c>
      <c r="M2150" s="11">
        <v>2</v>
      </c>
      <c r="N2150" s="10">
        <v>1.5</v>
      </c>
      <c r="O2150" s="12" t="s">
        <v>7256</v>
      </c>
      <c r="P2150" s="11">
        <f ca="1">IFERROR(__xludf.DUMMYFUNCTION("COUNTA(SPLIT(Q2150,"" ""))"),179)</f>
        <v>179</v>
      </c>
      <c r="Q2150" s="11">
        <v>8</v>
      </c>
      <c r="R2150" s="11">
        <f ca="1">IFERROR(__xludf.DUMMYFUNCTION("COUNTA(SPLIT($Q2150,CHAR(10),FALSE))"),2)</f>
        <v>2</v>
      </c>
      <c r="S2150" s="2">
        <v>-1.960519814</v>
      </c>
      <c r="T2150" s="2">
        <v>0.49079307300000002</v>
      </c>
      <c r="U2150" s="2">
        <v>63.6</v>
      </c>
      <c r="V2150" s="2">
        <v>9.9499999999999993</v>
      </c>
      <c r="W2150" s="2">
        <v>11.06</v>
      </c>
      <c r="X2150" s="2">
        <v>12</v>
      </c>
      <c r="Y2150" s="2">
        <v>8.19</v>
      </c>
      <c r="Z2150" s="2">
        <v>0.22222</v>
      </c>
      <c r="AA2150" s="2">
        <v>0.22856000000000001</v>
      </c>
      <c r="AB2150" s="2">
        <v>11.692981619999999</v>
      </c>
    </row>
    <row r="2151" spans="1:28" x14ac:dyDescent="0.2">
      <c r="A2151" s="8">
        <v>4115</v>
      </c>
      <c r="B2151" s="5" t="s">
        <v>7257</v>
      </c>
      <c r="C2151" s="5" t="s">
        <v>7258</v>
      </c>
      <c r="D2151" s="5" t="s">
        <v>7115</v>
      </c>
      <c r="E2151" s="5" t="s">
        <v>7116</v>
      </c>
      <c r="F2151" s="10">
        <v>1915</v>
      </c>
      <c r="G2151" s="10" t="s">
        <v>68</v>
      </c>
      <c r="H2151" s="10"/>
      <c r="I2151" s="10">
        <v>1100</v>
      </c>
      <c r="J2151" s="10" t="s">
        <v>51</v>
      </c>
      <c r="K2151" s="10"/>
      <c r="L2151" s="10" t="s">
        <v>22</v>
      </c>
      <c r="M2151" s="11">
        <v>2</v>
      </c>
      <c r="N2151" s="10">
        <v>2</v>
      </c>
      <c r="O2151" s="12" t="s">
        <v>7259</v>
      </c>
      <c r="P2151" s="11">
        <f ca="1">IFERROR(__xludf.DUMMYFUNCTION("COUNTA(SPLIT(Q2151,"" ""))"),173)</f>
        <v>173</v>
      </c>
      <c r="Q2151" s="11">
        <v>8</v>
      </c>
      <c r="R2151" s="11">
        <f ca="1">IFERROR(__xludf.DUMMYFUNCTION("COUNTA(SPLIT($Q2151,CHAR(10),FALSE))"),3)</f>
        <v>3</v>
      </c>
      <c r="S2151" s="2">
        <v>-2.0967041270000002</v>
      </c>
      <c r="T2151" s="2">
        <v>0.47445992999999997</v>
      </c>
      <c r="U2151" s="2">
        <v>62.32</v>
      </c>
      <c r="V2151" s="2">
        <v>10</v>
      </c>
      <c r="W2151" s="2">
        <v>11.21</v>
      </c>
      <c r="X2151" s="2">
        <v>11</v>
      </c>
      <c r="Y2151" s="2">
        <v>7.97</v>
      </c>
      <c r="Z2151" s="2">
        <v>0.22291</v>
      </c>
      <c r="AA2151" s="2">
        <v>0.22291</v>
      </c>
      <c r="AB2151" s="2">
        <v>3.1579718360000002</v>
      </c>
    </row>
    <row r="2152" spans="1:28" x14ac:dyDescent="0.2">
      <c r="A2152" s="8">
        <v>4119</v>
      </c>
      <c r="B2152" s="5" t="s">
        <v>7260</v>
      </c>
      <c r="C2152" s="5" t="s">
        <v>7261</v>
      </c>
      <c r="D2152" s="5" t="s">
        <v>7126</v>
      </c>
      <c r="E2152" s="5" t="s">
        <v>7127</v>
      </c>
      <c r="F2152" s="10">
        <v>1915</v>
      </c>
      <c r="G2152" s="10" t="s">
        <v>68</v>
      </c>
      <c r="H2152" s="10"/>
      <c r="I2152" s="10">
        <v>1300</v>
      </c>
      <c r="J2152" s="10" t="s">
        <v>17</v>
      </c>
      <c r="K2152" s="10"/>
      <c r="L2152" s="10" t="s">
        <v>1532</v>
      </c>
      <c r="M2152" s="11">
        <v>4</v>
      </c>
      <c r="N2152" s="10">
        <v>2.5</v>
      </c>
      <c r="O2152" s="12" t="s">
        <v>7262</v>
      </c>
      <c r="P2152" s="11">
        <f ca="1">IFERROR(__xludf.DUMMYFUNCTION("COUNTA(SPLIT(Q2152,"" ""))"),173)</f>
        <v>173</v>
      </c>
      <c r="Q2152" s="11">
        <v>6</v>
      </c>
      <c r="R2152" s="11">
        <f ca="1">IFERROR(__xludf.DUMMYFUNCTION("COUNTA(SPLIT($Q2152,CHAR(10),FALSE))"),2)</f>
        <v>2</v>
      </c>
      <c r="S2152" s="2">
        <v>-2.3039933389999998</v>
      </c>
      <c r="T2152" s="2">
        <v>0.48095320400000002</v>
      </c>
      <c r="U2152" s="2">
        <v>47.04</v>
      </c>
      <c r="V2152" s="2">
        <v>15.34</v>
      </c>
      <c r="W2152" s="2">
        <v>17.96</v>
      </c>
      <c r="X2152" s="2">
        <v>14</v>
      </c>
      <c r="Y2152" s="2">
        <v>9.9</v>
      </c>
      <c r="Z2152" s="2">
        <v>0.21121999999999999</v>
      </c>
      <c r="AA2152" s="2">
        <v>0.19358</v>
      </c>
      <c r="AB2152" s="2">
        <v>9.6020738170000008</v>
      </c>
    </row>
    <row r="2153" spans="1:28" x14ac:dyDescent="0.2">
      <c r="A2153" s="8">
        <v>4120</v>
      </c>
      <c r="B2153" s="5" t="s">
        <v>7263</v>
      </c>
      <c r="C2153" s="5" t="s">
        <v>7264</v>
      </c>
      <c r="D2153" s="5" t="s">
        <v>7084</v>
      </c>
      <c r="E2153" s="5" t="s">
        <v>7265</v>
      </c>
      <c r="F2153" s="10">
        <v>1915</v>
      </c>
      <c r="G2153" s="10" t="s">
        <v>68</v>
      </c>
      <c r="H2153" s="10"/>
      <c r="I2153" s="10">
        <v>1300</v>
      </c>
      <c r="J2153" s="10" t="s">
        <v>17</v>
      </c>
      <c r="K2153" s="10"/>
      <c r="L2153" s="10" t="s">
        <v>22</v>
      </c>
      <c r="M2153" s="11">
        <v>2</v>
      </c>
      <c r="N2153" s="10">
        <v>1.5</v>
      </c>
      <c r="O2153" s="12" t="s">
        <v>7266</v>
      </c>
      <c r="P2153" s="11">
        <f ca="1">IFERROR(__xludf.DUMMYFUNCTION("COUNTA(SPLIT(Q2153,"" ""))"),198)</f>
        <v>198</v>
      </c>
      <c r="Q2153" s="11">
        <v>7</v>
      </c>
      <c r="R2153" s="11">
        <f ca="1">IFERROR(__xludf.DUMMYFUNCTION("COUNTA(SPLIT($Q2153,CHAR(10),FALSE))"),4)</f>
        <v>4</v>
      </c>
      <c r="S2153" s="2">
        <v>-2.3017757059999999</v>
      </c>
      <c r="T2153" s="2">
        <v>0.47208678300000001</v>
      </c>
      <c r="U2153" s="2">
        <v>51.29</v>
      </c>
      <c r="V2153" s="2">
        <v>13.17</v>
      </c>
      <c r="W2153" s="2">
        <v>13.42</v>
      </c>
      <c r="X2153" s="2">
        <v>14</v>
      </c>
      <c r="Y2153" s="2">
        <v>7.74</v>
      </c>
      <c r="Z2153" s="2">
        <v>0.15958</v>
      </c>
      <c r="AA2153" s="2">
        <v>0.15342</v>
      </c>
      <c r="AB2153" s="2">
        <v>14.124055200000001</v>
      </c>
    </row>
    <row r="2154" spans="1:28" x14ac:dyDescent="0.2">
      <c r="A2154" s="8">
        <v>4121</v>
      </c>
      <c r="B2154" s="5" t="s">
        <v>7263</v>
      </c>
      <c r="C2154" s="5" t="s">
        <v>7267</v>
      </c>
      <c r="D2154" s="5" t="s">
        <v>7115</v>
      </c>
      <c r="E2154" s="5" t="s">
        <v>7116</v>
      </c>
      <c r="F2154" s="10">
        <v>1915</v>
      </c>
      <c r="G2154" s="10" t="s">
        <v>68</v>
      </c>
      <c r="H2154" s="10"/>
      <c r="I2154" s="10">
        <v>1300</v>
      </c>
      <c r="J2154" s="10" t="s">
        <v>17</v>
      </c>
      <c r="K2154" s="10"/>
      <c r="L2154" s="10" t="s">
        <v>18</v>
      </c>
      <c r="M2154" s="11">
        <v>1</v>
      </c>
      <c r="N2154" s="10">
        <v>1</v>
      </c>
      <c r="O2154" s="12" t="s">
        <v>7268</v>
      </c>
      <c r="P2154" s="11">
        <f ca="1">IFERROR(__xludf.DUMMYFUNCTION("COUNTA(SPLIT(Q2154,"" ""))"),154)</f>
        <v>154</v>
      </c>
      <c r="Q2154" s="11">
        <v>5</v>
      </c>
      <c r="R2154" s="11">
        <f ca="1">IFERROR(__xludf.DUMMYFUNCTION("COUNTA(SPLIT($Q2154,CHAR(10),FALSE))"),2)</f>
        <v>2</v>
      </c>
      <c r="S2154" s="2">
        <v>-1.260459089</v>
      </c>
      <c r="T2154" s="2">
        <v>0.45913445400000003</v>
      </c>
      <c r="U2154" s="2">
        <v>58.57</v>
      </c>
      <c r="V2154" s="2">
        <v>12.79</v>
      </c>
      <c r="W2154" s="2">
        <v>13.49</v>
      </c>
      <c r="X2154" s="2">
        <v>12</v>
      </c>
      <c r="Y2154" s="2">
        <v>7.62</v>
      </c>
      <c r="Z2154" s="2">
        <v>0.11755</v>
      </c>
      <c r="AA2154" s="2">
        <v>0.15309</v>
      </c>
      <c r="AB2154" s="2">
        <v>12.05566716</v>
      </c>
    </row>
    <row r="2155" spans="1:28" x14ac:dyDescent="0.2">
      <c r="A2155" s="8">
        <v>4122</v>
      </c>
      <c r="B2155" s="5" t="s">
        <v>7269</v>
      </c>
      <c r="C2155" s="5" t="s">
        <v>7270</v>
      </c>
      <c r="D2155" s="5" t="s">
        <v>6680</v>
      </c>
      <c r="E2155" s="5" t="s">
        <v>6681</v>
      </c>
      <c r="F2155" s="10">
        <v>1915</v>
      </c>
      <c r="G2155" s="10" t="s">
        <v>68</v>
      </c>
      <c r="H2155" s="10"/>
      <c r="I2155" s="10">
        <v>1100</v>
      </c>
      <c r="J2155" s="10" t="s">
        <v>17</v>
      </c>
      <c r="K2155" s="10"/>
      <c r="L2155" s="10" t="s">
        <v>22</v>
      </c>
      <c r="M2155" s="11">
        <v>2</v>
      </c>
      <c r="N2155" s="10">
        <v>1.5</v>
      </c>
      <c r="O2155" s="12" t="s">
        <v>7271</v>
      </c>
      <c r="P2155" s="11">
        <f ca="1">IFERROR(__xludf.DUMMYFUNCTION("COUNTA(SPLIT(Q2155,"" ""))"),196)</f>
        <v>196</v>
      </c>
      <c r="Q2155" s="11">
        <v>8</v>
      </c>
      <c r="R2155" s="11">
        <f ca="1">IFERROR(__xludf.DUMMYFUNCTION("COUNTA(SPLIT($Q2155,CHAR(10),FALSE))"),2)</f>
        <v>2</v>
      </c>
      <c r="S2155" s="2">
        <v>-2.0544117919999998</v>
      </c>
      <c r="T2155" s="2">
        <v>0.49012235599999998</v>
      </c>
      <c r="U2155" s="2">
        <v>68.239999999999995</v>
      </c>
      <c r="V2155" s="2">
        <v>9.18</v>
      </c>
      <c r="W2155" s="2">
        <v>9.6199999999999992</v>
      </c>
      <c r="X2155" s="2">
        <v>10</v>
      </c>
      <c r="Y2155" s="2">
        <v>6.97</v>
      </c>
      <c r="Z2155" s="2">
        <v>0.14238999999999999</v>
      </c>
      <c r="AA2155" s="2">
        <v>0.12444</v>
      </c>
      <c r="AB2155" s="2">
        <v>22.080570909999999</v>
      </c>
    </row>
    <row r="2156" spans="1:28" x14ac:dyDescent="0.2">
      <c r="A2156" s="8">
        <v>4130</v>
      </c>
      <c r="B2156" s="5" t="s">
        <v>7272</v>
      </c>
      <c r="C2156" s="5" t="s">
        <v>7273</v>
      </c>
      <c r="D2156" s="5" t="s">
        <v>7102</v>
      </c>
      <c r="E2156" s="5" t="s">
        <v>7103</v>
      </c>
      <c r="F2156" s="10">
        <v>1915</v>
      </c>
      <c r="G2156" s="10" t="s">
        <v>68</v>
      </c>
      <c r="H2156" s="10"/>
      <c r="I2156" s="10">
        <v>700</v>
      </c>
      <c r="J2156" s="10" t="s">
        <v>17</v>
      </c>
      <c r="K2156" s="10"/>
      <c r="L2156" s="10" t="s">
        <v>30</v>
      </c>
      <c r="M2156" s="11">
        <v>3</v>
      </c>
      <c r="N2156" s="10">
        <v>2.5</v>
      </c>
      <c r="O2156" s="12" t="s">
        <v>7274</v>
      </c>
      <c r="P2156" s="11">
        <f ca="1">IFERROR(__xludf.DUMMYFUNCTION("COUNTA(SPLIT(Q2156,"" ""))"),165)</f>
        <v>165</v>
      </c>
      <c r="Q2156" s="11">
        <v>13</v>
      </c>
      <c r="R2156" s="11">
        <f ca="1">IFERROR(__xludf.DUMMYFUNCTION("COUNTA(SPLIT($Q2156,CHAR(10),FALSE))"),2)</f>
        <v>2</v>
      </c>
      <c r="S2156" s="2">
        <v>-0.62487168599999998</v>
      </c>
      <c r="T2156" s="2">
        <v>0.48380484200000001</v>
      </c>
      <c r="U2156" s="2">
        <v>83.78</v>
      </c>
      <c r="V2156" s="2">
        <v>5.4</v>
      </c>
      <c r="W2156" s="2">
        <v>4.7699999999999996</v>
      </c>
      <c r="X2156" s="2">
        <v>9</v>
      </c>
      <c r="Y2156" s="2">
        <v>7.24</v>
      </c>
      <c r="Z2156" s="2">
        <v>-1.67E-3</v>
      </c>
      <c r="AA2156" s="2">
        <v>-1.367E-2</v>
      </c>
      <c r="AB2156" s="2">
        <v>27.030623089999999</v>
      </c>
    </row>
    <row r="2157" spans="1:28" x14ac:dyDescent="0.2">
      <c r="A2157" s="8">
        <v>4132</v>
      </c>
      <c r="B2157" s="5" t="s">
        <v>7275</v>
      </c>
      <c r="C2157" s="5" t="s">
        <v>7276</v>
      </c>
      <c r="D2157" s="5" t="s">
        <v>7097</v>
      </c>
      <c r="E2157" s="5" t="s">
        <v>7098</v>
      </c>
      <c r="F2157" s="10">
        <v>1915</v>
      </c>
      <c r="G2157" s="10" t="s">
        <v>68</v>
      </c>
      <c r="H2157" s="10"/>
      <c r="I2157" s="10">
        <v>1300</v>
      </c>
      <c r="J2157" s="10" t="s">
        <v>51</v>
      </c>
      <c r="K2157" s="10"/>
      <c r="L2157" s="10" t="s">
        <v>22</v>
      </c>
      <c r="M2157" s="11">
        <v>2</v>
      </c>
      <c r="N2157" s="10">
        <v>2</v>
      </c>
      <c r="O2157" s="12" t="s">
        <v>7277</v>
      </c>
      <c r="P2157" s="11">
        <f ca="1">IFERROR(__xludf.DUMMYFUNCTION("COUNTA(SPLIT(Q2157,"" ""))"),192)</f>
        <v>192</v>
      </c>
      <c r="Q2157" s="11">
        <v>6</v>
      </c>
      <c r="R2157" s="11">
        <f ca="1">IFERROR(__xludf.DUMMYFUNCTION("COUNTA(SPLIT($Q2157,CHAR(10),FALSE))"),1)</f>
        <v>1</v>
      </c>
      <c r="S2157" s="2">
        <v>-1.19285767</v>
      </c>
      <c r="T2157" s="2">
        <v>0.487036407</v>
      </c>
      <c r="U2157" s="2">
        <v>47.51</v>
      </c>
      <c r="V2157" s="2">
        <v>14.62</v>
      </c>
      <c r="W2157" s="2">
        <v>15.73</v>
      </c>
      <c r="X2157" s="2">
        <v>15</v>
      </c>
      <c r="Y2157" s="2">
        <v>8.75</v>
      </c>
      <c r="Z2157" s="2">
        <v>0.33295000000000002</v>
      </c>
      <c r="AA2157" s="2">
        <v>0.32235000000000003</v>
      </c>
      <c r="AB2157" s="2">
        <v>13.120999980000001</v>
      </c>
    </row>
    <row r="2158" spans="1:28" x14ac:dyDescent="0.2">
      <c r="A2158" s="8">
        <v>4136</v>
      </c>
      <c r="B2158" s="5" t="s">
        <v>7278</v>
      </c>
      <c r="C2158" s="5" t="s">
        <v>7279</v>
      </c>
      <c r="D2158" s="5" t="s">
        <v>7115</v>
      </c>
      <c r="E2158" s="5" t="s">
        <v>7116</v>
      </c>
      <c r="F2158" s="10">
        <v>1915</v>
      </c>
      <c r="G2158" s="10" t="s">
        <v>68</v>
      </c>
      <c r="H2158" s="10"/>
      <c r="I2158" s="10">
        <v>1300</v>
      </c>
      <c r="J2158" s="10" t="s">
        <v>51</v>
      </c>
      <c r="K2158" s="10"/>
      <c r="L2158" s="10" t="s">
        <v>18</v>
      </c>
      <c r="M2158" s="11">
        <v>1</v>
      </c>
      <c r="N2158" s="10">
        <v>1</v>
      </c>
      <c r="O2158" s="12" t="s">
        <v>7280</v>
      </c>
      <c r="P2158" s="11">
        <f ca="1">IFERROR(__xludf.DUMMYFUNCTION("COUNTA(SPLIT(Q2158,"" ""))"),169)</f>
        <v>169</v>
      </c>
      <c r="Q2158" s="11">
        <v>5</v>
      </c>
      <c r="R2158" s="11">
        <f ca="1">IFERROR(__xludf.DUMMYFUNCTION("COUNTA(SPLIT($Q2158,CHAR(10),FALSE))"),3)</f>
        <v>3</v>
      </c>
      <c r="S2158" s="2">
        <v>-2.224202112</v>
      </c>
      <c r="T2158" s="2">
        <v>0.49885035900000002</v>
      </c>
      <c r="U2158" s="2">
        <v>49.92</v>
      </c>
      <c r="V2158" s="2">
        <v>14.79</v>
      </c>
      <c r="W2158" s="2">
        <v>17.63</v>
      </c>
      <c r="X2158" s="2">
        <v>12</v>
      </c>
      <c r="Y2158" s="2">
        <v>9.2100000000000009</v>
      </c>
      <c r="Z2158" s="2">
        <v>0.18809000000000001</v>
      </c>
      <c r="AA2158" s="2">
        <v>0.19367999999999999</v>
      </c>
      <c r="AB2158" s="2">
        <v>15.670161029999999</v>
      </c>
    </row>
    <row r="2159" spans="1:28" x14ac:dyDescent="0.2">
      <c r="A2159" s="8">
        <v>4139</v>
      </c>
      <c r="B2159" s="5" t="s">
        <v>7281</v>
      </c>
      <c r="C2159" s="5" t="s">
        <v>7282</v>
      </c>
      <c r="D2159" s="5" t="s">
        <v>7102</v>
      </c>
      <c r="E2159" s="5" t="s">
        <v>7103</v>
      </c>
      <c r="F2159" s="10">
        <v>1915</v>
      </c>
      <c r="G2159" s="10" t="s">
        <v>68</v>
      </c>
      <c r="H2159" s="10"/>
      <c r="I2159" s="10">
        <v>1300</v>
      </c>
      <c r="J2159" s="10" t="s">
        <v>17</v>
      </c>
      <c r="K2159" s="10"/>
      <c r="L2159" s="10" t="s">
        <v>18</v>
      </c>
      <c r="M2159" s="11">
        <v>1</v>
      </c>
      <c r="N2159" s="10">
        <v>1</v>
      </c>
      <c r="O2159" s="12" t="s">
        <v>7283</v>
      </c>
      <c r="P2159" s="11">
        <f ca="1">IFERROR(__xludf.DUMMYFUNCTION("COUNTA(SPLIT(Q2159,"" ""))"),147)</f>
        <v>147</v>
      </c>
      <c r="Q2159" s="11">
        <v>7</v>
      </c>
      <c r="R2159" s="11">
        <f ca="1">IFERROR(__xludf.DUMMYFUNCTION("COUNTA(SPLIT($Q2159,CHAR(10),FALSE))"),2)</f>
        <v>2</v>
      </c>
      <c r="S2159" s="2">
        <v>-2.2835305560000001</v>
      </c>
      <c r="T2159" s="2">
        <v>0.51021956400000001</v>
      </c>
      <c r="U2159" s="2">
        <v>31.99</v>
      </c>
      <c r="V2159" s="2">
        <v>14.16</v>
      </c>
      <c r="W2159" s="2">
        <v>15.68</v>
      </c>
      <c r="X2159" s="2">
        <v>15</v>
      </c>
      <c r="Y2159" s="2">
        <v>10.77</v>
      </c>
      <c r="Z2159" s="2">
        <v>0.24124000000000001</v>
      </c>
      <c r="AA2159" s="2">
        <v>0.26383000000000001</v>
      </c>
      <c r="AB2159" s="2">
        <v>5.3565417640000001</v>
      </c>
    </row>
    <row r="2160" spans="1:28" x14ac:dyDescent="0.2">
      <c r="A2160" s="8">
        <v>4141</v>
      </c>
      <c r="B2160" s="5" t="s">
        <v>7284</v>
      </c>
      <c r="C2160" s="5" t="s">
        <v>7285</v>
      </c>
      <c r="D2160" s="5" t="s">
        <v>7126</v>
      </c>
      <c r="E2160" s="5" t="s">
        <v>7127</v>
      </c>
      <c r="F2160" s="10">
        <v>1915</v>
      </c>
      <c r="G2160" s="10" t="s">
        <v>68</v>
      </c>
      <c r="H2160" s="10"/>
      <c r="I2160" s="10">
        <v>1100</v>
      </c>
      <c r="J2160" s="10" t="s">
        <v>17</v>
      </c>
      <c r="K2160" s="10"/>
      <c r="L2160" s="10" t="s">
        <v>22</v>
      </c>
      <c r="M2160" s="11">
        <v>2</v>
      </c>
      <c r="N2160" s="10">
        <v>2</v>
      </c>
      <c r="O2160" s="12" t="s">
        <v>7286</v>
      </c>
      <c r="P2160" s="11">
        <f ca="1">IFERROR(__xludf.DUMMYFUNCTION("COUNTA(SPLIT(Q2160,"" ""))"),157)</f>
        <v>157</v>
      </c>
      <c r="Q2160" s="11">
        <v>5</v>
      </c>
      <c r="R2160" s="11">
        <f ca="1">IFERROR(__xludf.DUMMYFUNCTION("COUNTA(SPLIT($Q2160,CHAR(10),FALSE))"),1)</f>
        <v>1</v>
      </c>
      <c r="S2160" s="2">
        <v>-1.1886915849999999</v>
      </c>
      <c r="T2160" s="2">
        <v>0.49777045599999997</v>
      </c>
      <c r="U2160" s="2">
        <v>42.94</v>
      </c>
      <c r="V2160" s="2">
        <v>15.07</v>
      </c>
      <c r="W2160" s="2">
        <v>16.649999999999999</v>
      </c>
      <c r="X2160" s="2">
        <v>14</v>
      </c>
      <c r="Y2160" s="2">
        <v>9.1199999999999992</v>
      </c>
      <c r="Z2160" s="2">
        <v>0.23907999999999999</v>
      </c>
      <c r="AA2160" s="2">
        <v>0.26025999999999999</v>
      </c>
      <c r="AB2160" s="2">
        <v>14.41463235</v>
      </c>
    </row>
    <row r="2161" spans="1:28" x14ac:dyDescent="0.2">
      <c r="A2161" s="8">
        <v>4143</v>
      </c>
      <c r="B2161" s="5" t="s">
        <v>7287</v>
      </c>
      <c r="C2161" s="5" t="s">
        <v>7288</v>
      </c>
      <c r="D2161" s="5" t="s">
        <v>7097</v>
      </c>
      <c r="E2161" s="5" t="s">
        <v>7098</v>
      </c>
      <c r="F2161" s="10">
        <v>1915</v>
      </c>
      <c r="G2161" s="10" t="s">
        <v>68</v>
      </c>
      <c r="H2161" s="10"/>
      <c r="I2161" s="10">
        <v>1300</v>
      </c>
      <c r="J2161" s="10" t="s">
        <v>17</v>
      </c>
      <c r="K2161" s="10"/>
      <c r="L2161" s="10" t="s">
        <v>18</v>
      </c>
      <c r="M2161" s="11">
        <v>1</v>
      </c>
      <c r="N2161" s="10">
        <v>1</v>
      </c>
      <c r="O2161" s="12" t="s">
        <v>7289</v>
      </c>
      <c r="P2161" s="11">
        <f ca="1">IFERROR(__xludf.DUMMYFUNCTION("COUNTA(SPLIT(Q2161,"" ""))"),170)</f>
        <v>170</v>
      </c>
      <c r="Q2161" s="11">
        <v>6</v>
      </c>
      <c r="R2161" s="11">
        <f ca="1">IFERROR(__xludf.DUMMYFUNCTION("COUNTA(SPLIT($Q2161,CHAR(10),FALSE))"),2)</f>
        <v>2</v>
      </c>
      <c r="S2161" s="2">
        <v>-1.7435722300000001</v>
      </c>
      <c r="T2161" s="2">
        <v>0.491366741</v>
      </c>
      <c r="U2161" s="2">
        <v>56.7</v>
      </c>
      <c r="V2161" s="2">
        <v>12.43</v>
      </c>
      <c r="W2161" s="2">
        <v>14.53</v>
      </c>
      <c r="X2161" s="2">
        <v>11</v>
      </c>
      <c r="Y2161" s="2">
        <v>8.19</v>
      </c>
      <c r="Z2161" s="2">
        <v>0.27600000000000002</v>
      </c>
      <c r="AA2161" s="2">
        <v>0.29586000000000001</v>
      </c>
      <c r="AB2161" s="2">
        <v>14.501255280000001</v>
      </c>
    </row>
    <row r="2162" spans="1:28" x14ac:dyDescent="0.2">
      <c r="A2162" s="8">
        <v>4146</v>
      </c>
      <c r="B2162" s="5" t="s">
        <v>7290</v>
      </c>
      <c r="C2162" s="5" t="s">
        <v>7291</v>
      </c>
      <c r="D2162" s="5" t="s">
        <v>7131</v>
      </c>
      <c r="E2162" s="5" t="s">
        <v>7292</v>
      </c>
      <c r="F2162" s="10">
        <v>1915</v>
      </c>
      <c r="G2162" s="10" t="s">
        <v>68</v>
      </c>
      <c r="H2162" s="10"/>
      <c r="I2162" s="10">
        <v>1100</v>
      </c>
      <c r="J2162" s="10" t="s">
        <v>17</v>
      </c>
      <c r="K2162" s="10"/>
      <c r="L2162" s="10" t="s">
        <v>22</v>
      </c>
      <c r="M2162" s="11">
        <v>2</v>
      </c>
      <c r="N2162" s="10">
        <v>2</v>
      </c>
      <c r="O2162" s="12" t="s">
        <v>7293</v>
      </c>
      <c r="P2162" s="11">
        <f ca="1">IFERROR(__xludf.DUMMYFUNCTION("COUNTA(SPLIT(Q2162,"" ""))"),180)</f>
        <v>180</v>
      </c>
      <c r="Q2162" s="11">
        <v>8</v>
      </c>
      <c r="R2162" s="11">
        <f ca="1">IFERROR(__xludf.DUMMYFUNCTION("COUNTA(SPLIT($Q2162,CHAR(10),FALSE))"),2)</f>
        <v>2</v>
      </c>
      <c r="S2162" s="2">
        <v>-1.316680123</v>
      </c>
      <c r="T2162" s="2">
        <v>0.47036256599999998</v>
      </c>
      <c r="U2162" s="2">
        <v>62.89</v>
      </c>
      <c r="V2162" s="2">
        <v>10.14</v>
      </c>
      <c r="W2162" s="2">
        <v>10.69</v>
      </c>
      <c r="X2162" s="2">
        <v>12</v>
      </c>
      <c r="Y2162" s="2">
        <v>8.32</v>
      </c>
      <c r="Z2162" s="2">
        <v>9.2340000000000005E-2</v>
      </c>
      <c r="AA2162" s="2">
        <v>9.9919999999999995E-2</v>
      </c>
      <c r="AB2162" s="2">
        <v>20.76875291</v>
      </c>
    </row>
    <row r="2163" spans="1:28" x14ac:dyDescent="0.2">
      <c r="A2163" s="8">
        <v>4150</v>
      </c>
      <c r="B2163" s="5" t="s">
        <v>7294</v>
      </c>
      <c r="C2163" s="5" t="s">
        <v>7295</v>
      </c>
      <c r="D2163" s="5" t="s">
        <v>7102</v>
      </c>
      <c r="E2163" s="5" t="s">
        <v>7103</v>
      </c>
      <c r="F2163" s="10">
        <v>1915</v>
      </c>
      <c r="G2163" s="10" t="s">
        <v>68</v>
      </c>
      <c r="H2163" s="10"/>
      <c r="I2163" s="10">
        <v>1300</v>
      </c>
      <c r="J2163" s="10" t="s">
        <v>17</v>
      </c>
      <c r="K2163" s="10"/>
      <c r="L2163" s="10" t="s">
        <v>18</v>
      </c>
      <c r="M2163" s="11">
        <v>1</v>
      </c>
      <c r="N2163" s="10">
        <v>1</v>
      </c>
      <c r="O2163" s="12" t="s">
        <v>7296</v>
      </c>
      <c r="P2163" s="11">
        <f ca="1">IFERROR(__xludf.DUMMYFUNCTION("COUNTA(SPLIT(Q2163,"" ""))"),186)</f>
        <v>186</v>
      </c>
      <c r="Q2163" s="11">
        <v>7</v>
      </c>
      <c r="R2163" s="11">
        <f ca="1">IFERROR(__xludf.DUMMYFUNCTION("COUNTA(SPLIT($Q2163,CHAR(10),FALSE))"),3)</f>
        <v>3</v>
      </c>
      <c r="S2163" s="2">
        <v>-2.3988569919999998</v>
      </c>
      <c r="T2163" s="2">
        <v>0.50967235600000005</v>
      </c>
      <c r="U2163" s="2">
        <v>42.59</v>
      </c>
      <c r="V2163" s="2">
        <v>14.06</v>
      </c>
      <c r="W2163" s="2">
        <v>15.14</v>
      </c>
      <c r="X2163" s="2">
        <v>15</v>
      </c>
      <c r="Y2163" s="2">
        <v>8.64</v>
      </c>
      <c r="Z2163" s="2">
        <v>0.19528999999999999</v>
      </c>
      <c r="AA2163" s="2">
        <v>0.19528999999999999</v>
      </c>
      <c r="AB2163" s="2">
        <v>11.18635271</v>
      </c>
    </row>
    <row r="2164" spans="1:28" x14ac:dyDescent="0.2">
      <c r="A2164" s="8">
        <v>4151</v>
      </c>
      <c r="B2164" s="5" t="s">
        <v>7297</v>
      </c>
      <c r="C2164" s="5" t="s">
        <v>7298</v>
      </c>
      <c r="D2164" s="5" t="s">
        <v>6680</v>
      </c>
      <c r="E2164" s="5" t="s">
        <v>6681</v>
      </c>
      <c r="F2164" s="10">
        <v>1915</v>
      </c>
      <c r="G2164" s="10" t="s">
        <v>68</v>
      </c>
      <c r="H2164" s="10"/>
      <c r="I2164" s="10">
        <v>1100</v>
      </c>
      <c r="J2164" s="10" t="s">
        <v>17</v>
      </c>
      <c r="K2164" s="10"/>
      <c r="L2164" s="10" t="s">
        <v>22</v>
      </c>
      <c r="M2164" s="11">
        <v>2</v>
      </c>
      <c r="N2164" s="10">
        <v>2</v>
      </c>
      <c r="O2164" s="12" t="s">
        <v>7299</v>
      </c>
      <c r="P2164" s="11">
        <f ca="1">IFERROR(__xludf.DUMMYFUNCTION("COUNTA(SPLIT(Q2164,"" ""))"),181)</f>
        <v>181</v>
      </c>
      <c r="Q2164" s="11">
        <v>9</v>
      </c>
      <c r="R2164" s="11">
        <f ca="1">IFERROR(__xludf.DUMMYFUNCTION("COUNTA(SPLIT($Q2164,CHAR(10),FALSE))"),2)</f>
        <v>2</v>
      </c>
      <c r="S2164" s="2">
        <v>-3.2879248059999999</v>
      </c>
      <c r="T2164" s="2">
        <v>0.59248601899999997</v>
      </c>
      <c r="U2164" s="2">
        <v>50.91</v>
      </c>
      <c r="V2164" s="2">
        <v>11.24</v>
      </c>
      <c r="W2164" s="2">
        <v>12.23</v>
      </c>
      <c r="X2164" s="2">
        <v>13</v>
      </c>
      <c r="Y2164" s="2">
        <v>8.77</v>
      </c>
      <c r="Z2164" s="2">
        <v>0.25017</v>
      </c>
      <c r="AA2164" s="2">
        <v>0.23061999999999999</v>
      </c>
      <c r="AB2164" s="2">
        <v>10.396030530000001</v>
      </c>
    </row>
    <row r="2165" spans="1:28" x14ac:dyDescent="0.2">
      <c r="A2165" s="8">
        <v>4152</v>
      </c>
      <c r="B2165" s="5" t="s">
        <v>7300</v>
      </c>
      <c r="C2165" s="5" t="s">
        <v>7301</v>
      </c>
      <c r="D2165" s="5" t="s">
        <v>7115</v>
      </c>
      <c r="E2165" s="5" t="s">
        <v>7116</v>
      </c>
      <c r="F2165" s="10">
        <v>1915</v>
      </c>
      <c r="G2165" s="10" t="s">
        <v>68</v>
      </c>
      <c r="H2165" s="10"/>
      <c r="I2165" s="10">
        <v>1300</v>
      </c>
      <c r="J2165" s="10" t="s">
        <v>17</v>
      </c>
      <c r="K2165" s="10"/>
      <c r="L2165" s="10" t="s">
        <v>22</v>
      </c>
      <c r="M2165" s="11">
        <v>2</v>
      </c>
      <c r="N2165" s="10">
        <v>2</v>
      </c>
      <c r="O2165" s="12" t="s">
        <v>7302</v>
      </c>
      <c r="P2165" s="11">
        <f ca="1">IFERROR(__xludf.DUMMYFUNCTION("COUNTA(SPLIT(Q2165,"" ""))"),189)</f>
        <v>189</v>
      </c>
      <c r="Q2165" s="11">
        <v>7</v>
      </c>
      <c r="R2165" s="11">
        <f ca="1">IFERROR(__xludf.DUMMYFUNCTION("COUNTA(SPLIT($Q2165,CHAR(10),FALSE))"),2)</f>
        <v>2</v>
      </c>
      <c r="S2165" s="2">
        <v>-0.92659028700000001</v>
      </c>
      <c r="T2165" s="2">
        <v>0.45132422100000003</v>
      </c>
      <c r="U2165" s="2">
        <v>51.21</v>
      </c>
      <c r="V2165" s="2">
        <v>12.93</v>
      </c>
      <c r="W2165" s="2">
        <v>14.28</v>
      </c>
      <c r="X2165" s="2">
        <v>14</v>
      </c>
      <c r="Y2165" s="2">
        <v>8.0399999999999991</v>
      </c>
      <c r="Z2165" s="2">
        <v>0.19614000000000001</v>
      </c>
      <c r="AA2165" s="2">
        <v>0.18246000000000001</v>
      </c>
      <c r="AB2165" s="2">
        <v>15.808546270000001</v>
      </c>
    </row>
    <row r="2166" spans="1:28" x14ac:dyDescent="0.2">
      <c r="A2166" s="8">
        <v>4153</v>
      </c>
      <c r="B2166" s="5" t="s">
        <v>7303</v>
      </c>
      <c r="C2166" s="5" t="s">
        <v>7304</v>
      </c>
      <c r="D2166" s="5" t="s">
        <v>7084</v>
      </c>
      <c r="E2166" s="5" t="s">
        <v>7305</v>
      </c>
      <c r="F2166" s="10">
        <v>1915</v>
      </c>
      <c r="G2166" s="10" t="s">
        <v>68</v>
      </c>
      <c r="H2166" s="10"/>
      <c r="I2166" s="10">
        <v>1300</v>
      </c>
      <c r="J2166" s="10" t="s">
        <v>17</v>
      </c>
      <c r="K2166" s="10"/>
      <c r="L2166" s="10" t="s">
        <v>22</v>
      </c>
      <c r="M2166" s="11">
        <v>2</v>
      </c>
      <c r="N2166" s="10">
        <v>2</v>
      </c>
      <c r="O2166" s="12" t="s">
        <v>7306</v>
      </c>
      <c r="P2166" s="11">
        <f ca="1">IFERROR(__xludf.DUMMYFUNCTION("COUNTA(SPLIT(Q2166,"" ""))"),186)</f>
        <v>186</v>
      </c>
      <c r="Q2166" s="11">
        <v>7</v>
      </c>
      <c r="R2166" s="11">
        <f ca="1">IFERROR(__xludf.DUMMYFUNCTION("COUNTA(SPLIT($Q2166,CHAR(10),FALSE))"),3)</f>
        <v>3</v>
      </c>
      <c r="S2166" s="2">
        <v>-2.3544686499999998</v>
      </c>
      <c r="T2166" s="2">
        <v>0.51543943199999998</v>
      </c>
      <c r="U2166" s="2">
        <v>49.27</v>
      </c>
      <c r="V2166" s="2">
        <v>13.13</v>
      </c>
      <c r="W2166" s="2">
        <v>13.75</v>
      </c>
      <c r="X2166" s="2">
        <v>13</v>
      </c>
      <c r="Y2166" s="2">
        <v>8.64</v>
      </c>
      <c r="Z2166" s="2">
        <v>0.21276999999999999</v>
      </c>
      <c r="AA2166" s="2">
        <v>0.20194999999999999</v>
      </c>
      <c r="AB2166" s="2">
        <v>11.1818084</v>
      </c>
    </row>
    <row r="2167" spans="1:28" x14ac:dyDescent="0.2">
      <c r="A2167" s="8">
        <v>4162</v>
      </c>
      <c r="B2167" s="5" t="s">
        <v>6606</v>
      </c>
      <c r="C2167" s="5" t="s">
        <v>7307</v>
      </c>
      <c r="D2167" s="5"/>
      <c r="E2167" s="5" t="s">
        <v>7308</v>
      </c>
      <c r="F2167" s="10">
        <v>1915</v>
      </c>
      <c r="G2167" s="10" t="s">
        <v>68</v>
      </c>
      <c r="H2167" s="10"/>
      <c r="I2167" s="10">
        <v>1300</v>
      </c>
      <c r="J2167" s="10" t="s">
        <v>17</v>
      </c>
      <c r="K2167" s="10"/>
      <c r="L2167" s="10" t="s">
        <v>22</v>
      </c>
      <c r="M2167" s="11">
        <v>2</v>
      </c>
      <c r="N2167" s="10">
        <v>1.5</v>
      </c>
      <c r="O2167" s="12" t="s">
        <v>7309</v>
      </c>
      <c r="P2167" s="11">
        <f ca="1">IFERROR(__xludf.DUMMYFUNCTION("COUNTA(SPLIT(Q2167,"" ""))"),189)</f>
        <v>189</v>
      </c>
      <c r="Q2167" s="11">
        <v>5</v>
      </c>
      <c r="R2167" s="11">
        <f ca="1">IFERROR(__xludf.DUMMYFUNCTION("COUNTA(SPLIT($Q2167,CHAR(10),FALSE))"),2)</f>
        <v>2</v>
      </c>
      <c r="S2167" s="2">
        <v>-1.883011322</v>
      </c>
      <c r="T2167" s="2">
        <v>0.49183216200000002</v>
      </c>
      <c r="U2167" s="2">
        <v>48.04</v>
      </c>
      <c r="V2167" s="2">
        <v>16</v>
      </c>
      <c r="W2167" s="2">
        <v>18.88</v>
      </c>
      <c r="X2167" s="2">
        <v>13</v>
      </c>
      <c r="Y2167" s="2">
        <v>7.77</v>
      </c>
      <c r="Z2167" s="2">
        <v>0.15312999999999999</v>
      </c>
      <c r="AA2167" s="2">
        <v>0.14613000000000001</v>
      </c>
      <c r="AB2167" s="2">
        <v>8.1100786669999998</v>
      </c>
    </row>
    <row r="2168" spans="1:28" x14ac:dyDescent="0.2">
      <c r="A2168" s="8">
        <v>4163</v>
      </c>
      <c r="B2168" s="5" t="s">
        <v>6686</v>
      </c>
      <c r="C2168" s="5" t="s">
        <v>7310</v>
      </c>
      <c r="D2168" s="5"/>
      <c r="E2168" s="5" t="s">
        <v>7311</v>
      </c>
      <c r="F2168" s="10">
        <v>1915</v>
      </c>
      <c r="G2168" s="10" t="s">
        <v>16</v>
      </c>
      <c r="H2168" s="10"/>
      <c r="I2168" s="10">
        <v>900</v>
      </c>
      <c r="J2168" s="10" t="s">
        <v>17</v>
      </c>
      <c r="K2168" s="10"/>
      <c r="L2168" s="10" t="s">
        <v>18</v>
      </c>
      <c r="M2168" s="11">
        <v>1</v>
      </c>
      <c r="N2168" s="10">
        <v>1</v>
      </c>
      <c r="O2168" s="12" t="s">
        <v>7312</v>
      </c>
      <c r="P2168" s="11">
        <f ca="1">IFERROR(__xludf.DUMMYFUNCTION("COUNTA(SPLIT(Q2168,"" ""))"),183)</f>
        <v>183</v>
      </c>
      <c r="Q2168" s="11">
        <v>9</v>
      </c>
      <c r="R2168" s="11">
        <f ca="1">IFERROR(__xludf.DUMMYFUNCTION("COUNTA(SPLIT($Q2168,CHAR(10),FALSE))"),1)</f>
        <v>1</v>
      </c>
      <c r="S2168" s="2">
        <v>-1.076439589</v>
      </c>
      <c r="T2168" s="2">
        <v>0.46085261900000002</v>
      </c>
      <c r="U2168" s="2">
        <v>73.13</v>
      </c>
      <c r="V2168" s="2">
        <v>8.25</v>
      </c>
      <c r="W2168" s="2">
        <v>9.57</v>
      </c>
      <c r="X2168" s="2">
        <v>9</v>
      </c>
      <c r="Y2168" s="2">
        <v>7.44</v>
      </c>
      <c r="Z2168" s="2">
        <v>0.10104</v>
      </c>
      <c r="AA2168" s="2">
        <v>0.10904</v>
      </c>
      <c r="AB2168" s="2">
        <v>11.272001980000001</v>
      </c>
    </row>
    <row r="2169" spans="1:28" x14ac:dyDescent="0.2">
      <c r="A2169" s="8">
        <v>4164</v>
      </c>
      <c r="B2169" s="5" t="s">
        <v>7313</v>
      </c>
      <c r="C2169" s="5" t="s">
        <v>7314</v>
      </c>
      <c r="D2169" s="5" t="s">
        <v>7084</v>
      </c>
      <c r="E2169" s="5" t="s">
        <v>7315</v>
      </c>
      <c r="F2169" s="10">
        <v>1915</v>
      </c>
      <c r="G2169" s="10" t="s">
        <v>68</v>
      </c>
      <c r="H2169" s="10"/>
      <c r="I2169" s="10">
        <v>1300</v>
      </c>
      <c r="J2169" s="10" t="s">
        <v>17</v>
      </c>
      <c r="K2169" s="10"/>
      <c r="L2169" s="10" t="s">
        <v>18</v>
      </c>
      <c r="M2169" s="11">
        <v>1</v>
      </c>
      <c r="N2169" s="10">
        <v>1</v>
      </c>
      <c r="O2169" s="12" t="s">
        <v>7316</v>
      </c>
      <c r="P2169" s="11">
        <f ca="1">IFERROR(__xludf.DUMMYFUNCTION("COUNTA(SPLIT(Q2169,"" ""))"),192)</f>
        <v>192</v>
      </c>
      <c r="Q2169" s="11">
        <v>8</v>
      </c>
      <c r="R2169" s="11">
        <f ca="1">IFERROR(__xludf.DUMMYFUNCTION("COUNTA(SPLIT($Q2169,CHAR(10),FALSE))"),3)</f>
        <v>3</v>
      </c>
      <c r="S2169" s="2">
        <v>-1.5592119840000001</v>
      </c>
      <c r="T2169" s="2">
        <v>0.49226822799999997</v>
      </c>
      <c r="U2169" s="2">
        <v>55.88</v>
      </c>
      <c r="V2169" s="2">
        <v>10.82</v>
      </c>
      <c r="W2169" s="2">
        <v>11.56</v>
      </c>
      <c r="X2169" s="2">
        <v>12</v>
      </c>
      <c r="Y2169" s="2">
        <v>8.4499999999999993</v>
      </c>
      <c r="Z2169" s="2">
        <v>0.23457</v>
      </c>
      <c r="AA2169" s="2">
        <v>0.22722000000000001</v>
      </c>
      <c r="AB2169" s="2">
        <v>20.209794720000001</v>
      </c>
    </row>
    <row r="2170" spans="1:28" x14ac:dyDescent="0.2">
      <c r="A2170" s="8">
        <v>4166</v>
      </c>
      <c r="B2170" s="5" t="s">
        <v>6614</v>
      </c>
      <c r="C2170" s="5" t="s">
        <v>7317</v>
      </c>
      <c r="D2170" s="5" t="s">
        <v>2855</v>
      </c>
      <c r="E2170" s="5" t="s">
        <v>7318</v>
      </c>
      <c r="F2170" s="10">
        <v>1915</v>
      </c>
      <c r="G2170" s="10" t="s">
        <v>16</v>
      </c>
      <c r="H2170" s="10"/>
      <c r="I2170" s="10">
        <v>900</v>
      </c>
      <c r="J2170" s="10" t="s">
        <v>17</v>
      </c>
      <c r="K2170" s="10"/>
      <c r="L2170" s="10" t="s">
        <v>18</v>
      </c>
      <c r="M2170" s="11">
        <v>1</v>
      </c>
      <c r="N2170" s="10">
        <v>1</v>
      </c>
      <c r="O2170" s="12" t="s">
        <v>7319</v>
      </c>
      <c r="P2170" s="11">
        <f ca="1">IFERROR(__xludf.DUMMYFUNCTION("COUNTA(SPLIT(Q2170,"" ""))"),172)</f>
        <v>172</v>
      </c>
      <c r="Q2170" s="11">
        <v>8</v>
      </c>
      <c r="R2170" s="11">
        <f ca="1">IFERROR(__xludf.DUMMYFUNCTION("COUNTA(SPLIT($Q2170,CHAR(10),FALSE))"),1)</f>
        <v>1</v>
      </c>
      <c r="S2170" s="2">
        <v>-0.62035187000000003</v>
      </c>
      <c r="T2170" s="2">
        <v>0.46940908599999998</v>
      </c>
      <c r="U2170" s="2">
        <v>69.92</v>
      </c>
      <c r="V2170" s="2">
        <v>8.85</v>
      </c>
      <c r="W2170" s="2">
        <v>10.39</v>
      </c>
      <c r="X2170" s="2">
        <v>9</v>
      </c>
      <c r="Y2170" s="2">
        <v>6.63</v>
      </c>
      <c r="Z2170" s="2">
        <v>7.6259999999999994E-2</v>
      </c>
      <c r="AA2170" s="2">
        <v>8.405E-2</v>
      </c>
      <c r="AB2170" s="2">
        <v>13.689006600000001</v>
      </c>
    </row>
    <row r="2171" spans="1:28" x14ac:dyDescent="0.2">
      <c r="A2171" s="8">
        <v>4167</v>
      </c>
      <c r="B2171" s="5" t="s">
        <v>7320</v>
      </c>
      <c r="C2171" s="5" t="s">
        <v>7321</v>
      </c>
      <c r="D2171" s="5" t="s">
        <v>7115</v>
      </c>
      <c r="E2171" s="5" t="s">
        <v>7116</v>
      </c>
      <c r="F2171" s="10">
        <v>1915</v>
      </c>
      <c r="G2171" s="10" t="s">
        <v>68</v>
      </c>
      <c r="H2171" s="10"/>
      <c r="I2171" s="10">
        <v>1100</v>
      </c>
      <c r="J2171" s="10" t="s">
        <v>17</v>
      </c>
      <c r="K2171" s="10"/>
      <c r="L2171" s="10" t="s">
        <v>22</v>
      </c>
      <c r="M2171" s="11">
        <v>2</v>
      </c>
      <c r="N2171" s="10">
        <v>1.5</v>
      </c>
      <c r="O2171" s="12" t="s">
        <v>7322</v>
      </c>
      <c r="P2171" s="11">
        <f ca="1">IFERROR(__xludf.DUMMYFUNCTION("COUNTA(SPLIT(Q2171,"" ""))"),174)</f>
        <v>174</v>
      </c>
      <c r="Q2171" s="11">
        <v>7</v>
      </c>
      <c r="R2171" s="11">
        <f ca="1">IFERROR(__xludf.DUMMYFUNCTION("COUNTA(SPLIT($Q2171,CHAR(10),FALSE))"),1)</f>
        <v>1</v>
      </c>
      <c r="S2171" s="2">
        <v>-3.3870318849999999</v>
      </c>
      <c r="T2171" s="2">
        <v>0.579141719</v>
      </c>
      <c r="U2171" s="2">
        <v>51.53</v>
      </c>
      <c r="V2171" s="2">
        <v>12.32</v>
      </c>
      <c r="W2171" s="2">
        <v>12.85</v>
      </c>
      <c r="X2171" s="2">
        <v>14</v>
      </c>
      <c r="Y2171" s="2">
        <v>8.74</v>
      </c>
      <c r="Z2171" s="2">
        <v>0.20727000000000001</v>
      </c>
      <c r="AA2171" s="2">
        <v>0.21221999999999999</v>
      </c>
      <c r="AB2171" s="2">
        <v>10.04264495</v>
      </c>
    </row>
    <row r="2172" spans="1:28" x14ac:dyDescent="0.2">
      <c r="A2172" s="8">
        <v>4168</v>
      </c>
      <c r="B2172" s="5" t="s">
        <v>7323</v>
      </c>
      <c r="C2172" s="5" t="s">
        <v>7324</v>
      </c>
      <c r="D2172" s="5" t="s">
        <v>7084</v>
      </c>
      <c r="E2172" s="5" t="s">
        <v>7325</v>
      </c>
      <c r="F2172" s="10">
        <v>1915</v>
      </c>
      <c r="G2172" s="10" t="s">
        <v>68</v>
      </c>
      <c r="H2172" s="10"/>
      <c r="I2172" s="10">
        <v>1300</v>
      </c>
      <c r="J2172" s="10" t="s">
        <v>17</v>
      </c>
      <c r="K2172" s="10"/>
      <c r="L2172" s="10" t="s">
        <v>22</v>
      </c>
      <c r="M2172" s="11">
        <v>2</v>
      </c>
      <c r="N2172" s="10">
        <v>2</v>
      </c>
      <c r="O2172" s="12" t="s">
        <v>7326</v>
      </c>
      <c r="P2172" s="11">
        <f ca="1">IFERROR(__xludf.DUMMYFUNCTION("COUNTA(SPLIT(Q2172,"" ""))"),185)</f>
        <v>185</v>
      </c>
      <c r="Q2172" s="11">
        <v>7</v>
      </c>
      <c r="R2172" s="11">
        <f ca="1">IFERROR(__xludf.DUMMYFUNCTION("COUNTA(SPLIT($Q2172,CHAR(10),FALSE))"),2)</f>
        <v>2</v>
      </c>
      <c r="S2172" s="2">
        <v>-2.1336322600000002</v>
      </c>
      <c r="T2172" s="2">
        <v>0.50414298199999996</v>
      </c>
      <c r="U2172" s="2">
        <v>57.38</v>
      </c>
      <c r="V2172" s="2">
        <v>12.07</v>
      </c>
      <c r="W2172" s="2">
        <v>12.15</v>
      </c>
      <c r="X2172" s="2">
        <v>12</v>
      </c>
      <c r="Y2172" s="2">
        <v>8.4499999999999993</v>
      </c>
      <c r="Z2172" s="2">
        <v>0.22781000000000001</v>
      </c>
      <c r="AA2172" s="2">
        <v>0.22475000000000001</v>
      </c>
      <c r="AB2172" s="2">
        <v>15.91366755</v>
      </c>
    </row>
    <row r="2173" spans="1:28" x14ac:dyDescent="0.2">
      <c r="A2173" s="8">
        <v>4169</v>
      </c>
      <c r="B2173" s="5" t="s">
        <v>7327</v>
      </c>
      <c r="C2173" s="5" t="s">
        <v>7328</v>
      </c>
      <c r="D2173" s="5" t="s">
        <v>7329</v>
      </c>
      <c r="E2173" s="5" t="s">
        <v>7330</v>
      </c>
      <c r="F2173" s="10">
        <v>1915</v>
      </c>
      <c r="G2173" s="10" t="s">
        <v>68</v>
      </c>
      <c r="H2173" s="10"/>
      <c r="I2173" s="10">
        <v>1300</v>
      </c>
      <c r="J2173" s="10" t="s">
        <v>17</v>
      </c>
      <c r="K2173" s="10"/>
      <c r="L2173" s="10" t="s">
        <v>22</v>
      </c>
      <c r="M2173" s="11">
        <v>2</v>
      </c>
      <c r="N2173" s="10">
        <v>1.5</v>
      </c>
      <c r="O2173" s="12" t="s">
        <v>7331</v>
      </c>
      <c r="P2173" s="11">
        <f ca="1">IFERROR(__xludf.DUMMYFUNCTION("COUNTA(SPLIT(Q2173,"" ""))"),161)</f>
        <v>161</v>
      </c>
      <c r="Q2173" s="11">
        <v>7</v>
      </c>
      <c r="R2173" s="11">
        <f ca="1">IFERROR(__xludf.DUMMYFUNCTION("COUNTA(SPLIT($Q2173,CHAR(10),FALSE))"),2)</f>
        <v>2</v>
      </c>
      <c r="S2173" s="2">
        <v>-1.976942795</v>
      </c>
      <c r="T2173" s="2">
        <v>0.49830754799999999</v>
      </c>
      <c r="U2173" s="2">
        <v>56.77</v>
      </c>
      <c r="V2173" s="2">
        <v>10.37</v>
      </c>
      <c r="W2173" s="2">
        <v>11.46</v>
      </c>
      <c r="X2173" s="2">
        <v>12</v>
      </c>
      <c r="Y2173" s="2">
        <v>8.44</v>
      </c>
      <c r="Z2173" s="2">
        <v>0.21021000000000001</v>
      </c>
      <c r="AA2173" s="2">
        <v>0.20649000000000001</v>
      </c>
      <c r="AB2173" s="2">
        <v>12.07645387</v>
      </c>
    </row>
    <row r="2174" spans="1:28" x14ac:dyDescent="0.2">
      <c r="A2174" s="8">
        <v>4171</v>
      </c>
      <c r="B2174" s="5" t="s">
        <v>7332</v>
      </c>
      <c r="C2174" s="5" t="s">
        <v>7333</v>
      </c>
      <c r="D2174" s="5" t="s">
        <v>7329</v>
      </c>
      <c r="E2174" s="5" t="s">
        <v>7334</v>
      </c>
      <c r="F2174" s="10">
        <v>1915</v>
      </c>
      <c r="G2174" s="10" t="s">
        <v>68</v>
      </c>
      <c r="H2174" s="10"/>
      <c r="I2174" s="10">
        <v>1100</v>
      </c>
      <c r="J2174" s="10" t="s">
        <v>17</v>
      </c>
      <c r="K2174" s="10"/>
      <c r="L2174" s="10" t="s">
        <v>22</v>
      </c>
      <c r="M2174" s="11">
        <v>2</v>
      </c>
      <c r="N2174" s="10">
        <v>1.5</v>
      </c>
      <c r="O2174" s="12" t="s">
        <v>7335</v>
      </c>
      <c r="P2174" s="11">
        <f ca="1">IFERROR(__xludf.DUMMYFUNCTION("COUNTA(SPLIT(Q2174,"" ""))"),186)</f>
        <v>186</v>
      </c>
      <c r="Q2174" s="11">
        <v>8</v>
      </c>
      <c r="R2174" s="11">
        <f ca="1">IFERROR(__xludf.DUMMYFUNCTION("COUNTA(SPLIT($Q2174,CHAR(10),FALSE))"),2)</f>
        <v>2</v>
      </c>
      <c r="S2174" s="2">
        <v>-1.540664434</v>
      </c>
      <c r="T2174" s="2">
        <v>0.470737291</v>
      </c>
      <c r="U2174" s="2">
        <v>45.58</v>
      </c>
      <c r="V2174" s="2">
        <v>12.71</v>
      </c>
      <c r="W2174" s="2">
        <v>13.22</v>
      </c>
      <c r="X2174" s="2">
        <v>14</v>
      </c>
      <c r="Y2174" s="2">
        <v>9.02</v>
      </c>
      <c r="Z2174" s="2">
        <v>0.27811999999999998</v>
      </c>
      <c r="AA2174" s="2">
        <v>0.27266000000000001</v>
      </c>
      <c r="AB2174" s="2">
        <v>13.242481440000001</v>
      </c>
    </row>
    <row r="2175" spans="1:28" x14ac:dyDescent="0.2">
      <c r="A2175" s="8">
        <v>4173</v>
      </c>
      <c r="B2175" s="5" t="s">
        <v>6824</v>
      </c>
      <c r="C2175" s="5" t="s">
        <v>7336</v>
      </c>
      <c r="D2175" s="5" t="s">
        <v>7126</v>
      </c>
      <c r="E2175" s="5" t="s">
        <v>7127</v>
      </c>
      <c r="F2175" s="10">
        <v>1915</v>
      </c>
      <c r="G2175" s="10" t="s">
        <v>68</v>
      </c>
      <c r="H2175" s="10"/>
      <c r="I2175" s="10">
        <v>1300</v>
      </c>
      <c r="J2175" s="10" t="s">
        <v>17</v>
      </c>
      <c r="K2175" s="10"/>
      <c r="L2175" s="10" t="s">
        <v>18</v>
      </c>
      <c r="M2175" s="11">
        <v>1</v>
      </c>
      <c r="N2175" s="10">
        <v>1</v>
      </c>
      <c r="O2175" s="12" t="s">
        <v>7337</v>
      </c>
      <c r="P2175" s="11">
        <f ca="1">IFERROR(__xludf.DUMMYFUNCTION("COUNTA(SPLIT(Q2175,"" ""))"),158)</f>
        <v>158</v>
      </c>
      <c r="Q2175" s="11">
        <v>6</v>
      </c>
      <c r="R2175" s="11">
        <f ca="1">IFERROR(__xludf.DUMMYFUNCTION("COUNTA(SPLIT($Q2175,CHAR(10),FALSE))"),2)</f>
        <v>2</v>
      </c>
      <c r="S2175" s="2">
        <v>-2.3943749859999999</v>
      </c>
      <c r="T2175" s="2">
        <v>0.515614146</v>
      </c>
      <c r="U2175" s="2">
        <v>61.82</v>
      </c>
      <c r="V2175" s="2">
        <v>11.22</v>
      </c>
      <c r="W2175" s="2">
        <v>12.17</v>
      </c>
      <c r="X2175" s="2">
        <v>12</v>
      </c>
      <c r="Y2175" s="2">
        <v>7.83</v>
      </c>
      <c r="Z2175" s="2">
        <v>0.13053000000000001</v>
      </c>
      <c r="AA2175" s="2">
        <v>0.16269</v>
      </c>
      <c r="AB2175" s="2">
        <v>22.93879518</v>
      </c>
    </row>
    <row r="2176" spans="1:28" x14ac:dyDescent="0.2">
      <c r="A2176" s="8">
        <v>4175</v>
      </c>
      <c r="B2176" s="5" t="s">
        <v>6824</v>
      </c>
      <c r="C2176" s="5" t="s">
        <v>7338</v>
      </c>
      <c r="D2176" s="5" t="s">
        <v>7102</v>
      </c>
      <c r="E2176" s="5" t="s">
        <v>7103</v>
      </c>
      <c r="F2176" s="10">
        <v>1915</v>
      </c>
      <c r="G2176" s="10" t="s">
        <v>68</v>
      </c>
      <c r="H2176" s="10"/>
      <c r="I2176" s="10">
        <v>1300</v>
      </c>
      <c r="J2176" s="10" t="s">
        <v>51</v>
      </c>
      <c r="K2176" s="10"/>
      <c r="L2176" s="10" t="s">
        <v>18</v>
      </c>
      <c r="M2176" s="11">
        <v>1</v>
      </c>
      <c r="N2176" s="10">
        <v>1</v>
      </c>
      <c r="O2176" s="12" t="s">
        <v>7339</v>
      </c>
      <c r="P2176" s="11">
        <f ca="1">IFERROR(__xludf.DUMMYFUNCTION("COUNTA(SPLIT(Q2176,"" ""))"),151)</f>
        <v>151</v>
      </c>
      <c r="Q2176" s="11">
        <v>6</v>
      </c>
      <c r="R2176" s="11">
        <f ca="1">IFERROR(__xludf.DUMMYFUNCTION("COUNTA(SPLIT($Q2176,CHAR(10),FALSE))"),1)</f>
        <v>1</v>
      </c>
      <c r="S2176" s="2">
        <v>-1.021877213</v>
      </c>
      <c r="T2176" s="2">
        <v>0.46480760100000001</v>
      </c>
      <c r="U2176" s="2">
        <v>54.22</v>
      </c>
      <c r="V2176" s="2">
        <v>11.99</v>
      </c>
      <c r="W2176" s="2">
        <v>12.71</v>
      </c>
      <c r="X2176" s="2">
        <v>13</v>
      </c>
      <c r="Y2176" s="2">
        <v>7.91</v>
      </c>
      <c r="Z2176" s="2">
        <v>0.15606</v>
      </c>
      <c r="AA2176" s="2">
        <v>0.18848999999999999</v>
      </c>
      <c r="AB2176" s="2">
        <v>13.28363323</v>
      </c>
    </row>
    <row r="2177" spans="1:28" x14ac:dyDescent="0.2">
      <c r="A2177" s="8">
        <v>4176</v>
      </c>
      <c r="B2177" s="5" t="s">
        <v>6824</v>
      </c>
      <c r="C2177" s="5" t="s">
        <v>7340</v>
      </c>
      <c r="D2177" s="5" t="s">
        <v>7102</v>
      </c>
      <c r="E2177" s="5" t="s">
        <v>7103</v>
      </c>
      <c r="F2177" s="10">
        <v>1915</v>
      </c>
      <c r="G2177" s="10" t="s">
        <v>68</v>
      </c>
      <c r="H2177" s="10"/>
      <c r="I2177" s="10">
        <v>1300</v>
      </c>
      <c r="J2177" s="10" t="s">
        <v>17</v>
      </c>
      <c r="K2177" s="10"/>
      <c r="L2177" s="10" t="s">
        <v>18</v>
      </c>
      <c r="M2177" s="11">
        <v>1</v>
      </c>
      <c r="N2177" s="10">
        <v>1</v>
      </c>
      <c r="O2177" s="12" t="s">
        <v>7341</v>
      </c>
      <c r="P2177" s="11">
        <f ca="1">IFERROR(__xludf.DUMMYFUNCTION("COUNTA(SPLIT(Q2177,"" ""))"),180)</f>
        <v>180</v>
      </c>
      <c r="Q2177" s="11">
        <v>2</v>
      </c>
      <c r="R2177" s="11">
        <f ca="1">IFERROR(__xludf.DUMMYFUNCTION("COUNTA(SPLIT($Q2177,CHAR(10),FALSE))"),2)</f>
        <v>2</v>
      </c>
      <c r="S2177" s="2">
        <v>-0.92530251299999999</v>
      </c>
      <c r="T2177" s="2">
        <v>0.47860053899999999</v>
      </c>
      <c r="U2177" s="2">
        <v>-3.28</v>
      </c>
      <c r="V2177" s="2">
        <v>36.200000000000003</v>
      </c>
      <c r="W2177" s="2">
        <v>43.35</v>
      </c>
      <c r="X2177" s="2">
        <v>18</v>
      </c>
      <c r="Y2177" s="2">
        <v>11.27</v>
      </c>
      <c r="Z2177" s="2">
        <v>0.29862</v>
      </c>
      <c r="AA2177" s="2">
        <v>0.31945000000000001</v>
      </c>
      <c r="AB2177" s="2">
        <v>4.494735425</v>
      </c>
    </row>
    <row r="2178" spans="1:28" x14ac:dyDescent="0.2">
      <c r="A2178" s="8">
        <v>4177</v>
      </c>
      <c r="B2178" s="5" t="s">
        <v>6824</v>
      </c>
      <c r="C2178" s="5" t="s">
        <v>7342</v>
      </c>
      <c r="D2178" s="5" t="s">
        <v>7102</v>
      </c>
      <c r="E2178" s="5" t="s">
        <v>7103</v>
      </c>
      <c r="F2178" s="10">
        <v>1915</v>
      </c>
      <c r="G2178" s="10" t="s">
        <v>68</v>
      </c>
      <c r="H2178" s="10"/>
      <c r="I2178" s="10">
        <v>1300</v>
      </c>
      <c r="J2178" s="10" t="s">
        <v>17</v>
      </c>
      <c r="K2178" s="10"/>
      <c r="L2178" s="10" t="s">
        <v>22</v>
      </c>
      <c r="M2178" s="11">
        <v>2</v>
      </c>
      <c r="N2178" s="10">
        <v>1.5</v>
      </c>
      <c r="O2178" s="12" t="s">
        <v>7343</v>
      </c>
      <c r="P2178" s="11">
        <f ca="1">IFERROR(__xludf.DUMMYFUNCTION("COUNTA(SPLIT(Q2178,"" ""))"),173)</f>
        <v>173</v>
      </c>
      <c r="Q2178" s="11">
        <v>7</v>
      </c>
      <c r="R2178" s="11">
        <f ca="1">IFERROR(__xludf.DUMMYFUNCTION("COUNTA(SPLIT($Q2178,CHAR(10),FALSE))"),4)</f>
        <v>4</v>
      </c>
      <c r="S2178" s="2">
        <v>-3.2651574640000001</v>
      </c>
      <c r="T2178" s="2">
        <v>0.60398226200000005</v>
      </c>
      <c r="U2178" s="2">
        <v>47.34</v>
      </c>
      <c r="V2178" s="2">
        <v>12.94</v>
      </c>
      <c r="W2178" s="2">
        <v>13.79</v>
      </c>
      <c r="X2178" s="2">
        <v>14</v>
      </c>
      <c r="Y2178" s="2">
        <v>8.82</v>
      </c>
      <c r="Z2178" s="2">
        <v>0.27942</v>
      </c>
      <c r="AA2178" s="2">
        <v>0.29974000000000001</v>
      </c>
      <c r="AB2178" s="2">
        <v>9.7496016149999996</v>
      </c>
    </row>
    <row r="2179" spans="1:28" x14ac:dyDescent="0.2">
      <c r="A2179" s="8">
        <v>4178</v>
      </c>
      <c r="B2179" s="5" t="s">
        <v>7344</v>
      </c>
      <c r="C2179" s="5" t="s">
        <v>7345</v>
      </c>
      <c r="D2179" s="5" t="s">
        <v>7126</v>
      </c>
      <c r="E2179" s="5" t="s">
        <v>7127</v>
      </c>
      <c r="F2179" s="10">
        <v>1915</v>
      </c>
      <c r="G2179" s="10" t="s">
        <v>68</v>
      </c>
      <c r="H2179" s="10"/>
      <c r="I2179" s="10">
        <v>900</v>
      </c>
      <c r="J2179" s="10" t="s">
        <v>51</v>
      </c>
      <c r="K2179" s="10"/>
      <c r="L2179" s="10" t="s">
        <v>18</v>
      </c>
      <c r="M2179" s="11">
        <v>1</v>
      </c>
      <c r="N2179" s="10">
        <v>1</v>
      </c>
      <c r="O2179" s="12" t="s">
        <v>7346</v>
      </c>
      <c r="P2179" s="11">
        <f ca="1">IFERROR(__xludf.DUMMYFUNCTION("COUNTA(SPLIT(Q2179,"" ""))"),144)</f>
        <v>144</v>
      </c>
      <c r="Q2179" s="11">
        <v>10</v>
      </c>
      <c r="R2179" s="11">
        <f ca="1">IFERROR(__xludf.DUMMYFUNCTION("COUNTA(SPLIT($Q2179,CHAR(10),FALSE))"),2)</f>
        <v>2</v>
      </c>
      <c r="S2179" s="2">
        <v>-1.9731814409999999</v>
      </c>
      <c r="T2179" s="2">
        <v>0.46043313699999999</v>
      </c>
      <c r="U2179" s="2">
        <v>72.650000000000006</v>
      </c>
      <c r="V2179" s="2">
        <v>6.75</v>
      </c>
      <c r="W2179" s="2">
        <v>6.54</v>
      </c>
      <c r="X2179" s="2">
        <v>9</v>
      </c>
      <c r="Y2179" s="2">
        <v>8.0399999999999991</v>
      </c>
      <c r="Z2179" s="2">
        <v>0.20732999999999999</v>
      </c>
      <c r="AA2179" s="2">
        <v>0.25633</v>
      </c>
      <c r="AB2179" s="2">
        <v>10.302058629999999</v>
      </c>
    </row>
    <row r="2180" spans="1:28" x14ac:dyDescent="0.2">
      <c r="A2180" s="8">
        <v>4179</v>
      </c>
      <c r="B2180" s="5" t="s">
        <v>7344</v>
      </c>
      <c r="C2180" s="5" t="s">
        <v>7347</v>
      </c>
      <c r="D2180" s="5" t="s">
        <v>7131</v>
      </c>
      <c r="E2180" s="5" t="s">
        <v>7348</v>
      </c>
      <c r="F2180" s="10">
        <v>1915</v>
      </c>
      <c r="G2180" s="10" t="s">
        <v>68</v>
      </c>
      <c r="H2180" s="10"/>
      <c r="I2180" s="10">
        <v>1100</v>
      </c>
      <c r="J2180" s="10" t="s">
        <v>17</v>
      </c>
      <c r="K2180" s="10"/>
      <c r="L2180" s="10" t="s">
        <v>22</v>
      </c>
      <c r="M2180" s="11">
        <v>2</v>
      </c>
      <c r="N2180" s="10">
        <v>1.5</v>
      </c>
      <c r="O2180" s="12" t="s">
        <v>7349</v>
      </c>
      <c r="P2180" s="11">
        <f ca="1">IFERROR(__xludf.DUMMYFUNCTION("COUNTA(SPLIT(Q2180,"" ""))"),181)</f>
        <v>181</v>
      </c>
      <c r="Q2180" s="11">
        <v>11</v>
      </c>
      <c r="R2180" s="11">
        <f ca="1">IFERROR(__xludf.DUMMYFUNCTION("COUNTA(SPLIT($Q2180,CHAR(10),FALSE))"),2)</f>
        <v>2</v>
      </c>
      <c r="S2180" s="2">
        <v>-2.0385911120000002</v>
      </c>
      <c r="T2180" s="2">
        <v>0.48655288800000002</v>
      </c>
      <c r="U2180" s="2">
        <v>70.209999999999994</v>
      </c>
      <c r="V2180" s="2">
        <v>7.6</v>
      </c>
      <c r="W2180" s="2">
        <v>8.24</v>
      </c>
      <c r="X2180" s="2">
        <v>11</v>
      </c>
      <c r="Y2180" s="2">
        <v>8</v>
      </c>
      <c r="Z2180" s="2">
        <v>0.1704</v>
      </c>
      <c r="AA2180" s="2">
        <v>0.16718</v>
      </c>
      <c r="AB2180" s="2">
        <v>13.88278247</v>
      </c>
    </row>
    <row r="2181" spans="1:28" x14ac:dyDescent="0.2">
      <c r="A2181" s="8">
        <v>4205</v>
      </c>
      <c r="B2181" s="5" t="s">
        <v>7350</v>
      </c>
      <c r="C2181" s="5" t="s">
        <v>7351</v>
      </c>
      <c r="D2181" s="5" t="s">
        <v>7102</v>
      </c>
      <c r="E2181" s="5" t="s">
        <v>7103</v>
      </c>
      <c r="F2181" s="10">
        <v>1915</v>
      </c>
      <c r="G2181" s="10" t="s">
        <v>68</v>
      </c>
      <c r="H2181" s="10"/>
      <c r="I2181" s="10">
        <v>1100</v>
      </c>
      <c r="J2181" s="10" t="s">
        <v>17</v>
      </c>
      <c r="K2181" s="10"/>
      <c r="L2181" s="10" t="s">
        <v>22</v>
      </c>
      <c r="M2181" s="11">
        <v>2</v>
      </c>
      <c r="N2181" s="10">
        <v>1.5</v>
      </c>
      <c r="O2181" s="12" t="s">
        <v>7352</v>
      </c>
      <c r="P2181" s="11">
        <f ca="1">IFERROR(__xludf.DUMMYFUNCTION("COUNTA(SPLIT(Q2181,"" ""))"),166)</f>
        <v>166</v>
      </c>
      <c r="Q2181" s="11">
        <v>10</v>
      </c>
      <c r="R2181" s="11">
        <f ca="1">IFERROR(__xludf.DUMMYFUNCTION("COUNTA(SPLIT($Q2181,CHAR(10),FALSE))"),5)</f>
        <v>5</v>
      </c>
      <c r="S2181" s="2">
        <v>-1.0709139940000001</v>
      </c>
      <c r="T2181" s="2">
        <v>0.45916890500000002</v>
      </c>
      <c r="U2181" s="2">
        <v>56.39</v>
      </c>
      <c r="V2181" s="2">
        <v>9.64</v>
      </c>
      <c r="W2181" s="2">
        <v>9.9600000000000009</v>
      </c>
      <c r="X2181" s="2">
        <v>12</v>
      </c>
      <c r="Y2181" s="2">
        <v>8.27</v>
      </c>
      <c r="Z2181" s="2">
        <v>0.22303999999999999</v>
      </c>
      <c r="AA2181" s="2">
        <v>0.21726999999999999</v>
      </c>
      <c r="AB2181" s="2">
        <v>11.965234580000001</v>
      </c>
    </row>
    <row r="2182" spans="1:28" x14ac:dyDescent="0.2">
      <c r="A2182" s="8">
        <v>4207</v>
      </c>
      <c r="B2182" s="5" t="s">
        <v>7353</v>
      </c>
      <c r="C2182" s="5" t="s">
        <v>7354</v>
      </c>
      <c r="D2182" s="5" t="s">
        <v>7102</v>
      </c>
      <c r="E2182" s="5" t="s">
        <v>7103</v>
      </c>
      <c r="F2182" s="10">
        <v>1915</v>
      </c>
      <c r="G2182" s="10" t="s">
        <v>68</v>
      </c>
      <c r="H2182" s="10"/>
      <c r="I2182" s="10">
        <v>1300</v>
      </c>
      <c r="J2182" s="10" t="s">
        <v>51</v>
      </c>
      <c r="K2182" s="10"/>
      <c r="L2182" s="10" t="s">
        <v>30</v>
      </c>
      <c r="M2182" s="11">
        <v>3</v>
      </c>
      <c r="N2182" s="10">
        <v>2.5</v>
      </c>
      <c r="O2182" s="12" t="s">
        <v>7355</v>
      </c>
      <c r="P2182" s="11">
        <f ca="1">IFERROR(__xludf.DUMMYFUNCTION("COUNTA(SPLIT(Q2182,"" ""))"),190)</f>
        <v>190</v>
      </c>
      <c r="Q2182" s="11">
        <v>7</v>
      </c>
      <c r="R2182" s="11">
        <f ca="1">IFERROR(__xludf.DUMMYFUNCTION("COUNTA(SPLIT($Q2182,CHAR(10),FALSE))"),4)</f>
        <v>4</v>
      </c>
      <c r="S2182" s="2">
        <v>-1.7775088050000001</v>
      </c>
      <c r="T2182" s="2">
        <v>0.48619701300000001</v>
      </c>
      <c r="U2182" s="2">
        <v>54.48</v>
      </c>
      <c r="V2182" s="2">
        <v>12.58</v>
      </c>
      <c r="W2182" s="2">
        <v>14.28</v>
      </c>
      <c r="X2182" s="2">
        <v>12</v>
      </c>
      <c r="Y2182" s="2">
        <v>7.85</v>
      </c>
      <c r="Z2182" s="2">
        <v>0.17899999999999999</v>
      </c>
      <c r="AA2182" s="2">
        <v>0.17185</v>
      </c>
      <c r="AB2182" s="2">
        <v>10.43537624</v>
      </c>
    </row>
    <row r="2183" spans="1:28" x14ac:dyDescent="0.2">
      <c r="A2183" s="8">
        <v>4219</v>
      </c>
      <c r="B2183" s="5" t="s">
        <v>7356</v>
      </c>
      <c r="C2183" s="5" t="s">
        <v>7357</v>
      </c>
      <c r="D2183" s="5" t="s">
        <v>7102</v>
      </c>
      <c r="E2183" s="5" t="s">
        <v>7103</v>
      </c>
      <c r="F2183" s="10">
        <v>1915</v>
      </c>
      <c r="G2183" s="10" t="s">
        <v>68</v>
      </c>
      <c r="H2183" s="10"/>
      <c r="I2183" s="10">
        <v>1300</v>
      </c>
      <c r="J2183" s="10" t="s">
        <v>17</v>
      </c>
      <c r="K2183" s="10"/>
      <c r="L2183" s="10" t="s">
        <v>18</v>
      </c>
      <c r="M2183" s="11">
        <v>1</v>
      </c>
      <c r="N2183" s="10">
        <v>1</v>
      </c>
      <c r="O2183" s="12" t="s">
        <v>7358</v>
      </c>
      <c r="P2183" s="11">
        <f ca="1">IFERROR(__xludf.DUMMYFUNCTION("COUNTA(SPLIT(Q2183,"" ""))"),184)</f>
        <v>184</v>
      </c>
      <c r="Q2183" s="11">
        <v>9</v>
      </c>
      <c r="R2183" s="11">
        <f ca="1">IFERROR(__xludf.DUMMYFUNCTION("COUNTA(SPLIT($Q2183,CHAR(10),FALSE))"),3)</f>
        <v>3</v>
      </c>
      <c r="S2183" s="2">
        <v>-2.2091534500000001</v>
      </c>
      <c r="T2183" s="2">
        <v>0.48392147299999999</v>
      </c>
      <c r="U2183" s="2">
        <v>42.58</v>
      </c>
      <c r="V2183" s="2">
        <v>12.45</v>
      </c>
      <c r="W2183" s="2">
        <v>12.97</v>
      </c>
      <c r="X2183" s="2">
        <v>14</v>
      </c>
      <c r="Y2183" s="2">
        <v>10.43</v>
      </c>
      <c r="Z2183" s="2">
        <v>0.30409999999999998</v>
      </c>
      <c r="AA2183" s="2">
        <v>0.27590999999999999</v>
      </c>
      <c r="AB2183" s="2">
        <v>8.1403094619999994</v>
      </c>
    </row>
    <row r="2184" spans="1:28" x14ac:dyDescent="0.2">
      <c r="A2184" s="8">
        <v>4225</v>
      </c>
      <c r="B2184" s="5" t="s">
        <v>685</v>
      </c>
      <c r="C2184" s="5" t="s">
        <v>7359</v>
      </c>
      <c r="D2184" s="5" t="s">
        <v>7084</v>
      </c>
      <c r="E2184" s="5" t="s">
        <v>7360</v>
      </c>
      <c r="F2184" s="10">
        <v>1915</v>
      </c>
      <c r="G2184" s="10" t="s">
        <v>68</v>
      </c>
      <c r="H2184" s="10"/>
      <c r="I2184" s="10">
        <v>900</v>
      </c>
      <c r="J2184" s="10" t="s">
        <v>17</v>
      </c>
      <c r="K2184" s="10"/>
      <c r="L2184" s="10" t="s">
        <v>18</v>
      </c>
      <c r="M2184" s="11">
        <v>1</v>
      </c>
      <c r="N2184" s="10">
        <v>1</v>
      </c>
      <c r="O2184" s="12" t="s">
        <v>7361</v>
      </c>
      <c r="P2184" s="11">
        <f ca="1">IFERROR(__xludf.DUMMYFUNCTION("COUNTA(SPLIT(Q2184,"" ""))"),193)</f>
        <v>193</v>
      </c>
      <c r="Q2184" s="11">
        <v>12</v>
      </c>
      <c r="R2184" s="11">
        <f ca="1">IFERROR(__xludf.DUMMYFUNCTION("COUNTA(SPLIT($Q2184,CHAR(10),FALSE))"),2)</f>
        <v>2</v>
      </c>
      <c r="S2184" s="2">
        <v>-1.538150661</v>
      </c>
      <c r="T2184" s="2">
        <v>0.45244073400000001</v>
      </c>
      <c r="U2184" s="2">
        <v>56.62</v>
      </c>
      <c r="V2184" s="2">
        <v>9.44</v>
      </c>
      <c r="W2184" s="2">
        <v>9.6300000000000008</v>
      </c>
      <c r="X2184" s="2">
        <v>12</v>
      </c>
      <c r="Y2184" s="2">
        <v>8.5399999999999991</v>
      </c>
      <c r="Z2184" s="2">
        <v>0.22819</v>
      </c>
      <c r="AA2184" s="2">
        <v>0.19556000000000001</v>
      </c>
      <c r="AB2184" s="2">
        <v>15.66019124</v>
      </c>
    </row>
    <row r="2185" spans="1:28" x14ac:dyDescent="0.2">
      <c r="A2185" s="8">
        <v>4235</v>
      </c>
      <c r="B2185" s="5" t="s">
        <v>7362</v>
      </c>
      <c r="C2185" s="5" t="s">
        <v>7363</v>
      </c>
      <c r="D2185" s="5" t="s">
        <v>7115</v>
      </c>
      <c r="E2185" s="5" t="s">
        <v>7116</v>
      </c>
      <c r="F2185" s="10">
        <v>1915</v>
      </c>
      <c r="G2185" s="10" t="s">
        <v>68</v>
      </c>
      <c r="H2185" s="10"/>
      <c r="I2185" s="10">
        <v>1300</v>
      </c>
      <c r="J2185" s="10" t="s">
        <v>17</v>
      </c>
      <c r="K2185" s="10"/>
      <c r="L2185" s="10" t="s">
        <v>22</v>
      </c>
      <c r="M2185" s="11">
        <v>2</v>
      </c>
      <c r="N2185" s="10">
        <v>1.5</v>
      </c>
      <c r="O2185" s="12" t="s">
        <v>7364</v>
      </c>
      <c r="P2185" s="11">
        <f ca="1">IFERROR(__xludf.DUMMYFUNCTION("COUNTA(SPLIT(Q2185,"" ""))"),192)</f>
        <v>192</v>
      </c>
      <c r="Q2185" s="11">
        <v>8</v>
      </c>
      <c r="R2185" s="11">
        <f ca="1">IFERROR(__xludf.DUMMYFUNCTION("COUNTA(SPLIT($Q2185,CHAR(10),FALSE))"),1)</f>
        <v>1</v>
      </c>
      <c r="S2185" s="2">
        <v>-2.2424689820000001</v>
      </c>
      <c r="T2185" s="2">
        <v>0.55174119799999999</v>
      </c>
      <c r="U2185" s="2">
        <v>57.78</v>
      </c>
      <c r="V2185" s="2">
        <v>11.16</v>
      </c>
      <c r="W2185" s="2">
        <v>11.81</v>
      </c>
      <c r="X2185" s="2">
        <v>12</v>
      </c>
      <c r="Y2185" s="2">
        <v>7.95</v>
      </c>
      <c r="Z2185" s="2">
        <v>0.20727000000000001</v>
      </c>
      <c r="AA2185" s="2">
        <v>0.19889000000000001</v>
      </c>
      <c r="AB2185" s="2">
        <v>16.379040379999999</v>
      </c>
    </row>
    <row r="2186" spans="1:28" x14ac:dyDescent="0.2">
      <c r="A2186" s="8">
        <v>4238</v>
      </c>
      <c r="B2186" s="5" t="s">
        <v>7365</v>
      </c>
      <c r="C2186" s="5" t="s">
        <v>7366</v>
      </c>
      <c r="D2186" s="5" t="s">
        <v>7115</v>
      </c>
      <c r="E2186" s="5" t="s">
        <v>7116</v>
      </c>
      <c r="F2186" s="10">
        <v>1915</v>
      </c>
      <c r="G2186" s="10" t="s">
        <v>68</v>
      </c>
      <c r="H2186" s="10"/>
      <c r="I2186" s="10">
        <v>1300</v>
      </c>
      <c r="J2186" s="10" t="s">
        <v>17</v>
      </c>
      <c r="K2186" s="10"/>
      <c r="L2186" s="10" t="s">
        <v>22</v>
      </c>
      <c r="M2186" s="11">
        <v>2</v>
      </c>
      <c r="N2186" s="10">
        <v>1.5</v>
      </c>
      <c r="O2186" s="12" t="s">
        <v>7367</v>
      </c>
      <c r="P2186" s="11">
        <f ca="1">IFERROR(__xludf.DUMMYFUNCTION("COUNTA(SPLIT(Q2186,"" ""))"),188)</f>
        <v>188</v>
      </c>
      <c r="Q2186" s="11">
        <v>6</v>
      </c>
      <c r="R2186" s="11">
        <f ca="1">IFERROR(__xludf.DUMMYFUNCTION("COUNTA(SPLIT($Q2186,CHAR(10),FALSE))"),2)</f>
        <v>2</v>
      </c>
      <c r="S2186" s="2">
        <v>-3.3063952140000001</v>
      </c>
      <c r="T2186" s="2">
        <v>0.604862185</v>
      </c>
      <c r="U2186" s="2">
        <v>41.11</v>
      </c>
      <c r="V2186" s="2">
        <v>15.39</v>
      </c>
      <c r="W2186" s="2">
        <v>17.2</v>
      </c>
      <c r="X2186" s="2">
        <v>15</v>
      </c>
      <c r="Y2186" s="2">
        <v>9.11</v>
      </c>
      <c r="Z2186" s="2">
        <v>0.23808000000000001</v>
      </c>
      <c r="AA2186" s="2">
        <v>0.2263</v>
      </c>
      <c r="AB2186" s="2">
        <v>7.6607075980000001</v>
      </c>
    </row>
    <row r="2187" spans="1:28" x14ac:dyDescent="0.2">
      <c r="A2187" s="8">
        <v>4252</v>
      </c>
      <c r="B2187" s="5" t="s">
        <v>685</v>
      </c>
      <c r="C2187" s="5" t="s">
        <v>7368</v>
      </c>
      <c r="D2187" s="5"/>
      <c r="E2187" s="5" t="s">
        <v>7369</v>
      </c>
      <c r="F2187" s="10">
        <v>1915</v>
      </c>
      <c r="G2187" s="10" t="s">
        <v>68</v>
      </c>
      <c r="H2187" s="10"/>
      <c r="I2187" s="10">
        <v>1100</v>
      </c>
      <c r="J2187" s="10" t="s">
        <v>17</v>
      </c>
      <c r="K2187" s="10"/>
      <c r="L2187" s="10" t="s">
        <v>18</v>
      </c>
      <c r="M2187" s="11">
        <v>1</v>
      </c>
      <c r="N2187" s="10">
        <v>1</v>
      </c>
      <c r="O2187" s="12" t="s">
        <v>7370</v>
      </c>
      <c r="P2187" s="11">
        <f ca="1">IFERROR(__xludf.DUMMYFUNCTION("COUNTA(SPLIT(Q2187,"" ""))"),176)</f>
        <v>176</v>
      </c>
      <c r="Q2187" s="11">
        <v>10</v>
      </c>
      <c r="R2187" s="11">
        <f ca="1">IFERROR(__xludf.DUMMYFUNCTION("COUNTA(SPLIT($Q2187,CHAR(10),FALSE))"),2)</f>
        <v>2</v>
      </c>
      <c r="S2187" s="2">
        <v>-1.834087362</v>
      </c>
      <c r="T2187" s="2">
        <v>0.47828685100000001</v>
      </c>
      <c r="U2187" s="2">
        <v>75.069999999999993</v>
      </c>
      <c r="V2187" s="2">
        <v>7.7</v>
      </c>
      <c r="W2187" s="2">
        <v>7.36</v>
      </c>
      <c r="X2187" s="2">
        <v>10</v>
      </c>
      <c r="Y2187" s="2">
        <v>7.46</v>
      </c>
      <c r="Z2187" s="2">
        <v>0.13034999999999999</v>
      </c>
      <c r="AA2187" s="2">
        <v>0.1479</v>
      </c>
      <c r="AB2187" s="2">
        <v>12.31116503</v>
      </c>
    </row>
    <row r="2188" spans="1:28" x14ac:dyDescent="0.2">
      <c r="A2188" s="8">
        <v>4253</v>
      </c>
      <c r="B2188" s="5" t="s">
        <v>7371</v>
      </c>
      <c r="C2188" s="5" t="s">
        <v>7372</v>
      </c>
      <c r="D2188" s="5" t="s">
        <v>7329</v>
      </c>
      <c r="E2188" s="5" t="s">
        <v>7373</v>
      </c>
      <c r="F2188" s="10">
        <v>1914</v>
      </c>
      <c r="G2188" s="10" t="s">
        <v>68</v>
      </c>
      <c r="H2188" s="10"/>
      <c r="I2188" s="10">
        <v>1700</v>
      </c>
      <c r="J2188" s="10" t="s">
        <v>51</v>
      </c>
      <c r="K2188" s="10"/>
      <c r="L2188" s="10" t="s">
        <v>22</v>
      </c>
      <c r="M2188" s="11">
        <v>2</v>
      </c>
      <c r="N2188" s="10">
        <v>1.5</v>
      </c>
      <c r="O2188" s="12" t="s">
        <v>7374</v>
      </c>
      <c r="P2188" s="11">
        <f ca="1">IFERROR(__xludf.DUMMYFUNCTION("COUNTA(SPLIT(Q2188,"" ""))"),170)</f>
        <v>170</v>
      </c>
      <c r="Q2188" s="11">
        <v>5</v>
      </c>
      <c r="R2188" s="11">
        <f ca="1">IFERROR(__xludf.DUMMYFUNCTION("COUNTA(SPLIT($Q2188,CHAR(10),FALSE))"),5)</f>
        <v>5</v>
      </c>
      <c r="S2188" s="2">
        <v>-2.8125784189999998</v>
      </c>
      <c r="T2188" s="2">
        <v>0.56350688900000001</v>
      </c>
      <c r="U2188" s="2">
        <v>36.83</v>
      </c>
      <c r="V2188" s="2">
        <v>16.77</v>
      </c>
      <c r="W2188" s="2">
        <v>18.36</v>
      </c>
      <c r="X2188" s="2">
        <v>16</v>
      </c>
      <c r="Y2188" s="2">
        <v>11.17</v>
      </c>
      <c r="Z2188" s="2">
        <v>0.30398999999999998</v>
      </c>
      <c r="AA2188" s="2">
        <v>0.31253999999999998</v>
      </c>
      <c r="AB2188" s="2">
        <v>5.8842235130000002</v>
      </c>
    </row>
    <row r="2189" spans="1:28" x14ac:dyDescent="0.2">
      <c r="A2189" s="8">
        <v>4254</v>
      </c>
      <c r="B2189" s="5" t="s">
        <v>685</v>
      </c>
      <c r="C2189" s="5" t="s">
        <v>7375</v>
      </c>
      <c r="D2189" s="5" t="s">
        <v>7131</v>
      </c>
      <c r="E2189" s="5" t="s">
        <v>7376</v>
      </c>
      <c r="F2189" s="10">
        <v>1914</v>
      </c>
      <c r="G2189" s="10" t="s">
        <v>68</v>
      </c>
      <c r="H2189" s="10"/>
      <c r="I2189" s="10">
        <v>900</v>
      </c>
      <c r="J2189" s="10" t="s">
        <v>17</v>
      </c>
      <c r="K2189" s="10"/>
      <c r="L2189" s="10" t="s">
        <v>22</v>
      </c>
      <c r="M2189" s="11">
        <v>2</v>
      </c>
      <c r="N2189" s="10">
        <v>1.5</v>
      </c>
      <c r="O2189" s="12" t="s">
        <v>7377</v>
      </c>
      <c r="P2189" s="11">
        <f ca="1">IFERROR(__xludf.DUMMYFUNCTION("COUNTA(SPLIT(Q2189,"" ""))"),174)</f>
        <v>174</v>
      </c>
      <c r="Q2189" s="11">
        <v>14</v>
      </c>
      <c r="R2189" s="11">
        <f ca="1">IFERROR(__xludf.DUMMYFUNCTION("COUNTA(SPLIT($Q2189,CHAR(10),FALSE))"),1)</f>
        <v>1</v>
      </c>
      <c r="S2189" s="2">
        <v>-2.1400260040000001</v>
      </c>
      <c r="T2189" s="2">
        <v>0.51244883399999996</v>
      </c>
      <c r="U2189" s="2">
        <v>71.7</v>
      </c>
      <c r="V2189" s="2">
        <v>6.35</v>
      </c>
      <c r="W2189" s="2">
        <v>6.31</v>
      </c>
      <c r="X2189" s="2">
        <v>9</v>
      </c>
      <c r="Y2189" s="2">
        <v>7.7</v>
      </c>
      <c r="Z2189" s="2">
        <v>0.22947000000000001</v>
      </c>
      <c r="AA2189" s="2">
        <v>0.22574</v>
      </c>
      <c r="AB2189" s="2">
        <v>22.259064160000001</v>
      </c>
    </row>
    <row r="2190" spans="1:28" x14ac:dyDescent="0.2">
      <c r="A2190" s="8">
        <v>4256</v>
      </c>
      <c r="B2190" s="5" t="s">
        <v>685</v>
      </c>
      <c r="C2190" s="5" t="s">
        <v>7378</v>
      </c>
      <c r="D2190" s="5" t="s">
        <v>6680</v>
      </c>
      <c r="E2190" s="5" t="s">
        <v>6681</v>
      </c>
      <c r="F2190" s="10">
        <v>1914</v>
      </c>
      <c r="G2190" s="10" t="s">
        <v>68</v>
      </c>
      <c r="H2190" s="10"/>
      <c r="I2190" s="10">
        <v>700</v>
      </c>
      <c r="J2190" s="10" t="s">
        <v>51</v>
      </c>
      <c r="K2190" s="10"/>
      <c r="L2190" s="10" t="s">
        <v>30</v>
      </c>
      <c r="M2190" s="11">
        <v>3</v>
      </c>
      <c r="N2190" s="10">
        <v>2.5</v>
      </c>
      <c r="O2190" s="12" t="s">
        <v>7379</v>
      </c>
      <c r="P2190" s="11">
        <f ca="1">IFERROR(__xludf.DUMMYFUNCTION("COUNTA(SPLIT(Q2190,"" ""))"),188)</f>
        <v>188</v>
      </c>
      <c r="Q2190" s="11">
        <v>13</v>
      </c>
      <c r="R2190" s="11">
        <f ca="1">IFERROR(__xludf.DUMMYFUNCTION("COUNTA(SPLIT($Q2190,CHAR(10),FALSE))"),5)</f>
        <v>5</v>
      </c>
      <c r="S2190" s="2">
        <v>-0.63247061900000001</v>
      </c>
      <c r="T2190" s="2">
        <v>0.47085677500000001</v>
      </c>
      <c r="U2190" s="2">
        <v>76.47</v>
      </c>
      <c r="V2190" s="2">
        <v>6.57</v>
      </c>
      <c r="W2190" s="2">
        <v>6.04</v>
      </c>
      <c r="X2190" s="2">
        <v>9</v>
      </c>
      <c r="Y2190" s="2">
        <v>6.82</v>
      </c>
      <c r="Z2190" s="2">
        <v>6.837E-2</v>
      </c>
      <c r="AA2190" s="2">
        <v>5.6480000000000002E-2</v>
      </c>
      <c r="AB2190" s="2">
        <v>24.361600200000002</v>
      </c>
    </row>
    <row r="2191" spans="1:28" x14ac:dyDescent="0.2">
      <c r="A2191" s="8">
        <v>4257</v>
      </c>
      <c r="B2191" s="5" t="s">
        <v>7380</v>
      </c>
      <c r="C2191" s="5" t="s">
        <v>7381</v>
      </c>
      <c r="D2191" s="5" t="s">
        <v>7329</v>
      </c>
      <c r="E2191" s="5" t="s">
        <v>7382</v>
      </c>
      <c r="F2191" s="10">
        <v>1914</v>
      </c>
      <c r="G2191" s="10" t="s">
        <v>68</v>
      </c>
      <c r="H2191" s="10"/>
      <c r="I2191" s="10">
        <v>900</v>
      </c>
      <c r="J2191" s="10" t="s">
        <v>17</v>
      </c>
      <c r="K2191" s="10"/>
      <c r="L2191" s="10" t="s">
        <v>22</v>
      </c>
      <c r="M2191" s="11">
        <v>2</v>
      </c>
      <c r="N2191" s="10">
        <v>1.5</v>
      </c>
      <c r="O2191" s="12" t="s">
        <v>7383</v>
      </c>
      <c r="P2191" s="11">
        <f ca="1">IFERROR(__xludf.DUMMYFUNCTION("COUNTA(SPLIT(Q2191,"" ""))"),184)</f>
        <v>184</v>
      </c>
      <c r="Q2191" s="11">
        <v>11</v>
      </c>
      <c r="R2191" s="11">
        <f ca="1">IFERROR(__xludf.DUMMYFUNCTION("COUNTA(SPLIT($Q2191,CHAR(10),FALSE))"),2)</f>
        <v>2</v>
      </c>
      <c r="S2191" s="2">
        <v>-0.92945182100000001</v>
      </c>
      <c r="T2191" s="2">
        <v>0.45138119500000001</v>
      </c>
      <c r="U2191" s="2">
        <v>86.88</v>
      </c>
      <c r="V2191" s="2">
        <v>5.34</v>
      </c>
      <c r="W2191" s="2">
        <v>5.3</v>
      </c>
      <c r="X2191" s="2">
        <v>7</v>
      </c>
      <c r="Y2191" s="2">
        <v>6.09</v>
      </c>
      <c r="Z2191" s="2">
        <v>9.8629999999999995E-2</v>
      </c>
      <c r="AA2191" s="2">
        <v>0.10652</v>
      </c>
      <c r="AB2191" s="2">
        <v>20.246152519999999</v>
      </c>
    </row>
    <row r="2192" spans="1:28" x14ac:dyDescent="0.2">
      <c r="A2192" s="8">
        <v>4258</v>
      </c>
      <c r="B2192" s="5" t="s">
        <v>7384</v>
      </c>
      <c r="C2192" s="5" t="s">
        <v>7385</v>
      </c>
      <c r="D2192" s="5" t="s">
        <v>7180</v>
      </c>
      <c r="E2192" s="5" t="s">
        <v>7386</v>
      </c>
      <c r="F2192" s="10">
        <v>1914</v>
      </c>
      <c r="G2192" s="10" t="s">
        <v>68</v>
      </c>
      <c r="H2192" s="10"/>
      <c r="I2192" s="10">
        <v>700</v>
      </c>
      <c r="J2192" s="10" t="s">
        <v>178</v>
      </c>
      <c r="K2192" s="10"/>
      <c r="L2192" s="10" t="s">
        <v>22</v>
      </c>
      <c r="M2192" s="11">
        <v>2</v>
      </c>
      <c r="N2192" s="10">
        <v>2</v>
      </c>
      <c r="O2192" s="12" t="s">
        <v>7387</v>
      </c>
      <c r="P2192" s="11">
        <f ca="1">IFERROR(__xludf.DUMMYFUNCTION("COUNTA(SPLIT(Q2192,"" ""))"),161)</f>
        <v>161</v>
      </c>
      <c r="Q2192" s="11">
        <v>13</v>
      </c>
      <c r="R2192" s="11">
        <f ca="1">IFERROR(__xludf.DUMMYFUNCTION("COUNTA(SPLIT($Q2192,CHAR(10),FALSE))"),1)</f>
        <v>1</v>
      </c>
      <c r="S2192" s="2">
        <v>-0.554195149</v>
      </c>
      <c r="T2192" s="2">
        <v>0.49354917100000001</v>
      </c>
      <c r="U2192" s="2">
        <v>74.08</v>
      </c>
      <c r="V2192" s="2">
        <v>6.02</v>
      </c>
      <c r="W2192" s="2">
        <v>5.04</v>
      </c>
      <c r="X2192" s="2">
        <v>9</v>
      </c>
      <c r="Y2192" s="2">
        <v>6.3</v>
      </c>
      <c r="Z2192" s="2">
        <v>0.27001999999999998</v>
      </c>
      <c r="AA2192" s="2">
        <v>0.27627000000000002</v>
      </c>
      <c r="AB2192" s="2">
        <v>17.495137450000001</v>
      </c>
    </row>
    <row r="2193" spans="1:28" x14ac:dyDescent="0.2">
      <c r="A2193" s="8">
        <v>4259</v>
      </c>
      <c r="B2193" s="5" t="s">
        <v>7388</v>
      </c>
      <c r="C2193" s="5" t="s">
        <v>7389</v>
      </c>
      <c r="D2193" s="5" t="s">
        <v>7180</v>
      </c>
      <c r="E2193" s="5" t="s">
        <v>7390</v>
      </c>
      <c r="F2193" s="10">
        <v>1914</v>
      </c>
      <c r="G2193" s="10" t="s">
        <v>68</v>
      </c>
      <c r="H2193" s="10"/>
      <c r="I2193" s="10">
        <v>1100</v>
      </c>
      <c r="J2193" s="10" t="s">
        <v>178</v>
      </c>
      <c r="K2193" s="10"/>
      <c r="L2193" s="10" t="s">
        <v>22</v>
      </c>
      <c r="M2193" s="11">
        <v>2</v>
      </c>
      <c r="N2193" s="10">
        <v>1.5</v>
      </c>
      <c r="O2193" s="12" t="s">
        <v>7391</v>
      </c>
      <c r="P2193" s="11">
        <f ca="1">IFERROR(__xludf.DUMMYFUNCTION("COUNTA(SPLIT(Q2193,"" ""))"),197)</f>
        <v>197</v>
      </c>
      <c r="Q2193" s="11">
        <v>10</v>
      </c>
      <c r="R2193" s="11">
        <f ca="1">IFERROR(__xludf.DUMMYFUNCTION("COUNTA(SPLIT($Q2193,CHAR(10),FALSE))"),2)</f>
        <v>2</v>
      </c>
      <c r="S2193" s="2">
        <v>-2.342190435</v>
      </c>
      <c r="T2193" s="2">
        <v>0.51125316700000001</v>
      </c>
      <c r="U2193" s="2">
        <v>58.13</v>
      </c>
      <c r="V2193" s="2">
        <v>10.07</v>
      </c>
      <c r="W2193" s="2">
        <v>10.75</v>
      </c>
      <c r="X2193" s="2">
        <v>12</v>
      </c>
      <c r="Y2193" s="2">
        <v>9.48</v>
      </c>
      <c r="Z2193" s="2">
        <v>0.27971000000000001</v>
      </c>
      <c r="AA2193" s="2">
        <v>0.25161</v>
      </c>
      <c r="AB2193" s="2">
        <v>12.66324247</v>
      </c>
    </row>
    <row r="2194" spans="1:28" x14ac:dyDescent="0.2">
      <c r="A2194" s="8">
        <v>4260</v>
      </c>
      <c r="B2194" s="5" t="s">
        <v>7392</v>
      </c>
      <c r="C2194" s="5" t="s">
        <v>7393</v>
      </c>
      <c r="D2194" s="5" t="s">
        <v>7329</v>
      </c>
      <c r="E2194" s="5" t="s">
        <v>7394</v>
      </c>
      <c r="F2194" s="10">
        <v>1914</v>
      </c>
      <c r="G2194" s="10" t="s">
        <v>68</v>
      </c>
      <c r="H2194" s="10"/>
      <c r="I2194" s="10">
        <v>1100</v>
      </c>
      <c r="J2194" s="10" t="s">
        <v>17</v>
      </c>
      <c r="K2194" s="10"/>
      <c r="L2194" s="10" t="s">
        <v>22</v>
      </c>
      <c r="M2194" s="11">
        <v>2</v>
      </c>
      <c r="N2194" s="10">
        <v>1.5</v>
      </c>
      <c r="O2194" s="12" t="s">
        <v>7395</v>
      </c>
      <c r="P2194" s="11">
        <f ca="1">IFERROR(__xludf.DUMMYFUNCTION("COUNTA(SPLIT(Q2194,"" ""))"),191)</f>
        <v>191</v>
      </c>
      <c r="Q2194" s="11">
        <v>10</v>
      </c>
      <c r="R2194" s="11">
        <f ca="1">IFERROR(__xludf.DUMMYFUNCTION("COUNTA(SPLIT($Q2194,CHAR(10),FALSE))"),1)</f>
        <v>1</v>
      </c>
      <c r="S2194" s="2">
        <v>0.21183849799999999</v>
      </c>
      <c r="T2194" s="2">
        <v>0.47619080499999999</v>
      </c>
      <c r="U2194" s="2">
        <v>82.03</v>
      </c>
      <c r="V2194" s="2">
        <v>6.56</v>
      </c>
      <c r="W2194" s="2">
        <v>7.89</v>
      </c>
      <c r="X2194" s="2">
        <v>7</v>
      </c>
      <c r="Y2194" s="2">
        <v>6.4</v>
      </c>
      <c r="Z2194" s="2">
        <v>0.15207999999999999</v>
      </c>
      <c r="AA2194" s="2">
        <v>0.13242999999999999</v>
      </c>
      <c r="AB2194" s="2">
        <v>18.790074950000001</v>
      </c>
    </row>
    <row r="2195" spans="1:28" x14ac:dyDescent="0.2">
      <c r="A2195" s="8">
        <v>4261</v>
      </c>
      <c r="B2195" s="5" t="s">
        <v>7396</v>
      </c>
      <c r="C2195" s="5" t="s">
        <v>7397</v>
      </c>
      <c r="D2195" s="5" t="s">
        <v>7329</v>
      </c>
      <c r="E2195" s="5" t="s">
        <v>7398</v>
      </c>
      <c r="F2195" s="10">
        <v>1914</v>
      </c>
      <c r="G2195" s="10" t="s">
        <v>68</v>
      </c>
      <c r="H2195" s="10"/>
      <c r="I2195" s="10">
        <v>1100</v>
      </c>
      <c r="J2195" s="10" t="s">
        <v>17</v>
      </c>
      <c r="K2195" s="10"/>
      <c r="L2195" s="10" t="s">
        <v>30</v>
      </c>
      <c r="M2195" s="11">
        <v>3</v>
      </c>
      <c r="N2195" s="10">
        <v>2.5</v>
      </c>
      <c r="O2195" s="12" t="s">
        <v>7399</v>
      </c>
      <c r="P2195" s="11">
        <f ca="1">IFERROR(__xludf.DUMMYFUNCTION("COUNTA(SPLIT(Q2195,"" ""))"),189)</f>
        <v>189</v>
      </c>
      <c r="Q2195" s="11">
        <v>9</v>
      </c>
      <c r="R2195" s="11">
        <f ca="1">IFERROR(__xludf.DUMMYFUNCTION("COUNTA(SPLIT($Q2195,CHAR(10),FALSE))"),1)</f>
        <v>1</v>
      </c>
      <c r="S2195" s="2">
        <v>-1.468835447</v>
      </c>
      <c r="T2195" s="2">
        <v>0.46141233300000001</v>
      </c>
      <c r="U2195" s="2">
        <v>75.47</v>
      </c>
      <c r="V2195" s="2">
        <v>8.0299999999999994</v>
      </c>
      <c r="W2195" s="2">
        <v>9.59</v>
      </c>
      <c r="X2195" s="2">
        <v>9</v>
      </c>
      <c r="Y2195" s="2">
        <v>6.75</v>
      </c>
      <c r="Z2195" s="2">
        <v>7.8640000000000002E-2</v>
      </c>
      <c r="AA2195" s="2">
        <v>6.2570000000000001E-2</v>
      </c>
      <c r="AB2195" s="2">
        <v>18.498118900000001</v>
      </c>
    </row>
    <row r="2196" spans="1:28" x14ac:dyDescent="0.2">
      <c r="A2196" s="8">
        <v>4262</v>
      </c>
      <c r="B2196" s="5" t="s">
        <v>7400</v>
      </c>
      <c r="C2196" s="5" t="s">
        <v>7401</v>
      </c>
      <c r="D2196" s="5" t="s">
        <v>7180</v>
      </c>
      <c r="E2196" s="5" t="s">
        <v>7402</v>
      </c>
      <c r="F2196" s="10">
        <v>1914</v>
      </c>
      <c r="G2196" s="10" t="s">
        <v>68</v>
      </c>
      <c r="H2196" s="10"/>
      <c r="I2196" s="10">
        <v>1300</v>
      </c>
      <c r="J2196" s="10" t="s">
        <v>17</v>
      </c>
      <c r="K2196" s="10"/>
      <c r="L2196" s="10" t="s">
        <v>22</v>
      </c>
      <c r="M2196" s="11">
        <v>2</v>
      </c>
      <c r="N2196" s="10">
        <v>1.5</v>
      </c>
      <c r="O2196" s="12" t="s">
        <v>7403</v>
      </c>
      <c r="P2196" s="11">
        <f ca="1">IFERROR(__xludf.DUMMYFUNCTION("COUNTA(SPLIT(Q2196,"" ""))"),160)</f>
        <v>160</v>
      </c>
      <c r="Q2196" s="11">
        <v>7</v>
      </c>
      <c r="R2196" s="11">
        <f ca="1">IFERROR(__xludf.DUMMYFUNCTION("COUNTA(SPLIT($Q2196,CHAR(10),FALSE))"),2)</f>
        <v>2</v>
      </c>
      <c r="S2196" s="2">
        <v>-1.308811409</v>
      </c>
      <c r="T2196" s="2">
        <v>0.47294315599999998</v>
      </c>
      <c r="U2196" s="2">
        <v>60.53</v>
      </c>
      <c r="V2196" s="2">
        <v>10.53</v>
      </c>
      <c r="W2196" s="2">
        <v>11.25</v>
      </c>
      <c r="X2196" s="2">
        <v>11</v>
      </c>
      <c r="Y2196" s="2">
        <v>8.11</v>
      </c>
      <c r="Z2196" s="2">
        <v>0.1714</v>
      </c>
      <c r="AA2196" s="2">
        <v>0.19112999999999999</v>
      </c>
      <c r="AB2196" s="2">
        <v>17.19473356</v>
      </c>
    </row>
    <row r="2197" spans="1:28" x14ac:dyDescent="0.2">
      <c r="A2197" s="8">
        <v>4263</v>
      </c>
      <c r="B2197" s="5" t="s">
        <v>7404</v>
      </c>
      <c r="C2197" s="5" t="s">
        <v>7405</v>
      </c>
      <c r="D2197" s="5" t="s">
        <v>7180</v>
      </c>
      <c r="E2197" s="5" t="s">
        <v>7406</v>
      </c>
      <c r="F2197" s="10">
        <v>1914</v>
      </c>
      <c r="G2197" s="10" t="s">
        <v>68</v>
      </c>
      <c r="H2197" s="10"/>
      <c r="I2197" s="10">
        <v>1100</v>
      </c>
      <c r="J2197" s="10" t="s">
        <v>51</v>
      </c>
      <c r="K2197" s="10"/>
      <c r="L2197" s="10" t="s">
        <v>30</v>
      </c>
      <c r="M2197" s="11">
        <v>3</v>
      </c>
      <c r="N2197" s="10">
        <v>2.5</v>
      </c>
      <c r="O2197" s="12" t="s">
        <v>7407</v>
      </c>
      <c r="P2197" s="11">
        <f ca="1">IFERROR(__xludf.DUMMYFUNCTION("COUNTA(SPLIT(Q2197,"" ""))"),143)</f>
        <v>143</v>
      </c>
      <c r="Q2197" s="11">
        <v>9</v>
      </c>
      <c r="R2197" s="11">
        <f ca="1">IFERROR(__xludf.DUMMYFUNCTION("COUNTA(SPLIT($Q2197,CHAR(10),FALSE))"),2)</f>
        <v>2</v>
      </c>
      <c r="S2197" s="2">
        <v>-1.387348274</v>
      </c>
      <c r="T2197" s="2">
        <v>0.46245848499999997</v>
      </c>
      <c r="U2197" s="2">
        <v>56.06</v>
      </c>
      <c r="V2197" s="2">
        <v>9.42</v>
      </c>
      <c r="W2197" s="2">
        <v>8.67</v>
      </c>
      <c r="X2197" s="2">
        <v>12</v>
      </c>
      <c r="Y2197" s="2">
        <v>8.49</v>
      </c>
      <c r="Z2197" s="2">
        <v>0.26291999999999999</v>
      </c>
      <c r="AA2197" s="2">
        <v>0.28092</v>
      </c>
      <c r="AB2197" s="2">
        <v>9.0309696020000008</v>
      </c>
    </row>
    <row r="2198" spans="1:28" x14ac:dyDescent="0.2">
      <c r="A2198" s="8">
        <v>4264</v>
      </c>
      <c r="B2198" s="5" t="s">
        <v>7408</v>
      </c>
      <c r="C2198" s="5" t="s">
        <v>7409</v>
      </c>
      <c r="D2198" s="5" t="s">
        <v>7329</v>
      </c>
      <c r="E2198" s="5" t="s">
        <v>7410</v>
      </c>
      <c r="F2198" s="10">
        <v>1914</v>
      </c>
      <c r="G2198" s="10" t="s">
        <v>68</v>
      </c>
      <c r="H2198" s="10"/>
      <c r="I2198" s="10">
        <v>1500</v>
      </c>
      <c r="J2198" s="10" t="s">
        <v>17</v>
      </c>
      <c r="K2198" s="10"/>
      <c r="L2198" s="10" t="s">
        <v>22</v>
      </c>
      <c r="M2198" s="11">
        <v>2</v>
      </c>
      <c r="N2198" s="10">
        <v>1.5</v>
      </c>
      <c r="O2198" s="12" t="s">
        <v>7411</v>
      </c>
      <c r="P2198" s="11">
        <f ca="1">IFERROR(__xludf.DUMMYFUNCTION("COUNTA(SPLIT(Q2198,"" ""))"),160)</f>
        <v>160</v>
      </c>
      <c r="Q2198" s="11">
        <v>5</v>
      </c>
      <c r="R2198" s="11">
        <f ca="1">IFERROR(__xludf.DUMMYFUNCTION("COUNTA(SPLIT($Q2198,CHAR(10),FALSE))"),2)</f>
        <v>2</v>
      </c>
      <c r="S2198" s="2">
        <v>-2.0299618960000001</v>
      </c>
      <c r="T2198" s="2">
        <v>0.51929345100000002</v>
      </c>
      <c r="U2198" s="2">
        <v>42.26</v>
      </c>
      <c r="V2198" s="2">
        <v>15.36</v>
      </c>
      <c r="W2198" s="2">
        <v>17.23</v>
      </c>
      <c r="X2198" s="2">
        <v>13</v>
      </c>
      <c r="Y2198" s="2">
        <v>9.75</v>
      </c>
      <c r="Z2198" s="2">
        <v>0.25767000000000001</v>
      </c>
      <c r="AA2198" s="2">
        <v>0.26057000000000002</v>
      </c>
      <c r="AB2198" s="2">
        <v>7.8833271390000004</v>
      </c>
    </row>
    <row r="2199" spans="1:28" x14ac:dyDescent="0.2">
      <c r="A2199" s="8">
        <v>4266</v>
      </c>
      <c r="B2199" s="5" t="s">
        <v>7412</v>
      </c>
      <c r="C2199" s="5" t="s">
        <v>7413</v>
      </c>
      <c r="D2199" s="5" t="s">
        <v>7329</v>
      </c>
      <c r="E2199" s="5" t="s">
        <v>7414</v>
      </c>
      <c r="F2199" s="10">
        <v>1914</v>
      </c>
      <c r="G2199" s="10" t="s">
        <v>68</v>
      </c>
      <c r="H2199" s="10"/>
      <c r="I2199" s="10">
        <v>1500</v>
      </c>
      <c r="J2199" s="10" t="s">
        <v>17</v>
      </c>
      <c r="K2199" s="10"/>
      <c r="L2199" s="10" t="s">
        <v>22</v>
      </c>
      <c r="M2199" s="11">
        <v>2</v>
      </c>
      <c r="N2199" s="10">
        <v>1.5</v>
      </c>
      <c r="O2199" s="12" t="s">
        <v>7415</v>
      </c>
      <c r="P2199" s="11">
        <f ca="1">IFERROR(__xludf.DUMMYFUNCTION("COUNTA(SPLIT(Q2199,"" ""))"),157)</f>
        <v>157</v>
      </c>
      <c r="Q2199" s="11">
        <v>5</v>
      </c>
      <c r="R2199" s="11">
        <f ca="1">IFERROR(__xludf.DUMMYFUNCTION("COUNTA(SPLIT($Q2199,CHAR(10),FALSE))"),2)</f>
        <v>2</v>
      </c>
      <c r="S2199" s="2">
        <v>-2.1952306180000001</v>
      </c>
      <c r="T2199" s="2">
        <v>0.48755042100000001</v>
      </c>
      <c r="U2199" s="2">
        <v>43.67</v>
      </c>
      <c r="V2199" s="2">
        <v>15.07</v>
      </c>
      <c r="W2199" s="2">
        <v>16.899999999999999</v>
      </c>
      <c r="X2199" s="2">
        <v>14</v>
      </c>
      <c r="Y2199" s="2">
        <v>9.68</v>
      </c>
      <c r="Z2199" s="2">
        <v>0.25165999999999999</v>
      </c>
      <c r="AA2199" s="2">
        <v>0.26743</v>
      </c>
      <c r="AB2199" s="2">
        <v>11.281275620000001</v>
      </c>
    </row>
    <row r="2200" spans="1:28" x14ac:dyDescent="0.2">
      <c r="A2200" s="8">
        <v>4269</v>
      </c>
      <c r="B2200" s="5" t="s">
        <v>7416</v>
      </c>
      <c r="C2200" s="5" t="s">
        <v>7397</v>
      </c>
      <c r="D2200" s="5" t="s">
        <v>7329</v>
      </c>
      <c r="E2200" s="5" t="s">
        <v>7398</v>
      </c>
      <c r="F2200" s="10">
        <v>1914</v>
      </c>
      <c r="G2200" s="10" t="s">
        <v>68</v>
      </c>
      <c r="H2200" s="10"/>
      <c r="I2200" s="10">
        <v>1100</v>
      </c>
      <c r="J2200" s="10" t="s">
        <v>17</v>
      </c>
      <c r="K2200" s="10"/>
      <c r="L2200" s="10" t="s">
        <v>30</v>
      </c>
      <c r="M2200" s="11">
        <v>3</v>
      </c>
      <c r="N2200" s="10">
        <v>2</v>
      </c>
      <c r="O2200" s="12" t="s">
        <v>7417</v>
      </c>
      <c r="P2200" s="11">
        <f ca="1">IFERROR(__xludf.DUMMYFUNCTION("COUNTA(SPLIT(Q2200,"" ""))"),189)</f>
        <v>189</v>
      </c>
      <c r="Q2200" s="11">
        <v>8</v>
      </c>
      <c r="R2200" s="11">
        <f ca="1">IFERROR(__xludf.DUMMYFUNCTION("COUNTA(SPLIT($Q2200,CHAR(10),FALSE))"),1)</f>
        <v>1</v>
      </c>
      <c r="S2200" s="2">
        <v>-0.74619517999999996</v>
      </c>
      <c r="T2200" s="2">
        <v>0.470094071</v>
      </c>
      <c r="U2200" s="2">
        <v>79.430000000000007</v>
      </c>
      <c r="V2200" s="2">
        <v>8.08</v>
      </c>
      <c r="W2200" s="2">
        <v>9.18</v>
      </c>
      <c r="X2200" s="2">
        <v>8</v>
      </c>
      <c r="Y2200" s="2">
        <v>6.39</v>
      </c>
      <c r="Z2200" s="2">
        <v>6.8519999999999998E-2</v>
      </c>
      <c r="AA2200" s="2">
        <v>8.3629999999999996E-2</v>
      </c>
      <c r="AB2200" s="2">
        <v>17.32371281</v>
      </c>
    </row>
    <row r="2201" spans="1:28" x14ac:dyDescent="0.2">
      <c r="A2201" s="8">
        <v>4270</v>
      </c>
      <c r="B2201" s="5" t="s">
        <v>6845</v>
      </c>
      <c r="C2201" s="5" t="s">
        <v>7418</v>
      </c>
      <c r="D2201" s="5"/>
      <c r="E2201" s="5" t="s">
        <v>7419</v>
      </c>
      <c r="F2201" s="10">
        <v>1914</v>
      </c>
      <c r="G2201" s="10" t="s">
        <v>16</v>
      </c>
      <c r="H2201" s="10"/>
      <c r="I2201" s="10">
        <v>1300</v>
      </c>
      <c r="J2201" s="10" t="s">
        <v>17</v>
      </c>
      <c r="K2201" s="10"/>
      <c r="L2201" s="10" t="s">
        <v>18</v>
      </c>
      <c r="M2201" s="11">
        <v>1</v>
      </c>
      <c r="N2201" s="10">
        <v>1</v>
      </c>
      <c r="O2201" s="12" t="s">
        <v>7420</v>
      </c>
      <c r="P2201" s="11">
        <f ca="1">IFERROR(__xludf.DUMMYFUNCTION("COUNTA(SPLIT(Q2201,"" ""))"),153)</f>
        <v>153</v>
      </c>
      <c r="Q2201" s="11">
        <v>6</v>
      </c>
      <c r="R2201" s="11">
        <f ca="1">IFERROR(__xludf.DUMMYFUNCTION("COUNTA(SPLIT($Q2201,CHAR(10),FALSE))"),2)</f>
        <v>2</v>
      </c>
      <c r="S2201" s="2">
        <v>-0.83204287799999999</v>
      </c>
      <c r="T2201" s="2">
        <v>0.46742349599999999</v>
      </c>
      <c r="U2201" s="2">
        <v>54.53</v>
      </c>
      <c r="V2201" s="2">
        <v>12.07</v>
      </c>
      <c r="W2201" s="2">
        <v>13.73</v>
      </c>
      <c r="X2201" s="2">
        <v>12</v>
      </c>
      <c r="Y2201" s="2">
        <v>9.1999999999999993</v>
      </c>
      <c r="Z2201" s="2">
        <v>0.16058</v>
      </c>
      <c r="AA2201" s="2">
        <v>0.18299000000000001</v>
      </c>
      <c r="AB2201" s="2">
        <v>7.9314658089999996</v>
      </c>
    </row>
    <row r="2202" spans="1:28" x14ac:dyDescent="0.2">
      <c r="A2202" s="8">
        <v>4271</v>
      </c>
      <c r="B2202" s="5" t="s">
        <v>7421</v>
      </c>
      <c r="C2202" s="5" t="s">
        <v>7422</v>
      </c>
      <c r="D2202" s="5" t="s">
        <v>7329</v>
      </c>
      <c r="E2202" s="5" t="s">
        <v>7423</v>
      </c>
      <c r="F2202" s="10">
        <v>1914</v>
      </c>
      <c r="G2202" s="10" t="s">
        <v>68</v>
      </c>
      <c r="H2202" s="10"/>
      <c r="I2202" s="10">
        <v>1300</v>
      </c>
      <c r="J2202" s="10" t="s">
        <v>877</v>
      </c>
      <c r="K2202" s="10"/>
      <c r="L2202" s="10" t="s">
        <v>30</v>
      </c>
      <c r="M2202" s="11">
        <v>3</v>
      </c>
      <c r="N2202" s="10">
        <v>2.5</v>
      </c>
      <c r="O2202" s="12" t="s">
        <v>7424</v>
      </c>
      <c r="P2202" s="11">
        <f ca="1">IFERROR(__xludf.DUMMYFUNCTION("COUNTA(SPLIT(Q2202,"" ""))"),144)</f>
        <v>144</v>
      </c>
      <c r="Q2202" s="11">
        <v>6</v>
      </c>
      <c r="R2202" s="11">
        <f ca="1">IFERROR(__xludf.DUMMYFUNCTION("COUNTA(SPLIT($Q2202,CHAR(10),FALSE))"),8)</f>
        <v>8</v>
      </c>
      <c r="S2202" s="2">
        <v>-2.4660195210000002</v>
      </c>
      <c r="T2202" s="2">
        <v>0.52545147000000003</v>
      </c>
      <c r="U2202" s="2">
        <v>57.47</v>
      </c>
      <c r="V2202" s="2">
        <v>10.67</v>
      </c>
      <c r="W2202" s="2">
        <v>12.31</v>
      </c>
      <c r="X2202" s="2">
        <v>12</v>
      </c>
      <c r="Y2202" s="2">
        <v>8.64</v>
      </c>
      <c r="Z2202" s="2">
        <v>0.23896999999999999</v>
      </c>
      <c r="AA2202" s="2">
        <v>0.25719999999999998</v>
      </c>
      <c r="AB2202" s="2">
        <v>11.081544900000001</v>
      </c>
    </row>
    <row r="2203" spans="1:28" x14ac:dyDescent="0.2">
      <c r="A2203" s="8">
        <v>4273</v>
      </c>
      <c r="B2203" s="5" t="s">
        <v>7425</v>
      </c>
      <c r="C2203" s="5" t="s">
        <v>7426</v>
      </c>
      <c r="D2203" s="5" t="s">
        <v>7220</v>
      </c>
      <c r="E2203" s="5" t="s">
        <v>7427</v>
      </c>
      <c r="F2203" s="10">
        <v>1914</v>
      </c>
      <c r="G2203" s="10" t="s">
        <v>16</v>
      </c>
      <c r="H2203" s="10"/>
      <c r="I2203" s="10">
        <v>900</v>
      </c>
      <c r="J2203" s="10" t="s">
        <v>17</v>
      </c>
      <c r="K2203" s="10"/>
      <c r="L2203" s="10" t="s">
        <v>18</v>
      </c>
      <c r="M2203" s="11">
        <v>1</v>
      </c>
      <c r="N2203" s="10">
        <v>1</v>
      </c>
      <c r="O2203" s="12" t="s">
        <v>7428</v>
      </c>
      <c r="P2203" s="11">
        <f ca="1">IFERROR(__xludf.DUMMYFUNCTION("COUNTA(SPLIT(Q2203,"" ""))"),176)</f>
        <v>176</v>
      </c>
      <c r="Q2203" s="11">
        <v>4</v>
      </c>
      <c r="R2203" s="11">
        <f ca="1">IFERROR(__xludf.DUMMYFUNCTION("COUNTA(SPLIT($Q2203,CHAR(10),FALSE))"),2)</f>
        <v>2</v>
      </c>
      <c r="S2203" s="2">
        <v>-0.52147891899999999</v>
      </c>
      <c r="T2203" s="2">
        <v>0.44801755799999998</v>
      </c>
      <c r="U2203" s="2">
        <v>51.03</v>
      </c>
      <c r="V2203" s="2">
        <v>17.13</v>
      </c>
      <c r="W2203" s="2">
        <v>19.760000000000002</v>
      </c>
      <c r="X2203" s="2">
        <v>13</v>
      </c>
      <c r="Y2203" s="2">
        <v>7.26</v>
      </c>
      <c r="Z2203" s="2">
        <v>4.3659999999999997E-2</v>
      </c>
      <c r="AA2203" s="2">
        <v>5.9979999999999999E-2</v>
      </c>
      <c r="AB2203" s="2">
        <v>18.25031104</v>
      </c>
    </row>
    <row r="2204" spans="1:28" x14ac:dyDescent="0.2">
      <c r="A2204" s="8">
        <v>4274</v>
      </c>
      <c r="B2204" s="5" t="s">
        <v>7429</v>
      </c>
      <c r="C2204" s="5" t="s">
        <v>7430</v>
      </c>
      <c r="D2204" s="5" t="s">
        <v>7329</v>
      </c>
      <c r="E2204" s="5" t="s">
        <v>7414</v>
      </c>
      <c r="F2204" s="10">
        <v>1914</v>
      </c>
      <c r="G2204" s="10" t="s">
        <v>68</v>
      </c>
      <c r="H2204" s="10"/>
      <c r="I2204" s="10">
        <v>1300</v>
      </c>
      <c r="J2204" s="10" t="s">
        <v>17</v>
      </c>
      <c r="K2204" s="10"/>
      <c r="L2204" s="10" t="s">
        <v>18</v>
      </c>
      <c r="M2204" s="11">
        <v>1</v>
      </c>
      <c r="N2204" s="10">
        <v>1</v>
      </c>
      <c r="O2204" s="12" t="s">
        <v>7431</v>
      </c>
      <c r="P2204" s="11">
        <f ca="1">IFERROR(__xludf.DUMMYFUNCTION("COUNTA(SPLIT(Q2204,"" ""))"),140)</f>
        <v>140</v>
      </c>
      <c r="Q2204" s="11">
        <v>5</v>
      </c>
      <c r="R2204" s="11">
        <f ca="1">IFERROR(__xludf.DUMMYFUNCTION("COUNTA(SPLIT($Q2204,CHAR(10),FALSE))"),5)</f>
        <v>5</v>
      </c>
      <c r="S2204" s="2">
        <v>-1.6458634489999999</v>
      </c>
      <c r="T2204" s="2">
        <v>0.50363519199999995</v>
      </c>
      <c r="U2204" s="2">
        <v>50.21</v>
      </c>
      <c r="V2204" s="2">
        <v>13.46</v>
      </c>
      <c r="W2204" s="2">
        <v>14.76</v>
      </c>
      <c r="X2204" s="2">
        <v>15</v>
      </c>
      <c r="Y2204" s="2">
        <v>8.56</v>
      </c>
      <c r="Z2204" s="2">
        <v>0.19339000000000001</v>
      </c>
      <c r="AA2204" s="2">
        <v>0.22611000000000001</v>
      </c>
      <c r="AB2204" s="2">
        <v>16.294334159999998</v>
      </c>
    </row>
    <row r="2205" spans="1:28" x14ac:dyDescent="0.2">
      <c r="A2205" s="8">
        <v>4275</v>
      </c>
      <c r="B2205" s="5" t="s">
        <v>7432</v>
      </c>
      <c r="C2205" s="5" t="s">
        <v>7433</v>
      </c>
      <c r="D2205" s="5" t="s">
        <v>2855</v>
      </c>
      <c r="E2205" s="5" t="s">
        <v>7434</v>
      </c>
      <c r="F2205" s="10">
        <v>1914</v>
      </c>
      <c r="G2205" s="10" t="s">
        <v>68</v>
      </c>
      <c r="H2205" s="10"/>
      <c r="I2205" s="10">
        <v>900</v>
      </c>
      <c r="J2205" s="10" t="s">
        <v>17</v>
      </c>
      <c r="K2205" s="10"/>
      <c r="L2205" s="10" t="s">
        <v>18</v>
      </c>
      <c r="M2205" s="11">
        <v>1</v>
      </c>
      <c r="N2205" s="10">
        <v>1</v>
      </c>
      <c r="O2205" s="12" t="s">
        <v>7435</v>
      </c>
      <c r="P2205" s="11">
        <f ca="1">IFERROR(__xludf.DUMMYFUNCTION("COUNTA(SPLIT(Q2205,"" ""))"),190)</f>
        <v>190</v>
      </c>
      <c r="Q2205" s="11">
        <v>17</v>
      </c>
      <c r="R2205" s="11">
        <f ca="1">IFERROR(__xludf.DUMMYFUNCTION("COUNTA(SPLIT($Q2205,CHAR(10),FALSE))"),2)</f>
        <v>2</v>
      </c>
      <c r="S2205" s="2">
        <v>-1.4338142229999999</v>
      </c>
      <c r="T2205" s="2">
        <v>0.46218288400000002</v>
      </c>
      <c r="U2205" s="2">
        <v>57.01</v>
      </c>
      <c r="V2205" s="2">
        <v>8.08</v>
      </c>
      <c r="W2205" s="2">
        <v>8.07</v>
      </c>
      <c r="X2205" s="2">
        <v>10</v>
      </c>
      <c r="Y2205" s="2">
        <v>8.51</v>
      </c>
      <c r="Z2205" s="2">
        <v>0.32063999999999998</v>
      </c>
      <c r="AA2205" s="2">
        <v>0.28782000000000002</v>
      </c>
      <c r="AB2205" s="2">
        <v>15.45777745</v>
      </c>
    </row>
    <row r="2206" spans="1:28" x14ac:dyDescent="0.2">
      <c r="A2206" s="8">
        <v>4276</v>
      </c>
      <c r="B2206" s="5" t="s">
        <v>7436</v>
      </c>
      <c r="C2206" s="5" t="s">
        <v>7437</v>
      </c>
      <c r="D2206" s="5" t="s">
        <v>2855</v>
      </c>
      <c r="E2206" s="5" t="s">
        <v>7438</v>
      </c>
      <c r="F2206" s="10">
        <v>1914</v>
      </c>
      <c r="G2206" s="10" t="s">
        <v>16</v>
      </c>
      <c r="H2206" s="10"/>
      <c r="I2206" s="10">
        <v>1300</v>
      </c>
      <c r="J2206" s="10" t="s">
        <v>17</v>
      </c>
      <c r="K2206" s="10"/>
      <c r="L2206" s="10" t="s">
        <v>22</v>
      </c>
      <c r="M2206" s="11">
        <v>2</v>
      </c>
      <c r="N2206" s="10">
        <v>1.5</v>
      </c>
      <c r="O2206" s="12" t="s">
        <v>7439</v>
      </c>
      <c r="P2206" s="11">
        <f ca="1">IFERROR(__xludf.DUMMYFUNCTION("COUNTA(SPLIT(Q2206,"" ""))"),197)</f>
        <v>197</v>
      </c>
      <c r="Q2206" s="11">
        <v>6</v>
      </c>
      <c r="R2206" s="11">
        <f ca="1">IFERROR(__xludf.DUMMYFUNCTION("COUNTA(SPLIT($Q2206,CHAR(10),FALSE))"),1)</f>
        <v>1</v>
      </c>
      <c r="S2206" s="2">
        <v>-0.85239751900000005</v>
      </c>
      <c r="T2206" s="2">
        <v>0.45159170399999998</v>
      </c>
      <c r="U2206" s="2">
        <v>61.68</v>
      </c>
      <c r="V2206" s="2">
        <v>13.02</v>
      </c>
      <c r="W2206" s="2">
        <v>16.25</v>
      </c>
      <c r="X2206" s="2">
        <v>10</v>
      </c>
      <c r="Y2206" s="2">
        <v>7.26</v>
      </c>
      <c r="Z2206" s="2">
        <v>0.16919999999999999</v>
      </c>
      <c r="AA2206" s="2">
        <v>0.16743</v>
      </c>
      <c r="AB2206" s="2">
        <v>9.9342412739999997</v>
      </c>
    </row>
    <row r="2207" spans="1:28" x14ac:dyDescent="0.2">
      <c r="A2207" s="8">
        <v>4277</v>
      </c>
      <c r="B2207" s="5" t="s">
        <v>7440</v>
      </c>
      <c r="C2207" s="5" t="s">
        <v>7441</v>
      </c>
      <c r="D2207" s="5" t="s">
        <v>6680</v>
      </c>
      <c r="E2207" s="5" t="s">
        <v>6681</v>
      </c>
      <c r="F2207" s="10">
        <v>1914</v>
      </c>
      <c r="G2207" s="10" t="s">
        <v>68</v>
      </c>
      <c r="H2207" s="10"/>
      <c r="I2207" s="10">
        <v>1300</v>
      </c>
      <c r="J2207" s="10" t="s">
        <v>17</v>
      </c>
      <c r="K2207" s="10"/>
      <c r="L2207" s="10" t="s">
        <v>22</v>
      </c>
      <c r="M2207" s="11">
        <v>2</v>
      </c>
      <c r="N2207" s="10">
        <v>1.5</v>
      </c>
      <c r="O2207" s="12" t="s">
        <v>7442</v>
      </c>
      <c r="P2207" s="11">
        <f ca="1">IFERROR(__xludf.DUMMYFUNCTION("COUNTA(SPLIT(Q2207,"" ""))"),197)</f>
        <v>197</v>
      </c>
      <c r="Q2207" s="11">
        <v>9</v>
      </c>
      <c r="R2207" s="11">
        <f ca="1">IFERROR(__xludf.DUMMYFUNCTION("COUNTA(SPLIT($Q2207,CHAR(10),FALSE))"),4)</f>
        <v>4</v>
      </c>
      <c r="S2207" s="2">
        <v>-2.1150603609999998</v>
      </c>
      <c r="T2207" s="2">
        <v>0.51687361700000001</v>
      </c>
      <c r="U2207" s="2">
        <v>63.79</v>
      </c>
      <c r="V2207" s="2">
        <v>9.91</v>
      </c>
      <c r="W2207" s="2">
        <v>10.31</v>
      </c>
      <c r="X2207" s="2">
        <v>11</v>
      </c>
      <c r="Y2207" s="2">
        <v>8.36</v>
      </c>
      <c r="Z2207" s="2">
        <v>0.18664</v>
      </c>
      <c r="AA2207" s="2">
        <v>0.16264000000000001</v>
      </c>
      <c r="AB2207" s="2">
        <v>12.61520807</v>
      </c>
    </row>
    <row r="2208" spans="1:28" x14ac:dyDescent="0.2">
      <c r="A2208" s="8">
        <v>4280</v>
      </c>
      <c r="B2208" s="5" t="s">
        <v>7443</v>
      </c>
      <c r="C2208" s="5" t="s">
        <v>7444</v>
      </c>
      <c r="D2208" s="5" t="s">
        <v>7329</v>
      </c>
      <c r="E2208" s="5" t="s">
        <v>7445</v>
      </c>
      <c r="F2208" s="10">
        <v>1914</v>
      </c>
      <c r="G2208" s="10" t="s">
        <v>68</v>
      </c>
      <c r="H2208" s="10"/>
      <c r="I2208" s="10">
        <v>1300</v>
      </c>
      <c r="J2208" s="10" t="s">
        <v>17</v>
      </c>
      <c r="K2208" s="10"/>
      <c r="L2208" s="10" t="s">
        <v>30</v>
      </c>
      <c r="M2208" s="11">
        <v>3</v>
      </c>
      <c r="N2208" s="10">
        <v>2.5</v>
      </c>
      <c r="O2208" s="12" t="s">
        <v>7446</v>
      </c>
      <c r="P2208" s="11">
        <f ca="1">IFERROR(__xludf.DUMMYFUNCTION("COUNTA(SPLIT(Q2208,"" ""))"),172)</f>
        <v>172</v>
      </c>
      <c r="Q2208" s="11">
        <v>4</v>
      </c>
      <c r="R2208" s="11">
        <f ca="1">IFERROR(__xludf.DUMMYFUNCTION("COUNTA(SPLIT($Q2208,CHAR(10),FALSE))"),2)</f>
        <v>2</v>
      </c>
      <c r="S2208" s="2">
        <v>-2.081898765</v>
      </c>
      <c r="T2208" s="2">
        <v>0.48007924200000002</v>
      </c>
      <c r="U2208" s="2">
        <v>36.28</v>
      </c>
      <c r="V2208" s="2">
        <v>18.940000000000001</v>
      </c>
      <c r="W2208" s="2">
        <v>22.47</v>
      </c>
      <c r="X2208" s="2">
        <v>16</v>
      </c>
      <c r="Y2208" s="2">
        <v>9.6199999999999992</v>
      </c>
      <c r="Z2208" s="2">
        <v>0.2099</v>
      </c>
      <c r="AA2208" s="2">
        <v>0.21484</v>
      </c>
      <c r="AB2208" s="2">
        <v>3.7629838840000001</v>
      </c>
    </row>
    <row r="2209" spans="1:28" x14ac:dyDescent="0.2">
      <c r="A2209" s="8">
        <v>4281</v>
      </c>
      <c r="B2209" s="5" t="s">
        <v>7447</v>
      </c>
      <c r="C2209" s="5" t="s">
        <v>7448</v>
      </c>
      <c r="D2209" s="5" t="s">
        <v>7180</v>
      </c>
      <c r="E2209" s="5" t="s">
        <v>7449</v>
      </c>
      <c r="F2209" s="10">
        <v>1914</v>
      </c>
      <c r="G2209" s="10" t="s">
        <v>68</v>
      </c>
      <c r="H2209" s="10"/>
      <c r="I2209" s="10">
        <v>1100</v>
      </c>
      <c r="J2209" s="10" t="s">
        <v>17</v>
      </c>
      <c r="K2209" s="10"/>
      <c r="L2209" s="10" t="s">
        <v>22</v>
      </c>
      <c r="M2209" s="11">
        <v>2</v>
      </c>
      <c r="N2209" s="10">
        <v>1.5</v>
      </c>
      <c r="O2209" s="12" t="s">
        <v>7450</v>
      </c>
      <c r="P2209" s="11">
        <f ca="1">IFERROR(__xludf.DUMMYFUNCTION("COUNTA(SPLIT(Q2209,"" ""))"),135)</f>
        <v>135</v>
      </c>
      <c r="Q2209" s="11">
        <v>8</v>
      </c>
      <c r="R2209" s="11">
        <f ca="1">IFERROR(__xludf.DUMMYFUNCTION("COUNTA(SPLIT($Q2209,CHAR(10),FALSE))"),4)</f>
        <v>4</v>
      </c>
      <c r="S2209" s="2">
        <v>-1.279210945</v>
      </c>
      <c r="T2209" s="2">
        <v>0.46595218100000002</v>
      </c>
      <c r="U2209" s="2">
        <v>49.55</v>
      </c>
      <c r="V2209" s="2">
        <v>10.63</v>
      </c>
      <c r="W2209" s="2">
        <v>10.15</v>
      </c>
      <c r="X2209" s="2">
        <v>13</v>
      </c>
      <c r="Y2209" s="2">
        <v>9.3000000000000007</v>
      </c>
      <c r="Z2209" s="2">
        <v>0.25202999999999998</v>
      </c>
      <c r="AA2209" s="2">
        <v>0.26558999999999999</v>
      </c>
      <c r="AB2209" s="2">
        <v>9.3378217059999997</v>
      </c>
    </row>
    <row r="2210" spans="1:28" x14ac:dyDescent="0.2">
      <c r="A2210" s="8">
        <v>4282</v>
      </c>
      <c r="B2210" s="5" t="s">
        <v>7451</v>
      </c>
      <c r="C2210" s="5" t="s">
        <v>7452</v>
      </c>
      <c r="D2210" s="5" t="s">
        <v>7180</v>
      </c>
      <c r="E2210" s="5" t="s">
        <v>7453</v>
      </c>
      <c r="F2210" s="10">
        <v>1914</v>
      </c>
      <c r="G2210" s="10" t="s">
        <v>68</v>
      </c>
      <c r="H2210" s="10"/>
      <c r="I2210" s="10">
        <v>900</v>
      </c>
      <c r="J2210" s="10" t="s">
        <v>17</v>
      </c>
      <c r="K2210" s="10"/>
      <c r="L2210" s="10" t="s">
        <v>22</v>
      </c>
      <c r="M2210" s="11">
        <v>2</v>
      </c>
      <c r="N2210" s="10">
        <v>1.5</v>
      </c>
      <c r="O2210" s="12" t="s">
        <v>7454</v>
      </c>
      <c r="P2210" s="11">
        <f ca="1">IFERROR(__xludf.DUMMYFUNCTION("COUNTA(SPLIT(Q2210,"" ""))"),158)</f>
        <v>158</v>
      </c>
      <c r="Q2210" s="11">
        <v>12</v>
      </c>
      <c r="R2210" s="11">
        <f ca="1">IFERROR(__xludf.DUMMYFUNCTION("COUNTA(SPLIT($Q2210,CHAR(10),FALSE))"),3)</f>
        <v>3</v>
      </c>
      <c r="S2210" s="2">
        <v>-1.4469289590000001</v>
      </c>
      <c r="T2210" s="2">
        <v>0.45896579599999998</v>
      </c>
      <c r="U2210" s="2">
        <v>61.64</v>
      </c>
      <c r="V2210" s="2">
        <v>7.97</v>
      </c>
      <c r="W2210" s="2">
        <v>8.11</v>
      </c>
      <c r="X2210" s="2">
        <v>10</v>
      </c>
      <c r="Y2210" s="2">
        <v>8.74</v>
      </c>
      <c r="Z2210" s="2">
        <v>0.20130000000000001</v>
      </c>
      <c r="AA2210" s="2">
        <v>0.19855999999999999</v>
      </c>
      <c r="AB2210" s="2">
        <v>14.0749075</v>
      </c>
    </row>
    <row r="2211" spans="1:28" x14ac:dyDescent="0.2">
      <c r="A2211" s="8">
        <v>4283</v>
      </c>
      <c r="B2211" s="5" t="s">
        <v>7455</v>
      </c>
      <c r="C2211" s="5" t="s">
        <v>7456</v>
      </c>
      <c r="D2211" s="5" t="s">
        <v>7329</v>
      </c>
      <c r="E2211" s="5" t="s">
        <v>7373</v>
      </c>
      <c r="F2211" s="10">
        <v>1914</v>
      </c>
      <c r="G2211" s="10" t="s">
        <v>68</v>
      </c>
      <c r="H2211" s="10"/>
      <c r="I2211" s="10">
        <v>1500</v>
      </c>
      <c r="J2211" s="10" t="s">
        <v>17</v>
      </c>
      <c r="K2211" s="10"/>
      <c r="L2211" s="10" t="s">
        <v>22</v>
      </c>
      <c r="M2211" s="11">
        <v>2</v>
      </c>
      <c r="N2211" s="10">
        <v>2</v>
      </c>
      <c r="O2211" s="12" t="s">
        <v>7457</v>
      </c>
      <c r="P2211" s="11">
        <f ca="1">IFERROR(__xludf.DUMMYFUNCTION("COUNTA(SPLIT(Q2211,"" ""))"),172)</f>
        <v>172</v>
      </c>
      <c r="Q2211" s="11">
        <v>6</v>
      </c>
      <c r="R2211" s="11">
        <f ca="1">IFERROR(__xludf.DUMMYFUNCTION("COUNTA(SPLIT($Q2211,CHAR(10),FALSE))"),2)</f>
        <v>2</v>
      </c>
      <c r="S2211" s="2">
        <v>-1.845326239</v>
      </c>
      <c r="T2211" s="2">
        <v>0.47057476399999998</v>
      </c>
      <c r="U2211" s="2">
        <v>33.97</v>
      </c>
      <c r="V2211" s="2">
        <v>15.73</v>
      </c>
      <c r="W2211" s="2">
        <v>17.39</v>
      </c>
      <c r="X2211" s="2">
        <v>16</v>
      </c>
      <c r="Y2211" s="2">
        <v>10.16</v>
      </c>
      <c r="Z2211" s="2">
        <v>0.29762</v>
      </c>
      <c r="AA2211" s="2">
        <v>0.29047000000000001</v>
      </c>
      <c r="AB2211" s="2">
        <v>3.8743896119999999</v>
      </c>
    </row>
    <row r="2212" spans="1:28" x14ac:dyDescent="0.2">
      <c r="A2212" s="8">
        <v>4284</v>
      </c>
      <c r="B2212" s="5" t="s">
        <v>7458</v>
      </c>
      <c r="C2212" s="5" t="s">
        <v>7459</v>
      </c>
      <c r="D2212" s="5" t="s">
        <v>6680</v>
      </c>
      <c r="E2212" s="5" t="s">
        <v>6681</v>
      </c>
      <c r="F2212" s="10">
        <v>1914</v>
      </c>
      <c r="G2212" s="10" t="s">
        <v>68</v>
      </c>
      <c r="H2212" s="10"/>
      <c r="I2212" s="10">
        <v>1300</v>
      </c>
      <c r="J2212" s="10" t="s">
        <v>17</v>
      </c>
      <c r="K2212" s="10"/>
      <c r="L2212" s="10" t="s">
        <v>18</v>
      </c>
      <c r="M2212" s="11">
        <v>1</v>
      </c>
      <c r="N2212" s="10">
        <v>1</v>
      </c>
      <c r="O2212" s="12" t="s">
        <v>7460</v>
      </c>
      <c r="P2212" s="11">
        <f ca="1">IFERROR(__xludf.DUMMYFUNCTION("COUNTA(SPLIT(Q2212,"" ""))"),188)</f>
        <v>188</v>
      </c>
      <c r="Q2212" s="11">
        <v>10</v>
      </c>
      <c r="R2212" s="11">
        <f ca="1">IFERROR(__xludf.DUMMYFUNCTION("COUNTA(SPLIT($Q2212,CHAR(10),FALSE))"),2)</f>
        <v>2</v>
      </c>
      <c r="S2212" s="2">
        <v>-2.5468498249999998</v>
      </c>
      <c r="T2212" s="2">
        <v>0.49625022800000002</v>
      </c>
      <c r="U2212" s="2">
        <v>58.56</v>
      </c>
      <c r="V2212" s="2">
        <v>9.84</v>
      </c>
      <c r="W2212" s="2">
        <v>10.28</v>
      </c>
      <c r="X2212" s="2">
        <v>12</v>
      </c>
      <c r="Y2212" s="2">
        <v>8.9700000000000006</v>
      </c>
      <c r="Z2212" s="2">
        <v>0.23274</v>
      </c>
      <c r="AA2212" s="2">
        <v>0.22761000000000001</v>
      </c>
      <c r="AB2212" s="2">
        <v>8.9525316890000006</v>
      </c>
    </row>
    <row r="2213" spans="1:28" x14ac:dyDescent="0.2">
      <c r="A2213" s="8">
        <v>4285</v>
      </c>
      <c r="B2213" s="5" t="s">
        <v>7060</v>
      </c>
      <c r="C2213" s="5" t="s">
        <v>7461</v>
      </c>
      <c r="D2213" s="5" t="s">
        <v>7017</v>
      </c>
      <c r="E2213" s="5" t="s">
        <v>7462</v>
      </c>
      <c r="F2213" s="10">
        <v>1914</v>
      </c>
      <c r="G2213" s="10" t="s">
        <v>68</v>
      </c>
      <c r="H2213" s="10"/>
      <c r="I2213" s="10">
        <v>1300</v>
      </c>
      <c r="J2213" s="10" t="s">
        <v>17</v>
      </c>
      <c r="K2213" s="10"/>
      <c r="L2213" s="10" t="s">
        <v>30</v>
      </c>
      <c r="M2213" s="11">
        <v>3</v>
      </c>
      <c r="N2213" s="10">
        <v>3</v>
      </c>
      <c r="O2213" s="12" t="s">
        <v>7463</v>
      </c>
      <c r="P2213" s="11">
        <f ca="1">IFERROR(__xludf.DUMMYFUNCTION("COUNTA(SPLIT(Q2213,"" ""))"),173)</f>
        <v>173</v>
      </c>
      <c r="Q2213" s="11">
        <v>6</v>
      </c>
      <c r="R2213" s="11">
        <f ca="1">IFERROR(__xludf.DUMMYFUNCTION("COUNTA(SPLIT($Q2213,CHAR(10),FALSE))"),3)</f>
        <v>3</v>
      </c>
      <c r="S2213" s="2">
        <v>-1.187298033</v>
      </c>
      <c r="T2213" s="2">
        <v>0.46912828099999998</v>
      </c>
      <c r="U2213" s="2">
        <v>56.37</v>
      </c>
      <c r="V2213" s="2">
        <v>12.64</v>
      </c>
      <c r="W2213" s="2">
        <v>15.66</v>
      </c>
      <c r="X2213" s="2">
        <v>13</v>
      </c>
      <c r="Y2213" s="2">
        <v>9.23</v>
      </c>
      <c r="Z2213" s="2">
        <v>0.19344</v>
      </c>
      <c r="AA2213" s="2">
        <v>0.20039000000000001</v>
      </c>
      <c r="AB2213" s="2">
        <v>14.58545303</v>
      </c>
    </row>
    <row r="2214" spans="1:28" x14ac:dyDescent="0.2">
      <c r="A2214" s="8">
        <v>4286</v>
      </c>
      <c r="B2214" s="5" t="s">
        <v>7464</v>
      </c>
      <c r="C2214" s="5" t="s">
        <v>7465</v>
      </c>
      <c r="D2214" s="5" t="s">
        <v>7329</v>
      </c>
      <c r="E2214" s="5" t="s">
        <v>7466</v>
      </c>
      <c r="F2214" s="10">
        <v>1914</v>
      </c>
      <c r="G2214" s="10" t="s">
        <v>68</v>
      </c>
      <c r="H2214" s="10"/>
      <c r="I2214" s="10">
        <v>1300</v>
      </c>
      <c r="J2214" s="10" t="s">
        <v>17</v>
      </c>
      <c r="K2214" s="10"/>
      <c r="L2214" s="10" t="s">
        <v>18</v>
      </c>
      <c r="M2214" s="11">
        <v>1</v>
      </c>
      <c r="N2214" s="10">
        <v>1</v>
      </c>
      <c r="O2214" s="12" t="s">
        <v>7467</v>
      </c>
      <c r="P2214" s="11">
        <f ca="1">IFERROR(__xludf.DUMMYFUNCTION("COUNTA(SPLIT(Q2214,"" ""))"),146)</f>
        <v>146</v>
      </c>
      <c r="Q2214" s="11">
        <v>5</v>
      </c>
      <c r="R2214" s="11">
        <f ca="1">IFERROR(__xludf.DUMMYFUNCTION("COUNTA(SPLIT($Q2214,CHAR(10),FALSE))"),3)</f>
        <v>3</v>
      </c>
      <c r="S2214" s="2">
        <v>-1.989715956</v>
      </c>
      <c r="T2214" s="2">
        <v>0.51872923500000001</v>
      </c>
      <c r="U2214" s="2">
        <v>46.46</v>
      </c>
      <c r="V2214" s="2">
        <v>14.13</v>
      </c>
      <c r="W2214" s="2">
        <v>15.29</v>
      </c>
      <c r="X2214" s="2">
        <v>15</v>
      </c>
      <c r="Y2214" s="2">
        <v>8.31</v>
      </c>
      <c r="Z2214" s="2">
        <v>0.16545000000000001</v>
      </c>
      <c r="AA2214" s="2">
        <v>0.20551</v>
      </c>
      <c r="AB2214" s="2">
        <v>9.2577440059999994</v>
      </c>
    </row>
    <row r="2215" spans="1:28" x14ac:dyDescent="0.2">
      <c r="A2215" s="8">
        <v>4288</v>
      </c>
      <c r="B2215" s="5" t="s">
        <v>7468</v>
      </c>
      <c r="C2215" s="5" t="s">
        <v>7469</v>
      </c>
      <c r="D2215" s="5" t="s">
        <v>7180</v>
      </c>
      <c r="E2215" s="5" t="s">
        <v>7470</v>
      </c>
      <c r="F2215" s="10">
        <v>1914</v>
      </c>
      <c r="G2215" s="10" t="s">
        <v>68</v>
      </c>
      <c r="H2215" s="10"/>
      <c r="I2215" s="10">
        <v>1100</v>
      </c>
      <c r="J2215" s="10" t="s">
        <v>51</v>
      </c>
      <c r="K2215" s="10"/>
      <c r="L2215" s="10" t="s">
        <v>18</v>
      </c>
      <c r="M2215" s="11">
        <v>1</v>
      </c>
      <c r="N2215" s="10">
        <v>1</v>
      </c>
      <c r="O2215" s="12" t="s">
        <v>7471</v>
      </c>
      <c r="P2215" s="11">
        <f ca="1">IFERROR(__xludf.DUMMYFUNCTION("COUNTA(SPLIT(Q2215,"" ""))"),183)</f>
        <v>183</v>
      </c>
      <c r="Q2215" s="11">
        <v>9</v>
      </c>
      <c r="R2215" s="11">
        <f ca="1">IFERROR(__xludf.DUMMYFUNCTION("COUNTA(SPLIT($Q2215,CHAR(10),FALSE))"),4)</f>
        <v>4</v>
      </c>
      <c r="S2215" s="2">
        <v>-2.538206658</v>
      </c>
      <c r="T2215" s="2">
        <v>0.487554667</v>
      </c>
      <c r="U2215" s="2">
        <v>69.48</v>
      </c>
      <c r="V2215" s="2">
        <v>8.73</v>
      </c>
      <c r="W2215" s="2">
        <v>9.6300000000000008</v>
      </c>
      <c r="X2215" s="2">
        <v>10</v>
      </c>
      <c r="Y2215" s="2">
        <v>9.14</v>
      </c>
      <c r="Z2215" s="2">
        <v>0.21995000000000001</v>
      </c>
      <c r="AA2215" s="2">
        <v>0.21282000000000001</v>
      </c>
      <c r="AB2215" s="2">
        <v>15.561499769999999</v>
      </c>
    </row>
    <row r="2216" spans="1:28" x14ac:dyDescent="0.2">
      <c r="A2216" s="8">
        <v>4289</v>
      </c>
      <c r="B2216" s="5" t="s">
        <v>7472</v>
      </c>
      <c r="C2216" s="5" t="s">
        <v>7473</v>
      </c>
      <c r="D2216" s="5" t="s">
        <v>7180</v>
      </c>
      <c r="E2216" s="5" t="s">
        <v>7474</v>
      </c>
      <c r="F2216" s="10">
        <v>1914</v>
      </c>
      <c r="G2216" s="10" t="s">
        <v>68</v>
      </c>
      <c r="H2216" s="10"/>
      <c r="I2216" s="10">
        <v>1300</v>
      </c>
      <c r="J2216" s="10" t="s">
        <v>17</v>
      </c>
      <c r="K2216" s="10"/>
      <c r="L2216" s="10" t="s">
        <v>18</v>
      </c>
      <c r="M2216" s="11">
        <v>1</v>
      </c>
      <c r="N2216" s="10">
        <v>1</v>
      </c>
      <c r="O2216" s="12" t="s">
        <v>7475</v>
      </c>
      <c r="P2216" s="11">
        <f ca="1">IFERROR(__xludf.DUMMYFUNCTION("COUNTA(SPLIT(Q2216,"" ""))"),179)</f>
        <v>179</v>
      </c>
      <c r="Q2216" s="11">
        <v>9</v>
      </c>
      <c r="R2216" s="11">
        <f ca="1">IFERROR(__xludf.DUMMYFUNCTION("COUNTA(SPLIT($Q2216,CHAR(10),FALSE))"),2)</f>
        <v>2</v>
      </c>
      <c r="S2216" s="2">
        <v>-2.5159622060000002</v>
      </c>
      <c r="T2216" s="2">
        <v>0.509243581</v>
      </c>
      <c r="U2216" s="2">
        <v>35.04</v>
      </c>
      <c r="V2216" s="2">
        <v>14.76</v>
      </c>
      <c r="W2216" s="2">
        <v>16.739999999999998</v>
      </c>
      <c r="X2216" s="2">
        <v>15</v>
      </c>
      <c r="Y2216" s="2">
        <v>11.14</v>
      </c>
      <c r="Z2216" s="2">
        <v>0.49030000000000001</v>
      </c>
      <c r="AA2216" s="2">
        <v>0.47448000000000001</v>
      </c>
      <c r="AB2216" s="2">
        <v>5.7865485339999996</v>
      </c>
    </row>
    <row r="2217" spans="1:28" x14ac:dyDescent="0.2">
      <c r="A2217" s="8">
        <v>4290</v>
      </c>
      <c r="B2217" s="5" t="s">
        <v>7476</v>
      </c>
      <c r="C2217" s="5" t="s">
        <v>7477</v>
      </c>
      <c r="D2217" s="5" t="s">
        <v>7180</v>
      </c>
      <c r="E2217" s="5" t="s">
        <v>7478</v>
      </c>
      <c r="F2217" s="10">
        <v>1914</v>
      </c>
      <c r="G2217" s="10" t="s">
        <v>68</v>
      </c>
      <c r="H2217" s="10"/>
      <c r="I2217" s="10">
        <v>1300</v>
      </c>
      <c r="J2217" s="10" t="s">
        <v>17</v>
      </c>
      <c r="K2217" s="10"/>
      <c r="L2217" s="10" t="s">
        <v>18</v>
      </c>
      <c r="M2217" s="11">
        <v>1</v>
      </c>
      <c r="N2217" s="10">
        <v>1</v>
      </c>
      <c r="O2217" s="12" t="s">
        <v>7479</v>
      </c>
      <c r="P2217" s="11">
        <f ca="1">IFERROR(__xludf.DUMMYFUNCTION("COUNTA(SPLIT(Q2217,"" ""))"),188)</f>
        <v>188</v>
      </c>
      <c r="Q2217" s="11">
        <v>9</v>
      </c>
      <c r="R2217" s="11">
        <f ca="1">IFERROR(__xludf.DUMMYFUNCTION("COUNTA(SPLIT($Q2217,CHAR(10),FALSE))"),2)</f>
        <v>2</v>
      </c>
      <c r="S2217" s="2">
        <v>-2.387704029</v>
      </c>
      <c r="T2217" s="2">
        <v>0.55408128400000001</v>
      </c>
      <c r="U2217" s="2">
        <v>48.99</v>
      </c>
      <c r="V2217" s="2">
        <v>11.2</v>
      </c>
      <c r="W2217" s="2">
        <v>13.92</v>
      </c>
      <c r="X2217" s="2">
        <v>14</v>
      </c>
      <c r="Y2217" s="2">
        <v>11.33</v>
      </c>
      <c r="Z2217" s="2">
        <v>0.23733000000000001</v>
      </c>
      <c r="AA2217" s="2">
        <v>0.22297</v>
      </c>
      <c r="AB2217" s="2">
        <v>13.304268240000001</v>
      </c>
    </row>
    <row r="2218" spans="1:28" x14ac:dyDescent="0.2">
      <c r="A2218" s="8">
        <v>4293</v>
      </c>
      <c r="B2218" s="5" t="s">
        <v>7480</v>
      </c>
      <c r="C2218" s="5" t="s">
        <v>7481</v>
      </c>
      <c r="D2218" s="5" t="s">
        <v>7329</v>
      </c>
      <c r="E2218" s="5" t="s">
        <v>7482</v>
      </c>
      <c r="F2218" s="10">
        <v>1914</v>
      </c>
      <c r="G2218" s="10" t="s">
        <v>68</v>
      </c>
      <c r="H2218" s="10"/>
      <c r="I2218" s="10">
        <v>1300</v>
      </c>
      <c r="J2218" s="10" t="s">
        <v>17</v>
      </c>
      <c r="K2218" s="10"/>
      <c r="L2218" s="10" t="s">
        <v>22</v>
      </c>
      <c r="M2218" s="11">
        <v>2</v>
      </c>
      <c r="N2218" s="10">
        <v>1.5</v>
      </c>
      <c r="O2218" s="12" t="s">
        <v>7483</v>
      </c>
      <c r="P2218" s="11">
        <f ca="1">IFERROR(__xludf.DUMMYFUNCTION("COUNTA(SPLIT(Q2218,"" ""))"),198)</f>
        <v>198</v>
      </c>
      <c r="Q2218" s="11">
        <v>10</v>
      </c>
      <c r="R2218" s="11">
        <f ca="1">IFERROR(__xludf.DUMMYFUNCTION("COUNTA(SPLIT($Q2218,CHAR(10),FALSE))"),3)</f>
        <v>3</v>
      </c>
      <c r="S2218" s="2">
        <v>-2.6793157289999998</v>
      </c>
      <c r="T2218" s="2">
        <v>0.50487332799999995</v>
      </c>
      <c r="U2218" s="2">
        <v>39.119999999999997</v>
      </c>
      <c r="V2218" s="2">
        <v>12.8</v>
      </c>
      <c r="W2218" s="2">
        <v>13.08</v>
      </c>
      <c r="X2218" s="2">
        <v>14</v>
      </c>
      <c r="Y2218" s="2">
        <v>10.050000000000001</v>
      </c>
      <c r="Z2218" s="2">
        <v>0.34240999999999999</v>
      </c>
      <c r="AA2218" s="2">
        <v>0.32436999999999999</v>
      </c>
      <c r="AB2218" s="2">
        <v>3.8330550689999998</v>
      </c>
    </row>
    <row r="2219" spans="1:28" x14ac:dyDescent="0.2">
      <c r="A2219" s="8">
        <v>4294</v>
      </c>
      <c r="B2219" s="5" t="s">
        <v>7484</v>
      </c>
      <c r="C2219" s="5" t="s">
        <v>7485</v>
      </c>
      <c r="D2219" s="5" t="s">
        <v>7329</v>
      </c>
      <c r="E2219" s="5" t="s">
        <v>7482</v>
      </c>
      <c r="F2219" s="10">
        <v>1914</v>
      </c>
      <c r="G2219" s="10" t="s">
        <v>68</v>
      </c>
      <c r="H2219" s="10"/>
      <c r="I2219" s="10">
        <v>1500</v>
      </c>
      <c r="J2219" s="10" t="s">
        <v>17</v>
      </c>
      <c r="K2219" s="10"/>
      <c r="L2219" s="10" t="s">
        <v>22</v>
      </c>
      <c r="M2219" s="11">
        <v>2</v>
      </c>
      <c r="N2219" s="10">
        <v>1.5</v>
      </c>
      <c r="O2219" s="12" t="s">
        <v>7486</v>
      </c>
      <c r="P2219" s="11">
        <f ca="1">IFERROR(__xludf.DUMMYFUNCTION("COUNTA(SPLIT(Q2219,"" ""))"),175)</f>
        <v>175</v>
      </c>
      <c r="Q2219" s="11">
        <v>6</v>
      </c>
      <c r="R2219" s="11">
        <f ca="1">IFERROR(__xludf.DUMMYFUNCTION("COUNTA(SPLIT($Q2219,CHAR(10),FALSE))"),1)</f>
        <v>1</v>
      </c>
      <c r="S2219" s="2">
        <v>-1.9361728979999999</v>
      </c>
      <c r="T2219" s="2">
        <v>0.50089940600000005</v>
      </c>
      <c r="U2219" s="2">
        <v>44.5</v>
      </c>
      <c r="V2219" s="2">
        <v>14.38</v>
      </c>
      <c r="W2219" s="2">
        <v>15.74</v>
      </c>
      <c r="X2219" s="2">
        <v>15</v>
      </c>
      <c r="Y2219" s="2">
        <v>9.92</v>
      </c>
      <c r="Z2219" s="2">
        <v>0.34726000000000001</v>
      </c>
      <c r="AA2219" s="2">
        <v>0.35359000000000002</v>
      </c>
      <c r="AB2219" s="2">
        <v>4.1302895709999996</v>
      </c>
    </row>
    <row r="2220" spans="1:28" x14ac:dyDescent="0.2">
      <c r="A2220" s="8">
        <v>4295</v>
      </c>
      <c r="B2220" s="5" t="s">
        <v>7487</v>
      </c>
      <c r="C2220" s="5" t="s">
        <v>7488</v>
      </c>
      <c r="D2220" s="5" t="s">
        <v>7329</v>
      </c>
      <c r="E2220" s="5" t="s">
        <v>7489</v>
      </c>
      <c r="F2220" s="10">
        <v>1914</v>
      </c>
      <c r="G2220" s="10" t="s">
        <v>68</v>
      </c>
      <c r="H2220" s="10"/>
      <c r="I2220" s="10">
        <v>1300</v>
      </c>
      <c r="J2220" s="10" t="s">
        <v>17</v>
      </c>
      <c r="K2220" s="10"/>
      <c r="L2220" s="10" t="s">
        <v>22</v>
      </c>
      <c r="M2220" s="11">
        <v>2</v>
      </c>
      <c r="N2220" s="10">
        <v>1.5</v>
      </c>
      <c r="O2220" s="12" t="s">
        <v>7490</v>
      </c>
      <c r="P2220" s="11">
        <f ca="1">IFERROR(__xludf.DUMMYFUNCTION("COUNTA(SPLIT(Q2220,"" ""))"),173)</f>
        <v>173</v>
      </c>
      <c r="Q2220" s="11">
        <v>6</v>
      </c>
      <c r="R2220" s="11">
        <f ca="1">IFERROR(__xludf.DUMMYFUNCTION("COUNTA(SPLIT($Q2220,CHAR(10),FALSE))"),2)</f>
        <v>2</v>
      </c>
      <c r="S2220" s="2">
        <v>-1.465205893</v>
      </c>
      <c r="T2220" s="2">
        <v>0.45765399699999998</v>
      </c>
      <c r="U2220" s="2">
        <v>71.2</v>
      </c>
      <c r="V2220" s="2">
        <v>8.92</v>
      </c>
      <c r="W2220" s="2">
        <v>10.06</v>
      </c>
      <c r="X2220" s="2">
        <v>9</v>
      </c>
      <c r="Y2220" s="2">
        <v>6.77</v>
      </c>
      <c r="Z2220" s="2">
        <v>9.3710000000000002E-2</v>
      </c>
      <c r="AA2220" s="2">
        <v>0.1071</v>
      </c>
      <c r="AB2220" s="2">
        <v>16.631258209999999</v>
      </c>
    </row>
    <row r="2221" spans="1:28" x14ac:dyDescent="0.2">
      <c r="A2221" s="8">
        <v>4296</v>
      </c>
      <c r="B2221" s="5" t="s">
        <v>7491</v>
      </c>
      <c r="C2221" s="5" t="s">
        <v>7492</v>
      </c>
      <c r="D2221" s="5" t="s">
        <v>7329</v>
      </c>
      <c r="E2221" s="5" t="s">
        <v>7466</v>
      </c>
      <c r="F2221" s="10">
        <v>1914</v>
      </c>
      <c r="G2221" s="10" t="s">
        <v>68</v>
      </c>
      <c r="H2221" s="10"/>
      <c r="I2221" s="10">
        <v>1700</v>
      </c>
      <c r="J2221" s="10" t="s">
        <v>51</v>
      </c>
      <c r="K2221" s="10"/>
      <c r="L2221" s="10" t="s">
        <v>18</v>
      </c>
      <c r="M2221" s="11">
        <v>1</v>
      </c>
      <c r="N2221" s="10">
        <v>1</v>
      </c>
      <c r="O2221" s="12" t="s">
        <v>7493</v>
      </c>
      <c r="P2221" s="11">
        <f ca="1">IFERROR(__xludf.DUMMYFUNCTION("COUNTA(SPLIT(Q2221,"" ""))"),145)</f>
        <v>145</v>
      </c>
      <c r="Q2221" s="11">
        <v>4</v>
      </c>
      <c r="R2221" s="11">
        <f ca="1">IFERROR(__xludf.DUMMYFUNCTION("COUNTA(SPLIT($Q2221,CHAR(10),FALSE))"),2)</f>
        <v>2</v>
      </c>
      <c r="S2221" s="2">
        <v>-1.8855626919999999</v>
      </c>
      <c r="T2221" s="2">
        <v>0.56476769900000001</v>
      </c>
      <c r="U2221" s="2">
        <v>34.78</v>
      </c>
      <c r="V2221" s="2">
        <v>17.48</v>
      </c>
      <c r="W2221" s="2">
        <v>18.170000000000002</v>
      </c>
      <c r="X2221" s="2">
        <v>18</v>
      </c>
      <c r="Y2221" s="2">
        <v>10.85</v>
      </c>
      <c r="Z2221" s="2">
        <v>0.33856000000000003</v>
      </c>
      <c r="AA2221" s="2">
        <v>0.39156999999999997</v>
      </c>
      <c r="AB2221" s="2">
        <v>3.2386235929999998</v>
      </c>
    </row>
    <row r="2222" spans="1:28" x14ac:dyDescent="0.2">
      <c r="A2222" s="8">
        <v>4297</v>
      </c>
      <c r="B2222" s="5" t="s">
        <v>7494</v>
      </c>
      <c r="C2222" s="5" t="s">
        <v>7495</v>
      </c>
      <c r="D2222" s="5" t="s">
        <v>7329</v>
      </c>
      <c r="E2222" s="5" t="s">
        <v>7496</v>
      </c>
      <c r="F2222" s="10">
        <v>1914</v>
      </c>
      <c r="G2222" s="10" t="s">
        <v>68</v>
      </c>
      <c r="H2222" s="10"/>
      <c r="I2222" s="10">
        <v>900</v>
      </c>
      <c r="J2222" s="10" t="s">
        <v>17</v>
      </c>
      <c r="K2222" s="10"/>
      <c r="L2222" s="10" t="s">
        <v>22</v>
      </c>
      <c r="M2222" s="11">
        <v>2</v>
      </c>
      <c r="N2222" s="10">
        <v>1.5</v>
      </c>
      <c r="O2222" s="12" t="s">
        <v>7497</v>
      </c>
      <c r="P2222" s="11">
        <f ca="1">IFERROR(__xludf.DUMMYFUNCTION("COUNTA(SPLIT(Q2222,"" ""))"),154)</f>
        <v>154</v>
      </c>
      <c r="Q2222" s="11">
        <v>13</v>
      </c>
      <c r="R2222" s="11">
        <f ca="1">IFERROR(__xludf.DUMMYFUNCTION("COUNTA(SPLIT($Q2222,CHAR(10),FALSE))"),7)</f>
        <v>7</v>
      </c>
      <c r="S2222" s="2">
        <v>-2.5705750639999998</v>
      </c>
      <c r="T2222" s="2">
        <v>0.53594307299999999</v>
      </c>
      <c r="U2222" s="2">
        <v>68.64</v>
      </c>
      <c r="V2222" s="2">
        <v>7.34</v>
      </c>
      <c r="W2222" s="2">
        <v>7.97</v>
      </c>
      <c r="X2222" s="2">
        <v>11</v>
      </c>
      <c r="Y2222" s="2">
        <v>10.6</v>
      </c>
      <c r="Z2222" s="2">
        <v>0.20877999999999999</v>
      </c>
      <c r="AA2222" s="2">
        <v>0.21886</v>
      </c>
      <c r="AB2222" s="2">
        <v>10.71078142</v>
      </c>
    </row>
    <row r="2223" spans="1:28" x14ac:dyDescent="0.2">
      <c r="A2223" s="8">
        <v>4298</v>
      </c>
      <c r="B2223" s="5" t="s">
        <v>7498</v>
      </c>
      <c r="C2223" s="5" t="s">
        <v>7499</v>
      </c>
      <c r="D2223" s="5" t="s">
        <v>7329</v>
      </c>
      <c r="E2223" s="5" t="s">
        <v>7482</v>
      </c>
      <c r="F2223" s="10">
        <v>1914</v>
      </c>
      <c r="G2223" s="10" t="s">
        <v>68</v>
      </c>
      <c r="H2223" s="10"/>
      <c r="I2223" s="10">
        <v>1300</v>
      </c>
      <c r="J2223" s="10" t="s">
        <v>17</v>
      </c>
      <c r="K2223" s="10"/>
      <c r="L2223" s="10" t="s">
        <v>22</v>
      </c>
      <c r="M2223" s="11">
        <v>2</v>
      </c>
      <c r="N2223" s="10">
        <v>1.5</v>
      </c>
      <c r="O2223" s="12" t="s">
        <v>7500</v>
      </c>
      <c r="P2223" s="11">
        <f ca="1">IFERROR(__xludf.DUMMYFUNCTION("COUNTA(SPLIT(Q2223,"" ""))"),186)</f>
        <v>186</v>
      </c>
      <c r="Q2223" s="11">
        <v>6</v>
      </c>
      <c r="R2223" s="11">
        <f ca="1">IFERROR(__xludf.DUMMYFUNCTION("COUNTA(SPLIT($Q2223,CHAR(10),FALSE))"),4)</f>
        <v>4</v>
      </c>
      <c r="S2223" s="2">
        <v>-2.6292398270000001</v>
      </c>
      <c r="T2223" s="2">
        <v>0.52680159299999996</v>
      </c>
      <c r="U2223" s="2">
        <v>32.07</v>
      </c>
      <c r="V2223" s="2">
        <v>16.61</v>
      </c>
      <c r="W2223" s="2">
        <v>18.91</v>
      </c>
      <c r="X2223" s="2">
        <v>17</v>
      </c>
      <c r="Y2223" s="2">
        <v>9.4600000000000009</v>
      </c>
      <c r="Z2223" s="2">
        <v>0.27805000000000002</v>
      </c>
      <c r="AA2223" s="2">
        <v>0.26619999999999999</v>
      </c>
      <c r="AB2223" s="2">
        <v>4.8025733419999996</v>
      </c>
    </row>
    <row r="2224" spans="1:28" x14ac:dyDescent="0.2">
      <c r="A2224" s="8">
        <v>4299</v>
      </c>
      <c r="B2224" s="5" t="s">
        <v>7501</v>
      </c>
      <c r="C2224" s="5" t="s">
        <v>7502</v>
      </c>
      <c r="D2224" s="5" t="s">
        <v>7329</v>
      </c>
      <c r="E2224" s="5" t="s">
        <v>7482</v>
      </c>
      <c r="F2224" s="10">
        <v>1914</v>
      </c>
      <c r="G2224" s="10" t="s">
        <v>68</v>
      </c>
      <c r="H2224" s="10"/>
      <c r="I2224" s="10">
        <v>1700</v>
      </c>
      <c r="J2224" s="10" t="s">
        <v>17</v>
      </c>
      <c r="K2224" s="10"/>
      <c r="L2224" s="10" t="s">
        <v>22</v>
      </c>
      <c r="M2224" s="11">
        <v>2</v>
      </c>
      <c r="N2224" s="10">
        <v>1.5</v>
      </c>
      <c r="O2224" s="12" t="s">
        <v>7503</v>
      </c>
      <c r="P2224" s="11">
        <f ca="1">IFERROR(__xludf.DUMMYFUNCTION("COUNTA(SPLIT(Q2224,"" ""))"),176)</f>
        <v>176</v>
      </c>
      <c r="Q2224" s="11">
        <v>4</v>
      </c>
      <c r="R2224" s="11">
        <f ca="1">IFERROR(__xludf.DUMMYFUNCTION("COUNTA(SPLIT($Q2224,CHAR(10),FALSE))"),2)</f>
        <v>2</v>
      </c>
      <c r="S2224" s="2">
        <v>-2.8733621600000001</v>
      </c>
      <c r="T2224" s="2">
        <v>0.59253252700000003</v>
      </c>
      <c r="U2224" s="2">
        <v>25.77</v>
      </c>
      <c r="V2224" s="2">
        <v>20.78</v>
      </c>
      <c r="W2224" s="2">
        <v>23.85</v>
      </c>
      <c r="X2224" s="2">
        <v>18</v>
      </c>
      <c r="Y2224" s="2">
        <v>11.15</v>
      </c>
      <c r="Z2224" s="2">
        <v>0.38441999999999998</v>
      </c>
      <c r="AA2224" s="2">
        <v>0.38862999999999998</v>
      </c>
      <c r="AB2224" s="2">
        <v>8.2100649800000003</v>
      </c>
    </row>
    <row r="2225" spans="1:28" x14ac:dyDescent="0.2">
      <c r="A2225" s="8">
        <v>4300</v>
      </c>
      <c r="B2225" s="5" t="s">
        <v>7504</v>
      </c>
      <c r="C2225" s="5" t="s">
        <v>7505</v>
      </c>
      <c r="D2225" s="5" t="s">
        <v>7180</v>
      </c>
      <c r="E2225" s="5" t="s">
        <v>7506</v>
      </c>
      <c r="F2225" s="10">
        <v>1914</v>
      </c>
      <c r="G2225" s="10" t="s">
        <v>68</v>
      </c>
      <c r="H2225" s="10"/>
      <c r="I2225" s="10">
        <v>1100</v>
      </c>
      <c r="J2225" s="10" t="s">
        <v>17</v>
      </c>
      <c r="K2225" s="10"/>
      <c r="L2225" s="10" t="s">
        <v>22</v>
      </c>
      <c r="M2225" s="11">
        <v>2</v>
      </c>
      <c r="N2225" s="10">
        <v>1.5</v>
      </c>
      <c r="O2225" s="12" t="s">
        <v>7507</v>
      </c>
      <c r="P2225" s="11">
        <f ca="1">IFERROR(__xludf.DUMMYFUNCTION("COUNTA(SPLIT(Q2225,"" ""))"),140)</f>
        <v>140</v>
      </c>
      <c r="Q2225" s="11">
        <v>7</v>
      </c>
      <c r="R2225" s="11">
        <f ca="1">IFERROR(__xludf.DUMMYFUNCTION("COUNTA(SPLIT($Q2225,CHAR(10),FALSE))"),2)</f>
        <v>2</v>
      </c>
      <c r="S2225" s="2">
        <v>-1.8777979760000001</v>
      </c>
      <c r="T2225" s="2">
        <v>0.492166626</v>
      </c>
      <c r="U2225" s="2">
        <v>53.19</v>
      </c>
      <c r="V2225" s="2">
        <v>10.84</v>
      </c>
      <c r="W2225" s="2">
        <v>10.71</v>
      </c>
      <c r="X2225" s="2">
        <v>12</v>
      </c>
      <c r="Y2225" s="2">
        <v>9</v>
      </c>
      <c r="Z2225" s="2">
        <v>0.34056999999999998</v>
      </c>
      <c r="AA2225" s="2">
        <v>0.36527999999999999</v>
      </c>
      <c r="AB2225" s="2">
        <v>4.5486525489999998</v>
      </c>
    </row>
    <row r="2226" spans="1:28" x14ac:dyDescent="0.2">
      <c r="A2226" s="8">
        <v>4301</v>
      </c>
      <c r="B2226" s="5" t="s">
        <v>7155</v>
      </c>
      <c r="C2226" s="5" t="s">
        <v>7508</v>
      </c>
      <c r="D2226" s="5" t="s">
        <v>6680</v>
      </c>
      <c r="E2226" s="5" t="s">
        <v>6681</v>
      </c>
      <c r="F2226" s="10">
        <v>1914</v>
      </c>
      <c r="G2226" s="10" t="s">
        <v>68</v>
      </c>
      <c r="H2226" s="10"/>
      <c r="I2226" s="10">
        <v>1100</v>
      </c>
      <c r="J2226" s="10" t="s">
        <v>17</v>
      </c>
      <c r="K2226" s="10"/>
      <c r="L2226" s="10" t="s">
        <v>22</v>
      </c>
      <c r="M2226" s="11">
        <v>2</v>
      </c>
      <c r="N2226" s="10">
        <v>2</v>
      </c>
      <c r="O2226" s="12" t="s">
        <v>7509</v>
      </c>
      <c r="P2226" s="11">
        <f ca="1">IFERROR(__xludf.DUMMYFUNCTION("COUNTA(SPLIT(Q2226,"" ""))"),199)</f>
        <v>199</v>
      </c>
      <c r="Q2226" s="11">
        <v>8</v>
      </c>
      <c r="R2226" s="11">
        <f ca="1">IFERROR(__xludf.DUMMYFUNCTION("COUNTA(SPLIT($Q2226,CHAR(10),FALSE))"),1)</f>
        <v>1</v>
      </c>
      <c r="S2226" s="2">
        <v>-2.2495751469999998</v>
      </c>
      <c r="T2226" s="2">
        <v>0.53076770699999998</v>
      </c>
      <c r="U2226" s="2">
        <v>53.8</v>
      </c>
      <c r="V2226" s="2">
        <v>11.33</v>
      </c>
      <c r="W2226" s="2">
        <v>11.24</v>
      </c>
      <c r="X2226" s="2">
        <v>12</v>
      </c>
      <c r="Y2226" s="2">
        <v>8.42</v>
      </c>
      <c r="Z2226" s="2">
        <v>0.24362</v>
      </c>
      <c r="AA2226" s="2">
        <v>0.21034</v>
      </c>
      <c r="AB2226" s="2">
        <v>12.38869892</v>
      </c>
    </row>
    <row r="2227" spans="1:28" x14ac:dyDescent="0.2">
      <c r="A2227" s="8">
        <v>4303</v>
      </c>
      <c r="B2227" s="5" t="s">
        <v>7155</v>
      </c>
      <c r="C2227" s="5" t="s">
        <v>7510</v>
      </c>
      <c r="D2227" s="5" t="s">
        <v>6680</v>
      </c>
      <c r="E2227" s="5" t="s">
        <v>6681</v>
      </c>
      <c r="F2227" s="10">
        <v>1914</v>
      </c>
      <c r="G2227" s="10" t="s">
        <v>68</v>
      </c>
      <c r="H2227" s="10"/>
      <c r="I2227" s="10">
        <v>1300</v>
      </c>
      <c r="J2227" s="10" t="s">
        <v>17</v>
      </c>
      <c r="K2227" s="10"/>
      <c r="L2227" s="10" t="s">
        <v>30</v>
      </c>
      <c r="M2227" s="11">
        <v>3</v>
      </c>
      <c r="N2227" s="10">
        <v>2.5</v>
      </c>
      <c r="O2227" s="12" t="s">
        <v>7511</v>
      </c>
      <c r="P2227" s="11">
        <f ca="1">IFERROR(__xludf.DUMMYFUNCTION("COUNTA(SPLIT(Q2227,"" ""))"),199)</f>
        <v>199</v>
      </c>
      <c r="Q2227" s="11">
        <v>7</v>
      </c>
      <c r="R2227" s="11">
        <f ca="1">IFERROR(__xludf.DUMMYFUNCTION("COUNTA(SPLIT($Q2227,CHAR(10),FALSE))"),2)</f>
        <v>2</v>
      </c>
      <c r="S2227" s="2">
        <v>-2.1394663309999999</v>
      </c>
      <c r="T2227" s="2">
        <v>0.52447121699999999</v>
      </c>
      <c r="U2227" s="2">
        <v>54.32</v>
      </c>
      <c r="V2227" s="2">
        <v>12.78</v>
      </c>
      <c r="W2227" s="2">
        <v>14.42</v>
      </c>
      <c r="X2227" s="2">
        <v>12</v>
      </c>
      <c r="Y2227" s="2">
        <v>8.76</v>
      </c>
      <c r="Z2227" s="2">
        <v>0.25986999999999999</v>
      </c>
      <c r="AA2227" s="2">
        <v>0.24282000000000001</v>
      </c>
      <c r="AB2227" s="2">
        <v>7.8502517149999997</v>
      </c>
    </row>
    <row r="2228" spans="1:28" x14ac:dyDescent="0.2">
      <c r="A2228" s="8">
        <v>4304</v>
      </c>
      <c r="B2228" s="5" t="s">
        <v>6424</v>
      </c>
      <c r="C2228" s="5" t="s">
        <v>7512</v>
      </c>
      <c r="D2228" s="5" t="s">
        <v>6680</v>
      </c>
      <c r="E2228" s="5" t="s">
        <v>6681</v>
      </c>
      <c r="F2228" s="10">
        <v>1914</v>
      </c>
      <c r="G2228" s="10" t="s">
        <v>68</v>
      </c>
      <c r="H2228" s="10"/>
      <c r="I2228" s="10">
        <v>1100</v>
      </c>
      <c r="J2228" s="10" t="s">
        <v>17</v>
      </c>
      <c r="K2228" s="10"/>
      <c r="L2228" s="10" t="s">
        <v>22</v>
      </c>
      <c r="M2228" s="11">
        <v>2</v>
      </c>
      <c r="N2228" s="10">
        <v>2</v>
      </c>
      <c r="O2228" s="12" t="s">
        <v>7513</v>
      </c>
      <c r="P2228" s="11">
        <f ca="1">IFERROR(__xludf.DUMMYFUNCTION("COUNTA(SPLIT(Q2228,"" ""))"),184)</f>
        <v>184</v>
      </c>
      <c r="Q2228" s="11">
        <v>10</v>
      </c>
      <c r="R2228" s="11">
        <f ca="1">IFERROR(__xludf.DUMMYFUNCTION("COUNTA(SPLIT($Q2228,CHAR(10),FALSE))"),2)</f>
        <v>2</v>
      </c>
      <c r="S2228" s="2">
        <v>-2.5660874100000002</v>
      </c>
      <c r="T2228" s="2">
        <v>0.487642617</v>
      </c>
      <c r="U2228" s="2">
        <v>56.51</v>
      </c>
      <c r="V2228" s="2">
        <v>10</v>
      </c>
      <c r="W2228" s="2">
        <v>9.64</v>
      </c>
      <c r="X2228" s="2">
        <v>12</v>
      </c>
      <c r="Y2228" s="2">
        <v>8.8000000000000007</v>
      </c>
      <c r="Z2228" s="2">
        <v>0.26849000000000001</v>
      </c>
      <c r="AA2228" s="2">
        <v>0.25919999999999999</v>
      </c>
      <c r="AB2228" s="2">
        <v>8.1755372269999995</v>
      </c>
    </row>
    <row r="2229" spans="1:28" x14ac:dyDescent="0.2">
      <c r="A2229" s="8">
        <v>4305</v>
      </c>
      <c r="B2229" s="5" t="s">
        <v>7514</v>
      </c>
      <c r="C2229" s="5" t="s">
        <v>7515</v>
      </c>
      <c r="D2229" s="5" t="s">
        <v>7017</v>
      </c>
      <c r="E2229" s="5" t="s">
        <v>7516</v>
      </c>
      <c r="F2229" s="10">
        <v>1914</v>
      </c>
      <c r="G2229" s="10" t="s">
        <v>68</v>
      </c>
      <c r="H2229" s="10"/>
      <c r="I2229" s="10">
        <v>1300</v>
      </c>
      <c r="J2229" s="10" t="s">
        <v>877</v>
      </c>
      <c r="K2229" s="10"/>
      <c r="L2229" s="10" t="s">
        <v>18</v>
      </c>
      <c r="M2229" s="11">
        <v>1</v>
      </c>
      <c r="N2229" s="10">
        <v>1</v>
      </c>
      <c r="O2229" s="12" t="s">
        <v>7517</v>
      </c>
      <c r="P2229" s="11">
        <f ca="1">IFERROR(__xludf.DUMMYFUNCTION("COUNTA(SPLIT(Q2229,"" ""))"),180)</f>
        <v>180</v>
      </c>
      <c r="Q2229" s="11">
        <v>6</v>
      </c>
      <c r="R2229" s="11">
        <f ca="1">IFERROR(__xludf.DUMMYFUNCTION("COUNTA(SPLIT($Q2229,CHAR(10),FALSE))"),6)</f>
        <v>6</v>
      </c>
      <c r="S2229" s="2">
        <v>-2.282976621</v>
      </c>
      <c r="T2229" s="2">
        <v>0.52370932699999995</v>
      </c>
      <c r="U2229" s="2">
        <v>48.07</v>
      </c>
      <c r="V2229" s="2">
        <v>14.3</v>
      </c>
      <c r="W2229" s="2">
        <v>15.4</v>
      </c>
      <c r="X2229" s="2">
        <v>12</v>
      </c>
      <c r="Y2229" s="2">
        <v>8.98</v>
      </c>
      <c r="Z2229" s="2">
        <v>0.15664</v>
      </c>
      <c r="AA2229" s="2">
        <v>0.15187</v>
      </c>
      <c r="AB2229" s="2">
        <v>12.41197569</v>
      </c>
    </row>
    <row r="2230" spans="1:28" x14ac:dyDescent="0.2">
      <c r="A2230" s="8">
        <v>4306</v>
      </c>
      <c r="B2230" s="5" t="s">
        <v>6960</v>
      </c>
      <c r="C2230" s="5" t="s">
        <v>7518</v>
      </c>
      <c r="D2230" s="5"/>
      <c r="E2230" s="5" t="s">
        <v>7519</v>
      </c>
      <c r="F2230" s="10">
        <v>1914</v>
      </c>
      <c r="G2230" s="10" t="s">
        <v>68</v>
      </c>
      <c r="H2230" s="10"/>
      <c r="I2230" s="10">
        <v>1500</v>
      </c>
      <c r="J2230" s="10" t="s">
        <v>17</v>
      </c>
      <c r="K2230" s="10"/>
      <c r="L2230" s="10" t="s">
        <v>18</v>
      </c>
      <c r="M2230" s="11">
        <v>1</v>
      </c>
      <c r="N2230" s="10">
        <v>1</v>
      </c>
      <c r="O2230" s="12" t="s">
        <v>7520</v>
      </c>
      <c r="P2230" s="11">
        <f ca="1">IFERROR(__xludf.DUMMYFUNCTION("COUNTA(SPLIT(Q2230,"" ""))"),146)</f>
        <v>146</v>
      </c>
      <c r="Q2230" s="11">
        <v>3</v>
      </c>
      <c r="R2230" s="11">
        <f ca="1">IFERROR(__xludf.DUMMYFUNCTION("COUNTA(SPLIT($Q2230,CHAR(10),FALSE))"),1)</f>
        <v>1</v>
      </c>
      <c r="S2230" s="2">
        <v>-2.754823687</v>
      </c>
      <c r="T2230" s="2">
        <v>0.52664255199999999</v>
      </c>
      <c r="U2230" s="2">
        <v>53.9</v>
      </c>
      <c r="V2230" s="2">
        <v>14.81</v>
      </c>
      <c r="W2230" s="2">
        <v>16.27</v>
      </c>
      <c r="X2230" s="2">
        <v>13</v>
      </c>
      <c r="Y2230" s="2">
        <v>8.15</v>
      </c>
      <c r="Z2230" s="2">
        <v>7.6130000000000003E-2</v>
      </c>
      <c r="AA2230" s="2">
        <v>0.12051000000000001</v>
      </c>
      <c r="AB2230" s="2">
        <v>15.85527707</v>
      </c>
    </row>
    <row r="2231" spans="1:28" x14ac:dyDescent="0.2">
      <c r="A2231" s="8">
        <v>4308</v>
      </c>
      <c r="B2231" s="5" t="s">
        <v>7521</v>
      </c>
      <c r="C2231" s="5" t="s">
        <v>7522</v>
      </c>
      <c r="D2231" s="5"/>
      <c r="E2231" s="5" t="s">
        <v>7523</v>
      </c>
      <c r="F2231" s="10">
        <v>1914</v>
      </c>
      <c r="G2231" s="10" t="s">
        <v>68</v>
      </c>
      <c r="H2231" s="10"/>
      <c r="I2231" s="10">
        <v>700</v>
      </c>
      <c r="J2231" s="10" t="s">
        <v>51</v>
      </c>
      <c r="K2231" s="10"/>
      <c r="L2231" s="10" t="s">
        <v>18</v>
      </c>
      <c r="M2231" s="11">
        <v>1</v>
      </c>
      <c r="N2231" s="10">
        <v>1</v>
      </c>
      <c r="O2231" s="12" t="s">
        <v>7524</v>
      </c>
      <c r="P2231" s="11">
        <f ca="1">IFERROR(__xludf.DUMMYFUNCTION("COUNTA(SPLIT(Q2231,"" ""))"),178)</f>
        <v>178</v>
      </c>
      <c r="Q2231" s="11">
        <v>13</v>
      </c>
      <c r="R2231" s="11">
        <f ca="1">IFERROR(__xludf.DUMMYFUNCTION("COUNTA(SPLIT($Q2231,CHAR(10),FALSE))"),4)</f>
        <v>4</v>
      </c>
      <c r="S2231" s="2">
        <v>-1.3765636619999999</v>
      </c>
      <c r="T2231" s="2">
        <v>0.45404911599999997</v>
      </c>
      <c r="U2231" s="2">
        <v>68.41</v>
      </c>
      <c r="V2231" s="2">
        <v>7.31</v>
      </c>
      <c r="W2231" s="2">
        <v>7.29</v>
      </c>
      <c r="X2231" s="2">
        <v>9</v>
      </c>
      <c r="Y2231" s="2">
        <v>7.13</v>
      </c>
      <c r="Z2231" s="2">
        <v>0.15995000000000001</v>
      </c>
      <c r="AA2231" s="2">
        <v>0.14557999999999999</v>
      </c>
      <c r="AB2231" s="2">
        <v>19.819854800000002</v>
      </c>
    </row>
    <row r="2232" spans="1:28" x14ac:dyDescent="0.2">
      <c r="A2232" s="8">
        <v>4309</v>
      </c>
      <c r="B2232" s="5" t="s">
        <v>6446</v>
      </c>
      <c r="C2232" s="5" t="s">
        <v>7525</v>
      </c>
      <c r="D2232" s="5"/>
      <c r="E2232" s="5" t="s">
        <v>7526</v>
      </c>
      <c r="F2232" s="10">
        <v>1914</v>
      </c>
      <c r="G2232" s="10" t="s">
        <v>16</v>
      </c>
      <c r="H2232" s="10"/>
      <c r="I2232" s="10">
        <v>900</v>
      </c>
      <c r="J2232" s="10" t="s">
        <v>17</v>
      </c>
      <c r="K2232" s="10"/>
      <c r="L2232" s="10" t="s">
        <v>18</v>
      </c>
      <c r="M2232" s="11">
        <v>1</v>
      </c>
      <c r="N2232" s="10">
        <v>1</v>
      </c>
      <c r="O2232" s="12" t="s">
        <v>7527</v>
      </c>
      <c r="P2232" s="11">
        <f ca="1">IFERROR(__xludf.DUMMYFUNCTION("COUNTA(SPLIT(Q2232,"" ""))"),140)</f>
        <v>140</v>
      </c>
      <c r="Q2232" s="11">
        <v>8</v>
      </c>
      <c r="R2232" s="11">
        <f ca="1">IFERROR(__xludf.DUMMYFUNCTION("COUNTA(SPLIT($Q2232,CHAR(10),FALSE))"),2)</f>
        <v>2</v>
      </c>
      <c r="S2232" s="2">
        <v>0.17661029</v>
      </c>
      <c r="T2232" s="2">
        <v>0.49146697900000003</v>
      </c>
      <c r="U2232" s="2">
        <v>74.349999999999994</v>
      </c>
      <c r="V2232" s="2">
        <v>7.27</v>
      </c>
      <c r="W2232" s="2">
        <v>8.82</v>
      </c>
      <c r="X2232" s="2">
        <v>8</v>
      </c>
      <c r="Y2232" s="2">
        <v>6.53</v>
      </c>
      <c r="Z2232" s="2">
        <v>9.0969999999999995E-2</v>
      </c>
      <c r="AA2232" s="2">
        <v>0.11774999999999999</v>
      </c>
      <c r="AB2232" s="2">
        <v>17.862423010000001</v>
      </c>
    </row>
    <row r="2233" spans="1:28" x14ac:dyDescent="0.2">
      <c r="A2233" s="8">
        <v>4311</v>
      </c>
      <c r="B2233" s="5" t="s">
        <v>7528</v>
      </c>
      <c r="C2233" s="5" t="s">
        <v>7529</v>
      </c>
      <c r="D2233" s="5" t="s">
        <v>7017</v>
      </c>
      <c r="E2233" s="5" t="s">
        <v>7530</v>
      </c>
      <c r="F2233" s="10">
        <v>1914</v>
      </c>
      <c r="G2233" s="10" t="s">
        <v>68</v>
      </c>
      <c r="H2233" s="10"/>
      <c r="I2233" s="10">
        <v>1300</v>
      </c>
      <c r="J2233" s="10" t="s">
        <v>17</v>
      </c>
      <c r="K2233" s="10"/>
      <c r="L2233" s="10" t="s">
        <v>22</v>
      </c>
      <c r="M2233" s="11">
        <v>2</v>
      </c>
      <c r="N2233" s="10">
        <v>1.5</v>
      </c>
      <c r="O2233" s="12" t="s">
        <v>7531</v>
      </c>
      <c r="P2233" s="11">
        <f ca="1">IFERROR(__xludf.DUMMYFUNCTION("COUNTA(SPLIT(Q2233,"" ""))"),179)</f>
        <v>179</v>
      </c>
      <c r="Q2233" s="11">
        <v>7</v>
      </c>
      <c r="R2233" s="11">
        <f ca="1">IFERROR(__xludf.DUMMYFUNCTION("COUNTA(SPLIT($Q2233,CHAR(10),FALSE))"),2)</f>
        <v>2</v>
      </c>
      <c r="S2233" s="2">
        <v>-2.4865334190000001</v>
      </c>
      <c r="T2233" s="2">
        <v>0.52843716699999999</v>
      </c>
      <c r="U2233" s="2">
        <v>43.5</v>
      </c>
      <c r="V2233" s="2">
        <v>13.58</v>
      </c>
      <c r="W2233" s="2">
        <v>14.31</v>
      </c>
      <c r="X2233" s="2">
        <v>15</v>
      </c>
      <c r="Y2233" s="2">
        <v>9.4700000000000006</v>
      </c>
      <c r="Z2233" s="2">
        <v>0.31984000000000001</v>
      </c>
      <c r="AA2233" s="2">
        <v>0.32156000000000001</v>
      </c>
      <c r="AB2233" s="2">
        <v>11.48548899</v>
      </c>
    </row>
    <row r="2234" spans="1:28" x14ac:dyDescent="0.2">
      <c r="A2234" s="8">
        <v>4313</v>
      </c>
      <c r="B2234" s="5" t="s">
        <v>7532</v>
      </c>
      <c r="C2234" s="5" t="s">
        <v>7533</v>
      </c>
      <c r="D2234" s="5" t="s">
        <v>7017</v>
      </c>
      <c r="E2234" s="5" t="s">
        <v>7534</v>
      </c>
      <c r="F2234" s="10">
        <v>1914</v>
      </c>
      <c r="G2234" s="10" t="s">
        <v>68</v>
      </c>
      <c r="H2234" s="10"/>
      <c r="I2234" s="10">
        <v>1300</v>
      </c>
      <c r="J2234" s="10" t="s">
        <v>17</v>
      </c>
      <c r="K2234" s="10"/>
      <c r="L2234" s="10" t="s">
        <v>22</v>
      </c>
      <c r="M2234" s="11">
        <v>2</v>
      </c>
      <c r="N2234" s="10">
        <v>1.5</v>
      </c>
      <c r="O2234" s="12" t="s">
        <v>7535</v>
      </c>
      <c r="P2234" s="11">
        <f ca="1">IFERROR(__xludf.DUMMYFUNCTION("COUNTA(SPLIT(Q2234,"" ""))"),188)</f>
        <v>188</v>
      </c>
      <c r="Q2234" s="11">
        <v>7</v>
      </c>
      <c r="R2234" s="11">
        <f ca="1">IFERROR(__xludf.DUMMYFUNCTION("COUNTA(SPLIT($Q2234,CHAR(10),FALSE))"),3)</f>
        <v>3</v>
      </c>
      <c r="S2234" s="2">
        <v>-2.7123605130000001</v>
      </c>
      <c r="T2234" s="2">
        <v>0.54639213399999997</v>
      </c>
      <c r="U2234" s="2">
        <v>57.38</v>
      </c>
      <c r="V2234" s="2">
        <v>12.07</v>
      </c>
      <c r="W2234" s="2">
        <v>13.81</v>
      </c>
      <c r="X2234" s="2">
        <v>12</v>
      </c>
      <c r="Y2234" s="2">
        <v>8.7799999999999994</v>
      </c>
      <c r="Z2234" s="2">
        <v>0.24229999999999999</v>
      </c>
      <c r="AA2234" s="2">
        <v>0.23607</v>
      </c>
      <c r="AB2234" s="2">
        <v>8.6097528200000006</v>
      </c>
    </row>
    <row r="2235" spans="1:28" x14ac:dyDescent="0.2">
      <c r="A2235" s="8">
        <v>4316</v>
      </c>
      <c r="B2235" s="5" t="s">
        <v>7536</v>
      </c>
      <c r="C2235" s="5" t="s">
        <v>7537</v>
      </c>
      <c r="D2235" s="5" t="s">
        <v>7180</v>
      </c>
      <c r="E2235" s="5" t="s">
        <v>7538</v>
      </c>
      <c r="F2235" s="10">
        <v>1914</v>
      </c>
      <c r="G2235" s="10" t="s">
        <v>68</v>
      </c>
      <c r="H2235" s="10"/>
      <c r="I2235" s="10">
        <v>1300</v>
      </c>
      <c r="J2235" s="10" t="s">
        <v>17</v>
      </c>
      <c r="K2235" s="10"/>
      <c r="L2235" s="10" t="s">
        <v>22</v>
      </c>
      <c r="M2235" s="11">
        <v>2</v>
      </c>
      <c r="N2235" s="10">
        <v>1.5</v>
      </c>
      <c r="O2235" s="12" t="s">
        <v>7539</v>
      </c>
      <c r="P2235" s="11">
        <f ca="1">IFERROR(__xludf.DUMMYFUNCTION("COUNTA(SPLIT(Q2235,"" ""))"),156)</f>
        <v>156</v>
      </c>
      <c r="Q2235" s="11">
        <v>4</v>
      </c>
      <c r="R2235" s="11">
        <f ca="1">IFERROR(__xludf.DUMMYFUNCTION("COUNTA(SPLIT($Q2235,CHAR(10),FALSE))"),2)</f>
        <v>2</v>
      </c>
      <c r="S2235" s="2">
        <v>-1.746873455</v>
      </c>
      <c r="T2235" s="2">
        <v>0.47505470999999999</v>
      </c>
      <c r="U2235" s="2">
        <v>45.12</v>
      </c>
      <c r="V2235" s="2">
        <v>16.96</v>
      </c>
      <c r="W2235" s="2">
        <v>20.350000000000001</v>
      </c>
      <c r="X2235" s="2">
        <v>13</v>
      </c>
      <c r="Y2235" s="2">
        <v>8.77</v>
      </c>
      <c r="Z2235" s="2">
        <v>0.20448</v>
      </c>
      <c r="AA2235" s="2">
        <v>0.23904</v>
      </c>
      <c r="AB2235" s="2">
        <v>10.542809889999999</v>
      </c>
    </row>
    <row r="2236" spans="1:28" x14ac:dyDescent="0.2">
      <c r="A2236" s="8">
        <v>4318</v>
      </c>
      <c r="B2236" s="5" t="s">
        <v>7540</v>
      </c>
      <c r="C2236" s="5" t="s">
        <v>7541</v>
      </c>
      <c r="D2236" s="5" t="s">
        <v>7329</v>
      </c>
      <c r="E2236" s="5" t="s">
        <v>7423</v>
      </c>
      <c r="F2236" s="10">
        <v>1914</v>
      </c>
      <c r="G2236" s="10" t="s">
        <v>68</v>
      </c>
      <c r="H2236" s="10"/>
      <c r="I2236" s="10">
        <v>1700</v>
      </c>
      <c r="J2236" s="10" t="s">
        <v>51</v>
      </c>
      <c r="K2236" s="10"/>
      <c r="L2236" s="10" t="s">
        <v>22</v>
      </c>
      <c r="M2236" s="11">
        <v>2</v>
      </c>
      <c r="N2236" s="10">
        <v>1.5</v>
      </c>
      <c r="O2236" s="12" t="s">
        <v>7542</v>
      </c>
      <c r="P2236" s="11">
        <f ca="1">IFERROR(__xludf.DUMMYFUNCTION("COUNTA(SPLIT(Q2236,"" ""))"),160)</f>
        <v>160</v>
      </c>
      <c r="Q2236" s="11">
        <v>4</v>
      </c>
      <c r="R2236" s="11">
        <f ca="1">IFERROR(__xludf.DUMMYFUNCTION("COUNTA(SPLIT($Q2236,CHAR(10),FALSE))"),4)</f>
        <v>4</v>
      </c>
      <c r="S2236" s="2">
        <v>-2.7670571700000002</v>
      </c>
      <c r="T2236" s="2">
        <v>0.55690454700000003</v>
      </c>
      <c r="U2236" s="2">
        <v>45.06</v>
      </c>
      <c r="V2236" s="2">
        <v>17.100000000000001</v>
      </c>
      <c r="W2236" s="2">
        <v>19.149999999999999</v>
      </c>
      <c r="X2236" s="2">
        <v>13</v>
      </c>
      <c r="Y2236" s="2">
        <v>9.24</v>
      </c>
      <c r="Z2236" s="2">
        <v>0.28567999999999999</v>
      </c>
      <c r="AA2236" s="2">
        <v>0.31195000000000001</v>
      </c>
      <c r="AB2236" s="2">
        <v>8.8506748630000001</v>
      </c>
    </row>
    <row r="2237" spans="1:28" x14ac:dyDescent="0.2">
      <c r="A2237" s="8">
        <v>4319</v>
      </c>
      <c r="B2237" s="5" t="s">
        <v>7543</v>
      </c>
      <c r="C2237" s="5" t="s">
        <v>7544</v>
      </c>
      <c r="D2237" s="5"/>
      <c r="E2237" s="5" t="s">
        <v>7545</v>
      </c>
      <c r="F2237" s="10">
        <v>1914</v>
      </c>
      <c r="G2237" s="10" t="s">
        <v>68</v>
      </c>
      <c r="H2237" s="10"/>
      <c r="I2237" s="10">
        <v>1300</v>
      </c>
      <c r="J2237" s="10" t="s">
        <v>17</v>
      </c>
      <c r="K2237" s="10"/>
      <c r="L2237" s="10" t="s">
        <v>18</v>
      </c>
      <c r="M2237" s="11">
        <v>1</v>
      </c>
      <c r="N2237" s="10">
        <v>1</v>
      </c>
      <c r="O2237" s="12" t="s">
        <v>7546</v>
      </c>
      <c r="P2237" s="11">
        <f ca="1">IFERROR(__xludf.DUMMYFUNCTION("COUNTA(SPLIT(Q2237,"" ""))"),178)</f>
        <v>178</v>
      </c>
      <c r="Q2237" s="11">
        <v>7</v>
      </c>
      <c r="R2237" s="11">
        <f ca="1">IFERROR(__xludf.DUMMYFUNCTION("COUNTA(SPLIT($Q2237,CHAR(10),FALSE))"),2)</f>
        <v>2</v>
      </c>
      <c r="S2237" s="2">
        <v>-0.135336551</v>
      </c>
      <c r="T2237" s="2">
        <v>0.47735291699999999</v>
      </c>
      <c r="U2237" s="2">
        <v>50.55</v>
      </c>
      <c r="V2237" s="2">
        <v>12.6</v>
      </c>
      <c r="W2237" s="2">
        <v>13.1</v>
      </c>
      <c r="X2237" s="2">
        <v>13</v>
      </c>
      <c r="Y2237" s="2">
        <v>8.51</v>
      </c>
      <c r="Z2237" s="2">
        <v>0.17666999999999999</v>
      </c>
      <c r="AA2237" s="2">
        <v>0.17333999999999999</v>
      </c>
      <c r="AB2237" s="2">
        <v>13.08857384</v>
      </c>
    </row>
    <row r="2238" spans="1:28" x14ac:dyDescent="0.2">
      <c r="A2238" s="8">
        <v>4321</v>
      </c>
      <c r="B2238" s="5" t="s">
        <v>7547</v>
      </c>
      <c r="C2238" s="5" t="s">
        <v>7548</v>
      </c>
      <c r="D2238" s="5"/>
      <c r="E2238" s="5" t="s">
        <v>7549</v>
      </c>
      <c r="F2238" s="10">
        <v>1914</v>
      </c>
      <c r="G2238" s="10" t="s">
        <v>68</v>
      </c>
      <c r="H2238" s="10"/>
      <c r="I2238" s="10">
        <v>900</v>
      </c>
      <c r="J2238" s="10" t="s">
        <v>17</v>
      </c>
      <c r="K2238" s="10"/>
      <c r="L2238" s="10" t="s">
        <v>30</v>
      </c>
      <c r="M2238" s="11">
        <v>3</v>
      </c>
      <c r="N2238" s="10">
        <v>2</v>
      </c>
      <c r="O2238" s="12" t="s">
        <v>7550</v>
      </c>
      <c r="P2238" s="11">
        <f ca="1">IFERROR(__xludf.DUMMYFUNCTION("COUNTA(SPLIT(Q2238,"" ""))"),171)</f>
        <v>171</v>
      </c>
      <c r="Q2238" s="11">
        <v>8</v>
      </c>
      <c r="R2238" s="11">
        <f ca="1">IFERROR(__xludf.DUMMYFUNCTION("COUNTA(SPLIT($Q2238,CHAR(10),FALSE))"),1)</f>
        <v>1</v>
      </c>
      <c r="S2238" s="2">
        <v>-0.63025114000000004</v>
      </c>
      <c r="T2238" s="2">
        <v>0.48783248000000001</v>
      </c>
      <c r="U2238" s="2">
        <v>66.900000000000006</v>
      </c>
      <c r="V2238" s="2">
        <v>9.24</v>
      </c>
      <c r="W2238" s="2">
        <v>9.26</v>
      </c>
      <c r="X2238" s="2">
        <v>11</v>
      </c>
      <c r="Y2238" s="2">
        <v>7.74</v>
      </c>
      <c r="Z2238" s="2">
        <v>0.16175</v>
      </c>
      <c r="AA2238" s="2">
        <v>0.16716</v>
      </c>
      <c r="AB2238" s="2">
        <v>14.860471349999999</v>
      </c>
    </row>
    <row r="2239" spans="1:28" x14ac:dyDescent="0.2">
      <c r="A2239" s="8">
        <v>4322</v>
      </c>
      <c r="B2239" s="5" t="s">
        <v>7551</v>
      </c>
      <c r="C2239" s="5" t="s">
        <v>7552</v>
      </c>
      <c r="D2239" s="5" t="s">
        <v>6680</v>
      </c>
      <c r="E2239" s="5" t="s">
        <v>6681</v>
      </c>
      <c r="F2239" s="10">
        <v>1914</v>
      </c>
      <c r="G2239" s="10" t="s">
        <v>68</v>
      </c>
      <c r="H2239" s="10"/>
      <c r="I2239" s="10">
        <v>900</v>
      </c>
      <c r="J2239" s="10" t="s">
        <v>17</v>
      </c>
      <c r="K2239" s="10"/>
      <c r="L2239" s="10" t="s">
        <v>22</v>
      </c>
      <c r="M2239" s="11">
        <v>2</v>
      </c>
      <c r="N2239" s="10">
        <v>2</v>
      </c>
      <c r="O2239" s="12" t="s">
        <v>7553</v>
      </c>
      <c r="P2239" s="11">
        <f ca="1">IFERROR(__xludf.DUMMYFUNCTION("COUNTA(SPLIT(Q2239,"" ""))"),178)</f>
        <v>178</v>
      </c>
      <c r="Q2239" s="11">
        <v>10</v>
      </c>
      <c r="R2239" s="11">
        <f ca="1">IFERROR(__xludf.DUMMYFUNCTION("COUNTA(SPLIT($Q2239,CHAR(10),FALSE))"),3)</f>
        <v>3</v>
      </c>
      <c r="S2239" s="2">
        <v>-2.6247343349999999</v>
      </c>
      <c r="T2239" s="2">
        <v>0.54935039200000002</v>
      </c>
      <c r="U2239" s="2">
        <v>51.8</v>
      </c>
      <c r="V2239" s="2">
        <v>10.51</v>
      </c>
      <c r="W2239" s="2">
        <v>10.14</v>
      </c>
      <c r="X2239" s="2">
        <v>12</v>
      </c>
      <c r="Y2239" s="2">
        <v>9.18</v>
      </c>
      <c r="Z2239" s="2">
        <v>0.29604000000000003</v>
      </c>
      <c r="AA2239" s="2">
        <v>0.31949</v>
      </c>
      <c r="AB2239" s="2">
        <v>8.5687798669999999</v>
      </c>
    </row>
    <row r="2240" spans="1:28" x14ac:dyDescent="0.2">
      <c r="A2240" s="8">
        <v>4323</v>
      </c>
      <c r="B2240" s="5" t="s">
        <v>7554</v>
      </c>
      <c r="C2240" s="5" t="s">
        <v>7555</v>
      </c>
      <c r="D2240" s="5" t="s">
        <v>7180</v>
      </c>
      <c r="E2240" s="5" t="s">
        <v>7556</v>
      </c>
      <c r="F2240" s="10">
        <v>1914</v>
      </c>
      <c r="G2240" s="10" t="s">
        <v>68</v>
      </c>
      <c r="H2240" s="10"/>
      <c r="I2240" s="10">
        <v>1300</v>
      </c>
      <c r="J2240" s="10" t="s">
        <v>17</v>
      </c>
      <c r="K2240" s="10"/>
      <c r="L2240" s="10" t="s">
        <v>22</v>
      </c>
      <c r="M2240" s="11">
        <v>2</v>
      </c>
      <c r="N2240" s="10">
        <v>1.5</v>
      </c>
      <c r="O2240" s="12" t="s">
        <v>7557</v>
      </c>
      <c r="P2240" s="11">
        <f ca="1">IFERROR(__xludf.DUMMYFUNCTION("COUNTA(SPLIT(Q2240,"" ""))"),146)</f>
        <v>146</v>
      </c>
      <c r="Q2240" s="11">
        <v>5</v>
      </c>
      <c r="R2240" s="11">
        <f ca="1">IFERROR(__xludf.DUMMYFUNCTION("COUNTA(SPLIT($Q2240,CHAR(10),FALSE))"),4)</f>
        <v>4</v>
      </c>
      <c r="S2240" s="2">
        <v>-1.7626329700000001</v>
      </c>
      <c r="T2240" s="2">
        <v>0.50042373399999995</v>
      </c>
      <c r="U2240" s="2">
        <v>51.18</v>
      </c>
      <c r="V2240" s="2">
        <v>12.33</v>
      </c>
      <c r="W2240" s="2">
        <v>12.14</v>
      </c>
      <c r="X2240" s="2">
        <v>14</v>
      </c>
      <c r="Y2240" s="2">
        <v>8.35</v>
      </c>
      <c r="Z2240" s="2">
        <v>7.1209999999999996E-2</v>
      </c>
      <c r="AA2240" s="2">
        <v>0.10120999999999999</v>
      </c>
      <c r="AB2240" s="2">
        <v>17.541016930000001</v>
      </c>
    </row>
    <row r="2241" spans="1:28" x14ac:dyDescent="0.2">
      <c r="A2241" s="8">
        <v>4324</v>
      </c>
      <c r="B2241" s="5" t="s">
        <v>7558</v>
      </c>
      <c r="C2241" s="5" t="s">
        <v>7559</v>
      </c>
      <c r="D2241" s="5" t="s">
        <v>7329</v>
      </c>
      <c r="E2241" s="5" t="s">
        <v>7423</v>
      </c>
      <c r="F2241" s="10">
        <v>1914</v>
      </c>
      <c r="G2241" s="10" t="s">
        <v>68</v>
      </c>
      <c r="H2241" s="10"/>
      <c r="I2241" s="10">
        <v>1100</v>
      </c>
      <c r="J2241" s="10" t="s">
        <v>17</v>
      </c>
      <c r="K2241" s="10"/>
      <c r="L2241" s="10" t="s">
        <v>30</v>
      </c>
      <c r="M2241" s="11">
        <v>3</v>
      </c>
      <c r="N2241" s="10">
        <v>2.5</v>
      </c>
      <c r="O2241" s="12" t="s">
        <v>7560</v>
      </c>
      <c r="P2241" s="11">
        <f ca="1">IFERROR(__xludf.DUMMYFUNCTION("COUNTA(SPLIT(Q2241,"" ""))"),165)</f>
        <v>165</v>
      </c>
      <c r="Q2241" s="11">
        <v>11</v>
      </c>
      <c r="R2241" s="11">
        <f ca="1">IFERROR(__xludf.DUMMYFUNCTION("COUNTA(SPLIT($Q2241,CHAR(10),FALSE))"),3)</f>
        <v>3</v>
      </c>
      <c r="S2241" s="2">
        <v>-1.364563025</v>
      </c>
      <c r="T2241" s="2">
        <v>0.45917820199999998</v>
      </c>
      <c r="U2241" s="2">
        <v>59.4</v>
      </c>
      <c r="V2241" s="2">
        <v>8.77</v>
      </c>
      <c r="W2241" s="2">
        <v>8.7799999999999994</v>
      </c>
      <c r="X2241" s="2">
        <v>11</v>
      </c>
      <c r="Y2241" s="2">
        <v>9.09</v>
      </c>
      <c r="Z2241" s="2">
        <v>0.27048</v>
      </c>
      <c r="AA2241" s="2">
        <v>0.27354000000000001</v>
      </c>
      <c r="AB2241" s="2">
        <v>10.76838379</v>
      </c>
    </row>
    <row r="2242" spans="1:28" x14ac:dyDescent="0.2">
      <c r="A2242" s="8">
        <v>4325</v>
      </c>
      <c r="B2242" s="5" t="s">
        <v>7561</v>
      </c>
      <c r="C2242" s="5" t="s">
        <v>7562</v>
      </c>
      <c r="D2242" s="5" t="s">
        <v>6680</v>
      </c>
      <c r="E2242" s="5" t="s">
        <v>6681</v>
      </c>
      <c r="F2242" s="10">
        <v>1914</v>
      </c>
      <c r="G2242" s="10" t="s">
        <v>68</v>
      </c>
      <c r="H2242" s="10"/>
      <c r="I2242" s="10">
        <v>1300</v>
      </c>
      <c r="J2242" s="10" t="s">
        <v>17</v>
      </c>
      <c r="K2242" s="10"/>
      <c r="L2242" s="10" t="s">
        <v>22</v>
      </c>
      <c r="M2242" s="11">
        <v>2</v>
      </c>
      <c r="N2242" s="10">
        <v>1.5</v>
      </c>
      <c r="O2242" s="12" t="s">
        <v>7563</v>
      </c>
      <c r="P2242" s="11">
        <f ca="1">IFERROR(__xludf.DUMMYFUNCTION("COUNTA(SPLIT(Q2242,"" ""))"),179)</f>
        <v>179</v>
      </c>
      <c r="Q2242" s="11">
        <v>7</v>
      </c>
      <c r="R2242" s="11">
        <f ca="1">IFERROR(__xludf.DUMMYFUNCTION("COUNTA(SPLIT($Q2242,CHAR(10),FALSE))"),1)</f>
        <v>1</v>
      </c>
      <c r="S2242" s="2">
        <v>-2.290895211</v>
      </c>
      <c r="T2242" s="2">
        <v>0.48921099899999998</v>
      </c>
      <c r="U2242" s="2">
        <v>69.819999999999993</v>
      </c>
      <c r="V2242" s="2">
        <v>9.91</v>
      </c>
      <c r="W2242" s="2">
        <v>11.77</v>
      </c>
      <c r="X2242" s="2">
        <v>10</v>
      </c>
      <c r="Y2242" s="2">
        <v>8.07</v>
      </c>
      <c r="Z2242" s="2">
        <v>0.19189999999999999</v>
      </c>
      <c r="AA2242" s="2">
        <v>0.18447</v>
      </c>
      <c r="AB2242" s="2">
        <v>9.6449490020000006</v>
      </c>
    </row>
    <row r="2243" spans="1:28" x14ac:dyDescent="0.2">
      <c r="A2243" s="8">
        <v>4327</v>
      </c>
      <c r="B2243" s="5" t="s">
        <v>7564</v>
      </c>
      <c r="C2243" s="5" t="s">
        <v>7565</v>
      </c>
      <c r="D2243" s="5" t="s">
        <v>7329</v>
      </c>
      <c r="E2243" s="5" t="s">
        <v>7373</v>
      </c>
      <c r="F2243" s="10">
        <v>1914</v>
      </c>
      <c r="G2243" s="10" t="s">
        <v>68</v>
      </c>
      <c r="H2243" s="10"/>
      <c r="I2243" s="10">
        <v>1300</v>
      </c>
      <c r="J2243" s="10" t="s">
        <v>17</v>
      </c>
      <c r="K2243" s="10"/>
      <c r="L2243" s="10" t="s">
        <v>22</v>
      </c>
      <c r="M2243" s="11">
        <v>2</v>
      </c>
      <c r="N2243" s="10">
        <v>1.5</v>
      </c>
      <c r="O2243" s="12" t="s">
        <v>7566</v>
      </c>
      <c r="P2243" s="11">
        <f ca="1">IFERROR(__xludf.DUMMYFUNCTION("COUNTA(SPLIT(Q2243,"" ""))"),198)</f>
        <v>198</v>
      </c>
      <c r="Q2243" s="11">
        <v>7</v>
      </c>
      <c r="R2243" s="11">
        <f ca="1">IFERROR(__xludf.DUMMYFUNCTION("COUNTA(SPLIT($Q2243,CHAR(10),FALSE))"),2)</f>
        <v>2</v>
      </c>
      <c r="S2243" s="2">
        <v>-1.642834699</v>
      </c>
      <c r="T2243" s="2">
        <v>0.48543839799999999</v>
      </c>
      <c r="U2243" s="2">
        <v>63.62</v>
      </c>
      <c r="V2243" s="2">
        <v>11.45</v>
      </c>
      <c r="W2243" s="2">
        <v>12.59</v>
      </c>
      <c r="X2243" s="2">
        <v>11</v>
      </c>
      <c r="Y2243" s="2">
        <v>8.4600000000000009</v>
      </c>
      <c r="Z2243" s="2">
        <v>0.19943</v>
      </c>
      <c r="AA2243" s="2">
        <v>0.20551</v>
      </c>
      <c r="AB2243" s="2">
        <v>15.649294429999999</v>
      </c>
    </row>
    <row r="2244" spans="1:28" x14ac:dyDescent="0.2">
      <c r="A2244" s="8">
        <v>4328</v>
      </c>
      <c r="B2244" s="5" t="s">
        <v>7567</v>
      </c>
      <c r="C2244" s="5" t="s">
        <v>7568</v>
      </c>
      <c r="D2244" s="5" t="s">
        <v>7180</v>
      </c>
      <c r="E2244" s="5" t="s">
        <v>7569</v>
      </c>
      <c r="F2244" s="10">
        <v>1914</v>
      </c>
      <c r="G2244" s="10" t="s">
        <v>68</v>
      </c>
      <c r="H2244" s="10"/>
      <c r="I2244" s="10">
        <v>900</v>
      </c>
      <c r="J2244" s="10" t="s">
        <v>17</v>
      </c>
      <c r="K2244" s="10"/>
      <c r="L2244" s="10" t="s">
        <v>22</v>
      </c>
      <c r="M2244" s="11">
        <v>2</v>
      </c>
      <c r="N2244" s="10">
        <v>1.5</v>
      </c>
      <c r="O2244" s="12" t="s">
        <v>7570</v>
      </c>
      <c r="P2244" s="11">
        <f ca="1">IFERROR(__xludf.DUMMYFUNCTION("COUNTA(SPLIT(Q2244,"" ""))"),182)</f>
        <v>182</v>
      </c>
      <c r="Q2244" s="11">
        <v>14</v>
      </c>
      <c r="R2244" s="11">
        <f ca="1">IFERROR(__xludf.DUMMYFUNCTION("COUNTA(SPLIT($Q2244,CHAR(10),FALSE))"),3)</f>
        <v>3</v>
      </c>
      <c r="S2244" s="2">
        <v>-1.6134583899999999</v>
      </c>
      <c r="T2244" s="2">
        <v>0.48720516600000002</v>
      </c>
      <c r="U2244" s="2">
        <v>62.46</v>
      </c>
      <c r="V2244" s="2">
        <v>7.81</v>
      </c>
      <c r="W2244" s="2">
        <v>7.45</v>
      </c>
      <c r="X2244" s="2">
        <v>11</v>
      </c>
      <c r="Y2244" s="2">
        <v>9.01</v>
      </c>
      <c r="Z2244" s="2">
        <v>0.25872000000000001</v>
      </c>
      <c r="AA2244" s="2">
        <v>0.24759999999999999</v>
      </c>
      <c r="AB2244" s="2">
        <v>15.065752460000001</v>
      </c>
    </row>
    <row r="2245" spans="1:28" x14ac:dyDescent="0.2">
      <c r="A2245" s="8">
        <v>4331</v>
      </c>
      <c r="B2245" s="5" t="s">
        <v>7571</v>
      </c>
      <c r="C2245" s="5" t="s">
        <v>7572</v>
      </c>
      <c r="D2245" s="5" t="s">
        <v>7329</v>
      </c>
      <c r="E2245" s="5" t="s">
        <v>7573</v>
      </c>
      <c r="F2245" s="10">
        <v>1914</v>
      </c>
      <c r="G2245" s="10" t="s">
        <v>68</v>
      </c>
      <c r="H2245" s="10"/>
      <c r="I2245" s="10">
        <v>1500</v>
      </c>
      <c r="J2245" s="10" t="s">
        <v>51</v>
      </c>
      <c r="K2245" s="10"/>
      <c r="L2245" s="10" t="s">
        <v>22</v>
      </c>
      <c r="M2245" s="11">
        <v>2</v>
      </c>
      <c r="N2245" s="10">
        <v>1.5</v>
      </c>
      <c r="O2245" s="12" t="s">
        <v>7574</v>
      </c>
      <c r="P2245" s="11">
        <f ca="1">IFERROR(__xludf.DUMMYFUNCTION("COUNTA(SPLIT(Q2245,"" ""))"),165)</f>
        <v>165</v>
      </c>
      <c r="Q2245" s="11">
        <v>5</v>
      </c>
      <c r="R2245" s="11">
        <f ca="1">IFERROR(__xludf.DUMMYFUNCTION("COUNTA(SPLIT($Q2245,CHAR(10),FALSE))"),5)</f>
        <v>5</v>
      </c>
      <c r="S2245" s="2">
        <v>-2.6341366599999998</v>
      </c>
      <c r="T2245" s="2">
        <v>0.48377428300000003</v>
      </c>
      <c r="U2245" s="2">
        <v>38.869999999999997</v>
      </c>
      <c r="V2245" s="2">
        <v>16.23</v>
      </c>
      <c r="W2245" s="2">
        <v>17.3</v>
      </c>
      <c r="X2245" s="2">
        <v>16</v>
      </c>
      <c r="Y2245" s="2">
        <v>8.86</v>
      </c>
      <c r="Z2245" s="2">
        <v>0.20610999999999999</v>
      </c>
      <c r="AA2245" s="2">
        <v>0.21593999999999999</v>
      </c>
      <c r="AB2245" s="2">
        <v>13.452545280000001</v>
      </c>
    </row>
    <row r="2246" spans="1:28" x14ac:dyDescent="0.2">
      <c r="A2246" s="8">
        <v>4332</v>
      </c>
      <c r="B2246" s="5" t="s">
        <v>7575</v>
      </c>
      <c r="C2246" s="5" t="s">
        <v>7576</v>
      </c>
      <c r="D2246" s="5" t="s">
        <v>7180</v>
      </c>
      <c r="E2246" s="5" t="s">
        <v>7577</v>
      </c>
      <c r="F2246" s="10">
        <v>1914</v>
      </c>
      <c r="G2246" s="10" t="s">
        <v>68</v>
      </c>
      <c r="H2246" s="10"/>
      <c r="I2246" s="10">
        <v>1100</v>
      </c>
      <c r="J2246" s="10" t="s">
        <v>17</v>
      </c>
      <c r="K2246" s="10"/>
      <c r="L2246" s="10" t="s">
        <v>22</v>
      </c>
      <c r="M2246" s="11">
        <v>2</v>
      </c>
      <c r="N2246" s="10">
        <v>2</v>
      </c>
      <c r="O2246" s="12" t="s">
        <v>7578</v>
      </c>
      <c r="P2246" s="11">
        <f ca="1">IFERROR(__xludf.DUMMYFUNCTION("COUNTA(SPLIT(Q2246,"" ""))"),149)</f>
        <v>149</v>
      </c>
      <c r="Q2246" s="11">
        <v>8</v>
      </c>
      <c r="R2246" s="11">
        <f ca="1">IFERROR(__xludf.DUMMYFUNCTION("COUNTA(SPLIT($Q2246,CHAR(10),FALSE))"),2)</f>
        <v>2</v>
      </c>
      <c r="S2246" s="2">
        <v>-1.5451264140000001</v>
      </c>
      <c r="T2246" s="2">
        <v>0.48325078500000002</v>
      </c>
      <c r="U2246" s="2">
        <v>47.93</v>
      </c>
      <c r="V2246" s="2">
        <v>11.23</v>
      </c>
      <c r="W2246" s="2">
        <v>11.02</v>
      </c>
      <c r="X2246" s="2">
        <v>13</v>
      </c>
      <c r="Y2246" s="2">
        <v>9.1999999999999993</v>
      </c>
      <c r="Z2246" s="2">
        <v>0.33098</v>
      </c>
      <c r="AA2246" s="2">
        <v>0.35071000000000002</v>
      </c>
      <c r="AB2246" s="2">
        <v>9.148296556</v>
      </c>
    </row>
    <row r="2247" spans="1:28" x14ac:dyDescent="0.2">
      <c r="A2247" s="8">
        <v>4333</v>
      </c>
      <c r="B2247" s="5" t="s">
        <v>7579</v>
      </c>
      <c r="C2247" s="5" t="s">
        <v>7580</v>
      </c>
      <c r="D2247" s="5" t="s">
        <v>7180</v>
      </c>
      <c r="E2247" s="5" t="s">
        <v>7581</v>
      </c>
      <c r="F2247" s="10">
        <v>1914</v>
      </c>
      <c r="G2247" s="10" t="s">
        <v>68</v>
      </c>
      <c r="H2247" s="10"/>
      <c r="I2247" s="10">
        <v>1300</v>
      </c>
      <c r="J2247" s="10" t="s">
        <v>17</v>
      </c>
      <c r="K2247" s="10"/>
      <c r="L2247" s="10" t="s">
        <v>22</v>
      </c>
      <c r="M2247" s="11">
        <v>2</v>
      </c>
      <c r="N2247" s="10">
        <v>1.5</v>
      </c>
      <c r="O2247" s="12" t="s">
        <v>7582</v>
      </c>
      <c r="P2247" s="11">
        <f ca="1">IFERROR(__xludf.DUMMYFUNCTION("COUNTA(SPLIT(Q2247,"" ""))"),146)</f>
        <v>146</v>
      </c>
      <c r="Q2247" s="11">
        <v>6</v>
      </c>
      <c r="R2247" s="11">
        <f ca="1">IFERROR(__xludf.DUMMYFUNCTION("COUNTA(SPLIT($Q2247,CHAR(10),FALSE))"),1)</f>
        <v>1</v>
      </c>
      <c r="S2247" s="2">
        <v>-2.9725494779999999</v>
      </c>
      <c r="T2247" s="2">
        <v>0.48772272100000003</v>
      </c>
      <c r="U2247" s="2">
        <v>39.36</v>
      </c>
      <c r="V2247" s="2">
        <v>13.77</v>
      </c>
      <c r="W2247" s="2">
        <v>14.88</v>
      </c>
      <c r="X2247" s="2">
        <v>15</v>
      </c>
      <c r="Y2247" s="2">
        <v>10.5</v>
      </c>
      <c r="Z2247" s="2">
        <v>0.38746000000000003</v>
      </c>
      <c r="AA2247" s="2">
        <v>0.41736000000000001</v>
      </c>
      <c r="AB2247" s="2">
        <v>3.1261006870000001</v>
      </c>
    </row>
    <row r="2248" spans="1:28" x14ac:dyDescent="0.2">
      <c r="A2248" s="8">
        <v>4334</v>
      </c>
      <c r="B2248" s="5" t="s">
        <v>7583</v>
      </c>
      <c r="C2248" s="5" t="s">
        <v>7584</v>
      </c>
      <c r="D2248" s="5" t="s">
        <v>7329</v>
      </c>
      <c r="E2248" s="5" t="s">
        <v>7585</v>
      </c>
      <c r="F2248" s="10">
        <v>1914</v>
      </c>
      <c r="G2248" s="10" t="s">
        <v>68</v>
      </c>
      <c r="H2248" s="10"/>
      <c r="I2248" s="10">
        <v>1700</v>
      </c>
      <c r="J2248" s="10" t="s">
        <v>17</v>
      </c>
      <c r="K2248" s="10"/>
      <c r="L2248" s="10" t="s">
        <v>22</v>
      </c>
      <c r="M2248" s="11">
        <v>2</v>
      </c>
      <c r="N2248" s="10">
        <v>1.5</v>
      </c>
      <c r="O2248" s="12" t="s">
        <v>7586</v>
      </c>
      <c r="P2248" s="11">
        <f ca="1">IFERROR(__xludf.DUMMYFUNCTION("COUNTA(SPLIT(Q2248,"" ""))"),143)</f>
        <v>143</v>
      </c>
      <c r="Q2248" s="11">
        <v>4</v>
      </c>
      <c r="R2248" s="11">
        <f ca="1">IFERROR(__xludf.DUMMYFUNCTION("COUNTA(SPLIT($Q2248,CHAR(10),FALSE))"),3)</f>
        <v>3</v>
      </c>
      <c r="S2248" s="2">
        <v>-1.554428476</v>
      </c>
      <c r="T2248" s="2">
        <v>0.45848802900000002</v>
      </c>
      <c r="U2248" s="2">
        <v>47.52</v>
      </c>
      <c r="V2248" s="2">
        <v>15.64</v>
      </c>
      <c r="W2248" s="2">
        <v>18.55</v>
      </c>
      <c r="X2248" s="2">
        <v>14</v>
      </c>
      <c r="Y2248" s="2">
        <v>8.92</v>
      </c>
      <c r="Z2248" s="2">
        <v>0.27068999999999999</v>
      </c>
      <c r="AA2248" s="2">
        <v>0.29120000000000001</v>
      </c>
      <c r="AB2248" s="2">
        <v>14.830596610000001</v>
      </c>
    </row>
    <row r="2249" spans="1:28" x14ac:dyDescent="0.2">
      <c r="A2249" s="8">
        <v>4335</v>
      </c>
      <c r="B2249" s="5" t="s">
        <v>7587</v>
      </c>
      <c r="C2249" s="5" t="s">
        <v>7588</v>
      </c>
      <c r="D2249" s="5" t="s">
        <v>7329</v>
      </c>
      <c r="E2249" s="5" t="s">
        <v>7573</v>
      </c>
      <c r="F2249" s="10">
        <v>1914</v>
      </c>
      <c r="G2249" s="10" t="s">
        <v>68</v>
      </c>
      <c r="H2249" s="10"/>
      <c r="I2249" s="10">
        <v>900</v>
      </c>
      <c r="J2249" s="10" t="s">
        <v>17</v>
      </c>
      <c r="K2249" s="10"/>
      <c r="L2249" s="10" t="s">
        <v>22</v>
      </c>
      <c r="M2249" s="11">
        <v>2</v>
      </c>
      <c r="N2249" s="10">
        <v>1.5</v>
      </c>
      <c r="O2249" s="12" t="s">
        <v>7589</v>
      </c>
      <c r="P2249" s="11">
        <f ca="1">IFERROR(__xludf.DUMMYFUNCTION("COUNTA(SPLIT(Q2249,"" ""))"),168)</f>
        <v>168</v>
      </c>
      <c r="Q2249" s="11">
        <v>12</v>
      </c>
      <c r="R2249" s="11">
        <f ca="1">IFERROR(__xludf.DUMMYFUNCTION("COUNTA(SPLIT($Q2249,CHAR(10),FALSE))"),3)</f>
        <v>3</v>
      </c>
      <c r="S2249" s="2">
        <v>-1.56567436</v>
      </c>
      <c r="T2249" s="2">
        <v>0.50483198100000004</v>
      </c>
      <c r="U2249" s="2">
        <v>63.57</v>
      </c>
      <c r="V2249" s="2">
        <v>7.91</v>
      </c>
      <c r="W2249" s="2">
        <v>8.19</v>
      </c>
      <c r="X2249" s="2">
        <v>10</v>
      </c>
      <c r="Y2249" s="2">
        <v>7.87</v>
      </c>
      <c r="Z2249" s="2">
        <v>0.11433</v>
      </c>
      <c r="AA2249" s="2">
        <v>0.12173</v>
      </c>
      <c r="AB2249" s="2">
        <v>20.08349377</v>
      </c>
    </row>
    <row r="2250" spans="1:28" x14ac:dyDescent="0.2">
      <c r="A2250" s="8">
        <v>4336</v>
      </c>
      <c r="B2250" s="5" t="s">
        <v>7590</v>
      </c>
      <c r="C2250" s="5" t="s">
        <v>7591</v>
      </c>
      <c r="D2250" s="5" t="s">
        <v>6680</v>
      </c>
      <c r="E2250" s="5" t="s">
        <v>6681</v>
      </c>
      <c r="F2250" s="10">
        <v>1914</v>
      </c>
      <c r="G2250" s="10" t="s">
        <v>68</v>
      </c>
      <c r="H2250" s="10"/>
      <c r="I2250" s="10">
        <v>900</v>
      </c>
      <c r="J2250" s="10" t="s">
        <v>17</v>
      </c>
      <c r="K2250" s="10"/>
      <c r="L2250" s="10" t="s">
        <v>22</v>
      </c>
      <c r="M2250" s="11">
        <v>2</v>
      </c>
      <c r="N2250" s="10">
        <v>1.5</v>
      </c>
      <c r="O2250" s="12" t="s">
        <v>7592</v>
      </c>
      <c r="P2250" s="11">
        <f ca="1">IFERROR(__xludf.DUMMYFUNCTION("COUNTA(SPLIT(Q2250,"" ""))"),179)</f>
        <v>179</v>
      </c>
      <c r="Q2250" s="11">
        <v>13</v>
      </c>
      <c r="R2250" s="11">
        <f ca="1">IFERROR(__xludf.DUMMYFUNCTION("COUNTA(SPLIT($Q2250,CHAR(10),FALSE))"),2)</f>
        <v>2</v>
      </c>
      <c r="S2250" s="2">
        <v>-1.3324000279999999</v>
      </c>
      <c r="T2250" s="2">
        <v>0.50795183200000005</v>
      </c>
      <c r="U2250" s="2">
        <v>61.65</v>
      </c>
      <c r="V2250" s="2">
        <v>8.1</v>
      </c>
      <c r="W2250" s="2">
        <v>7.28</v>
      </c>
      <c r="X2250" s="2">
        <v>11</v>
      </c>
      <c r="Y2250" s="2">
        <v>8.36</v>
      </c>
      <c r="Z2250" s="2">
        <v>0.21473</v>
      </c>
      <c r="AA2250" s="2">
        <v>0.22996</v>
      </c>
      <c r="AB2250" s="2">
        <v>14.506983569999999</v>
      </c>
    </row>
    <row r="2251" spans="1:28" x14ac:dyDescent="0.2">
      <c r="A2251" s="8">
        <v>4337</v>
      </c>
      <c r="B2251" s="5" t="s">
        <v>7593</v>
      </c>
      <c r="C2251" s="5" t="s">
        <v>7594</v>
      </c>
      <c r="D2251" s="5"/>
      <c r="E2251" s="5" t="s">
        <v>7595</v>
      </c>
      <c r="F2251" s="10">
        <v>1914</v>
      </c>
      <c r="G2251" s="10" t="s">
        <v>68</v>
      </c>
      <c r="H2251" s="10"/>
      <c r="I2251" s="10">
        <v>900</v>
      </c>
      <c r="J2251" s="10" t="s">
        <v>17</v>
      </c>
      <c r="K2251" s="10"/>
      <c r="L2251" s="10" t="s">
        <v>18</v>
      </c>
      <c r="M2251" s="11">
        <v>1</v>
      </c>
      <c r="N2251" s="10">
        <v>1</v>
      </c>
      <c r="O2251" s="12" t="s">
        <v>7596</v>
      </c>
      <c r="P2251" s="11">
        <f ca="1">IFERROR(__xludf.DUMMYFUNCTION("COUNTA(SPLIT(Q2251,"" ""))"),195)</f>
        <v>195</v>
      </c>
      <c r="Q2251" s="11">
        <v>13</v>
      </c>
      <c r="R2251" s="11">
        <f ca="1">IFERROR(__xludf.DUMMYFUNCTION("COUNTA(SPLIT($Q2251,CHAR(10),FALSE))"),2)</f>
        <v>2</v>
      </c>
      <c r="S2251" s="2">
        <v>-1.9241885949999999</v>
      </c>
      <c r="T2251" s="2">
        <v>0.46746088899999999</v>
      </c>
      <c r="U2251" s="2">
        <v>63.9</v>
      </c>
      <c r="V2251" s="2">
        <v>8.17</v>
      </c>
      <c r="W2251" s="2">
        <v>9.2200000000000006</v>
      </c>
      <c r="X2251" s="2">
        <v>10</v>
      </c>
      <c r="Y2251" s="2">
        <v>7.87</v>
      </c>
      <c r="Z2251" s="2">
        <v>0.17338000000000001</v>
      </c>
      <c r="AA2251" s="2">
        <v>0.17044000000000001</v>
      </c>
      <c r="AB2251" s="2">
        <v>16.33154601</v>
      </c>
    </row>
    <row r="2252" spans="1:28" x14ac:dyDescent="0.2">
      <c r="A2252" s="8">
        <v>4338</v>
      </c>
      <c r="B2252" s="5" t="s">
        <v>7597</v>
      </c>
      <c r="C2252" s="5" t="s">
        <v>7598</v>
      </c>
      <c r="D2252" s="5" t="s">
        <v>7180</v>
      </c>
      <c r="E2252" s="5" t="s">
        <v>7599</v>
      </c>
      <c r="F2252" s="10">
        <v>1914</v>
      </c>
      <c r="G2252" s="10" t="s">
        <v>68</v>
      </c>
      <c r="H2252" s="10"/>
      <c r="I2252" s="10">
        <v>1100</v>
      </c>
      <c r="J2252" s="10" t="s">
        <v>17</v>
      </c>
      <c r="K2252" s="10"/>
      <c r="L2252" s="10" t="s">
        <v>22</v>
      </c>
      <c r="M2252" s="11">
        <v>2</v>
      </c>
      <c r="N2252" s="10">
        <v>1.5</v>
      </c>
      <c r="O2252" s="12" t="s">
        <v>7600</v>
      </c>
      <c r="P2252" s="11">
        <f ca="1">IFERROR(__xludf.DUMMYFUNCTION("COUNTA(SPLIT(Q2252,"" ""))"),168)</f>
        <v>168</v>
      </c>
      <c r="Q2252" s="11">
        <v>6</v>
      </c>
      <c r="R2252" s="11">
        <f ca="1">IFERROR(__xludf.DUMMYFUNCTION("COUNTA(SPLIT($Q2252,CHAR(10),FALSE))"),4)</f>
        <v>4</v>
      </c>
      <c r="S2252" s="2">
        <v>-2.4673638769999999</v>
      </c>
      <c r="T2252" s="2">
        <v>0.51101519399999995</v>
      </c>
      <c r="U2252" s="2">
        <v>39.880000000000003</v>
      </c>
      <c r="V2252" s="2">
        <v>14.78</v>
      </c>
      <c r="W2252" s="2">
        <v>15.63</v>
      </c>
      <c r="X2252" s="2">
        <v>15</v>
      </c>
      <c r="Y2252" s="2">
        <v>9.39</v>
      </c>
      <c r="Z2252" s="2">
        <v>0.29521999999999998</v>
      </c>
      <c r="AA2252" s="2">
        <v>0.30104999999999998</v>
      </c>
      <c r="AB2252" s="2">
        <v>10.329938780000001</v>
      </c>
    </row>
    <row r="2253" spans="1:28" x14ac:dyDescent="0.2">
      <c r="A2253" s="8">
        <v>4339</v>
      </c>
      <c r="B2253" s="5" t="s">
        <v>7601</v>
      </c>
      <c r="C2253" s="5" t="s">
        <v>7602</v>
      </c>
      <c r="D2253" s="5" t="s">
        <v>7180</v>
      </c>
      <c r="E2253" s="5" t="s">
        <v>7603</v>
      </c>
      <c r="F2253" s="10">
        <v>1914</v>
      </c>
      <c r="G2253" s="10" t="s">
        <v>68</v>
      </c>
      <c r="H2253" s="10"/>
      <c r="I2253" s="10">
        <v>1100</v>
      </c>
      <c r="J2253" s="10" t="s">
        <v>17</v>
      </c>
      <c r="K2253" s="10"/>
      <c r="L2253" s="10" t="s">
        <v>18</v>
      </c>
      <c r="M2253" s="11">
        <v>1</v>
      </c>
      <c r="N2253" s="10">
        <v>1</v>
      </c>
      <c r="O2253" s="12" t="s">
        <v>7604</v>
      </c>
      <c r="P2253" s="11">
        <f ca="1">IFERROR(__xludf.DUMMYFUNCTION("COUNTA(SPLIT(Q2253,"" ""))"),164)</f>
        <v>164</v>
      </c>
      <c r="Q2253" s="11">
        <v>13</v>
      </c>
      <c r="R2253" s="11">
        <f ca="1">IFERROR(__xludf.DUMMYFUNCTION("COUNTA(SPLIT($Q2253,CHAR(10),FALSE))"),2)</f>
        <v>2</v>
      </c>
      <c r="S2253" s="2">
        <v>-2.2921280319999999</v>
      </c>
      <c r="T2253" s="2">
        <v>0.50750796399999998</v>
      </c>
      <c r="U2253" s="2">
        <v>63.92</v>
      </c>
      <c r="V2253" s="2">
        <v>7.67</v>
      </c>
      <c r="W2253" s="2">
        <v>6.79</v>
      </c>
      <c r="X2253" s="2">
        <v>11</v>
      </c>
      <c r="Y2253" s="2">
        <v>7.93</v>
      </c>
      <c r="Z2253" s="2">
        <v>0.15912000000000001</v>
      </c>
      <c r="AA2253" s="2">
        <v>0.16458999999999999</v>
      </c>
      <c r="AB2253" s="2">
        <v>18.843321660000001</v>
      </c>
    </row>
    <row r="2254" spans="1:28" x14ac:dyDescent="0.2">
      <c r="A2254" s="8">
        <v>4340</v>
      </c>
      <c r="B2254" s="5" t="s">
        <v>7605</v>
      </c>
      <c r="C2254" s="5" t="s">
        <v>7606</v>
      </c>
      <c r="D2254" s="5" t="s">
        <v>2855</v>
      </c>
      <c r="E2254" s="5" t="s">
        <v>7607</v>
      </c>
      <c r="F2254" s="10">
        <v>1914</v>
      </c>
      <c r="G2254" s="10" t="s">
        <v>16</v>
      </c>
      <c r="H2254" s="10"/>
      <c r="I2254" s="10">
        <v>900</v>
      </c>
      <c r="J2254" s="10" t="s">
        <v>17</v>
      </c>
      <c r="K2254" s="10"/>
      <c r="L2254" s="10" t="s">
        <v>18</v>
      </c>
      <c r="M2254" s="11">
        <v>1</v>
      </c>
      <c r="N2254" s="10">
        <v>1</v>
      </c>
      <c r="O2254" s="12" t="s">
        <v>7608</v>
      </c>
      <c r="P2254" s="11">
        <f ca="1">IFERROR(__xludf.DUMMYFUNCTION("COUNTA(SPLIT(Q2254,"" ""))"),192)</f>
        <v>192</v>
      </c>
      <c r="Q2254" s="11">
        <v>12</v>
      </c>
      <c r="R2254" s="11">
        <f ca="1">IFERROR(__xludf.DUMMYFUNCTION("COUNTA(SPLIT($Q2254,CHAR(10),FALSE))"),5)</f>
        <v>5</v>
      </c>
      <c r="S2254" s="2">
        <v>-0.52883625899999998</v>
      </c>
      <c r="T2254" s="2">
        <v>0.46292388800000001</v>
      </c>
      <c r="U2254" s="2">
        <v>67.459999999999994</v>
      </c>
      <c r="V2254" s="2">
        <v>8.2799999999999994</v>
      </c>
      <c r="W2254" s="2">
        <v>8.2100000000000009</v>
      </c>
      <c r="X2254" s="2">
        <v>10</v>
      </c>
      <c r="Y2254" s="2">
        <v>7.9</v>
      </c>
      <c r="Z2254" s="2">
        <v>0.19775999999999999</v>
      </c>
      <c r="AA2254" s="2">
        <v>0.18090999999999999</v>
      </c>
      <c r="AB2254" s="2">
        <v>14.63487626</v>
      </c>
    </row>
    <row r="2255" spans="1:28" x14ac:dyDescent="0.2">
      <c r="A2255" s="8">
        <v>4341</v>
      </c>
      <c r="B2255" s="5" t="s">
        <v>7609</v>
      </c>
      <c r="C2255" s="5" t="s">
        <v>7610</v>
      </c>
      <c r="D2255" s="5" t="s">
        <v>7180</v>
      </c>
      <c r="E2255" s="5" t="s">
        <v>7611</v>
      </c>
      <c r="F2255" s="10">
        <v>1914</v>
      </c>
      <c r="G2255" s="10" t="s">
        <v>68</v>
      </c>
      <c r="H2255" s="10"/>
      <c r="I2255" s="10">
        <v>1500</v>
      </c>
      <c r="J2255" s="10" t="s">
        <v>17</v>
      </c>
      <c r="K2255" s="10"/>
      <c r="L2255" s="10" t="s">
        <v>22</v>
      </c>
      <c r="M2255" s="11">
        <v>2</v>
      </c>
      <c r="N2255" s="10">
        <v>1.5</v>
      </c>
      <c r="O2255" s="12" t="s">
        <v>7612</v>
      </c>
      <c r="P2255" s="11">
        <f ca="1">IFERROR(__xludf.DUMMYFUNCTION("COUNTA(SPLIT(Q2255,"" ""))"),145)</f>
        <v>145</v>
      </c>
      <c r="Q2255" s="11">
        <v>5</v>
      </c>
      <c r="R2255" s="11">
        <f ca="1">IFERROR(__xludf.DUMMYFUNCTION("COUNTA(SPLIT($Q2255,CHAR(10),FALSE))"),1)</f>
        <v>1</v>
      </c>
      <c r="S2255" s="2">
        <v>-1.7531829619999999</v>
      </c>
      <c r="T2255" s="2">
        <v>0.45780949999999998</v>
      </c>
      <c r="U2255" s="2">
        <v>36.79</v>
      </c>
      <c r="V2255" s="2">
        <v>15.33</v>
      </c>
      <c r="W2255" s="2">
        <v>16.84</v>
      </c>
      <c r="X2255" s="2">
        <v>16</v>
      </c>
      <c r="Y2255" s="2">
        <v>9.65</v>
      </c>
      <c r="Z2255" s="2">
        <v>0.24493999999999999</v>
      </c>
      <c r="AA2255" s="2">
        <v>0.26734999999999998</v>
      </c>
      <c r="AB2255" s="2">
        <v>4.5549994649999999</v>
      </c>
    </row>
    <row r="2256" spans="1:28" x14ac:dyDescent="0.2">
      <c r="A2256" s="8">
        <v>4342</v>
      </c>
      <c r="B2256" s="5" t="s">
        <v>7613</v>
      </c>
      <c r="C2256" s="5" t="s">
        <v>7614</v>
      </c>
      <c r="D2256" s="5" t="s">
        <v>7180</v>
      </c>
      <c r="E2256" s="5" t="s">
        <v>7615</v>
      </c>
      <c r="F2256" s="10">
        <v>1914</v>
      </c>
      <c r="G2256" s="10" t="s">
        <v>68</v>
      </c>
      <c r="H2256" s="10"/>
      <c r="I2256" s="10">
        <v>1100</v>
      </c>
      <c r="J2256" s="10" t="s">
        <v>17</v>
      </c>
      <c r="K2256" s="10"/>
      <c r="L2256" s="10" t="s">
        <v>22</v>
      </c>
      <c r="M2256" s="11">
        <v>2</v>
      </c>
      <c r="N2256" s="10">
        <v>1.5</v>
      </c>
      <c r="O2256" s="12" t="s">
        <v>7616</v>
      </c>
      <c r="P2256" s="11">
        <f ca="1">IFERROR(__xludf.DUMMYFUNCTION("COUNTA(SPLIT(Q2256,"" ""))"),158)</f>
        <v>158</v>
      </c>
      <c r="Q2256" s="11">
        <v>7</v>
      </c>
      <c r="R2256" s="11">
        <f ca="1">IFERROR(__xludf.DUMMYFUNCTION("COUNTA(SPLIT($Q2256,CHAR(10),FALSE))"),2)</f>
        <v>2</v>
      </c>
      <c r="S2256" s="2">
        <v>-1.2898999289999999</v>
      </c>
      <c r="T2256" s="2">
        <v>0.473105954</v>
      </c>
      <c r="U2256" s="2">
        <v>48.28</v>
      </c>
      <c r="V2256" s="2">
        <v>12.2</v>
      </c>
      <c r="W2256" s="2">
        <v>12.28</v>
      </c>
      <c r="X2256" s="2">
        <v>14</v>
      </c>
      <c r="Y2256" s="2">
        <v>8.82</v>
      </c>
      <c r="Z2256" s="2">
        <v>0.23055</v>
      </c>
      <c r="AA2256" s="2">
        <v>0.25019000000000002</v>
      </c>
      <c r="AB2256" s="2">
        <v>15.156198679999999</v>
      </c>
    </row>
    <row r="2257" spans="1:28" x14ac:dyDescent="0.2">
      <c r="A2257" s="8">
        <v>4344</v>
      </c>
      <c r="B2257" s="5" t="s">
        <v>7617</v>
      </c>
      <c r="C2257" s="5" t="s">
        <v>7618</v>
      </c>
      <c r="D2257" s="5" t="s">
        <v>7329</v>
      </c>
      <c r="E2257" s="5" t="s">
        <v>7573</v>
      </c>
      <c r="F2257" s="10">
        <v>1914</v>
      </c>
      <c r="G2257" s="10" t="s">
        <v>68</v>
      </c>
      <c r="H2257" s="10"/>
      <c r="I2257" s="10">
        <v>1500</v>
      </c>
      <c r="J2257" s="10" t="s">
        <v>51</v>
      </c>
      <c r="K2257" s="10"/>
      <c r="L2257" s="10" t="s">
        <v>22</v>
      </c>
      <c r="M2257" s="11">
        <v>2</v>
      </c>
      <c r="N2257" s="10">
        <v>2</v>
      </c>
      <c r="O2257" s="12" t="s">
        <v>7619</v>
      </c>
      <c r="P2257" s="11">
        <f ca="1">IFERROR(__xludf.DUMMYFUNCTION("COUNTA(SPLIT(Q2257,"" ""))"),190)</f>
        <v>190</v>
      </c>
      <c r="Q2257" s="11">
        <v>6</v>
      </c>
      <c r="R2257" s="11">
        <f ca="1">IFERROR(__xludf.DUMMYFUNCTION("COUNTA(SPLIT($Q2257,CHAR(10),FALSE))"),4)</f>
        <v>4</v>
      </c>
      <c r="S2257" s="2">
        <v>-2.239869305</v>
      </c>
      <c r="T2257" s="2">
        <v>0.49230692199999998</v>
      </c>
      <c r="U2257" s="2">
        <v>32.6</v>
      </c>
      <c r="V2257" s="2">
        <v>16.7</v>
      </c>
      <c r="W2257" s="2">
        <v>18.32</v>
      </c>
      <c r="X2257" s="2">
        <v>16</v>
      </c>
      <c r="Y2257" s="2">
        <v>9.9</v>
      </c>
      <c r="Z2257" s="2">
        <v>0.36664999999999998</v>
      </c>
      <c r="AA2257" s="2">
        <v>0.35826999999999998</v>
      </c>
      <c r="AB2257" s="2">
        <v>4.7704859830000004</v>
      </c>
    </row>
    <row r="2258" spans="1:28" x14ac:dyDescent="0.2">
      <c r="A2258" s="8">
        <v>4345</v>
      </c>
      <c r="B2258" s="5" t="s">
        <v>7620</v>
      </c>
      <c r="C2258" s="5" t="s">
        <v>7621</v>
      </c>
      <c r="D2258" s="5" t="s">
        <v>7180</v>
      </c>
      <c r="E2258" s="5" t="s">
        <v>7622</v>
      </c>
      <c r="F2258" s="10">
        <v>1914</v>
      </c>
      <c r="G2258" s="10" t="s">
        <v>68</v>
      </c>
      <c r="H2258" s="10"/>
      <c r="I2258" s="10">
        <v>500</v>
      </c>
      <c r="J2258" s="10" t="s">
        <v>17</v>
      </c>
      <c r="K2258" s="10"/>
      <c r="L2258" s="10" t="s">
        <v>22</v>
      </c>
      <c r="M2258" s="11">
        <v>2</v>
      </c>
      <c r="N2258" s="10">
        <v>1.5</v>
      </c>
      <c r="O2258" s="12" t="s">
        <v>7623</v>
      </c>
      <c r="P2258" s="11">
        <f ca="1">IFERROR(__xludf.DUMMYFUNCTION("COUNTA(SPLIT(Q2258,"" ""))"),182)</f>
        <v>182</v>
      </c>
      <c r="Q2258" s="11">
        <v>15</v>
      </c>
      <c r="R2258" s="11">
        <f ca="1">IFERROR(__xludf.DUMMYFUNCTION("COUNTA(SPLIT($Q2258,CHAR(10),FALSE))"),1)</f>
        <v>1</v>
      </c>
      <c r="S2258" s="2">
        <v>-0.565012179</v>
      </c>
      <c r="T2258" s="2">
        <v>0.47514035500000001</v>
      </c>
      <c r="U2258" s="2">
        <v>88.17</v>
      </c>
      <c r="V2258" s="2">
        <v>4.01</v>
      </c>
      <c r="W2258" s="2">
        <v>3.84</v>
      </c>
      <c r="X2258" s="2">
        <v>7</v>
      </c>
      <c r="Y2258" s="2">
        <v>6.05</v>
      </c>
      <c r="Z2258" s="2">
        <v>0.13389000000000001</v>
      </c>
      <c r="AA2258" s="2">
        <v>0.1384</v>
      </c>
      <c r="AB2258" s="2">
        <v>21.76271655</v>
      </c>
    </row>
    <row r="2259" spans="1:28" x14ac:dyDescent="0.2">
      <c r="A2259" s="8">
        <v>4349</v>
      </c>
      <c r="B2259" s="5" t="s">
        <v>7624</v>
      </c>
      <c r="C2259" s="5" t="s">
        <v>7625</v>
      </c>
      <c r="D2259" s="5" t="s">
        <v>7329</v>
      </c>
      <c r="E2259" s="5" t="s">
        <v>7573</v>
      </c>
      <c r="F2259" s="10">
        <v>1914</v>
      </c>
      <c r="G2259" s="10" t="s">
        <v>68</v>
      </c>
      <c r="H2259" s="10"/>
      <c r="I2259" s="10">
        <v>1300</v>
      </c>
      <c r="J2259" s="10" t="s">
        <v>178</v>
      </c>
      <c r="K2259" s="10"/>
      <c r="L2259" s="10" t="s">
        <v>22</v>
      </c>
      <c r="M2259" s="11">
        <v>2</v>
      </c>
      <c r="N2259" s="10">
        <v>1.5</v>
      </c>
      <c r="O2259" s="12" t="s">
        <v>7626</v>
      </c>
      <c r="P2259" s="11">
        <f ca="1">IFERROR(__xludf.DUMMYFUNCTION("COUNTA(SPLIT(Q2259,"" ""))"),156)</f>
        <v>156</v>
      </c>
      <c r="Q2259" s="11">
        <v>7</v>
      </c>
      <c r="R2259" s="11">
        <f ca="1">IFERROR(__xludf.DUMMYFUNCTION("COUNTA(SPLIT($Q2259,CHAR(10),FALSE))"),3)</f>
        <v>3</v>
      </c>
      <c r="S2259" s="2">
        <v>-2.0248226680000001</v>
      </c>
      <c r="T2259" s="2">
        <v>0.48442771600000001</v>
      </c>
      <c r="U2259" s="2">
        <v>43.1</v>
      </c>
      <c r="V2259" s="2">
        <v>12.85</v>
      </c>
      <c r="W2259" s="2">
        <v>14.33</v>
      </c>
      <c r="X2259" s="2">
        <v>14</v>
      </c>
      <c r="Y2259" s="2">
        <v>9.9499999999999993</v>
      </c>
      <c r="Z2259" s="2">
        <v>0.23416999999999999</v>
      </c>
      <c r="AA2259" s="2">
        <v>0.25890999999999997</v>
      </c>
      <c r="AB2259" s="2">
        <v>7.4760174949999998</v>
      </c>
    </row>
    <row r="2260" spans="1:28" x14ac:dyDescent="0.2">
      <c r="A2260" s="8">
        <v>4350</v>
      </c>
      <c r="B2260" s="5" t="s">
        <v>7627</v>
      </c>
      <c r="C2260" s="5" t="s">
        <v>7430</v>
      </c>
      <c r="D2260" s="5" t="s">
        <v>7329</v>
      </c>
      <c r="E2260" s="5" t="s">
        <v>7414</v>
      </c>
      <c r="F2260" s="10">
        <v>1914</v>
      </c>
      <c r="G2260" s="10" t="s">
        <v>68</v>
      </c>
      <c r="H2260" s="10"/>
      <c r="I2260" s="10">
        <v>1700</v>
      </c>
      <c r="J2260" s="10" t="s">
        <v>877</v>
      </c>
      <c r="K2260" s="10"/>
      <c r="L2260" s="10" t="s">
        <v>22</v>
      </c>
      <c r="M2260" s="11">
        <v>2</v>
      </c>
      <c r="N2260" s="10">
        <v>1.5</v>
      </c>
      <c r="O2260" s="12" t="s">
        <v>7628</v>
      </c>
      <c r="P2260" s="11">
        <f ca="1">IFERROR(__xludf.DUMMYFUNCTION("COUNTA(SPLIT(Q2260,"" ""))"),186)</f>
        <v>186</v>
      </c>
      <c r="Q2260" s="11">
        <v>4</v>
      </c>
      <c r="R2260" s="11">
        <f ca="1">IFERROR(__xludf.DUMMYFUNCTION("COUNTA(SPLIT($Q2260,CHAR(10),FALSE))"),3)</f>
        <v>3</v>
      </c>
      <c r="S2260" s="2">
        <v>-1.6385822059999999</v>
      </c>
      <c r="T2260" s="2">
        <v>0.472898455</v>
      </c>
      <c r="U2260" s="2">
        <v>22.35</v>
      </c>
      <c r="V2260" s="2">
        <v>21.88</v>
      </c>
      <c r="W2260" s="2">
        <v>25.34</v>
      </c>
      <c r="X2260" s="2">
        <v>18</v>
      </c>
      <c r="Y2260" s="2">
        <v>9.99</v>
      </c>
      <c r="Z2260" s="2">
        <v>0.28677000000000002</v>
      </c>
      <c r="AA2260" s="2">
        <v>0.29571999999999998</v>
      </c>
      <c r="AB2260" s="2">
        <v>7.5751728170000003</v>
      </c>
    </row>
    <row r="2261" spans="1:28" x14ac:dyDescent="0.2">
      <c r="A2261" s="8">
        <v>4351</v>
      </c>
      <c r="B2261" s="5" t="s">
        <v>7629</v>
      </c>
      <c r="C2261" s="5" t="s">
        <v>7630</v>
      </c>
      <c r="D2261" s="5" t="s">
        <v>7329</v>
      </c>
      <c r="E2261" s="5" t="s">
        <v>7585</v>
      </c>
      <c r="F2261" s="10">
        <v>1914</v>
      </c>
      <c r="G2261" s="10" t="s">
        <v>68</v>
      </c>
      <c r="H2261" s="10"/>
      <c r="I2261" s="10">
        <v>1300</v>
      </c>
      <c r="J2261" s="10" t="s">
        <v>17</v>
      </c>
      <c r="K2261" s="10"/>
      <c r="L2261" s="10" t="s">
        <v>22</v>
      </c>
      <c r="M2261" s="11">
        <v>2</v>
      </c>
      <c r="N2261" s="10">
        <v>1.5</v>
      </c>
      <c r="O2261" s="12" t="s">
        <v>7631</v>
      </c>
      <c r="P2261" s="11">
        <f ca="1">IFERROR(__xludf.DUMMYFUNCTION("COUNTA(SPLIT(Q2261,"" ""))"),189)</f>
        <v>189</v>
      </c>
      <c r="Q2261" s="11">
        <v>9</v>
      </c>
      <c r="R2261" s="11">
        <f ca="1">IFERROR(__xludf.DUMMYFUNCTION("COUNTA(SPLIT($Q2261,CHAR(10),FALSE))"),2)</f>
        <v>2</v>
      </c>
      <c r="S2261" s="2">
        <v>-1.852132264</v>
      </c>
      <c r="T2261" s="2">
        <v>0.479963951</v>
      </c>
      <c r="U2261" s="2">
        <v>51.38</v>
      </c>
      <c r="V2261" s="2">
        <v>11.34</v>
      </c>
      <c r="W2261" s="2">
        <v>12.69</v>
      </c>
      <c r="X2261" s="2">
        <v>13</v>
      </c>
      <c r="Y2261" s="2">
        <v>8.76</v>
      </c>
      <c r="Z2261" s="2">
        <v>0.32973999999999998</v>
      </c>
      <c r="AA2261" s="2">
        <v>0.33444000000000002</v>
      </c>
      <c r="AB2261" s="2">
        <v>7.5753952250000003</v>
      </c>
    </row>
    <row r="2262" spans="1:28" x14ac:dyDescent="0.2">
      <c r="A2262" s="8">
        <v>4353</v>
      </c>
      <c r="B2262" s="5" t="s">
        <v>7632</v>
      </c>
      <c r="C2262" s="5" t="s">
        <v>7633</v>
      </c>
      <c r="D2262" s="5" t="s">
        <v>7329</v>
      </c>
      <c r="E2262" s="5" t="s">
        <v>7482</v>
      </c>
      <c r="F2262" s="10">
        <v>1914</v>
      </c>
      <c r="G2262" s="10" t="s">
        <v>68</v>
      </c>
      <c r="H2262" s="10"/>
      <c r="I2262" s="10">
        <v>1100</v>
      </c>
      <c r="J2262" s="10" t="s">
        <v>17</v>
      </c>
      <c r="K2262" s="10"/>
      <c r="L2262" s="10" t="s">
        <v>22</v>
      </c>
      <c r="M2262" s="11">
        <v>2</v>
      </c>
      <c r="N2262" s="10">
        <v>1.5</v>
      </c>
      <c r="O2262" s="12" t="s">
        <v>7634</v>
      </c>
      <c r="P2262" s="11">
        <f ca="1">IFERROR(__xludf.DUMMYFUNCTION("COUNTA(SPLIT(Q2262,"" ""))"),170)</f>
        <v>170</v>
      </c>
      <c r="Q2262" s="11">
        <v>9</v>
      </c>
      <c r="R2262" s="11">
        <f ca="1">IFERROR(__xludf.DUMMYFUNCTION("COUNTA(SPLIT($Q2262,CHAR(10),FALSE))"),3)</f>
        <v>3</v>
      </c>
      <c r="S2262" s="2">
        <v>-2.4043432230000001</v>
      </c>
      <c r="T2262" s="2">
        <v>0.470685558</v>
      </c>
      <c r="U2262" s="2">
        <v>59.55</v>
      </c>
      <c r="V2262" s="2">
        <v>9.6999999999999993</v>
      </c>
      <c r="W2262" s="2">
        <v>9</v>
      </c>
      <c r="X2262" s="2">
        <v>11</v>
      </c>
      <c r="Y2262" s="2">
        <v>8.7200000000000006</v>
      </c>
      <c r="Z2262" s="2">
        <v>0.21465999999999999</v>
      </c>
      <c r="AA2262" s="2">
        <v>0.22040999999999999</v>
      </c>
      <c r="AB2262" s="2">
        <v>21.943304340000001</v>
      </c>
    </row>
    <row r="2263" spans="1:28" x14ac:dyDescent="0.2">
      <c r="A2263" s="8">
        <v>4355</v>
      </c>
      <c r="B2263" s="5" t="s">
        <v>7635</v>
      </c>
      <c r="C2263" s="5" t="s">
        <v>7636</v>
      </c>
      <c r="D2263" s="5" t="s">
        <v>2855</v>
      </c>
      <c r="E2263" s="5" t="s">
        <v>7637</v>
      </c>
      <c r="F2263" s="10">
        <v>1914</v>
      </c>
      <c r="G2263" s="10" t="s">
        <v>68</v>
      </c>
      <c r="H2263" s="10"/>
      <c r="I2263" s="10">
        <v>1100</v>
      </c>
      <c r="J2263" s="10" t="s">
        <v>17</v>
      </c>
      <c r="K2263" s="10"/>
      <c r="L2263" s="10" t="s">
        <v>22</v>
      </c>
      <c r="M2263" s="11">
        <v>2</v>
      </c>
      <c r="N2263" s="10">
        <v>1.5</v>
      </c>
      <c r="O2263" s="12" t="s">
        <v>7638</v>
      </c>
      <c r="P2263" s="11">
        <f ca="1">IFERROR(__xludf.DUMMYFUNCTION("COUNTA(SPLIT(Q2263,"" ""))"),192)</f>
        <v>192</v>
      </c>
      <c r="Q2263" s="11">
        <v>11</v>
      </c>
      <c r="R2263" s="11">
        <f ca="1">IFERROR(__xludf.DUMMYFUNCTION("COUNTA(SPLIT($Q2263,CHAR(10),FALSE))"),7)</f>
        <v>7</v>
      </c>
      <c r="S2263" s="2">
        <v>-2.18070991</v>
      </c>
      <c r="T2263" s="2">
        <v>0.48048441400000003</v>
      </c>
      <c r="U2263" s="2">
        <v>66.7</v>
      </c>
      <c r="V2263" s="2">
        <v>7.5</v>
      </c>
      <c r="W2263" s="2">
        <v>7.85</v>
      </c>
      <c r="X2263" s="2">
        <v>10</v>
      </c>
      <c r="Y2263" s="2">
        <v>9.48</v>
      </c>
      <c r="Z2263" s="2">
        <v>0.30835000000000001</v>
      </c>
      <c r="AA2263" s="2">
        <v>0.28774</v>
      </c>
      <c r="AB2263" s="2">
        <v>12.49993446</v>
      </c>
    </row>
    <row r="2264" spans="1:28" x14ac:dyDescent="0.2">
      <c r="A2264" s="8">
        <v>4357</v>
      </c>
      <c r="B2264" s="5" t="s">
        <v>7639</v>
      </c>
      <c r="C2264" s="5" t="s">
        <v>7640</v>
      </c>
      <c r="D2264" s="5" t="s">
        <v>7329</v>
      </c>
      <c r="E2264" s="5" t="s">
        <v>7423</v>
      </c>
      <c r="F2264" s="10">
        <v>1914</v>
      </c>
      <c r="G2264" s="10" t="s">
        <v>68</v>
      </c>
      <c r="H2264" s="10"/>
      <c r="I2264" s="10">
        <v>900</v>
      </c>
      <c r="J2264" s="10" t="s">
        <v>877</v>
      </c>
      <c r="K2264" s="10"/>
      <c r="L2264" s="10" t="s">
        <v>22</v>
      </c>
      <c r="M2264" s="11">
        <v>2</v>
      </c>
      <c r="N2264" s="10">
        <v>2</v>
      </c>
      <c r="O2264" s="12" t="s">
        <v>7641</v>
      </c>
      <c r="P2264" s="11">
        <f ca="1">IFERROR(__xludf.DUMMYFUNCTION("COUNTA(SPLIT(Q2264,"" ""))"),138)</f>
        <v>138</v>
      </c>
      <c r="Q2264" s="11">
        <v>8</v>
      </c>
      <c r="R2264" s="11">
        <f ca="1">IFERROR(__xludf.DUMMYFUNCTION("COUNTA(SPLIT($Q2264,CHAR(10),FALSE))"),4)</f>
        <v>4</v>
      </c>
      <c r="S2264" s="2">
        <v>-2.0339468059999999</v>
      </c>
      <c r="T2264" s="2">
        <v>0.45256605599999999</v>
      </c>
      <c r="U2264" s="2">
        <v>68.349999999999994</v>
      </c>
      <c r="V2264" s="2">
        <v>8.11</v>
      </c>
      <c r="W2264" s="2">
        <v>9.02</v>
      </c>
      <c r="X2264" s="2">
        <v>10</v>
      </c>
      <c r="Y2264" s="2">
        <v>8.5399999999999991</v>
      </c>
      <c r="Z2264" s="2">
        <v>0.22792000000000001</v>
      </c>
      <c r="AA2264" s="2">
        <v>0.25741999999999998</v>
      </c>
      <c r="AB2264" s="2">
        <v>10.264969949999999</v>
      </c>
    </row>
    <row r="2265" spans="1:28" x14ac:dyDescent="0.2">
      <c r="A2265" s="8">
        <v>4359</v>
      </c>
      <c r="B2265" s="5" t="s">
        <v>7642</v>
      </c>
      <c r="C2265" s="5" t="s">
        <v>7643</v>
      </c>
      <c r="D2265" s="5" t="s">
        <v>6275</v>
      </c>
      <c r="E2265" s="5" t="s">
        <v>6276</v>
      </c>
      <c r="F2265" s="10">
        <v>1914</v>
      </c>
      <c r="G2265" s="10" t="s">
        <v>16</v>
      </c>
      <c r="H2265" s="10"/>
      <c r="I2265" s="10">
        <v>1100</v>
      </c>
      <c r="J2265" s="10" t="s">
        <v>17</v>
      </c>
      <c r="K2265" s="10"/>
      <c r="L2265" s="10" t="s">
        <v>30</v>
      </c>
      <c r="M2265" s="11">
        <v>3</v>
      </c>
      <c r="N2265" s="10">
        <v>2</v>
      </c>
      <c r="O2265" s="12" t="s">
        <v>7644</v>
      </c>
      <c r="P2265" s="11">
        <f ca="1">IFERROR(__xludf.DUMMYFUNCTION("COUNTA(SPLIT(Q2265,"" ""))"),152)</f>
        <v>152</v>
      </c>
      <c r="Q2265" s="11">
        <v>5</v>
      </c>
      <c r="R2265" s="11">
        <f ca="1">IFERROR(__xludf.DUMMYFUNCTION("COUNTA(SPLIT($Q2265,CHAR(10),FALSE))"),1)</f>
        <v>1</v>
      </c>
      <c r="S2265" s="2">
        <v>-0.96166454300000004</v>
      </c>
      <c r="T2265" s="2">
        <v>0.45026309199999998</v>
      </c>
      <c r="U2265" s="2">
        <v>76.25</v>
      </c>
      <c r="V2265" s="2">
        <v>10.23</v>
      </c>
      <c r="W2265" s="2">
        <v>11.29</v>
      </c>
      <c r="X2265" s="2">
        <v>7</v>
      </c>
      <c r="Y2265" s="2">
        <v>6.19</v>
      </c>
      <c r="Z2265" s="2">
        <v>9.9820000000000006E-2</v>
      </c>
      <c r="AA2265" s="2">
        <v>0.13131999999999999</v>
      </c>
      <c r="AB2265" s="2">
        <v>16.974855259999998</v>
      </c>
    </row>
    <row r="2266" spans="1:28" x14ac:dyDescent="0.2">
      <c r="A2266" s="8">
        <v>4360</v>
      </c>
      <c r="B2266" s="5" t="s">
        <v>7645</v>
      </c>
      <c r="C2266" s="5" t="s">
        <v>7646</v>
      </c>
      <c r="D2266" s="5" t="s">
        <v>7647</v>
      </c>
      <c r="E2266" s="5" t="s">
        <v>7648</v>
      </c>
      <c r="F2266" s="10">
        <v>1914</v>
      </c>
      <c r="G2266" s="10" t="s">
        <v>16</v>
      </c>
      <c r="H2266" s="10"/>
      <c r="I2266" s="10">
        <v>1300</v>
      </c>
      <c r="J2266" s="10" t="s">
        <v>17</v>
      </c>
      <c r="K2266" s="10"/>
      <c r="L2266" s="10" t="s">
        <v>18</v>
      </c>
      <c r="M2266" s="11">
        <v>1</v>
      </c>
      <c r="N2266" s="10">
        <v>1</v>
      </c>
      <c r="O2266" s="12" t="s">
        <v>7649</v>
      </c>
      <c r="P2266" s="11">
        <f ca="1">IFERROR(__xludf.DUMMYFUNCTION("COUNTA(SPLIT(Q2266,"" ""))"),189)</f>
        <v>189</v>
      </c>
      <c r="Q2266" s="11">
        <v>7</v>
      </c>
      <c r="R2266" s="11">
        <f ca="1">IFERROR(__xludf.DUMMYFUNCTION("COUNTA(SPLIT($Q2266,CHAR(10),FALSE))"),2)</f>
        <v>2</v>
      </c>
      <c r="S2266" s="2">
        <v>-3.0292202009999998</v>
      </c>
      <c r="T2266" s="2">
        <v>0.53303994399999999</v>
      </c>
      <c r="U2266" s="2">
        <v>48.48</v>
      </c>
      <c r="V2266" s="2">
        <v>13.28</v>
      </c>
      <c r="W2266" s="2">
        <v>14.03</v>
      </c>
      <c r="X2266" s="2">
        <v>13</v>
      </c>
      <c r="Y2266" s="2">
        <v>9.0399999999999991</v>
      </c>
      <c r="Z2266" s="2">
        <v>0.22620999999999999</v>
      </c>
      <c r="AA2266" s="2">
        <v>0.21249999999999999</v>
      </c>
      <c r="AB2266" s="2">
        <v>10.1811267</v>
      </c>
    </row>
    <row r="2267" spans="1:28" x14ac:dyDescent="0.2">
      <c r="A2267" s="8">
        <v>4361</v>
      </c>
      <c r="B2267" s="5" t="s">
        <v>7650</v>
      </c>
      <c r="C2267" s="5" t="s">
        <v>7651</v>
      </c>
      <c r="D2267" s="5" t="s">
        <v>7652</v>
      </c>
      <c r="E2267" s="5" t="s">
        <v>7653</v>
      </c>
      <c r="F2267" s="10">
        <v>1914</v>
      </c>
      <c r="G2267" s="10" t="s">
        <v>16</v>
      </c>
      <c r="H2267" s="10"/>
      <c r="I2267" s="10">
        <v>700</v>
      </c>
      <c r="J2267" s="10" t="s">
        <v>17</v>
      </c>
      <c r="K2267" s="10"/>
      <c r="L2267" s="10" t="s">
        <v>22</v>
      </c>
      <c r="M2267" s="11">
        <v>2</v>
      </c>
      <c r="N2267" s="10">
        <v>1.5</v>
      </c>
      <c r="O2267" s="12" t="s">
        <v>7654</v>
      </c>
      <c r="P2267" s="11">
        <f ca="1">IFERROR(__xludf.DUMMYFUNCTION("COUNTA(SPLIT(Q2267,"" ""))"),172)</f>
        <v>172</v>
      </c>
      <c r="Q2267" s="11">
        <v>17</v>
      </c>
      <c r="R2267" s="11">
        <f ca="1">IFERROR(__xludf.DUMMYFUNCTION("COUNTA(SPLIT($Q2267,CHAR(10),FALSE))"),10)</f>
        <v>10</v>
      </c>
      <c r="S2267" s="2">
        <v>0.57321059299999999</v>
      </c>
      <c r="T2267" s="2">
        <v>0.50775459899999997</v>
      </c>
      <c r="U2267" s="2">
        <v>99.28</v>
      </c>
      <c r="V2267" s="2">
        <v>2.06</v>
      </c>
      <c r="W2267" s="2">
        <v>0.4</v>
      </c>
      <c r="X2267" s="2">
        <v>5</v>
      </c>
      <c r="Y2267" s="2">
        <v>1.31</v>
      </c>
      <c r="Z2267" s="2">
        <v>1.5959999999999998E-2</v>
      </c>
      <c r="AA2267" s="2">
        <v>1.3610000000000001E-2</v>
      </c>
      <c r="AB2267" s="2">
        <v>31.5307125</v>
      </c>
    </row>
    <row r="2268" spans="1:28" x14ac:dyDescent="0.2">
      <c r="A2268" s="8">
        <v>4362</v>
      </c>
      <c r="B2268" s="5" t="s">
        <v>7327</v>
      </c>
      <c r="C2268" s="5" t="s">
        <v>7655</v>
      </c>
      <c r="D2268" s="5" t="s">
        <v>7329</v>
      </c>
      <c r="E2268" s="5" t="s">
        <v>7656</v>
      </c>
      <c r="F2268" s="10">
        <v>1914</v>
      </c>
      <c r="G2268" s="10" t="s">
        <v>68</v>
      </c>
      <c r="H2268" s="10"/>
      <c r="I2268" s="10">
        <v>1700</v>
      </c>
      <c r="J2268" s="10" t="s">
        <v>17</v>
      </c>
      <c r="K2268" s="10"/>
      <c r="L2268" s="10" t="s">
        <v>18</v>
      </c>
      <c r="M2268" s="11">
        <v>1</v>
      </c>
      <c r="N2268" s="10">
        <v>1</v>
      </c>
      <c r="O2268" s="12" t="s">
        <v>7657</v>
      </c>
      <c r="P2268" s="11">
        <f ca="1">IFERROR(__xludf.DUMMYFUNCTION("COUNTA(SPLIT(Q2268,"" ""))"),165)</f>
        <v>165</v>
      </c>
      <c r="Q2268" s="11">
        <v>4</v>
      </c>
      <c r="R2268" s="11">
        <f ca="1">IFERROR(__xludf.DUMMYFUNCTION("COUNTA(SPLIT($Q2268,CHAR(10),FALSE))"),2)</f>
        <v>2</v>
      </c>
      <c r="S2268" s="2">
        <v>-1.391437764</v>
      </c>
      <c r="T2268" s="2">
        <v>0.49919540899999998</v>
      </c>
      <c r="U2268" s="2">
        <v>25.07</v>
      </c>
      <c r="V2268" s="2">
        <v>20.07</v>
      </c>
      <c r="W2268" s="2">
        <v>23.05</v>
      </c>
      <c r="X2268" s="2">
        <v>17</v>
      </c>
      <c r="Y2268" s="2">
        <v>10.74</v>
      </c>
      <c r="Z2268" s="2">
        <v>0.26973999999999998</v>
      </c>
      <c r="AA2268" s="2">
        <v>0.27444000000000002</v>
      </c>
      <c r="AB2268" s="2">
        <v>5.0342678369999998</v>
      </c>
    </row>
    <row r="2269" spans="1:28" x14ac:dyDescent="0.2">
      <c r="A2269" s="8">
        <v>4363</v>
      </c>
      <c r="B2269" s="5" t="s">
        <v>7658</v>
      </c>
      <c r="C2269" s="5" t="s">
        <v>7659</v>
      </c>
      <c r="D2269" s="5" t="s">
        <v>6524</v>
      </c>
      <c r="E2269" s="5" t="s">
        <v>6195</v>
      </c>
      <c r="F2269" s="10">
        <v>1914</v>
      </c>
      <c r="G2269" s="10" t="s">
        <v>16</v>
      </c>
      <c r="H2269" s="10"/>
      <c r="I2269" s="10">
        <v>1300</v>
      </c>
      <c r="J2269" s="10" t="s">
        <v>17</v>
      </c>
      <c r="K2269" s="10"/>
      <c r="L2269" s="10" t="s">
        <v>18</v>
      </c>
      <c r="M2269" s="11">
        <v>1</v>
      </c>
      <c r="N2269" s="10">
        <v>1</v>
      </c>
      <c r="O2269" s="12" t="s">
        <v>7660</v>
      </c>
      <c r="P2269" s="11">
        <f ca="1">IFERROR(__xludf.DUMMYFUNCTION("COUNTA(SPLIT(Q2269,"" ""))"),167)</f>
        <v>167</v>
      </c>
      <c r="Q2269" s="11">
        <v>6</v>
      </c>
      <c r="R2269" s="11">
        <f ca="1">IFERROR(__xludf.DUMMYFUNCTION("COUNTA(SPLIT($Q2269,CHAR(10),FALSE))"),1)</f>
        <v>1</v>
      </c>
      <c r="S2269" s="2">
        <v>-1.9428479439999999</v>
      </c>
      <c r="T2269" s="2">
        <v>0.483974972</v>
      </c>
      <c r="U2269" s="2">
        <v>42.59</v>
      </c>
      <c r="V2269" s="2">
        <v>14.32</v>
      </c>
      <c r="W2269" s="2">
        <v>15.23</v>
      </c>
      <c r="X2269" s="2">
        <v>14</v>
      </c>
      <c r="Y2269" s="2">
        <v>9.24</v>
      </c>
      <c r="Z2269" s="2">
        <v>0.25457999999999997</v>
      </c>
      <c r="AA2269" s="2">
        <v>0.25958999999999999</v>
      </c>
      <c r="AB2269" s="2">
        <v>10.280756050000001</v>
      </c>
    </row>
    <row r="2270" spans="1:28" x14ac:dyDescent="0.2">
      <c r="A2270" s="8">
        <v>4364</v>
      </c>
      <c r="B2270" s="5" t="s">
        <v>7661</v>
      </c>
      <c r="C2270" s="5" t="s">
        <v>7662</v>
      </c>
      <c r="D2270" s="5" t="s">
        <v>6275</v>
      </c>
      <c r="E2270" s="5" t="s">
        <v>6276</v>
      </c>
      <c r="F2270" s="10">
        <v>1913</v>
      </c>
      <c r="G2270" s="10" t="s">
        <v>16</v>
      </c>
      <c r="H2270" s="10"/>
      <c r="I2270" s="10">
        <v>700</v>
      </c>
      <c r="J2270" s="10" t="s">
        <v>17</v>
      </c>
      <c r="K2270" s="10"/>
      <c r="L2270" s="10" t="s">
        <v>18</v>
      </c>
      <c r="M2270" s="11">
        <v>1</v>
      </c>
      <c r="N2270" s="10">
        <v>1</v>
      </c>
      <c r="O2270" s="12" t="s">
        <v>7663</v>
      </c>
      <c r="P2270" s="11">
        <f ca="1">IFERROR(__xludf.DUMMYFUNCTION("COUNTA(SPLIT(Q2270,"" ""))"),187)</f>
        <v>187</v>
      </c>
      <c r="Q2270" s="11">
        <v>18</v>
      </c>
      <c r="R2270" s="11">
        <f ca="1">IFERROR(__xludf.DUMMYFUNCTION("COUNTA(SPLIT($Q2270,CHAR(10),FALSE))"),2)</f>
        <v>2</v>
      </c>
      <c r="S2270" s="2">
        <v>-0.91332221000000002</v>
      </c>
      <c r="T2270" s="2">
        <v>0.48358541300000002</v>
      </c>
      <c r="U2270" s="2">
        <v>79.790000000000006</v>
      </c>
      <c r="V2270" s="2">
        <v>4.59</v>
      </c>
      <c r="W2270" s="2">
        <v>3.83</v>
      </c>
      <c r="X2270" s="2">
        <v>8</v>
      </c>
      <c r="Y2270" s="2">
        <v>6.31</v>
      </c>
      <c r="Z2270" s="2">
        <v>6.6489999999999994E-2</v>
      </c>
      <c r="AA2270" s="2">
        <v>4.4049999999999999E-2</v>
      </c>
      <c r="AB2270" s="2">
        <v>23.605727359999999</v>
      </c>
    </row>
    <row r="2271" spans="1:28" x14ac:dyDescent="0.2">
      <c r="A2271" s="8">
        <v>4365</v>
      </c>
      <c r="B2271" s="5" t="s">
        <v>7664</v>
      </c>
      <c r="C2271" s="5" t="s">
        <v>7665</v>
      </c>
      <c r="D2271" s="5"/>
      <c r="E2271" s="5" t="s">
        <v>7666</v>
      </c>
      <c r="F2271" s="10">
        <v>1913</v>
      </c>
      <c r="G2271" s="10" t="s">
        <v>68</v>
      </c>
      <c r="H2271" s="10"/>
      <c r="I2271" s="10">
        <v>1300</v>
      </c>
      <c r="J2271" s="10" t="s">
        <v>17</v>
      </c>
      <c r="K2271" s="10"/>
      <c r="L2271" s="10" t="s">
        <v>18</v>
      </c>
      <c r="M2271" s="11">
        <v>1</v>
      </c>
      <c r="N2271" s="10">
        <v>1</v>
      </c>
      <c r="O2271" s="12" t="s">
        <v>7667</v>
      </c>
      <c r="P2271" s="11">
        <f ca="1">IFERROR(__xludf.DUMMYFUNCTION("COUNTA(SPLIT(Q2271,"" ""))"),171)</f>
        <v>171</v>
      </c>
      <c r="Q2271" s="11">
        <v>8</v>
      </c>
      <c r="R2271" s="11">
        <f ca="1">IFERROR(__xludf.DUMMYFUNCTION("COUNTA(SPLIT($Q2271,CHAR(10),FALSE))"),1)</f>
        <v>1</v>
      </c>
      <c r="S2271" s="2">
        <v>-2.4006248220000002</v>
      </c>
      <c r="T2271" s="2">
        <v>0.5282289</v>
      </c>
      <c r="U2271" s="2">
        <v>68.61</v>
      </c>
      <c r="V2271" s="2">
        <v>9.1199999999999992</v>
      </c>
      <c r="W2271" s="2">
        <v>9.81</v>
      </c>
      <c r="X2271" s="2">
        <v>11</v>
      </c>
      <c r="Y2271" s="2">
        <v>7.97</v>
      </c>
      <c r="Z2271" s="2">
        <v>0.12887000000000001</v>
      </c>
      <c r="AA2271" s="2">
        <v>0.12379999999999999</v>
      </c>
      <c r="AB2271" s="2">
        <v>8.0491442529999997</v>
      </c>
    </row>
    <row r="2272" spans="1:28" x14ac:dyDescent="0.2">
      <c r="A2272" s="8">
        <v>4366</v>
      </c>
      <c r="B2272" s="5" t="s">
        <v>7668</v>
      </c>
      <c r="C2272" s="5" t="s">
        <v>7669</v>
      </c>
      <c r="D2272" s="5"/>
      <c r="E2272" s="5" t="s">
        <v>7670</v>
      </c>
      <c r="F2272" s="10">
        <v>1913</v>
      </c>
      <c r="G2272" s="10" t="s">
        <v>16</v>
      </c>
      <c r="H2272" s="10"/>
      <c r="I2272" s="10">
        <v>1100</v>
      </c>
      <c r="J2272" s="10" t="s">
        <v>17</v>
      </c>
      <c r="K2272" s="10"/>
      <c r="L2272" s="10" t="s">
        <v>18</v>
      </c>
      <c r="M2272" s="11">
        <v>1</v>
      </c>
      <c r="N2272" s="10">
        <v>1</v>
      </c>
      <c r="O2272" s="12" t="s">
        <v>7671</v>
      </c>
      <c r="P2272" s="11">
        <f ca="1">IFERROR(__xludf.DUMMYFUNCTION("COUNTA(SPLIT(Q2272,"" ""))"),157)</f>
        <v>157</v>
      </c>
      <c r="Q2272" s="11">
        <v>9</v>
      </c>
      <c r="R2272" s="11">
        <f ca="1">IFERROR(__xludf.DUMMYFUNCTION("COUNTA(SPLIT($Q2272,CHAR(10),FALSE))"),3)</f>
        <v>3</v>
      </c>
      <c r="S2272" s="2">
        <v>-0.57667036800000004</v>
      </c>
      <c r="T2272" s="2">
        <v>0.46989526399999998</v>
      </c>
      <c r="U2272" s="2">
        <v>79.91</v>
      </c>
      <c r="V2272" s="2">
        <v>6.56</v>
      </c>
      <c r="W2272" s="2">
        <v>7.97</v>
      </c>
      <c r="X2272" s="2">
        <v>8</v>
      </c>
      <c r="Y2272" s="2">
        <v>6.98</v>
      </c>
      <c r="Z2272" s="2">
        <v>8.4870000000000001E-2</v>
      </c>
      <c r="AA2272" s="2">
        <v>9.5409999999999995E-2</v>
      </c>
      <c r="AB2272" s="2">
        <v>11.79809152</v>
      </c>
    </row>
    <row r="2273" spans="1:28" x14ac:dyDescent="0.2">
      <c r="A2273" s="8">
        <v>4367</v>
      </c>
      <c r="B2273" s="5" t="s">
        <v>7672</v>
      </c>
      <c r="C2273" s="5" t="s">
        <v>7673</v>
      </c>
      <c r="D2273" s="5"/>
      <c r="E2273" s="5" t="s">
        <v>7674</v>
      </c>
      <c r="F2273" s="10">
        <v>1913</v>
      </c>
      <c r="G2273" s="10" t="s">
        <v>16</v>
      </c>
      <c r="H2273" s="10"/>
      <c r="I2273" s="10">
        <v>900</v>
      </c>
      <c r="J2273" s="10" t="s">
        <v>17</v>
      </c>
      <c r="K2273" s="10"/>
      <c r="L2273" s="10" t="s">
        <v>18</v>
      </c>
      <c r="M2273" s="11">
        <v>1</v>
      </c>
      <c r="N2273" s="10">
        <v>1</v>
      </c>
      <c r="O2273" s="12" t="s">
        <v>7675</v>
      </c>
      <c r="P2273" s="11">
        <f ca="1">IFERROR(__xludf.DUMMYFUNCTION("COUNTA(SPLIT(Q2273,"" ""))"),141)</f>
        <v>141</v>
      </c>
      <c r="Q2273" s="11">
        <v>9</v>
      </c>
      <c r="R2273" s="11">
        <f ca="1">IFERROR(__xludf.DUMMYFUNCTION("COUNTA(SPLIT($Q2273,CHAR(10),FALSE))"),1)</f>
        <v>1</v>
      </c>
      <c r="S2273" s="2">
        <v>-1.2963668260000001</v>
      </c>
      <c r="T2273" s="2">
        <v>0.49038029900000002</v>
      </c>
      <c r="U2273" s="2">
        <v>66.900000000000006</v>
      </c>
      <c r="V2273" s="2">
        <v>7.85</v>
      </c>
      <c r="W2273" s="2">
        <v>7.91</v>
      </c>
      <c r="X2273" s="2">
        <v>11</v>
      </c>
      <c r="Y2273" s="2">
        <v>6.98</v>
      </c>
      <c r="Z2273" s="2">
        <v>0.19166</v>
      </c>
      <c r="AA2273" s="2">
        <v>0.22064</v>
      </c>
      <c r="AB2273" s="2">
        <v>14.192940699999999</v>
      </c>
    </row>
    <row r="2274" spans="1:28" x14ac:dyDescent="0.2">
      <c r="A2274" s="8">
        <v>4368</v>
      </c>
      <c r="B2274" s="5" t="s">
        <v>7676</v>
      </c>
      <c r="C2274" s="5" t="s">
        <v>7677</v>
      </c>
      <c r="D2274" s="5"/>
      <c r="E2274" s="5" t="s">
        <v>7678</v>
      </c>
      <c r="F2274" s="10">
        <v>1913</v>
      </c>
      <c r="G2274" s="10" t="s">
        <v>68</v>
      </c>
      <c r="H2274" s="10"/>
      <c r="I2274" s="10">
        <v>900</v>
      </c>
      <c r="J2274" s="10" t="s">
        <v>17</v>
      </c>
      <c r="K2274" s="10"/>
      <c r="L2274" s="10" t="s">
        <v>18</v>
      </c>
      <c r="M2274" s="11">
        <v>1</v>
      </c>
      <c r="N2274" s="10">
        <v>1</v>
      </c>
      <c r="O2274" s="12" t="s">
        <v>7679</v>
      </c>
      <c r="P2274" s="11">
        <f ca="1">IFERROR(__xludf.DUMMYFUNCTION("COUNTA(SPLIT(Q2274,"" ""))"),173)</f>
        <v>173</v>
      </c>
      <c r="Q2274" s="11">
        <v>12</v>
      </c>
      <c r="R2274" s="11">
        <f ca="1">IFERROR(__xludf.DUMMYFUNCTION("COUNTA(SPLIT($Q2274,CHAR(10),FALSE))"),2)</f>
        <v>2</v>
      </c>
      <c r="S2274" s="2">
        <v>-1.3766939650000001</v>
      </c>
      <c r="T2274" s="2">
        <v>0.51085190000000003</v>
      </c>
      <c r="U2274" s="2">
        <v>75.430000000000007</v>
      </c>
      <c r="V2274" s="2">
        <v>6.34</v>
      </c>
      <c r="W2274" s="2">
        <v>6.35</v>
      </c>
      <c r="X2274" s="2">
        <v>8</v>
      </c>
      <c r="Y2274" s="2">
        <v>7.53</v>
      </c>
      <c r="Z2274" s="2">
        <v>0.12286999999999999</v>
      </c>
      <c r="AA2274" s="2">
        <v>0.12130000000000001</v>
      </c>
      <c r="AB2274" s="2">
        <v>16.792578429999999</v>
      </c>
    </row>
    <row r="2275" spans="1:28" x14ac:dyDescent="0.2">
      <c r="A2275" s="8">
        <v>4370</v>
      </c>
      <c r="B2275" s="5" t="s">
        <v>6424</v>
      </c>
      <c r="C2275" s="5" t="s">
        <v>7680</v>
      </c>
      <c r="D2275" s="5"/>
      <c r="E2275" s="5" t="s">
        <v>7681</v>
      </c>
      <c r="F2275" s="10">
        <v>1913</v>
      </c>
      <c r="G2275" s="10" t="s">
        <v>68</v>
      </c>
      <c r="H2275" s="10"/>
      <c r="I2275" s="10">
        <v>1300</v>
      </c>
      <c r="J2275" s="10" t="s">
        <v>17</v>
      </c>
      <c r="K2275" s="10"/>
      <c r="L2275" s="10" t="s">
        <v>18</v>
      </c>
      <c r="M2275" s="11">
        <v>1</v>
      </c>
      <c r="N2275" s="10">
        <v>1</v>
      </c>
      <c r="O2275" s="12" t="s">
        <v>7682</v>
      </c>
      <c r="P2275" s="11">
        <f ca="1">IFERROR(__xludf.DUMMYFUNCTION("COUNTA(SPLIT(Q2275,"" ""))"),169)</f>
        <v>169</v>
      </c>
      <c r="Q2275" s="11">
        <v>5</v>
      </c>
      <c r="R2275" s="11">
        <f ca="1">IFERROR(__xludf.DUMMYFUNCTION("COUNTA(SPLIT($Q2275,CHAR(10),FALSE))"),2)</f>
        <v>2</v>
      </c>
      <c r="S2275" s="2">
        <v>-1.8422625690000001</v>
      </c>
      <c r="T2275" s="2">
        <v>0.50396789200000003</v>
      </c>
      <c r="U2275" s="2">
        <v>51.89</v>
      </c>
      <c r="V2275" s="2">
        <v>14.47</v>
      </c>
      <c r="W2275" s="2">
        <v>15.89</v>
      </c>
      <c r="X2275" s="2">
        <v>13</v>
      </c>
      <c r="Y2275" s="2">
        <v>7.55</v>
      </c>
      <c r="Z2275" s="2">
        <v>0.18914</v>
      </c>
      <c r="AA2275" s="2">
        <v>0.20147999999999999</v>
      </c>
      <c r="AB2275" s="2">
        <v>12.556964199999999</v>
      </c>
    </row>
    <row r="2276" spans="1:28" x14ac:dyDescent="0.2">
      <c r="A2276" s="8">
        <v>4371</v>
      </c>
      <c r="B2276" s="5" t="s">
        <v>7683</v>
      </c>
      <c r="C2276" s="5" t="s">
        <v>7684</v>
      </c>
      <c r="D2276" s="5"/>
      <c r="E2276" s="5" t="s">
        <v>7685</v>
      </c>
      <c r="F2276" s="10">
        <v>1913</v>
      </c>
      <c r="G2276" s="10" t="s">
        <v>16</v>
      </c>
      <c r="H2276" s="10"/>
      <c r="I2276" s="10">
        <v>1100</v>
      </c>
      <c r="J2276" s="10" t="s">
        <v>17</v>
      </c>
      <c r="K2276" s="10"/>
      <c r="L2276" s="10" t="s">
        <v>18</v>
      </c>
      <c r="M2276" s="11">
        <v>1</v>
      </c>
      <c r="N2276" s="10">
        <v>1</v>
      </c>
      <c r="O2276" s="12" t="s">
        <v>7686</v>
      </c>
      <c r="P2276" s="11">
        <f ca="1">IFERROR(__xludf.DUMMYFUNCTION("COUNTA(SPLIT(Q2276,"" ""))"),178)</f>
        <v>178</v>
      </c>
      <c r="Q2276" s="11">
        <v>7</v>
      </c>
      <c r="R2276" s="11">
        <f ca="1">IFERROR(__xludf.DUMMYFUNCTION("COUNTA(SPLIT($Q2276,CHAR(10),FALSE))"),1)</f>
        <v>1</v>
      </c>
      <c r="S2276" s="2">
        <v>-1.39689237</v>
      </c>
      <c r="T2276" s="2">
        <v>0.475001169</v>
      </c>
      <c r="U2276" s="2">
        <v>64.61</v>
      </c>
      <c r="V2276" s="2">
        <v>10.6</v>
      </c>
      <c r="W2276" s="2">
        <v>10.84</v>
      </c>
      <c r="X2276" s="2">
        <v>12</v>
      </c>
      <c r="Y2276" s="2">
        <v>7.73</v>
      </c>
      <c r="Z2276" s="2">
        <v>0.21693999999999999</v>
      </c>
      <c r="AA2276" s="2">
        <v>0.22286</v>
      </c>
      <c r="AB2276" s="2">
        <v>16.590587119999999</v>
      </c>
    </row>
    <row r="2277" spans="1:28" x14ac:dyDescent="0.2">
      <c r="A2277" s="8">
        <v>4372</v>
      </c>
      <c r="B2277" s="5" t="s">
        <v>7687</v>
      </c>
      <c r="C2277" s="5" t="s">
        <v>7688</v>
      </c>
      <c r="D2277" s="5" t="s">
        <v>7220</v>
      </c>
      <c r="E2277" s="5" t="s">
        <v>7689</v>
      </c>
      <c r="F2277" s="10">
        <v>1913</v>
      </c>
      <c r="G2277" s="10" t="s">
        <v>16</v>
      </c>
      <c r="H2277" s="10"/>
      <c r="I2277" s="10">
        <v>700</v>
      </c>
      <c r="J2277" s="10" t="s">
        <v>17</v>
      </c>
      <c r="K2277" s="10"/>
      <c r="L2277" s="10" t="s">
        <v>18</v>
      </c>
      <c r="M2277" s="11">
        <v>1</v>
      </c>
      <c r="N2277" s="10">
        <v>1</v>
      </c>
      <c r="O2277" s="12" t="s">
        <v>7690</v>
      </c>
      <c r="P2277" s="11">
        <f ca="1">IFERROR(__xludf.DUMMYFUNCTION("COUNTA(SPLIT(Q2277,"" ""))"),195)</f>
        <v>195</v>
      </c>
      <c r="Q2277" s="11">
        <v>14</v>
      </c>
      <c r="R2277" s="11">
        <f ca="1">IFERROR(__xludf.DUMMYFUNCTION("COUNTA(SPLIT($Q2277,CHAR(10),FALSE))"),6)</f>
        <v>6</v>
      </c>
      <c r="S2277" s="2">
        <v>-0.55456182200000004</v>
      </c>
      <c r="T2277" s="2">
        <v>0.488457533</v>
      </c>
      <c r="U2277" s="2">
        <v>90.82</v>
      </c>
      <c r="V2277" s="2">
        <v>4.1399999999999997</v>
      </c>
      <c r="W2277" s="2">
        <v>4.34</v>
      </c>
      <c r="X2277" s="2">
        <v>7</v>
      </c>
      <c r="Y2277" s="2">
        <v>1.5</v>
      </c>
      <c r="Z2277" s="2">
        <v>7.1910000000000002E-2</v>
      </c>
      <c r="AA2277" s="2">
        <v>4.6920000000000003E-2</v>
      </c>
      <c r="AB2277" s="2">
        <v>26.188235980000002</v>
      </c>
    </row>
    <row r="2278" spans="1:28" x14ac:dyDescent="0.2">
      <c r="A2278" s="8">
        <v>4373</v>
      </c>
      <c r="B2278" s="5" t="s">
        <v>6446</v>
      </c>
      <c r="C2278" s="5" t="s">
        <v>7691</v>
      </c>
      <c r="D2278" s="5" t="s">
        <v>2855</v>
      </c>
      <c r="E2278" s="5" t="s">
        <v>7692</v>
      </c>
      <c r="F2278" s="10">
        <v>1913</v>
      </c>
      <c r="G2278" s="10" t="s">
        <v>16</v>
      </c>
      <c r="H2278" s="10"/>
      <c r="I2278" s="10">
        <v>1100</v>
      </c>
      <c r="J2278" s="10" t="s">
        <v>17</v>
      </c>
      <c r="K2278" s="10"/>
      <c r="L2278" s="10" t="s">
        <v>18</v>
      </c>
      <c r="M2278" s="11">
        <v>1</v>
      </c>
      <c r="N2278" s="10">
        <v>1</v>
      </c>
      <c r="O2278" s="12" t="s">
        <v>7693</v>
      </c>
      <c r="P2278" s="11">
        <f ca="1">IFERROR(__xludf.DUMMYFUNCTION("COUNTA(SPLIT(Q2278,"" ""))"),167)</f>
        <v>167</v>
      </c>
      <c r="Q2278" s="11">
        <v>8</v>
      </c>
      <c r="R2278" s="11">
        <f ca="1">IFERROR(__xludf.DUMMYFUNCTION("COUNTA(SPLIT($Q2278,CHAR(10),FALSE))"),1)</f>
        <v>1</v>
      </c>
      <c r="S2278" s="2">
        <v>-0.709410447</v>
      </c>
      <c r="T2278" s="2">
        <v>0.4763117</v>
      </c>
      <c r="U2278" s="2">
        <v>78.760000000000005</v>
      </c>
      <c r="V2278" s="2">
        <v>7.49</v>
      </c>
      <c r="W2278" s="2">
        <v>9.4</v>
      </c>
      <c r="X2278" s="2">
        <v>6</v>
      </c>
      <c r="Y2278" s="2">
        <v>6.28</v>
      </c>
      <c r="Z2278" s="2">
        <v>0.16414000000000001</v>
      </c>
      <c r="AA2278" s="2">
        <v>0.18626000000000001</v>
      </c>
      <c r="AB2278" s="2">
        <v>8.7178756380000006</v>
      </c>
    </row>
    <row r="2279" spans="1:28" x14ac:dyDescent="0.2">
      <c r="A2279" s="8">
        <v>4374</v>
      </c>
      <c r="B2279" s="5" t="s">
        <v>7694</v>
      </c>
      <c r="C2279" s="5" t="s">
        <v>7695</v>
      </c>
      <c r="D2279" s="5"/>
      <c r="E2279" s="5" t="s">
        <v>7696</v>
      </c>
      <c r="F2279" s="10">
        <v>1913</v>
      </c>
      <c r="G2279" s="10" t="s">
        <v>68</v>
      </c>
      <c r="H2279" s="10"/>
      <c r="I2279" s="10">
        <v>1100</v>
      </c>
      <c r="J2279" s="10" t="s">
        <v>51</v>
      </c>
      <c r="K2279" s="10"/>
      <c r="L2279" s="10" t="s">
        <v>18</v>
      </c>
      <c r="M2279" s="11">
        <v>1</v>
      </c>
      <c r="N2279" s="10">
        <v>1</v>
      </c>
      <c r="O2279" s="12" t="s">
        <v>7697</v>
      </c>
      <c r="P2279" s="11">
        <f ca="1">IFERROR(__xludf.DUMMYFUNCTION("COUNTA(SPLIT(Q2279,"" ""))"),188)</f>
        <v>188</v>
      </c>
      <c r="Q2279" s="11">
        <v>8</v>
      </c>
      <c r="R2279" s="11">
        <f ca="1">IFERROR(__xludf.DUMMYFUNCTION("COUNTA(SPLIT($Q2279,CHAR(10),FALSE))"),1)</f>
        <v>1</v>
      </c>
      <c r="S2279" s="2">
        <v>-2.5786981230000001</v>
      </c>
      <c r="T2279" s="2">
        <v>0.56608320099999998</v>
      </c>
      <c r="U2279" s="2">
        <v>53.47</v>
      </c>
      <c r="V2279" s="2">
        <v>11.02</v>
      </c>
      <c r="W2279" s="2">
        <v>11.14</v>
      </c>
      <c r="X2279" s="2">
        <v>14</v>
      </c>
      <c r="Y2279" s="2">
        <v>8.77</v>
      </c>
      <c r="Z2279" s="2">
        <v>0.29120000000000001</v>
      </c>
      <c r="AA2279" s="2">
        <v>0.28787000000000001</v>
      </c>
      <c r="AB2279" s="2">
        <v>9.5234110479999998</v>
      </c>
    </row>
    <row r="2280" spans="1:28" x14ac:dyDescent="0.2">
      <c r="A2280" s="8">
        <v>4375</v>
      </c>
      <c r="B2280" s="5" t="s">
        <v>7698</v>
      </c>
      <c r="C2280" s="5" t="s">
        <v>7699</v>
      </c>
      <c r="D2280" s="5"/>
      <c r="E2280" s="5" t="s">
        <v>7700</v>
      </c>
      <c r="F2280" s="10">
        <v>1913</v>
      </c>
      <c r="G2280" s="10" t="s">
        <v>16</v>
      </c>
      <c r="H2280" s="10"/>
      <c r="I2280" s="10">
        <v>1300</v>
      </c>
      <c r="J2280" s="10" t="s">
        <v>17</v>
      </c>
      <c r="K2280" s="10"/>
      <c r="L2280" s="10" t="s">
        <v>18</v>
      </c>
      <c r="M2280" s="11">
        <v>1</v>
      </c>
      <c r="N2280" s="10">
        <v>1</v>
      </c>
      <c r="O2280" s="12" t="s">
        <v>7701</v>
      </c>
      <c r="P2280" s="11">
        <f ca="1">IFERROR(__xludf.DUMMYFUNCTION("COUNTA(SPLIT(Q2280,"" ""))"),161)</f>
        <v>161</v>
      </c>
      <c r="Q2280" s="11">
        <v>2</v>
      </c>
      <c r="R2280" s="11">
        <f ca="1">IFERROR(__xludf.DUMMYFUNCTION("COUNTA(SPLIT($Q2280,CHAR(10),FALSE))"),1)</f>
        <v>1</v>
      </c>
      <c r="S2280" s="2">
        <v>-1.3652495490000001</v>
      </c>
      <c r="T2280" s="2">
        <v>0.47509884400000002</v>
      </c>
      <c r="U2280" s="2">
        <v>11.1</v>
      </c>
      <c r="V2280" s="2">
        <v>31.71</v>
      </c>
      <c r="W2280" s="2">
        <v>39.15</v>
      </c>
      <c r="X2280" s="2">
        <v>18</v>
      </c>
      <c r="Y2280" s="2">
        <v>9</v>
      </c>
      <c r="Z2280" s="2">
        <v>0.12722</v>
      </c>
      <c r="AA2280" s="2">
        <v>0.14874000000000001</v>
      </c>
      <c r="AB2280" s="2">
        <v>8.3585120939999999</v>
      </c>
    </row>
    <row r="2281" spans="1:28" x14ac:dyDescent="0.2">
      <c r="A2281" s="8">
        <v>4376</v>
      </c>
      <c r="B2281" s="5" t="s">
        <v>7698</v>
      </c>
      <c r="C2281" s="5" t="s">
        <v>7702</v>
      </c>
      <c r="D2281" s="5" t="s">
        <v>2855</v>
      </c>
      <c r="E2281" s="5" t="s">
        <v>7703</v>
      </c>
      <c r="F2281" s="10">
        <v>1913</v>
      </c>
      <c r="G2281" s="10" t="s">
        <v>16</v>
      </c>
      <c r="H2281" s="10"/>
      <c r="I2281" s="10">
        <v>1100</v>
      </c>
      <c r="J2281" s="10" t="s">
        <v>51</v>
      </c>
      <c r="K2281" s="10"/>
      <c r="L2281" s="10" t="s">
        <v>18</v>
      </c>
      <c r="M2281" s="11">
        <v>1</v>
      </c>
      <c r="N2281" s="10">
        <v>1</v>
      </c>
      <c r="O2281" s="12" t="s">
        <v>7704</v>
      </c>
      <c r="P2281" s="11">
        <f ca="1">IFERROR(__xludf.DUMMYFUNCTION("COUNTA(SPLIT(Q2281,"" ""))"),170)</f>
        <v>170</v>
      </c>
      <c r="Q2281" s="11">
        <v>3</v>
      </c>
      <c r="R2281" s="11">
        <f ca="1">IFERROR(__xludf.DUMMYFUNCTION("COUNTA(SPLIT($Q2281,CHAR(10),FALSE))"),1)</f>
        <v>1</v>
      </c>
      <c r="S2281" s="2">
        <v>4.8459710000000001E-3</v>
      </c>
      <c r="T2281" s="2">
        <v>0.46779616299999999</v>
      </c>
      <c r="U2281" s="2">
        <v>57.2</v>
      </c>
      <c r="V2281" s="2">
        <v>15.84</v>
      </c>
      <c r="W2281" s="2">
        <v>18</v>
      </c>
      <c r="X2281" s="2">
        <v>11</v>
      </c>
      <c r="Y2281" s="2">
        <v>7.14</v>
      </c>
      <c r="Z2281" s="2">
        <v>6.0389999999999999E-2</v>
      </c>
      <c r="AA2281" s="2">
        <v>7.3050000000000004E-2</v>
      </c>
      <c r="AB2281" s="2">
        <v>38.727416650000002</v>
      </c>
    </row>
    <row r="2282" spans="1:28" x14ac:dyDescent="0.2">
      <c r="A2282" s="8">
        <v>4377</v>
      </c>
      <c r="B2282" s="5" t="s">
        <v>7705</v>
      </c>
      <c r="C2282" s="5" t="s">
        <v>7706</v>
      </c>
      <c r="D2282" s="5"/>
      <c r="E2282" s="5" t="s">
        <v>7707</v>
      </c>
      <c r="F2282" s="10">
        <v>1913</v>
      </c>
      <c r="G2282" s="10" t="s">
        <v>68</v>
      </c>
      <c r="H2282" s="10"/>
      <c r="I2282" s="10">
        <v>1300</v>
      </c>
      <c r="J2282" s="10" t="s">
        <v>17</v>
      </c>
      <c r="K2282" s="10"/>
      <c r="L2282" s="10" t="s">
        <v>18</v>
      </c>
      <c r="M2282" s="11">
        <v>1</v>
      </c>
      <c r="N2282" s="10">
        <v>1</v>
      </c>
      <c r="O2282" s="12" t="s">
        <v>7708</v>
      </c>
      <c r="P2282" s="11">
        <f ca="1">IFERROR(__xludf.DUMMYFUNCTION("COUNTA(SPLIT(Q2282,"" ""))"),185)</f>
        <v>185</v>
      </c>
      <c r="Q2282" s="11">
        <v>9</v>
      </c>
      <c r="R2282" s="11">
        <f ca="1">IFERROR(__xludf.DUMMYFUNCTION("COUNTA(SPLIT($Q2282,CHAR(10),FALSE))"),2)</f>
        <v>2</v>
      </c>
      <c r="S2282" s="2">
        <v>-2.1018642070000002</v>
      </c>
      <c r="T2282" s="2">
        <v>0.50343506999999998</v>
      </c>
      <c r="U2282" s="2">
        <v>53.65</v>
      </c>
      <c r="V2282" s="2">
        <v>10.45</v>
      </c>
      <c r="W2282" s="2">
        <v>9.81</v>
      </c>
      <c r="X2282" s="2">
        <v>12</v>
      </c>
      <c r="Y2282" s="2">
        <v>8.68</v>
      </c>
      <c r="Z2282" s="2">
        <v>0.2722</v>
      </c>
      <c r="AA2282" s="2">
        <v>0.27394000000000002</v>
      </c>
      <c r="AB2282" s="2">
        <v>8.0829719579999999</v>
      </c>
    </row>
    <row r="2283" spans="1:28" x14ac:dyDescent="0.2">
      <c r="A2283" s="8">
        <v>4379</v>
      </c>
      <c r="B2283" s="5" t="s">
        <v>7709</v>
      </c>
      <c r="C2283" s="5" t="s">
        <v>7710</v>
      </c>
      <c r="D2283" s="5" t="s">
        <v>6275</v>
      </c>
      <c r="E2283" s="5" t="s">
        <v>6276</v>
      </c>
      <c r="F2283" s="10">
        <v>1913</v>
      </c>
      <c r="G2283" s="10" t="s">
        <v>16</v>
      </c>
      <c r="H2283" s="10"/>
      <c r="I2283" s="10">
        <v>1300</v>
      </c>
      <c r="J2283" s="10" t="s">
        <v>17</v>
      </c>
      <c r="K2283" s="10"/>
      <c r="L2283" s="10" t="s">
        <v>18</v>
      </c>
      <c r="M2283" s="11">
        <v>1</v>
      </c>
      <c r="N2283" s="10">
        <v>1</v>
      </c>
      <c r="O2283" s="12" t="s">
        <v>7711</v>
      </c>
      <c r="P2283" s="11">
        <f ca="1">IFERROR(__xludf.DUMMYFUNCTION("COUNTA(SPLIT(Q2283,"" ""))"),191)</f>
        <v>191</v>
      </c>
      <c r="Q2283" s="11">
        <v>8</v>
      </c>
      <c r="R2283" s="11">
        <f ca="1">IFERROR(__xludf.DUMMYFUNCTION("COUNTA(SPLIT($Q2283,CHAR(10),FALSE))"),2)</f>
        <v>2</v>
      </c>
      <c r="S2283" s="2">
        <v>-2.0607657650000002</v>
      </c>
      <c r="T2283" s="2">
        <v>0.48980702300000001</v>
      </c>
      <c r="U2283" s="2">
        <v>58.01</v>
      </c>
      <c r="V2283" s="2">
        <v>11.22</v>
      </c>
      <c r="W2283" s="2">
        <v>10.92</v>
      </c>
      <c r="X2283" s="2">
        <v>12</v>
      </c>
      <c r="Y2283" s="2">
        <v>8.33</v>
      </c>
      <c r="Z2283" s="2">
        <v>0.20358000000000001</v>
      </c>
      <c r="AA2283" s="2">
        <v>0.19897999999999999</v>
      </c>
      <c r="AB2283" s="2">
        <v>7.9473261869999998</v>
      </c>
    </row>
    <row r="2284" spans="1:28" x14ac:dyDescent="0.2">
      <c r="A2284" s="8">
        <v>4380</v>
      </c>
      <c r="B2284" s="5" t="s">
        <v>7712</v>
      </c>
      <c r="C2284" s="5" t="s">
        <v>7713</v>
      </c>
      <c r="D2284" s="5" t="s">
        <v>7714</v>
      </c>
      <c r="E2284" s="5" t="s">
        <v>7715</v>
      </c>
      <c r="F2284" s="10">
        <v>1913</v>
      </c>
      <c r="G2284" s="10" t="s">
        <v>68</v>
      </c>
      <c r="H2284" s="10"/>
      <c r="I2284" s="10">
        <v>900</v>
      </c>
      <c r="J2284" s="10" t="s">
        <v>877</v>
      </c>
      <c r="K2284" s="10"/>
      <c r="L2284" s="10" t="s">
        <v>18</v>
      </c>
      <c r="M2284" s="11">
        <v>1</v>
      </c>
      <c r="N2284" s="10">
        <v>1</v>
      </c>
      <c r="O2284" s="12" t="s">
        <v>7716</v>
      </c>
      <c r="P2284" s="11">
        <f ca="1">IFERROR(__xludf.DUMMYFUNCTION("COUNTA(SPLIT(Q2284,"" ""))"),169)</f>
        <v>169</v>
      </c>
      <c r="Q2284" s="11">
        <v>10</v>
      </c>
      <c r="R2284" s="11">
        <f ca="1">IFERROR(__xludf.DUMMYFUNCTION("COUNTA(SPLIT($Q2284,CHAR(10),FALSE))"),3)</f>
        <v>3</v>
      </c>
      <c r="S2284" s="2">
        <v>-2.948082775</v>
      </c>
      <c r="T2284" s="2">
        <v>0.54693205600000006</v>
      </c>
      <c r="U2284" s="2">
        <v>76.37</v>
      </c>
      <c r="V2284" s="2">
        <v>6.93</v>
      </c>
      <c r="W2284" s="2">
        <v>7.36</v>
      </c>
      <c r="X2284" s="2">
        <v>9</v>
      </c>
      <c r="Y2284" s="2">
        <v>7.49</v>
      </c>
      <c r="Z2284" s="2">
        <v>0.17738999999999999</v>
      </c>
      <c r="AA2284" s="2">
        <v>0.18234</v>
      </c>
      <c r="AB2284" s="2">
        <v>16.270035010000001</v>
      </c>
    </row>
    <row r="2285" spans="1:28" x14ac:dyDescent="0.2">
      <c r="A2285" s="8">
        <v>4381</v>
      </c>
      <c r="B2285" s="5" t="s">
        <v>7717</v>
      </c>
      <c r="C2285" s="5" t="s">
        <v>7718</v>
      </c>
      <c r="D2285" s="5"/>
      <c r="E2285" s="5" t="s">
        <v>7719</v>
      </c>
      <c r="F2285" s="10">
        <v>1912</v>
      </c>
      <c r="G2285" s="10" t="s">
        <v>16</v>
      </c>
      <c r="H2285" s="10" t="s">
        <v>5779</v>
      </c>
      <c r="I2285" s="10">
        <v>1100</v>
      </c>
      <c r="J2285" s="10" t="s">
        <v>17</v>
      </c>
      <c r="K2285" s="10"/>
      <c r="L2285" s="10" t="s">
        <v>18</v>
      </c>
      <c r="M2285" s="11">
        <v>1</v>
      </c>
      <c r="N2285" s="10">
        <v>1</v>
      </c>
      <c r="O2285" s="12" t="s">
        <v>7720</v>
      </c>
      <c r="P2285" s="11">
        <f ca="1">IFERROR(__xludf.DUMMYFUNCTION("COUNTA(SPLIT(Q2285,"" ""))"),187)</f>
        <v>187</v>
      </c>
      <c r="Q2285" s="11">
        <v>9</v>
      </c>
      <c r="R2285" s="11">
        <f ca="1">IFERROR(__xludf.DUMMYFUNCTION("COUNTA(SPLIT($Q2285,CHAR(10),FALSE))"),2)</f>
        <v>2</v>
      </c>
      <c r="S2285" s="2">
        <v>-1.3658252689999999</v>
      </c>
      <c r="T2285" s="2">
        <v>0.486391456</v>
      </c>
      <c r="U2285" s="2">
        <v>54.05</v>
      </c>
      <c r="V2285" s="2">
        <v>10.96</v>
      </c>
      <c r="W2285" s="2">
        <v>11.63</v>
      </c>
      <c r="X2285" s="2">
        <v>12</v>
      </c>
      <c r="Y2285" s="2">
        <v>8.84</v>
      </c>
      <c r="Z2285" s="2">
        <v>0.19606999999999999</v>
      </c>
      <c r="AA2285" s="2">
        <v>0.17175000000000001</v>
      </c>
      <c r="AB2285" s="2">
        <v>12.852052629999999</v>
      </c>
    </row>
    <row r="2286" spans="1:28" x14ac:dyDescent="0.2">
      <c r="A2286" s="8">
        <v>4382</v>
      </c>
      <c r="B2286" s="5" t="s">
        <v>7721</v>
      </c>
      <c r="C2286" s="5" t="s">
        <v>7722</v>
      </c>
      <c r="D2286" s="5"/>
      <c r="E2286" s="5" t="s">
        <v>7723</v>
      </c>
      <c r="F2286" s="10">
        <v>1912</v>
      </c>
      <c r="G2286" s="10" t="s">
        <v>68</v>
      </c>
      <c r="H2286" s="10"/>
      <c r="I2286" s="10">
        <v>1100</v>
      </c>
      <c r="J2286" s="10" t="s">
        <v>17</v>
      </c>
      <c r="K2286" s="10"/>
      <c r="L2286" s="10" t="s">
        <v>22</v>
      </c>
      <c r="M2286" s="11">
        <v>2</v>
      </c>
      <c r="N2286" s="10">
        <v>1.5</v>
      </c>
      <c r="O2286" s="12" t="s">
        <v>7724</v>
      </c>
      <c r="P2286" s="11">
        <f ca="1">IFERROR(__xludf.DUMMYFUNCTION("COUNTA(SPLIT(Q2286,"" ""))"),140)</f>
        <v>140</v>
      </c>
      <c r="Q2286" s="11">
        <v>7</v>
      </c>
      <c r="R2286" s="11">
        <f ca="1">IFERROR(__xludf.DUMMYFUNCTION("COUNTA(SPLIT($Q2286,CHAR(10),FALSE))"),1)</f>
        <v>1</v>
      </c>
      <c r="S2286" s="2">
        <v>-1.9357652299999999</v>
      </c>
      <c r="T2286" s="2">
        <v>0.483318898</v>
      </c>
      <c r="U2286" s="2">
        <v>60.99</v>
      </c>
      <c r="V2286" s="2">
        <v>9.76</v>
      </c>
      <c r="W2286" s="2">
        <v>10.039999999999999</v>
      </c>
      <c r="X2286" s="2">
        <v>12</v>
      </c>
      <c r="Y2286" s="2">
        <v>8.2200000000000006</v>
      </c>
      <c r="Z2286" s="2">
        <v>0.18651999999999999</v>
      </c>
      <c r="AA2286" s="2">
        <v>0.22202</v>
      </c>
      <c r="AB2286" s="2">
        <v>11.25091297</v>
      </c>
    </row>
    <row r="2287" spans="1:28" x14ac:dyDescent="0.2">
      <c r="A2287" s="8">
        <v>4383</v>
      </c>
      <c r="B2287" s="5" t="s">
        <v>6845</v>
      </c>
      <c r="C2287" s="5" t="s">
        <v>7725</v>
      </c>
      <c r="D2287" s="5"/>
      <c r="E2287" s="5" t="s">
        <v>7726</v>
      </c>
      <c r="F2287" s="10">
        <v>1912</v>
      </c>
      <c r="G2287" s="10" t="s">
        <v>16</v>
      </c>
      <c r="H2287" s="10"/>
      <c r="I2287" s="10">
        <v>900</v>
      </c>
      <c r="J2287" s="10" t="s">
        <v>17</v>
      </c>
      <c r="K2287" s="10"/>
      <c r="L2287" s="10" t="s">
        <v>18</v>
      </c>
      <c r="M2287" s="11">
        <v>1</v>
      </c>
      <c r="N2287" s="10">
        <v>1</v>
      </c>
      <c r="O2287" s="12" t="s">
        <v>7727</v>
      </c>
      <c r="P2287" s="11">
        <f ca="1">IFERROR(__xludf.DUMMYFUNCTION("COUNTA(SPLIT(Q2287,"" ""))"),199)</f>
        <v>199</v>
      </c>
      <c r="Q2287" s="11">
        <v>11</v>
      </c>
      <c r="R2287" s="11">
        <f ca="1">IFERROR(__xludf.DUMMYFUNCTION("COUNTA(SPLIT($Q2287,CHAR(10),FALSE))"),1)</f>
        <v>1</v>
      </c>
      <c r="S2287" s="2">
        <v>-0.496321823</v>
      </c>
      <c r="T2287" s="2">
        <v>0.48890040299999998</v>
      </c>
      <c r="U2287" s="2">
        <v>71.349999999999994</v>
      </c>
      <c r="V2287" s="2">
        <v>7.87</v>
      </c>
      <c r="W2287" s="2">
        <v>7.99</v>
      </c>
      <c r="X2287" s="2">
        <v>10</v>
      </c>
      <c r="Y2287" s="2">
        <v>7.05</v>
      </c>
      <c r="Z2287" s="2">
        <v>0.17718999999999999</v>
      </c>
      <c r="AA2287" s="2">
        <v>0.15717</v>
      </c>
      <c r="AB2287" s="2">
        <v>18.155549919999999</v>
      </c>
    </row>
    <row r="2288" spans="1:28" x14ac:dyDescent="0.2">
      <c r="A2288" s="8">
        <v>4384</v>
      </c>
      <c r="B2288" s="5" t="s">
        <v>6514</v>
      </c>
      <c r="C2288" s="5" t="s">
        <v>7728</v>
      </c>
      <c r="D2288" s="5"/>
      <c r="E2288" s="5" t="s">
        <v>7729</v>
      </c>
      <c r="F2288" s="10">
        <v>1912</v>
      </c>
      <c r="G2288" s="10" t="s">
        <v>68</v>
      </c>
      <c r="H2288" s="10"/>
      <c r="I2288" s="10">
        <v>1100</v>
      </c>
      <c r="J2288" s="10" t="s">
        <v>17</v>
      </c>
      <c r="K2288" s="10"/>
      <c r="L2288" s="10" t="s">
        <v>18</v>
      </c>
      <c r="M2288" s="11">
        <v>1</v>
      </c>
      <c r="N2288" s="10">
        <v>1</v>
      </c>
      <c r="O2288" s="12" t="s">
        <v>7730</v>
      </c>
      <c r="P2288" s="11">
        <f ca="1">IFERROR(__xludf.DUMMYFUNCTION("COUNTA(SPLIT(Q2288,"" ""))"),157)</f>
        <v>157</v>
      </c>
      <c r="Q2288" s="11">
        <v>7</v>
      </c>
      <c r="R2288" s="11">
        <f ca="1">IFERROR(__xludf.DUMMYFUNCTION("COUNTA(SPLIT($Q2288,CHAR(10),FALSE))"),1)</f>
        <v>1</v>
      </c>
      <c r="S2288" s="2">
        <v>-1.1446577040000001</v>
      </c>
      <c r="T2288" s="2">
        <v>0.47584828600000001</v>
      </c>
      <c r="U2288" s="2">
        <v>53.81</v>
      </c>
      <c r="V2288" s="2">
        <v>11.36</v>
      </c>
      <c r="W2288" s="2">
        <v>12.18</v>
      </c>
      <c r="X2288" s="2">
        <v>13</v>
      </c>
      <c r="Y2288" s="2">
        <v>9.5500000000000007</v>
      </c>
      <c r="Z2288" s="2">
        <v>0.22788</v>
      </c>
      <c r="AA2288" s="2">
        <v>0.23502000000000001</v>
      </c>
      <c r="AB2288" s="2">
        <v>18.558258129999999</v>
      </c>
    </row>
    <row r="2289" spans="1:28" x14ac:dyDescent="0.2">
      <c r="A2289" s="8">
        <v>4385</v>
      </c>
      <c r="B2289" s="5" t="s">
        <v>6392</v>
      </c>
      <c r="C2289" s="5" t="s">
        <v>7731</v>
      </c>
      <c r="D2289" s="5"/>
      <c r="E2289" s="5" t="s">
        <v>7732</v>
      </c>
      <c r="F2289" s="10">
        <v>1912</v>
      </c>
      <c r="G2289" s="10" t="s">
        <v>16</v>
      </c>
      <c r="H2289" s="10"/>
      <c r="I2289" s="10">
        <v>1300</v>
      </c>
      <c r="J2289" s="10" t="s">
        <v>17</v>
      </c>
      <c r="K2289" s="10"/>
      <c r="L2289" s="10" t="s">
        <v>18</v>
      </c>
      <c r="M2289" s="11">
        <v>1</v>
      </c>
      <c r="N2289" s="10">
        <v>1</v>
      </c>
      <c r="O2289" s="12" t="s">
        <v>7733</v>
      </c>
      <c r="P2289" s="11">
        <f ca="1">IFERROR(__xludf.DUMMYFUNCTION("COUNTA(SPLIT(Q2289,"" ""))"),157)</f>
        <v>157</v>
      </c>
      <c r="Q2289" s="11">
        <v>6</v>
      </c>
      <c r="R2289" s="11">
        <f ca="1">IFERROR(__xludf.DUMMYFUNCTION("COUNTA(SPLIT($Q2289,CHAR(10),FALSE))"),4)</f>
        <v>4</v>
      </c>
      <c r="S2289" s="2">
        <v>-1.4072676369999999</v>
      </c>
      <c r="T2289" s="2">
        <v>0.50346523899999995</v>
      </c>
      <c r="U2289" s="2">
        <v>64.52</v>
      </c>
      <c r="V2289" s="2">
        <v>10.93</v>
      </c>
      <c r="W2289" s="2">
        <v>12.76</v>
      </c>
      <c r="X2289" s="2">
        <v>10</v>
      </c>
      <c r="Y2289" s="2">
        <v>6.93</v>
      </c>
      <c r="Z2289" s="2">
        <v>0.12277</v>
      </c>
      <c r="AA2289" s="2">
        <v>0.13908999999999999</v>
      </c>
      <c r="AB2289" s="2">
        <v>12.403816300000001</v>
      </c>
    </row>
    <row r="2290" spans="1:28" x14ac:dyDescent="0.2">
      <c r="A2290" s="8">
        <v>4386</v>
      </c>
      <c r="B2290" s="5" t="s">
        <v>7734</v>
      </c>
      <c r="C2290" s="5" t="s">
        <v>7735</v>
      </c>
      <c r="D2290" s="5"/>
      <c r="E2290" s="5" t="s">
        <v>7736</v>
      </c>
      <c r="F2290" s="10">
        <v>1912</v>
      </c>
      <c r="G2290" s="10" t="s">
        <v>16</v>
      </c>
      <c r="H2290" s="10"/>
      <c r="I2290" s="10">
        <v>1100</v>
      </c>
      <c r="J2290" s="10" t="s">
        <v>17</v>
      </c>
      <c r="K2290" s="10"/>
      <c r="L2290" s="10" t="s">
        <v>18</v>
      </c>
      <c r="M2290" s="11">
        <v>1</v>
      </c>
      <c r="N2290" s="10">
        <v>1</v>
      </c>
      <c r="O2290" s="12" t="s">
        <v>7737</v>
      </c>
      <c r="P2290" s="11">
        <f ca="1">IFERROR(__xludf.DUMMYFUNCTION("COUNTA(SPLIT(Q2290,"" ""))"),165)</f>
        <v>165</v>
      </c>
      <c r="Q2290" s="11">
        <v>6</v>
      </c>
      <c r="R2290" s="11">
        <f ca="1">IFERROR(__xludf.DUMMYFUNCTION("COUNTA(SPLIT($Q2290,CHAR(10),FALSE))"),1)</f>
        <v>1</v>
      </c>
      <c r="S2290" s="2">
        <v>-1.9035930940000001</v>
      </c>
      <c r="T2290" s="2">
        <v>0.49593412999999997</v>
      </c>
      <c r="U2290" s="2">
        <v>60.01</v>
      </c>
      <c r="V2290" s="2">
        <v>11.76</v>
      </c>
      <c r="W2290" s="2">
        <v>12.67</v>
      </c>
      <c r="X2290" s="2">
        <v>12</v>
      </c>
      <c r="Y2290" s="2">
        <v>7.77</v>
      </c>
      <c r="Z2290" s="2">
        <v>9.8339999999999997E-2</v>
      </c>
      <c r="AA2290" s="2">
        <v>0.11</v>
      </c>
      <c r="AB2290" s="2">
        <v>12.250030199999999</v>
      </c>
    </row>
    <row r="2291" spans="1:28" x14ac:dyDescent="0.2">
      <c r="A2291" s="8">
        <v>4387</v>
      </c>
      <c r="B2291" s="5" t="s">
        <v>7738</v>
      </c>
      <c r="C2291" s="5" t="s">
        <v>7739</v>
      </c>
      <c r="D2291" s="5" t="s">
        <v>2855</v>
      </c>
      <c r="E2291" s="5" t="s">
        <v>7740</v>
      </c>
      <c r="F2291" s="10">
        <v>1912</v>
      </c>
      <c r="G2291" s="10" t="s">
        <v>68</v>
      </c>
      <c r="H2291" s="10"/>
      <c r="I2291" s="10">
        <v>1300</v>
      </c>
      <c r="J2291" s="10" t="s">
        <v>17</v>
      </c>
      <c r="K2291" s="10"/>
      <c r="L2291" s="10" t="s">
        <v>22</v>
      </c>
      <c r="M2291" s="11">
        <v>2</v>
      </c>
      <c r="N2291" s="10">
        <v>1.5</v>
      </c>
      <c r="O2291" s="12" t="s">
        <v>7741</v>
      </c>
      <c r="P2291" s="11">
        <f ca="1">IFERROR(__xludf.DUMMYFUNCTION("COUNTA(SPLIT(Q2291,"" ""))"),175)</f>
        <v>175</v>
      </c>
      <c r="Q2291" s="11">
        <v>7</v>
      </c>
      <c r="R2291" s="11">
        <f ca="1">IFERROR(__xludf.DUMMYFUNCTION("COUNTA(SPLIT($Q2291,CHAR(10),FALSE))"),6)</f>
        <v>6</v>
      </c>
      <c r="S2291" s="2">
        <v>-0.284406147</v>
      </c>
      <c r="T2291" s="2">
        <v>0.47283839</v>
      </c>
      <c r="U2291" s="2">
        <v>47.26</v>
      </c>
      <c r="V2291" s="2">
        <v>13.06</v>
      </c>
      <c r="W2291" s="2">
        <v>14.05</v>
      </c>
      <c r="X2291" s="2">
        <v>15</v>
      </c>
      <c r="Y2291" s="2">
        <v>9.0299999999999994</v>
      </c>
      <c r="Z2291" s="2">
        <v>0.30177999999999999</v>
      </c>
      <c r="AA2291" s="2">
        <v>0.29759000000000002</v>
      </c>
      <c r="AB2291" s="2">
        <v>15.512142900000001</v>
      </c>
    </row>
    <row r="2292" spans="1:28" x14ac:dyDescent="0.2">
      <c r="A2292" s="8">
        <v>4388</v>
      </c>
      <c r="B2292" s="5" t="s">
        <v>7742</v>
      </c>
      <c r="C2292" s="5" t="s">
        <v>7743</v>
      </c>
      <c r="D2292" s="5"/>
      <c r="E2292" s="5" t="s">
        <v>7744</v>
      </c>
      <c r="F2292" s="10">
        <v>1912</v>
      </c>
      <c r="G2292" s="10" t="s">
        <v>16</v>
      </c>
      <c r="H2292" s="10"/>
      <c r="I2292" s="10">
        <v>1100</v>
      </c>
      <c r="J2292" s="10" t="s">
        <v>17</v>
      </c>
      <c r="K2292" s="10"/>
      <c r="L2292" s="10" t="s">
        <v>22</v>
      </c>
      <c r="M2292" s="11">
        <v>2</v>
      </c>
      <c r="N2292" s="10">
        <v>1.5</v>
      </c>
      <c r="O2292" s="12" t="s">
        <v>7745</v>
      </c>
      <c r="P2292" s="11">
        <f ca="1">IFERROR(__xludf.DUMMYFUNCTION("COUNTA(SPLIT(Q2292,"" ""))"),182)</f>
        <v>182</v>
      </c>
      <c r="Q2292" s="11">
        <v>10</v>
      </c>
      <c r="R2292" s="11">
        <f ca="1">IFERROR(__xludf.DUMMYFUNCTION("COUNTA(SPLIT($Q2292,CHAR(10),FALSE))"),1)</f>
        <v>1</v>
      </c>
      <c r="S2292" s="2">
        <v>-1.38205048</v>
      </c>
      <c r="T2292" s="2">
        <v>0.46742247399999998</v>
      </c>
      <c r="U2292" s="2">
        <v>73.61</v>
      </c>
      <c r="V2292" s="2">
        <v>7.54</v>
      </c>
      <c r="W2292" s="2">
        <v>8.66</v>
      </c>
      <c r="X2292" s="2">
        <v>9</v>
      </c>
      <c r="Y2292" s="2">
        <v>8.34</v>
      </c>
      <c r="Z2292" s="2">
        <v>0.24066000000000001</v>
      </c>
      <c r="AA2292" s="2">
        <v>0.24598</v>
      </c>
      <c r="AB2292" s="2">
        <v>4.9920246959999997</v>
      </c>
    </row>
    <row r="2293" spans="1:28" x14ac:dyDescent="0.2">
      <c r="A2293" s="8">
        <v>4389</v>
      </c>
      <c r="B2293" s="5" t="s">
        <v>7746</v>
      </c>
      <c r="C2293" s="5" t="s">
        <v>7747</v>
      </c>
      <c r="D2293" s="5" t="s">
        <v>2855</v>
      </c>
      <c r="E2293" s="5" t="s">
        <v>7748</v>
      </c>
      <c r="F2293" s="10">
        <v>1912</v>
      </c>
      <c r="G2293" s="10" t="s">
        <v>16</v>
      </c>
      <c r="H2293" s="10"/>
      <c r="I2293" s="10">
        <v>1100</v>
      </c>
      <c r="J2293" s="10" t="s">
        <v>17</v>
      </c>
      <c r="K2293" s="10"/>
      <c r="L2293" s="10" t="s">
        <v>18</v>
      </c>
      <c r="M2293" s="11">
        <v>1</v>
      </c>
      <c r="N2293" s="10">
        <v>1</v>
      </c>
      <c r="O2293" s="12" t="s">
        <v>7749</v>
      </c>
      <c r="P2293" s="11">
        <f ca="1">IFERROR(__xludf.DUMMYFUNCTION("COUNTA(SPLIT(Q2293,"" ""))"),174)</f>
        <v>174</v>
      </c>
      <c r="Q2293" s="11">
        <v>9</v>
      </c>
      <c r="R2293" s="11">
        <f ca="1">IFERROR(__xludf.DUMMYFUNCTION("COUNTA(SPLIT($Q2293,CHAR(10),FALSE))"),1)</f>
        <v>1</v>
      </c>
      <c r="S2293" s="2">
        <v>-0.84138289799999999</v>
      </c>
      <c r="T2293" s="2">
        <v>0.45899721700000001</v>
      </c>
      <c r="U2293" s="2">
        <v>63.77</v>
      </c>
      <c r="V2293" s="2">
        <v>9.31</v>
      </c>
      <c r="W2293" s="2">
        <v>9.92</v>
      </c>
      <c r="X2293" s="2">
        <v>10</v>
      </c>
      <c r="Y2293" s="2">
        <v>7.45</v>
      </c>
      <c r="Z2293" s="2">
        <v>0.12157999999999999</v>
      </c>
      <c r="AA2293" s="2">
        <v>0.12496</v>
      </c>
      <c r="AB2293" s="2">
        <v>18.09419565</v>
      </c>
    </row>
    <row r="2294" spans="1:28" x14ac:dyDescent="0.2">
      <c r="A2294" s="8">
        <v>4390</v>
      </c>
      <c r="B2294" s="5" t="s">
        <v>7750</v>
      </c>
      <c r="C2294" s="5" t="s">
        <v>7751</v>
      </c>
      <c r="D2294" s="5"/>
      <c r="E2294" s="5" t="s">
        <v>656</v>
      </c>
      <c r="F2294" s="10">
        <v>1912</v>
      </c>
      <c r="G2294" s="10" t="s">
        <v>16</v>
      </c>
      <c r="H2294" s="10"/>
      <c r="I2294" s="10">
        <v>1300</v>
      </c>
      <c r="J2294" s="10" t="s">
        <v>17</v>
      </c>
      <c r="K2294" s="10"/>
      <c r="L2294" s="10" t="s">
        <v>18</v>
      </c>
      <c r="M2294" s="11">
        <v>1</v>
      </c>
      <c r="N2294" s="10">
        <v>1</v>
      </c>
      <c r="O2294" s="12" t="s">
        <v>7752</v>
      </c>
      <c r="P2294" s="11">
        <f ca="1">IFERROR(__xludf.DUMMYFUNCTION("COUNTA(SPLIT(Q2294,"" ""))"),188)</f>
        <v>188</v>
      </c>
      <c r="Q2294" s="11">
        <v>8</v>
      </c>
      <c r="R2294" s="11">
        <f ca="1">IFERROR(__xludf.DUMMYFUNCTION("COUNTA(SPLIT($Q2294,CHAR(10),FALSE))"),2)</f>
        <v>2</v>
      </c>
      <c r="S2294" s="2">
        <v>-0.86396990399999996</v>
      </c>
      <c r="T2294" s="2">
        <v>0.48138547599999998</v>
      </c>
      <c r="U2294" s="2">
        <v>55.58</v>
      </c>
      <c r="V2294" s="2">
        <v>11.47</v>
      </c>
      <c r="W2294" s="2">
        <v>13.4</v>
      </c>
      <c r="X2294" s="2">
        <v>12</v>
      </c>
      <c r="Y2294" s="2">
        <v>8.4499999999999993</v>
      </c>
      <c r="Z2294" s="2">
        <v>0.21329999999999999</v>
      </c>
      <c r="AA2294" s="2">
        <v>0.19506999999999999</v>
      </c>
      <c r="AB2294" s="2">
        <v>8.3913300139999993</v>
      </c>
    </row>
    <row r="2295" spans="1:28" x14ac:dyDescent="0.2">
      <c r="A2295" s="8">
        <v>4391</v>
      </c>
      <c r="B2295" s="5" t="s">
        <v>7753</v>
      </c>
      <c r="C2295" s="5" t="s">
        <v>7754</v>
      </c>
      <c r="D2295" s="5"/>
      <c r="E2295" s="5" t="s">
        <v>7755</v>
      </c>
      <c r="F2295" s="10">
        <v>1912</v>
      </c>
      <c r="G2295" s="10" t="s">
        <v>68</v>
      </c>
      <c r="H2295" s="10"/>
      <c r="I2295" s="10">
        <v>1300</v>
      </c>
      <c r="J2295" s="10" t="s">
        <v>17</v>
      </c>
      <c r="K2295" s="10"/>
      <c r="L2295" s="10" t="s">
        <v>18</v>
      </c>
      <c r="M2295" s="11">
        <v>1</v>
      </c>
      <c r="N2295" s="10">
        <v>1</v>
      </c>
      <c r="O2295" s="12" t="s">
        <v>7756</v>
      </c>
      <c r="P2295" s="11">
        <f ca="1">IFERROR(__xludf.DUMMYFUNCTION("COUNTA(SPLIT(Q2295,"" ""))"),186)</f>
        <v>186</v>
      </c>
      <c r="Q2295" s="11">
        <v>8</v>
      </c>
      <c r="R2295" s="11">
        <f ca="1">IFERROR(__xludf.DUMMYFUNCTION("COUNTA(SPLIT($Q2295,CHAR(10),FALSE))"),1)</f>
        <v>1</v>
      </c>
      <c r="S2295" s="2">
        <v>-2.9118219120000002</v>
      </c>
      <c r="T2295" s="2">
        <v>0.51285781200000002</v>
      </c>
      <c r="U2295" s="2">
        <v>59.6</v>
      </c>
      <c r="V2295" s="2">
        <v>10.25</v>
      </c>
      <c r="W2295" s="2">
        <v>10.199999999999999</v>
      </c>
      <c r="X2295" s="2">
        <v>11</v>
      </c>
      <c r="Y2295" s="2">
        <v>7.49</v>
      </c>
      <c r="Z2295" s="2">
        <v>0.23180000000000001</v>
      </c>
      <c r="AA2295" s="2">
        <v>0.21454999999999999</v>
      </c>
      <c r="AB2295" s="2">
        <v>14.38287047</v>
      </c>
    </row>
    <row r="2296" spans="1:28" x14ac:dyDescent="0.2">
      <c r="A2296" s="8">
        <v>4392</v>
      </c>
      <c r="B2296" s="5" t="s">
        <v>7757</v>
      </c>
      <c r="C2296" s="5" t="s">
        <v>7758</v>
      </c>
      <c r="D2296" s="5" t="s">
        <v>7759</v>
      </c>
      <c r="E2296" s="5" t="s">
        <v>7760</v>
      </c>
      <c r="F2296" s="10">
        <v>1912</v>
      </c>
      <c r="G2296" s="10" t="s">
        <v>68</v>
      </c>
      <c r="H2296" s="10"/>
      <c r="I2296" s="10">
        <v>1100</v>
      </c>
      <c r="J2296" s="10" t="s">
        <v>17</v>
      </c>
      <c r="K2296" s="10"/>
      <c r="L2296" s="10" t="s">
        <v>18</v>
      </c>
      <c r="M2296" s="11">
        <v>1</v>
      </c>
      <c r="N2296" s="10">
        <v>1</v>
      </c>
      <c r="O2296" s="12" t="s">
        <v>7761</v>
      </c>
      <c r="P2296" s="11">
        <f ca="1">IFERROR(__xludf.DUMMYFUNCTION("COUNTA(SPLIT(Q2296,"" ""))"),179)</f>
        <v>179</v>
      </c>
      <c r="Q2296" s="11">
        <v>7</v>
      </c>
      <c r="R2296" s="11">
        <f ca="1">IFERROR(__xludf.DUMMYFUNCTION("COUNTA(SPLIT($Q2296,CHAR(10),FALSE))"),1)</f>
        <v>1</v>
      </c>
      <c r="S2296" s="2">
        <v>-0.80238472699999996</v>
      </c>
      <c r="T2296" s="2">
        <v>0.46399155199999997</v>
      </c>
      <c r="U2296" s="2">
        <v>55.72</v>
      </c>
      <c r="V2296" s="2">
        <v>11.88</v>
      </c>
      <c r="W2296" s="2">
        <v>13.08</v>
      </c>
      <c r="X2296" s="2">
        <v>13</v>
      </c>
      <c r="Y2296" s="2">
        <v>8.51</v>
      </c>
      <c r="Z2296" s="2">
        <v>0.19700000000000001</v>
      </c>
      <c r="AA2296" s="2">
        <v>0.19547999999999999</v>
      </c>
      <c r="AB2296" s="2">
        <v>14.80217717</v>
      </c>
    </row>
    <row r="2297" spans="1:28" x14ac:dyDescent="0.2">
      <c r="A2297" s="8">
        <v>4393</v>
      </c>
      <c r="B2297" s="5" t="s">
        <v>7762</v>
      </c>
      <c r="C2297" s="5" t="s">
        <v>7763</v>
      </c>
      <c r="D2297" s="5"/>
      <c r="E2297" s="5" t="s">
        <v>7764</v>
      </c>
      <c r="F2297" s="10">
        <v>1912</v>
      </c>
      <c r="G2297" s="10" t="s">
        <v>68</v>
      </c>
      <c r="H2297" s="10"/>
      <c r="I2297" s="10">
        <v>900</v>
      </c>
      <c r="J2297" s="10" t="s">
        <v>17</v>
      </c>
      <c r="K2297" s="10"/>
      <c r="L2297" s="10" t="s">
        <v>18</v>
      </c>
      <c r="M2297" s="11">
        <v>1</v>
      </c>
      <c r="N2297" s="10">
        <v>1</v>
      </c>
      <c r="O2297" s="12" t="s">
        <v>7765</v>
      </c>
      <c r="P2297" s="11">
        <f ca="1">IFERROR(__xludf.DUMMYFUNCTION("COUNTA(SPLIT(Q2297,"" ""))"),189)</f>
        <v>189</v>
      </c>
      <c r="Q2297" s="11">
        <v>10</v>
      </c>
      <c r="R2297" s="11">
        <f ca="1">IFERROR(__xludf.DUMMYFUNCTION("COUNTA(SPLIT($Q2297,CHAR(10),FALSE))"),1)</f>
        <v>1</v>
      </c>
      <c r="S2297" s="2">
        <v>-2.483672957</v>
      </c>
      <c r="T2297" s="2">
        <v>0.54386487999999999</v>
      </c>
      <c r="U2297" s="2">
        <v>64.56</v>
      </c>
      <c r="V2297" s="2">
        <v>8.9499999999999993</v>
      </c>
      <c r="W2297" s="2">
        <v>9.1199999999999992</v>
      </c>
      <c r="X2297" s="2">
        <v>11</v>
      </c>
      <c r="Y2297" s="2">
        <v>8.75</v>
      </c>
      <c r="Z2297" s="2">
        <v>0.27662999999999999</v>
      </c>
      <c r="AA2297" s="2">
        <v>0.26433000000000001</v>
      </c>
      <c r="AB2297" s="2">
        <v>16.123095549999999</v>
      </c>
    </row>
    <row r="2298" spans="1:28" x14ac:dyDescent="0.2">
      <c r="A2298" s="8">
        <v>4395</v>
      </c>
      <c r="B2298" s="5" t="s">
        <v>7766</v>
      </c>
      <c r="C2298" s="5" t="s">
        <v>7767</v>
      </c>
      <c r="D2298" s="5" t="s">
        <v>7714</v>
      </c>
      <c r="E2298" s="5" t="s">
        <v>7768</v>
      </c>
      <c r="F2298" s="10">
        <v>1912</v>
      </c>
      <c r="G2298" s="10" t="s">
        <v>68</v>
      </c>
      <c r="H2298" s="10"/>
      <c r="I2298" s="10">
        <v>1100</v>
      </c>
      <c r="J2298" s="10" t="s">
        <v>17</v>
      </c>
      <c r="K2298" s="10"/>
      <c r="L2298" s="10" t="s">
        <v>18</v>
      </c>
      <c r="M2298" s="11">
        <v>1</v>
      </c>
      <c r="N2298" s="10">
        <v>1</v>
      </c>
      <c r="O2298" s="12" t="s">
        <v>7769</v>
      </c>
      <c r="P2298" s="11">
        <f ca="1">IFERROR(__xludf.DUMMYFUNCTION("COUNTA(SPLIT(Q2298,"" ""))"),169)</f>
        <v>169</v>
      </c>
      <c r="Q2298" s="11">
        <v>5</v>
      </c>
      <c r="R2298" s="11">
        <f ca="1">IFERROR(__xludf.DUMMYFUNCTION("COUNTA(SPLIT($Q2298,CHAR(10),FALSE))"),1)</f>
        <v>1</v>
      </c>
      <c r="S2298" s="2">
        <v>-0.85347217399999997</v>
      </c>
      <c r="T2298" s="2">
        <v>0.48990076100000002</v>
      </c>
      <c r="U2298" s="2">
        <v>49.92</v>
      </c>
      <c r="V2298" s="2">
        <v>14.79</v>
      </c>
      <c r="W2298" s="2">
        <v>17.93</v>
      </c>
      <c r="X2298" s="2">
        <v>12</v>
      </c>
      <c r="Y2298" s="2">
        <v>7.92</v>
      </c>
      <c r="Z2298" s="2">
        <v>0.22201000000000001</v>
      </c>
      <c r="AA2298" s="2">
        <v>0.21859999999999999</v>
      </c>
      <c r="AB2298" s="2">
        <v>2.9122666920000002</v>
      </c>
    </row>
    <row r="2299" spans="1:28" x14ac:dyDescent="0.2">
      <c r="A2299" s="8">
        <v>4396</v>
      </c>
      <c r="B2299" s="5" t="s">
        <v>7770</v>
      </c>
      <c r="C2299" s="5" t="s">
        <v>7771</v>
      </c>
      <c r="D2299" s="5" t="s">
        <v>7772</v>
      </c>
      <c r="E2299" s="5" t="s">
        <v>7773</v>
      </c>
      <c r="F2299" s="10">
        <v>1912</v>
      </c>
      <c r="G2299" s="10" t="s">
        <v>16</v>
      </c>
      <c r="H2299" s="10"/>
      <c r="I2299" s="10">
        <v>700</v>
      </c>
      <c r="J2299" s="10" t="s">
        <v>17</v>
      </c>
      <c r="K2299" s="10"/>
      <c r="L2299" s="10" t="s">
        <v>18</v>
      </c>
      <c r="M2299" s="11">
        <v>1</v>
      </c>
      <c r="N2299" s="10">
        <v>1</v>
      </c>
      <c r="O2299" s="12" t="s">
        <v>7774</v>
      </c>
      <c r="P2299" s="11">
        <f ca="1">IFERROR(__xludf.DUMMYFUNCTION("COUNTA(SPLIT(Q2299,"" ""))"),193)</f>
        <v>193</v>
      </c>
      <c r="Q2299" s="11">
        <v>14</v>
      </c>
      <c r="R2299" s="11">
        <f ca="1">IFERROR(__xludf.DUMMYFUNCTION("COUNTA(SPLIT($Q2299,CHAR(10),FALSE))"),7)</f>
        <v>7</v>
      </c>
      <c r="S2299" s="2">
        <v>-0.64250348199999996</v>
      </c>
      <c r="T2299" s="2">
        <v>0.48919602899999998</v>
      </c>
      <c r="U2299" s="2">
        <v>82.66</v>
      </c>
      <c r="V2299" s="2">
        <v>5.09</v>
      </c>
      <c r="W2299" s="2">
        <v>4.99</v>
      </c>
      <c r="X2299" s="2">
        <v>8</v>
      </c>
      <c r="Y2299" s="2">
        <v>6.49</v>
      </c>
      <c r="Z2299" s="2">
        <v>0.14574000000000001</v>
      </c>
      <c r="AA2299" s="2">
        <v>0.12664</v>
      </c>
      <c r="AB2299" s="2">
        <v>20.453247780000002</v>
      </c>
    </row>
    <row r="2300" spans="1:28" x14ac:dyDescent="0.2">
      <c r="A2300" s="8">
        <v>4398</v>
      </c>
      <c r="B2300" s="5" t="s">
        <v>7775</v>
      </c>
      <c r="C2300" s="5" t="s">
        <v>7776</v>
      </c>
      <c r="D2300" s="5" t="s">
        <v>7220</v>
      </c>
      <c r="E2300" s="5" t="s">
        <v>7777</v>
      </c>
      <c r="F2300" s="10">
        <v>1912</v>
      </c>
      <c r="G2300" s="10" t="s">
        <v>16</v>
      </c>
      <c r="H2300" s="10"/>
      <c r="I2300" s="10">
        <v>900</v>
      </c>
      <c r="J2300" s="10" t="s">
        <v>17</v>
      </c>
      <c r="K2300" s="10"/>
      <c r="L2300" s="10" t="s">
        <v>18</v>
      </c>
      <c r="M2300" s="11">
        <v>1</v>
      </c>
      <c r="N2300" s="10">
        <v>1</v>
      </c>
      <c r="O2300" s="12" t="s">
        <v>7778</v>
      </c>
      <c r="P2300" s="11">
        <f ca="1">IFERROR(__xludf.DUMMYFUNCTION("COUNTA(SPLIT(Q2300,"" ""))"),183)</f>
        <v>183</v>
      </c>
      <c r="Q2300" s="11">
        <v>10</v>
      </c>
      <c r="R2300" s="11">
        <f ca="1">IFERROR(__xludf.DUMMYFUNCTION("COUNTA(SPLIT($Q2300,CHAR(10),FALSE))"),4)</f>
        <v>4</v>
      </c>
      <c r="S2300" s="2">
        <v>0.10964202000000001</v>
      </c>
      <c r="T2300" s="2">
        <v>0.481007621</v>
      </c>
      <c r="U2300" s="2">
        <v>86.06</v>
      </c>
      <c r="V2300" s="2">
        <v>5.9</v>
      </c>
      <c r="W2300" s="2">
        <v>6.42</v>
      </c>
      <c r="X2300" s="2">
        <v>5</v>
      </c>
      <c r="Y2300" s="2">
        <v>5.75</v>
      </c>
      <c r="Z2300" s="2">
        <v>-6.4799999999999996E-3</v>
      </c>
      <c r="AA2300" s="2">
        <v>-7.8499999999999993E-3</v>
      </c>
      <c r="AB2300" s="2">
        <v>20.031916599999999</v>
      </c>
    </row>
    <row r="2301" spans="1:28" x14ac:dyDescent="0.2">
      <c r="A2301" s="8">
        <v>4399</v>
      </c>
      <c r="B2301" s="5" t="s">
        <v>7779</v>
      </c>
      <c r="C2301" s="5" t="s">
        <v>7780</v>
      </c>
      <c r="D2301" s="5" t="s">
        <v>6340</v>
      </c>
      <c r="E2301" s="5" t="s">
        <v>6341</v>
      </c>
      <c r="F2301" s="10">
        <v>1912</v>
      </c>
      <c r="G2301" s="10" t="s">
        <v>16</v>
      </c>
      <c r="H2301" s="10"/>
      <c r="I2301" s="10">
        <v>1300</v>
      </c>
      <c r="J2301" s="10" t="s">
        <v>17</v>
      </c>
      <c r="K2301" s="10"/>
      <c r="L2301" s="10" t="s">
        <v>18</v>
      </c>
      <c r="M2301" s="11">
        <v>1</v>
      </c>
      <c r="N2301" s="10">
        <v>1</v>
      </c>
      <c r="O2301" s="12" t="s">
        <v>7781</v>
      </c>
      <c r="P2301" s="11">
        <f ca="1">IFERROR(__xludf.DUMMYFUNCTION("COUNTA(SPLIT(Q2301,"" ""))"),178)</f>
        <v>178</v>
      </c>
      <c r="Q2301" s="11">
        <v>6</v>
      </c>
      <c r="R2301" s="11">
        <f ca="1">IFERROR(__xludf.DUMMYFUNCTION("COUNTA(SPLIT($Q2301,CHAR(10),FALSE))"),2)</f>
        <v>2</v>
      </c>
      <c r="S2301" s="2">
        <v>-1.560953864</v>
      </c>
      <c r="T2301" s="2">
        <v>0.49736676699999999</v>
      </c>
      <c r="U2301" s="2">
        <v>54.26</v>
      </c>
      <c r="V2301" s="2">
        <v>13.23</v>
      </c>
      <c r="W2301" s="2">
        <v>15.15</v>
      </c>
      <c r="X2301" s="2">
        <v>11</v>
      </c>
      <c r="Y2301" s="2">
        <v>7.31</v>
      </c>
      <c r="Z2301" s="2">
        <v>0.20752999999999999</v>
      </c>
      <c r="AA2301" s="2">
        <v>0.19589000000000001</v>
      </c>
      <c r="AB2301" s="2">
        <v>6.6788459099999997</v>
      </c>
    </row>
    <row r="2302" spans="1:28" x14ac:dyDescent="0.2">
      <c r="A2302" s="8">
        <v>4400</v>
      </c>
      <c r="B2302" s="5" t="s">
        <v>7782</v>
      </c>
      <c r="C2302" s="5" t="s">
        <v>7783</v>
      </c>
      <c r="D2302" s="5" t="s">
        <v>2855</v>
      </c>
      <c r="E2302" s="5" t="s">
        <v>7784</v>
      </c>
      <c r="F2302" s="10">
        <v>1912</v>
      </c>
      <c r="G2302" s="10" t="s">
        <v>68</v>
      </c>
      <c r="H2302" s="10"/>
      <c r="I2302" s="10">
        <v>1300</v>
      </c>
      <c r="J2302" s="10" t="s">
        <v>17</v>
      </c>
      <c r="K2302" s="10"/>
      <c r="L2302" s="10" t="s">
        <v>18</v>
      </c>
      <c r="M2302" s="11">
        <v>1</v>
      </c>
      <c r="N2302" s="10">
        <v>1</v>
      </c>
      <c r="O2302" s="12" t="s">
        <v>7785</v>
      </c>
      <c r="P2302" s="11">
        <f ca="1">IFERROR(__xludf.DUMMYFUNCTION("COUNTA(SPLIT(Q2302,"" ""))"),157)</f>
        <v>157</v>
      </c>
      <c r="Q2302" s="11">
        <v>7</v>
      </c>
      <c r="R2302" s="11">
        <f ca="1">IFERROR(__xludf.DUMMYFUNCTION("COUNTA(SPLIT($Q2302,CHAR(10),FALSE))"),2)</f>
        <v>2</v>
      </c>
      <c r="S2302" s="2">
        <v>-0.95240865299999999</v>
      </c>
      <c r="T2302" s="2">
        <v>0.49245529799999999</v>
      </c>
      <c r="U2302" s="2">
        <v>58.52</v>
      </c>
      <c r="V2302" s="2">
        <v>12.3</v>
      </c>
      <c r="W2302" s="2">
        <v>14.23</v>
      </c>
      <c r="X2302" s="2">
        <v>11</v>
      </c>
      <c r="Y2302" s="2">
        <v>9.02</v>
      </c>
      <c r="Z2302" s="2">
        <v>0.33449000000000001</v>
      </c>
      <c r="AA2302" s="2">
        <v>0.37043999999999999</v>
      </c>
      <c r="AB2302" s="2">
        <v>13.998812429999999</v>
      </c>
    </row>
    <row r="2303" spans="1:28" x14ac:dyDescent="0.2">
      <c r="A2303" s="8">
        <v>4401</v>
      </c>
      <c r="B2303" s="5" t="s">
        <v>7786</v>
      </c>
      <c r="C2303" s="5" t="s">
        <v>7787</v>
      </c>
      <c r="D2303" s="5" t="s">
        <v>2855</v>
      </c>
      <c r="E2303" s="5" t="s">
        <v>7788</v>
      </c>
      <c r="F2303" s="10">
        <v>1912</v>
      </c>
      <c r="G2303" s="10" t="s">
        <v>68</v>
      </c>
      <c r="H2303" s="10"/>
      <c r="I2303" s="10">
        <v>700</v>
      </c>
      <c r="J2303" s="10" t="s">
        <v>17</v>
      </c>
      <c r="K2303" s="10"/>
      <c r="L2303" s="10" t="s">
        <v>22</v>
      </c>
      <c r="M2303" s="11">
        <v>2</v>
      </c>
      <c r="N2303" s="10">
        <v>1.5</v>
      </c>
      <c r="O2303" s="12" t="s">
        <v>7789</v>
      </c>
      <c r="P2303" s="11">
        <f ca="1">IFERROR(__xludf.DUMMYFUNCTION("COUNTA(SPLIT(Q2303,"" ""))"),171)</f>
        <v>171</v>
      </c>
      <c r="Q2303" s="11">
        <v>13</v>
      </c>
      <c r="R2303" s="11">
        <f ca="1">IFERROR(__xludf.DUMMYFUNCTION("COUNTA(SPLIT($Q2303,CHAR(10),FALSE))"),1)</f>
        <v>1</v>
      </c>
      <c r="S2303" s="2">
        <v>-0.115975286</v>
      </c>
      <c r="T2303" s="2">
        <v>0.47832090599999999</v>
      </c>
      <c r="U2303" s="2">
        <v>67.489999999999995</v>
      </c>
      <c r="V2303" s="2">
        <v>7.13</v>
      </c>
      <c r="W2303" s="2">
        <v>6.47</v>
      </c>
      <c r="X2303" s="2">
        <v>10</v>
      </c>
      <c r="Y2303" s="2">
        <v>7.23</v>
      </c>
      <c r="Z2303" s="2">
        <v>0.28727000000000003</v>
      </c>
      <c r="AA2303" s="2">
        <v>0.27993000000000001</v>
      </c>
      <c r="AB2303" s="2">
        <v>17.133390370000001</v>
      </c>
    </row>
    <row r="2304" spans="1:28" x14ac:dyDescent="0.2">
      <c r="A2304" s="8">
        <v>4402</v>
      </c>
      <c r="B2304" s="5" t="s">
        <v>7790</v>
      </c>
      <c r="C2304" s="5" t="s">
        <v>7791</v>
      </c>
      <c r="D2304" s="5" t="s">
        <v>7792</v>
      </c>
      <c r="E2304" s="5" t="s">
        <v>7793</v>
      </c>
      <c r="F2304" s="10">
        <v>1911</v>
      </c>
      <c r="G2304" s="10" t="s">
        <v>68</v>
      </c>
      <c r="H2304" s="10"/>
      <c r="I2304" s="10">
        <v>1300</v>
      </c>
      <c r="J2304" s="10" t="s">
        <v>17</v>
      </c>
      <c r="K2304" s="10"/>
      <c r="L2304" s="10" t="s">
        <v>18</v>
      </c>
      <c r="M2304" s="11">
        <v>1</v>
      </c>
      <c r="N2304" s="10">
        <v>1</v>
      </c>
      <c r="O2304" s="12" t="s">
        <v>7794</v>
      </c>
      <c r="P2304" s="11">
        <f ca="1">IFERROR(__xludf.DUMMYFUNCTION("COUNTA(SPLIT(Q2304,"" ""))"),171)</f>
        <v>171</v>
      </c>
      <c r="Q2304" s="11">
        <v>6</v>
      </c>
      <c r="R2304" s="11">
        <f ca="1">IFERROR(__xludf.DUMMYFUNCTION("COUNTA(SPLIT($Q2304,CHAR(10),FALSE))"),1)</f>
        <v>1</v>
      </c>
      <c r="S2304" s="2">
        <v>-2.629911737</v>
      </c>
      <c r="T2304" s="2">
        <v>0.50541217900000002</v>
      </c>
      <c r="U2304" s="2">
        <v>43.83</v>
      </c>
      <c r="V2304" s="2">
        <v>14.23</v>
      </c>
      <c r="W2304" s="2">
        <v>15.96</v>
      </c>
      <c r="X2304" s="2">
        <v>15</v>
      </c>
      <c r="Y2304" s="2">
        <v>9.76</v>
      </c>
      <c r="Z2304" s="2">
        <v>0.34676000000000001</v>
      </c>
      <c r="AA2304" s="2">
        <v>0.34531000000000001</v>
      </c>
      <c r="AB2304" s="2">
        <v>6.2886092290000004</v>
      </c>
    </row>
    <row r="2305" spans="1:28" x14ac:dyDescent="0.2">
      <c r="A2305" s="8">
        <v>4403</v>
      </c>
      <c r="B2305" s="5" t="s">
        <v>7795</v>
      </c>
      <c r="C2305" s="5" t="s">
        <v>7796</v>
      </c>
      <c r="D2305" s="5" t="s">
        <v>7797</v>
      </c>
      <c r="E2305" s="5" t="s">
        <v>7798</v>
      </c>
      <c r="F2305" s="10">
        <v>1911</v>
      </c>
      <c r="G2305" s="10" t="s">
        <v>16</v>
      </c>
      <c r="H2305" s="10"/>
      <c r="I2305" s="10">
        <v>1100</v>
      </c>
      <c r="J2305" s="10" t="s">
        <v>51</v>
      </c>
      <c r="K2305" s="10"/>
      <c r="L2305" s="10" t="s">
        <v>18</v>
      </c>
      <c r="M2305" s="11">
        <v>1</v>
      </c>
      <c r="N2305" s="10">
        <v>1</v>
      </c>
      <c r="O2305" s="12" t="s">
        <v>7799</v>
      </c>
      <c r="P2305" s="11">
        <f ca="1">IFERROR(__xludf.DUMMYFUNCTION("COUNTA(SPLIT(Q2305,"" ""))"),195)</f>
        <v>195</v>
      </c>
      <c r="Q2305" s="11">
        <v>5</v>
      </c>
      <c r="R2305" s="11">
        <f ca="1">IFERROR(__xludf.DUMMYFUNCTION("COUNTA(SPLIT($Q2305,CHAR(10),FALSE))"),1)</f>
        <v>1</v>
      </c>
      <c r="S2305" s="2">
        <v>-0.39649143100000001</v>
      </c>
      <c r="T2305" s="2">
        <v>0.47860314700000001</v>
      </c>
      <c r="U2305" s="2">
        <v>63.22</v>
      </c>
      <c r="V2305" s="2">
        <v>12.52</v>
      </c>
      <c r="W2305" s="2">
        <v>13.82</v>
      </c>
      <c r="X2305" s="2">
        <v>12</v>
      </c>
      <c r="Y2305" s="2">
        <v>6.63</v>
      </c>
      <c r="Z2305" s="2">
        <v>8.4650000000000003E-2</v>
      </c>
      <c r="AA2305" s="2">
        <v>8.763E-2</v>
      </c>
      <c r="AB2305" s="2">
        <v>20.238212269999998</v>
      </c>
    </row>
    <row r="2306" spans="1:28" x14ac:dyDescent="0.2">
      <c r="A2306" s="8">
        <v>4404</v>
      </c>
      <c r="B2306" s="5" t="s">
        <v>7795</v>
      </c>
      <c r="C2306" s="5" t="s">
        <v>7800</v>
      </c>
      <c r="D2306" s="5" t="s">
        <v>7797</v>
      </c>
      <c r="E2306" s="5" t="s">
        <v>7798</v>
      </c>
      <c r="F2306" s="10">
        <v>1911</v>
      </c>
      <c r="G2306" s="10" t="s">
        <v>16</v>
      </c>
      <c r="H2306" s="10"/>
      <c r="I2306" s="10">
        <v>700</v>
      </c>
      <c r="J2306" s="10" t="s">
        <v>51</v>
      </c>
      <c r="K2306" s="10"/>
      <c r="L2306" s="10" t="s">
        <v>22</v>
      </c>
      <c r="M2306" s="11">
        <v>2</v>
      </c>
      <c r="N2306" s="10">
        <v>1.5</v>
      </c>
      <c r="O2306" s="12" t="s">
        <v>7801</v>
      </c>
      <c r="P2306" s="11">
        <f ca="1">IFERROR(__xludf.DUMMYFUNCTION("COUNTA(SPLIT(Q2306,"" ""))"),137)</f>
        <v>137</v>
      </c>
      <c r="Q2306" s="11">
        <v>15</v>
      </c>
      <c r="R2306" s="11">
        <f ca="1">IFERROR(__xludf.DUMMYFUNCTION("COUNTA(SPLIT($Q2306,CHAR(10),FALSE))"),7)</f>
        <v>7</v>
      </c>
      <c r="S2306" s="2">
        <v>0.14580142800000001</v>
      </c>
      <c r="T2306" s="2">
        <v>0.51735633999999997</v>
      </c>
      <c r="U2306" s="2">
        <v>92.37</v>
      </c>
      <c r="V2306" s="2">
        <v>2.73</v>
      </c>
      <c r="W2306" s="2">
        <v>0.54</v>
      </c>
      <c r="X2306" s="2">
        <v>6</v>
      </c>
      <c r="Y2306" s="2">
        <v>5.1100000000000003</v>
      </c>
      <c r="Z2306" s="2">
        <v>5.2269999999999997E-2</v>
      </c>
      <c r="AA2306" s="2">
        <v>8.6379999999999998E-2</v>
      </c>
      <c r="AB2306" s="2">
        <v>26.971315430000001</v>
      </c>
    </row>
    <row r="2307" spans="1:28" x14ac:dyDescent="0.2">
      <c r="A2307" s="8">
        <v>4405</v>
      </c>
      <c r="B2307" s="5" t="s">
        <v>7802</v>
      </c>
      <c r="C2307" s="5" t="s">
        <v>7803</v>
      </c>
      <c r="D2307" s="5" t="s">
        <v>7714</v>
      </c>
      <c r="E2307" s="5" t="s">
        <v>7804</v>
      </c>
      <c r="F2307" s="10">
        <v>1911</v>
      </c>
      <c r="G2307" s="10" t="s">
        <v>68</v>
      </c>
      <c r="H2307" s="10"/>
      <c r="I2307" s="10">
        <v>1100</v>
      </c>
      <c r="J2307" s="10" t="s">
        <v>17</v>
      </c>
      <c r="K2307" s="10"/>
      <c r="L2307" s="10" t="s">
        <v>18</v>
      </c>
      <c r="M2307" s="11">
        <v>1</v>
      </c>
      <c r="N2307" s="10">
        <v>1</v>
      </c>
      <c r="O2307" s="12" t="s">
        <v>7805</v>
      </c>
      <c r="P2307" s="11">
        <f ca="1">IFERROR(__xludf.DUMMYFUNCTION("COUNTA(SPLIT(Q2307,"" ""))"),161)</f>
        <v>161</v>
      </c>
      <c r="Q2307" s="11">
        <v>7</v>
      </c>
      <c r="R2307" s="11">
        <f ca="1">IFERROR(__xludf.DUMMYFUNCTION("COUNTA(SPLIT($Q2307,CHAR(10),FALSE))"),1)</f>
        <v>1</v>
      </c>
      <c r="S2307" s="2">
        <v>-1.868831651</v>
      </c>
      <c r="T2307" s="2">
        <v>0.47327840100000002</v>
      </c>
      <c r="U2307" s="2">
        <v>74.53</v>
      </c>
      <c r="V2307" s="2">
        <v>7.9</v>
      </c>
      <c r="W2307" s="2">
        <v>7.51</v>
      </c>
      <c r="X2307" s="2">
        <v>9</v>
      </c>
      <c r="Y2307" s="2">
        <v>7.76</v>
      </c>
      <c r="Z2307" s="2">
        <v>8.8499999999999995E-2</v>
      </c>
      <c r="AA2307" s="2">
        <v>0.11659</v>
      </c>
      <c r="AB2307" s="2">
        <v>21.101792159999999</v>
      </c>
    </row>
    <row r="2308" spans="1:28" x14ac:dyDescent="0.2">
      <c r="A2308" s="8">
        <v>4406</v>
      </c>
      <c r="B2308" s="5" t="s">
        <v>7806</v>
      </c>
      <c r="C2308" s="5" t="s">
        <v>7807</v>
      </c>
      <c r="D2308" s="5" t="s">
        <v>7797</v>
      </c>
      <c r="E2308" s="5" t="s">
        <v>7798</v>
      </c>
      <c r="F2308" s="10">
        <v>1911</v>
      </c>
      <c r="G2308" s="10" t="s">
        <v>16</v>
      </c>
      <c r="H2308" s="10"/>
      <c r="I2308" s="10">
        <v>900</v>
      </c>
      <c r="J2308" s="10" t="s">
        <v>51</v>
      </c>
      <c r="K2308" s="10"/>
      <c r="L2308" s="10" t="s">
        <v>22</v>
      </c>
      <c r="M2308" s="11">
        <v>2</v>
      </c>
      <c r="N2308" s="10">
        <v>1.5</v>
      </c>
      <c r="O2308" s="12" t="s">
        <v>7808</v>
      </c>
      <c r="P2308" s="11">
        <f ca="1">IFERROR(__xludf.DUMMYFUNCTION("COUNTA(SPLIT(Q2308,"" ""))"),195)</f>
        <v>195</v>
      </c>
      <c r="Q2308" s="11">
        <v>11</v>
      </c>
      <c r="R2308" s="11">
        <f ca="1">IFERROR(__xludf.DUMMYFUNCTION("COUNTA(SPLIT($Q2308,CHAR(10),FALSE))"),1)</f>
        <v>1</v>
      </c>
      <c r="S2308" s="2">
        <v>-1.849974037</v>
      </c>
      <c r="T2308" s="2">
        <v>0.49068056900000001</v>
      </c>
      <c r="U2308" s="2">
        <v>66.5</v>
      </c>
      <c r="V2308" s="2">
        <v>8.39</v>
      </c>
      <c r="W2308" s="2">
        <v>8.5399999999999991</v>
      </c>
      <c r="X2308" s="2">
        <v>10</v>
      </c>
      <c r="Y2308" s="2">
        <v>7.59</v>
      </c>
      <c r="Z2308" s="2">
        <v>0.27054</v>
      </c>
      <c r="AA2308" s="2">
        <v>0.26500000000000001</v>
      </c>
      <c r="AB2308" s="2">
        <v>15.23681019</v>
      </c>
    </row>
    <row r="2309" spans="1:28" x14ac:dyDescent="0.2">
      <c r="A2309" s="8">
        <v>4408</v>
      </c>
      <c r="B2309" s="5" t="s">
        <v>7809</v>
      </c>
      <c r="C2309" s="5" t="s">
        <v>7810</v>
      </c>
      <c r="D2309" s="5" t="s">
        <v>2855</v>
      </c>
      <c r="E2309" s="5" t="s">
        <v>7811</v>
      </c>
      <c r="F2309" s="10">
        <v>1911</v>
      </c>
      <c r="G2309" s="10" t="s">
        <v>16</v>
      </c>
      <c r="H2309" s="10"/>
      <c r="I2309" s="10">
        <v>500</v>
      </c>
      <c r="J2309" s="10" t="s">
        <v>51</v>
      </c>
      <c r="K2309" s="10"/>
      <c r="L2309" s="10" t="s">
        <v>18</v>
      </c>
      <c r="M2309" s="11">
        <v>1</v>
      </c>
      <c r="N2309" s="10">
        <v>1</v>
      </c>
      <c r="O2309" s="12" t="s">
        <v>7812</v>
      </c>
      <c r="P2309" s="11">
        <f ca="1">IFERROR(__xludf.DUMMYFUNCTION("COUNTA(SPLIT(Q2309,"" ""))"),196)</f>
        <v>196</v>
      </c>
      <c r="Q2309" s="11">
        <v>16</v>
      </c>
      <c r="R2309" s="11">
        <f ca="1">IFERROR(__xludf.DUMMYFUNCTION("COUNTA(SPLIT($Q2309,CHAR(10),FALSE))"),2)</f>
        <v>2</v>
      </c>
      <c r="S2309" s="2">
        <v>-0.75426785699999999</v>
      </c>
      <c r="T2309" s="2">
        <v>0.458384717</v>
      </c>
      <c r="U2309" s="2">
        <v>95.14</v>
      </c>
      <c r="V2309" s="2">
        <v>3.05</v>
      </c>
      <c r="W2309" s="2">
        <v>2.0499999999999998</v>
      </c>
      <c r="X2309" s="2">
        <v>5</v>
      </c>
      <c r="Y2309" s="2">
        <v>5.29</v>
      </c>
      <c r="Z2309" s="2">
        <v>4.7759999999999997E-2</v>
      </c>
      <c r="AA2309" s="2">
        <v>3.9170000000000003E-2</v>
      </c>
      <c r="AB2309" s="2">
        <v>34.134988630000002</v>
      </c>
    </row>
    <row r="2310" spans="1:28" x14ac:dyDescent="0.2">
      <c r="A2310" s="8">
        <v>4409</v>
      </c>
      <c r="B2310" s="5" t="s">
        <v>6571</v>
      </c>
      <c r="C2310" s="5" t="s">
        <v>7813</v>
      </c>
      <c r="D2310" s="5"/>
      <c r="E2310" s="5" t="s">
        <v>7814</v>
      </c>
      <c r="F2310" s="10">
        <v>1911</v>
      </c>
      <c r="G2310" s="10" t="s">
        <v>16</v>
      </c>
      <c r="H2310" s="10"/>
      <c r="I2310" s="10">
        <v>1300</v>
      </c>
      <c r="J2310" s="10" t="s">
        <v>17</v>
      </c>
      <c r="K2310" s="10"/>
      <c r="L2310" s="10" t="s">
        <v>18</v>
      </c>
      <c r="M2310" s="11">
        <v>1</v>
      </c>
      <c r="N2310" s="10">
        <v>1</v>
      </c>
      <c r="O2310" s="12" t="s">
        <v>7815</v>
      </c>
      <c r="P2310" s="11">
        <f ca="1">IFERROR(__xludf.DUMMYFUNCTION("COUNTA(SPLIT(Q2310,"" ""))"),196)</f>
        <v>196</v>
      </c>
      <c r="Q2310" s="11">
        <v>6</v>
      </c>
      <c r="R2310" s="11">
        <f ca="1">IFERROR(__xludf.DUMMYFUNCTION("COUNTA(SPLIT($Q2310,CHAR(10),FALSE))"),1)</f>
        <v>1</v>
      </c>
      <c r="S2310" s="2">
        <v>-1.8474586660000001</v>
      </c>
      <c r="T2310" s="2">
        <v>0.47512817800000001</v>
      </c>
      <c r="U2310" s="2">
        <v>61.82</v>
      </c>
      <c r="V2310" s="2">
        <v>12.83</v>
      </c>
      <c r="W2310" s="2">
        <v>15.17</v>
      </c>
      <c r="X2310" s="2">
        <v>10</v>
      </c>
      <c r="Y2310" s="2">
        <v>8.06</v>
      </c>
      <c r="Z2310" s="2">
        <v>0.19055</v>
      </c>
      <c r="AA2310" s="2">
        <v>0.1923</v>
      </c>
      <c r="AB2310" s="2">
        <v>8.1594122509999991</v>
      </c>
    </row>
    <row r="2311" spans="1:28" x14ac:dyDescent="0.2">
      <c r="A2311" s="8">
        <v>4410</v>
      </c>
      <c r="B2311" s="5" t="s">
        <v>7816</v>
      </c>
      <c r="C2311" s="5" t="s">
        <v>7817</v>
      </c>
      <c r="D2311" s="5" t="s">
        <v>7797</v>
      </c>
      <c r="E2311" s="5" t="s">
        <v>7798</v>
      </c>
      <c r="F2311" s="10">
        <v>1911</v>
      </c>
      <c r="G2311" s="10" t="s">
        <v>68</v>
      </c>
      <c r="H2311" s="10"/>
      <c r="I2311" s="10">
        <v>900</v>
      </c>
      <c r="J2311" s="10" t="s">
        <v>51</v>
      </c>
      <c r="K2311" s="10"/>
      <c r="L2311" s="10" t="s">
        <v>18</v>
      </c>
      <c r="M2311" s="11">
        <v>1</v>
      </c>
      <c r="N2311" s="10">
        <v>1</v>
      </c>
      <c r="O2311" s="12" t="s">
        <v>7818</v>
      </c>
      <c r="P2311" s="11">
        <f ca="1">IFERROR(__xludf.DUMMYFUNCTION("COUNTA(SPLIT(Q2311,"" ""))"),167)</f>
        <v>167</v>
      </c>
      <c r="Q2311" s="11">
        <v>9</v>
      </c>
      <c r="R2311" s="11">
        <f ca="1">IFERROR(__xludf.DUMMYFUNCTION("COUNTA(SPLIT($Q2311,CHAR(10),FALSE))"),2)</f>
        <v>2</v>
      </c>
      <c r="S2311" s="2">
        <v>0.49765558999999998</v>
      </c>
      <c r="T2311" s="2">
        <v>0.50867860499999995</v>
      </c>
      <c r="U2311" s="2">
        <v>70.790000000000006</v>
      </c>
      <c r="V2311" s="2">
        <v>8.11</v>
      </c>
      <c r="W2311" s="2">
        <v>8.49</v>
      </c>
      <c r="X2311" s="2">
        <v>10</v>
      </c>
      <c r="Y2311" s="2">
        <v>6.7</v>
      </c>
      <c r="Z2311" s="2">
        <v>4.9459999999999997E-2</v>
      </c>
      <c r="AA2311" s="2">
        <v>4.9459999999999997E-2</v>
      </c>
      <c r="AB2311" s="2">
        <v>18.005250270000001</v>
      </c>
    </row>
    <row r="2312" spans="1:28" x14ac:dyDescent="0.2">
      <c r="A2312" s="8">
        <v>4411</v>
      </c>
      <c r="B2312" s="5" t="s">
        <v>7816</v>
      </c>
      <c r="C2312" s="5" t="s">
        <v>7819</v>
      </c>
      <c r="D2312" s="5" t="s">
        <v>7797</v>
      </c>
      <c r="E2312" s="5" t="s">
        <v>7798</v>
      </c>
      <c r="F2312" s="10">
        <v>1911</v>
      </c>
      <c r="G2312" s="10" t="s">
        <v>68</v>
      </c>
      <c r="H2312" s="10"/>
      <c r="I2312" s="10">
        <v>1100</v>
      </c>
      <c r="J2312" s="10" t="s">
        <v>17</v>
      </c>
      <c r="K2312" s="10"/>
      <c r="L2312" s="10" t="s">
        <v>22</v>
      </c>
      <c r="M2312" s="11">
        <v>2</v>
      </c>
      <c r="N2312" s="10">
        <v>2</v>
      </c>
      <c r="O2312" s="12" t="s">
        <v>7820</v>
      </c>
      <c r="P2312" s="11">
        <f ca="1">IFERROR(__xludf.DUMMYFUNCTION("COUNTA(SPLIT(Q2312,"" ""))"),182)</f>
        <v>182</v>
      </c>
      <c r="Q2312" s="11">
        <v>8</v>
      </c>
      <c r="R2312" s="11">
        <f ca="1">IFERROR(__xludf.DUMMYFUNCTION("COUNTA(SPLIT($Q2312,CHAR(10),FALSE))"),1)</f>
        <v>1</v>
      </c>
      <c r="S2312" s="2">
        <v>0.10626353700000001</v>
      </c>
      <c r="T2312" s="2">
        <v>0.49317292800000001</v>
      </c>
      <c r="U2312" s="2">
        <v>67.17</v>
      </c>
      <c r="V2312" s="2">
        <v>9.61</v>
      </c>
      <c r="W2312" s="2">
        <v>10.72</v>
      </c>
      <c r="X2312" s="2">
        <v>11</v>
      </c>
      <c r="Y2312" s="2">
        <v>7.27</v>
      </c>
      <c r="Z2312" s="2">
        <v>9.0980000000000005E-2</v>
      </c>
      <c r="AA2312" s="2">
        <v>8.9569999999999997E-2</v>
      </c>
      <c r="AB2312" s="2">
        <v>17.726356920000001</v>
      </c>
    </row>
    <row r="2313" spans="1:28" x14ac:dyDescent="0.2">
      <c r="A2313" s="8">
        <v>4412</v>
      </c>
      <c r="B2313" s="5" t="s">
        <v>7821</v>
      </c>
      <c r="C2313" s="5" t="s">
        <v>7822</v>
      </c>
      <c r="D2313" s="5" t="s">
        <v>7797</v>
      </c>
      <c r="E2313" s="5" t="s">
        <v>7798</v>
      </c>
      <c r="F2313" s="10">
        <v>1911</v>
      </c>
      <c r="G2313" s="10" t="s">
        <v>16</v>
      </c>
      <c r="H2313" s="10"/>
      <c r="I2313" s="10">
        <v>1100</v>
      </c>
      <c r="J2313" s="10" t="s">
        <v>51</v>
      </c>
      <c r="K2313" s="10"/>
      <c r="L2313" s="10" t="s">
        <v>18</v>
      </c>
      <c r="M2313" s="11">
        <v>1</v>
      </c>
      <c r="N2313" s="10">
        <v>1</v>
      </c>
      <c r="O2313" s="12" t="s">
        <v>7823</v>
      </c>
      <c r="P2313" s="11">
        <f ca="1">IFERROR(__xludf.DUMMYFUNCTION("COUNTA(SPLIT(Q2313,"" "",FALSE))"),184)</f>
        <v>184</v>
      </c>
      <c r="Q2313" s="11">
        <v>10</v>
      </c>
      <c r="R2313" s="11">
        <f ca="1">IFERROR(__xludf.DUMMYFUNCTION("COUNTA(SPLIT($Q2313,CHAR(10),FALSE))"),1)</f>
        <v>1</v>
      </c>
      <c r="S2313" s="2">
        <v>-9.2494139000000003E-2</v>
      </c>
      <c r="T2313" s="2">
        <v>0.46031253500000002</v>
      </c>
      <c r="U2313" s="2">
        <v>74.78</v>
      </c>
      <c r="V2313" s="2">
        <v>7.64</v>
      </c>
      <c r="W2313" s="2">
        <v>7.89</v>
      </c>
      <c r="X2313" s="2">
        <v>10</v>
      </c>
      <c r="Y2313" s="2">
        <v>6.15</v>
      </c>
      <c r="Z2313" s="2">
        <v>6.0830000000000002E-2</v>
      </c>
      <c r="AA2313" s="2">
        <v>3.551E-2</v>
      </c>
      <c r="AB2313" s="2">
        <v>20.063195100000002</v>
      </c>
    </row>
    <row r="2314" spans="1:28" x14ac:dyDescent="0.2">
      <c r="A2314" s="8">
        <v>4414</v>
      </c>
      <c r="B2314" s="5" t="s">
        <v>6070</v>
      </c>
      <c r="C2314" s="5" t="s">
        <v>217</v>
      </c>
      <c r="D2314" s="5" t="s">
        <v>6072</v>
      </c>
      <c r="E2314" s="5" t="s">
        <v>6073</v>
      </c>
      <c r="F2314" s="10">
        <v>1911</v>
      </c>
      <c r="G2314" s="10" t="s">
        <v>16</v>
      </c>
      <c r="H2314" s="10"/>
      <c r="I2314" s="10">
        <v>1300</v>
      </c>
      <c r="J2314" s="10" t="s">
        <v>17</v>
      </c>
      <c r="K2314" s="10"/>
      <c r="L2314" s="10" t="s">
        <v>18</v>
      </c>
      <c r="M2314" s="11">
        <v>1</v>
      </c>
      <c r="N2314" s="10">
        <v>1</v>
      </c>
      <c r="O2314" s="12" t="s">
        <v>7824</v>
      </c>
      <c r="P2314" s="11">
        <f ca="1">IFERROR(__xludf.DUMMYFUNCTION("COUNTA(SPLIT(Q2314,"" ""))"),165)</f>
        <v>165</v>
      </c>
      <c r="Q2314" s="11">
        <v>7</v>
      </c>
      <c r="R2314" s="11">
        <f ca="1">IFERROR(__xludf.DUMMYFUNCTION("COUNTA(SPLIT($Q2314,CHAR(10),FALSE))"),1)</f>
        <v>1</v>
      </c>
      <c r="S2314" s="2">
        <v>-1.2456898169999999</v>
      </c>
      <c r="T2314" s="2">
        <v>0.48265406599999999</v>
      </c>
      <c r="U2314" s="2">
        <v>65.55</v>
      </c>
      <c r="V2314" s="2">
        <v>10.01</v>
      </c>
      <c r="W2314" s="2">
        <v>11.54</v>
      </c>
      <c r="X2314" s="2">
        <v>11</v>
      </c>
      <c r="Y2314" s="2">
        <v>7.29</v>
      </c>
      <c r="Z2314" s="2">
        <v>0.1221</v>
      </c>
      <c r="AA2314" s="2">
        <v>0.13461999999999999</v>
      </c>
      <c r="AB2314" s="2">
        <v>11.798493130000001</v>
      </c>
    </row>
    <row r="2315" spans="1:28" x14ac:dyDescent="0.2">
      <c r="A2315" s="8">
        <v>4416</v>
      </c>
      <c r="B2315" s="5" t="s">
        <v>7825</v>
      </c>
      <c r="C2315" s="5" t="s">
        <v>7826</v>
      </c>
      <c r="D2315" s="5"/>
      <c r="E2315" s="5" t="s">
        <v>7827</v>
      </c>
      <c r="F2315" s="10">
        <v>1911</v>
      </c>
      <c r="G2315" s="10" t="s">
        <v>68</v>
      </c>
      <c r="H2315" s="10"/>
      <c r="I2315" s="10">
        <v>1100</v>
      </c>
      <c r="J2315" s="10" t="s">
        <v>17</v>
      </c>
      <c r="K2315" s="10"/>
      <c r="L2315" s="10" t="s">
        <v>18</v>
      </c>
      <c r="M2315" s="11">
        <v>1</v>
      </c>
      <c r="N2315" s="10">
        <v>1</v>
      </c>
      <c r="O2315" s="12" t="s">
        <v>7828</v>
      </c>
      <c r="P2315" s="11">
        <f ca="1">IFERROR(__xludf.DUMMYFUNCTION("COUNTA(SPLIT(Q2315,"" ""))"),177)</f>
        <v>177</v>
      </c>
      <c r="Q2315" s="11">
        <v>8</v>
      </c>
      <c r="R2315" s="11">
        <f ca="1">IFERROR(__xludf.DUMMYFUNCTION("COUNTA(SPLIT($Q2315,CHAR(10),FALSE))"),1)</f>
        <v>1</v>
      </c>
      <c r="S2315" s="2">
        <v>-3.52967539</v>
      </c>
      <c r="T2315" s="2">
        <v>0.58659006700000005</v>
      </c>
      <c r="U2315" s="2">
        <v>59.25</v>
      </c>
      <c r="V2315" s="2">
        <v>10.52</v>
      </c>
      <c r="W2315" s="2">
        <v>11.54</v>
      </c>
      <c r="X2315" s="2">
        <v>12</v>
      </c>
      <c r="Y2315" s="2">
        <v>8.4700000000000006</v>
      </c>
      <c r="Z2315" s="2">
        <v>0.23721999999999999</v>
      </c>
      <c r="AA2315" s="2">
        <v>0.23571</v>
      </c>
      <c r="AB2315" s="2">
        <v>10.68784612</v>
      </c>
    </row>
    <row r="2316" spans="1:28" x14ac:dyDescent="0.2">
      <c r="A2316" s="8">
        <v>4417</v>
      </c>
      <c r="B2316" s="5" t="s">
        <v>6424</v>
      </c>
      <c r="C2316" s="5" t="s">
        <v>7829</v>
      </c>
      <c r="D2316" s="5" t="s">
        <v>2855</v>
      </c>
      <c r="E2316" s="5" t="s">
        <v>7830</v>
      </c>
      <c r="F2316" s="10">
        <v>1911</v>
      </c>
      <c r="G2316" s="10" t="s">
        <v>16</v>
      </c>
      <c r="H2316" s="10"/>
      <c r="I2316" s="10">
        <v>900</v>
      </c>
      <c r="J2316" s="10" t="s">
        <v>17</v>
      </c>
      <c r="K2316" s="10"/>
      <c r="L2316" s="10" t="s">
        <v>22</v>
      </c>
      <c r="M2316" s="11">
        <v>2</v>
      </c>
      <c r="N2316" s="10">
        <v>1.5</v>
      </c>
      <c r="O2316" s="12" t="s">
        <v>7831</v>
      </c>
      <c r="P2316" s="11">
        <f ca="1">IFERROR(__xludf.DUMMYFUNCTION("COUNTA(SPLIT(Q2316,"" ""))"),187)</f>
        <v>187</v>
      </c>
      <c r="Q2316" s="11">
        <v>12</v>
      </c>
      <c r="R2316" s="11">
        <f ca="1">IFERROR(__xludf.DUMMYFUNCTION("COUNTA(SPLIT($Q2316,CHAR(10),FALSE))"),2)</f>
        <v>2</v>
      </c>
      <c r="S2316" s="2">
        <v>-1.7057424290000001</v>
      </c>
      <c r="T2316" s="2">
        <v>0.47987018199999998</v>
      </c>
      <c r="U2316" s="2">
        <v>72.319999999999993</v>
      </c>
      <c r="V2316" s="2">
        <v>7.11</v>
      </c>
      <c r="W2316" s="2">
        <v>8.44</v>
      </c>
      <c r="X2316" s="2">
        <v>9</v>
      </c>
      <c r="Y2316" s="2">
        <v>7.33</v>
      </c>
      <c r="Z2316" s="2">
        <v>0.17938000000000001</v>
      </c>
      <c r="AA2316" s="2">
        <v>0.16605</v>
      </c>
      <c r="AB2316" s="2">
        <v>13.337884389999999</v>
      </c>
    </row>
    <row r="2317" spans="1:28" x14ac:dyDescent="0.2">
      <c r="A2317" s="8">
        <v>4418</v>
      </c>
      <c r="B2317" s="5" t="s">
        <v>7832</v>
      </c>
      <c r="C2317" s="5" t="s">
        <v>7833</v>
      </c>
      <c r="D2317" s="5" t="s">
        <v>7797</v>
      </c>
      <c r="E2317" s="5" t="s">
        <v>7798</v>
      </c>
      <c r="F2317" s="10">
        <v>1911</v>
      </c>
      <c r="G2317" s="10" t="s">
        <v>68</v>
      </c>
      <c r="H2317" s="10"/>
      <c r="I2317" s="10">
        <v>1100</v>
      </c>
      <c r="J2317" s="10" t="s">
        <v>51</v>
      </c>
      <c r="K2317" s="10"/>
      <c r="L2317" s="10" t="s">
        <v>18</v>
      </c>
      <c r="M2317" s="11">
        <v>1</v>
      </c>
      <c r="N2317" s="10">
        <v>1</v>
      </c>
      <c r="O2317" s="12" t="s">
        <v>7834</v>
      </c>
      <c r="P2317" s="11">
        <f ca="1">IFERROR(__xludf.DUMMYFUNCTION("COUNTA(SPLIT(Q2317,"" ""))"),199)</f>
        <v>199</v>
      </c>
      <c r="Q2317" s="11">
        <v>7</v>
      </c>
      <c r="R2317" s="11">
        <f ca="1">IFERROR(__xludf.DUMMYFUNCTION("COUNTA(SPLIT($Q2317,CHAR(10),FALSE))"),1)</f>
        <v>1</v>
      </c>
      <c r="S2317" s="2">
        <v>-0.98704584399999995</v>
      </c>
      <c r="T2317" s="2">
        <v>0.46566815</v>
      </c>
      <c r="U2317" s="2">
        <v>67.86</v>
      </c>
      <c r="V2317" s="2">
        <v>10.89</v>
      </c>
      <c r="W2317" s="2">
        <v>12.23</v>
      </c>
      <c r="X2317" s="2">
        <v>9</v>
      </c>
      <c r="Y2317" s="2">
        <v>7.34</v>
      </c>
      <c r="Z2317" s="2">
        <v>0.19123999999999999</v>
      </c>
      <c r="AA2317" s="2">
        <v>0.18751999999999999</v>
      </c>
      <c r="AB2317" s="2">
        <v>8.2284627029999999</v>
      </c>
    </row>
    <row r="2318" spans="1:28" x14ac:dyDescent="0.2">
      <c r="A2318" s="8">
        <v>4419</v>
      </c>
      <c r="B2318" s="5" t="s">
        <v>6442</v>
      </c>
      <c r="C2318" s="5" t="s">
        <v>7835</v>
      </c>
      <c r="D2318" s="5"/>
      <c r="E2318" s="5" t="s">
        <v>7836</v>
      </c>
      <c r="F2318" s="10">
        <v>1911</v>
      </c>
      <c r="G2318" s="10" t="s">
        <v>16</v>
      </c>
      <c r="H2318" s="10"/>
      <c r="I2318" s="10">
        <v>1300</v>
      </c>
      <c r="J2318" s="10" t="s">
        <v>17</v>
      </c>
      <c r="K2318" s="10"/>
      <c r="L2318" s="10" t="s">
        <v>18</v>
      </c>
      <c r="M2318" s="11">
        <v>1</v>
      </c>
      <c r="N2318" s="10">
        <v>1</v>
      </c>
      <c r="O2318" s="12" t="s">
        <v>7837</v>
      </c>
      <c r="P2318" s="11">
        <f ca="1">IFERROR(__xludf.DUMMYFUNCTION("COUNTA(SPLIT(Q2318,"" ""))"),191)</f>
        <v>191</v>
      </c>
      <c r="Q2318" s="11">
        <v>7</v>
      </c>
      <c r="R2318" s="11">
        <f ca="1">IFERROR(__xludf.DUMMYFUNCTION("COUNTA(SPLIT($Q2318,CHAR(10),FALSE))"),1)</f>
        <v>1</v>
      </c>
      <c r="S2318" s="2">
        <v>-1.499448173</v>
      </c>
      <c r="T2318" s="2">
        <v>0.45657442300000001</v>
      </c>
      <c r="U2318" s="2">
        <v>63.35</v>
      </c>
      <c r="V2318" s="2">
        <v>12.33</v>
      </c>
      <c r="W2318" s="2">
        <v>14.95</v>
      </c>
      <c r="X2318" s="2">
        <v>10</v>
      </c>
      <c r="Y2318" s="2">
        <v>7.36</v>
      </c>
      <c r="Z2318" s="2">
        <v>8.2570000000000005E-2</v>
      </c>
      <c r="AA2318" s="2">
        <v>7.9430000000000001E-2</v>
      </c>
      <c r="AB2318" s="2">
        <v>20.312459270000002</v>
      </c>
    </row>
    <row r="2319" spans="1:28" x14ac:dyDescent="0.2">
      <c r="A2319" s="8">
        <v>4420</v>
      </c>
      <c r="B2319" s="5" t="s">
        <v>7838</v>
      </c>
      <c r="C2319" s="5" t="s">
        <v>7839</v>
      </c>
      <c r="D2319" s="5" t="s">
        <v>2855</v>
      </c>
      <c r="E2319" s="5" t="s">
        <v>7840</v>
      </c>
      <c r="F2319" s="10">
        <v>1911</v>
      </c>
      <c r="G2319" s="10" t="s">
        <v>16</v>
      </c>
      <c r="H2319" s="10"/>
      <c r="I2319" s="10">
        <v>900</v>
      </c>
      <c r="J2319" s="10" t="s">
        <v>17</v>
      </c>
      <c r="K2319" s="10"/>
      <c r="L2319" s="10" t="s">
        <v>22</v>
      </c>
      <c r="M2319" s="11">
        <v>2</v>
      </c>
      <c r="N2319" s="10">
        <v>1.5</v>
      </c>
      <c r="O2319" s="12" t="s">
        <v>7841</v>
      </c>
      <c r="P2319" s="11">
        <f ca="1">IFERROR(__xludf.DUMMYFUNCTION("COUNTA(SPLIT(Q2319,"" ""))"),171)</f>
        <v>171</v>
      </c>
      <c r="Q2319" s="11">
        <v>11</v>
      </c>
      <c r="R2319" s="11">
        <f ca="1">IFERROR(__xludf.DUMMYFUNCTION("COUNTA(SPLIT($Q2319,CHAR(10),FALSE))"),1)</f>
        <v>1</v>
      </c>
      <c r="S2319" s="2">
        <v>-0.93861133799999996</v>
      </c>
      <c r="T2319" s="2">
        <v>0.46243432099999998</v>
      </c>
      <c r="U2319" s="2">
        <v>81.13</v>
      </c>
      <c r="V2319" s="2">
        <v>6.19</v>
      </c>
      <c r="W2319" s="2">
        <v>6.16</v>
      </c>
      <c r="X2319" s="2">
        <v>7</v>
      </c>
      <c r="Y2319" s="2">
        <v>6.61</v>
      </c>
      <c r="Z2319" s="2">
        <v>0.12012</v>
      </c>
      <c r="AA2319" s="2">
        <v>0.12012</v>
      </c>
      <c r="AB2319" s="2">
        <v>21.455071839999999</v>
      </c>
    </row>
    <row r="2320" spans="1:28" x14ac:dyDescent="0.2">
      <c r="A2320" s="8">
        <v>4422</v>
      </c>
      <c r="B2320" s="5" t="s">
        <v>7842</v>
      </c>
      <c r="C2320" s="5" t="s">
        <v>7843</v>
      </c>
      <c r="D2320" s="5" t="s">
        <v>7797</v>
      </c>
      <c r="E2320" s="5" t="s">
        <v>7798</v>
      </c>
      <c r="F2320" s="10">
        <v>1911</v>
      </c>
      <c r="G2320" s="10" t="s">
        <v>16</v>
      </c>
      <c r="H2320" s="10"/>
      <c r="I2320" s="10">
        <v>700</v>
      </c>
      <c r="J2320" s="10" t="s">
        <v>51</v>
      </c>
      <c r="K2320" s="10"/>
      <c r="L2320" s="10" t="s">
        <v>18</v>
      </c>
      <c r="M2320" s="11">
        <v>1</v>
      </c>
      <c r="N2320" s="10">
        <v>1</v>
      </c>
      <c r="O2320" s="12" t="s">
        <v>7844</v>
      </c>
      <c r="P2320" s="11">
        <f ca="1">IFERROR(__xludf.DUMMYFUNCTION("COUNTA(SPLIT(Q2320,"" ""))"),154)</f>
        <v>154</v>
      </c>
      <c r="Q2320" s="11">
        <v>13</v>
      </c>
      <c r="R2320" s="11">
        <f ca="1">IFERROR(__xludf.DUMMYFUNCTION("COUNTA(SPLIT($Q2320,CHAR(10),FALSE))"),1)</f>
        <v>1</v>
      </c>
      <c r="S2320" s="2">
        <v>-1.9039635999999999E-2</v>
      </c>
      <c r="T2320" s="2">
        <v>0.50117576799999997</v>
      </c>
      <c r="U2320" s="2">
        <v>93.73</v>
      </c>
      <c r="V2320" s="2">
        <v>3.13</v>
      </c>
      <c r="W2320" s="2">
        <v>3.58</v>
      </c>
      <c r="X2320" s="2">
        <v>6</v>
      </c>
      <c r="Y2320" s="2">
        <v>1.2</v>
      </c>
      <c r="Z2320" s="2">
        <v>0.13542000000000001</v>
      </c>
      <c r="AA2320" s="2">
        <v>0.16175999999999999</v>
      </c>
      <c r="AB2320" s="2">
        <v>20.973046889999999</v>
      </c>
    </row>
    <row r="2321" spans="1:28" x14ac:dyDescent="0.2">
      <c r="A2321" s="8">
        <v>4425</v>
      </c>
      <c r="B2321" s="5" t="s">
        <v>7845</v>
      </c>
      <c r="C2321" s="5" t="s">
        <v>7846</v>
      </c>
      <c r="D2321" s="5" t="s">
        <v>7797</v>
      </c>
      <c r="E2321" s="5" t="s">
        <v>7798</v>
      </c>
      <c r="F2321" s="10">
        <v>1911</v>
      </c>
      <c r="G2321" s="10" t="s">
        <v>16</v>
      </c>
      <c r="H2321" s="10"/>
      <c r="I2321" s="10">
        <v>1100</v>
      </c>
      <c r="J2321" s="10" t="s">
        <v>178</v>
      </c>
      <c r="K2321" s="10"/>
      <c r="L2321" s="10" t="s">
        <v>22</v>
      </c>
      <c r="M2321" s="11">
        <v>2</v>
      </c>
      <c r="N2321" s="10">
        <v>1.5</v>
      </c>
      <c r="O2321" s="12" t="s">
        <v>7847</v>
      </c>
      <c r="P2321" s="11">
        <f ca="1">IFERROR(__xludf.DUMMYFUNCTION("COUNTA(SPLIT(Q2321,"" ""))"),160)</f>
        <v>160</v>
      </c>
      <c r="Q2321" s="11">
        <v>6</v>
      </c>
      <c r="R2321" s="11">
        <f ca="1">IFERROR(__xludf.DUMMYFUNCTION("COUNTA(SPLIT($Q2321,CHAR(10),FALSE))"),1)</f>
        <v>1</v>
      </c>
      <c r="S2321" s="2">
        <v>0.260860865</v>
      </c>
      <c r="T2321" s="2">
        <v>0.51307379099999995</v>
      </c>
      <c r="U2321" s="2">
        <v>82.12</v>
      </c>
      <c r="V2321" s="2">
        <v>7.48</v>
      </c>
      <c r="W2321" s="2">
        <v>8.1</v>
      </c>
      <c r="X2321" s="2">
        <v>9</v>
      </c>
      <c r="Y2321" s="2">
        <v>6.55</v>
      </c>
      <c r="Z2321" s="2">
        <v>0.14618</v>
      </c>
      <c r="AA2321" s="2">
        <v>0.17052999999999999</v>
      </c>
      <c r="AB2321" s="2">
        <v>19.015583159999998</v>
      </c>
    </row>
    <row r="2322" spans="1:28" x14ac:dyDescent="0.2">
      <c r="A2322" s="8">
        <v>4426</v>
      </c>
      <c r="B2322" s="5" t="s">
        <v>7848</v>
      </c>
      <c r="C2322" s="5" t="s">
        <v>7849</v>
      </c>
      <c r="D2322" s="5" t="s">
        <v>7329</v>
      </c>
      <c r="E2322" s="5" t="s">
        <v>7850</v>
      </c>
      <c r="F2322" s="10">
        <v>1911</v>
      </c>
      <c r="G2322" s="10" t="s">
        <v>68</v>
      </c>
      <c r="H2322" s="10"/>
      <c r="I2322" s="10">
        <v>1500</v>
      </c>
      <c r="J2322" s="10" t="s">
        <v>17</v>
      </c>
      <c r="K2322" s="10"/>
      <c r="L2322" s="10" t="s">
        <v>22</v>
      </c>
      <c r="M2322" s="11">
        <v>2</v>
      </c>
      <c r="N2322" s="10">
        <v>2</v>
      </c>
      <c r="O2322" s="12" t="s">
        <v>7851</v>
      </c>
      <c r="P2322" s="11">
        <f ca="1">IFERROR(__xludf.DUMMYFUNCTION("COUNTA(SPLIT(Q2322,"" ""))"),187)</f>
        <v>187</v>
      </c>
      <c r="Q2322" s="11">
        <v>7</v>
      </c>
      <c r="R2322" s="11">
        <f ca="1">IFERROR(__xludf.DUMMYFUNCTION("COUNTA(SPLIT($Q2322,CHAR(10),FALSE))"),2)</f>
        <v>2</v>
      </c>
      <c r="S2322" s="2">
        <v>-2.9808011909999999</v>
      </c>
      <c r="T2322" s="2">
        <v>0.52441524699999997</v>
      </c>
      <c r="U2322" s="2">
        <v>54.48</v>
      </c>
      <c r="V2322" s="2">
        <v>12.33</v>
      </c>
      <c r="W2322" s="2">
        <v>14.11</v>
      </c>
      <c r="X2322" s="2">
        <v>13</v>
      </c>
      <c r="Y2322" s="2">
        <v>9.34</v>
      </c>
      <c r="Z2322" s="2">
        <v>0.25563000000000002</v>
      </c>
      <c r="AA2322" s="2">
        <v>0.25230000000000002</v>
      </c>
      <c r="AB2322" s="2">
        <v>7.6782289559999999</v>
      </c>
    </row>
    <row r="2323" spans="1:28" x14ac:dyDescent="0.2">
      <c r="A2323" s="8">
        <v>4427</v>
      </c>
      <c r="B2323" s="5" t="s">
        <v>7852</v>
      </c>
      <c r="C2323" s="5" t="s">
        <v>7853</v>
      </c>
      <c r="D2323" s="5" t="s">
        <v>7797</v>
      </c>
      <c r="E2323" s="5" t="s">
        <v>7798</v>
      </c>
      <c r="F2323" s="10">
        <v>1911</v>
      </c>
      <c r="G2323" s="10" t="s">
        <v>16</v>
      </c>
      <c r="H2323" s="10"/>
      <c r="I2323" s="10">
        <v>1100</v>
      </c>
      <c r="J2323" s="10" t="s">
        <v>51</v>
      </c>
      <c r="K2323" s="10"/>
      <c r="L2323" s="10" t="s">
        <v>18</v>
      </c>
      <c r="M2323" s="11">
        <v>1</v>
      </c>
      <c r="N2323" s="10">
        <v>1</v>
      </c>
      <c r="O2323" s="12" t="s">
        <v>7854</v>
      </c>
      <c r="P2323" s="11">
        <f ca="1">IFERROR(__xludf.DUMMYFUNCTION("COUNTA(SPLIT(Q2323,"" ""))"),142)</f>
        <v>142</v>
      </c>
      <c r="Q2323" s="11">
        <v>8</v>
      </c>
      <c r="R2323" s="11">
        <f ca="1">IFERROR(__xludf.DUMMYFUNCTION("COUNTA(SPLIT($Q2323,CHAR(10),FALSE))"),1)</f>
        <v>1</v>
      </c>
      <c r="S2323" s="2">
        <v>0.34004631299999999</v>
      </c>
      <c r="T2323" s="2">
        <v>0.51174762100000004</v>
      </c>
      <c r="U2323" s="2">
        <v>74.430000000000007</v>
      </c>
      <c r="V2323" s="2">
        <v>7.29</v>
      </c>
      <c r="W2323" s="2">
        <v>7.54</v>
      </c>
      <c r="X2323" s="2">
        <v>9</v>
      </c>
      <c r="Y2323" s="2">
        <v>7.52</v>
      </c>
      <c r="Z2323" s="2">
        <v>0.10818999999999999</v>
      </c>
      <c r="AA2323" s="2">
        <v>0.13277</v>
      </c>
      <c r="AB2323" s="2">
        <v>18.075022709999999</v>
      </c>
    </row>
    <row r="2324" spans="1:28" x14ac:dyDescent="0.2">
      <c r="A2324" s="8">
        <v>4428</v>
      </c>
      <c r="B2324" s="5" t="s">
        <v>7855</v>
      </c>
      <c r="C2324" s="5" t="s">
        <v>7856</v>
      </c>
      <c r="D2324" s="5" t="s">
        <v>7797</v>
      </c>
      <c r="E2324" s="5" t="s">
        <v>7798</v>
      </c>
      <c r="F2324" s="10">
        <v>1911</v>
      </c>
      <c r="G2324" s="10" t="s">
        <v>68</v>
      </c>
      <c r="H2324" s="10"/>
      <c r="I2324" s="10">
        <v>1100</v>
      </c>
      <c r="J2324" s="10" t="s">
        <v>17</v>
      </c>
      <c r="K2324" s="10"/>
      <c r="L2324" s="10" t="s">
        <v>18</v>
      </c>
      <c r="M2324" s="11">
        <v>1</v>
      </c>
      <c r="N2324" s="10">
        <v>1</v>
      </c>
      <c r="O2324" s="12" t="s">
        <v>7857</v>
      </c>
      <c r="P2324" s="11">
        <f ca="1">IFERROR(__xludf.DUMMYFUNCTION("COUNTA(SPLIT(Q2324,"" ""))"),189)</f>
        <v>189</v>
      </c>
      <c r="Q2324" s="11">
        <v>9</v>
      </c>
      <c r="R2324" s="11">
        <f ca="1">IFERROR(__xludf.DUMMYFUNCTION("COUNTA(SPLIT($Q2324,CHAR(10),FALSE))"),1)</f>
        <v>1</v>
      </c>
      <c r="S2324" s="2">
        <v>-0.71240646900000004</v>
      </c>
      <c r="T2324" s="2">
        <v>0.47664846</v>
      </c>
      <c r="U2324" s="2">
        <v>76.760000000000005</v>
      </c>
      <c r="V2324" s="2">
        <v>7.8</v>
      </c>
      <c r="W2324" s="2">
        <v>8.5</v>
      </c>
      <c r="X2324" s="2">
        <v>8</v>
      </c>
      <c r="Y2324" s="2">
        <v>6.43</v>
      </c>
      <c r="Z2324" s="2">
        <v>0.14777000000000001</v>
      </c>
      <c r="AA2324" s="2">
        <v>0.1444</v>
      </c>
      <c r="AB2324" s="2">
        <v>8.8295849529999995</v>
      </c>
    </row>
    <row r="2325" spans="1:28" x14ac:dyDescent="0.2">
      <c r="A2325" s="8">
        <v>4429</v>
      </c>
      <c r="B2325" s="5" t="s">
        <v>7855</v>
      </c>
      <c r="C2325" s="5" t="s">
        <v>7858</v>
      </c>
      <c r="D2325" s="5" t="s">
        <v>7797</v>
      </c>
      <c r="E2325" s="5" t="s">
        <v>7798</v>
      </c>
      <c r="F2325" s="10">
        <v>1911</v>
      </c>
      <c r="G2325" s="10" t="s">
        <v>68</v>
      </c>
      <c r="H2325" s="10"/>
      <c r="I2325" s="10">
        <v>1100</v>
      </c>
      <c r="J2325" s="10" t="s">
        <v>17</v>
      </c>
      <c r="K2325" s="10"/>
      <c r="L2325" s="10" t="s">
        <v>18</v>
      </c>
      <c r="M2325" s="11">
        <v>1</v>
      </c>
      <c r="N2325" s="10">
        <v>1</v>
      </c>
      <c r="O2325" s="12" t="s">
        <v>7859</v>
      </c>
      <c r="P2325" s="11">
        <f ca="1">IFERROR(__xludf.DUMMYFUNCTION("COUNTA(SPLIT(Q2325,"" ""))"),158)</f>
        <v>158</v>
      </c>
      <c r="Q2325" s="11">
        <v>6</v>
      </c>
      <c r="R2325" s="11">
        <f ca="1">IFERROR(__xludf.DUMMYFUNCTION("COUNTA(SPLIT($Q2325,CHAR(10),FALSE))"),1)</f>
        <v>1</v>
      </c>
      <c r="S2325" s="2">
        <v>-0.62188238699999998</v>
      </c>
      <c r="T2325" s="2">
        <v>0.47565068900000002</v>
      </c>
      <c r="U2325" s="2">
        <v>70.33</v>
      </c>
      <c r="V2325" s="2">
        <v>10.029999999999999</v>
      </c>
      <c r="W2325" s="2">
        <v>11.37</v>
      </c>
      <c r="X2325" s="2">
        <v>10</v>
      </c>
      <c r="Y2325" s="2">
        <v>6.64</v>
      </c>
      <c r="Z2325" s="2">
        <v>8.0499999999999999E-3</v>
      </c>
      <c r="AA2325" s="2">
        <v>2.3130000000000001E-2</v>
      </c>
      <c r="AB2325" s="2">
        <v>14.11861073</v>
      </c>
    </row>
    <row r="2326" spans="1:28" x14ac:dyDescent="0.2">
      <c r="A2326" s="8">
        <v>4431</v>
      </c>
      <c r="B2326" s="5" t="s">
        <v>7860</v>
      </c>
      <c r="C2326" s="5" t="s">
        <v>7861</v>
      </c>
      <c r="D2326" s="5" t="s">
        <v>7797</v>
      </c>
      <c r="E2326" s="5" t="s">
        <v>7798</v>
      </c>
      <c r="F2326" s="10">
        <v>1911</v>
      </c>
      <c r="G2326" s="10" t="s">
        <v>16</v>
      </c>
      <c r="H2326" s="10"/>
      <c r="I2326" s="10">
        <v>1100</v>
      </c>
      <c r="J2326" s="10" t="s">
        <v>17</v>
      </c>
      <c r="K2326" s="10"/>
      <c r="L2326" s="10" t="s">
        <v>18</v>
      </c>
      <c r="M2326" s="11">
        <v>1</v>
      </c>
      <c r="N2326" s="10">
        <v>1</v>
      </c>
      <c r="O2326" s="12" t="s">
        <v>7862</v>
      </c>
      <c r="P2326" s="11">
        <f ca="1">IFERROR(__xludf.DUMMYFUNCTION("COUNTA(SPLIT(Q2326,"" ""))"),163)</f>
        <v>163</v>
      </c>
      <c r="Q2326" s="11">
        <v>8</v>
      </c>
      <c r="R2326" s="11">
        <f ca="1">IFERROR(__xludf.DUMMYFUNCTION("COUNTA(SPLIT($Q2326,CHAR(10),FALSE))"),1)</f>
        <v>1</v>
      </c>
      <c r="S2326" s="2">
        <v>-1.319814571</v>
      </c>
      <c r="T2326" s="2">
        <v>0.44645980600000001</v>
      </c>
      <c r="U2326" s="2">
        <v>70.41</v>
      </c>
      <c r="V2326" s="2">
        <v>8.5</v>
      </c>
      <c r="W2326" s="2">
        <v>9.83</v>
      </c>
      <c r="X2326" s="2">
        <v>9</v>
      </c>
      <c r="Y2326" s="2">
        <v>7.26</v>
      </c>
      <c r="Z2326" s="2">
        <v>0.15285000000000001</v>
      </c>
      <c r="AA2326" s="2">
        <v>0.17330999999999999</v>
      </c>
      <c r="AB2326" s="2">
        <v>10.19449929</v>
      </c>
    </row>
    <row r="2327" spans="1:28" x14ac:dyDescent="0.2">
      <c r="A2327" s="8">
        <v>4432</v>
      </c>
      <c r="B2327" s="5" t="s">
        <v>7863</v>
      </c>
      <c r="C2327" s="5" t="s">
        <v>7864</v>
      </c>
      <c r="D2327" s="5" t="s">
        <v>7647</v>
      </c>
      <c r="E2327" s="5" t="s">
        <v>7648</v>
      </c>
      <c r="F2327" s="10">
        <v>1911</v>
      </c>
      <c r="G2327" s="10" t="s">
        <v>16</v>
      </c>
      <c r="H2327" s="10"/>
      <c r="I2327" s="10">
        <v>1100</v>
      </c>
      <c r="J2327" s="10" t="s">
        <v>17</v>
      </c>
      <c r="K2327" s="10"/>
      <c r="L2327" s="10" t="s">
        <v>18</v>
      </c>
      <c r="M2327" s="11">
        <v>1</v>
      </c>
      <c r="N2327" s="10">
        <v>1</v>
      </c>
      <c r="O2327" s="12" t="s">
        <v>7865</v>
      </c>
      <c r="P2327" s="11">
        <f ca="1">IFERROR(__xludf.DUMMYFUNCTION("COUNTA(SPLIT(Q2327,"" ""))"),179)</f>
        <v>179</v>
      </c>
      <c r="Q2327" s="11">
        <v>9</v>
      </c>
      <c r="R2327" s="11">
        <f ca="1">IFERROR(__xludf.DUMMYFUNCTION("COUNTA(SPLIT($Q2327,CHAR(10),FALSE))"),1)</f>
        <v>1</v>
      </c>
      <c r="S2327" s="2">
        <v>-1.2157296550000001</v>
      </c>
      <c r="T2327" s="2">
        <v>0.45923024200000001</v>
      </c>
      <c r="U2327" s="2">
        <v>72.27</v>
      </c>
      <c r="V2327" s="2">
        <v>8.1199999999999992</v>
      </c>
      <c r="W2327" s="2">
        <v>8.5500000000000007</v>
      </c>
      <c r="X2327" s="2">
        <v>9</v>
      </c>
      <c r="Y2327" s="2">
        <v>7.89</v>
      </c>
      <c r="Z2327" s="2">
        <v>0.24695</v>
      </c>
      <c r="AA2327" s="2">
        <v>0.24695</v>
      </c>
      <c r="AB2327" s="2">
        <v>17.743509759999998</v>
      </c>
    </row>
    <row r="2328" spans="1:28" x14ac:dyDescent="0.2">
      <c r="A2328" s="8">
        <v>4433</v>
      </c>
      <c r="B2328" s="5" t="s">
        <v>7866</v>
      </c>
      <c r="C2328" s="5" t="s">
        <v>7867</v>
      </c>
      <c r="D2328" s="5" t="s">
        <v>7797</v>
      </c>
      <c r="E2328" s="5" t="s">
        <v>7798</v>
      </c>
      <c r="F2328" s="10">
        <v>1911</v>
      </c>
      <c r="G2328" s="10" t="s">
        <v>16</v>
      </c>
      <c r="H2328" s="10"/>
      <c r="I2328" s="10">
        <v>900</v>
      </c>
      <c r="J2328" s="10" t="s">
        <v>51</v>
      </c>
      <c r="K2328" s="10"/>
      <c r="L2328" s="10" t="s">
        <v>18</v>
      </c>
      <c r="M2328" s="11">
        <v>1</v>
      </c>
      <c r="N2328" s="10">
        <v>1</v>
      </c>
      <c r="O2328" s="12" t="s">
        <v>7868</v>
      </c>
      <c r="P2328" s="11">
        <f ca="1">IFERROR(__xludf.DUMMYFUNCTION("COUNTA(SPLIT(Q2328,"" ""))"),148)</f>
        <v>148</v>
      </c>
      <c r="Q2328" s="11">
        <v>6</v>
      </c>
      <c r="R2328" s="11">
        <f ca="1">IFERROR(__xludf.DUMMYFUNCTION("COUNTA(SPLIT($Q2328,CHAR(10),FALSE))"),1)</f>
        <v>1</v>
      </c>
      <c r="S2328" s="2">
        <v>-2.6659291519999999</v>
      </c>
      <c r="T2328" s="2">
        <v>0.50803865500000001</v>
      </c>
      <c r="U2328" s="2">
        <v>76.760000000000005</v>
      </c>
      <c r="V2328" s="2">
        <v>9.91</v>
      </c>
      <c r="W2328" s="2">
        <v>12.2</v>
      </c>
      <c r="X2328" s="2">
        <v>7</v>
      </c>
      <c r="Y2328" s="2">
        <v>7.24</v>
      </c>
      <c r="Z2328" s="2">
        <v>7.5200000000000003E-2</v>
      </c>
      <c r="AA2328" s="2">
        <v>0.10061</v>
      </c>
      <c r="AB2328" s="2">
        <v>6.9105579480000001</v>
      </c>
    </row>
    <row r="2329" spans="1:28" x14ac:dyDescent="0.2">
      <c r="A2329" s="8">
        <v>4434</v>
      </c>
      <c r="B2329" s="5" t="s">
        <v>7869</v>
      </c>
      <c r="C2329" s="5" t="s">
        <v>7870</v>
      </c>
      <c r="D2329" s="5"/>
      <c r="E2329" s="5" t="s">
        <v>7871</v>
      </c>
      <c r="F2329" s="10">
        <v>1910</v>
      </c>
      <c r="G2329" s="10" t="s">
        <v>16</v>
      </c>
      <c r="H2329" s="10"/>
      <c r="I2329" s="10">
        <v>1300</v>
      </c>
      <c r="J2329" s="10" t="s">
        <v>17</v>
      </c>
      <c r="K2329" s="10"/>
      <c r="L2329" s="10" t="s">
        <v>18</v>
      </c>
      <c r="M2329" s="11">
        <v>1</v>
      </c>
      <c r="N2329" s="10">
        <v>1</v>
      </c>
      <c r="O2329" s="12" t="s">
        <v>7872</v>
      </c>
      <c r="P2329" s="11">
        <f ca="1">IFERROR(__xludf.DUMMYFUNCTION("COUNTA(SPLIT(Q2329,"" ""))"),177)</f>
        <v>177</v>
      </c>
      <c r="Q2329" s="11">
        <v>4</v>
      </c>
      <c r="R2329" s="11">
        <f ca="1">IFERROR(__xludf.DUMMYFUNCTION("COUNTA(SPLIT($Q2329,CHAR(10),FALSE))"),1)</f>
        <v>1</v>
      </c>
      <c r="S2329" s="2">
        <v>-1.6380609960000001</v>
      </c>
      <c r="T2329" s="2">
        <v>0.48133651399999999</v>
      </c>
      <c r="U2329" s="2">
        <v>51.51</v>
      </c>
      <c r="V2329" s="2">
        <v>17.07</v>
      </c>
      <c r="W2329" s="2">
        <v>21.73</v>
      </c>
      <c r="X2329" s="2">
        <v>11</v>
      </c>
      <c r="Y2329" s="2">
        <v>9.2200000000000006</v>
      </c>
      <c r="Z2329" s="2">
        <v>0.17965</v>
      </c>
      <c r="AA2329" s="2">
        <v>0.18157000000000001</v>
      </c>
      <c r="AB2329" s="2">
        <v>-0.69334816600000004</v>
      </c>
    </row>
    <row r="2330" spans="1:28" x14ac:dyDescent="0.2">
      <c r="A2330" s="8">
        <v>4435</v>
      </c>
      <c r="B2330" s="5" t="s">
        <v>7873</v>
      </c>
      <c r="C2330" s="5" t="s">
        <v>7874</v>
      </c>
      <c r="D2330" s="5"/>
      <c r="E2330" s="5" t="s">
        <v>7875</v>
      </c>
      <c r="F2330" s="10">
        <v>1910</v>
      </c>
      <c r="G2330" s="10" t="s">
        <v>68</v>
      </c>
      <c r="H2330" s="10"/>
      <c r="I2330" s="10">
        <v>1300</v>
      </c>
      <c r="J2330" s="10" t="s">
        <v>17</v>
      </c>
      <c r="K2330" s="10"/>
      <c r="L2330" s="10" t="s">
        <v>22</v>
      </c>
      <c r="M2330" s="11">
        <v>2</v>
      </c>
      <c r="N2330" s="10">
        <v>2</v>
      </c>
      <c r="O2330" s="12" t="s">
        <v>7876</v>
      </c>
      <c r="P2330" s="11">
        <f ca="1">IFERROR(__xludf.DUMMYFUNCTION("COUNTA(SPLIT(Q2330,"" ""))"),169)</f>
        <v>169</v>
      </c>
      <c r="Q2330" s="11">
        <v>6</v>
      </c>
      <c r="R2330" s="11">
        <f ca="1">IFERROR(__xludf.DUMMYFUNCTION("COUNTA(SPLIT($Q2330,CHAR(10),FALSE))"),1)</f>
        <v>1</v>
      </c>
      <c r="S2330" s="2">
        <v>-2.075800734</v>
      </c>
      <c r="T2330" s="2">
        <v>0.48978252500000002</v>
      </c>
      <c r="U2330" s="2">
        <v>53.29</v>
      </c>
      <c r="V2330" s="2">
        <v>11.86</v>
      </c>
      <c r="W2330" s="2">
        <v>13.16</v>
      </c>
      <c r="X2330" s="2">
        <v>12</v>
      </c>
      <c r="Y2330" s="2">
        <v>9.11</v>
      </c>
      <c r="Z2330" s="2">
        <v>0.27210000000000001</v>
      </c>
      <c r="AA2330" s="2">
        <v>0.25877</v>
      </c>
      <c r="AB2330" s="2">
        <v>9.0210679119999995</v>
      </c>
    </row>
    <row r="2331" spans="1:28" x14ac:dyDescent="0.2">
      <c r="A2331" s="8">
        <v>4436</v>
      </c>
      <c r="B2331" s="5" t="s">
        <v>7877</v>
      </c>
      <c r="C2331" s="5" t="s">
        <v>7878</v>
      </c>
      <c r="D2331" s="5" t="s">
        <v>6524</v>
      </c>
      <c r="E2331" s="5" t="s">
        <v>6195</v>
      </c>
      <c r="F2331" s="10">
        <v>1910</v>
      </c>
      <c r="G2331" s="10" t="s">
        <v>16</v>
      </c>
      <c r="H2331" s="10"/>
      <c r="I2331" s="10">
        <v>1100</v>
      </c>
      <c r="J2331" s="10" t="s">
        <v>17</v>
      </c>
      <c r="K2331" s="10"/>
      <c r="L2331" s="10" t="s">
        <v>22</v>
      </c>
      <c r="M2331" s="11">
        <v>2</v>
      </c>
      <c r="N2331" s="10">
        <v>2</v>
      </c>
      <c r="O2331" s="12" t="s">
        <v>7879</v>
      </c>
      <c r="P2331" s="11">
        <f ca="1">IFERROR(__xludf.DUMMYFUNCTION("COUNTA(SPLIT(Q2331,"" ""))"),173)</f>
        <v>173</v>
      </c>
      <c r="Q2331" s="11">
        <v>10</v>
      </c>
      <c r="R2331" s="11">
        <f ca="1">IFERROR(__xludf.DUMMYFUNCTION("COUNTA(SPLIT($Q2331,CHAR(10),FALSE))"),1)</f>
        <v>1</v>
      </c>
      <c r="S2331" s="2">
        <v>-1.888094473</v>
      </c>
      <c r="T2331" s="2">
        <v>0.457945836</v>
      </c>
      <c r="U2331" s="2">
        <v>80.34</v>
      </c>
      <c r="V2331" s="2">
        <v>6.43</v>
      </c>
      <c r="W2331" s="2">
        <v>7.4</v>
      </c>
      <c r="X2331" s="2">
        <v>8</v>
      </c>
      <c r="Y2331" s="2">
        <v>7.2</v>
      </c>
      <c r="Z2331" s="2">
        <v>0.23963999999999999</v>
      </c>
      <c r="AA2331" s="2">
        <v>0.25744</v>
      </c>
      <c r="AB2331" s="2">
        <v>14.103067940000001</v>
      </c>
    </row>
    <row r="2332" spans="1:28" x14ac:dyDescent="0.2">
      <c r="A2332" s="8">
        <v>4438</v>
      </c>
      <c r="B2332" s="5" t="s">
        <v>7880</v>
      </c>
      <c r="C2332" s="5" t="s">
        <v>7881</v>
      </c>
      <c r="D2332" s="5"/>
      <c r="E2332" s="5" t="s">
        <v>7882</v>
      </c>
      <c r="F2332" s="10">
        <v>1910</v>
      </c>
      <c r="G2332" s="10" t="s">
        <v>16</v>
      </c>
      <c r="H2332" s="10"/>
      <c r="I2332" s="10">
        <v>1300</v>
      </c>
      <c r="J2332" s="10" t="s">
        <v>17</v>
      </c>
      <c r="K2332" s="10"/>
      <c r="L2332" s="10" t="s">
        <v>22</v>
      </c>
      <c r="M2332" s="11">
        <v>2</v>
      </c>
      <c r="N2332" s="10">
        <v>1.5</v>
      </c>
      <c r="O2332" s="12" t="s">
        <v>7883</v>
      </c>
      <c r="P2332" s="11">
        <f ca="1">IFERROR(__xludf.DUMMYFUNCTION("COUNTA(SPLIT(Q2332,"" ""))"),188)</f>
        <v>188</v>
      </c>
      <c r="Q2332" s="11">
        <v>5</v>
      </c>
      <c r="R2332" s="11">
        <f ca="1">IFERROR(__xludf.DUMMYFUNCTION("COUNTA(SPLIT($Q2332,CHAR(10),FALSE))"),1)</f>
        <v>1</v>
      </c>
      <c r="S2332" s="2">
        <v>-2.2708696229999998</v>
      </c>
      <c r="T2332" s="2">
        <v>0.503541083</v>
      </c>
      <c r="U2332" s="2">
        <v>50.3</v>
      </c>
      <c r="V2332" s="2">
        <v>15.63</v>
      </c>
      <c r="W2332" s="2">
        <v>17.52</v>
      </c>
      <c r="X2332" s="2">
        <v>12</v>
      </c>
      <c r="Y2332" s="2">
        <v>8.6</v>
      </c>
      <c r="Z2332" s="2">
        <v>0.16905999999999999</v>
      </c>
      <c r="AA2332" s="2">
        <v>0.16244</v>
      </c>
      <c r="AB2332" s="2">
        <v>10.10223615</v>
      </c>
    </row>
    <row r="2333" spans="1:28" x14ac:dyDescent="0.2">
      <c r="A2333" s="8">
        <v>4439</v>
      </c>
      <c r="B2333" s="5" t="s">
        <v>7884</v>
      </c>
      <c r="C2333" s="5" t="s">
        <v>7885</v>
      </c>
      <c r="D2333" s="5"/>
      <c r="E2333" s="5" t="s">
        <v>7886</v>
      </c>
      <c r="F2333" s="10">
        <v>1910</v>
      </c>
      <c r="G2333" s="10" t="s">
        <v>68</v>
      </c>
      <c r="H2333" s="10"/>
      <c r="I2333" s="10">
        <v>1100</v>
      </c>
      <c r="J2333" s="10" t="s">
        <v>17</v>
      </c>
      <c r="K2333" s="10"/>
      <c r="L2333" s="10" t="s">
        <v>18</v>
      </c>
      <c r="M2333" s="11">
        <v>1</v>
      </c>
      <c r="N2333" s="10">
        <v>1</v>
      </c>
      <c r="O2333" s="12" t="s">
        <v>7887</v>
      </c>
      <c r="P2333" s="11">
        <f ca="1">IFERROR(__xludf.DUMMYFUNCTION("COUNTA(SPLIT(Q2333,"" ""))"),199)</f>
        <v>199</v>
      </c>
      <c r="Q2333" s="11">
        <v>10</v>
      </c>
      <c r="R2333" s="11">
        <f ca="1">IFERROR(__xludf.DUMMYFUNCTION("COUNTA(SPLIT($Q2333,CHAR(10),FALSE))"),1)</f>
        <v>1</v>
      </c>
      <c r="S2333" s="2">
        <v>-2.4677662850000002</v>
      </c>
      <c r="T2333" s="2">
        <v>0.48439577</v>
      </c>
      <c r="U2333" s="2">
        <v>53.85</v>
      </c>
      <c r="V2333" s="2">
        <v>10.74</v>
      </c>
      <c r="W2333" s="2">
        <v>11.16</v>
      </c>
      <c r="X2333" s="2">
        <v>12</v>
      </c>
      <c r="Y2333" s="2">
        <v>8.9499999999999993</v>
      </c>
      <c r="Z2333" s="2">
        <v>0.33381</v>
      </c>
      <c r="AA2333" s="2">
        <v>0.30940000000000001</v>
      </c>
      <c r="AB2333" s="2">
        <v>14.75862517</v>
      </c>
    </row>
    <row r="2334" spans="1:28" x14ac:dyDescent="0.2">
      <c r="A2334" s="8">
        <v>4440</v>
      </c>
      <c r="B2334" s="5" t="s">
        <v>6070</v>
      </c>
      <c r="C2334" s="5" t="s">
        <v>7888</v>
      </c>
      <c r="D2334" s="5" t="s">
        <v>6072</v>
      </c>
      <c r="E2334" s="5" t="s">
        <v>6073</v>
      </c>
      <c r="F2334" s="10">
        <v>1910</v>
      </c>
      <c r="G2334" s="10" t="s">
        <v>16</v>
      </c>
      <c r="H2334" s="10"/>
      <c r="I2334" s="10">
        <v>1300</v>
      </c>
      <c r="J2334" s="10" t="s">
        <v>17</v>
      </c>
      <c r="K2334" s="10"/>
      <c r="L2334" s="10" t="s">
        <v>18</v>
      </c>
      <c r="M2334" s="11">
        <v>1</v>
      </c>
      <c r="N2334" s="10">
        <v>1</v>
      </c>
      <c r="O2334" s="12" t="s">
        <v>7889</v>
      </c>
      <c r="P2334" s="11">
        <f ca="1">IFERROR(__xludf.DUMMYFUNCTION("COUNTA(SPLIT(Q2334,"" ""))"),160)</f>
        <v>160</v>
      </c>
      <c r="Q2334" s="11">
        <v>6</v>
      </c>
      <c r="R2334" s="11">
        <f ca="1">IFERROR(__xludf.DUMMYFUNCTION("COUNTA(SPLIT($Q2334,CHAR(10),FALSE))"),1)</f>
        <v>1</v>
      </c>
      <c r="S2334" s="2">
        <v>-1.415263484</v>
      </c>
      <c r="T2334" s="2">
        <v>0.474479549</v>
      </c>
      <c r="U2334" s="2">
        <v>58.22</v>
      </c>
      <c r="V2334" s="2">
        <v>11.81</v>
      </c>
      <c r="W2334" s="2">
        <v>13.17</v>
      </c>
      <c r="X2334" s="2">
        <v>12</v>
      </c>
      <c r="Y2334" s="2">
        <v>7.91</v>
      </c>
      <c r="Z2334" s="2">
        <v>0.13852999999999999</v>
      </c>
      <c r="AA2334" s="2">
        <v>0.15484000000000001</v>
      </c>
      <c r="AB2334" s="2">
        <v>11.600348990000001</v>
      </c>
    </row>
    <row r="2335" spans="1:28" x14ac:dyDescent="0.2">
      <c r="A2335" s="8">
        <v>4442</v>
      </c>
      <c r="B2335" s="5" t="s">
        <v>7825</v>
      </c>
      <c r="C2335" s="5" t="s">
        <v>7890</v>
      </c>
      <c r="D2335" s="5"/>
      <c r="E2335" s="5" t="s">
        <v>7891</v>
      </c>
      <c r="F2335" s="10">
        <v>1910</v>
      </c>
      <c r="G2335" s="10" t="s">
        <v>68</v>
      </c>
      <c r="H2335" s="10"/>
      <c r="I2335" s="10">
        <v>900</v>
      </c>
      <c r="J2335" s="10" t="s">
        <v>17</v>
      </c>
      <c r="K2335" s="10"/>
      <c r="L2335" s="10" t="s">
        <v>22</v>
      </c>
      <c r="M2335" s="11">
        <v>2</v>
      </c>
      <c r="N2335" s="10">
        <v>1.5</v>
      </c>
      <c r="O2335" s="12" t="s">
        <v>7892</v>
      </c>
      <c r="P2335" s="11">
        <f ca="1">IFERROR(__xludf.DUMMYFUNCTION("COUNTA(SPLIT(Q2335,"" ""))"),190)</f>
        <v>190</v>
      </c>
      <c r="Q2335" s="11">
        <v>12</v>
      </c>
      <c r="R2335" s="11">
        <f ca="1">IFERROR(__xludf.DUMMYFUNCTION("COUNTA(SPLIT($Q2335,CHAR(10),FALSE))"),1)</f>
        <v>1</v>
      </c>
      <c r="S2335" s="2">
        <v>-1.7949606849999999</v>
      </c>
      <c r="T2335" s="2">
        <v>0.49867307</v>
      </c>
      <c r="U2335" s="2">
        <v>73.209999999999994</v>
      </c>
      <c r="V2335" s="2">
        <v>6.98</v>
      </c>
      <c r="W2335" s="2">
        <v>5.84</v>
      </c>
      <c r="X2335" s="2">
        <v>10</v>
      </c>
      <c r="Y2335" s="2">
        <v>6.83</v>
      </c>
      <c r="Z2335" s="2">
        <v>0.1961</v>
      </c>
      <c r="AA2335" s="2">
        <v>0.17646000000000001</v>
      </c>
      <c r="AB2335" s="2">
        <v>20.12827493</v>
      </c>
    </row>
    <row r="2336" spans="1:28" x14ac:dyDescent="0.2">
      <c r="A2336" s="8">
        <v>4443</v>
      </c>
      <c r="B2336" s="5" t="s">
        <v>7893</v>
      </c>
      <c r="C2336" s="5" t="s">
        <v>7894</v>
      </c>
      <c r="D2336" s="5"/>
      <c r="E2336" s="5" t="s">
        <v>7895</v>
      </c>
      <c r="F2336" s="10">
        <v>1910</v>
      </c>
      <c r="G2336" s="10" t="s">
        <v>68</v>
      </c>
      <c r="H2336" s="10"/>
      <c r="I2336" s="10">
        <v>1300</v>
      </c>
      <c r="J2336" s="10" t="s">
        <v>17</v>
      </c>
      <c r="K2336" s="10"/>
      <c r="L2336" s="10" t="s">
        <v>18</v>
      </c>
      <c r="M2336" s="11">
        <v>1</v>
      </c>
      <c r="N2336" s="10">
        <v>1</v>
      </c>
      <c r="O2336" s="12" t="s">
        <v>7896</v>
      </c>
      <c r="P2336" s="11">
        <f ca="1">IFERROR(__xludf.DUMMYFUNCTION("COUNTA(SPLIT(Q2336,"" ""))"),187)</f>
        <v>187</v>
      </c>
      <c r="Q2336" s="11">
        <v>7</v>
      </c>
      <c r="R2336" s="11">
        <f ca="1">IFERROR(__xludf.DUMMYFUNCTION("COUNTA(SPLIT($Q2336,CHAR(10),FALSE))"),1)</f>
        <v>1</v>
      </c>
      <c r="S2336" s="2">
        <v>-3.4222736459999998</v>
      </c>
      <c r="T2336" s="2">
        <v>0.57328354500000001</v>
      </c>
      <c r="U2336" s="2">
        <v>49.88</v>
      </c>
      <c r="V2336" s="2">
        <v>12.94</v>
      </c>
      <c r="W2336" s="2">
        <v>14.03</v>
      </c>
      <c r="X2336" s="2">
        <v>14</v>
      </c>
      <c r="Y2336" s="2">
        <v>9.86</v>
      </c>
      <c r="Z2336" s="2">
        <v>0.32229999999999998</v>
      </c>
      <c r="AA2336" s="2">
        <v>0.29994999999999999</v>
      </c>
      <c r="AB2336" s="2">
        <v>7.5605102439999996</v>
      </c>
    </row>
    <row r="2337" spans="1:28" x14ac:dyDescent="0.2">
      <c r="A2337" s="8">
        <v>4444</v>
      </c>
      <c r="B2337" s="5" t="s">
        <v>7742</v>
      </c>
      <c r="C2337" s="5" t="s">
        <v>7897</v>
      </c>
      <c r="D2337" s="5" t="s">
        <v>2855</v>
      </c>
      <c r="E2337" s="5" t="s">
        <v>7898</v>
      </c>
      <c r="F2337" s="10">
        <v>1910</v>
      </c>
      <c r="G2337" s="10" t="s">
        <v>16</v>
      </c>
      <c r="H2337" s="10"/>
      <c r="I2337" s="10">
        <v>500</v>
      </c>
      <c r="J2337" s="10" t="s">
        <v>17</v>
      </c>
      <c r="K2337" s="10"/>
      <c r="L2337" s="10" t="s">
        <v>18</v>
      </c>
      <c r="M2337" s="11">
        <v>1</v>
      </c>
      <c r="N2337" s="10">
        <v>1</v>
      </c>
      <c r="O2337" s="12" t="s">
        <v>7899</v>
      </c>
      <c r="P2337" s="11">
        <f ca="1">IFERROR(__xludf.DUMMYFUNCTION("COUNTA(SPLIT(Q2337,"" ""))"),197)</f>
        <v>197</v>
      </c>
      <c r="Q2337" s="11">
        <v>22</v>
      </c>
      <c r="R2337" s="11">
        <f ca="1">IFERROR(__xludf.DUMMYFUNCTION("COUNTA(SPLIT($Q2337,CHAR(10),FALSE))"),3)</f>
        <v>3</v>
      </c>
      <c r="S2337" s="2">
        <v>-1.396887958</v>
      </c>
      <c r="T2337" s="2">
        <v>0.46246743699999998</v>
      </c>
      <c r="U2337" s="2">
        <v>78.81</v>
      </c>
      <c r="V2337" s="2">
        <v>4.47</v>
      </c>
      <c r="W2337" s="2">
        <v>2.97</v>
      </c>
      <c r="X2337" s="2">
        <v>8</v>
      </c>
      <c r="Y2337" s="2">
        <v>7.95</v>
      </c>
      <c r="Z2337" s="2">
        <v>0.22888</v>
      </c>
      <c r="AA2337" s="2">
        <v>0.19671</v>
      </c>
      <c r="AB2337" s="2">
        <v>22.17387136</v>
      </c>
    </row>
    <row r="2338" spans="1:28" x14ac:dyDescent="0.2">
      <c r="A2338" s="8">
        <v>4445</v>
      </c>
      <c r="B2338" s="5" t="s">
        <v>7900</v>
      </c>
      <c r="C2338" s="5" t="s">
        <v>7901</v>
      </c>
      <c r="D2338" s="5" t="s">
        <v>2855</v>
      </c>
      <c r="E2338" s="5" t="s">
        <v>7902</v>
      </c>
      <c r="F2338" s="10">
        <v>1910</v>
      </c>
      <c r="G2338" s="10" t="s">
        <v>68</v>
      </c>
      <c r="H2338" s="10"/>
      <c r="I2338" s="10">
        <v>1100</v>
      </c>
      <c r="J2338" s="10" t="s">
        <v>877</v>
      </c>
      <c r="K2338" s="10"/>
      <c r="L2338" s="10" t="s">
        <v>18</v>
      </c>
      <c r="M2338" s="11">
        <v>1</v>
      </c>
      <c r="N2338" s="10">
        <v>1</v>
      </c>
      <c r="O2338" s="12" t="s">
        <v>7903</v>
      </c>
      <c r="P2338" s="11">
        <f ca="1">IFERROR(__xludf.DUMMYFUNCTION("COUNTA(SPLIT(Q2338,"" ""))"),140)</f>
        <v>140</v>
      </c>
      <c r="Q2338" s="11">
        <v>2</v>
      </c>
      <c r="R2338" s="11">
        <f ca="1">IFERROR(__xludf.DUMMYFUNCTION("COUNTA(SPLIT($Q2338,CHAR(10),FALSE))"),1)</f>
        <v>1</v>
      </c>
      <c r="S2338" s="2">
        <v>-1.56530145</v>
      </c>
      <c r="T2338" s="2">
        <v>0.46253626199999998</v>
      </c>
      <c r="U2338" s="2">
        <v>28.22</v>
      </c>
      <c r="V2338" s="2">
        <v>26.71</v>
      </c>
      <c r="W2338" s="2">
        <v>33.68</v>
      </c>
      <c r="X2338" s="2">
        <v>15</v>
      </c>
      <c r="Y2338" s="2">
        <v>9.93</v>
      </c>
      <c r="Z2338" s="2">
        <v>0.22220999999999999</v>
      </c>
      <c r="AA2338" s="2">
        <v>0.26225999999999999</v>
      </c>
      <c r="AB2338" s="2">
        <v>3.8122617320000001</v>
      </c>
    </row>
    <row r="2339" spans="1:28" x14ac:dyDescent="0.2">
      <c r="A2339" s="8">
        <v>4446</v>
      </c>
      <c r="B2339" s="5" t="s">
        <v>7605</v>
      </c>
      <c r="C2339" s="5" t="s">
        <v>7904</v>
      </c>
      <c r="D2339" s="5" t="s">
        <v>2855</v>
      </c>
      <c r="E2339" s="5" t="s">
        <v>7905</v>
      </c>
      <c r="F2339" s="10">
        <v>1910</v>
      </c>
      <c r="G2339" s="10" t="s">
        <v>16</v>
      </c>
      <c r="H2339" s="10"/>
      <c r="I2339" s="10">
        <v>1500</v>
      </c>
      <c r="J2339" s="10" t="s">
        <v>17</v>
      </c>
      <c r="K2339" s="10"/>
      <c r="L2339" s="10" t="s">
        <v>18</v>
      </c>
      <c r="M2339" s="11">
        <v>1</v>
      </c>
      <c r="N2339" s="10">
        <v>1</v>
      </c>
      <c r="O2339" s="12" t="s">
        <v>7906</v>
      </c>
      <c r="P2339" s="11">
        <f ca="1">IFERROR(__xludf.DUMMYFUNCTION("COUNTA(SPLIT(Q2339,"" ""))"),180)</f>
        <v>180</v>
      </c>
      <c r="Q2339" s="11">
        <v>4</v>
      </c>
      <c r="R2339" s="11">
        <f ca="1">IFERROR(__xludf.DUMMYFUNCTION("COUNTA(SPLIT($Q2339,CHAR(10),FALSE))"),1)</f>
        <v>1</v>
      </c>
      <c r="S2339" s="2">
        <v>-2.9555371039999998</v>
      </c>
      <c r="T2339" s="2">
        <v>0.61266377800000005</v>
      </c>
      <c r="U2339" s="2">
        <v>21.2</v>
      </c>
      <c r="V2339" s="2">
        <v>21.61</v>
      </c>
      <c r="W2339" s="2">
        <v>24.83</v>
      </c>
      <c r="X2339" s="2">
        <v>18</v>
      </c>
      <c r="Y2339" s="2">
        <v>10.23</v>
      </c>
      <c r="Z2339" s="2">
        <v>0.29770999999999997</v>
      </c>
      <c r="AA2339" s="2">
        <v>0.28775000000000001</v>
      </c>
      <c r="AB2339" s="2">
        <v>10.253379430000001</v>
      </c>
    </row>
    <row r="2340" spans="1:28" x14ac:dyDescent="0.2">
      <c r="A2340" s="8">
        <v>4449</v>
      </c>
      <c r="B2340" s="5" t="s">
        <v>7907</v>
      </c>
      <c r="C2340" s="5" t="s">
        <v>7908</v>
      </c>
      <c r="D2340" s="5"/>
      <c r="E2340" s="5" t="s">
        <v>7909</v>
      </c>
      <c r="F2340" s="10">
        <v>1910</v>
      </c>
      <c r="G2340" s="10" t="s">
        <v>68</v>
      </c>
      <c r="H2340" s="10"/>
      <c r="I2340" s="10">
        <v>1100</v>
      </c>
      <c r="J2340" s="10" t="s">
        <v>17</v>
      </c>
      <c r="K2340" s="10"/>
      <c r="L2340" s="10" t="s">
        <v>22</v>
      </c>
      <c r="M2340" s="11">
        <v>2</v>
      </c>
      <c r="N2340" s="10">
        <v>1.5</v>
      </c>
      <c r="O2340" s="12" t="s">
        <v>7910</v>
      </c>
      <c r="P2340" s="11">
        <f ca="1">IFERROR(__xludf.DUMMYFUNCTION("COUNTA(SPLIT(Q2340,"" ""))"),190)</f>
        <v>190</v>
      </c>
      <c r="Q2340" s="11">
        <v>7</v>
      </c>
      <c r="R2340" s="11">
        <f ca="1">IFERROR(__xludf.DUMMYFUNCTION("COUNTA(SPLIT($Q2340,CHAR(10),FALSE))"),1)</f>
        <v>1</v>
      </c>
      <c r="S2340" s="2">
        <v>-0.57540379200000003</v>
      </c>
      <c r="T2340" s="2">
        <v>0.49018452400000001</v>
      </c>
      <c r="U2340" s="2">
        <v>60.85</v>
      </c>
      <c r="V2340" s="2">
        <v>11.52</v>
      </c>
      <c r="W2340" s="2">
        <v>12.21</v>
      </c>
      <c r="X2340" s="2">
        <v>11</v>
      </c>
      <c r="Y2340" s="2">
        <v>7.39</v>
      </c>
      <c r="Z2340" s="2">
        <v>0.29175000000000001</v>
      </c>
      <c r="AA2340" s="2">
        <v>0.28586</v>
      </c>
      <c r="AB2340" s="2">
        <v>27.219440930000001</v>
      </c>
    </row>
    <row r="2341" spans="1:28" x14ac:dyDescent="0.2">
      <c r="A2341" s="8">
        <v>4451</v>
      </c>
      <c r="B2341" s="5" t="s">
        <v>7911</v>
      </c>
      <c r="C2341" s="5" t="s">
        <v>7912</v>
      </c>
      <c r="D2341" s="5"/>
      <c r="E2341" s="5" t="s">
        <v>7913</v>
      </c>
      <c r="F2341" s="10">
        <v>1909</v>
      </c>
      <c r="G2341" s="10" t="s">
        <v>16</v>
      </c>
      <c r="H2341" s="10"/>
      <c r="I2341" s="10">
        <v>1100</v>
      </c>
      <c r="J2341" s="10" t="s">
        <v>17</v>
      </c>
      <c r="K2341" s="10"/>
      <c r="L2341" s="10" t="s">
        <v>22</v>
      </c>
      <c r="M2341" s="11">
        <v>2</v>
      </c>
      <c r="N2341" s="10">
        <v>2</v>
      </c>
      <c r="O2341" s="12" t="s">
        <v>7914</v>
      </c>
      <c r="P2341" s="11">
        <f ca="1">IFERROR(__xludf.DUMMYFUNCTION("COUNTA(SPLIT(Q2341,"" ""))"),175)</f>
        <v>175</v>
      </c>
      <c r="Q2341" s="11">
        <v>8</v>
      </c>
      <c r="R2341" s="11">
        <f ca="1">IFERROR(__xludf.DUMMYFUNCTION("COUNTA(SPLIT($Q2341,CHAR(10),FALSE))"),1)</f>
        <v>1</v>
      </c>
      <c r="S2341" s="2">
        <v>-2.0423230750000001</v>
      </c>
      <c r="T2341" s="2">
        <v>0.48050142499999998</v>
      </c>
      <c r="U2341" s="2">
        <v>49.76</v>
      </c>
      <c r="V2341" s="2">
        <v>11.75</v>
      </c>
      <c r="W2341" s="2">
        <v>11.8</v>
      </c>
      <c r="X2341" s="2">
        <v>13</v>
      </c>
      <c r="Y2341" s="2">
        <v>9.23</v>
      </c>
      <c r="Z2341" s="2">
        <v>0.38089000000000001</v>
      </c>
      <c r="AA2341" s="2">
        <v>0.38089000000000001</v>
      </c>
      <c r="AB2341" s="2">
        <v>5.0133820509999998</v>
      </c>
    </row>
    <row r="2342" spans="1:28" x14ac:dyDescent="0.2">
      <c r="A2342" s="8">
        <v>4452</v>
      </c>
      <c r="B2342" s="5" t="s">
        <v>7915</v>
      </c>
      <c r="C2342" s="5" t="s">
        <v>7916</v>
      </c>
      <c r="D2342" s="5" t="s">
        <v>2855</v>
      </c>
      <c r="E2342" s="5" t="s">
        <v>7917</v>
      </c>
      <c r="F2342" s="10">
        <v>1909</v>
      </c>
      <c r="G2342" s="10" t="s">
        <v>16</v>
      </c>
      <c r="H2342" s="10"/>
      <c r="I2342" s="10">
        <v>700</v>
      </c>
      <c r="J2342" s="10" t="s">
        <v>17</v>
      </c>
      <c r="K2342" s="10"/>
      <c r="L2342" s="10" t="s">
        <v>18</v>
      </c>
      <c r="M2342" s="11">
        <v>1</v>
      </c>
      <c r="N2342" s="10">
        <v>1</v>
      </c>
      <c r="O2342" s="12" t="s">
        <v>7918</v>
      </c>
      <c r="P2342" s="11">
        <f ca="1">IFERROR(__xludf.DUMMYFUNCTION("COUNTA(SPLIT(Q2342,"" ""))"),190)</f>
        <v>190</v>
      </c>
      <c r="Q2342" s="11">
        <v>14</v>
      </c>
      <c r="R2342" s="11">
        <f ca="1">IFERROR(__xludf.DUMMYFUNCTION("COUNTA(SPLIT($Q2342,CHAR(10),FALSE))"),1)</f>
        <v>1</v>
      </c>
      <c r="S2342" s="2">
        <v>-1.243428618</v>
      </c>
      <c r="T2342" s="2">
        <v>0.49627710200000003</v>
      </c>
      <c r="U2342" s="2">
        <v>77.83</v>
      </c>
      <c r="V2342" s="2">
        <v>5.79</v>
      </c>
      <c r="W2342" s="2">
        <v>6.34</v>
      </c>
      <c r="X2342" s="2">
        <v>9</v>
      </c>
      <c r="Y2342" s="2">
        <v>6.3</v>
      </c>
      <c r="Z2342" s="2">
        <v>0.15307000000000001</v>
      </c>
      <c r="AA2342" s="2">
        <v>0.15462000000000001</v>
      </c>
      <c r="AB2342" s="2">
        <v>17.147767930000001</v>
      </c>
    </row>
    <row r="2343" spans="1:28" x14ac:dyDescent="0.2">
      <c r="A2343" s="8">
        <v>4453</v>
      </c>
      <c r="B2343" s="5" t="s">
        <v>6070</v>
      </c>
      <c r="C2343" s="5" t="s">
        <v>7919</v>
      </c>
      <c r="D2343" s="5"/>
      <c r="E2343" s="5" t="s">
        <v>7920</v>
      </c>
      <c r="F2343" s="10">
        <v>1909</v>
      </c>
      <c r="G2343" s="10" t="s">
        <v>16</v>
      </c>
      <c r="H2343" s="10"/>
      <c r="I2343" s="10">
        <v>1100</v>
      </c>
      <c r="J2343" s="10" t="s">
        <v>17</v>
      </c>
      <c r="K2343" s="10"/>
      <c r="L2343" s="10" t="s">
        <v>18</v>
      </c>
      <c r="M2343" s="11">
        <v>1</v>
      </c>
      <c r="N2343" s="10">
        <v>1</v>
      </c>
      <c r="O2343" s="12" t="s">
        <v>7921</v>
      </c>
      <c r="P2343" s="11">
        <f ca="1">IFERROR(__xludf.DUMMYFUNCTION("COUNTA(SPLIT(Q2343,"" ""))"),161)</f>
        <v>161</v>
      </c>
      <c r="Q2343" s="11">
        <v>4</v>
      </c>
      <c r="R2343" s="11">
        <f ca="1">IFERROR(__xludf.DUMMYFUNCTION("COUNTA(SPLIT($Q2343,CHAR(10),FALSE))"),1)</f>
        <v>1</v>
      </c>
      <c r="S2343" s="2">
        <v>-0.102268805</v>
      </c>
      <c r="T2343" s="2">
        <v>0.49956235500000001</v>
      </c>
      <c r="U2343" s="2">
        <v>50.77</v>
      </c>
      <c r="V2343" s="2">
        <v>16.3</v>
      </c>
      <c r="W2343" s="2">
        <v>17.93</v>
      </c>
      <c r="X2343" s="2">
        <v>11</v>
      </c>
      <c r="Y2343" s="2">
        <v>7.4</v>
      </c>
      <c r="Z2343" s="2">
        <v>5.0319999999999997E-2</v>
      </c>
      <c r="AA2343" s="2">
        <v>7.8420000000000004E-2</v>
      </c>
      <c r="AB2343" s="2">
        <v>12.59985011</v>
      </c>
    </row>
    <row r="2344" spans="1:28" x14ac:dyDescent="0.2">
      <c r="A2344" s="8">
        <v>4454</v>
      </c>
      <c r="B2344" s="5" t="s">
        <v>7922</v>
      </c>
      <c r="C2344" s="5" t="s">
        <v>7923</v>
      </c>
      <c r="D2344" s="5" t="s">
        <v>2855</v>
      </c>
      <c r="E2344" s="5" t="s">
        <v>7924</v>
      </c>
      <c r="F2344" s="10">
        <v>1909</v>
      </c>
      <c r="G2344" s="10" t="s">
        <v>16</v>
      </c>
      <c r="H2344" s="10"/>
      <c r="I2344" s="10">
        <v>500</v>
      </c>
      <c r="J2344" s="10" t="s">
        <v>17</v>
      </c>
      <c r="K2344" s="10"/>
      <c r="L2344" s="10" t="s">
        <v>18</v>
      </c>
      <c r="M2344" s="11">
        <v>1</v>
      </c>
      <c r="N2344" s="10">
        <v>1</v>
      </c>
      <c r="O2344" s="12" t="s">
        <v>7925</v>
      </c>
      <c r="P2344" s="11">
        <f ca="1">IFERROR(__xludf.DUMMYFUNCTION("COUNTA(SPLIT(Q2344,"" ""))"),196)</f>
        <v>196</v>
      </c>
      <c r="Q2344" s="11">
        <v>18</v>
      </c>
      <c r="R2344" s="11">
        <f ca="1">IFERROR(__xludf.DUMMYFUNCTION("COUNTA(SPLIT($Q2344,CHAR(10),FALSE))"),2)</f>
        <v>2</v>
      </c>
      <c r="S2344" s="2">
        <v>-0.73181184200000005</v>
      </c>
      <c r="T2344" s="2">
        <v>0.48275641600000002</v>
      </c>
      <c r="U2344" s="2">
        <v>79.349999999999994</v>
      </c>
      <c r="V2344" s="2">
        <v>4.91</v>
      </c>
      <c r="W2344" s="2">
        <v>3.79</v>
      </c>
      <c r="X2344" s="2">
        <v>9</v>
      </c>
      <c r="Y2344" s="2">
        <v>6.82</v>
      </c>
      <c r="Z2344" s="2">
        <v>0.12801999999999999</v>
      </c>
      <c r="AA2344" s="2">
        <v>0.12324</v>
      </c>
      <c r="AB2344" s="2">
        <v>25.156110819999999</v>
      </c>
    </row>
    <row r="2345" spans="1:28" x14ac:dyDescent="0.2">
      <c r="A2345" s="8">
        <v>4455</v>
      </c>
      <c r="B2345" s="5" t="s">
        <v>6960</v>
      </c>
      <c r="C2345" s="5" t="s">
        <v>7926</v>
      </c>
      <c r="D2345" s="5"/>
      <c r="E2345" s="5" t="s">
        <v>7927</v>
      </c>
      <c r="F2345" s="10">
        <v>1909</v>
      </c>
      <c r="G2345" s="10" t="s">
        <v>68</v>
      </c>
      <c r="H2345" s="10"/>
      <c r="I2345" s="10">
        <v>1300</v>
      </c>
      <c r="J2345" s="10" t="s">
        <v>17</v>
      </c>
      <c r="K2345" s="10"/>
      <c r="L2345" s="10" t="s">
        <v>18</v>
      </c>
      <c r="M2345" s="11">
        <v>1</v>
      </c>
      <c r="N2345" s="10">
        <v>1</v>
      </c>
      <c r="O2345" s="12" t="s">
        <v>7928</v>
      </c>
      <c r="P2345" s="11">
        <f ca="1">IFERROR(__xludf.DUMMYFUNCTION("COUNTA(SPLIT(Q2345,"" ""))"),179)</f>
        <v>179</v>
      </c>
      <c r="Q2345" s="11">
        <v>7</v>
      </c>
      <c r="R2345" s="11">
        <f ca="1">IFERROR(__xludf.DUMMYFUNCTION("COUNTA(SPLIT($Q2345,CHAR(10),FALSE))"),1)</f>
        <v>1</v>
      </c>
      <c r="S2345" s="2">
        <v>-2.2569911619999998</v>
      </c>
      <c r="T2345" s="2">
        <v>0.51310424700000001</v>
      </c>
      <c r="U2345" s="2">
        <v>55.45</v>
      </c>
      <c r="V2345" s="2">
        <v>11.18</v>
      </c>
      <c r="W2345" s="2">
        <v>11.72</v>
      </c>
      <c r="X2345" s="2">
        <v>12</v>
      </c>
      <c r="Y2345" s="2">
        <v>9.19</v>
      </c>
      <c r="Z2345" s="2">
        <v>0.31889000000000001</v>
      </c>
      <c r="AA2345" s="2">
        <v>0.31197000000000003</v>
      </c>
      <c r="AB2345" s="2">
        <v>6.5014846989999997</v>
      </c>
    </row>
    <row r="2346" spans="1:28" x14ac:dyDescent="0.2">
      <c r="A2346" s="8">
        <v>4456</v>
      </c>
      <c r="B2346" s="5" t="s">
        <v>6442</v>
      </c>
      <c r="C2346" s="5" t="s">
        <v>7929</v>
      </c>
      <c r="D2346" s="5"/>
      <c r="E2346" s="5" t="s">
        <v>7930</v>
      </c>
      <c r="F2346" s="10">
        <v>1909</v>
      </c>
      <c r="G2346" s="10" t="s">
        <v>68</v>
      </c>
      <c r="H2346" s="10"/>
      <c r="I2346" s="10">
        <v>1100</v>
      </c>
      <c r="J2346" s="10" t="s">
        <v>17</v>
      </c>
      <c r="K2346" s="10"/>
      <c r="L2346" s="10" t="s">
        <v>22</v>
      </c>
      <c r="M2346" s="11">
        <v>2</v>
      </c>
      <c r="N2346" s="10">
        <v>1.5</v>
      </c>
      <c r="O2346" s="12" t="s">
        <v>7931</v>
      </c>
      <c r="P2346" s="11">
        <f ca="1">IFERROR(__xludf.DUMMYFUNCTION("COUNTA(SPLIT(Q2346,"" ""))"),161)</f>
        <v>161</v>
      </c>
      <c r="Q2346" s="11">
        <v>7</v>
      </c>
      <c r="R2346" s="11">
        <f ca="1">IFERROR(__xludf.DUMMYFUNCTION("COUNTA(SPLIT($Q2346,CHAR(10),FALSE))"),1)</f>
        <v>1</v>
      </c>
      <c r="S2346" s="2">
        <v>-0.73903988099999995</v>
      </c>
      <c r="T2346" s="2">
        <v>0.44699052900000003</v>
      </c>
      <c r="U2346" s="2">
        <v>72.62</v>
      </c>
      <c r="V2346" s="2">
        <v>8.84</v>
      </c>
      <c r="W2346" s="2">
        <v>9.4700000000000006</v>
      </c>
      <c r="X2346" s="2">
        <v>9</v>
      </c>
      <c r="Y2346" s="2">
        <v>6.64</v>
      </c>
      <c r="Z2346" s="2">
        <v>0.13336000000000001</v>
      </c>
      <c r="AA2346" s="2">
        <v>0.16686000000000001</v>
      </c>
      <c r="AB2346" s="2">
        <v>16.235355899999998</v>
      </c>
    </row>
    <row r="2347" spans="1:28" x14ac:dyDescent="0.2">
      <c r="A2347" s="8">
        <v>4457</v>
      </c>
      <c r="B2347" s="5" t="s">
        <v>7742</v>
      </c>
      <c r="C2347" s="5" t="s">
        <v>7932</v>
      </c>
      <c r="D2347" s="5"/>
      <c r="E2347" s="5" t="s">
        <v>7933</v>
      </c>
      <c r="F2347" s="10">
        <v>1909</v>
      </c>
      <c r="G2347" s="10" t="s">
        <v>16</v>
      </c>
      <c r="H2347" s="10"/>
      <c r="I2347" s="10">
        <v>900</v>
      </c>
      <c r="J2347" s="10" t="s">
        <v>17</v>
      </c>
      <c r="K2347" s="10"/>
      <c r="L2347" s="10" t="s">
        <v>18</v>
      </c>
      <c r="M2347" s="11">
        <v>1</v>
      </c>
      <c r="N2347" s="10">
        <v>1</v>
      </c>
      <c r="O2347" s="12" t="s">
        <v>7934</v>
      </c>
      <c r="P2347" s="11">
        <f ca="1">IFERROR(__xludf.DUMMYFUNCTION("COUNTA(SPLIT(Q2347,"" ""))"),197)</f>
        <v>197</v>
      </c>
      <c r="Q2347" s="11">
        <v>12</v>
      </c>
      <c r="R2347" s="11">
        <f ca="1">IFERROR(__xludf.DUMMYFUNCTION("COUNTA(SPLIT($Q2347,CHAR(10),FALSE))"),1)</f>
        <v>1</v>
      </c>
      <c r="S2347" s="2">
        <v>-1.494777161</v>
      </c>
      <c r="T2347" s="2">
        <v>0.46108872000000001</v>
      </c>
      <c r="U2347" s="2">
        <v>71.900000000000006</v>
      </c>
      <c r="V2347" s="2">
        <v>7.37</v>
      </c>
      <c r="W2347" s="2">
        <v>8.1199999999999992</v>
      </c>
      <c r="X2347" s="2">
        <v>9</v>
      </c>
      <c r="Y2347" s="2">
        <v>7.07</v>
      </c>
      <c r="Z2347" s="2">
        <v>0.20100000000000001</v>
      </c>
      <c r="AA2347" s="2">
        <v>0.1784</v>
      </c>
      <c r="AB2347" s="2">
        <v>14.34146352</v>
      </c>
    </row>
    <row r="2348" spans="1:28" x14ac:dyDescent="0.2">
      <c r="A2348" s="8">
        <v>4458</v>
      </c>
      <c r="B2348" s="5" t="s">
        <v>7935</v>
      </c>
      <c r="C2348" s="5" t="s">
        <v>7936</v>
      </c>
      <c r="D2348" s="5" t="s">
        <v>7772</v>
      </c>
      <c r="E2348" s="5" t="s">
        <v>7773</v>
      </c>
      <c r="F2348" s="10">
        <v>1909</v>
      </c>
      <c r="G2348" s="10" t="s">
        <v>16</v>
      </c>
      <c r="H2348" s="10"/>
      <c r="I2348" s="10">
        <v>1100</v>
      </c>
      <c r="J2348" s="10" t="s">
        <v>17</v>
      </c>
      <c r="K2348" s="10"/>
      <c r="L2348" s="10" t="s">
        <v>18</v>
      </c>
      <c r="M2348" s="11">
        <v>1</v>
      </c>
      <c r="N2348" s="10">
        <v>1</v>
      </c>
      <c r="O2348" s="12" t="s">
        <v>7937</v>
      </c>
      <c r="P2348" s="11">
        <f ca="1">IFERROR(__xludf.DUMMYFUNCTION("COUNTA(SPLIT(Q2348,"" ""))"),187)</f>
        <v>187</v>
      </c>
      <c r="Q2348" s="11">
        <v>9</v>
      </c>
      <c r="R2348" s="11">
        <f ca="1">IFERROR(__xludf.DUMMYFUNCTION("COUNTA(SPLIT($Q2348,CHAR(10),FALSE))"),1)</f>
        <v>1</v>
      </c>
      <c r="S2348" s="2">
        <v>-0.76794167999999996</v>
      </c>
      <c r="T2348" s="2">
        <v>0.49337851100000002</v>
      </c>
      <c r="U2348" s="2">
        <v>59.07</v>
      </c>
      <c r="V2348" s="2">
        <v>10.18</v>
      </c>
      <c r="W2348" s="2">
        <v>10.86</v>
      </c>
      <c r="X2348" s="2">
        <v>12</v>
      </c>
      <c r="Y2348" s="2">
        <v>7.79</v>
      </c>
      <c r="Z2348" s="2">
        <v>0.26429999999999998</v>
      </c>
      <c r="AA2348" s="2">
        <v>0.26286999999999999</v>
      </c>
      <c r="AB2348" s="2">
        <v>21.760044229999998</v>
      </c>
    </row>
    <row r="2349" spans="1:28" x14ac:dyDescent="0.2">
      <c r="A2349" s="8">
        <v>4461</v>
      </c>
      <c r="B2349" s="5" t="s">
        <v>6543</v>
      </c>
      <c r="C2349" s="5" t="s">
        <v>7938</v>
      </c>
      <c r="D2349" s="5" t="s">
        <v>2855</v>
      </c>
      <c r="E2349" s="5" t="s">
        <v>7939</v>
      </c>
      <c r="F2349" s="10">
        <v>1909</v>
      </c>
      <c r="G2349" s="10" t="s">
        <v>16</v>
      </c>
      <c r="H2349" s="10"/>
      <c r="I2349" s="10">
        <v>1100</v>
      </c>
      <c r="J2349" s="10" t="s">
        <v>17</v>
      </c>
      <c r="K2349" s="10"/>
      <c r="L2349" s="10" t="s">
        <v>30</v>
      </c>
      <c r="M2349" s="11">
        <v>3</v>
      </c>
      <c r="N2349" s="10">
        <v>2</v>
      </c>
      <c r="O2349" s="12" t="s">
        <v>7940</v>
      </c>
      <c r="P2349" s="11">
        <f ca="1">IFERROR(__xludf.DUMMYFUNCTION("COUNTA(SPLIT(Q2349,"" ""))"),200)</f>
        <v>200</v>
      </c>
      <c r="Q2349" s="11">
        <v>10</v>
      </c>
      <c r="R2349" s="11">
        <f ca="1">IFERROR(__xludf.DUMMYFUNCTION("COUNTA(SPLIT($Q2349,CHAR(10),FALSE))"),1)</f>
        <v>1</v>
      </c>
      <c r="S2349" s="2">
        <v>-2.0971336150000002</v>
      </c>
      <c r="T2349" s="2">
        <v>0.51195521300000002</v>
      </c>
      <c r="U2349" s="2">
        <v>72.83</v>
      </c>
      <c r="V2349" s="2">
        <v>8.1199999999999992</v>
      </c>
      <c r="W2349" s="2">
        <v>8.93</v>
      </c>
      <c r="X2349" s="2">
        <v>10</v>
      </c>
      <c r="Y2349" s="2">
        <v>8.08</v>
      </c>
      <c r="Z2349" s="2">
        <v>0.16059000000000001</v>
      </c>
      <c r="AA2349" s="2">
        <v>0.14255000000000001</v>
      </c>
      <c r="AB2349" s="2">
        <v>8.3177066180000008</v>
      </c>
    </row>
    <row r="2350" spans="1:28" x14ac:dyDescent="0.2">
      <c r="A2350" s="8">
        <v>4462</v>
      </c>
      <c r="B2350" s="5" t="s">
        <v>7941</v>
      </c>
      <c r="C2350" s="5" t="s">
        <v>7942</v>
      </c>
      <c r="D2350" s="5"/>
      <c r="E2350" s="5" t="s">
        <v>7943</v>
      </c>
      <c r="F2350" s="10">
        <v>1908</v>
      </c>
      <c r="G2350" s="10" t="s">
        <v>68</v>
      </c>
      <c r="H2350" s="10"/>
      <c r="I2350" s="10">
        <v>1100</v>
      </c>
      <c r="J2350" s="10" t="s">
        <v>17</v>
      </c>
      <c r="K2350" s="10"/>
      <c r="L2350" s="10" t="s">
        <v>18</v>
      </c>
      <c r="M2350" s="11">
        <v>1</v>
      </c>
      <c r="N2350" s="10">
        <v>1</v>
      </c>
      <c r="O2350" s="12" t="s">
        <v>7944</v>
      </c>
      <c r="P2350" s="11">
        <f ca="1">IFERROR(__xludf.DUMMYFUNCTION("COUNTA(SPLIT(Q2350,"" ""))"),164)</f>
        <v>164</v>
      </c>
      <c r="Q2350" s="11">
        <v>10</v>
      </c>
      <c r="R2350" s="11">
        <f ca="1">IFERROR(__xludf.DUMMYFUNCTION("COUNTA(SPLIT($Q2350,CHAR(10),FALSE))"),1)</f>
        <v>1</v>
      </c>
      <c r="S2350" s="2">
        <v>-1.413449161</v>
      </c>
      <c r="T2350" s="2">
        <v>0.47385960100000002</v>
      </c>
      <c r="U2350" s="2">
        <v>75.75</v>
      </c>
      <c r="V2350" s="2">
        <v>6.79</v>
      </c>
      <c r="W2350" s="2">
        <v>8.49</v>
      </c>
      <c r="X2350" s="2">
        <v>8</v>
      </c>
      <c r="Y2350" s="2">
        <v>7.8</v>
      </c>
      <c r="Z2350" s="2">
        <v>0.18028</v>
      </c>
      <c r="AA2350" s="2">
        <v>0.18933</v>
      </c>
      <c r="AB2350" s="2">
        <v>4.7086833730000004</v>
      </c>
    </row>
    <row r="2351" spans="1:28" x14ac:dyDescent="0.2">
      <c r="A2351" s="8">
        <v>4463</v>
      </c>
      <c r="B2351" s="5" t="s">
        <v>7945</v>
      </c>
      <c r="C2351" s="5" t="s">
        <v>7946</v>
      </c>
      <c r="D2351" s="5"/>
      <c r="E2351" s="5" t="s">
        <v>7947</v>
      </c>
      <c r="F2351" s="10">
        <v>1908</v>
      </c>
      <c r="G2351" s="10" t="s">
        <v>68</v>
      </c>
      <c r="H2351" s="10"/>
      <c r="I2351" s="10">
        <v>700</v>
      </c>
      <c r="J2351" s="10" t="s">
        <v>17</v>
      </c>
      <c r="K2351" s="10"/>
      <c r="L2351" s="10" t="s">
        <v>22</v>
      </c>
      <c r="M2351" s="11">
        <v>2</v>
      </c>
      <c r="N2351" s="10">
        <v>1.5</v>
      </c>
      <c r="O2351" s="12" t="s">
        <v>7948</v>
      </c>
      <c r="P2351" s="11">
        <f ca="1">IFERROR(__xludf.DUMMYFUNCTION("COUNTA(SPLIT(Q2351,"" ""))"),174)</f>
        <v>174</v>
      </c>
      <c r="Q2351" s="11">
        <v>11</v>
      </c>
      <c r="R2351" s="11">
        <f ca="1">IFERROR(__xludf.DUMMYFUNCTION("COUNTA(SPLIT($Q2351,CHAR(10),FALSE))"),1)</f>
        <v>1</v>
      </c>
      <c r="S2351" s="2">
        <v>-2.107460986</v>
      </c>
      <c r="T2351" s="2">
        <v>0.48842200000000002</v>
      </c>
      <c r="U2351" s="2">
        <v>72.73</v>
      </c>
      <c r="V2351" s="2">
        <v>7.07</v>
      </c>
      <c r="W2351" s="2">
        <v>5.45</v>
      </c>
      <c r="X2351" s="2">
        <v>10</v>
      </c>
      <c r="Y2351" s="2">
        <v>6.86</v>
      </c>
      <c r="Z2351" s="2">
        <v>0.14859</v>
      </c>
      <c r="AA2351" s="2">
        <v>0.16236999999999999</v>
      </c>
      <c r="AB2351" s="2">
        <v>22.353064320000001</v>
      </c>
    </row>
    <row r="2352" spans="1:28" x14ac:dyDescent="0.2">
      <c r="A2352" s="8">
        <v>4464</v>
      </c>
      <c r="B2352" s="5" t="s">
        <v>7949</v>
      </c>
      <c r="C2352" s="5" t="s">
        <v>7950</v>
      </c>
      <c r="D2352" s="5" t="s">
        <v>7714</v>
      </c>
      <c r="E2352" s="5" t="s">
        <v>7951</v>
      </c>
      <c r="F2352" s="10">
        <v>1908</v>
      </c>
      <c r="G2352" s="10" t="s">
        <v>68</v>
      </c>
      <c r="H2352" s="10"/>
      <c r="I2352" s="10">
        <v>700</v>
      </c>
      <c r="J2352" s="10" t="s">
        <v>17</v>
      </c>
      <c r="K2352" s="10"/>
      <c r="L2352" s="10" t="s">
        <v>18</v>
      </c>
      <c r="M2352" s="11">
        <v>1</v>
      </c>
      <c r="N2352" s="10">
        <v>1</v>
      </c>
      <c r="O2352" s="12" t="s">
        <v>7952</v>
      </c>
      <c r="P2352" s="11">
        <f ca="1">IFERROR(__xludf.DUMMYFUNCTION("COUNTA(SPLIT(Q2352,"" ""))"),176)</f>
        <v>176</v>
      </c>
      <c r="Q2352" s="11">
        <v>11</v>
      </c>
      <c r="R2352" s="11">
        <f ca="1">IFERROR(__xludf.DUMMYFUNCTION("COUNTA(SPLIT($Q2352,CHAR(10),FALSE))"),1)</f>
        <v>1</v>
      </c>
      <c r="S2352" s="2">
        <v>-1.671130915</v>
      </c>
      <c r="T2352" s="2">
        <v>0.47372800199999998</v>
      </c>
      <c r="U2352" s="2">
        <v>80.760000000000005</v>
      </c>
      <c r="V2352" s="2">
        <v>6.08</v>
      </c>
      <c r="W2352" s="2">
        <v>5.0199999999999996</v>
      </c>
      <c r="X2352" s="2">
        <v>8</v>
      </c>
      <c r="Y2352" s="2">
        <v>6.72</v>
      </c>
      <c r="Z2352" s="2">
        <v>0.16524</v>
      </c>
      <c r="AA2352" s="2">
        <v>0.18467</v>
      </c>
      <c r="AB2352" s="2">
        <v>19.027272839999998</v>
      </c>
    </row>
    <row r="2353" spans="1:28" x14ac:dyDescent="0.2">
      <c r="A2353" s="8">
        <v>4465</v>
      </c>
      <c r="B2353" s="5" t="s">
        <v>7953</v>
      </c>
      <c r="C2353" s="5" t="s">
        <v>7954</v>
      </c>
      <c r="D2353" s="5" t="s">
        <v>7220</v>
      </c>
      <c r="E2353" s="5" t="s">
        <v>7955</v>
      </c>
      <c r="F2353" s="10">
        <v>1908</v>
      </c>
      <c r="G2353" s="10" t="s">
        <v>68</v>
      </c>
      <c r="H2353" s="10"/>
      <c r="I2353" s="10">
        <v>1300</v>
      </c>
      <c r="J2353" s="10" t="s">
        <v>17</v>
      </c>
      <c r="K2353" s="10"/>
      <c r="L2353" s="10" t="s">
        <v>18</v>
      </c>
      <c r="M2353" s="11">
        <v>1</v>
      </c>
      <c r="N2353" s="10">
        <v>1</v>
      </c>
      <c r="O2353" s="12" t="s">
        <v>7956</v>
      </c>
      <c r="P2353" s="11">
        <f ca="1">IFERROR(__xludf.DUMMYFUNCTION("COUNTA(SPLIT(Q2353,"" ""))"),189)</f>
        <v>189</v>
      </c>
      <c r="Q2353" s="11">
        <v>5</v>
      </c>
      <c r="R2353" s="11">
        <f ca="1">IFERROR(__xludf.DUMMYFUNCTION("COUNTA(SPLIT($Q2353,CHAR(10),FALSE))"),2)</f>
        <v>2</v>
      </c>
      <c r="S2353" s="2">
        <v>-1.2653898180000001</v>
      </c>
      <c r="T2353" s="2">
        <v>0.47727655600000002</v>
      </c>
      <c r="U2353" s="2">
        <v>53.9</v>
      </c>
      <c r="V2353" s="2">
        <v>15.53</v>
      </c>
      <c r="W2353" s="2">
        <v>19.16</v>
      </c>
      <c r="X2353" s="2">
        <v>10</v>
      </c>
      <c r="Y2353" s="2">
        <v>8.16</v>
      </c>
      <c r="Z2353" s="2">
        <v>0.25481999999999999</v>
      </c>
      <c r="AA2353" s="2">
        <v>0.2366</v>
      </c>
      <c r="AB2353" s="2">
        <v>4.5143700239999998</v>
      </c>
    </row>
    <row r="2354" spans="1:28" x14ac:dyDescent="0.2">
      <c r="A2354" s="8">
        <v>4466</v>
      </c>
      <c r="B2354" s="5" t="s">
        <v>6361</v>
      </c>
      <c r="C2354" s="5" t="s">
        <v>7957</v>
      </c>
      <c r="D2354" s="5"/>
      <c r="E2354" s="5" t="s">
        <v>7958</v>
      </c>
      <c r="F2354" s="10">
        <v>1908</v>
      </c>
      <c r="G2354" s="10" t="s">
        <v>16</v>
      </c>
      <c r="H2354" s="10"/>
      <c r="I2354" s="10">
        <v>1300</v>
      </c>
      <c r="J2354" s="10" t="s">
        <v>17</v>
      </c>
      <c r="K2354" s="10"/>
      <c r="L2354" s="10" t="s">
        <v>22</v>
      </c>
      <c r="M2354" s="11">
        <v>2</v>
      </c>
      <c r="N2354" s="10">
        <v>1.5</v>
      </c>
      <c r="O2354" s="12" t="s">
        <v>7959</v>
      </c>
      <c r="P2354" s="11">
        <f ca="1">IFERROR(__xludf.DUMMYFUNCTION("COUNTA(SPLIT(Q2354,"" ""))"),190)</f>
        <v>190</v>
      </c>
      <c r="Q2354" s="11">
        <v>7</v>
      </c>
      <c r="R2354" s="11">
        <f ca="1">IFERROR(__xludf.DUMMYFUNCTION("COUNTA(SPLIT($Q2354,CHAR(10),FALSE))"),1)</f>
        <v>1</v>
      </c>
      <c r="S2354" s="2">
        <v>-1.5425766919999999</v>
      </c>
      <c r="T2354" s="2">
        <v>0.50407897499999998</v>
      </c>
      <c r="U2354" s="2">
        <v>56.06</v>
      </c>
      <c r="V2354" s="2">
        <v>12.25</v>
      </c>
      <c r="W2354" s="2">
        <v>14.21</v>
      </c>
      <c r="X2354" s="2">
        <v>11</v>
      </c>
      <c r="Y2354" s="2">
        <v>7.71</v>
      </c>
      <c r="Z2354" s="2">
        <v>0.23269999999999999</v>
      </c>
      <c r="AA2354" s="2">
        <v>0.21668000000000001</v>
      </c>
      <c r="AB2354" s="2">
        <v>5.0147962100000001</v>
      </c>
    </row>
    <row r="2355" spans="1:28" x14ac:dyDescent="0.2">
      <c r="A2355" s="8">
        <v>4468</v>
      </c>
      <c r="B2355" s="5" t="s">
        <v>6070</v>
      </c>
      <c r="C2355" s="5" t="s">
        <v>7960</v>
      </c>
      <c r="D2355" s="5"/>
      <c r="E2355" s="5" t="s">
        <v>7961</v>
      </c>
      <c r="F2355" s="10">
        <v>1908</v>
      </c>
      <c r="G2355" s="10" t="s">
        <v>16</v>
      </c>
      <c r="H2355" s="10"/>
      <c r="I2355" s="10">
        <v>900</v>
      </c>
      <c r="J2355" s="10" t="s">
        <v>17</v>
      </c>
      <c r="K2355" s="10"/>
      <c r="L2355" s="10" t="s">
        <v>18</v>
      </c>
      <c r="M2355" s="11">
        <v>1</v>
      </c>
      <c r="N2355" s="10">
        <v>1</v>
      </c>
      <c r="O2355" s="12" t="s">
        <v>7962</v>
      </c>
      <c r="P2355" s="11">
        <f ca="1">IFERROR(__xludf.DUMMYFUNCTION("COUNTA(SPLIT(Q2355,"" ""))"),196)</f>
        <v>196</v>
      </c>
      <c r="Q2355" s="11">
        <v>10</v>
      </c>
      <c r="R2355" s="11">
        <f ca="1">IFERROR(__xludf.DUMMYFUNCTION("COUNTA(SPLIT($Q2355,CHAR(10),FALSE))"),1)</f>
        <v>1</v>
      </c>
      <c r="S2355" s="2">
        <v>-2.2491455619999998</v>
      </c>
      <c r="T2355" s="2">
        <v>0.51618625799999995</v>
      </c>
      <c r="U2355" s="2">
        <v>71.75</v>
      </c>
      <c r="V2355" s="2">
        <v>8.15</v>
      </c>
      <c r="W2355" s="2">
        <v>9.26</v>
      </c>
      <c r="X2355" s="2">
        <v>10</v>
      </c>
      <c r="Y2355" s="2">
        <v>7.18</v>
      </c>
      <c r="Z2355" s="2">
        <v>0.2356</v>
      </c>
      <c r="AA2355" s="2">
        <v>0.22206000000000001</v>
      </c>
      <c r="AB2355" s="2">
        <v>10.407108279999999</v>
      </c>
    </row>
    <row r="2356" spans="1:28" x14ac:dyDescent="0.2">
      <c r="A2356" s="8">
        <v>4469</v>
      </c>
      <c r="B2356" s="5" t="s">
        <v>7742</v>
      </c>
      <c r="C2356" s="5" t="s">
        <v>7963</v>
      </c>
      <c r="D2356" s="5" t="s">
        <v>2855</v>
      </c>
      <c r="E2356" s="5" t="s">
        <v>7964</v>
      </c>
      <c r="F2356" s="10">
        <v>1908</v>
      </c>
      <c r="G2356" s="10" t="s">
        <v>16</v>
      </c>
      <c r="H2356" s="10"/>
      <c r="I2356" s="10">
        <v>900</v>
      </c>
      <c r="J2356" s="10" t="s">
        <v>17</v>
      </c>
      <c r="K2356" s="10"/>
      <c r="L2356" s="10" t="s">
        <v>22</v>
      </c>
      <c r="M2356" s="11">
        <v>2</v>
      </c>
      <c r="N2356" s="10">
        <v>1.5</v>
      </c>
      <c r="O2356" s="12" t="s">
        <v>7965</v>
      </c>
      <c r="P2356" s="11">
        <f ca="1">IFERROR(__xludf.DUMMYFUNCTION("COUNTA(SPLIT(Q2356,"" ""))"),189)</f>
        <v>189</v>
      </c>
      <c r="Q2356" s="11">
        <v>11</v>
      </c>
      <c r="R2356" s="11">
        <f ca="1">IFERROR(__xludf.DUMMYFUNCTION("COUNTA(SPLIT($Q2356,CHAR(10),FALSE))"),1)</f>
        <v>1</v>
      </c>
      <c r="S2356" s="2">
        <v>-1.093147648</v>
      </c>
      <c r="T2356" s="2">
        <v>0.473896447</v>
      </c>
      <c r="U2356" s="2">
        <v>66.39</v>
      </c>
      <c r="V2356" s="2">
        <v>8.3800000000000008</v>
      </c>
      <c r="W2356" s="2">
        <v>7.99</v>
      </c>
      <c r="X2356" s="2">
        <v>11</v>
      </c>
      <c r="Y2356" s="2">
        <v>7.69</v>
      </c>
      <c r="Z2356" s="2">
        <v>0.22045000000000001</v>
      </c>
      <c r="AA2356" s="2">
        <v>0.23244999999999999</v>
      </c>
      <c r="AB2356" s="2">
        <v>12.56494818</v>
      </c>
    </row>
    <row r="2357" spans="1:28" x14ac:dyDescent="0.2">
      <c r="A2357" s="8">
        <v>4470</v>
      </c>
      <c r="B2357" s="5" t="s">
        <v>7966</v>
      </c>
      <c r="C2357" s="5" t="s">
        <v>7967</v>
      </c>
      <c r="D2357" s="5"/>
      <c r="E2357" s="5" t="s">
        <v>7968</v>
      </c>
      <c r="F2357" s="10">
        <v>1908</v>
      </c>
      <c r="G2357" s="10" t="s">
        <v>16</v>
      </c>
      <c r="H2357" s="10"/>
      <c r="I2357" s="10">
        <v>700</v>
      </c>
      <c r="J2357" s="10" t="s">
        <v>17</v>
      </c>
      <c r="K2357" s="10"/>
      <c r="L2357" s="10" t="s">
        <v>18</v>
      </c>
      <c r="M2357" s="11">
        <v>1</v>
      </c>
      <c r="N2357" s="10">
        <v>1</v>
      </c>
      <c r="O2357" s="12" t="s">
        <v>7969</v>
      </c>
      <c r="P2357" s="11">
        <f ca="1">IFERROR(__xludf.DUMMYFUNCTION("COUNTA(SPLIT(Q2357,"" ""))"),153)</f>
        <v>153</v>
      </c>
      <c r="Q2357" s="11">
        <v>13</v>
      </c>
      <c r="R2357" s="11">
        <f ca="1">IFERROR(__xludf.DUMMYFUNCTION("COUNTA(SPLIT($Q2357,CHAR(10),FALSE))"),1)</f>
        <v>1</v>
      </c>
      <c r="S2357" s="2">
        <v>-0.52648196800000002</v>
      </c>
      <c r="T2357" s="2">
        <v>0.49674636599999999</v>
      </c>
      <c r="U2357" s="2">
        <v>81.739999999999995</v>
      </c>
      <c r="V2357" s="2">
        <v>5.05</v>
      </c>
      <c r="W2357" s="2">
        <v>4.71</v>
      </c>
      <c r="X2357" s="2">
        <v>8</v>
      </c>
      <c r="Y2357" s="2">
        <v>6.63</v>
      </c>
      <c r="Z2357" s="2">
        <v>0.13511999999999999</v>
      </c>
      <c r="AA2357" s="2">
        <v>0.14280000000000001</v>
      </c>
      <c r="AB2357" s="2">
        <v>15.55580271</v>
      </c>
    </row>
    <row r="2358" spans="1:28" x14ac:dyDescent="0.2">
      <c r="A2358" s="8">
        <v>4471</v>
      </c>
      <c r="B2358" s="5" t="s">
        <v>6535</v>
      </c>
      <c r="C2358" s="5" t="s">
        <v>7970</v>
      </c>
      <c r="D2358" s="5"/>
      <c r="E2358" s="5" t="s">
        <v>7971</v>
      </c>
      <c r="F2358" s="10">
        <v>1908</v>
      </c>
      <c r="G2358" s="10" t="s">
        <v>16</v>
      </c>
      <c r="H2358" s="10"/>
      <c r="I2358" s="10">
        <v>1100</v>
      </c>
      <c r="J2358" s="10" t="s">
        <v>17</v>
      </c>
      <c r="K2358" s="10"/>
      <c r="L2358" s="10" t="s">
        <v>22</v>
      </c>
      <c r="M2358" s="11">
        <v>2</v>
      </c>
      <c r="N2358" s="10">
        <v>1.5</v>
      </c>
      <c r="O2358" s="12" t="s">
        <v>7972</v>
      </c>
      <c r="P2358" s="11">
        <f ca="1">IFERROR(__xludf.DUMMYFUNCTION("COUNTA(SPLIT(Q2358,"" ""))"),177)</f>
        <v>177</v>
      </c>
      <c r="Q2358" s="11">
        <v>9</v>
      </c>
      <c r="R2358" s="11">
        <f ca="1">IFERROR(__xludf.DUMMYFUNCTION("COUNTA(SPLIT($Q2358,CHAR(10),FALSE))"),1)</f>
        <v>1</v>
      </c>
      <c r="S2358" s="2">
        <v>-1.428521929</v>
      </c>
      <c r="T2358" s="2">
        <v>0.48080177600000001</v>
      </c>
      <c r="U2358" s="2">
        <v>73.67</v>
      </c>
      <c r="V2358" s="2">
        <v>7.55</v>
      </c>
      <c r="W2358" s="2">
        <v>8.16</v>
      </c>
      <c r="X2358" s="2">
        <v>9</v>
      </c>
      <c r="Y2358" s="2">
        <v>6.95</v>
      </c>
      <c r="Z2358" s="2">
        <v>0.23125000000000001</v>
      </c>
      <c r="AA2358" s="2">
        <v>0.22611999999999999</v>
      </c>
      <c r="AB2358" s="2">
        <v>11.740532480000001</v>
      </c>
    </row>
    <row r="2359" spans="1:28" x14ac:dyDescent="0.2">
      <c r="A2359" s="8">
        <v>4472</v>
      </c>
      <c r="B2359" s="5" t="s">
        <v>7973</v>
      </c>
      <c r="C2359" s="5" t="s">
        <v>7974</v>
      </c>
      <c r="D2359" s="5" t="s">
        <v>7975</v>
      </c>
      <c r="E2359" s="5" t="s">
        <v>7976</v>
      </c>
      <c r="F2359" s="10">
        <v>1908</v>
      </c>
      <c r="G2359" s="10" t="s">
        <v>16</v>
      </c>
      <c r="H2359" s="10"/>
      <c r="I2359" s="10">
        <v>1100</v>
      </c>
      <c r="J2359" s="10" t="s">
        <v>17</v>
      </c>
      <c r="K2359" s="10"/>
      <c r="L2359" s="10" t="s">
        <v>22</v>
      </c>
      <c r="M2359" s="11">
        <v>2</v>
      </c>
      <c r="N2359" s="10">
        <v>1.5</v>
      </c>
      <c r="O2359" s="12" t="s">
        <v>7977</v>
      </c>
      <c r="P2359" s="11">
        <f ca="1">IFERROR(__xludf.DUMMYFUNCTION("COUNTA(SPLIT(Q2359,"" ""))"),175)</f>
        <v>175</v>
      </c>
      <c r="Q2359" s="11">
        <v>6</v>
      </c>
      <c r="R2359" s="11">
        <f ca="1">IFERROR(__xludf.DUMMYFUNCTION("COUNTA(SPLIT($Q2359,CHAR(10),FALSE))"),1)</f>
        <v>1</v>
      </c>
      <c r="S2359" s="2">
        <v>0.37078971799999999</v>
      </c>
      <c r="T2359" s="2">
        <v>0.49166179599999998</v>
      </c>
      <c r="U2359" s="2">
        <v>77.64</v>
      </c>
      <c r="V2359" s="2">
        <v>9.68</v>
      </c>
      <c r="W2359" s="2">
        <v>11.55</v>
      </c>
      <c r="X2359" s="2">
        <v>6</v>
      </c>
      <c r="Y2359" s="2">
        <v>6.26</v>
      </c>
      <c r="Z2359" s="2">
        <v>3.5430000000000003E-2</v>
      </c>
      <c r="AA2359" s="2">
        <v>4.5260000000000002E-2</v>
      </c>
      <c r="AB2359" s="2">
        <v>14.62174445</v>
      </c>
    </row>
    <row r="2360" spans="1:28" x14ac:dyDescent="0.2">
      <c r="A2360" s="8">
        <v>4473</v>
      </c>
      <c r="B2360" s="5" t="s">
        <v>7978</v>
      </c>
      <c r="C2360" s="5" t="s">
        <v>7979</v>
      </c>
      <c r="D2360" s="5"/>
      <c r="E2360" s="5" t="s">
        <v>7980</v>
      </c>
      <c r="F2360" s="10">
        <v>1908</v>
      </c>
      <c r="G2360" s="10" t="s">
        <v>68</v>
      </c>
      <c r="H2360" s="10"/>
      <c r="I2360" s="10">
        <v>900</v>
      </c>
      <c r="J2360" s="10" t="s">
        <v>17</v>
      </c>
      <c r="K2360" s="10"/>
      <c r="L2360" s="10" t="s">
        <v>22</v>
      </c>
      <c r="M2360" s="11">
        <v>2</v>
      </c>
      <c r="N2360" s="10">
        <v>2</v>
      </c>
      <c r="O2360" s="12" t="s">
        <v>7981</v>
      </c>
      <c r="P2360" s="11">
        <f ca="1">IFERROR(__xludf.DUMMYFUNCTION("COUNTA(SPLIT(Q2360,"" ""))"),164)</f>
        <v>164</v>
      </c>
      <c r="Q2360" s="11">
        <v>12</v>
      </c>
      <c r="R2360" s="11">
        <f ca="1">IFERROR(__xludf.DUMMYFUNCTION("COUNTA(SPLIT($Q2360,CHAR(10),FALSE))"),1)</f>
        <v>1</v>
      </c>
      <c r="S2360" s="2">
        <v>-2.2242346639999999</v>
      </c>
      <c r="T2360" s="2">
        <v>0.52098701999999997</v>
      </c>
      <c r="U2360" s="2">
        <v>54.49</v>
      </c>
      <c r="V2360" s="2">
        <v>9.36</v>
      </c>
      <c r="W2360" s="2">
        <v>9.92</v>
      </c>
      <c r="X2360" s="2">
        <v>12</v>
      </c>
      <c r="Y2360" s="2">
        <v>8.9</v>
      </c>
      <c r="Z2360" s="2">
        <v>0.26959</v>
      </c>
      <c r="AA2360" s="2">
        <v>0.26018999999999998</v>
      </c>
      <c r="AB2360" s="2">
        <v>11.42222928</v>
      </c>
    </row>
    <row r="2361" spans="1:28" x14ac:dyDescent="0.2">
      <c r="A2361" s="8">
        <v>4474</v>
      </c>
      <c r="B2361" s="5" t="s">
        <v>7982</v>
      </c>
      <c r="C2361" s="5" t="s">
        <v>7983</v>
      </c>
      <c r="D2361" s="5" t="s">
        <v>2855</v>
      </c>
      <c r="E2361" s="5" t="s">
        <v>7984</v>
      </c>
      <c r="F2361" s="10">
        <v>1908</v>
      </c>
      <c r="G2361" s="10" t="s">
        <v>16</v>
      </c>
      <c r="H2361" s="10"/>
      <c r="I2361" s="10">
        <v>900</v>
      </c>
      <c r="J2361" s="10" t="s">
        <v>877</v>
      </c>
      <c r="K2361" s="10"/>
      <c r="L2361" s="10" t="s">
        <v>22</v>
      </c>
      <c r="M2361" s="11">
        <v>2</v>
      </c>
      <c r="N2361" s="10">
        <v>1.5</v>
      </c>
      <c r="O2361" s="12" t="s">
        <v>7985</v>
      </c>
      <c r="P2361" s="11">
        <f ca="1">IFERROR(__xludf.DUMMYFUNCTION("COUNTA(SPLIT(Q2361,"" ""))"),193)</f>
        <v>193</v>
      </c>
      <c r="Q2361" s="11">
        <v>11</v>
      </c>
      <c r="R2361" s="11">
        <f ca="1">IFERROR(__xludf.DUMMYFUNCTION("COUNTA(SPLIT($Q2361,CHAR(10),FALSE))"),2)</f>
        <v>2</v>
      </c>
      <c r="S2361" s="2">
        <v>-7.9682349E-2</v>
      </c>
      <c r="T2361" s="2">
        <v>0.47098353599999998</v>
      </c>
      <c r="U2361" s="2">
        <v>88.19</v>
      </c>
      <c r="V2361" s="2">
        <v>5.36</v>
      </c>
      <c r="W2361" s="2">
        <v>5.49</v>
      </c>
      <c r="X2361" s="2">
        <v>6</v>
      </c>
      <c r="Y2361" s="2">
        <v>5.57</v>
      </c>
      <c r="Z2361" s="2">
        <v>0.10016</v>
      </c>
      <c r="AA2361" s="2">
        <v>9.6979999999999997E-2</v>
      </c>
      <c r="AB2361" s="2">
        <v>17.556475160000002</v>
      </c>
    </row>
    <row r="2362" spans="1:28" x14ac:dyDescent="0.2">
      <c r="A2362" s="8">
        <v>4478</v>
      </c>
      <c r="B2362" s="5" t="s">
        <v>7982</v>
      </c>
      <c r="C2362" s="5" t="s">
        <v>7986</v>
      </c>
      <c r="D2362" s="5" t="s">
        <v>2855</v>
      </c>
      <c r="E2362" s="5" t="s">
        <v>7987</v>
      </c>
      <c r="F2362" s="10">
        <v>1908</v>
      </c>
      <c r="G2362" s="10" t="s">
        <v>16</v>
      </c>
      <c r="H2362" s="10"/>
      <c r="I2362" s="10">
        <v>900</v>
      </c>
      <c r="J2362" s="10" t="s">
        <v>51</v>
      </c>
      <c r="K2362" s="10"/>
      <c r="L2362" s="10" t="s">
        <v>18</v>
      </c>
      <c r="M2362" s="11">
        <v>1</v>
      </c>
      <c r="N2362" s="10">
        <v>1</v>
      </c>
      <c r="O2362" s="12" t="s">
        <v>7988</v>
      </c>
      <c r="P2362" s="11">
        <f ca="1">IFERROR(__xludf.DUMMYFUNCTION("COUNTA(SPLIT(Q2362,"" ""))"),189)</f>
        <v>189</v>
      </c>
      <c r="Q2362" s="11">
        <v>10</v>
      </c>
      <c r="R2362" s="11">
        <f ca="1">IFERROR(__xludf.DUMMYFUNCTION("COUNTA(SPLIT($Q2362,CHAR(10),FALSE))"),1)</f>
        <v>1</v>
      </c>
      <c r="S2362" s="2">
        <v>-0.124706122</v>
      </c>
      <c r="T2362" s="2">
        <v>0.48868461299999999</v>
      </c>
      <c r="U2362" s="2">
        <v>89.62</v>
      </c>
      <c r="V2362" s="2">
        <v>5.45</v>
      </c>
      <c r="W2362" s="2">
        <v>6.1</v>
      </c>
      <c r="X2362" s="2">
        <v>6</v>
      </c>
      <c r="Y2362" s="2">
        <v>5.83</v>
      </c>
      <c r="Z2362" s="2">
        <v>8.7679999999999994E-2</v>
      </c>
      <c r="AA2362" s="2">
        <v>8.2830000000000001E-2</v>
      </c>
      <c r="AB2362" s="2">
        <v>25.351027569999999</v>
      </c>
    </row>
    <row r="2363" spans="1:28" x14ac:dyDescent="0.2">
      <c r="A2363" s="8">
        <v>4483</v>
      </c>
      <c r="B2363" s="5" t="s">
        <v>7869</v>
      </c>
      <c r="C2363" s="5" t="s">
        <v>7989</v>
      </c>
      <c r="D2363" s="5" t="s">
        <v>6340</v>
      </c>
      <c r="E2363" s="5" t="s">
        <v>6341</v>
      </c>
      <c r="F2363" s="10">
        <v>1907</v>
      </c>
      <c r="G2363" s="10" t="s">
        <v>16</v>
      </c>
      <c r="H2363" s="10"/>
      <c r="I2363" s="10">
        <v>1300</v>
      </c>
      <c r="J2363" s="10" t="s">
        <v>17</v>
      </c>
      <c r="K2363" s="10"/>
      <c r="L2363" s="10" t="s">
        <v>18</v>
      </c>
      <c r="M2363" s="11">
        <v>1</v>
      </c>
      <c r="N2363" s="10">
        <v>1</v>
      </c>
      <c r="O2363" s="12" t="s">
        <v>7990</v>
      </c>
      <c r="P2363" s="11">
        <f ca="1">IFERROR(__xludf.DUMMYFUNCTION("COUNTA(SPLIT(Q2363,"" ""))"),146)</f>
        <v>146</v>
      </c>
      <c r="Q2363" s="11">
        <v>3</v>
      </c>
      <c r="R2363" s="11">
        <f ca="1">IFERROR(__xludf.DUMMYFUNCTION("COUNTA(SPLIT($Q2363,CHAR(10),FALSE))"),1)</f>
        <v>1</v>
      </c>
      <c r="S2363" s="2">
        <v>-2.0636530450000001</v>
      </c>
      <c r="T2363" s="2">
        <v>0.51367999200000003</v>
      </c>
      <c r="U2363" s="2">
        <v>40.47</v>
      </c>
      <c r="V2363" s="2">
        <v>20.04</v>
      </c>
      <c r="W2363" s="2">
        <v>25.11</v>
      </c>
      <c r="X2363" s="2">
        <v>11</v>
      </c>
      <c r="Y2363" s="2">
        <v>9.06</v>
      </c>
      <c r="Z2363" s="2">
        <v>0.28665000000000002</v>
      </c>
      <c r="AA2363" s="2">
        <v>0.30965999999999999</v>
      </c>
      <c r="AB2363" s="2">
        <v>7.9729073689999996</v>
      </c>
    </row>
    <row r="2364" spans="1:28" x14ac:dyDescent="0.2">
      <c r="A2364" s="8">
        <v>4484</v>
      </c>
      <c r="B2364" s="5" t="s">
        <v>7991</v>
      </c>
      <c r="C2364" s="5" t="s">
        <v>7992</v>
      </c>
      <c r="D2364" s="5"/>
      <c r="E2364" s="5" t="s">
        <v>7993</v>
      </c>
      <c r="F2364" s="10">
        <v>1907</v>
      </c>
      <c r="G2364" s="10" t="s">
        <v>68</v>
      </c>
      <c r="H2364" s="10"/>
      <c r="I2364" s="10">
        <v>1300</v>
      </c>
      <c r="J2364" s="10" t="s">
        <v>17</v>
      </c>
      <c r="K2364" s="10"/>
      <c r="L2364" s="10" t="s">
        <v>18</v>
      </c>
      <c r="M2364" s="11">
        <v>1</v>
      </c>
      <c r="N2364" s="10">
        <v>1</v>
      </c>
      <c r="O2364" s="12" t="s">
        <v>7994</v>
      </c>
      <c r="P2364" s="11">
        <f ca="1">IFERROR(__xludf.DUMMYFUNCTION("COUNTA(SPLIT(Q2364,"" ""))"),176)</f>
        <v>176</v>
      </c>
      <c r="Q2364" s="11">
        <v>6</v>
      </c>
      <c r="R2364" s="11">
        <f ca="1">IFERROR(__xludf.DUMMYFUNCTION("COUNTA(SPLIT($Q2364,CHAR(10),FALSE))"),1)</f>
        <v>1</v>
      </c>
      <c r="S2364" s="2">
        <v>-0.79137400999999996</v>
      </c>
      <c r="T2364" s="2">
        <v>0.48010830700000001</v>
      </c>
      <c r="U2364" s="2">
        <v>67.41</v>
      </c>
      <c r="V2364" s="2">
        <v>11.23</v>
      </c>
      <c r="W2364" s="2">
        <v>13.55</v>
      </c>
      <c r="X2364" s="2">
        <v>8</v>
      </c>
      <c r="Y2364" s="2">
        <v>6.97</v>
      </c>
      <c r="Z2364" s="2">
        <v>0.14981</v>
      </c>
      <c r="AA2364" s="2">
        <v>0.14824999999999999</v>
      </c>
      <c r="AB2364" s="2">
        <v>11.51098084</v>
      </c>
    </row>
    <row r="2365" spans="1:28" x14ac:dyDescent="0.2">
      <c r="A2365" s="8">
        <v>4486</v>
      </c>
      <c r="B2365" s="5" t="s">
        <v>7995</v>
      </c>
      <c r="C2365" s="5" t="s">
        <v>7996</v>
      </c>
      <c r="D2365" s="5"/>
      <c r="E2365" s="5" t="s">
        <v>7997</v>
      </c>
      <c r="F2365" s="10">
        <v>1907</v>
      </c>
      <c r="G2365" s="10" t="s">
        <v>68</v>
      </c>
      <c r="H2365" s="10"/>
      <c r="I2365" s="10">
        <v>1100</v>
      </c>
      <c r="J2365" s="10" t="s">
        <v>17</v>
      </c>
      <c r="K2365" s="10"/>
      <c r="L2365" s="10" t="s">
        <v>22</v>
      </c>
      <c r="M2365" s="11">
        <v>2</v>
      </c>
      <c r="N2365" s="10">
        <v>1.5</v>
      </c>
      <c r="O2365" s="12" t="s">
        <v>7998</v>
      </c>
      <c r="P2365" s="11">
        <f ca="1">IFERROR(__xludf.DUMMYFUNCTION("COUNTA(SPLIT(Q2365,"" ""))"),185)</f>
        <v>185</v>
      </c>
      <c r="Q2365" s="11">
        <v>6</v>
      </c>
      <c r="R2365" s="11">
        <f ca="1">IFERROR(__xludf.DUMMYFUNCTION("COUNTA(SPLIT($Q2365,CHAR(10),FALSE))"),1)</f>
        <v>1</v>
      </c>
      <c r="S2365" s="2">
        <v>-2.2708041919999999</v>
      </c>
      <c r="T2365" s="2">
        <v>0.49701581500000003</v>
      </c>
      <c r="U2365" s="2">
        <v>49.73</v>
      </c>
      <c r="V2365" s="2">
        <v>13.94</v>
      </c>
      <c r="W2365" s="2">
        <v>14.96</v>
      </c>
      <c r="X2365" s="2">
        <v>14</v>
      </c>
      <c r="Y2365" s="2">
        <v>8.25</v>
      </c>
      <c r="Z2365" s="2">
        <v>0.16331000000000001</v>
      </c>
      <c r="AA2365" s="2">
        <v>0.16489000000000001</v>
      </c>
      <c r="AB2365" s="2">
        <v>13.303921280000001</v>
      </c>
    </row>
    <row r="2366" spans="1:28" x14ac:dyDescent="0.2">
      <c r="A2366" s="8">
        <v>4487</v>
      </c>
      <c r="B2366" s="5" t="s">
        <v>7742</v>
      </c>
      <c r="C2366" s="5" t="s">
        <v>7999</v>
      </c>
      <c r="D2366" s="5"/>
      <c r="E2366" s="5" t="s">
        <v>8000</v>
      </c>
      <c r="F2366" s="10">
        <v>1907</v>
      </c>
      <c r="G2366" s="10" t="s">
        <v>16</v>
      </c>
      <c r="H2366" s="10"/>
      <c r="I2366" s="10">
        <v>900</v>
      </c>
      <c r="J2366" s="10" t="s">
        <v>17</v>
      </c>
      <c r="K2366" s="10"/>
      <c r="L2366" s="10" t="s">
        <v>22</v>
      </c>
      <c r="M2366" s="11">
        <v>2</v>
      </c>
      <c r="N2366" s="10">
        <v>1.5</v>
      </c>
      <c r="O2366" s="12" t="s">
        <v>8001</v>
      </c>
      <c r="P2366" s="11">
        <f ca="1">IFERROR(__xludf.DUMMYFUNCTION("COUNTA(SPLIT(Q2366,"" ""))"),195)</f>
        <v>195</v>
      </c>
      <c r="Q2366" s="11">
        <v>10</v>
      </c>
      <c r="R2366" s="11">
        <f ca="1">IFERROR(__xludf.DUMMYFUNCTION("COUNTA(SPLIT($Q2366,CHAR(10),FALSE))"),1)</f>
        <v>1</v>
      </c>
      <c r="S2366" s="2">
        <v>-1.787245347</v>
      </c>
      <c r="T2366" s="2">
        <v>0.49145208499999998</v>
      </c>
      <c r="U2366" s="2">
        <v>68.19</v>
      </c>
      <c r="V2366" s="2">
        <v>9.16</v>
      </c>
      <c r="W2366" s="2">
        <v>9.3699999999999992</v>
      </c>
      <c r="X2366" s="2">
        <v>10</v>
      </c>
      <c r="Y2366" s="2">
        <v>6.97</v>
      </c>
      <c r="Z2366" s="2">
        <v>9.7460000000000005E-2</v>
      </c>
      <c r="AA2366" s="2">
        <v>0.1004</v>
      </c>
      <c r="AB2366" s="2">
        <v>19.502942539999999</v>
      </c>
    </row>
    <row r="2367" spans="1:28" x14ac:dyDescent="0.2">
      <c r="A2367" s="8">
        <v>4488</v>
      </c>
      <c r="B2367" s="5" t="s">
        <v>7753</v>
      </c>
      <c r="C2367" s="5" t="s">
        <v>8002</v>
      </c>
      <c r="D2367" s="5"/>
      <c r="E2367" s="5" t="s">
        <v>8003</v>
      </c>
      <c r="F2367" s="10">
        <v>1907</v>
      </c>
      <c r="G2367" s="10" t="s">
        <v>16</v>
      </c>
      <c r="H2367" s="10"/>
      <c r="I2367" s="10">
        <v>1300</v>
      </c>
      <c r="J2367" s="10" t="s">
        <v>17</v>
      </c>
      <c r="K2367" s="10"/>
      <c r="L2367" s="10" t="s">
        <v>22</v>
      </c>
      <c r="M2367" s="11">
        <v>2</v>
      </c>
      <c r="N2367" s="10">
        <v>1.5</v>
      </c>
      <c r="O2367" s="12" t="s">
        <v>8004</v>
      </c>
      <c r="P2367" s="11">
        <f ca="1">IFERROR(__xludf.DUMMYFUNCTION("COUNTA(SPLIT(Q2367,"" ""))"),161)</f>
        <v>161</v>
      </c>
      <c r="Q2367" s="11">
        <v>6</v>
      </c>
      <c r="R2367" s="11">
        <f ca="1">IFERROR(__xludf.DUMMYFUNCTION("COUNTA(SPLIT($Q2367,CHAR(10),FALSE))"),1)</f>
        <v>1</v>
      </c>
      <c r="S2367" s="2">
        <v>-1.036649589</v>
      </c>
      <c r="T2367" s="2">
        <v>0.45690628799999999</v>
      </c>
      <c r="U2367" s="2">
        <v>67.150000000000006</v>
      </c>
      <c r="V2367" s="2">
        <v>10.68</v>
      </c>
      <c r="W2367" s="2">
        <v>12.52</v>
      </c>
      <c r="X2367" s="2">
        <v>10</v>
      </c>
      <c r="Y2367" s="2">
        <v>7.4</v>
      </c>
      <c r="Z2367" s="2">
        <v>9.7140000000000004E-2</v>
      </c>
      <c r="AA2367" s="2">
        <v>0.10406</v>
      </c>
      <c r="AB2367" s="2">
        <v>8.5451982639999997</v>
      </c>
    </row>
    <row r="2368" spans="1:28" x14ac:dyDescent="0.2">
      <c r="A2368" s="8">
        <v>4491</v>
      </c>
      <c r="B2368" s="5" t="s">
        <v>8005</v>
      </c>
      <c r="C2368" s="5" t="s">
        <v>8006</v>
      </c>
      <c r="D2368" s="5" t="s">
        <v>2855</v>
      </c>
      <c r="E2368" s="5" t="s">
        <v>8007</v>
      </c>
      <c r="F2368" s="10">
        <v>1906</v>
      </c>
      <c r="G2368" s="10" t="s">
        <v>16</v>
      </c>
      <c r="H2368" s="10"/>
      <c r="I2368" s="10">
        <v>500</v>
      </c>
      <c r="J2368" s="10" t="s">
        <v>17</v>
      </c>
      <c r="K2368" s="10"/>
      <c r="L2368" s="10" t="s">
        <v>18</v>
      </c>
      <c r="M2368" s="11">
        <v>1</v>
      </c>
      <c r="N2368" s="10">
        <v>1</v>
      </c>
      <c r="O2368" s="12" t="s">
        <v>8008</v>
      </c>
      <c r="P2368" s="11">
        <f ca="1">IFERROR(__xludf.DUMMYFUNCTION("COUNTA(SPLIT(Q2368,"" ""))"),198)</f>
        <v>198</v>
      </c>
      <c r="Q2368" s="11">
        <v>18</v>
      </c>
      <c r="R2368" s="11">
        <f ca="1">IFERROR(__xludf.DUMMYFUNCTION("COUNTA(SPLIT($Q2368,CHAR(10),FALSE))"),1)</f>
        <v>1</v>
      </c>
      <c r="S2368" s="2">
        <v>0.80188453599999998</v>
      </c>
      <c r="T2368" s="2">
        <v>0.54943425199999996</v>
      </c>
      <c r="U2368" s="2">
        <v>97.37</v>
      </c>
      <c r="V2368" s="2">
        <v>2.38</v>
      </c>
      <c r="W2368" s="2">
        <v>0.85</v>
      </c>
      <c r="X2368" s="2">
        <v>5</v>
      </c>
      <c r="Y2368" s="2">
        <v>5.0599999999999996</v>
      </c>
      <c r="Z2368" s="2">
        <v>9.9449999999999997E-2</v>
      </c>
      <c r="AA2368" s="2">
        <v>8.8709999999999997E-2</v>
      </c>
      <c r="AB2368" s="2">
        <v>32.002110479999999</v>
      </c>
    </row>
    <row r="2369" spans="1:28" x14ac:dyDescent="0.2">
      <c r="A2369" s="8">
        <v>4492</v>
      </c>
      <c r="B2369" s="5" t="s">
        <v>8005</v>
      </c>
      <c r="C2369" s="5" t="s">
        <v>8009</v>
      </c>
      <c r="D2369" s="5" t="s">
        <v>2855</v>
      </c>
      <c r="E2369" s="5" t="s">
        <v>8010</v>
      </c>
      <c r="F2369" s="10">
        <v>1906</v>
      </c>
      <c r="G2369" s="10" t="s">
        <v>16</v>
      </c>
      <c r="H2369" s="10"/>
      <c r="I2369" s="10">
        <v>500</v>
      </c>
      <c r="J2369" s="10" t="s">
        <v>51</v>
      </c>
      <c r="K2369" s="10"/>
      <c r="L2369" s="10" t="s">
        <v>18</v>
      </c>
      <c r="M2369" s="11">
        <v>1</v>
      </c>
      <c r="N2369" s="10">
        <v>1</v>
      </c>
      <c r="O2369" s="12" t="s">
        <v>8011</v>
      </c>
      <c r="P2369" s="11">
        <f ca="1">IFERROR(__xludf.DUMMYFUNCTION("COUNTA(SPLIT(Q2369,"" ""))"),174)</f>
        <v>174</v>
      </c>
      <c r="Q2369" s="11">
        <v>14</v>
      </c>
      <c r="R2369" s="11">
        <f ca="1">IFERROR(__xludf.DUMMYFUNCTION("COUNTA(SPLIT($Q2369,CHAR(10),FALSE))"),1)</f>
        <v>1</v>
      </c>
      <c r="S2369" s="2">
        <v>0.96685223799999997</v>
      </c>
      <c r="T2369" s="2">
        <v>0.56592510699999998</v>
      </c>
      <c r="U2369" s="2">
        <v>98.88</v>
      </c>
      <c r="V2369" s="2">
        <v>2.83</v>
      </c>
      <c r="W2369" s="2">
        <v>2.96</v>
      </c>
      <c r="X2369" s="2">
        <v>5</v>
      </c>
      <c r="Y2369" s="2">
        <v>0.85</v>
      </c>
      <c r="Z2369" s="2">
        <v>8.8700000000000001E-2</v>
      </c>
      <c r="AA2369" s="2">
        <v>0.11153</v>
      </c>
      <c r="AB2369" s="2">
        <v>19.143460170000001</v>
      </c>
    </row>
    <row r="2370" spans="1:28" x14ac:dyDescent="0.2">
      <c r="A2370" s="8">
        <v>4493</v>
      </c>
      <c r="B2370" s="5" t="s">
        <v>8005</v>
      </c>
      <c r="C2370" s="5" t="s">
        <v>8012</v>
      </c>
      <c r="D2370" s="5" t="s">
        <v>2855</v>
      </c>
      <c r="E2370" s="5" t="s">
        <v>8013</v>
      </c>
      <c r="F2370" s="10">
        <v>1906</v>
      </c>
      <c r="G2370" s="10" t="s">
        <v>16</v>
      </c>
      <c r="H2370" s="10"/>
      <c r="I2370" s="10">
        <v>900</v>
      </c>
      <c r="J2370" s="10" t="s">
        <v>17</v>
      </c>
      <c r="K2370" s="10"/>
      <c r="L2370" s="10" t="s">
        <v>22</v>
      </c>
      <c r="M2370" s="11">
        <v>2</v>
      </c>
      <c r="N2370" s="10">
        <v>1.5</v>
      </c>
      <c r="O2370" s="12" t="s">
        <v>8014</v>
      </c>
      <c r="P2370" s="11">
        <f ca="1">IFERROR(__xludf.DUMMYFUNCTION("COUNTA(SPLIT(Q2370,"" ""))"),196)</f>
        <v>196</v>
      </c>
      <c r="Q2370" s="11">
        <v>9</v>
      </c>
      <c r="R2370" s="11">
        <f ca="1">IFERROR(__xludf.DUMMYFUNCTION("COUNTA(SPLIT($Q2370,CHAR(10),FALSE))"),1)</f>
        <v>1</v>
      </c>
      <c r="S2370" s="2">
        <v>-5.6605939999999997E-3</v>
      </c>
      <c r="T2370" s="2">
        <v>0.48226539899999998</v>
      </c>
      <c r="U2370" s="2">
        <v>81.14</v>
      </c>
      <c r="V2370" s="2">
        <v>7.35</v>
      </c>
      <c r="W2370" s="2">
        <v>7.81</v>
      </c>
      <c r="X2370" s="2">
        <v>7</v>
      </c>
      <c r="Y2370" s="2">
        <v>1.72</v>
      </c>
      <c r="Z2370" s="2">
        <v>4.6969999999999998E-2</v>
      </c>
      <c r="AA2370" s="2">
        <v>3.916E-2</v>
      </c>
      <c r="AB2370" s="2">
        <v>25.191812120000002</v>
      </c>
    </row>
    <row r="2371" spans="1:28" x14ac:dyDescent="0.2">
      <c r="A2371" s="8">
        <v>4494</v>
      </c>
      <c r="B2371" s="5" t="s">
        <v>8005</v>
      </c>
      <c r="C2371" s="5" t="s">
        <v>8015</v>
      </c>
      <c r="D2371" s="5" t="s">
        <v>2855</v>
      </c>
      <c r="E2371" s="5" t="s">
        <v>8016</v>
      </c>
      <c r="F2371" s="10">
        <v>1906</v>
      </c>
      <c r="G2371" s="10" t="s">
        <v>16</v>
      </c>
      <c r="H2371" s="10"/>
      <c r="I2371" s="10">
        <v>500</v>
      </c>
      <c r="J2371" s="10" t="s">
        <v>17</v>
      </c>
      <c r="K2371" s="10"/>
      <c r="L2371" s="10" t="s">
        <v>18</v>
      </c>
      <c r="M2371" s="11">
        <v>1</v>
      </c>
      <c r="N2371" s="10">
        <v>1</v>
      </c>
      <c r="O2371" s="12" t="s">
        <v>8017</v>
      </c>
      <c r="P2371" s="11">
        <f ca="1">IFERROR(__xludf.DUMMYFUNCTION("COUNTA(SPLIT(Q2371,"" ""))"),200)</f>
        <v>200</v>
      </c>
      <c r="Q2371" s="11">
        <v>16</v>
      </c>
      <c r="R2371" s="11">
        <f ca="1">IFERROR(__xludf.DUMMYFUNCTION("COUNTA(SPLIT($Q2371,CHAR(10),FALSE))"),1)</f>
        <v>1</v>
      </c>
      <c r="S2371" s="2">
        <v>0.94422836799999998</v>
      </c>
      <c r="T2371" s="2">
        <v>0.53042944999999997</v>
      </c>
      <c r="U2371" s="2">
        <v>93.05</v>
      </c>
      <c r="V2371" s="2">
        <v>3.39</v>
      </c>
      <c r="W2371" s="2">
        <v>2.71</v>
      </c>
      <c r="X2371" s="2">
        <v>6</v>
      </c>
      <c r="Y2371" s="2">
        <v>1.01</v>
      </c>
      <c r="Z2371" s="2">
        <v>3.1419999999999997E-2</v>
      </c>
      <c r="AA2371" s="2">
        <v>1.4200000000000001E-2</v>
      </c>
      <c r="AB2371" s="2">
        <v>22.808112189999999</v>
      </c>
    </row>
    <row r="2372" spans="1:28" x14ac:dyDescent="0.2">
      <c r="A2372" s="8">
        <v>4496</v>
      </c>
      <c r="B2372" s="5" t="s">
        <v>8018</v>
      </c>
      <c r="C2372" s="5" t="s">
        <v>8019</v>
      </c>
      <c r="D2372" s="5" t="s">
        <v>6328</v>
      </c>
      <c r="E2372" s="5" t="s">
        <v>8020</v>
      </c>
      <c r="F2372" s="10">
        <v>1906</v>
      </c>
      <c r="G2372" s="10" t="s">
        <v>16</v>
      </c>
      <c r="H2372" s="10"/>
      <c r="I2372" s="10">
        <v>700</v>
      </c>
      <c r="J2372" s="10" t="s">
        <v>17</v>
      </c>
      <c r="K2372" s="10"/>
      <c r="L2372" s="10" t="s">
        <v>18</v>
      </c>
      <c r="M2372" s="11">
        <v>1</v>
      </c>
      <c r="N2372" s="10">
        <v>1</v>
      </c>
      <c r="O2372" s="12" t="s">
        <v>8021</v>
      </c>
      <c r="P2372" s="11">
        <f ca="1">IFERROR(__xludf.DUMMYFUNCTION("COUNTA(SPLIT(Q2372,"" ""))"),194)</f>
        <v>194</v>
      </c>
      <c r="Q2372" s="11">
        <v>14</v>
      </c>
      <c r="R2372" s="11">
        <f ca="1">IFERROR(__xludf.DUMMYFUNCTION("COUNTA(SPLIT($Q2372,CHAR(10),FALSE))"),1)</f>
        <v>1</v>
      </c>
      <c r="S2372" s="2">
        <v>-0.20682425199999999</v>
      </c>
      <c r="T2372" s="2">
        <v>0.48681412299999999</v>
      </c>
      <c r="U2372" s="2">
        <v>89.01</v>
      </c>
      <c r="V2372" s="2">
        <v>4.3</v>
      </c>
      <c r="W2372" s="2">
        <v>4.03</v>
      </c>
      <c r="X2372" s="2">
        <v>5</v>
      </c>
      <c r="Y2372" s="2">
        <v>5.62</v>
      </c>
      <c r="Z2372" s="2">
        <v>0.13813</v>
      </c>
      <c r="AA2372" s="2">
        <v>0.11314</v>
      </c>
      <c r="AB2372" s="2">
        <v>18.66140446</v>
      </c>
    </row>
    <row r="2373" spans="1:28" x14ac:dyDescent="0.2">
      <c r="A2373" s="8">
        <v>4498</v>
      </c>
      <c r="B2373" s="5" t="s">
        <v>6953</v>
      </c>
      <c r="C2373" s="5" t="s">
        <v>8022</v>
      </c>
      <c r="D2373" s="5"/>
      <c r="E2373" s="5" t="s">
        <v>8023</v>
      </c>
      <c r="F2373" s="10">
        <v>1906</v>
      </c>
      <c r="G2373" s="10" t="s">
        <v>68</v>
      </c>
      <c r="H2373" s="10"/>
      <c r="I2373" s="10">
        <v>1300</v>
      </c>
      <c r="J2373" s="10" t="s">
        <v>17</v>
      </c>
      <c r="K2373" s="10"/>
      <c r="L2373" s="10" t="s">
        <v>18</v>
      </c>
      <c r="M2373" s="11">
        <v>1</v>
      </c>
      <c r="N2373" s="10">
        <v>1</v>
      </c>
      <c r="O2373" s="12" t="s">
        <v>8024</v>
      </c>
      <c r="P2373" s="11">
        <f ca="1">IFERROR(__xludf.DUMMYFUNCTION("COUNTA(SPLIT(Q2373,"" ""))"),167)</f>
        <v>167</v>
      </c>
      <c r="Q2373" s="11">
        <v>7</v>
      </c>
      <c r="R2373" s="11">
        <f ca="1">IFERROR(__xludf.DUMMYFUNCTION("COUNTA(SPLIT($Q2373,CHAR(10),FALSE))"),1)</f>
        <v>1</v>
      </c>
      <c r="S2373" s="2">
        <v>-2.3111672620000001</v>
      </c>
      <c r="T2373" s="2">
        <v>0.50803041100000002</v>
      </c>
      <c r="U2373" s="2">
        <v>54.96</v>
      </c>
      <c r="V2373" s="2">
        <v>11.52</v>
      </c>
      <c r="W2373" s="2">
        <v>12.7</v>
      </c>
      <c r="X2373" s="2">
        <v>12</v>
      </c>
      <c r="Y2373" s="2">
        <v>7.94</v>
      </c>
      <c r="Z2373" s="2">
        <v>0.25434000000000001</v>
      </c>
      <c r="AA2373" s="2">
        <v>0.28010000000000002</v>
      </c>
      <c r="AB2373" s="2">
        <v>5.5682361770000002</v>
      </c>
    </row>
    <row r="2374" spans="1:28" x14ac:dyDescent="0.2">
      <c r="A2374" s="8">
        <v>4499</v>
      </c>
      <c r="B2374" s="5" t="s">
        <v>8025</v>
      </c>
      <c r="C2374" s="5" t="s">
        <v>8026</v>
      </c>
      <c r="D2374" s="5" t="s">
        <v>7647</v>
      </c>
      <c r="E2374" s="5" t="s">
        <v>7648</v>
      </c>
      <c r="F2374" s="10">
        <v>1906</v>
      </c>
      <c r="G2374" s="10" t="s">
        <v>16</v>
      </c>
      <c r="H2374" s="10"/>
      <c r="I2374" s="10">
        <v>1100</v>
      </c>
      <c r="J2374" s="10" t="s">
        <v>17</v>
      </c>
      <c r="K2374" s="10"/>
      <c r="L2374" s="10" t="s">
        <v>18</v>
      </c>
      <c r="M2374" s="11">
        <v>1</v>
      </c>
      <c r="N2374" s="10">
        <v>1</v>
      </c>
      <c r="O2374" s="12" t="s">
        <v>8027</v>
      </c>
      <c r="P2374" s="11">
        <f ca="1">IFERROR(__xludf.DUMMYFUNCTION("COUNTA(SPLIT(Q2374,"" ""))"),178)</f>
        <v>178</v>
      </c>
      <c r="Q2374" s="11">
        <v>11</v>
      </c>
      <c r="R2374" s="11">
        <f ca="1">IFERROR(__xludf.DUMMYFUNCTION("COUNTA(SPLIT($Q2374,CHAR(10),FALSE))"),1)</f>
        <v>1</v>
      </c>
      <c r="S2374" s="2">
        <v>-0.80924828599999998</v>
      </c>
      <c r="T2374" s="2">
        <v>0.44758751000000002</v>
      </c>
      <c r="U2374" s="2">
        <v>81.23</v>
      </c>
      <c r="V2374" s="2">
        <v>6.02</v>
      </c>
      <c r="W2374" s="2">
        <v>7.05</v>
      </c>
      <c r="X2374" s="2">
        <v>8</v>
      </c>
      <c r="Y2374" s="2">
        <v>6.98</v>
      </c>
      <c r="Z2374" s="2">
        <v>0.16814999999999999</v>
      </c>
      <c r="AA2374" s="2">
        <v>0.16474</v>
      </c>
      <c r="AB2374" s="2">
        <v>12.003881440000001</v>
      </c>
    </row>
    <row r="2375" spans="1:28" x14ac:dyDescent="0.2">
      <c r="A2375" s="8">
        <v>4500</v>
      </c>
      <c r="B2375" s="5" t="s">
        <v>7742</v>
      </c>
      <c r="C2375" s="5" t="s">
        <v>8028</v>
      </c>
      <c r="D2375" s="5"/>
      <c r="E2375" s="5" t="s">
        <v>8029</v>
      </c>
      <c r="F2375" s="10">
        <v>1906</v>
      </c>
      <c r="G2375" s="10" t="s">
        <v>16</v>
      </c>
      <c r="H2375" s="10"/>
      <c r="I2375" s="10">
        <v>1300</v>
      </c>
      <c r="J2375" s="10" t="s">
        <v>17</v>
      </c>
      <c r="K2375" s="10"/>
      <c r="L2375" s="10" t="s">
        <v>22</v>
      </c>
      <c r="M2375" s="11">
        <v>2</v>
      </c>
      <c r="N2375" s="10">
        <v>1.5</v>
      </c>
      <c r="O2375" s="12" t="s">
        <v>8030</v>
      </c>
      <c r="P2375" s="11">
        <f ca="1">IFERROR(__xludf.DUMMYFUNCTION("COUNTA(SPLIT(Q2375,"" ""))"),192)</f>
        <v>192</v>
      </c>
      <c r="Q2375" s="11">
        <v>9</v>
      </c>
      <c r="R2375" s="11">
        <f ca="1">IFERROR(__xludf.DUMMYFUNCTION("COUNTA(SPLIT($Q2375,CHAR(10),FALSE))"),2)</f>
        <v>2</v>
      </c>
      <c r="S2375" s="2">
        <v>-1.6652044050000001</v>
      </c>
      <c r="T2375" s="2">
        <v>0.46230975499999999</v>
      </c>
      <c r="U2375" s="2">
        <v>67.27</v>
      </c>
      <c r="V2375" s="2">
        <v>9.26</v>
      </c>
      <c r="W2375" s="2">
        <v>10.82</v>
      </c>
      <c r="X2375" s="2">
        <v>10</v>
      </c>
      <c r="Y2375" s="2">
        <v>7.95</v>
      </c>
      <c r="Z2375" s="2">
        <v>0.26212000000000002</v>
      </c>
      <c r="AA2375" s="2">
        <v>0.25316</v>
      </c>
      <c r="AB2375" s="2">
        <v>7.8382124930000003</v>
      </c>
    </row>
    <row r="2376" spans="1:28" x14ac:dyDescent="0.2">
      <c r="A2376" s="8">
        <v>4502</v>
      </c>
      <c r="B2376" s="5" t="s">
        <v>8031</v>
      </c>
      <c r="C2376" s="5" t="s">
        <v>8032</v>
      </c>
      <c r="D2376" s="5" t="s">
        <v>2855</v>
      </c>
      <c r="E2376" s="5" t="s">
        <v>8033</v>
      </c>
      <c r="F2376" s="10">
        <v>1906</v>
      </c>
      <c r="G2376" s="10" t="s">
        <v>16</v>
      </c>
      <c r="H2376" s="10"/>
      <c r="I2376" s="10">
        <v>1100</v>
      </c>
      <c r="J2376" s="10" t="s">
        <v>17</v>
      </c>
      <c r="K2376" s="10"/>
      <c r="L2376" s="10" t="s">
        <v>18</v>
      </c>
      <c r="M2376" s="11">
        <v>1</v>
      </c>
      <c r="N2376" s="10">
        <v>1</v>
      </c>
      <c r="O2376" s="12" t="s">
        <v>8034</v>
      </c>
      <c r="P2376" s="11">
        <f ca="1">IFERROR(__xludf.DUMMYFUNCTION("COUNTA(SPLIT(Q2376,"" ""))"),146)</f>
        <v>146</v>
      </c>
      <c r="Q2376" s="11">
        <v>7</v>
      </c>
      <c r="R2376" s="11">
        <f ca="1">IFERROR(__xludf.DUMMYFUNCTION("COUNTA(SPLIT($Q2376,CHAR(10),FALSE))"),5)</f>
        <v>5</v>
      </c>
      <c r="S2376" s="2">
        <v>-0.36245689599999997</v>
      </c>
      <c r="T2376" s="2">
        <v>0.48474810099999999</v>
      </c>
      <c r="U2376" s="2">
        <v>77.38</v>
      </c>
      <c r="V2376" s="2">
        <v>7.9</v>
      </c>
      <c r="W2376" s="2">
        <v>7.75</v>
      </c>
      <c r="X2376" s="2">
        <v>9</v>
      </c>
      <c r="Y2376" s="2">
        <v>6.06</v>
      </c>
      <c r="Z2376" s="2">
        <v>3.2349999999999997E-2</v>
      </c>
      <c r="AA2376" s="2">
        <v>7.1510000000000004E-2</v>
      </c>
      <c r="AB2376" s="2">
        <v>16.571345910000002</v>
      </c>
    </row>
    <row r="2377" spans="1:28" x14ac:dyDescent="0.2">
      <c r="A2377" s="8">
        <v>4503</v>
      </c>
      <c r="B2377" s="5" t="s">
        <v>8035</v>
      </c>
      <c r="C2377" s="5" t="s">
        <v>8036</v>
      </c>
      <c r="D2377" s="5" t="s">
        <v>7329</v>
      </c>
      <c r="E2377" s="5" t="s">
        <v>7850</v>
      </c>
      <c r="F2377" s="10">
        <v>1906</v>
      </c>
      <c r="G2377" s="10" t="s">
        <v>68</v>
      </c>
      <c r="H2377" s="10"/>
      <c r="I2377" s="10">
        <v>1100</v>
      </c>
      <c r="J2377" s="10" t="s">
        <v>17</v>
      </c>
      <c r="K2377" s="10"/>
      <c r="L2377" s="10" t="s">
        <v>18</v>
      </c>
      <c r="M2377" s="11">
        <v>1</v>
      </c>
      <c r="N2377" s="10">
        <v>1</v>
      </c>
      <c r="O2377" s="12" t="s">
        <v>8037</v>
      </c>
      <c r="P2377" s="11">
        <f ca="1">IFERROR(__xludf.DUMMYFUNCTION("COUNTA(SPLIT(Q2377,"" ""))"),162)</f>
        <v>162</v>
      </c>
      <c r="Q2377" s="11">
        <v>8</v>
      </c>
      <c r="R2377" s="11">
        <f ca="1">IFERROR(__xludf.DUMMYFUNCTION("COUNTA(SPLIT($Q2377,CHAR(10),FALSE))"),4)</f>
        <v>4</v>
      </c>
      <c r="S2377" s="2">
        <v>-1.424846117</v>
      </c>
      <c r="T2377" s="2">
        <v>0.488995493</v>
      </c>
      <c r="U2377" s="2">
        <v>53.62</v>
      </c>
      <c r="V2377" s="2">
        <v>10.9</v>
      </c>
      <c r="W2377" s="2">
        <v>10.84</v>
      </c>
      <c r="X2377" s="2">
        <v>12</v>
      </c>
      <c r="Y2377" s="2">
        <v>8.49</v>
      </c>
      <c r="Z2377" s="2">
        <v>0.15076000000000001</v>
      </c>
      <c r="AA2377" s="2">
        <v>0.17108000000000001</v>
      </c>
      <c r="AB2377" s="2">
        <v>11.96260884</v>
      </c>
    </row>
    <row r="2378" spans="1:28" x14ac:dyDescent="0.2">
      <c r="A2378" s="8">
        <v>4504</v>
      </c>
      <c r="B2378" s="5" t="s">
        <v>7593</v>
      </c>
      <c r="C2378" s="5" t="s">
        <v>8038</v>
      </c>
      <c r="D2378" s="5"/>
      <c r="E2378" s="5" t="s">
        <v>8039</v>
      </c>
      <c r="F2378" s="10">
        <v>1906</v>
      </c>
      <c r="G2378" s="10" t="s">
        <v>68</v>
      </c>
      <c r="H2378" s="10"/>
      <c r="I2378" s="10">
        <v>900</v>
      </c>
      <c r="J2378" s="10" t="s">
        <v>51</v>
      </c>
      <c r="K2378" s="10"/>
      <c r="L2378" s="10" t="s">
        <v>18</v>
      </c>
      <c r="M2378" s="11">
        <v>1</v>
      </c>
      <c r="N2378" s="10">
        <v>1</v>
      </c>
      <c r="O2378" s="12" t="s">
        <v>8040</v>
      </c>
      <c r="P2378" s="11">
        <f ca="1">IFERROR(__xludf.DUMMYFUNCTION("COUNTA(SPLIT(Q2378,"" ""))"),186)</f>
        <v>186</v>
      </c>
      <c r="Q2378" s="11">
        <v>7</v>
      </c>
      <c r="R2378" s="11">
        <f ca="1">IFERROR(__xludf.DUMMYFUNCTION("COUNTA(SPLIT($Q2378,CHAR(10),FALSE))"),2)</f>
        <v>2</v>
      </c>
      <c r="S2378" s="2">
        <v>-1.7521725889999999</v>
      </c>
      <c r="T2378" s="2">
        <v>0.49616258800000002</v>
      </c>
      <c r="U2378" s="2">
        <v>47.04</v>
      </c>
      <c r="V2378" s="2">
        <v>13.44</v>
      </c>
      <c r="W2378" s="2">
        <v>13.38</v>
      </c>
      <c r="X2378" s="2">
        <v>14</v>
      </c>
      <c r="Y2378" s="2">
        <v>9.0500000000000007</v>
      </c>
      <c r="Z2378" s="2">
        <v>0.22999</v>
      </c>
      <c r="AA2378" s="2">
        <v>0.21969</v>
      </c>
      <c r="AB2378" s="2">
        <v>6.55655959</v>
      </c>
    </row>
    <row r="2379" spans="1:28" x14ac:dyDescent="0.2">
      <c r="A2379" s="8">
        <v>4505</v>
      </c>
      <c r="B2379" s="5" t="s">
        <v>8041</v>
      </c>
      <c r="C2379" s="5" t="s">
        <v>8042</v>
      </c>
      <c r="D2379" s="5" t="s">
        <v>2855</v>
      </c>
      <c r="E2379" s="5" t="s">
        <v>8043</v>
      </c>
      <c r="F2379" s="10">
        <v>1906</v>
      </c>
      <c r="G2379" s="10" t="s">
        <v>16</v>
      </c>
      <c r="H2379" s="10"/>
      <c r="I2379" s="10">
        <v>1300</v>
      </c>
      <c r="J2379" s="10" t="s">
        <v>17</v>
      </c>
      <c r="K2379" s="10"/>
      <c r="L2379" s="10" t="s">
        <v>18</v>
      </c>
      <c r="M2379" s="11">
        <v>1</v>
      </c>
      <c r="N2379" s="10">
        <v>1</v>
      </c>
      <c r="O2379" s="12" t="s">
        <v>8044</v>
      </c>
      <c r="P2379" s="11">
        <f ca="1">IFERROR(__xludf.DUMMYFUNCTION("COUNTA(SPLIT(Q2379,"" ""))"),197)</f>
        <v>197</v>
      </c>
      <c r="Q2379" s="11">
        <v>5</v>
      </c>
      <c r="R2379" s="11">
        <f ca="1">IFERROR(__xludf.DUMMYFUNCTION("COUNTA(SPLIT($Q2379,CHAR(10),FALSE))"),1)</f>
        <v>1</v>
      </c>
      <c r="S2379" s="2">
        <v>-0.93249181299999995</v>
      </c>
      <c r="T2379" s="2">
        <v>0.474932835</v>
      </c>
      <c r="U2379" s="2">
        <v>60</v>
      </c>
      <c r="V2379" s="2">
        <v>14.63</v>
      </c>
      <c r="W2379" s="2">
        <v>17.649999999999999</v>
      </c>
      <c r="X2379" s="2">
        <v>9</v>
      </c>
      <c r="Y2379" s="2">
        <v>7.35</v>
      </c>
      <c r="Z2379" s="2">
        <v>0.24030000000000001</v>
      </c>
      <c r="AA2379" s="2">
        <v>0.24859999999999999</v>
      </c>
      <c r="AB2379" s="2">
        <v>11.945247309999999</v>
      </c>
    </row>
    <row r="2380" spans="1:28" x14ac:dyDescent="0.2">
      <c r="A2380" s="8">
        <v>4507</v>
      </c>
      <c r="B2380" s="5" t="s">
        <v>8045</v>
      </c>
      <c r="C2380" s="5" t="s">
        <v>8046</v>
      </c>
      <c r="D2380" s="5"/>
      <c r="E2380" s="5" t="s">
        <v>8047</v>
      </c>
      <c r="F2380" s="10">
        <v>1905</v>
      </c>
      <c r="G2380" s="10" t="s">
        <v>68</v>
      </c>
      <c r="H2380" s="10"/>
      <c r="I2380" s="10">
        <v>1300</v>
      </c>
      <c r="J2380" s="10" t="s">
        <v>17</v>
      </c>
      <c r="K2380" s="10"/>
      <c r="L2380" s="10" t="s">
        <v>18</v>
      </c>
      <c r="M2380" s="11">
        <v>1</v>
      </c>
      <c r="N2380" s="10">
        <v>1</v>
      </c>
      <c r="O2380" s="12" t="s">
        <v>8048</v>
      </c>
      <c r="P2380" s="11">
        <f ca="1">IFERROR(__xludf.DUMMYFUNCTION("COUNTA(SPLIT(Q2380,"" ""))"),182)</f>
        <v>182</v>
      </c>
      <c r="Q2380" s="11">
        <v>5</v>
      </c>
      <c r="R2380" s="11">
        <f ca="1">IFERROR(__xludf.DUMMYFUNCTION("COUNTA(SPLIT($Q2380,CHAR(10),FALSE))"),1)</f>
        <v>1</v>
      </c>
      <c r="S2380" s="2">
        <v>-2.0080612219999998</v>
      </c>
      <c r="T2380" s="2">
        <v>0.45831746699999998</v>
      </c>
      <c r="U2380" s="2">
        <v>51.47</v>
      </c>
      <c r="V2380" s="2">
        <v>13.62</v>
      </c>
      <c r="W2380" s="2">
        <v>14.43</v>
      </c>
      <c r="X2380" s="2">
        <v>12</v>
      </c>
      <c r="Y2380" s="2">
        <v>8.18</v>
      </c>
      <c r="Z2380" s="2">
        <v>0.21809000000000001</v>
      </c>
      <c r="AA2380" s="2">
        <v>0.22442000000000001</v>
      </c>
      <c r="AB2380" s="2">
        <v>10.03238777</v>
      </c>
    </row>
    <row r="2381" spans="1:28" x14ac:dyDescent="0.2">
      <c r="A2381" s="8">
        <v>4508</v>
      </c>
      <c r="B2381" s="5" t="s">
        <v>8049</v>
      </c>
      <c r="C2381" s="5" t="s">
        <v>8050</v>
      </c>
      <c r="D2381" s="5"/>
      <c r="E2381" s="5" t="s">
        <v>8051</v>
      </c>
      <c r="F2381" s="10">
        <v>1905</v>
      </c>
      <c r="G2381" s="10" t="s">
        <v>68</v>
      </c>
      <c r="H2381" s="10"/>
      <c r="I2381" s="10">
        <v>1100</v>
      </c>
      <c r="J2381" s="10" t="s">
        <v>17</v>
      </c>
      <c r="K2381" s="10"/>
      <c r="L2381" s="10" t="s">
        <v>18</v>
      </c>
      <c r="M2381" s="11">
        <v>1</v>
      </c>
      <c r="N2381" s="10">
        <v>1</v>
      </c>
      <c r="O2381" s="12" t="s">
        <v>8052</v>
      </c>
      <c r="P2381" s="11">
        <f ca="1">IFERROR(__xludf.DUMMYFUNCTION("COUNTA(SPLIT(Q2381,"" ""))"),196)</f>
        <v>196</v>
      </c>
      <c r="Q2381" s="11">
        <v>9</v>
      </c>
      <c r="R2381" s="11">
        <f ca="1">IFERROR(__xludf.DUMMYFUNCTION("COUNTA(SPLIT($Q2381,CHAR(10),FALSE))"),2)</f>
        <v>2</v>
      </c>
      <c r="S2381" s="2">
        <v>-1.7727781170000001</v>
      </c>
      <c r="T2381" s="2">
        <v>0.45070562800000002</v>
      </c>
      <c r="U2381" s="2">
        <v>62.38</v>
      </c>
      <c r="V2381" s="2">
        <v>10.050000000000001</v>
      </c>
      <c r="W2381" s="2">
        <v>10.71</v>
      </c>
      <c r="X2381" s="2">
        <v>11</v>
      </c>
      <c r="Y2381" s="2">
        <v>8.7799999999999994</v>
      </c>
      <c r="Z2381" s="2">
        <v>0.19697000000000001</v>
      </c>
      <c r="AA2381" s="2">
        <v>0.17454</v>
      </c>
      <c r="AB2381" s="2">
        <v>16.46025697</v>
      </c>
    </row>
    <row r="2382" spans="1:28" x14ac:dyDescent="0.2">
      <c r="A2382" s="8">
        <v>4509</v>
      </c>
      <c r="B2382" s="5" t="s">
        <v>8053</v>
      </c>
      <c r="C2382" s="5" t="s">
        <v>8054</v>
      </c>
      <c r="D2382" s="5"/>
      <c r="E2382" s="5" t="s">
        <v>8055</v>
      </c>
      <c r="F2382" s="10">
        <v>1905</v>
      </c>
      <c r="G2382" s="10" t="s">
        <v>16</v>
      </c>
      <c r="H2382" s="10"/>
      <c r="I2382" s="10">
        <v>1300</v>
      </c>
      <c r="J2382" s="10" t="s">
        <v>17</v>
      </c>
      <c r="K2382" s="10"/>
      <c r="L2382" s="10" t="s">
        <v>18</v>
      </c>
      <c r="M2382" s="11">
        <v>1</v>
      </c>
      <c r="N2382" s="10">
        <v>1</v>
      </c>
      <c r="O2382" s="12" t="s">
        <v>8056</v>
      </c>
      <c r="P2382" s="11">
        <f ca="1">IFERROR(__xludf.DUMMYFUNCTION("COUNTA(SPLIT(Q2382,"" ""))"),190)</f>
        <v>190</v>
      </c>
      <c r="Q2382" s="11">
        <v>5</v>
      </c>
      <c r="R2382" s="11">
        <f ca="1">IFERROR(__xludf.DUMMYFUNCTION("COUNTA(SPLIT($Q2382,CHAR(10),FALSE))"),2)</f>
        <v>2</v>
      </c>
      <c r="S2382" s="2">
        <v>-2.6125738840000001</v>
      </c>
      <c r="T2382" s="2">
        <v>0.51722318300000003</v>
      </c>
      <c r="U2382" s="2">
        <v>41.84</v>
      </c>
      <c r="V2382" s="2">
        <v>16.96</v>
      </c>
      <c r="W2382" s="2">
        <v>19.79</v>
      </c>
      <c r="X2382" s="2">
        <v>16</v>
      </c>
      <c r="Y2382" s="2">
        <v>9.74</v>
      </c>
      <c r="Z2382" s="2">
        <v>0.22966</v>
      </c>
      <c r="AA2382" s="2">
        <v>0.22305</v>
      </c>
      <c r="AB2382" s="2">
        <v>9.3151066680000003</v>
      </c>
    </row>
    <row r="2383" spans="1:28" x14ac:dyDescent="0.2">
      <c r="A2383" s="8">
        <v>4510</v>
      </c>
      <c r="B2383" s="5" t="s">
        <v>8057</v>
      </c>
      <c r="C2383" s="5" t="s">
        <v>8058</v>
      </c>
      <c r="D2383" s="5" t="s">
        <v>6640</v>
      </c>
      <c r="E2383" s="5" t="s">
        <v>6624</v>
      </c>
      <c r="F2383" s="10">
        <v>1905</v>
      </c>
      <c r="G2383" s="10" t="s">
        <v>16</v>
      </c>
      <c r="H2383" s="10"/>
      <c r="I2383" s="10">
        <v>1100</v>
      </c>
      <c r="J2383" s="10" t="s">
        <v>17</v>
      </c>
      <c r="K2383" s="10"/>
      <c r="L2383" s="10" t="s">
        <v>18</v>
      </c>
      <c r="M2383" s="11">
        <v>1</v>
      </c>
      <c r="N2383" s="10">
        <v>1</v>
      </c>
      <c r="O2383" s="12" t="s">
        <v>8059</v>
      </c>
      <c r="P2383" s="11">
        <f ca="1">IFERROR(__xludf.DUMMYFUNCTION("COUNTA(SPLIT(Q2383,"" ""))"),162)</f>
        <v>162</v>
      </c>
      <c r="Q2383" s="11">
        <v>7</v>
      </c>
      <c r="R2383" s="11">
        <f ca="1">IFERROR(__xludf.DUMMYFUNCTION("COUNTA(SPLIT($Q2383,CHAR(10),FALSE))"),1)</f>
        <v>1</v>
      </c>
      <c r="S2383" s="2">
        <v>-0.43801948299999999</v>
      </c>
      <c r="T2383" s="2">
        <v>0.45056561499999997</v>
      </c>
      <c r="U2383" s="2">
        <v>72.12</v>
      </c>
      <c r="V2383" s="2">
        <v>8.35</v>
      </c>
      <c r="W2383" s="2">
        <v>9.58</v>
      </c>
      <c r="X2383" s="2">
        <v>9</v>
      </c>
      <c r="Y2383" s="2">
        <v>6.66</v>
      </c>
      <c r="Z2383" s="2">
        <v>0.18484</v>
      </c>
      <c r="AA2383" s="2">
        <v>0.20107</v>
      </c>
      <c r="AB2383" s="2">
        <v>14.79398379</v>
      </c>
    </row>
    <row r="2384" spans="1:28" x14ac:dyDescent="0.2">
      <c r="A2384" s="8">
        <v>4511</v>
      </c>
      <c r="B2384" s="5" t="s">
        <v>6571</v>
      </c>
      <c r="C2384" s="5" t="s">
        <v>8060</v>
      </c>
      <c r="D2384" s="5"/>
      <c r="E2384" s="5" t="s">
        <v>8061</v>
      </c>
      <c r="F2384" s="10">
        <v>1905</v>
      </c>
      <c r="G2384" s="10" t="s">
        <v>16</v>
      </c>
      <c r="H2384" s="10"/>
      <c r="I2384" s="10">
        <v>1100</v>
      </c>
      <c r="J2384" s="10" t="s">
        <v>17</v>
      </c>
      <c r="K2384" s="10"/>
      <c r="L2384" s="10" t="s">
        <v>18</v>
      </c>
      <c r="M2384" s="11">
        <v>1</v>
      </c>
      <c r="N2384" s="10">
        <v>1</v>
      </c>
      <c r="O2384" s="12" t="s">
        <v>8062</v>
      </c>
      <c r="P2384" s="11">
        <f ca="1">IFERROR(__xludf.DUMMYFUNCTION("COUNTA(SPLIT(Q2384,"" ""))"),143)</f>
        <v>143</v>
      </c>
      <c r="Q2384" s="11">
        <v>6</v>
      </c>
      <c r="R2384" s="11">
        <f ca="1">IFERROR(__xludf.DUMMYFUNCTION("COUNTA(SPLIT($Q2384,CHAR(10),FALSE))"),4)</f>
        <v>4</v>
      </c>
      <c r="S2384" s="2">
        <v>-1.4004192E-2</v>
      </c>
      <c r="T2384" s="2">
        <v>0.49022099299999999</v>
      </c>
      <c r="U2384" s="2">
        <v>75.08</v>
      </c>
      <c r="V2384" s="2">
        <v>8.08</v>
      </c>
      <c r="W2384" s="2">
        <v>8.7100000000000009</v>
      </c>
      <c r="X2384" s="2">
        <v>8</v>
      </c>
      <c r="Y2384" s="2">
        <v>6.92</v>
      </c>
      <c r="Z2384" s="2">
        <v>0.13300000000000001</v>
      </c>
      <c r="AA2384" s="2">
        <v>0.17721000000000001</v>
      </c>
      <c r="AB2384" s="2">
        <v>5.9855340249999998</v>
      </c>
    </row>
    <row r="2385" spans="1:28" x14ac:dyDescent="0.2">
      <c r="A2385" s="8">
        <v>4513</v>
      </c>
      <c r="B2385" s="5" t="s">
        <v>204</v>
      </c>
      <c r="C2385" s="5" t="s">
        <v>214</v>
      </c>
      <c r="D2385" s="5"/>
      <c r="E2385" s="5" t="s">
        <v>215</v>
      </c>
      <c r="F2385" s="10">
        <v>1905</v>
      </c>
      <c r="G2385" s="10" t="s">
        <v>16</v>
      </c>
      <c r="H2385" s="10"/>
      <c r="I2385" s="10">
        <v>1100</v>
      </c>
      <c r="J2385" s="10" t="s">
        <v>17</v>
      </c>
      <c r="K2385" s="10"/>
      <c r="L2385" s="10" t="s">
        <v>18</v>
      </c>
      <c r="M2385" s="11">
        <v>1</v>
      </c>
      <c r="N2385" s="10">
        <v>1</v>
      </c>
      <c r="O2385" s="12" t="s">
        <v>8063</v>
      </c>
      <c r="P2385" s="11">
        <f ca="1">IFERROR(__xludf.DUMMYFUNCTION("COUNTA(SPLIT(Q2385,"" ""))"),193)</f>
        <v>193</v>
      </c>
      <c r="Q2385" s="11">
        <v>11</v>
      </c>
      <c r="R2385" s="11">
        <f ca="1">IFERROR(__xludf.DUMMYFUNCTION("COUNTA(SPLIT($Q2385,CHAR(10),FALSE))"),2)</f>
        <v>2</v>
      </c>
      <c r="S2385" s="2">
        <v>-3.8476689000000001E-2</v>
      </c>
      <c r="T2385" s="2">
        <v>0.45640788900000001</v>
      </c>
      <c r="U2385" s="2">
        <v>73.81</v>
      </c>
      <c r="V2385" s="2">
        <v>7.35</v>
      </c>
      <c r="W2385" s="2">
        <v>7.99</v>
      </c>
      <c r="X2385" s="2">
        <v>9</v>
      </c>
      <c r="Y2385" s="2">
        <v>7.03</v>
      </c>
      <c r="Z2385" s="2">
        <v>7.1400000000000005E-2</v>
      </c>
      <c r="AA2385" s="2">
        <v>5.5539999999999999E-2</v>
      </c>
      <c r="AB2385" s="2">
        <v>20.777948689999999</v>
      </c>
    </row>
    <row r="2386" spans="1:28" x14ac:dyDescent="0.2">
      <c r="A2386" s="8">
        <v>4514</v>
      </c>
      <c r="B2386" s="5" t="s">
        <v>8064</v>
      </c>
      <c r="C2386" s="5" t="s">
        <v>8065</v>
      </c>
      <c r="D2386" s="5" t="s">
        <v>7647</v>
      </c>
      <c r="E2386" s="5" t="s">
        <v>7648</v>
      </c>
      <c r="F2386" s="10">
        <v>1905</v>
      </c>
      <c r="G2386" s="10" t="s">
        <v>16</v>
      </c>
      <c r="H2386" s="10"/>
      <c r="I2386" s="10">
        <v>1300</v>
      </c>
      <c r="J2386" s="10" t="s">
        <v>17</v>
      </c>
      <c r="K2386" s="10"/>
      <c r="L2386" s="10" t="s">
        <v>18</v>
      </c>
      <c r="M2386" s="11">
        <v>1</v>
      </c>
      <c r="N2386" s="10">
        <v>1</v>
      </c>
      <c r="O2386" s="12" t="s">
        <v>8066</v>
      </c>
      <c r="P2386" s="11">
        <f ca="1">IFERROR(__xludf.DUMMYFUNCTION("COUNTA(SPLIT(Q2386,"" ""))"),167)</f>
        <v>167</v>
      </c>
      <c r="Q2386" s="11">
        <v>6</v>
      </c>
      <c r="R2386" s="11">
        <f ca="1">IFERROR(__xludf.DUMMYFUNCTION("COUNTA(SPLIT($Q2386,CHAR(10),FALSE))"),3)</f>
        <v>3</v>
      </c>
      <c r="S2386" s="2">
        <v>-0.69965575800000002</v>
      </c>
      <c r="T2386" s="2">
        <v>0.49017536900000003</v>
      </c>
      <c r="U2386" s="2">
        <v>58.6</v>
      </c>
      <c r="V2386" s="2">
        <v>12.08</v>
      </c>
      <c r="W2386" s="2">
        <v>14.31</v>
      </c>
      <c r="X2386" s="2">
        <v>12</v>
      </c>
      <c r="Y2386" s="2">
        <v>8.3000000000000007</v>
      </c>
      <c r="Z2386" s="2">
        <v>0.17294999999999999</v>
      </c>
      <c r="AA2386" s="2">
        <v>0.17122999999999999</v>
      </c>
      <c r="AB2386" s="2">
        <v>2.5323777619999999</v>
      </c>
    </row>
    <row r="2387" spans="1:28" x14ac:dyDescent="0.2">
      <c r="A2387" s="8">
        <v>4515</v>
      </c>
      <c r="B2387" s="5" t="s">
        <v>8067</v>
      </c>
      <c r="C2387" s="5" t="s">
        <v>8068</v>
      </c>
      <c r="D2387" s="5" t="s">
        <v>2855</v>
      </c>
      <c r="E2387" s="5" t="s">
        <v>8069</v>
      </c>
      <c r="F2387" s="10">
        <v>1905</v>
      </c>
      <c r="G2387" s="10" t="s">
        <v>68</v>
      </c>
      <c r="H2387" s="10"/>
      <c r="I2387" s="10">
        <v>1100</v>
      </c>
      <c r="J2387" s="10" t="s">
        <v>17</v>
      </c>
      <c r="K2387" s="10"/>
      <c r="L2387" s="10" t="s">
        <v>18</v>
      </c>
      <c r="M2387" s="11">
        <v>1</v>
      </c>
      <c r="N2387" s="10">
        <v>1</v>
      </c>
      <c r="O2387" s="12" t="s">
        <v>8070</v>
      </c>
      <c r="P2387" s="11">
        <f ca="1">IFERROR(__xludf.DUMMYFUNCTION("COUNTA(SPLIT(Q2387,"" ""))"),161)</f>
        <v>161</v>
      </c>
      <c r="Q2387" s="11">
        <v>8</v>
      </c>
      <c r="R2387" s="11">
        <f ca="1">IFERROR(__xludf.DUMMYFUNCTION("COUNTA(SPLIT($Q2387,CHAR(10),FALSE))"),7)</f>
        <v>7</v>
      </c>
      <c r="S2387" s="2">
        <v>-1.8662383469999999</v>
      </c>
      <c r="T2387" s="2">
        <v>0.51091114599999998</v>
      </c>
      <c r="U2387" s="2">
        <v>75.69</v>
      </c>
      <c r="V2387" s="2">
        <v>7.39</v>
      </c>
      <c r="W2387" s="2">
        <v>7.33</v>
      </c>
      <c r="X2387" s="2">
        <v>9</v>
      </c>
      <c r="Y2387" s="2">
        <v>7.73</v>
      </c>
      <c r="Z2387" s="2">
        <v>0.18140999999999999</v>
      </c>
      <c r="AA2387" s="2">
        <v>0.19447</v>
      </c>
      <c r="AB2387" s="2">
        <v>18.785907859999998</v>
      </c>
    </row>
    <row r="2388" spans="1:28" x14ac:dyDescent="0.2">
      <c r="A2388" s="8">
        <v>4516</v>
      </c>
      <c r="B2388" s="5" t="s">
        <v>8071</v>
      </c>
      <c r="C2388" s="5" t="s">
        <v>8072</v>
      </c>
      <c r="D2388" s="5"/>
      <c r="E2388" s="5" t="s">
        <v>8073</v>
      </c>
      <c r="F2388" s="10">
        <v>1905</v>
      </c>
      <c r="G2388" s="10" t="s">
        <v>68</v>
      </c>
      <c r="H2388" s="10"/>
      <c r="I2388" s="10">
        <v>1300</v>
      </c>
      <c r="J2388" s="10" t="s">
        <v>17</v>
      </c>
      <c r="K2388" s="10"/>
      <c r="L2388" s="10" t="s">
        <v>18</v>
      </c>
      <c r="M2388" s="11">
        <v>1</v>
      </c>
      <c r="N2388" s="10">
        <v>1</v>
      </c>
      <c r="O2388" s="12" t="s">
        <v>8074</v>
      </c>
      <c r="P2388" s="11">
        <f ca="1">IFERROR(__xludf.DUMMYFUNCTION("COUNTA(SPLIT(Q2388,"" ""))"),152)</f>
        <v>152</v>
      </c>
      <c r="Q2388" s="11">
        <v>6</v>
      </c>
      <c r="R2388" s="11">
        <f ca="1">IFERROR(__xludf.DUMMYFUNCTION("COUNTA(SPLIT($Q2388,CHAR(10),FALSE))"),1)</f>
        <v>1</v>
      </c>
      <c r="S2388" s="2">
        <v>-1.934350681</v>
      </c>
      <c r="T2388" s="2">
        <v>0.457912665</v>
      </c>
      <c r="U2388" s="2">
        <v>58.2</v>
      </c>
      <c r="V2388" s="2">
        <v>11.48</v>
      </c>
      <c r="W2388" s="2">
        <v>12.77</v>
      </c>
      <c r="X2388" s="2">
        <v>13</v>
      </c>
      <c r="Y2388" s="2">
        <v>8.1</v>
      </c>
      <c r="Z2388" s="2">
        <v>9.1649999999999995E-2</v>
      </c>
      <c r="AA2388" s="2">
        <v>0.1237</v>
      </c>
      <c r="AB2388" s="2">
        <v>8.2332407179999993</v>
      </c>
    </row>
    <row r="2389" spans="1:28" x14ac:dyDescent="0.2">
      <c r="A2389" s="8">
        <v>4517</v>
      </c>
      <c r="B2389" s="5" t="s">
        <v>6543</v>
      </c>
      <c r="C2389" s="5" t="s">
        <v>8075</v>
      </c>
      <c r="D2389" s="5" t="s">
        <v>2855</v>
      </c>
      <c r="E2389" s="5" t="s">
        <v>8076</v>
      </c>
      <c r="F2389" s="10">
        <v>1905</v>
      </c>
      <c r="G2389" s="10" t="s">
        <v>16</v>
      </c>
      <c r="H2389" s="10"/>
      <c r="I2389" s="10">
        <v>700</v>
      </c>
      <c r="J2389" s="10" t="s">
        <v>17</v>
      </c>
      <c r="K2389" s="10"/>
      <c r="L2389" s="10" t="s">
        <v>18</v>
      </c>
      <c r="M2389" s="11">
        <v>1</v>
      </c>
      <c r="N2389" s="10">
        <v>1</v>
      </c>
      <c r="O2389" s="12" t="s">
        <v>8077</v>
      </c>
      <c r="P2389" s="11">
        <f ca="1">IFERROR(__xludf.DUMMYFUNCTION("COUNTA(SPLIT(Q2389,"" ""))"),189)</f>
        <v>189</v>
      </c>
      <c r="Q2389" s="11">
        <v>16</v>
      </c>
      <c r="R2389" s="11">
        <f ca="1">IFERROR(__xludf.DUMMYFUNCTION("COUNTA(SPLIT($Q2389,CHAR(10),FALSE))"),5)</f>
        <v>5</v>
      </c>
      <c r="S2389" s="2">
        <v>-0.26055038699999999</v>
      </c>
      <c r="T2389" s="2">
        <v>0.455557463</v>
      </c>
      <c r="U2389" s="2">
        <v>80.599999999999994</v>
      </c>
      <c r="V2389" s="2">
        <v>5.2</v>
      </c>
      <c r="W2389" s="2">
        <v>5.05</v>
      </c>
      <c r="X2389" s="2">
        <v>9</v>
      </c>
      <c r="Y2389" s="2">
        <v>6.49</v>
      </c>
      <c r="Z2389" s="2">
        <v>0.14219000000000001</v>
      </c>
      <c r="AA2389" s="2">
        <v>0.12398000000000001</v>
      </c>
      <c r="AB2389" s="2">
        <v>16.713230190000001</v>
      </c>
    </row>
    <row r="2390" spans="1:28" x14ac:dyDescent="0.2">
      <c r="A2390" s="8">
        <v>4518</v>
      </c>
      <c r="B2390" s="5" t="s">
        <v>8078</v>
      </c>
      <c r="C2390" s="5" t="s">
        <v>8079</v>
      </c>
      <c r="D2390" s="5"/>
      <c r="E2390" s="5" t="s">
        <v>8080</v>
      </c>
      <c r="F2390" s="10">
        <v>1905</v>
      </c>
      <c r="G2390" s="10" t="s">
        <v>16</v>
      </c>
      <c r="H2390" s="10"/>
      <c r="I2390" s="10">
        <v>1300</v>
      </c>
      <c r="J2390" s="10" t="s">
        <v>17</v>
      </c>
      <c r="K2390" s="10"/>
      <c r="L2390" s="10" t="s">
        <v>22</v>
      </c>
      <c r="M2390" s="11">
        <v>2</v>
      </c>
      <c r="N2390" s="10">
        <v>1.5</v>
      </c>
      <c r="O2390" s="12" t="s">
        <v>8081</v>
      </c>
      <c r="P2390" s="11">
        <f ca="1">IFERROR(__xludf.DUMMYFUNCTION("COUNTA(SPLIT(Q2390,"" ""))"),184)</f>
        <v>184</v>
      </c>
      <c r="Q2390" s="11">
        <v>7</v>
      </c>
      <c r="R2390" s="11">
        <f ca="1">IFERROR(__xludf.DUMMYFUNCTION("COUNTA(SPLIT($Q2390,CHAR(10),FALSE))"),1)</f>
        <v>1</v>
      </c>
      <c r="S2390" s="2">
        <v>-2.5008822930000001</v>
      </c>
      <c r="T2390" s="2">
        <v>0.50300368900000003</v>
      </c>
      <c r="U2390" s="2">
        <v>61.11</v>
      </c>
      <c r="V2390" s="2">
        <v>11.3</v>
      </c>
      <c r="W2390" s="2">
        <v>12.04</v>
      </c>
      <c r="X2390" s="2">
        <v>11</v>
      </c>
      <c r="Y2390" s="2">
        <v>7.93</v>
      </c>
      <c r="Z2390" s="2">
        <v>0.27173999999999998</v>
      </c>
      <c r="AA2390" s="2">
        <v>0.27942</v>
      </c>
      <c r="AB2390" s="2">
        <v>21.283581770000001</v>
      </c>
    </row>
    <row r="2391" spans="1:28" x14ac:dyDescent="0.2">
      <c r="A2391" s="8">
        <v>4521</v>
      </c>
      <c r="B2391" s="5" t="s">
        <v>8041</v>
      </c>
      <c r="C2391" s="5" t="s">
        <v>8082</v>
      </c>
      <c r="D2391" s="5"/>
      <c r="E2391" s="5" t="s">
        <v>8083</v>
      </c>
      <c r="F2391" s="10">
        <v>1905</v>
      </c>
      <c r="G2391" s="10" t="s">
        <v>16</v>
      </c>
      <c r="H2391" s="10"/>
      <c r="I2391" s="10">
        <v>1300</v>
      </c>
      <c r="J2391" s="10" t="s">
        <v>17</v>
      </c>
      <c r="K2391" s="10"/>
      <c r="L2391" s="10" t="s">
        <v>18</v>
      </c>
      <c r="M2391" s="11">
        <v>1</v>
      </c>
      <c r="N2391" s="10">
        <v>1</v>
      </c>
      <c r="O2391" s="12" t="s">
        <v>8084</v>
      </c>
      <c r="P2391" s="11">
        <f ca="1">IFERROR(__xludf.DUMMYFUNCTION("COUNTA(SPLIT(Q2391,"" ""))"),159)</f>
        <v>159</v>
      </c>
      <c r="Q2391" s="11">
        <v>6</v>
      </c>
      <c r="R2391" s="11">
        <f ca="1">IFERROR(__xludf.DUMMYFUNCTION("COUNTA(SPLIT($Q2391,CHAR(10),FALSE))"),1)</f>
        <v>1</v>
      </c>
      <c r="S2391" s="2">
        <v>-0.69970300799999996</v>
      </c>
      <c r="T2391" s="2">
        <v>0.47286622499999997</v>
      </c>
      <c r="U2391" s="2">
        <v>56.04</v>
      </c>
      <c r="V2391" s="2">
        <v>12.07</v>
      </c>
      <c r="W2391" s="2">
        <v>13.69</v>
      </c>
      <c r="X2391" s="2">
        <v>12</v>
      </c>
      <c r="Y2391" s="2">
        <v>7.53</v>
      </c>
      <c r="Z2391" s="2">
        <v>0.15014</v>
      </c>
      <c r="AA2391" s="2">
        <v>0.16916999999999999</v>
      </c>
      <c r="AB2391" s="2">
        <v>12.40842526</v>
      </c>
    </row>
    <row r="2392" spans="1:28" x14ac:dyDescent="0.2">
      <c r="A2392" s="8">
        <v>4522</v>
      </c>
      <c r="B2392" s="5" t="s">
        <v>8085</v>
      </c>
      <c r="C2392" s="5" t="s">
        <v>8086</v>
      </c>
      <c r="D2392" s="5" t="s">
        <v>6328</v>
      </c>
      <c r="E2392" s="5" t="s">
        <v>8087</v>
      </c>
      <c r="F2392" s="10">
        <v>1904</v>
      </c>
      <c r="G2392" s="10" t="s">
        <v>16</v>
      </c>
      <c r="H2392" s="10"/>
      <c r="I2392" s="10">
        <v>700</v>
      </c>
      <c r="J2392" s="10" t="s">
        <v>17</v>
      </c>
      <c r="K2392" s="10"/>
      <c r="L2392" s="10" t="s">
        <v>18</v>
      </c>
      <c r="M2392" s="11">
        <v>1</v>
      </c>
      <c r="N2392" s="10">
        <v>1</v>
      </c>
      <c r="O2392" s="12" t="s">
        <v>8088</v>
      </c>
      <c r="P2392" s="11">
        <f ca="1">IFERROR(__xludf.DUMMYFUNCTION("COUNTA(SPLIT(Q2392,"" ""))"),195)</f>
        <v>195</v>
      </c>
      <c r="Q2392" s="11">
        <v>14</v>
      </c>
      <c r="R2392" s="11">
        <f ca="1">IFERROR(__xludf.DUMMYFUNCTION("COUNTA(SPLIT($Q2392,CHAR(10),FALSE))"),5)</f>
        <v>5</v>
      </c>
      <c r="S2392" s="2">
        <v>0.47479175800000001</v>
      </c>
      <c r="T2392" s="2">
        <v>0.50451032500000004</v>
      </c>
      <c r="U2392" s="2">
        <v>94.63</v>
      </c>
      <c r="V2392" s="2">
        <v>3.59</v>
      </c>
      <c r="W2392" s="2">
        <v>2.74</v>
      </c>
      <c r="X2392" s="2">
        <v>5</v>
      </c>
      <c r="Y2392" s="2">
        <v>1.34</v>
      </c>
      <c r="Z2392" s="2">
        <v>8.4250000000000005E-2</v>
      </c>
      <c r="AA2392" s="2">
        <v>7.8789999999999999E-2</v>
      </c>
      <c r="AB2392" s="2">
        <v>28.888420780000001</v>
      </c>
    </row>
    <row r="2393" spans="1:28" x14ac:dyDescent="0.2">
      <c r="A2393" s="8">
        <v>4523</v>
      </c>
      <c r="B2393" s="5" t="s">
        <v>8089</v>
      </c>
      <c r="C2393" s="5" t="s">
        <v>8090</v>
      </c>
      <c r="D2393" s="5" t="s">
        <v>2855</v>
      </c>
      <c r="E2393" s="5" t="s">
        <v>8091</v>
      </c>
      <c r="F2393" s="10">
        <v>1904</v>
      </c>
      <c r="G2393" s="10" t="s">
        <v>68</v>
      </c>
      <c r="H2393" s="10"/>
      <c r="I2393" s="10">
        <v>1100</v>
      </c>
      <c r="J2393" s="10" t="s">
        <v>17</v>
      </c>
      <c r="K2393" s="10"/>
      <c r="L2393" s="10" t="s">
        <v>18</v>
      </c>
      <c r="M2393" s="11">
        <v>1</v>
      </c>
      <c r="N2393" s="10">
        <v>1</v>
      </c>
      <c r="O2393" s="12" t="s">
        <v>8092</v>
      </c>
      <c r="P2393" s="11">
        <f ca="1">IFERROR(__xludf.DUMMYFUNCTION("COUNTA(SPLIT(Q2393,"" ""))"),197)</f>
        <v>197</v>
      </c>
      <c r="Q2393" s="11">
        <v>11</v>
      </c>
      <c r="R2393" s="11">
        <f ca="1">IFERROR(__xludf.DUMMYFUNCTION("COUNTA(SPLIT($Q2393,CHAR(10),FALSE))"),1)</f>
        <v>1</v>
      </c>
      <c r="S2393" s="2">
        <v>-0.129800575</v>
      </c>
      <c r="T2393" s="2">
        <v>0.47316016100000002</v>
      </c>
      <c r="U2393" s="2">
        <v>87.3</v>
      </c>
      <c r="V2393" s="2">
        <v>5.55</v>
      </c>
      <c r="W2393" s="2">
        <v>6.33</v>
      </c>
      <c r="X2393" s="2">
        <v>8</v>
      </c>
      <c r="Y2393" s="2">
        <v>1.53</v>
      </c>
      <c r="Z2393" s="2">
        <v>0.10166</v>
      </c>
      <c r="AA2393" s="2">
        <v>9.2030000000000001E-2</v>
      </c>
      <c r="AB2393" s="2">
        <v>17.064722150000001</v>
      </c>
    </row>
    <row r="2394" spans="1:28" x14ac:dyDescent="0.2">
      <c r="A2394" s="8">
        <v>4524</v>
      </c>
      <c r="B2394" s="5" t="s">
        <v>8093</v>
      </c>
      <c r="C2394" s="5" t="s">
        <v>8094</v>
      </c>
      <c r="D2394" s="5"/>
      <c r="E2394" s="5" t="s">
        <v>8095</v>
      </c>
      <c r="F2394" s="10">
        <v>1904</v>
      </c>
      <c r="G2394" s="10" t="s">
        <v>16</v>
      </c>
      <c r="H2394" s="10"/>
      <c r="I2394" s="10">
        <v>900</v>
      </c>
      <c r="J2394" s="10" t="s">
        <v>17</v>
      </c>
      <c r="K2394" s="10"/>
      <c r="L2394" s="10" t="s">
        <v>18</v>
      </c>
      <c r="M2394" s="11">
        <v>1</v>
      </c>
      <c r="N2394" s="10">
        <v>1</v>
      </c>
      <c r="O2394" s="12" t="s">
        <v>8096</v>
      </c>
      <c r="P2394" s="11">
        <f ca="1">IFERROR(__xludf.DUMMYFUNCTION("COUNTA(SPLIT(Q2394,"" ""))"),185)</f>
        <v>185</v>
      </c>
      <c r="Q2394" s="11">
        <v>11</v>
      </c>
      <c r="R2394" s="11">
        <f ca="1">IFERROR(__xludf.DUMMYFUNCTION("COUNTA(SPLIT($Q2394,CHAR(10),FALSE))"),9)</f>
        <v>9</v>
      </c>
      <c r="S2394" s="2">
        <v>-0.19779730000000001</v>
      </c>
      <c r="T2394" s="2">
        <v>0.45496487000000002</v>
      </c>
      <c r="U2394" s="2">
        <v>72.06</v>
      </c>
      <c r="V2394" s="2">
        <v>7.73</v>
      </c>
      <c r="W2394" s="2">
        <v>7.13</v>
      </c>
      <c r="X2394" s="2">
        <v>9</v>
      </c>
      <c r="Y2394" s="2">
        <v>7.22</v>
      </c>
      <c r="Z2394" s="2">
        <v>0.12268999999999999</v>
      </c>
      <c r="AA2394" s="2">
        <v>0.10359</v>
      </c>
      <c r="AB2394" s="2">
        <v>13.910124290000001</v>
      </c>
    </row>
    <row r="2395" spans="1:28" x14ac:dyDescent="0.2">
      <c r="A2395" s="8">
        <v>4525</v>
      </c>
      <c r="B2395" s="5" t="s">
        <v>8097</v>
      </c>
      <c r="C2395" s="5" t="s">
        <v>8098</v>
      </c>
      <c r="D2395" s="5"/>
      <c r="E2395" s="5" t="s">
        <v>8099</v>
      </c>
      <c r="F2395" s="10">
        <v>1904</v>
      </c>
      <c r="G2395" s="10" t="s">
        <v>68</v>
      </c>
      <c r="H2395" s="10"/>
      <c r="I2395" s="10">
        <v>1300</v>
      </c>
      <c r="J2395" s="10" t="s">
        <v>17</v>
      </c>
      <c r="K2395" s="10"/>
      <c r="L2395" s="10" t="s">
        <v>18</v>
      </c>
      <c r="M2395" s="11">
        <v>1</v>
      </c>
      <c r="N2395" s="10">
        <v>1</v>
      </c>
      <c r="O2395" s="12" t="s">
        <v>8100</v>
      </c>
      <c r="P2395" s="11">
        <f ca="1">IFERROR(__xludf.DUMMYFUNCTION("COUNTA(SPLIT(Q2395,"" ""))"),159)</f>
        <v>159</v>
      </c>
      <c r="Q2395" s="11">
        <v>5</v>
      </c>
      <c r="R2395" s="11">
        <f ca="1">IFERROR(__xludf.DUMMYFUNCTION("COUNTA(SPLIT($Q2395,CHAR(10),FALSE))"),1)</f>
        <v>1</v>
      </c>
      <c r="S2395" s="2">
        <v>-2.450827801</v>
      </c>
      <c r="T2395" s="2">
        <v>0.52100658200000005</v>
      </c>
      <c r="U2395" s="2">
        <v>56.44</v>
      </c>
      <c r="V2395" s="2">
        <v>13.34</v>
      </c>
      <c r="W2395" s="2">
        <v>14.71</v>
      </c>
      <c r="X2395" s="2">
        <v>12</v>
      </c>
      <c r="Y2395" s="2">
        <v>7.69</v>
      </c>
      <c r="Z2395" s="2">
        <v>0.13736000000000001</v>
      </c>
      <c r="AA2395" s="2">
        <v>0.16014999999999999</v>
      </c>
      <c r="AB2395" s="2">
        <v>16.73223321</v>
      </c>
    </row>
    <row r="2396" spans="1:28" x14ac:dyDescent="0.2">
      <c r="A2396" s="8">
        <v>4526</v>
      </c>
      <c r="B2396" s="5" t="s">
        <v>7995</v>
      </c>
      <c r="C2396" s="5" t="s">
        <v>8101</v>
      </c>
      <c r="D2396" s="5"/>
      <c r="E2396" s="5" t="s">
        <v>8102</v>
      </c>
      <c r="F2396" s="10">
        <v>1904</v>
      </c>
      <c r="G2396" s="10" t="s">
        <v>68</v>
      </c>
      <c r="H2396" s="10"/>
      <c r="I2396" s="10">
        <v>1100</v>
      </c>
      <c r="J2396" s="10" t="s">
        <v>17</v>
      </c>
      <c r="K2396" s="10"/>
      <c r="L2396" s="10" t="s">
        <v>18</v>
      </c>
      <c r="M2396" s="11">
        <v>1</v>
      </c>
      <c r="N2396" s="10">
        <v>1</v>
      </c>
      <c r="O2396" s="12" t="s">
        <v>8103</v>
      </c>
      <c r="P2396" s="11">
        <f ca="1">IFERROR(__xludf.DUMMYFUNCTION("COUNTA(SPLIT(Q2396,"" ""))"),148)</f>
        <v>148</v>
      </c>
      <c r="Q2396" s="11">
        <v>6</v>
      </c>
      <c r="R2396" s="11">
        <f ca="1">IFERROR(__xludf.DUMMYFUNCTION("COUNTA(SPLIT($Q2396,CHAR(10),FALSE))"),1)</f>
        <v>1</v>
      </c>
      <c r="S2396" s="2">
        <v>-1.3113461310000001</v>
      </c>
      <c r="T2396" s="2">
        <v>0.46360418399999997</v>
      </c>
      <c r="U2396" s="2">
        <v>68.62</v>
      </c>
      <c r="V2396" s="2">
        <v>9.82</v>
      </c>
      <c r="W2396" s="2">
        <v>10.57</v>
      </c>
      <c r="X2396" s="2">
        <v>9</v>
      </c>
      <c r="Y2396" s="2">
        <v>7.74</v>
      </c>
      <c r="Z2396" s="2">
        <v>0.15265000000000001</v>
      </c>
      <c r="AA2396" s="2">
        <v>0.17741000000000001</v>
      </c>
      <c r="AB2396" s="2">
        <v>14.902771209999999</v>
      </c>
    </row>
    <row r="2397" spans="1:28" x14ac:dyDescent="0.2">
      <c r="A2397" s="8">
        <v>4527</v>
      </c>
      <c r="B2397" s="5" t="s">
        <v>8104</v>
      </c>
      <c r="C2397" s="5" t="s">
        <v>8105</v>
      </c>
      <c r="D2397" s="5" t="s">
        <v>6328</v>
      </c>
      <c r="E2397" s="5" t="s">
        <v>8106</v>
      </c>
      <c r="F2397" s="10">
        <v>1904</v>
      </c>
      <c r="G2397" s="10" t="s">
        <v>16</v>
      </c>
      <c r="H2397" s="10"/>
      <c r="I2397" s="10">
        <v>500</v>
      </c>
      <c r="J2397" s="10" t="s">
        <v>17</v>
      </c>
      <c r="K2397" s="10"/>
      <c r="L2397" s="10" t="s">
        <v>18</v>
      </c>
      <c r="M2397" s="11">
        <v>1</v>
      </c>
      <c r="N2397" s="10">
        <v>1</v>
      </c>
      <c r="O2397" s="12" t="s">
        <v>8107</v>
      </c>
      <c r="P2397" s="11">
        <f ca="1">IFERROR(__xludf.DUMMYFUNCTION("COUNTA(SPLIT(Q2397,"" ""))"),186)</f>
        <v>186</v>
      </c>
      <c r="Q2397" s="11">
        <v>18</v>
      </c>
      <c r="R2397" s="11">
        <f ca="1">IFERROR(__xludf.DUMMYFUNCTION("COUNTA(SPLIT($Q2397,CHAR(10),FALSE))"),11)</f>
        <v>11</v>
      </c>
      <c r="S2397" s="2">
        <v>0.120219521</v>
      </c>
      <c r="T2397" s="2">
        <v>0.49381288299999998</v>
      </c>
      <c r="U2397" s="2">
        <v>86.1</v>
      </c>
      <c r="V2397" s="2">
        <v>4.5</v>
      </c>
      <c r="W2397" s="2">
        <v>4.32</v>
      </c>
      <c r="X2397" s="2">
        <v>7</v>
      </c>
      <c r="Y2397" s="2">
        <v>1.05</v>
      </c>
      <c r="Z2397" s="2">
        <v>7.775E-2</v>
      </c>
      <c r="AA2397" s="2">
        <v>7.0169999999999996E-2</v>
      </c>
      <c r="AB2397" s="2">
        <v>26.720823370000002</v>
      </c>
    </row>
    <row r="2398" spans="1:28" x14ac:dyDescent="0.2">
      <c r="A2398" s="8">
        <v>4529</v>
      </c>
      <c r="B2398" s="5" t="s">
        <v>8108</v>
      </c>
      <c r="C2398" s="5" t="s">
        <v>8109</v>
      </c>
      <c r="D2398" s="5"/>
      <c r="E2398" s="5" t="s">
        <v>8110</v>
      </c>
      <c r="F2398" s="10">
        <v>1904</v>
      </c>
      <c r="G2398" s="10" t="s">
        <v>68</v>
      </c>
      <c r="H2398" s="10"/>
      <c r="I2398" s="10">
        <v>700</v>
      </c>
      <c r="J2398" s="10" t="s">
        <v>17</v>
      </c>
      <c r="K2398" s="10"/>
      <c r="L2398" s="10" t="s">
        <v>18</v>
      </c>
      <c r="M2398" s="11">
        <v>1</v>
      </c>
      <c r="N2398" s="10">
        <v>1</v>
      </c>
      <c r="O2398" s="12" t="s">
        <v>8111</v>
      </c>
      <c r="P2398" s="11">
        <f ca="1">IFERROR(__xludf.DUMMYFUNCTION("COUNTA(SPLIT(Q2398,"" ""))"),180)</f>
        <v>180</v>
      </c>
      <c r="Q2398" s="11">
        <v>15</v>
      </c>
      <c r="R2398" s="11">
        <f ca="1">IFERROR(__xludf.DUMMYFUNCTION("COUNTA(SPLIT($Q2398,CHAR(10),FALSE))"),1)</f>
        <v>1</v>
      </c>
      <c r="S2398" s="2">
        <v>-3.403929754</v>
      </c>
      <c r="T2398" s="2">
        <v>0.59959789399999996</v>
      </c>
      <c r="U2398" s="2">
        <v>61.14</v>
      </c>
      <c r="V2398" s="2">
        <v>7.12</v>
      </c>
      <c r="W2398" s="2">
        <v>6.54</v>
      </c>
      <c r="X2398" s="2">
        <v>10</v>
      </c>
      <c r="Y2398" s="2">
        <v>9.0299999999999994</v>
      </c>
      <c r="Z2398" s="2">
        <v>0.23887</v>
      </c>
      <c r="AA2398" s="2">
        <v>0.20028000000000001</v>
      </c>
      <c r="AB2398" s="2">
        <v>11.41144858</v>
      </c>
    </row>
    <row r="2399" spans="1:28" x14ac:dyDescent="0.2">
      <c r="A2399" s="8">
        <v>4530</v>
      </c>
      <c r="B2399" s="5" t="s">
        <v>8112</v>
      </c>
      <c r="C2399" s="5" t="s">
        <v>8113</v>
      </c>
      <c r="D2399" s="5" t="s">
        <v>2855</v>
      </c>
      <c r="E2399" s="5" t="s">
        <v>8114</v>
      </c>
      <c r="F2399" s="10">
        <v>1904</v>
      </c>
      <c r="G2399" s="10" t="s">
        <v>16</v>
      </c>
      <c r="H2399" s="10"/>
      <c r="I2399" s="10">
        <v>1100</v>
      </c>
      <c r="J2399" s="10" t="s">
        <v>51</v>
      </c>
      <c r="K2399" s="10"/>
      <c r="L2399" s="10" t="s">
        <v>18</v>
      </c>
      <c r="M2399" s="11">
        <v>1</v>
      </c>
      <c r="N2399" s="10">
        <v>1</v>
      </c>
      <c r="O2399" s="12" t="s">
        <v>8115</v>
      </c>
      <c r="P2399" s="11">
        <f ca="1">IFERROR(__xludf.DUMMYFUNCTION("COUNTA(SPLIT(Q2399,"" ""))"),156)</f>
        <v>156</v>
      </c>
      <c r="Q2399" s="11">
        <v>6</v>
      </c>
      <c r="R2399" s="11">
        <f ca="1">IFERROR(__xludf.DUMMYFUNCTION("COUNTA(SPLIT($Q2399,CHAR(10),FALSE))"),1)</f>
        <v>1</v>
      </c>
      <c r="S2399" s="2">
        <v>-0.422689384</v>
      </c>
      <c r="T2399" s="2">
        <v>0.47795780799999998</v>
      </c>
      <c r="U2399" s="2">
        <v>85.35</v>
      </c>
      <c r="V2399" s="2">
        <v>7</v>
      </c>
      <c r="W2399" s="2">
        <v>8.5299999999999994</v>
      </c>
      <c r="X2399" s="2">
        <v>6</v>
      </c>
      <c r="Y2399" s="2">
        <v>5.95</v>
      </c>
      <c r="Z2399" s="2">
        <v>9.8860000000000003E-2</v>
      </c>
      <c r="AA2399" s="2">
        <v>0.12180000000000001</v>
      </c>
      <c r="AB2399" s="2">
        <v>16.696889609999999</v>
      </c>
    </row>
    <row r="2400" spans="1:28" x14ac:dyDescent="0.2">
      <c r="A2400" s="8">
        <v>4531</v>
      </c>
      <c r="B2400" s="5" t="s">
        <v>8116</v>
      </c>
      <c r="C2400" s="5" t="s">
        <v>8117</v>
      </c>
      <c r="D2400" s="5" t="s">
        <v>6275</v>
      </c>
      <c r="E2400" s="5" t="s">
        <v>6276</v>
      </c>
      <c r="F2400" s="10">
        <v>1904</v>
      </c>
      <c r="G2400" s="10" t="s">
        <v>16</v>
      </c>
      <c r="H2400" s="10"/>
      <c r="I2400" s="10">
        <v>1100</v>
      </c>
      <c r="J2400" s="10" t="s">
        <v>51</v>
      </c>
      <c r="K2400" s="10"/>
      <c r="L2400" s="10" t="s">
        <v>22</v>
      </c>
      <c r="M2400" s="11">
        <v>2</v>
      </c>
      <c r="N2400" s="10">
        <v>2</v>
      </c>
      <c r="O2400" s="12" t="s">
        <v>8118</v>
      </c>
      <c r="P2400" s="11">
        <f ca="1">IFERROR(__xludf.DUMMYFUNCTION("COUNTA(SPLIT(Q2400,"" ""))"),190)</f>
        <v>190</v>
      </c>
      <c r="Q2400" s="11">
        <v>7</v>
      </c>
      <c r="R2400" s="11">
        <f ca="1">IFERROR(__xludf.DUMMYFUNCTION("COUNTA(SPLIT($Q2400,CHAR(10),FALSE))"),2)</f>
        <v>2</v>
      </c>
      <c r="S2400" s="2">
        <v>-1.7656220629999999</v>
      </c>
      <c r="T2400" s="2">
        <v>0.492791904</v>
      </c>
      <c r="U2400" s="2">
        <v>72.7</v>
      </c>
      <c r="V2400" s="2">
        <v>10.039999999999999</v>
      </c>
      <c r="W2400" s="2">
        <v>12.66</v>
      </c>
      <c r="X2400" s="2">
        <v>10</v>
      </c>
      <c r="Y2400" s="2">
        <v>6.96</v>
      </c>
      <c r="Z2400" s="2">
        <v>0.18031</v>
      </c>
      <c r="AA2400" s="2">
        <v>0.16611000000000001</v>
      </c>
      <c r="AB2400" s="2">
        <v>11.553390220000001</v>
      </c>
    </row>
    <row r="2401" spans="1:28" x14ac:dyDescent="0.2">
      <c r="A2401" s="8">
        <v>4534</v>
      </c>
      <c r="B2401" s="5" t="s">
        <v>32</v>
      </c>
      <c r="C2401" s="5" t="s">
        <v>8119</v>
      </c>
      <c r="D2401" s="5" t="s">
        <v>7220</v>
      </c>
      <c r="E2401" s="5" t="s">
        <v>8120</v>
      </c>
      <c r="F2401" s="10">
        <v>1903</v>
      </c>
      <c r="G2401" s="10" t="s">
        <v>16</v>
      </c>
      <c r="H2401" s="10"/>
      <c r="I2401" s="10">
        <v>900</v>
      </c>
      <c r="J2401" s="10" t="s">
        <v>51</v>
      </c>
      <c r="K2401" s="10"/>
      <c r="L2401" s="10" t="s">
        <v>22</v>
      </c>
      <c r="M2401" s="11">
        <v>2</v>
      </c>
      <c r="N2401" s="10">
        <v>1.5</v>
      </c>
      <c r="O2401" s="12" t="s">
        <v>8121</v>
      </c>
      <c r="P2401" s="11">
        <f ca="1">IFERROR(__xludf.DUMMYFUNCTION("COUNTA(SPLIT(Q2401,"" ""))"),197)</f>
        <v>197</v>
      </c>
      <c r="Q2401" s="11">
        <v>10</v>
      </c>
      <c r="R2401" s="11">
        <f ca="1">IFERROR(__xludf.DUMMYFUNCTION("COUNTA(SPLIT($Q2401,CHAR(10),FALSE))"),4)</f>
        <v>4</v>
      </c>
      <c r="S2401" s="2">
        <v>-0.839549349</v>
      </c>
      <c r="T2401" s="2">
        <v>0.48013246700000001</v>
      </c>
      <c r="U2401" s="2">
        <v>81.209999999999994</v>
      </c>
      <c r="V2401" s="2">
        <v>6.93</v>
      </c>
      <c r="W2401" s="2">
        <v>7.64</v>
      </c>
      <c r="X2401" s="2">
        <v>8</v>
      </c>
      <c r="Y2401" s="2">
        <v>5.65</v>
      </c>
      <c r="Z2401" s="2">
        <v>5.8160000000000003E-2</v>
      </c>
      <c r="AA2401" s="2">
        <v>5.0070000000000003E-2</v>
      </c>
      <c r="AB2401" s="2">
        <v>16.015458939999998</v>
      </c>
    </row>
    <row r="2402" spans="1:28" x14ac:dyDescent="0.2">
      <c r="A2402" s="8">
        <v>4535</v>
      </c>
      <c r="B2402" s="5" t="s">
        <v>7873</v>
      </c>
      <c r="C2402" s="5" t="s">
        <v>8122</v>
      </c>
      <c r="D2402" s="5"/>
      <c r="E2402" s="5" t="s">
        <v>8123</v>
      </c>
      <c r="F2402" s="10">
        <v>1903</v>
      </c>
      <c r="G2402" s="10" t="s">
        <v>68</v>
      </c>
      <c r="H2402" s="10"/>
      <c r="I2402" s="10">
        <v>1300</v>
      </c>
      <c r="J2402" s="10" t="s">
        <v>17</v>
      </c>
      <c r="K2402" s="10"/>
      <c r="L2402" s="10" t="s">
        <v>18</v>
      </c>
      <c r="M2402" s="11">
        <v>1</v>
      </c>
      <c r="N2402" s="10">
        <v>1</v>
      </c>
      <c r="O2402" s="12" t="s">
        <v>8124</v>
      </c>
      <c r="P2402" s="11">
        <f ca="1">IFERROR(__xludf.DUMMYFUNCTION("COUNTA(SPLIT(Q2402,"" ""))"),184)</f>
        <v>184</v>
      </c>
      <c r="Q2402" s="11">
        <v>8</v>
      </c>
      <c r="R2402" s="11">
        <f ca="1">IFERROR(__xludf.DUMMYFUNCTION("COUNTA(SPLIT($Q2402,CHAR(10),FALSE))"),2)</f>
        <v>2</v>
      </c>
      <c r="S2402" s="2">
        <v>-2.040822242</v>
      </c>
      <c r="T2402" s="2">
        <v>0.497335743</v>
      </c>
      <c r="U2402" s="2">
        <v>45.28</v>
      </c>
      <c r="V2402" s="2">
        <v>12.78</v>
      </c>
      <c r="W2402" s="2">
        <v>13.68</v>
      </c>
      <c r="X2402" s="2">
        <v>14</v>
      </c>
      <c r="Y2402" s="2">
        <v>9.93</v>
      </c>
      <c r="Z2402" s="2">
        <v>0.23888000000000001</v>
      </c>
      <c r="AA2402" s="2">
        <v>0.22533</v>
      </c>
      <c r="AB2402" s="2">
        <v>9.7255058030000008</v>
      </c>
    </row>
    <row r="2403" spans="1:28" x14ac:dyDescent="0.2">
      <c r="A2403" s="8">
        <v>4538</v>
      </c>
      <c r="B2403" s="5" t="s">
        <v>8125</v>
      </c>
      <c r="C2403" s="5" t="s">
        <v>8126</v>
      </c>
      <c r="D2403" s="5"/>
      <c r="E2403" s="5" t="s">
        <v>8127</v>
      </c>
      <c r="F2403" s="10">
        <v>1903</v>
      </c>
      <c r="G2403" s="10" t="s">
        <v>16</v>
      </c>
      <c r="H2403" s="10"/>
      <c r="I2403" s="10">
        <v>1300</v>
      </c>
      <c r="J2403" s="10" t="s">
        <v>17</v>
      </c>
      <c r="K2403" s="10"/>
      <c r="L2403" s="10" t="s">
        <v>18</v>
      </c>
      <c r="M2403" s="11">
        <v>1</v>
      </c>
      <c r="N2403" s="10">
        <v>1</v>
      </c>
      <c r="O2403" s="12" t="s">
        <v>8128</v>
      </c>
      <c r="P2403" s="11">
        <f ca="1">IFERROR(__xludf.DUMMYFUNCTION("COUNTA(SPLIT(Q2403,"" ""))"),158)</f>
        <v>158</v>
      </c>
      <c r="Q2403" s="11">
        <v>6</v>
      </c>
      <c r="R2403" s="11">
        <f ca="1">IFERROR(__xludf.DUMMYFUNCTION("COUNTA(SPLIT($Q2403,CHAR(10),FALSE))"),1)</f>
        <v>1</v>
      </c>
      <c r="S2403" s="2">
        <v>-0.90839546500000001</v>
      </c>
      <c r="T2403" s="2">
        <v>0.47282453200000002</v>
      </c>
      <c r="U2403" s="2">
        <v>61.37</v>
      </c>
      <c r="V2403" s="2">
        <v>11.37</v>
      </c>
      <c r="W2403" s="2">
        <v>12.99</v>
      </c>
      <c r="X2403" s="2">
        <v>11</v>
      </c>
      <c r="Y2403" s="2">
        <v>7.03</v>
      </c>
      <c r="Z2403" s="2">
        <v>0.18092</v>
      </c>
      <c r="AA2403" s="2">
        <v>0.19921</v>
      </c>
      <c r="AB2403" s="2">
        <v>9.3292463209999994</v>
      </c>
    </row>
    <row r="2404" spans="1:28" x14ac:dyDescent="0.2">
      <c r="A2404" s="8">
        <v>4540</v>
      </c>
      <c r="B2404" s="5" t="s">
        <v>8129</v>
      </c>
      <c r="C2404" s="5" t="s">
        <v>8130</v>
      </c>
      <c r="D2404" s="5"/>
      <c r="E2404" s="5" t="s">
        <v>8131</v>
      </c>
      <c r="F2404" s="10">
        <v>1903</v>
      </c>
      <c r="G2404" s="10" t="s">
        <v>68</v>
      </c>
      <c r="H2404" s="10"/>
      <c r="I2404" s="10">
        <v>900</v>
      </c>
      <c r="J2404" s="10" t="s">
        <v>17</v>
      </c>
      <c r="K2404" s="10"/>
      <c r="L2404" s="10" t="s">
        <v>18</v>
      </c>
      <c r="M2404" s="11">
        <v>1</v>
      </c>
      <c r="N2404" s="10">
        <v>1</v>
      </c>
      <c r="O2404" s="12" t="s">
        <v>8132</v>
      </c>
      <c r="P2404" s="11">
        <f ca="1">IFERROR(__xludf.DUMMYFUNCTION("COUNTA(SPLIT(Q2404,"" ""))"),153)</f>
        <v>153</v>
      </c>
      <c r="Q2404" s="11">
        <v>8</v>
      </c>
      <c r="R2404" s="11">
        <f ca="1">IFERROR(__xludf.DUMMYFUNCTION("COUNTA(SPLIT($Q2404,CHAR(10),FALSE))"),2)</f>
        <v>2</v>
      </c>
      <c r="S2404" s="2">
        <v>-1.1121190999999999</v>
      </c>
      <c r="T2404" s="2">
        <v>0.45805323399999998</v>
      </c>
      <c r="U2404" s="2">
        <v>62.59</v>
      </c>
      <c r="V2404" s="2">
        <v>9.31</v>
      </c>
      <c r="W2404" s="2">
        <v>9.08</v>
      </c>
      <c r="X2404" s="2">
        <v>11</v>
      </c>
      <c r="Y2404" s="2">
        <v>7.36</v>
      </c>
      <c r="Z2404" s="2">
        <v>0.13755000000000001</v>
      </c>
      <c r="AA2404" s="2">
        <v>0.15368000000000001</v>
      </c>
      <c r="AB2404" s="2">
        <v>16.815280730000001</v>
      </c>
    </row>
    <row r="2405" spans="1:28" x14ac:dyDescent="0.2">
      <c r="A2405" s="8">
        <v>4541</v>
      </c>
      <c r="B2405" s="5" t="s">
        <v>1006</v>
      </c>
      <c r="C2405" s="5" t="s">
        <v>8133</v>
      </c>
      <c r="D2405" s="5" t="s">
        <v>7220</v>
      </c>
      <c r="E2405" s="5" t="s">
        <v>8134</v>
      </c>
      <c r="F2405" s="10">
        <v>1903</v>
      </c>
      <c r="G2405" s="10" t="s">
        <v>16</v>
      </c>
      <c r="H2405" s="10"/>
      <c r="I2405" s="10">
        <v>700</v>
      </c>
      <c r="J2405" s="10" t="s">
        <v>17</v>
      </c>
      <c r="K2405" s="10"/>
      <c r="L2405" s="10" t="s">
        <v>18</v>
      </c>
      <c r="M2405" s="11">
        <v>1</v>
      </c>
      <c r="N2405" s="10">
        <v>1</v>
      </c>
      <c r="O2405" s="12" t="s">
        <v>8135</v>
      </c>
      <c r="P2405" s="11">
        <f ca="1">IFERROR(__xludf.DUMMYFUNCTION("COUNTA(SPLIT(Q2405,"" ""))"),189)</f>
        <v>189</v>
      </c>
      <c r="Q2405" s="11">
        <v>15</v>
      </c>
      <c r="R2405" s="11">
        <f ca="1">IFERROR(__xludf.DUMMYFUNCTION("COUNTA(SPLIT($Q2405,CHAR(10),FALSE))"),7)</f>
        <v>7</v>
      </c>
      <c r="S2405" s="2">
        <v>-0.77002437199999996</v>
      </c>
      <c r="T2405" s="2">
        <v>0.50085950400000001</v>
      </c>
      <c r="U2405" s="2">
        <v>77.56</v>
      </c>
      <c r="V2405" s="2">
        <v>5.7</v>
      </c>
      <c r="W2405" s="2">
        <v>4.8099999999999996</v>
      </c>
      <c r="X2405" s="2">
        <v>9</v>
      </c>
      <c r="Y2405" s="2">
        <v>7.01</v>
      </c>
      <c r="Z2405" s="2">
        <v>0.10681</v>
      </c>
      <c r="AA2405" s="2">
        <v>7.6880000000000004E-2</v>
      </c>
      <c r="AB2405" s="2">
        <v>17.035522090000001</v>
      </c>
    </row>
    <row r="2406" spans="1:28" x14ac:dyDescent="0.2">
      <c r="A2406" s="8">
        <v>4542</v>
      </c>
      <c r="B2406" s="5" t="s">
        <v>8136</v>
      </c>
      <c r="C2406" s="5" t="s">
        <v>8137</v>
      </c>
      <c r="D2406" s="5"/>
      <c r="E2406" s="5" t="s">
        <v>8138</v>
      </c>
      <c r="F2406" s="10">
        <v>1903</v>
      </c>
      <c r="G2406" s="10" t="s">
        <v>68</v>
      </c>
      <c r="H2406" s="10"/>
      <c r="I2406" s="10">
        <v>1300</v>
      </c>
      <c r="J2406" s="10" t="s">
        <v>17</v>
      </c>
      <c r="K2406" s="10"/>
      <c r="L2406" s="10" t="s">
        <v>18</v>
      </c>
      <c r="M2406" s="11">
        <v>1</v>
      </c>
      <c r="N2406" s="10">
        <v>1</v>
      </c>
      <c r="O2406" s="12" t="s">
        <v>8139</v>
      </c>
      <c r="P2406" s="11">
        <f ca="1">IFERROR(__xludf.DUMMYFUNCTION("COUNTA(SPLIT(Q2406,"" ""))"),197)</f>
        <v>197</v>
      </c>
      <c r="Q2406" s="11">
        <v>8</v>
      </c>
      <c r="R2406" s="11">
        <f ca="1">IFERROR(__xludf.DUMMYFUNCTION("COUNTA(SPLIT($Q2406,CHAR(10),FALSE))"),3)</f>
        <v>3</v>
      </c>
      <c r="S2406" s="2">
        <v>-2.0779549749999999</v>
      </c>
      <c r="T2406" s="2">
        <v>0.49443424800000002</v>
      </c>
      <c r="U2406" s="2">
        <v>64.040000000000006</v>
      </c>
      <c r="V2406" s="2">
        <v>9.99</v>
      </c>
      <c r="W2406" s="2">
        <v>11.09</v>
      </c>
      <c r="X2406" s="2">
        <v>12</v>
      </c>
      <c r="Y2406" s="2">
        <v>8</v>
      </c>
      <c r="Z2406" s="2">
        <v>0.20316999999999999</v>
      </c>
      <c r="AA2406" s="2">
        <v>0.18315000000000001</v>
      </c>
      <c r="AB2406" s="2">
        <v>10.24231425</v>
      </c>
    </row>
    <row r="2407" spans="1:28" x14ac:dyDescent="0.2">
      <c r="A2407" s="8">
        <v>4543</v>
      </c>
      <c r="B2407" s="5" t="s">
        <v>8140</v>
      </c>
      <c r="C2407" s="5" t="s">
        <v>8141</v>
      </c>
      <c r="D2407" s="5" t="s">
        <v>7220</v>
      </c>
      <c r="E2407" s="5" t="s">
        <v>8142</v>
      </c>
      <c r="F2407" s="10">
        <v>1903</v>
      </c>
      <c r="G2407" s="10" t="s">
        <v>16</v>
      </c>
      <c r="H2407" s="10"/>
      <c r="I2407" s="10">
        <v>700</v>
      </c>
      <c r="J2407" s="10" t="s">
        <v>51</v>
      </c>
      <c r="K2407" s="10"/>
      <c r="L2407" s="10" t="s">
        <v>18</v>
      </c>
      <c r="M2407" s="11">
        <v>1</v>
      </c>
      <c r="N2407" s="10">
        <v>1</v>
      </c>
      <c r="O2407" s="12" t="s">
        <v>8143</v>
      </c>
      <c r="P2407" s="11">
        <f ca="1">IFERROR(__xludf.DUMMYFUNCTION("COUNTA(SPLIT(Q2407,"" ""))"),195)</f>
        <v>195</v>
      </c>
      <c r="Q2407" s="11">
        <v>17</v>
      </c>
      <c r="R2407" s="11">
        <f ca="1">IFERROR(__xludf.DUMMYFUNCTION("COUNTA(SPLIT($Q2407,CHAR(10),FALSE))"),5)</f>
        <v>5</v>
      </c>
      <c r="S2407" s="2">
        <v>-0.12938812199999999</v>
      </c>
      <c r="T2407" s="2">
        <v>0.48809953</v>
      </c>
      <c r="U2407" s="2">
        <v>90.28</v>
      </c>
      <c r="V2407" s="2">
        <v>3.44</v>
      </c>
      <c r="W2407" s="2">
        <v>3.06</v>
      </c>
      <c r="X2407" s="2">
        <v>6</v>
      </c>
      <c r="Y2407" s="2">
        <v>6.08</v>
      </c>
      <c r="Z2407" s="2">
        <v>5.9909999999999998E-2</v>
      </c>
      <c r="AA2407" s="2">
        <v>3.5360000000000003E-2</v>
      </c>
      <c r="AB2407" s="2">
        <v>21.279380249999999</v>
      </c>
    </row>
    <row r="2408" spans="1:28" x14ac:dyDescent="0.2">
      <c r="A2408" s="8">
        <v>4547</v>
      </c>
      <c r="B2408" s="5" t="s">
        <v>8144</v>
      </c>
      <c r="C2408" s="5" t="s">
        <v>8145</v>
      </c>
      <c r="D2408" s="5"/>
      <c r="E2408" s="5" t="s">
        <v>8146</v>
      </c>
      <c r="F2408" s="10">
        <v>1903</v>
      </c>
      <c r="G2408" s="10" t="s">
        <v>68</v>
      </c>
      <c r="H2408" s="10"/>
      <c r="I2408" s="10">
        <v>1300</v>
      </c>
      <c r="J2408" s="10" t="s">
        <v>17</v>
      </c>
      <c r="K2408" s="10"/>
      <c r="L2408" s="10" t="s">
        <v>18</v>
      </c>
      <c r="M2408" s="11">
        <v>1</v>
      </c>
      <c r="N2408" s="10">
        <v>1</v>
      </c>
      <c r="O2408" s="12" t="s">
        <v>8147</v>
      </c>
      <c r="P2408" s="11">
        <f ca="1">IFERROR(__xludf.DUMMYFUNCTION("COUNTA(SPLIT(Q2408,"" ""))"),145)</f>
        <v>145</v>
      </c>
      <c r="Q2408" s="11">
        <v>5</v>
      </c>
      <c r="R2408" s="11">
        <f ca="1">IFERROR(__xludf.DUMMYFUNCTION("COUNTA(SPLIT($Q2408,CHAR(10),FALSE))"),1)</f>
        <v>1</v>
      </c>
      <c r="S2408" s="2">
        <v>-1.7574166609999999</v>
      </c>
      <c r="T2408" s="2">
        <v>0.46522824699999998</v>
      </c>
      <c r="U2408" s="2">
        <v>45.75</v>
      </c>
      <c r="V2408" s="2">
        <v>13.01</v>
      </c>
      <c r="W2408" s="2">
        <v>13.56</v>
      </c>
      <c r="X2408" s="2">
        <v>15</v>
      </c>
      <c r="Y2408" s="2">
        <v>9.34</v>
      </c>
      <c r="Z2408" s="2">
        <v>0.17657999999999999</v>
      </c>
      <c r="AA2408" s="2">
        <v>0.20341000000000001</v>
      </c>
      <c r="AB2408" s="2">
        <v>5.9893992320000002</v>
      </c>
    </row>
    <row r="2409" spans="1:28" x14ac:dyDescent="0.2">
      <c r="A2409" s="8">
        <v>4552</v>
      </c>
      <c r="B2409" s="5" t="s">
        <v>174</v>
      </c>
      <c r="C2409" s="5" t="s">
        <v>8148</v>
      </c>
      <c r="D2409" s="5" t="s">
        <v>8149</v>
      </c>
      <c r="E2409" s="5" t="s">
        <v>8150</v>
      </c>
      <c r="F2409" s="10">
        <v>1902</v>
      </c>
      <c r="G2409" s="10" t="s">
        <v>16</v>
      </c>
      <c r="H2409" s="10"/>
      <c r="I2409" s="10">
        <v>500</v>
      </c>
      <c r="J2409" s="10" t="s">
        <v>17</v>
      </c>
      <c r="K2409" s="10"/>
      <c r="L2409" s="10" t="s">
        <v>18</v>
      </c>
      <c r="M2409" s="11">
        <v>1</v>
      </c>
      <c r="N2409" s="10">
        <v>1</v>
      </c>
      <c r="O2409" s="12" t="s">
        <v>8151</v>
      </c>
      <c r="P2409" s="11">
        <f ca="1">IFERROR(__xludf.DUMMYFUNCTION("COUNTA(SPLIT(Q2409,"" ""))"),192)</f>
        <v>192</v>
      </c>
      <c r="Q2409" s="11">
        <v>16</v>
      </c>
      <c r="R2409" s="11">
        <f ca="1">IFERROR(__xludf.DUMMYFUNCTION("COUNTA(SPLIT($Q2409,CHAR(10),FALSE))"),3)</f>
        <v>3</v>
      </c>
      <c r="S2409" s="2">
        <v>-0.48625754599999998</v>
      </c>
      <c r="T2409" s="2">
        <v>0.45994842400000002</v>
      </c>
      <c r="U2409" s="2">
        <v>95.97</v>
      </c>
      <c r="V2409" s="2">
        <v>2.89</v>
      </c>
      <c r="W2409" s="2">
        <v>3.22</v>
      </c>
      <c r="X2409" s="2">
        <v>5</v>
      </c>
      <c r="Y2409" s="2">
        <v>0.76</v>
      </c>
      <c r="Z2409" s="2">
        <v>1.6879999999999999E-2</v>
      </c>
      <c r="AA2409" s="2">
        <v>1.6879999999999999E-2</v>
      </c>
      <c r="AB2409" s="2">
        <v>33.351119990000001</v>
      </c>
    </row>
    <row r="2410" spans="1:28" x14ac:dyDescent="0.2">
      <c r="A2410" s="8">
        <v>4553</v>
      </c>
      <c r="B2410" s="5" t="s">
        <v>174</v>
      </c>
      <c r="C2410" s="5" t="s">
        <v>8152</v>
      </c>
      <c r="D2410" s="5" t="s">
        <v>8149</v>
      </c>
      <c r="E2410" s="5" t="s">
        <v>8150</v>
      </c>
      <c r="F2410" s="10">
        <v>1902</v>
      </c>
      <c r="G2410" s="10" t="s">
        <v>16</v>
      </c>
      <c r="H2410" s="10"/>
      <c r="I2410" s="10">
        <v>900</v>
      </c>
      <c r="J2410" s="10" t="s">
        <v>17</v>
      </c>
      <c r="K2410" s="10"/>
      <c r="L2410" s="10" t="s">
        <v>18</v>
      </c>
      <c r="M2410" s="11">
        <v>1</v>
      </c>
      <c r="N2410" s="10">
        <v>1</v>
      </c>
      <c r="O2410" s="12" t="s">
        <v>8153</v>
      </c>
      <c r="P2410" s="11">
        <f ca="1">IFERROR(__xludf.DUMMYFUNCTION("COUNTA(SPLIT(Q2410,"" ""))"),188)</f>
        <v>188</v>
      </c>
      <c r="Q2410" s="11">
        <v>9</v>
      </c>
      <c r="R2410" s="11">
        <f ca="1">IFERROR(__xludf.DUMMYFUNCTION("COUNTA(SPLIT($Q2410,CHAR(10),FALSE))"),3)</f>
        <v>3</v>
      </c>
      <c r="S2410" s="2">
        <v>-0.43628481699999999</v>
      </c>
      <c r="T2410" s="2">
        <v>0.46392216400000003</v>
      </c>
      <c r="U2410" s="2">
        <v>82.53</v>
      </c>
      <c r="V2410" s="2">
        <v>7.02</v>
      </c>
      <c r="W2410" s="2">
        <v>8.58</v>
      </c>
      <c r="X2410" s="2">
        <v>7</v>
      </c>
      <c r="Y2410" s="2">
        <v>1.47</v>
      </c>
      <c r="Z2410" s="2">
        <v>9.955E-2</v>
      </c>
      <c r="AA2410" s="2">
        <v>9.8500000000000004E-2</v>
      </c>
      <c r="AB2410" s="2">
        <v>26.49599473</v>
      </c>
    </row>
    <row r="2411" spans="1:28" x14ac:dyDescent="0.2">
      <c r="A2411" s="8">
        <v>4554</v>
      </c>
      <c r="B2411" s="5" t="s">
        <v>8154</v>
      </c>
      <c r="C2411" s="5" t="s">
        <v>8155</v>
      </c>
      <c r="D2411" s="5"/>
      <c r="E2411" s="5" t="s">
        <v>8156</v>
      </c>
      <c r="F2411" s="10">
        <v>1902</v>
      </c>
      <c r="G2411" s="10" t="s">
        <v>16</v>
      </c>
      <c r="H2411" s="10"/>
      <c r="I2411" s="10">
        <v>1300</v>
      </c>
      <c r="J2411" s="10" t="s">
        <v>17</v>
      </c>
      <c r="K2411" s="10"/>
      <c r="L2411" s="10" t="s">
        <v>18</v>
      </c>
      <c r="M2411" s="11">
        <v>1</v>
      </c>
      <c r="N2411" s="10">
        <v>1</v>
      </c>
      <c r="O2411" s="12" t="s">
        <v>8157</v>
      </c>
      <c r="P2411" s="11">
        <f ca="1">IFERROR(__xludf.DUMMYFUNCTION("COUNTA(SPLIT(Q2411,"" ""))"),190)</f>
        <v>190</v>
      </c>
      <c r="Q2411" s="11">
        <v>3</v>
      </c>
      <c r="R2411" s="11">
        <f ca="1">IFERROR(__xludf.DUMMYFUNCTION("COUNTA(SPLIT($Q2411,CHAR(10),FALSE))"),2)</f>
        <v>2</v>
      </c>
      <c r="S2411" s="2">
        <v>-2.7936988029999998</v>
      </c>
      <c r="T2411" s="2">
        <v>0.52949676199999995</v>
      </c>
      <c r="U2411" s="2">
        <v>18.8</v>
      </c>
      <c r="V2411" s="2">
        <v>26.87</v>
      </c>
      <c r="W2411" s="2">
        <v>32.14</v>
      </c>
      <c r="X2411" s="2">
        <v>17</v>
      </c>
      <c r="Y2411" s="2">
        <v>10.74</v>
      </c>
      <c r="Z2411" s="2">
        <v>0.28882000000000002</v>
      </c>
      <c r="AA2411" s="2">
        <v>0.27678000000000003</v>
      </c>
      <c r="AB2411" s="2">
        <v>1.492606675</v>
      </c>
    </row>
    <row r="2412" spans="1:28" x14ac:dyDescent="0.2">
      <c r="A2412" s="8">
        <v>4556</v>
      </c>
      <c r="B2412" s="5" t="s">
        <v>8158</v>
      </c>
      <c r="C2412" s="5" t="s">
        <v>8159</v>
      </c>
      <c r="D2412" s="5" t="s">
        <v>2855</v>
      </c>
      <c r="E2412" s="5" t="s">
        <v>8160</v>
      </c>
      <c r="F2412" s="10">
        <v>1902</v>
      </c>
      <c r="G2412" s="10" t="s">
        <v>68</v>
      </c>
      <c r="H2412" s="10"/>
      <c r="I2412" s="10">
        <v>1100</v>
      </c>
      <c r="J2412" s="10" t="s">
        <v>17</v>
      </c>
      <c r="K2412" s="10"/>
      <c r="L2412" s="10" t="s">
        <v>18</v>
      </c>
      <c r="M2412" s="11">
        <v>1</v>
      </c>
      <c r="N2412" s="10">
        <v>1</v>
      </c>
      <c r="O2412" s="12" t="s">
        <v>8161</v>
      </c>
      <c r="P2412" s="11">
        <f ca="1">IFERROR(__xludf.DUMMYFUNCTION("COUNTA(SPLIT(Q2412,"" ""))"),173)</f>
        <v>173</v>
      </c>
      <c r="Q2412" s="11">
        <v>9</v>
      </c>
      <c r="R2412" s="11">
        <f ca="1">IFERROR(__xludf.DUMMYFUNCTION("COUNTA(SPLIT($Q2412,CHAR(10),FALSE))"),2)</f>
        <v>2</v>
      </c>
      <c r="S2412" s="2">
        <v>-0.86113162200000004</v>
      </c>
      <c r="T2412" s="2">
        <v>0.44800387600000002</v>
      </c>
      <c r="U2412" s="2">
        <v>62.74</v>
      </c>
      <c r="V2412" s="2">
        <v>9.31</v>
      </c>
      <c r="W2412" s="2">
        <v>8.74</v>
      </c>
      <c r="X2412" s="2">
        <v>11</v>
      </c>
      <c r="Y2412" s="2">
        <v>7.77</v>
      </c>
      <c r="Z2412" s="2">
        <v>0.25073000000000001</v>
      </c>
      <c r="AA2412" s="2">
        <v>0.24349000000000001</v>
      </c>
      <c r="AB2412" s="2">
        <v>14.08458916</v>
      </c>
    </row>
    <row r="2413" spans="1:28" x14ac:dyDescent="0.2">
      <c r="A2413" s="8">
        <v>4557</v>
      </c>
      <c r="B2413" s="5" t="s">
        <v>6543</v>
      </c>
      <c r="C2413" s="5" t="s">
        <v>8162</v>
      </c>
      <c r="D2413" s="5" t="s">
        <v>7647</v>
      </c>
      <c r="E2413" s="5" t="s">
        <v>7648</v>
      </c>
      <c r="F2413" s="10">
        <v>1902</v>
      </c>
      <c r="G2413" s="10" t="s">
        <v>16</v>
      </c>
      <c r="H2413" s="10"/>
      <c r="I2413" s="10">
        <v>1100</v>
      </c>
      <c r="J2413" s="10" t="s">
        <v>17</v>
      </c>
      <c r="K2413" s="10"/>
      <c r="L2413" s="10" t="s">
        <v>18</v>
      </c>
      <c r="M2413" s="11">
        <v>1</v>
      </c>
      <c r="N2413" s="10">
        <v>1</v>
      </c>
      <c r="O2413" s="12" t="s">
        <v>8163</v>
      </c>
      <c r="P2413" s="11">
        <f ca="1">IFERROR(__xludf.DUMMYFUNCTION("COUNTA(SPLIT(Q2413,"" ""))"),149)</f>
        <v>149</v>
      </c>
      <c r="Q2413" s="11">
        <v>7</v>
      </c>
      <c r="R2413" s="11">
        <f ca="1">IFERROR(__xludf.DUMMYFUNCTION("COUNTA(SPLIT($Q2413,CHAR(10),FALSE))"),1)</f>
        <v>1</v>
      </c>
      <c r="S2413" s="2">
        <v>-1.532197091</v>
      </c>
      <c r="T2413" s="2">
        <v>0.47463019499999998</v>
      </c>
      <c r="U2413" s="2">
        <v>75.680000000000007</v>
      </c>
      <c r="V2413" s="2">
        <v>7.42</v>
      </c>
      <c r="W2413" s="2">
        <v>8.15</v>
      </c>
      <c r="X2413" s="2">
        <v>8</v>
      </c>
      <c r="Y2413" s="2">
        <v>7.49</v>
      </c>
      <c r="Z2413" s="2">
        <v>0.12852</v>
      </c>
      <c r="AA2413" s="2">
        <v>0.14216999999999999</v>
      </c>
      <c r="AB2413" s="2">
        <v>14.29490333</v>
      </c>
    </row>
    <row r="2414" spans="1:28" x14ac:dyDescent="0.2">
      <c r="A2414" s="8">
        <v>4558</v>
      </c>
      <c r="B2414" s="5" t="s">
        <v>6543</v>
      </c>
      <c r="C2414" s="5" t="s">
        <v>8164</v>
      </c>
      <c r="D2414" s="5" t="s">
        <v>2855</v>
      </c>
      <c r="E2414" s="5" t="s">
        <v>8165</v>
      </c>
      <c r="F2414" s="10">
        <v>1902</v>
      </c>
      <c r="G2414" s="10" t="s">
        <v>16</v>
      </c>
      <c r="H2414" s="10"/>
      <c r="I2414" s="10">
        <v>900</v>
      </c>
      <c r="J2414" s="10" t="s">
        <v>17</v>
      </c>
      <c r="K2414" s="10"/>
      <c r="L2414" s="10" t="s">
        <v>18</v>
      </c>
      <c r="M2414" s="11">
        <v>1</v>
      </c>
      <c r="N2414" s="10">
        <v>1</v>
      </c>
      <c r="O2414" s="12" t="s">
        <v>8166</v>
      </c>
      <c r="P2414" s="11">
        <f ca="1">IFERROR(__xludf.DUMMYFUNCTION("COUNTA(SPLIT(Q2414,"" ""))"),186)</f>
        <v>186</v>
      </c>
      <c r="Q2414" s="11">
        <v>11</v>
      </c>
      <c r="R2414" s="11">
        <f ca="1">IFERROR(__xludf.DUMMYFUNCTION("COUNTA(SPLIT($Q2414,CHAR(10),FALSE))"),3)</f>
        <v>3</v>
      </c>
      <c r="S2414" s="2">
        <v>-0.474787405</v>
      </c>
      <c r="T2414" s="2">
        <v>0.476833057</v>
      </c>
      <c r="U2414" s="2">
        <v>69.48</v>
      </c>
      <c r="V2414" s="2">
        <v>8.26</v>
      </c>
      <c r="W2414" s="2">
        <v>9.99</v>
      </c>
      <c r="X2414" s="2">
        <v>10</v>
      </c>
      <c r="Y2414" s="2">
        <v>8.42</v>
      </c>
      <c r="Z2414" s="2">
        <v>0.16782</v>
      </c>
      <c r="AA2414" s="2">
        <v>0.15090999999999999</v>
      </c>
      <c r="AB2414" s="2">
        <v>9.2820281999999992</v>
      </c>
    </row>
    <row r="2415" spans="1:28" x14ac:dyDescent="0.2">
      <c r="A2415" s="8">
        <v>4559</v>
      </c>
      <c r="B2415" s="5" t="s">
        <v>6543</v>
      </c>
      <c r="C2415" s="5" t="s">
        <v>8167</v>
      </c>
      <c r="D2415" s="5" t="s">
        <v>2855</v>
      </c>
      <c r="E2415" s="5" t="s">
        <v>8168</v>
      </c>
      <c r="F2415" s="10">
        <v>1902</v>
      </c>
      <c r="G2415" s="10" t="s">
        <v>16</v>
      </c>
      <c r="H2415" s="10"/>
      <c r="I2415" s="10">
        <v>1300</v>
      </c>
      <c r="J2415" s="10" t="s">
        <v>17</v>
      </c>
      <c r="K2415" s="10"/>
      <c r="L2415" s="10" t="s">
        <v>18</v>
      </c>
      <c r="M2415" s="11">
        <v>1</v>
      </c>
      <c r="N2415" s="10">
        <v>1</v>
      </c>
      <c r="O2415" s="12" t="s">
        <v>8169</v>
      </c>
      <c r="P2415" s="11">
        <f ca="1">IFERROR(__xludf.DUMMYFUNCTION("COUNTA(SPLIT(Q2415,"" ""))"),197)</f>
        <v>197</v>
      </c>
      <c r="Q2415" s="11">
        <v>10</v>
      </c>
      <c r="R2415" s="11">
        <f ca="1">IFERROR(__xludf.DUMMYFUNCTION("COUNTA(SPLIT($Q2415,CHAR(10),FALSE))"),4)</f>
        <v>4</v>
      </c>
      <c r="S2415" s="2">
        <v>-1.583809005</v>
      </c>
      <c r="T2415" s="2">
        <v>0.45821420299999999</v>
      </c>
      <c r="U2415" s="2">
        <v>65.81</v>
      </c>
      <c r="V2415" s="2">
        <v>8.6199999999999992</v>
      </c>
      <c r="W2415" s="2">
        <v>9.07</v>
      </c>
      <c r="X2415" s="2">
        <v>11</v>
      </c>
      <c r="Y2415" s="2">
        <v>8.7100000000000009</v>
      </c>
      <c r="Z2415" s="2">
        <v>0.21088999999999999</v>
      </c>
      <c r="AA2415" s="2">
        <v>0.18473000000000001</v>
      </c>
      <c r="AB2415" s="2">
        <v>10.114306920000001</v>
      </c>
    </row>
    <row r="2416" spans="1:28" x14ac:dyDescent="0.2">
      <c r="A2416" s="8">
        <v>4561</v>
      </c>
      <c r="B2416" s="5" t="s">
        <v>8170</v>
      </c>
      <c r="C2416" s="5" t="s">
        <v>8171</v>
      </c>
      <c r="D2416" s="5" t="s">
        <v>6275</v>
      </c>
      <c r="E2416" s="5" t="s">
        <v>6276</v>
      </c>
      <c r="F2416" s="10">
        <v>1902</v>
      </c>
      <c r="G2416" s="10" t="s">
        <v>16</v>
      </c>
      <c r="H2416" s="10"/>
      <c r="I2416" s="10">
        <v>1100</v>
      </c>
      <c r="J2416" s="10" t="s">
        <v>17</v>
      </c>
      <c r="K2416" s="10"/>
      <c r="L2416" s="10" t="s">
        <v>18</v>
      </c>
      <c r="M2416" s="11">
        <v>1</v>
      </c>
      <c r="N2416" s="10">
        <v>1</v>
      </c>
      <c r="O2416" s="12" t="s">
        <v>8172</v>
      </c>
      <c r="P2416" s="11">
        <f ca="1">IFERROR(__xludf.DUMMYFUNCTION("COUNTA(SPLIT(Q2416,"" ""))"),194)</f>
        <v>194</v>
      </c>
      <c r="Q2416" s="11">
        <v>9</v>
      </c>
      <c r="R2416" s="11">
        <f ca="1">IFERROR(__xludf.DUMMYFUNCTION("COUNTA(SPLIT($Q2416,CHAR(10),FALSE))"),2)</f>
        <v>2</v>
      </c>
      <c r="S2416" s="2">
        <v>-1.1559763780000001</v>
      </c>
      <c r="T2416" s="2">
        <v>0.45053669800000001</v>
      </c>
      <c r="U2416" s="2">
        <v>67.7</v>
      </c>
      <c r="V2416" s="2">
        <v>9.1999999999999993</v>
      </c>
      <c r="W2416" s="2">
        <v>10.02</v>
      </c>
      <c r="X2416" s="2">
        <v>11</v>
      </c>
      <c r="Y2416" s="2">
        <v>7.38</v>
      </c>
      <c r="Z2416" s="2">
        <v>0.13233</v>
      </c>
      <c r="AA2416" s="2">
        <v>0.13408999999999999</v>
      </c>
      <c r="AB2416" s="2">
        <v>11.60549149</v>
      </c>
    </row>
    <row r="2417" spans="1:28" x14ac:dyDescent="0.2">
      <c r="A2417" s="8">
        <v>4563</v>
      </c>
      <c r="B2417" s="5" t="s">
        <v>8173</v>
      </c>
      <c r="C2417" s="5" t="s">
        <v>8174</v>
      </c>
      <c r="D2417" s="5"/>
      <c r="E2417" s="5" t="s">
        <v>8175</v>
      </c>
      <c r="F2417" s="10">
        <v>1902</v>
      </c>
      <c r="G2417" s="10" t="s">
        <v>68</v>
      </c>
      <c r="H2417" s="10"/>
      <c r="I2417" s="10">
        <v>900</v>
      </c>
      <c r="J2417" s="10" t="s">
        <v>17</v>
      </c>
      <c r="K2417" s="10"/>
      <c r="L2417" s="10" t="s">
        <v>18</v>
      </c>
      <c r="M2417" s="11">
        <v>1</v>
      </c>
      <c r="N2417" s="10">
        <v>1</v>
      </c>
      <c r="O2417" s="12" t="s">
        <v>8176</v>
      </c>
      <c r="P2417" s="11">
        <f ca="1">IFERROR(__xludf.DUMMYFUNCTION("COUNTA(SPLIT(Q2417,"" ""))"),193)</f>
        <v>193</v>
      </c>
      <c r="Q2417" s="11">
        <v>11</v>
      </c>
      <c r="R2417" s="11">
        <f ca="1">IFERROR(__xludf.DUMMYFUNCTION("COUNTA(SPLIT($Q2417,CHAR(10),FALSE))"),1)</f>
        <v>1</v>
      </c>
      <c r="S2417" s="2">
        <v>-2.6954006549999998</v>
      </c>
      <c r="T2417" s="2">
        <v>0.49787645400000002</v>
      </c>
      <c r="U2417" s="2">
        <v>60.32</v>
      </c>
      <c r="V2417" s="2">
        <v>8.84</v>
      </c>
      <c r="W2417" s="2">
        <v>9.32</v>
      </c>
      <c r="X2417" s="2">
        <v>11</v>
      </c>
      <c r="Y2417" s="2">
        <v>9.18</v>
      </c>
      <c r="Z2417" s="2">
        <v>0.22483</v>
      </c>
      <c r="AA2417" s="2">
        <v>0.19151000000000001</v>
      </c>
      <c r="AB2417" s="2">
        <v>14.907726439999999</v>
      </c>
    </row>
    <row r="2418" spans="1:28" x14ac:dyDescent="0.2">
      <c r="A2418" s="8">
        <v>4564</v>
      </c>
      <c r="B2418" s="5" t="s">
        <v>8093</v>
      </c>
      <c r="C2418" s="5" t="s">
        <v>8177</v>
      </c>
      <c r="D2418" s="5"/>
      <c r="E2418" s="5" t="s">
        <v>8178</v>
      </c>
      <c r="F2418" s="10">
        <v>1901</v>
      </c>
      <c r="G2418" s="10" t="s">
        <v>16</v>
      </c>
      <c r="H2418" s="10"/>
      <c r="I2418" s="10">
        <v>900</v>
      </c>
      <c r="J2418" s="10" t="s">
        <v>17</v>
      </c>
      <c r="K2418" s="10"/>
      <c r="L2418" s="10" t="s">
        <v>18</v>
      </c>
      <c r="M2418" s="11">
        <v>1</v>
      </c>
      <c r="N2418" s="10">
        <v>1</v>
      </c>
      <c r="O2418" s="12" t="s">
        <v>8179</v>
      </c>
      <c r="P2418" s="11">
        <f ca="1">IFERROR(__xludf.DUMMYFUNCTION("COUNTA(SPLIT(Q2418,"" ""))"),174)</f>
        <v>174</v>
      </c>
      <c r="Q2418" s="11">
        <v>8</v>
      </c>
      <c r="R2418" s="11">
        <f ca="1">IFERROR(__xludf.DUMMYFUNCTION("COUNTA(SPLIT($Q2418,CHAR(10),FALSE))"),6)</f>
        <v>6</v>
      </c>
      <c r="S2418" s="2">
        <v>-0.118755341</v>
      </c>
      <c r="T2418" s="2">
        <v>0.44898670600000001</v>
      </c>
      <c r="U2418" s="2">
        <v>72.61</v>
      </c>
      <c r="V2418" s="2">
        <v>8.7200000000000006</v>
      </c>
      <c r="W2418" s="2">
        <v>9.09</v>
      </c>
      <c r="X2418" s="2">
        <v>9</v>
      </c>
      <c r="Y2418" s="2">
        <v>6.16</v>
      </c>
      <c r="Z2418" s="2">
        <v>0.10816000000000001</v>
      </c>
      <c r="AA2418" s="2">
        <v>0.11885</v>
      </c>
      <c r="AB2418" s="2">
        <v>15.69634256</v>
      </c>
    </row>
    <row r="2419" spans="1:28" x14ac:dyDescent="0.2">
      <c r="A2419" s="8">
        <v>4566</v>
      </c>
      <c r="B2419" s="5" t="s">
        <v>8180</v>
      </c>
      <c r="C2419" s="5" t="s">
        <v>8181</v>
      </c>
      <c r="D2419" s="5"/>
      <c r="E2419" s="5" t="s">
        <v>8182</v>
      </c>
      <c r="F2419" s="10">
        <v>1901</v>
      </c>
      <c r="G2419" s="10" t="s">
        <v>68</v>
      </c>
      <c r="H2419" s="10"/>
      <c r="I2419" s="10">
        <v>1100</v>
      </c>
      <c r="J2419" s="10" t="s">
        <v>17</v>
      </c>
      <c r="K2419" s="10"/>
      <c r="L2419" s="10" t="s">
        <v>18</v>
      </c>
      <c r="M2419" s="11">
        <v>1</v>
      </c>
      <c r="N2419" s="10">
        <v>1</v>
      </c>
      <c r="O2419" s="12" t="s">
        <v>8183</v>
      </c>
      <c r="P2419" s="11">
        <f ca="1">IFERROR(__xludf.DUMMYFUNCTION("COUNTA(SPLIT(Q2419,"" ""))"),175)</f>
        <v>175</v>
      </c>
      <c r="Q2419" s="11">
        <v>8</v>
      </c>
      <c r="R2419" s="11">
        <f ca="1">IFERROR(__xludf.DUMMYFUNCTION("COUNTA(SPLIT($Q2419,CHAR(10),FALSE))"),1)</f>
        <v>1</v>
      </c>
      <c r="S2419" s="2">
        <v>-3.1642123199999999</v>
      </c>
      <c r="T2419" s="2">
        <v>0.54239111100000004</v>
      </c>
      <c r="U2419" s="2">
        <v>61.54</v>
      </c>
      <c r="V2419" s="2">
        <v>10.17</v>
      </c>
      <c r="W2419" s="2">
        <v>10.61</v>
      </c>
      <c r="X2419" s="2">
        <v>11</v>
      </c>
      <c r="Y2419" s="2">
        <v>8.84</v>
      </c>
      <c r="Z2419" s="2">
        <v>0.30924000000000001</v>
      </c>
      <c r="AA2419" s="2">
        <v>0.31608000000000003</v>
      </c>
      <c r="AB2419" s="2">
        <v>9.2065079500000007</v>
      </c>
    </row>
    <row r="2420" spans="1:28" x14ac:dyDescent="0.2">
      <c r="A2420" s="8">
        <v>4567</v>
      </c>
      <c r="B2420" s="5" t="s">
        <v>7825</v>
      </c>
      <c r="C2420" s="5" t="s">
        <v>8184</v>
      </c>
      <c r="D2420" s="5"/>
      <c r="E2420" s="5" t="s">
        <v>8185</v>
      </c>
      <c r="F2420" s="10">
        <v>1901</v>
      </c>
      <c r="G2420" s="10" t="s">
        <v>68</v>
      </c>
      <c r="H2420" s="10"/>
      <c r="I2420" s="10">
        <v>1100</v>
      </c>
      <c r="J2420" s="10" t="s">
        <v>17</v>
      </c>
      <c r="K2420" s="10"/>
      <c r="L2420" s="10" t="s">
        <v>22</v>
      </c>
      <c r="M2420" s="11">
        <v>2</v>
      </c>
      <c r="N2420" s="10">
        <v>1.5</v>
      </c>
      <c r="O2420" s="12" t="s">
        <v>8186</v>
      </c>
      <c r="P2420" s="11">
        <f ca="1">IFERROR(__xludf.DUMMYFUNCTION("COUNTA(SPLIT(Q2420,"" ""))"),191)</f>
        <v>191</v>
      </c>
      <c r="Q2420" s="11">
        <v>7</v>
      </c>
      <c r="R2420" s="11">
        <f ca="1">IFERROR(__xludf.DUMMYFUNCTION("COUNTA(SPLIT($Q2420,CHAR(10),FALSE))"),1)</f>
        <v>1</v>
      </c>
      <c r="S2420" s="2">
        <v>-2.1333572250000001</v>
      </c>
      <c r="T2420" s="2">
        <v>0.486198668</v>
      </c>
      <c r="U2420" s="2">
        <v>55.35</v>
      </c>
      <c r="V2420" s="2">
        <v>12.46</v>
      </c>
      <c r="W2420" s="2">
        <v>12.76</v>
      </c>
      <c r="X2420" s="2">
        <v>12</v>
      </c>
      <c r="Y2420" s="2">
        <v>8.01</v>
      </c>
      <c r="Z2420" s="2">
        <v>0.23655000000000001</v>
      </c>
      <c r="AA2420" s="2">
        <v>0.23799000000000001</v>
      </c>
      <c r="AB2420" s="2">
        <v>13.356045180000001</v>
      </c>
    </row>
    <row r="2421" spans="1:28" x14ac:dyDescent="0.2">
      <c r="A2421" s="8">
        <v>4569</v>
      </c>
      <c r="B2421" s="5" t="s">
        <v>7742</v>
      </c>
      <c r="C2421" s="5" t="s">
        <v>8187</v>
      </c>
      <c r="D2421" s="5" t="s">
        <v>2855</v>
      </c>
      <c r="E2421" s="5" t="s">
        <v>8188</v>
      </c>
      <c r="F2421" s="10">
        <v>1901</v>
      </c>
      <c r="G2421" s="10" t="s">
        <v>68</v>
      </c>
      <c r="H2421" s="10"/>
      <c r="I2421" s="10">
        <v>700</v>
      </c>
      <c r="J2421" s="10" t="s">
        <v>17</v>
      </c>
      <c r="K2421" s="10"/>
      <c r="L2421" s="10" t="s">
        <v>22</v>
      </c>
      <c r="M2421" s="11">
        <v>2</v>
      </c>
      <c r="N2421" s="10">
        <v>1.5</v>
      </c>
      <c r="O2421" s="12" t="s">
        <v>8189</v>
      </c>
      <c r="P2421" s="11">
        <f ca="1">IFERROR(__xludf.DUMMYFUNCTION("COUNTA(SPLIT(Q2421,"" ""))"),191)</f>
        <v>191</v>
      </c>
      <c r="Q2421" s="11">
        <v>18</v>
      </c>
      <c r="R2421" s="11">
        <f ca="1">IFERROR(__xludf.DUMMYFUNCTION("COUNTA(SPLIT($Q2421,CHAR(10),FALSE))"),5)</f>
        <v>5</v>
      </c>
      <c r="S2421" s="2">
        <v>-3.2400543150000001</v>
      </c>
      <c r="T2421" s="2">
        <v>0.56458702299999997</v>
      </c>
      <c r="U2421" s="2">
        <v>79.13</v>
      </c>
      <c r="V2421" s="2">
        <v>4.8600000000000003</v>
      </c>
      <c r="W2421" s="2">
        <v>3.47</v>
      </c>
      <c r="X2421" s="2">
        <v>9</v>
      </c>
      <c r="Y2421" s="2">
        <v>6.73</v>
      </c>
      <c r="Z2421" s="2">
        <v>0.15357000000000001</v>
      </c>
      <c r="AA2421" s="2">
        <v>0.14441000000000001</v>
      </c>
      <c r="AB2421" s="2">
        <v>26.972154679999999</v>
      </c>
    </row>
    <row r="2422" spans="1:28" x14ac:dyDescent="0.2">
      <c r="A2422" s="8">
        <v>4570</v>
      </c>
      <c r="B2422" s="5" t="s">
        <v>8190</v>
      </c>
      <c r="C2422" s="5" t="s">
        <v>8191</v>
      </c>
      <c r="D2422" s="5" t="s">
        <v>7714</v>
      </c>
      <c r="E2422" s="5" t="s">
        <v>8192</v>
      </c>
      <c r="F2422" s="10">
        <v>1901</v>
      </c>
      <c r="G2422" s="10" t="s">
        <v>68</v>
      </c>
      <c r="H2422" s="10"/>
      <c r="I2422" s="10">
        <v>1700</v>
      </c>
      <c r="J2422" s="10" t="s">
        <v>17</v>
      </c>
      <c r="K2422" s="10"/>
      <c r="L2422" s="10" t="s">
        <v>18</v>
      </c>
      <c r="M2422" s="11">
        <v>1</v>
      </c>
      <c r="N2422" s="10">
        <v>1</v>
      </c>
      <c r="O2422" s="12" t="s">
        <v>8193</v>
      </c>
      <c r="P2422" s="11">
        <f ca="1">IFERROR(__xludf.DUMMYFUNCTION("COUNTA(SPLIT(Q2422,"" ""))"),198)</f>
        <v>198</v>
      </c>
      <c r="Q2422" s="11">
        <v>5</v>
      </c>
      <c r="R2422" s="11">
        <f ca="1">IFERROR(__xludf.DUMMYFUNCTION("COUNTA(SPLIT($Q2422,CHAR(10),FALSE))"),1)</f>
        <v>1</v>
      </c>
      <c r="S2422" s="2">
        <v>-1.609204517</v>
      </c>
      <c r="T2422" s="2">
        <v>0.46550372200000001</v>
      </c>
      <c r="U2422" s="2">
        <v>46.13</v>
      </c>
      <c r="V2422" s="2">
        <v>16.71</v>
      </c>
      <c r="W2422" s="2">
        <v>20.29</v>
      </c>
      <c r="X2422" s="2">
        <v>12</v>
      </c>
      <c r="Y2422" s="2">
        <v>8.5500000000000007</v>
      </c>
      <c r="Z2422" s="2">
        <v>0.24212</v>
      </c>
      <c r="AA2422" s="2">
        <v>0.21779999999999999</v>
      </c>
      <c r="AB2422" s="2">
        <v>4.157271916</v>
      </c>
    </row>
    <row r="2423" spans="1:28" x14ac:dyDescent="0.2">
      <c r="A2423" s="8">
        <v>4572</v>
      </c>
      <c r="B2423" s="5" t="s">
        <v>8194</v>
      </c>
      <c r="C2423" s="5" t="s">
        <v>8195</v>
      </c>
      <c r="D2423" s="5"/>
      <c r="E2423" s="5" t="s">
        <v>8196</v>
      </c>
      <c r="F2423" s="10">
        <v>1901</v>
      </c>
      <c r="G2423" s="10" t="s">
        <v>16</v>
      </c>
      <c r="H2423" s="10"/>
      <c r="I2423" s="10">
        <v>900</v>
      </c>
      <c r="J2423" s="10" t="s">
        <v>17</v>
      </c>
      <c r="K2423" s="10"/>
      <c r="L2423" s="10" t="s">
        <v>18</v>
      </c>
      <c r="M2423" s="11">
        <v>1</v>
      </c>
      <c r="N2423" s="10">
        <v>1</v>
      </c>
      <c r="O2423" s="12" t="s">
        <v>8197</v>
      </c>
      <c r="P2423" s="11">
        <f ca="1">IFERROR(__xludf.DUMMYFUNCTION("COUNTA(SPLIT(Q2423,"" ""))"),149)</f>
        <v>149</v>
      </c>
      <c r="Q2423" s="11">
        <v>12</v>
      </c>
      <c r="R2423" s="11">
        <f ca="1">IFERROR(__xludf.DUMMYFUNCTION("COUNTA(SPLIT($Q2423,CHAR(10),FALSE))"),4)</f>
        <v>4</v>
      </c>
      <c r="S2423" s="2">
        <v>-1.8304881340000001</v>
      </c>
      <c r="T2423" s="2">
        <v>0.49036143999999998</v>
      </c>
      <c r="U2423" s="2">
        <v>81.09</v>
      </c>
      <c r="V2423" s="2">
        <v>5.12</v>
      </c>
      <c r="W2423" s="2">
        <v>5.04</v>
      </c>
      <c r="X2423" s="2">
        <v>7</v>
      </c>
      <c r="Y2423" s="2">
        <v>8.09</v>
      </c>
      <c r="Z2423" s="2">
        <v>0.25489000000000001</v>
      </c>
      <c r="AA2423" s="2">
        <v>0.27051999999999998</v>
      </c>
      <c r="AB2423" s="2">
        <v>9.5659025979999992</v>
      </c>
    </row>
    <row r="2424" spans="1:28" x14ac:dyDescent="0.2">
      <c r="A2424" s="8">
        <v>4574</v>
      </c>
      <c r="B2424" s="5" t="s">
        <v>8198</v>
      </c>
      <c r="C2424" s="5" t="s">
        <v>8199</v>
      </c>
      <c r="D2424" s="5"/>
      <c r="E2424" s="5" t="s">
        <v>8200</v>
      </c>
      <c r="F2424" s="10">
        <v>1901</v>
      </c>
      <c r="G2424" s="10" t="s">
        <v>68</v>
      </c>
      <c r="H2424" s="10"/>
      <c r="I2424" s="10">
        <v>1300</v>
      </c>
      <c r="J2424" s="10" t="s">
        <v>17</v>
      </c>
      <c r="K2424" s="10"/>
      <c r="L2424" s="10" t="s">
        <v>18</v>
      </c>
      <c r="M2424" s="11">
        <v>1</v>
      </c>
      <c r="N2424" s="10">
        <v>1</v>
      </c>
      <c r="O2424" s="12" t="s">
        <v>8201</v>
      </c>
      <c r="P2424" s="11">
        <f ca="1">IFERROR(__xludf.DUMMYFUNCTION("COUNTA(SPLIT(Q2424,"" ""))"),144)</f>
        <v>144</v>
      </c>
      <c r="Q2424" s="11">
        <v>7</v>
      </c>
      <c r="R2424" s="11">
        <f ca="1">IFERROR(__xludf.DUMMYFUNCTION("COUNTA(SPLIT($Q2424,CHAR(10),FALSE))"),1)</f>
        <v>1</v>
      </c>
      <c r="S2424" s="2">
        <v>-2.0809587249999999</v>
      </c>
      <c r="T2424" s="2">
        <v>0.49523398800000001</v>
      </c>
      <c r="U2424" s="2">
        <v>56.12</v>
      </c>
      <c r="V2424" s="2">
        <v>10.54</v>
      </c>
      <c r="W2424" s="2">
        <v>11.32</v>
      </c>
      <c r="X2424" s="2">
        <v>11</v>
      </c>
      <c r="Y2424" s="2">
        <v>8.93</v>
      </c>
      <c r="Z2424" s="2">
        <v>0.23898</v>
      </c>
      <c r="AA2424" s="2">
        <v>0.26208999999999999</v>
      </c>
      <c r="AB2424" s="2">
        <v>9.5995004949999991</v>
      </c>
    </row>
    <row r="2425" spans="1:28" x14ac:dyDescent="0.2">
      <c r="A2425" s="8">
        <v>4575</v>
      </c>
      <c r="B2425" s="5" t="s">
        <v>8202</v>
      </c>
      <c r="C2425" s="5" t="s">
        <v>8203</v>
      </c>
      <c r="D2425" s="5" t="s">
        <v>2855</v>
      </c>
      <c r="E2425" s="5" t="s">
        <v>8204</v>
      </c>
      <c r="F2425" s="10">
        <v>1901</v>
      </c>
      <c r="G2425" s="10" t="s">
        <v>16</v>
      </c>
      <c r="H2425" s="10"/>
      <c r="I2425" s="10">
        <v>1300</v>
      </c>
      <c r="J2425" s="10" t="s">
        <v>17</v>
      </c>
      <c r="K2425" s="10"/>
      <c r="L2425" s="10" t="s">
        <v>18</v>
      </c>
      <c r="M2425" s="11">
        <v>1</v>
      </c>
      <c r="N2425" s="10">
        <v>1</v>
      </c>
      <c r="O2425" s="12" t="s">
        <v>8205</v>
      </c>
      <c r="P2425" s="11">
        <f ca="1">IFERROR(__xludf.DUMMYFUNCTION("COUNTA(SPLIT(Q2425,"" ""))"),184)</f>
        <v>184</v>
      </c>
      <c r="Q2425" s="11">
        <v>7</v>
      </c>
      <c r="R2425" s="11">
        <f ca="1">IFERROR(__xludf.DUMMYFUNCTION("COUNTA(SPLIT($Q2425,CHAR(10),FALSE))"),2)</f>
        <v>2</v>
      </c>
      <c r="S2425" s="2">
        <v>-1.998176978</v>
      </c>
      <c r="T2425" s="2">
        <v>0.46921750299999998</v>
      </c>
      <c r="U2425" s="2">
        <v>64.34</v>
      </c>
      <c r="V2425" s="2">
        <v>10.89</v>
      </c>
      <c r="W2425" s="2">
        <v>11.87</v>
      </c>
      <c r="X2425" s="2">
        <v>12</v>
      </c>
      <c r="Y2425" s="2">
        <v>8.18</v>
      </c>
      <c r="Z2425" s="2">
        <v>0.24141000000000001</v>
      </c>
      <c r="AA2425" s="2">
        <v>0.23987</v>
      </c>
      <c r="AB2425" s="2">
        <v>12.80940882</v>
      </c>
    </row>
    <row r="2426" spans="1:28" x14ac:dyDescent="0.2">
      <c r="A2426" s="8">
        <v>4576</v>
      </c>
      <c r="B2426" s="5" t="s">
        <v>8206</v>
      </c>
      <c r="C2426" s="5" t="s">
        <v>8207</v>
      </c>
      <c r="D2426" s="5" t="s">
        <v>6275</v>
      </c>
      <c r="E2426" s="5" t="s">
        <v>6276</v>
      </c>
      <c r="F2426" s="10">
        <v>1900</v>
      </c>
      <c r="G2426" s="10" t="s">
        <v>16</v>
      </c>
      <c r="H2426" s="10"/>
      <c r="I2426" s="10">
        <v>1300</v>
      </c>
      <c r="J2426" s="10" t="s">
        <v>17</v>
      </c>
      <c r="K2426" s="10"/>
      <c r="L2426" s="10" t="s">
        <v>18</v>
      </c>
      <c r="M2426" s="11">
        <v>1</v>
      </c>
      <c r="N2426" s="10">
        <v>1</v>
      </c>
      <c r="O2426" s="12" t="s">
        <v>8208</v>
      </c>
      <c r="P2426" s="11">
        <f ca="1">IFERROR(__xludf.DUMMYFUNCTION("COUNTA(SPLIT(Q2426,"" ""))"),186)</f>
        <v>186</v>
      </c>
      <c r="Q2426" s="11">
        <v>7</v>
      </c>
      <c r="R2426" s="11">
        <f ca="1">IFERROR(__xludf.DUMMYFUNCTION("COUNTA(SPLIT($Q2426,CHAR(10),FALSE))"),1)</f>
        <v>1</v>
      </c>
      <c r="S2426" s="2">
        <v>-2.1892457890000001</v>
      </c>
      <c r="T2426" s="2">
        <v>0.50217777399999997</v>
      </c>
      <c r="U2426" s="2">
        <v>68.86</v>
      </c>
      <c r="V2426" s="2">
        <v>10.4</v>
      </c>
      <c r="W2426" s="2">
        <v>11.77</v>
      </c>
      <c r="X2426" s="2">
        <v>9</v>
      </c>
      <c r="Y2426" s="2">
        <v>7.56</v>
      </c>
      <c r="Z2426" s="2">
        <v>0.12617999999999999</v>
      </c>
      <c r="AA2426" s="2">
        <v>0.1444</v>
      </c>
      <c r="AB2426" s="2">
        <v>9.8696210400000002</v>
      </c>
    </row>
    <row r="2427" spans="1:28" x14ac:dyDescent="0.2">
      <c r="A2427" s="8">
        <v>4577</v>
      </c>
      <c r="B2427" s="5" t="s">
        <v>7753</v>
      </c>
      <c r="C2427" s="5" t="s">
        <v>8209</v>
      </c>
      <c r="D2427" s="5"/>
      <c r="E2427" s="5" t="s">
        <v>8210</v>
      </c>
      <c r="F2427" s="10">
        <v>1900</v>
      </c>
      <c r="G2427" s="10" t="s">
        <v>16</v>
      </c>
      <c r="H2427" s="10"/>
      <c r="I2427" s="10">
        <v>1100</v>
      </c>
      <c r="J2427" s="10" t="s">
        <v>17</v>
      </c>
      <c r="K2427" s="10"/>
      <c r="L2427" s="10" t="s">
        <v>18</v>
      </c>
      <c r="M2427" s="11">
        <v>1</v>
      </c>
      <c r="N2427" s="10">
        <v>1</v>
      </c>
      <c r="O2427" s="12" t="s">
        <v>8211</v>
      </c>
      <c r="P2427" s="11">
        <f ca="1">IFERROR(__xludf.DUMMYFUNCTION("COUNTA(SPLIT(Q2427,"" ""))"),188)</f>
        <v>188</v>
      </c>
      <c r="Q2427" s="11">
        <v>7</v>
      </c>
      <c r="R2427" s="11">
        <f ca="1">IFERROR(__xludf.DUMMYFUNCTION("COUNTA(SPLIT($Q2427,CHAR(10),FALSE))"),1)</f>
        <v>1</v>
      </c>
      <c r="S2427" s="2">
        <v>-0.81709283300000002</v>
      </c>
      <c r="T2427" s="2">
        <v>0.48518594199999998</v>
      </c>
      <c r="U2427" s="2">
        <v>59.43</v>
      </c>
      <c r="V2427" s="2">
        <v>11.64</v>
      </c>
      <c r="W2427" s="2">
        <v>12.36</v>
      </c>
      <c r="X2427" s="2">
        <v>11</v>
      </c>
      <c r="Y2427" s="2">
        <v>7.74</v>
      </c>
      <c r="Z2427" s="2">
        <v>0.20601</v>
      </c>
      <c r="AA2427" s="2">
        <v>0.20430999999999999</v>
      </c>
      <c r="AB2427" s="2">
        <v>13.86026762</v>
      </c>
    </row>
    <row r="2428" spans="1:28" x14ac:dyDescent="0.2">
      <c r="A2428" s="8">
        <v>4578</v>
      </c>
      <c r="B2428" s="5" t="s">
        <v>8212</v>
      </c>
      <c r="C2428" s="5" t="s">
        <v>8213</v>
      </c>
      <c r="D2428" s="5" t="s">
        <v>7220</v>
      </c>
      <c r="E2428" s="5" t="s">
        <v>8214</v>
      </c>
      <c r="F2428" s="10">
        <v>1900</v>
      </c>
      <c r="G2428" s="10" t="s">
        <v>16</v>
      </c>
      <c r="H2428" s="10"/>
      <c r="I2428" s="10">
        <v>1300</v>
      </c>
      <c r="J2428" s="10" t="s">
        <v>17</v>
      </c>
      <c r="K2428" s="10"/>
      <c r="L2428" s="10" t="s">
        <v>18</v>
      </c>
      <c r="M2428" s="11">
        <v>1</v>
      </c>
      <c r="N2428" s="10">
        <v>1</v>
      </c>
      <c r="O2428" s="12" t="s">
        <v>8215</v>
      </c>
      <c r="P2428" s="11">
        <f ca="1">IFERROR(__xludf.DUMMYFUNCTION("COUNTA(SPLIT(Q2428,"" ""))"),188)</f>
        <v>188</v>
      </c>
      <c r="Q2428" s="11">
        <v>8</v>
      </c>
      <c r="R2428" s="11">
        <f ca="1">IFERROR(__xludf.DUMMYFUNCTION("COUNTA(SPLIT($Q2428,CHAR(10),FALSE))"),4)</f>
        <v>4</v>
      </c>
      <c r="S2428" s="2">
        <v>-1.4991078609999999</v>
      </c>
      <c r="T2428" s="2">
        <v>0.50837456299999995</v>
      </c>
      <c r="U2428" s="2">
        <v>72.33</v>
      </c>
      <c r="V2428" s="2">
        <v>9.23</v>
      </c>
      <c r="W2428" s="2">
        <v>11.69</v>
      </c>
      <c r="X2428" s="2">
        <v>8</v>
      </c>
      <c r="Y2428" s="2">
        <v>7.92</v>
      </c>
      <c r="Z2428" s="2">
        <v>0.14216999999999999</v>
      </c>
      <c r="AA2428" s="2">
        <v>0.13002</v>
      </c>
      <c r="AB2428" s="2">
        <v>10.898354579999999</v>
      </c>
    </row>
    <row r="2429" spans="1:28" x14ac:dyDescent="0.2">
      <c r="A2429" s="8">
        <v>4580</v>
      </c>
      <c r="B2429" s="5" t="s">
        <v>8216</v>
      </c>
      <c r="C2429" s="5" t="s">
        <v>8217</v>
      </c>
      <c r="D2429" s="5" t="s">
        <v>2855</v>
      </c>
      <c r="E2429" s="5" t="s">
        <v>8218</v>
      </c>
      <c r="F2429" s="10">
        <v>1900</v>
      </c>
      <c r="G2429" s="10" t="s">
        <v>16</v>
      </c>
      <c r="H2429" s="10"/>
      <c r="I2429" s="10">
        <v>1100</v>
      </c>
      <c r="J2429" s="10" t="s">
        <v>17</v>
      </c>
      <c r="K2429" s="10"/>
      <c r="L2429" s="10" t="s">
        <v>22</v>
      </c>
      <c r="M2429" s="11">
        <v>2</v>
      </c>
      <c r="N2429" s="10">
        <v>1.5</v>
      </c>
      <c r="O2429" s="12" t="s">
        <v>8219</v>
      </c>
      <c r="P2429" s="11">
        <f ca="1">IFERROR(__xludf.DUMMYFUNCTION("COUNTA(SPLIT(Q2429,"" ""))"),185)</f>
        <v>185</v>
      </c>
      <c r="Q2429" s="11">
        <v>12</v>
      </c>
      <c r="R2429" s="11">
        <f ca="1">IFERROR(__xludf.DUMMYFUNCTION("COUNTA(SPLIT($Q2429,CHAR(10),FALSE))"),6)</f>
        <v>6</v>
      </c>
      <c r="S2429" s="2">
        <v>-0.31977867199999999</v>
      </c>
      <c r="T2429" s="2">
        <v>0.48228335999999999</v>
      </c>
      <c r="U2429" s="2">
        <v>85.68</v>
      </c>
      <c r="V2429" s="2">
        <v>5.24</v>
      </c>
      <c r="W2429" s="2">
        <v>5.66</v>
      </c>
      <c r="X2429" s="2">
        <v>8</v>
      </c>
      <c r="Y2429" s="2">
        <v>5.83</v>
      </c>
      <c r="Z2429" s="2">
        <v>5.126E-2</v>
      </c>
      <c r="AA2429" s="2">
        <v>5.126E-2</v>
      </c>
      <c r="AB2429" s="2">
        <v>16.864526089999998</v>
      </c>
    </row>
    <row r="2430" spans="1:28" x14ac:dyDescent="0.2">
      <c r="A2430" s="8">
        <v>4584</v>
      </c>
      <c r="B2430" s="5" t="s">
        <v>8220</v>
      </c>
      <c r="C2430" s="5" t="s">
        <v>8221</v>
      </c>
      <c r="D2430" s="5" t="s">
        <v>7220</v>
      </c>
      <c r="E2430" s="5" t="s">
        <v>8222</v>
      </c>
      <c r="F2430" s="10">
        <v>1900</v>
      </c>
      <c r="G2430" s="10" t="s">
        <v>16</v>
      </c>
      <c r="H2430" s="10"/>
      <c r="I2430" s="10">
        <v>500</v>
      </c>
      <c r="J2430" s="10" t="s">
        <v>51</v>
      </c>
      <c r="K2430" s="10"/>
      <c r="L2430" s="10" t="s">
        <v>18</v>
      </c>
      <c r="M2430" s="11">
        <v>1</v>
      </c>
      <c r="N2430" s="10">
        <v>1</v>
      </c>
      <c r="O2430" s="12" t="s">
        <v>8223</v>
      </c>
      <c r="P2430" s="11">
        <f ca="1">IFERROR(__xludf.DUMMYFUNCTION("COUNTA(SPLIT(Q2430,"" ""))"),158)</f>
        <v>158</v>
      </c>
      <c r="Q2430" s="11">
        <v>16</v>
      </c>
      <c r="R2430" s="11">
        <f ca="1">IFERROR(__xludf.DUMMYFUNCTION("COUNTA(SPLIT($Q2430,CHAR(10),FALSE))"),5)</f>
        <v>5</v>
      </c>
      <c r="S2430" s="2">
        <v>-1.363408776</v>
      </c>
      <c r="T2430" s="2">
        <v>0.47074812300000002</v>
      </c>
      <c r="U2430" s="2">
        <v>96.9</v>
      </c>
      <c r="V2430" s="2">
        <v>2.11</v>
      </c>
      <c r="W2430" s="2">
        <v>1.01</v>
      </c>
      <c r="X2430" s="2">
        <v>0</v>
      </c>
      <c r="Y2430" s="2">
        <v>6.06</v>
      </c>
      <c r="Z2430" s="2">
        <v>4.3979999999999998E-2</v>
      </c>
      <c r="AA2430" s="2">
        <v>6.6559999999999994E-2</v>
      </c>
      <c r="AB2430" s="2">
        <v>25.913617389999999</v>
      </c>
    </row>
    <row r="2431" spans="1:28" x14ac:dyDescent="0.2">
      <c r="A2431" s="8">
        <v>4585</v>
      </c>
      <c r="B2431" s="5" t="s">
        <v>6614</v>
      </c>
      <c r="C2431" s="5" t="s">
        <v>8224</v>
      </c>
      <c r="D2431" s="5"/>
      <c r="E2431" s="5" t="s">
        <v>8225</v>
      </c>
      <c r="F2431" s="10">
        <v>1900</v>
      </c>
      <c r="G2431" s="10" t="s">
        <v>68</v>
      </c>
      <c r="H2431" s="10"/>
      <c r="I2431" s="10">
        <v>1300</v>
      </c>
      <c r="J2431" s="10" t="s">
        <v>17</v>
      </c>
      <c r="K2431" s="10"/>
      <c r="L2431" s="10" t="s">
        <v>18</v>
      </c>
      <c r="M2431" s="11">
        <v>1</v>
      </c>
      <c r="N2431" s="10">
        <v>1</v>
      </c>
      <c r="O2431" s="12" t="s">
        <v>8226</v>
      </c>
      <c r="P2431" s="11">
        <f ca="1">IFERROR(__xludf.DUMMYFUNCTION("COUNTA(SPLIT(Q2431,"" ""))"),141)</f>
        <v>141</v>
      </c>
      <c r="Q2431" s="11">
        <v>6</v>
      </c>
      <c r="R2431" s="11">
        <f ca="1">IFERROR(__xludf.DUMMYFUNCTION("COUNTA(SPLIT($Q2431,CHAR(10),FALSE))"),1)</f>
        <v>1</v>
      </c>
      <c r="S2431" s="2">
        <v>-1.3520333870000001</v>
      </c>
      <c r="T2431" s="2">
        <v>0.478229825</v>
      </c>
      <c r="U2431" s="2">
        <v>56.63</v>
      </c>
      <c r="V2431" s="2">
        <v>11.28</v>
      </c>
      <c r="W2431" s="2">
        <v>11.82</v>
      </c>
      <c r="X2431" s="2">
        <v>13</v>
      </c>
      <c r="Y2431" s="2">
        <v>8.4600000000000009</v>
      </c>
      <c r="Z2431" s="2">
        <v>0.26906000000000002</v>
      </c>
      <c r="AA2431" s="2">
        <v>0.30414999999999998</v>
      </c>
      <c r="AB2431" s="2">
        <v>9.6382018380000005</v>
      </c>
    </row>
    <row r="2432" spans="1:28" x14ac:dyDescent="0.2">
      <c r="A2432" s="8">
        <v>4586</v>
      </c>
      <c r="B2432" s="5" t="s">
        <v>685</v>
      </c>
      <c r="C2432" s="5" t="s">
        <v>8227</v>
      </c>
      <c r="D2432" s="5" t="s">
        <v>7792</v>
      </c>
      <c r="E2432" s="5" t="s">
        <v>8228</v>
      </c>
      <c r="F2432" s="10">
        <v>1899</v>
      </c>
      <c r="G2432" s="10" t="s">
        <v>68</v>
      </c>
      <c r="H2432" s="10"/>
      <c r="I2432" s="10">
        <v>1300</v>
      </c>
      <c r="J2432" s="10" t="s">
        <v>17</v>
      </c>
      <c r="K2432" s="10"/>
      <c r="L2432" s="10" t="s">
        <v>18</v>
      </c>
      <c r="M2432" s="11">
        <v>1</v>
      </c>
      <c r="N2432" s="10">
        <v>1</v>
      </c>
      <c r="O2432" s="12" t="s">
        <v>8229</v>
      </c>
      <c r="P2432" s="11">
        <f ca="1">IFERROR(__xludf.DUMMYFUNCTION("COUNTA(SPLIT(Q2432,"" ""))"),145)</f>
        <v>145</v>
      </c>
      <c r="Q2432" s="11">
        <v>5</v>
      </c>
      <c r="R2432" s="11">
        <f ca="1">IFERROR(__xludf.DUMMYFUNCTION("COUNTA(SPLIT($Q2432,CHAR(10),FALSE))"),1)</f>
        <v>1</v>
      </c>
      <c r="S2432" s="2">
        <v>-1.3399302340000001</v>
      </c>
      <c r="T2432" s="2">
        <v>0.46744321900000002</v>
      </c>
      <c r="U2432" s="2">
        <v>72.38</v>
      </c>
      <c r="V2432" s="2">
        <v>10.37</v>
      </c>
      <c r="W2432" s="2">
        <v>13.33</v>
      </c>
      <c r="X2432" s="2">
        <v>10</v>
      </c>
      <c r="Y2432" s="2">
        <v>8.1199999999999992</v>
      </c>
      <c r="Z2432" s="2">
        <v>0.23726</v>
      </c>
      <c r="AA2432" s="2">
        <v>0.28471000000000002</v>
      </c>
      <c r="AB2432" s="2">
        <v>6.9712021819999999</v>
      </c>
    </row>
    <row r="2433" spans="1:28" x14ac:dyDescent="0.2">
      <c r="A2433" s="8">
        <v>4587</v>
      </c>
      <c r="B2433" s="5" t="s">
        <v>8230</v>
      </c>
      <c r="C2433" s="5" t="s">
        <v>8231</v>
      </c>
      <c r="D2433" s="5" t="s">
        <v>8232</v>
      </c>
      <c r="E2433" s="5" t="s">
        <v>8233</v>
      </c>
      <c r="F2433" s="10">
        <v>1899</v>
      </c>
      <c r="G2433" s="10" t="s">
        <v>16</v>
      </c>
      <c r="H2433" s="10"/>
      <c r="I2433" s="10">
        <v>900</v>
      </c>
      <c r="J2433" s="10" t="s">
        <v>17</v>
      </c>
      <c r="K2433" s="10"/>
      <c r="L2433" s="10" t="s">
        <v>18</v>
      </c>
      <c r="M2433" s="11">
        <v>1</v>
      </c>
      <c r="N2433" s="10">
        <v>1</v>
      </c>
      <c r="O2433" s="12" t="s">
        <v>8234</v>
      </c>
      <c r="P2433" s="11">
        <f ca="1">IFERROR(__xludf.DUMMYFUNCTION("COUNTA(SPLIT(Q2433,"" ""))"),173)</f>
        <v>173</v>
      </c>
      <c r="Q2433" s="11">
        <v>10</v>
      </c>
      <c r="R2433" s="11">
        <f ca="1">IFERROR(__xludf.DUMMYFUNCTION("COUNTA(SPLIT($Q2433,CHAR(10),FALSE))"),2)</f>
        <v>2</v>
      </c>
      <c r="S2433" s="2">
        <v>-1.1609042300000001</v>
      </c>
      <c r="T2433" s="2">
        <v>0.45813713700000003</v>
      </c>
      <c r="U2433" s="2">
        <v>68.319999999999993</v>
      </c>
      <c r="V2433" s="2">
        <v>8.1</v>
      </c>
      <c r="W2433" s="2">
        <v>7.18</v>
      </c>
      <c r="X2433" s="2">
        <v>10</v>
      </c>
      <c r="Y2433" s="2">
        <v>6.57</v>
      </c>
      <c r="Z2433" s="2">
        <v>1.5350000000000001E-2</v>
      </c>
      <c r="AA2433" s="2">
        <v>2.1430000000000001E-2</v>
      </c>
      <c r="AB2433" s="2">
        <v>23.482914709999999</v>
      </c>
    </row>
    <row r="2434" spans="1:28" x14ac:dyDescent="0.2">
      <c r="A2434" s="8">
        <v>4589</v>
      </c>
      <c r="B2434" s="5" t="s">
        <v>8235</v>
      </c>
      <c r="C2434" s="5" t="s">
        <v>8236</v>
      </c>
      <c r="D2434" s="5" t="s">
        <v>8237</v>
      </c>
      <c r="E2434" s="5" t="s">
        <v>8238</v>
      </c>
      <c r="F2434" s="10">
        <v>1899</v>
      </c>
      <c r="G2434" s="10" t="s">
        <v>16</v>
      </c>
      <c r="H2434" s="10"/>
      <c r="I2434" s="10">
        <v>900</v>
      </c>
      <c r="J2434" s="10" t="s">
        <v>17</v>
      </c>
      <c r="K2434" s="10"/>
      <c r="L2434" s="10" t="s">
        <v>18</v>
      </c>
      <c r="M2434" s="11">
        <v>1</v>
      </c>
      <c r="N2434" s="10">
        <v>1</v>
      </c>
      <c r="O2434" s="12" t="s">
        <v>8239</v>
      </c>
      <c r="P2434" s="11">
        <f ca="1">IFERROR(__xludf.DUMMYFUNCTION("COUNTA(SPLIT(Q2434,"" ""))"),188)</f>
        <v>188</v>
      </c>
      <c r="Q2434" s="11">
        <v>10</v>
      </c>
      <c r="R2434" s="11">
        <f ca="1">IFERROR(__xludf.DUMMYFUNCTION("COUNTA(SPLIT($Q2434,CHAR(10),FALSE))"),3)</f>
        <v>3</v>
      </c>
      <c r="S2434" s="2">
        <v>-2.3372136330000002</v>
      </c>
      <c r="T2434" s="2">
        <v>0.49770446699999998</v>
      </c>
      <c r="U2434" s="2">
        <v>72.73</v>
      </c>
      <c r="V2434" s="2">
        <v>7.86</v>
      </c>
      <c r="W2434" s="2">
        <v>9.02</v>
      </c>
      <c r="X2434" s="2">
        <v>9</v>
      </c>
      <c r="Y2434" s="2">
        <v>6.82</v>
      </c>
      <c r="Z2434" s="2">
        <v>0.14441999999999999</v>
      </c>
      <c r="AA2434" s="2">
        <v>0.13558999999999999</v>
      </c>
      <c r="AB2434" s="2">
        <v>12.234922149999999</v>
      </c>
    </row>
    <row r="2435" spans="1:28" x14ac:dyDescent="0.2">
      <c r="A2435" s="8">
        <v>4590</v>
      </c>
      <c r="B2435" s="5" t="s">
        <v>8240</v>
      </c>
      <c r="C2435" s="5" t="s">
        <v>8241</v>
      </c>
      <c r="D2435" s="5" t="s">
        <v>2855</v>
      </c>
      <c r="E2435" s="5" t="s">
        <v>8242</v>
      </c>
      <c r="F2435" s="10">
        <v>1899</v>
      </c>
      <c r="G2435" s="10" t="s">
        <v>68</v>
      </c>
      <c r="H2435" s="10"/>
      <c r="I2435" s="10">
        <v>1500</v>
      </c>
      <c r="J2435" s="10" t="s">
        <v>17</v>
      </c>
      <c r="K2435" s="10"/>
      <c r="L2435" s="10" t="s">
        <v>18</v>
      </c>
      <c r="M2435" s="11">
        <v>1</v>
      </c>
      <c r="N2435" s="10">
        <v>1</v>
      </c>
      <c r="O2435" s="12" t="s">
        <v>8243</v>
      </c>
      <c r="P2435" s="11">
        <f ca="1">IFERROR(__xludf.DUMMYFUNCTION("COUNTA(SPLIT(Q2435,"" ""))"),180)</f>
        <v>180</v>
      </c>
      <c r="Q2435" s="11">
        <v>6</v>
      </c>
      <c r="R2435" s="11">
        <f ca="1">IFERROR(__xludf.DUMMYFUNCTION("COUNTA(SPLIT($Q2435,CHAR(10),FALSE))"),2)</f>
        <v>2</v>
      </c>
      <c r="S2435" s="2">
        <v>-2.5774820059999999</v>
      </c>
      <c r="T2435" s="2">
        <v>0.52792874400000001</v>
      </c>
      <c r="U2435" s="2">
        <v>53.33</v>
      </c>
      <c r="V2435" s="2">
        <v>13.36</v>
      </c>
      <c r="W2435" s="2">
        <v>14.19</v>
      </c>
      <c r="X2435" s="2">
        <v>13</v>
      </c>
      <c r="Y2435" s="2">
        <v>7.74</v>
      </c>
      <c r="Z2435" s="2">
        <v>0.11255</v>
      </c>
      <c r="AA2435" s="2">
        <v>0.11092</v>
      </c>
      <c r="AB2435" s="2">
        <v>8.3872055499999991</v>
      </c>
    </row>
    <row r="2436" spans="1:28" x14ac:dyDescent="0.2">
      <c r="A2436" s="8">
        <v>4591</v>
      </c>
      <c r="B2436" s="5" t="s">
        <v>8244</v>
      </c>
      <c r="C2436" s="5" t="s">
        <v>8245</v>
      </c>
      <c r="D2436" s="5" t="s">
        <v>7220</v>
      </c>
      <c r="E2436" s="5" t="s">
        <v>8246</v>
      </c>
      <c r="F2436" s="10">
        <v>1899</v>
      </c>
      <c r="G2436" s="10" t="s">
        <v>16</v>
      </c>
      <c r="H2436" s="10"/>
      <c r="I2436" s="10">
        <v>700</v>
      </c>
      <c r="J2436" s="10" t="s">
        <v>17</v>
      </c>
      <c r="K2436" s="10"/>
      <c r="L2436" s="10" t="s">
        <v>22</v>
      </c>
      <c r="M2436" s="11">
        <v>2</v>
      </c>
      <c r="N2436" s="10">
        <v>1.5</v>
      </c>
      <c r="O2436" s="12" t="s">
        <v>8247</v>
      </c>
      <c r="P2436" s="11">
        <f ca="1">IFERROR(__xludf.DUMMYFUNCTION("COUNTA(SPLIT(Q2436,"" ""))"),196)</f>
        <v>196</v>
      </c>
      <c r="Q2436" s="11">
        <v>13</v>
      </c>
      <c r="R2436" s="11">
        <f ca="1">IFERROR(__xludf.DUMMYFUNCTION("COUNTA(SPLIT($Q2436,CHAR(10),FALSE))"),4)</f>
        <v>4</v>
      </c>
      <c r="S2436" s="2">
        <v>-2.6258175189999999</v>
      </c>
      <c r="T2436" s="2">
        <v>0.58203176400000001</v>
      </c>
      <c r="U2436" s="2">
        <v>82.51</v>
      </c>
      <c r="V2436" s="2">
        <v>5.91</v>
      </c>
      <c r="W2436" s="2">
        <v>5.8</v>
      </c>
      <c r="X2436" s="2">
        <v>8</v>
      </c>
      <c r="Y2436" s="2">
        <v>6.82</v>
      </c>
      <c r="Z2436" s="2">
        <v>0.13314000000000001</v>
      </c>
      <c r="AA2436" s="2">
        <v>0.13156000000000001</v>
      </c>
      <c r="AB2436" s="2">
        <v>18.922847139999998</v>
      </c>
    </row>
    <row r="2437" spans="1:28" x14ac:dyDescent="0.2">
      <c r="A2437" s="8">
        <v>4595</v>
      </c>
      <c r="B2437" s="5" t="s">
        <v>8248</v>
      </c>
      <c r="C2437" s="5" t="s">
        <v>8249</v>
      </c>
      <c r="D2437" s="5"/>
      <c r="E2437" s="5" t="s">
        <v>8250</v>
      </c>
      <c r="F2437" s="10">
        <v>1899</v>
      </c>
      <c r="G2437" s="10" t="s">
        <v>16</v>
      </c>
      <c r="H2437" s="10"/>
      <c r="I2437" s="10">
        <v>1300</v>
      </c>
      <c r="J2437" s="10" t="s">
        <v>17</v>
      </c>
      <c r="K2437" s="10"/>
      <c r="L2437" s="10" t="s">
        <v>18</v>
      </c>
      <c r="M2437" s="11">
        <v>1</v>
      </c>
      <c r="N2437" s="10">
        <v>1</v>
      </c>
      <c r="O2437" s="12" t="s">
        <v>8251</v>
      </c>
      <c r="P2437" s="11">
        <f ca="1">IFERROR(__xludf.DUMMYFUNCTION("COUNTA(SPLIT(Q2437,"" ""))"),179)</f>
        <v>179</v>
      </c>
      <c r="Q2437" s="11">
        <v>7</v>
      </c>
      <c r="R2437" s="11">
        <f ca="1">IFERROR(__xludf.DUMMYFUNCTION("COUNTA(SPLIT($Q2437,CHAR(10),FALSE))"),1)</f>
        <v>1</v>
      </c>
      <c r="S2437" s="2">
        <v>-2.743860438</v>
      </c>
      <c r="T2437" s="2">
        <v>0.53351015400000001</v>
      </c>
      <c r="U2437" s="2">
        <v>44.44</v>
      </c>
      <c r="V2437" s="2">
        <v>13.45</v>
      </c>
      <c r="W2437" s="2">
        <v>14.41</v>
      </c>
      <c r="X2437" s="2">
        <v>15</v>
      </c>
      <c r="Y2437" s="2">
        <v>10.44</v>
      </c>
      <c r="Z2437" s="2">
        <v>0.33411999999999997</v>
      </c>
      <c r="AA2437" s="2">
        <v>0.32393</v>
      </c>
      <c r="AB2437" s="2">
        <v>1.4014951490000001</v>
      </c>
    </row>
    <row r="2438" spans="1:28" x14ac:dyDescent="0.2">
      <c r="A2438" s="8">
        <v>4596</v>
      </c>
      <c r="B2438" s="5" t="s">
        <v>7753</v>
      </c>
      <c r="C2438" s="5" t="s">
        <v>8252</v>
      </c>
      <c r="D2438" s="5"/>
      <c r="E2438" s="5" t="s">
        <v>8253</v>
      </c>
      <c r="F2438" s="10">
        <v>1899</v>
      </c>
      <c r="G2438" s="10" t="s">
        <v>16</v>
      </c>
      <c r="H2438" s="10"/>
      <c r="I2438" s="10">
        <v>700</v>
      </c>
      <c r="J2438" s="10" t="s">
        <v>17</v>
      </c>
      <c r="K2438" s="10"/>
      <c r="L2438" s="10" t="s">
        <v>18</v>
      </c>
      <c r="M2438" s="11">
        <v>1</v>
      </c>
      <c r="N2438" s="10">
        <v>1</v>
      </c>
      <c r="O2438" s="12" t="s">
        <v>8254</v>
      </c>
      <c r="P2438" s="11">
        <f ca="1">IFERROR(__xludf.DUMMYFUNCTION("COUNTA(SPLIT(Q2438,"" ""))"),154)</f>
        <v>154</v>
      </c>
      <c r="Q2438" s="11">
        <v>10</v>
      </c>
      <c r="R2438" s="11">
        <f ca="1">IFERROR(__xludf.DUMMYFUNCTION("COUNTA(SPLIT($Q2438,CHAR(10),FALSE))"),1)</f>
        <v>1</v>
      </c>
      <c r="S2438" s="2">
        <v>-0.72820173099999996</v>
      </c>
      <c r="T2438" s="2">
        <v>0.47227348699999999</v>
      </c>
      <c r="U2438" s="2">
        <v>75.12</v>
      </c>
      <c r="V2438" s="2">
        <v>7</v>
      </c>
      <c r="W2438" s="2">
        <v>5.54</v>
      </c>
      <c r="X2438" s="2">
        <v>9</v>
      </c>
      <c r="Y2438" s="2">
        <v>6.23</v>
      </c>
      <c r="Z2438" s="2">
        <v>0.19847000000000001</v>
      </c>
      <c r="AA2438" s="2">
        <v>0.22428000000000001</v>
      </c>
      <c r="AB2438" s="2">
        <v>21.802235360000001</v>
      </c>
    </row>
    <row r="2439" spans="1:28" x14ac:dyDescent="0.2">
      <c r="A2439" s="8">
        <v>4597</v>
      </c>
      <c r="B2439" s="5" t="s">
        <v>7753</v>
      </c>
      <c r="C2439" s="5" t="s">
        <v>8255</v>
      </c>
      <c r="D2439" s="5" t="s">
        <v>2855</v>
      </c>
      <c r="E2439" s="5" t="s">
        <v>8256</v>
      </c>
      <c r="F2439" s="10">
        <v>1899</v>
      </c>
      <c r="G2439" s="10" t="s">
        <v>16</v>
      </c>
      <c r="H2439" s="10"/>
      <c r="I2439" s="10">
        <v>1100</v>
      </c>
      <c r="J2439" s="10" t="s">
        <v>17</v>
      </c>
      <c r="K2439" s="10"/>
      <c r="L2439" s="10" t="s">
        <v>18</v>
      </c>
      <c r="M2439" s="11">
        <v>1</v>
      </c>
      <c r="N2439" s="10">
        <v>1</v>
      </c>
      <c r="O2439" s="12" t="s">
        <v>8257</v>
      </c>
      <c r="P2439" s="11">
        <f ca="1">IFERROR(__xludf.DUMMYFUNCTION("COUNTA(SPLIT(Q2439,"" ""))"),185)</f>
        <v>185</v>
      </c>
      <c r="Q2439" s="11">
        <v>7</v>
      </c>
      <c r="R2439" s="11">
        <f ca="1">IFERROR(__xludf.DUMMYFUNCTION("COUNTA(SPLIT($Q2439,CHAR(10),FALSE))"),1)</f>
        <v>1</v>
      </c>
      <c r="S2439" s="2">
        <v>-0.86067120500000005</v>
      </c>
      <c r="T2439" s="2">
        <v>0.47939215600000001</v>
      </c>
      <c r="U2439" s="2">
        <v>65.19</v>
      </c>
      <c r="V2439" s="2">
        <v>10.66</v>
      </c>
      <c r="W2439" s="2">
        <v>11.29</v>
      </c>
      <c r="X2439" s="2">
        <v>11</v>
      </c>
      <c r="Y2439" s="2">
        <v>7.78</v>
      </c>
      <c r="Z2439" s="2">
        <v>0.23894000000000001</v>
      </c>
      <c r="AA2439" s="2">
        <v>0.24468999999999999</v>
      </c>
      <c r="AB2439" s="2">
        <v>17.085237970000001</v>
      </c>
    </row>
    <row r="2440" spans="1:28" x14ac:dyDescent="0.2">
      <c r="A2440" s="8">
        <v>4599</v>
      </c>
      <c r="B2440" s="5" t="s">
        <v>6658</v>
      </c>
      <c r="C2440" s="5" t="s">
        <v>8258</v>
      </c>
      <c r="D2440" s="5" t="s">
        <v>7714</v>
      </c>
      <c r="E2440" s="5" t="s">
        <v>8259</v>
      </c>
      <c r="F2440" s="10">
        <v>1899</v>
      </c>
      <c r="G2440" s="10" t="s">
        <v>16</v>
      </c>
      <c r="H2440" s="10"/>
      <c r="I2440" s="10">
        <v>1100</v>
      </c>
      <c r="J2440" s="10" t="s">
        <v>17</v>
      </c>
      <c r="K2440" s="10"/>
      <c r="L2440" s="10" t="s">
        <v>22</v>
      </c>
      <c r="M2440" s="11">
        <v>2</v>
      </c>
      <c r="N2440" s="10">
        <v>2</v>
      </c>
      <c r="O2440" s="12" t="s">
        <v>8260</v>
      </c>
      <c r="P2440" s="11">
        <f ca="1">IFERROR(__xludf.DUMMYFUNCTION("COUNTA(SPLIT(Q2440,"" ""))"),197)</f>
        <v>197</v>
      </c>
      <c r="Q2440" s="11">
        <v>7</v>
      </c>
      <c r="R2440" s="11">
        <f ca="1">IFERROR(__xludf.DUMMYFUNCTION("COUNTA(SPLIT($Q2440,CHAR(10),FALSE))"),1)</f>
        <v>1</v>
      </c>
      <c r="S2440" s="2">
        <v>-1.9089882920000001</v>
      </c>
      <c r="T2440" s="2">
        <v>0.44999749700000002</v>
      </c>
      <c r="U2440" s="2">
        <v>77.489999999999995</v>
      </c>
      <c r="V2440" s="2">
        <v>8.57</v>
      </c>
      <c r="W2440" s="2">
        <v>9.07</v>
      </c>
      <c r="X2440" s="2">
        <v>9</v>
      </c>
      <c r="Y2440" s="2">
        <v>7.02</v>
      </c>
      <c r="Z2440" s="2">
        <v>0.19694</v>
      </c>
      <c r="AA2440" s="2">
        <v>0.20036999999999999</v>
      </c>
      <c r="AB2440" s="2">
        <v>14.830015469999999</v>
      </c>
    </row>
    <row r="2441" spans="1:28" x14ac:dyDescent="0.2">
      <c r="A2441" s="8">
        <v>4600</v>
      </c>
      <c r="B2441" s="5" t="s">
        <v>8261</v>
      </c>
      <c r="C2441" s="5" t="s">
        <v>8262</v>
      </c>
      <c r="D2441" s="5" t="s">
        <v>7714</v>
      </c>
      <c r="E2441" s="5" t="s">
        <v>8263</v>
      </c>
      <c r="F2441" s="10">
        <v>1899</v>
      </c>
      <c r="G2441" s="10" t="s">
        <v>16</v>
      </c>
      <c r="H2441" s="10"/>
      <c r="I2441" s="10">
        <v>1100</v>
      </c>
      <c r="J2441" s="10" t="s">
        <v>17</v>
      </c>
      <c r="K2441" s="10"/>
      <c r="L2441" s="10" t="s">
        <v>22</v>
      </c>
      <c r="M2441" s="11">
        <v>2</v>
      </c>
      <c r="N2441" s="10">
        <v>2</v>
      </c>
      <c r="O2441" s="12" t="s">
        <v>8264</v>
      </c>
      <c r="P2441" s="11">
        <f ca="1">IFERROR(__xludf.DUMMYFUNCTION("COUNTA(SPLIT(Q2441,"" ""))"),162)</f>
        <v>162</v>
      </c>
      <c r="Q2441" s="11">
        <v>7</v>
      </c>
      <c r="R2441" s="11">
        <f ca="1">IFERROR(__xludf.DUMMYFUNCTION("COUNTA(SPLIT($Q2441,CHAR(10),FALSE))"),1)</f>
        <v>1</v>
      </c>
      <c r="S2441" s="2">
        <v>-0.36679525899999998</v>
      </c>
      <c r="T2441" s="2">
        <v>0.47992211299999998</v>
      </c>
      <c r="U2441" s="2">
        <v>74.2</v>
      </c>
      <c r="V2441" s="2">
        <v>8.66</v>
      </c>
      <c r="W2441" s="2">
        <v>10.119999999999999</v>
      </c>
      <c r="X2441" s="2">
        <v>8</v>
      </c>
      <c r="Y2441" s="2">
        <v>7.42</v>
      </c>
      <c r="Z2441" s="2">
        <v>0.11088000000000001</v>
      </c>
      <c r="AA2441" s="2">
        <v>0.11595</v>
      </c>
      <c r="AB2441" s="2">
        <v>12.99959555</v>
      </c>
    </row>
    <row r="2442" spans="1:28" x14ac:dyDescent="0.2">
      <c r="A2442" s="8">
        <v>4601</v>
      </c>
      <c r="B2442" s="5" t="s">
        <v>8265</v>
      </c>
      <c r="C2442" s="5" t="s">
        <v>8266</v>
      </c>
      <c r="D2442" s="5"/>
      <c r="E2442" s="5" t="s">
        <v>8267</v>
      </c>
      <c r="F2442" s="10">
        <v>1899</v>
      </c>
      <c r="G2442" s="10" t="s">
        <v>68</v>
      </c>
      <c r="H2442" s="10"/>
      <c r="I2442" s="10">
        <v>1300</v>
      </c>
      <c r="J2442" s="10" t="s">
        <v>17</v>
      </c>
      <c r="K2442" s="10"/>
      <c r="L2442" s="10" t="s">
        <v>22</v>
      </c>
      <c r="M2442" s="11">
        <v>2</v>
      </c>
      <c r="N2442" s="10">
        <v>1.5</v>
      </c>
      <c r="O2442" s="12" t="s">
        <v>8268</v>
      </c>
      <c r="P2442" s="11">
        <f ca="1">IFERROR(__xludf.DUMMYFUNCTION("COUNTA(SPLIT(Q2442,"" ""))"),176)</f>
        <v>176</v>
      </c>
      <c r="Q2442" s="11">
        <v>7</v>
      </c>
      <c r="R2442" s="11">
        <f ca="1">IFERROR(__xludf.DUMMYFUNCTION("COUNTA(SPLIT($Q2442,CHAR(10),FALSE))"),1)</f>
        <v>1</v>
      </c>
      <c r="S2442" s="2">
        <v>-3.3204285250000001</v>
      </c>
      <c r="T2442" s="2">
        <v>0.57659123800000001</v>
      </c>
      <c r="U2442" s="2">
        <v>39.03</v>
      </c>
      <c r="V2442" s="2">
        <v>14.06</v>
      </c>
      <c r="W2442" s="2">
        <v>14.65</v>
      </c>
      <c r="X2442" s="2">
        <v>15</v>
      </c>
      <c r="Y2442" s="2">
        <v>9.2799999999999994</v>
      </c>
      <c r="Z2442" s="2">
        <v>0.32723000000000002</v>
      </c>
      <c r="AA2442" s="2">
        <v>0.32723000000000002</v>
      </c>
      <c r="AB2442" s="2">
        <v>8.3866638069999997</v>
      </c>
    </row>
    <row r="2443" spans="1:28" x14ac:dyDescent="0.2">
      <c r="A2443" s="8">
        <v>4602</v>
      </c>
      <c r="B2443" s="5" t="s">
        <v>6614</v>
      </c>
      <c r="C2443" s="5" t="s">
        <v>8269</v>
      </c>
      <c r="D2443" s="5"/>
      <c r="E2443" s="5" t="s">
        <v>8270</v>
      </c>
      <c r="F2443" s="10">
        <v>1899</v>
      </c>
      <c r="G2443" s="10" t="s">
        <v>68</v>
      </c>
      <c r="H2443" s="10"/>
      <c r="I2443" s="10">
        <v>1100</v>
      </c>
      <c r="J2443" s="10" t="s">
        <v>17</v>
      </c>
      <c r="K2443" s="10"/>
      <c r="L2443" s="10" t="s">
        <v>18</v>
      </c>
      <c r="M2443" s="11">
        <v>1</v>
      </c>
      <c r="N2443" s="10">
        <v>1</v>
      </c>
      <c r="O2443" s="12" t="s">
        <v>8271</v>
      </c>
      <c r="P2443" s="11">
        <f ca="1">IFERROR(__xludf.DUMMYFUNCTION("COUNTA(SPLIT(Q2443,"" ""))"),180)</f>
        <v>180</v>
      </c>
      <c r="Q2443" s="11">
        <v>8</v>
      </c>
      <c r="R2443" s="11">
        <f ca="1">IFERROR(__xludf.DUMMYFUNCTION("COUNTA(SPLIT($Q2443,CHAR(10),FALSE))"),1)</f>
        <v>1</v>
      </c>
      <c r="S2443" s="2">
        <v>-2.4930562360000001</v>
      </c>
      <c r="T2443" s="2">
        <v>0.49787562499999999</v>
      </c>
      <c r="U2443" s="2">
        <v>62.27</v>
      </c>
      <c r="V2443" s="2">
        <v>10.16</v>
      </c>
      <c r="W2443" s="2">
        <v>10.06</v>
      </c>
      <c r="X2443" s="2">
        <v>12</v>
      </c>
      <c r="Y2443" s="2">
        <v>8.17</v>
      </c>
      <c r="Z2443" s="2">
        <v>0.18154999999999999</v>
      </c>
      <c r="AA2443" s="2">
        <v>0.17841000000000001</v>
      </c>
      <c r="AB2443" s="2">
        <v>14.26947169</v>
      </c>
    </row>
    <row r="2444" spans="1:28" x14ac:dyDescent="0.2">
      <c r="A2444" s="8">
        <v>4604</v>
      </c>
      <c r="B2444" s="5" t="s">
        <v>685</v>
      </c>
      <c r="C2444" s="5" t="s">
        <v>8272</v>
      </c>
      <c r="D2444" s="5" t="s">
        <v>8273</v>
      </c>
      <c r="E2444" s="5" t="s">
        <v>8274</v>
      </c>
      <c r="F2444" s="10">
        <v>1898</v>
      </c>
      <c r="G2444" s="10" t="s">
        <v>68</v>
      </c>
      <c r="H2444" s="10"/>
      <c r="I2444" s="10">
        <v>1100</v>
      </c>
      <c r="J2444" s="10" t="s">
        <v>17</v>
      </c>
      <c r="K2444" s="10"/>
      <c r="L2444" s="10" t="s">
        <v>22</v>
      </c>
      <c r="M2444" s="11">
        <v>2</v>
      </c>
      <c r="N2444" s="10">
        <v>1.5</v>
      </c>
      <c r="O2444" s="12" t="s">
        <v>8275</v>
      </c>
      <c r="P2444" s="11">
        <f ca="1">IFERROR(__xludf.DUMMYFUNCTION("COUNTA(SPLIT(Q2444,"" ""))"),197)</f>
        <v>197</v>
      </c>
      <c r="Q2444" s="11">
        <v>7</v>
      </c>
      <c r="R2444" s="11">
        <f ca="1">IFERROR(__xludf.DUMMYFUNCTION("COUNTA(SPLIT($Q2444,CHAR(10),FALSE))"),2)</f>
        <v>2</v>
      </c>
      <c r="S2444" s="2">
        <v>-1.5597784939999999</v>
      </c>
      <c r="T2444" s="2">
        <v>0.52967680699999997</v>
      </c>
      <c r="U2444" s="2">
        <v>52.32</v>
      </c>
      <c r="V2444" s="2">
        <v>13.13</v>
      </c>
      <c r="W2444" s="2">
        <v>14.28</v>
      </c>
      <c r="X2444" s="2">
        <v>13</v>
      </c>
      <c r="Y2444" s="2">
        <v>8.19</v>
      </c>
      <c r="Z2444" s="2">
        <v>0.18795000000000001</v>
      </c>
      <c r="AA2444" s="2">
        <v>0.17879</v>
      </c>
      <c r="AB2444" s="2">
        <v>11.139864709999999</v>
      </c>
    </row>
    <row r="2445" spans="1:28" x14ac:dyDescent="0.2">
      <c r="A2445" s="8">
        <v>4605</v>
      </c>
      <c r="B2445" s="5" t="s">
        <v>685</v>
      </c>
      <c r="C2445" s="5" t="s">
        <v>8276</v>
      </c>
      <c r="D2445" s="5" t="s">
        <v>8277</v>
      </c>
      <c r="E2445" s="5" t="s">
        <v>8278</v>
      </c>
      <c r="F2445" s="10">
        <v>1898</v>
      </c>
      <c r="G2445" s="10" t="s">
        <v>68</v>
      </c>
      <c r="H2445" s="10"/>
      <c r="I2445" s="10">
        <v>1300</v>
      </c>
      <c r="J2445" s="10" t="s">
        <v>17</v>
      </c>
      <c r="K2445" s="10"/>
      <c r="L2445" s="10" t="s">
        <v>18</v>
      </c>
      <c r="M2445" s="11">
        <v>1</v>
      </c>
      <c r="N2445" s="10">
        <v>1</v>
      </c>
      <c r="O2445" s="12" t="s">
        <v>8279</v>
      </c>
      <c r="P2445" s="11">
        <f ca="1">IFERROR(__xludf.DUMMYFUNCTION("COUNTA(SPLIT(Q2445,"" ""))"),152)</f>
        <v>152</v>
      </c>
      <c r="Q2445" s="11">
        <v>6</v>
      </c>
      <c r="R2445" s="11">
        <f ca="1">IFERROR(__xludf.DUMMYFUNCTION("COUNTA(SPLIT($Q2445,CHAR(10),FALSE))"),3)</f>
        <v>3</v>
      </c>
      <c r="S2445" s="2">
        <v>-0.80053551199999995</v>
      </c>
      <c r="T2445" s="2">
        <v>0.48622205899999998</v>
      </c>
      <c r="U2445" s="2">
        <v>52.35</v>
      </c>
      <c r="V2445" s="2">
        <v>12.38</v>
      </c>
      <c r="W2445" s="2">
        <v>13.24</v>
      </c>
      <c r="X2445" s="2">
        <v>13</v>
      </c>
      <c r="Y2445" s="2">
        <v>8.2799999999999994</v>
      </c>
      <c r="Z2445" s="2">
        <v>0.14026</v>
      </c>
      <c r="AA2445" s="2">
        <v>0.14308000000000001</v>
      </c>
      <c r="AB2445" s="2">
        <v>14.096703959999999</v>
      </c>
    </row>
    <row r="2446" spans="1:28" x14ac:dyDescent="0.2">
      <c r="A2446" s="8">
        <v>4606</v>
      </c>
      <c r="B2446" s="5" t="s">
        <v>685</v>
      </c>
      <c r="C2446" s="5" t="s">
        <v>8272</v>
      </c>
      <c r="D2446" s="5" t="s">
        <v>8277</v>
      </c>
      <c r="E2446" s="5" t="s">
        <v>8278</v>
      </c>
      <c r="F2446" s="10">
        <v>1898</v>
      </c>
      <c r="G2446" s="10" t="s">
        <v>68</v>
      </c>
      <c r="H2446" s="10"/>
      <c r="I2446" s="10">
        <v>1100</v>
      </c>
      <c r="J2446" s="10" t="s">
        <v>17</v>
      </c>
      <c r="K2446" s="10"/>
      <c r="L2446" s="10" t="s">
        <v>18</v>
      </c>
      <c r="M2446" s="11">
        <v>1</v>
      </c>
      <c r="N2446" s="10">
        <v>1</v>
      </c>
      <c r="O2446" s="12" t="s">
        <v>8280</v>
      </c>
      <c r="P2446" s="11">
        <f ca="1">IFERROR(__xludf.DUMMYFUNCTION("COUNTA(SPLIT(Q2446,"" ""))"),159)</f>
        <v>159</v>
      </c>
      <c r="Q2446" s="11">
        <v>4</v>
      </c>
      <c r="R2446" s="11">
        <f ca="1">IFERROR(__xludf.DUMMYFUNCTION("COUNTA(SPLIT($Q2446,CHAR(10),FALSE))"),1)</f>
        <v>1</v>
      </c>
      <c r="S2446" s="2">
        <v>-0.275191768</v>
      </c>
      <c r="T2446" s="2">
        <v>0.475503228</v>
      </c>
      <c r="U2446" s="2">
        <v>49.38</v>
      </c>
      <c r="V2446" s="2">
        <v>16.309999999999999</v>
      </c>
      <c r="W2446" s="2">
        <v>17.41</v>
      </c>
      <c r="X2446" s="2">
        <v>9</v>
      </c>
      <c r="Y2446" s="2">
        <v>7</v>
      </c>
      <c r="Z2446" s="2">
        <v>0.20029</v>
      </c>
      <c r="AA2446" s="2">
        <v>0.22078999999999999</v>
      </c>
      <c r="AB2446" s="2">
        <v>24.435038389999999</v>
      </c>
    </row>
    <row r="2447" spans="1:28" x14ac:dyDescent="0.2">
      <c r="A2447" s="8">
        <v>4607</v>
      </c>
      <c r="B2447" s="5" t="s">
        <v>685</v>
      </c>
      <c r="C2447" s="5" t="s">
        <v>8281</v>
      </c>
      <c r="D2447" s="5" t="s">
        <v>8282</v>
      </c>
      <c r="E2447" s="5" t="s">
        <v>8283</v>
      </c>
      <c r="F2447" s="10">
        <v>1898</v>
      </c>
      <c r="G2447" s="10" t="s">
        <v>68</v>
      </c>
      <c r="H2447" s="10"/>
      <c r="I2447" s="10">
        <v>1100</v>
      </c>
      <c r="J2447" s="10" t="s">
        <v>51</v>
      </c>
      <c r="K2447" s="10"/>
      <c r="L2447" s="10" t="s">
        <v>22</v>
      </c>
      <c r="M2447" s="11">
        <v>2</v>
      </c>
      <c r="N2447" s="10">
        <v>2</v>
      </c>
      <c r="O2447" s="12" t="s">
        <v>8284</v>
      </c>
      <c r="P2447" s="11">
        <f ca="1">IFERROR(__xludf.DUMMYFUNCTION("COUNTA(SPLIT(Q2447,"" ""))"),176)</f>
        <v>176</v>
      </c>
      <c r="Q2447" s="11">
        <v>7</v>
      </c>
      <c r="R2447" s="11">
        <f ca="1">IFERROR(__xludf.DUMMYFUNCTION("COUNTA(SPLIT($Q2447,CHAR(10),FALSE))"),1)</f>
        <v>1</v>
      </c>
      <c r="S2447" s="2">
        <v>-1.4797722550000001</v>
      </c>
      <c r="T2447" s="2">
        <v>0.50447176100000002</v>
      </c>
      <c r="U2447" s="2">
        <v>53.45</v>
      </c>
      <c r="V2447" s="2">
        <v>12.05</v>
      </c>
      <c r="W2447" s="2">
        <v>13.18</v>
      </c>
      <c r="X2447" s="2">
        <v>14</v>
      </c>
      <c r="Y2447" s="2">
        <v>9.01</v>
      </c>
      <c r="Z2447" s="2">
        <v>0.24771000000000001</v>
      </c>
      <c r="AA2447" s="2">
        <v>0.25438</v>
      </c>
      <c r="AB2447" s="2">
        <v>10.4617231</v>
      </c>
    </row>
    <row r="2448" spans="1:28" x14ac:dyDescent="0.2">
      <c r="A2448" s="8">
        <v>4608</v>
      </c>
      <c r="B2448" s="5" t="s">
        <v>685</v>
      </c>
      <c r="C2448" s="5" t="s">
        <v>8276</v>
      </c>
      <c r="D2448" s="5" t="s">
        <v>8282</v>
      </c>
      <c r="E2448" s="5" t="s">
        <v>8283</v>
      </c>
      <c r="F2448" s="10">
        <v>1898</v>
      </c>
      <c r="G2448" s="10" t="s">
        <v>68</v>
      </c>
      <c r="H2448" s="10"/>
      <c r="I2448" s="10">
        <v>1300</v>
      </c>
      <c r="J2448" s="10" t="s">
        <v>17</v>
      </c>
      <c r="K2448" s="10"/>
      <c r="L2448" s="10" t="s">
        <v>22</v>
      </c>
      <c r="M2448" s="11">
        <v>2</v>
      </c>
      <c r="N2448" s="10">
        <v>1.5</v>
      </c>
      <c r="O2448" s="12" t="s">
        <v>8285</v>
      </c>
      <c r="P2448" s="11">
        <f ca="1">IFERROR(__xludf.DUMMYFUNCTION("COUNTA(SPLIT(Q2448,"" ""))"),195)</f>
        <v>195</v>
      </c>
      <c r="Q2448" s="11">
        <v>8</v>
      </c>
      <c r="R2448" s="11">
        <f ca="1">IFERROR(__xludf.DUMMYFUNCTION("COUNTA(SPLIT($Q2448,CHAR(10),FALSE))"),2)</f>
        <v>2</v>
      </c>
      <c r="S2448" s="2">
        <v>-1.286254435</v>
      </c>
      <c r="T2448" s="2">
        <v>0.46257726700000001</v>
      </c>
      <c r="U2448" s="2">
        <v>55.16</v>
      </c>
      <c r="V2448" s="2">
        <v>11.68</v>
      </c>
      <c r="W2448" s="2">
        <v>12.42</v>
      </c>
      <c r="X2448" s="2">
        <v>12</v>
      </c>
      <c r="Y2448" s="2">
        <v>7.5</v>
      </c>
      <c r="Z2448" s="2">
        <v>0.18514</v>
      </c>
      <c r="AA2448" s="2">
        <v>0.1598</v>
      </c>
      <c r="AB2448" s="2">
        <v>17.747324320000001</v>
      </c>
    </row>
    <row r="2449" spans="1:28" x14ac:dyDescent="0.2">
      <c r="A2449" s="8">
        <v>4609</v>
      </c>
      <c r="B2449" s="5" t="s">
        <v>685</v>
      </c>
      <c r="C2449" s="5" t="s">
        <v>8286</v>
      </c>
      <c r="D2449" s="5" t="s">
        <v>8282</v>
      </c>
      <c r="E2449" s="5" t="s">
        <v>8283</v>
      </c>
      <c r="F2449" s="10">
        <v>1898</v>
      </c>
      <c r="G2449" s="10" t="s">
        <v>68</v>
      </c>
      <c r="H2449" s="10"/>
      <c r="I2449" s="10">
        <v>1100</v>
      </c>
      <c r="J2449" s="10" t="s">
        <v>17</v>
      </c>
      <c r="K2449" s="10"/>
      <c r="L2449" s="10" t="s">
        <v>18</v>
      </c>
      <c r="M2449" s="11">
        <v>1</v>
      </c>
      <c r="N2449" s="10">
        <v>1</v>
      </c>
      <c r="O2449" s="12" t="s">
        <v>8287</v>
      </c>
      <c r="P2449" s="11">
        <f ca="1">IFERROR(__xludf.DUMMYFUNCTION("COUNTA(SPLIT(Q2449,"" ""))"),175)</f>
        <v>175</v>
      </c>
      <c r="Q2449" s="11">
        <v>8</v>
      </c>
      <c r="R2449" s="11">
        <f ca="1">IFERROR(__xludf.DUMMYFUNCTION("COUNTA(SPLIT($Q2449,CHAR(10),FALSE))"),3)</f>
        <v>3</v>
      </c>
      <c r="S2449" s="2">
        <v>-0.64128452599999997</v>
      </c>
      <c r="T2449" s="2">
        <v>0.47316514399999998</v>
      </c>
      <c r="U2449" s="2">
        <v>56.28</v>
      </c>
      <c r="V2449" s="2">
        <v>10.91</v>
      </c>
      <c r="W2449" s="2">
        <v>12.15</v>
      </c>
      <c r="X2449" s="2">
        <v>12</v>
      </c>
      <c r="Y2449" s="2">
        <v>9.64</v>
      </c>
      <c r="Z2449" s="2">
        <v>0.12994</v>
      </c>
      <c r="AA2449" s="2">
        <v>0.13433</v>
      </c>
      <c r="AB2449" s="2">
        <v>9.9099034059999997</v>
      </c>
    </row>
    <row r="2450" spans="1:28" x14ac:dyDescent="0.2">
      <c r="A2450" s="8">
        <v>4610</v>
      </c>
      <c r="B2450" s="5" t="s">
        <v>685</v>
      </c>
      <c r="C2450" s="5" t="s">
        <v>8276</v>
      </c>
      <c r="D2450" s="5" t="s">
        <v>8288</v>
      </c>
      <c r="E2450" s="5" t="s">
        <v>8289</v>
      </c>
      <c r="F2450" s="10">
        <v>1898</v>
      </c>
      <c r="G2450" s="10" t="s">
        <v>68</v>
      </c>
      <c r="H2450" s="10"/>
      <c r="I2450" s="10">
        <v>1100</v>
      </c>
      <c r="J2450" s="10" t="s">
        <v>17</v>
      </c>
      <c r="K2450" s="10"/>
      <c r="L2450" s="10" t="s">
        <v>22</v>
      </c>
      <c r="M2450" s="11">
        <v>2</v>
      </c>
      <c r="N2450" s="10">
        <v>1.5</v>
      </c>
      <c r="O2450" s="12" t="s">
        <v>8290</v>
      </c>
      <c r="P2450" s="11">
        <f ca="1">IFERROR(__xludf.DUMMYFUNCTION("COUNTA(SPLIT(Q2450,"" ""))"),196)</f>
        <v>196</v>
      </c>
      <c r="Q2450" s="11">
        <v>5</v>
      </c>
      <c r="R2450" s="11">
        <f ca="1">IFERROR(__xludf.DUMMYFUNCTION("COUNTA(SPLIT($Q2450,CHAR(10),FALSE))"),1)</f>
        <v>1</v>
      </c>
      <c r="S2450" s="2">
        <v>-1.127962135</v>
      </c>
      <c r="T2450" s="2">
        <v>0.46858818200000002</v>
      </c>
      <c r="U2450" s="2">
        <v>47.89</v>
      </c>
      <c r="V2450" s="2">
        <v>16.37</v>
      </c>
      <c r="W2450" s="2">
        <v>19.21</v>
      </c>
      <c r="X2450" s="2">
        <v>15</v>
      </c>
      <c r="Y2450" s="2">
        <v>7.92</v>
      </c>
      <c r="Z2450" s="2">
        <v>0.22525999999999999</v>
      </c>
      <c r="AA2450" s="2">
        <v>0.19958999999999999</v>
      </c>
      <c r="AB2450" s="2">
        <v>21.645085170000002</v>
      </c>
    </row>
    <row r="2451" spans="1:28" x14ac:dyDescent="0.2">
      <c r="A2451" s="8">
        <v>4611</v>
      </c>
      <c r="B2451" s="5" t="s">
        <v>685</v>
      </c>
      <c r="C2451" s="5" t="s">
        <v>8291</v>
      </c>
      <c r="D2451" s="5" t="s">
        <v>8288</v>
      </c>
      <c r="E2451" s="5" t="s">
        <v>8289</v>
      </c>
      <c r="F2451" s="10">
        <v>1898</v>
      </c>
      <c r="G2451" s="10" t="s">
        <v>68</v>
      </c>
      <c r="H2451" s="10"/>
      <c r="I2451" s="10">
        <v>1100</v>
      </c>
      <c r="J2451" s="10" t="s">
        <v>17</v>
      </c>
      <c r="K2451" s="10"/>
      <c r="L2451" s="10" t="s">
        <v>18</v>
      </c>
      <c r="M2451" s="11">
        <v>1</v>
      </c>
      <c r="N2451" s="10">
        <v>1</v>
      </c>
      <c r="O2451" s="12" t="s">
        <v>8292</v>
      </c>
      <c r="P2451" s="11">
        <f ca="1">IFERROR(__xludf.DUMMYFUNCTION("COUNTA(SPLIT(Q2451,"" ""))"),167)</f>
        <v>167</v>
      </c>
      <c r="Q2451" s="11">
        <v>8</v>
      </c>
      <c r="R2451" s="11">
        <f ca="1">IFERROR(__xludf.DUMMYFUNCTION("COUNTA(SPLIT($Q2451,CHAR(10),FALSE))"),3)</f>
        <v>3</v>
      </c>
      <c r="S2451" s="2">
        <v>0.28155971499999999</v>
      </c>
      <c r="T2451" s="2">
        <v>0.50373136799999996</v>
      </c>
      <c r="U2451" s="2">
        <v>73.3</v>
      </c>
      <c r="V2451" s="2">
        <v>8.32</v>
      </c>
      <c r="W2451" s="2">
        <v>9.57</v>
      </c>
      <c r="X2451" s="2">
        <v>10</v>
      </c>
      <c r="Y2451" s="2">
        <v>7.29</v>
      </c>
      <c r="Z2451" s="2">
        <v>0.21833</v>
      </c>
      <c r="AA2451" s="2">
        <v>0.22691</v>
      </c>
      <c r="AB2451" s="2">
        <v>16.572700879999999</v>
      </c>
    </row>
    <row r="2452" spans="1:28" x14ac:dyDescent="0.2">
      <c r="A2452" s="8">
        <v>4612</v>
      </c>
      <c r="B2452" s="5" t="s">
        <v>685</v>
      </c>
      <c r="C2452" s="5" t="s">
        <v>8293</v>
      </c>
      <c r="D2452" s="5" t="s">
        <v>8288</v>
      </c>
      <c r="E2452" s="5" t="s">
        <v>8289</v>
      </c>
      <c r="F2452" s="10">
        <v>1898</v>
      </c>
      <c r="G2452" s="10" t="s">
        <v>68</v>
      </c>
      <c r="H2452" s="10"/>
      <c r="I2452" s="10">
        <v>1300</v>
      </c>
      <c r="J2452" s="10" t="s">
        <v>17</v>
      </c>
      <c r="K2452" s="10"/>
      <c r="L2452" s="10" t="s">
        <v>22</v>
      </c>
      <c r="M2452" s="11">
        <v>2</v>
      </c>
      <c r="N2452" s="10">
        <v>1.5</v>
      </c>
      <c r="O2452" s="12" t="s">
        <v>8294</v>
      </c>
      <c r="P2452" s="11">
        <f ca="1">IFERROR(__xludf.DUMMYFUNCTION("COUNTA(SPLIT(Q2452,"" ""))"),168)</f>
        <v>168</v>
      </c>
      <c r="Q2452" s="11">
        <v>5</v>
      </c>
      <c r="R2452" s="11">
        <f ca="1">IFERROR(__xludf.DUMMYFUNCTION("COUNTA(SPLIT($Q2452,CHAR(10),FALSE))"),2)</f>
        <v>2</v>
      </c>
      <c r="S2452" s="2">
        <v>-1.1908753599999999</v>
      </c>
      <c r="T2452" s="2">
        <v>0.45365650099999999</v>
      </c>
      <c r="U2452" s="2">
        <v>54.87</v>
      </c>
      <c r="V2452" s="2">
        <v>14.1</v>
      </c>
      <c r="W2452" s="2">
        <v>16.579999999999998</v>
      </c>
      <c r="X2452" s="2">
        <v>13</v>
      </c>
      <c r="Y2452" s="2">
        <v>9.2100000000000009</v>
      </c>
      <c r="Z2452" s="2">
        <v>0.30541000000000001</v>
      </c>
      <c r="AA2452" s="2">
        <v>0.30974000000000002</v>
      </c>
      <c r="AB2452" s="2">
        <v>12.751051179999999</v>
      </c>
    </row>
    <row r="2453" spans="1:28" x14ac:dyDescent="0.2">
      <c r="A2453" s="8">
        <v>4613</v>
      </c>
      <c r="B2453" s="5" t="s">
        <v>685</v>
      </c>
      <c r="C2453" s="5" t="s">
        <v>8295</v>
      </c>
      <c r="D2453" s="5" t="s">
        <v>8296</v>
      </c>
      <c r="E2453" s="5" t="s">
        <v>8297</v>
      </c>
      <c r="F2453" s="10">
        <v>1898</v>
      </c>
      <c r="G2453" s="10" t="s">
        <v>68</v>
      </c>
      <c r="H2453" s="10"/>
      <c r="I2453" s="10">
        <v>1100</v>
      </c>
      <c r="J2453" s="10" t="s">
        <v>51</v>
      </c>
      <c r="K2453" s="10"/>
      <c r="L2453" s="10" t="s">
        <v>22</v>
      </c>
      <c r="M2453" s="11">
        <v>2</v>
      </c>
      <c r="N2453" s="10">
        <v>1.5</v>
      </c>
      <c r="O2453" s="12" t="s">
        <v>8298</v>
      </c>
      <c r="P2453" s="11">
        <f ca="1">IFERROR(__xludf.DUMMYFUNCTION("COUNTA(SPLIT(Q2453,"" ""))"),144)</f>
        <v>144</v>
      </c>
      <c r="Q2453" s="11">
        <v>7</v>
      </c>
      <c r="R2453" s="11">
        <f ca="1">IFERROR(__xludf.DUMMYFUNCTION("COUNTA(SPLIT($Q2453,CHAR(10),FALSE))"),2)</f>
        <v>2</v>
      </c>
      <c r="S2453" s="2">
        <v>-1.655468725</v>
      </c>
      <c r="T2453" s="2">
        <v>0.49849296999999998</v>
      </c>
      <c r="U2453" s="2">
        <v>55.82</v>
      </c>
      <c r="V2453" s="2">
        <v>11.52</v>
      </c>
      <c r="W2453" s="2">
        <v>12.05</v>
      </c>
      <c r="X2453" s="2">
        <v>12</v>
      </c>
      <c r="Y2453" s="2">
        <v>8.6300000000000008</v>
      </c>
      <c r="Z2453" s="2">
        <v>0.14806</v>
      </c>
      <c r="AA2453" s="2">
        <v>0.17835999999999999</v>
      </c>
      <c r="AB2453" s="2">
        <v>6.5284419250000001</v>
      </c>
    </row>
    <row r="2454" spans="1:28" x14ac:dyDescent="0.2">
      <c r="A2454" s="8">
        <v>4614</v>
      </c>
      <c r="B2454" s="5" t="s">
        <v>685</v>
      </c>
      <c r="C2454" s="5" t="s">
        <v>8276</v>
      </c>
      <c r="D2454" s="5" t="s">
        <v>8296</v>
      </c>
      <c r="E2454" s="5" t="s">
        <v>8299</v>
      </c>
      <c r="F2454" s="10">
        <v>1898</v>
      </c>
      <c r="G2454" s="10" t="s">
        <v>68</v>
      </c>
      <c r="H2454" s="10"/>
      <c r="I2454" s="10">
        <v>1300</v>
      </c>
      <c r="J2454" s="10" t="s">
        <v>17</v>
      </c>
      <c r="K2454" s="10"/>
      <c r="L2454" s="10" t="s">
        <v>18</v>
      </c>
      <c r="M2454" s="11">
        <v>1</v>
      </c>
      <c r="N2454" s="10">
        <v>1</v>
      </c>
      <c r="O2454" s="12" t="s">
        <v>8300</v>
      </c>
      <c r="P2454" s="11">
        <f ca="1">IFERROR(__xludf.DUMMYFUNCTION("COUNTA(SPLIT(Q2454,"" ""))"),183)</f>
        <v>183</v>
      </c>
      <c r="Q2454" s="11">
        <v>5</v>
      </c>
      <c r="R2454" s="11">
        <f ca="1">IFERROR(__xludf.DUMMYFUNCTION("COUNTA(SPLIT($Q2454,CHAR(10),FALSE))"),1)</f>
        <v>1</v>
      </c>
      <c r="S2454" s="2">
        <v>-0.91615343800000004</v>
      </c>
      <c r="T2454" s="2">
        <v>0.47430066599999998</v>
      </c>
      <c r="U2454" s="2">
        <v>45.8</v>
      </c>
      <c r="V2454" s="2">
        <v>16.010000000000002</v>
      </c>
      <c r="W2454" s="2">
        <v>17.62</v>
      </c>
      <c r="X2454" s="2">
        <v>15</v>
      </c>
      <c r="Y2454" s="2">
        <v>7.86</v>
      </c>
      <c r="Z2454" s="2">
        <v>0.27904000000000001</v>
      </c>
      <c r="AA2454" s="2">
        <v>0.28161000000000003</v>
      </c>
      <c r="AB2454" s="2">
        <v>26.602849630000001</v>
      </c>
    </row>
    <row r="2455" spans="1:28" x14ac:dyDescent="0.2">
      <c r="A2455" s="8">
        <v>4615</v>
      </c>
      <c r="B2455" s="5" t="s">
        <v>685</v>
      </c>
      <c r="C2455" s="5" t="s">
        <v>8293</v>
      </c>
      <c r="D2455" s="5" t="s">
        <v>8296</v>
      </c>
      <c r="E2455" s="5" t="s">
        <v>8301</v>
      </c>
      <c r="F2455" s="10">
        <v>1898</v>
      </c>
      <c r="G2455" s="10" t="s">
        <v>68</v>
      </c>
      <c r="H2455" s="10"/>
      <c r="I2455" s="10">
        <v>1300</v>
      </c>
      <c r="J2455" s="10" t="s">
        <v>17</v>
      </c>
      <c r="K2455" s="10"/>
      <c r="L2455" s="10" t="s">
        <v>22</v>
      </c>
      <c r="M2455" s="11">
        <v>2</v>
      </c>
      <c r="N2455" s="10">
        <v>2</v>
      </c>
      <c r="O2455" s="12" t="s">
        <v>8302</v>
      </c>
      <c r="P2455" s="11">
        <f ca="1">IFERROR(__xludf.DUMMYFUNCTION("COUNTA(SPLIT(Q2455,"" ""))"),167)</f>
        <v>167</v>
      </c>
      <c r="Q2455" s="11">
        <v>5</v>
      </c>
      <c r="R2455" s="11">
        <f ca="1">IFERROR(__xludf.DUMMYFUNCTION("COUNTA(SPLIT($Q2455,CHAR(10),FALSE))"),3)</f>
        <v>3</v>
      </c>
      <c r="S2455" s="2">
        <v>-1.0397343130000001</v>
      </c>
      <c r="T2455" s="2">
        <v>0.45561141500000002</v>
      </c>
      <c r="U2455" s="2">
        <v>58.83</v>
      </c>
      <c r="V2455" s="2">
        <v>13.55</v>
      </c>
      <c r="W2455" s="2">
        <v>15.95</v>
      </c>
      <c r="X2455" s="2">
        <v>11</v>
      </c>
      <c r="Y2455" s="2">
        <v>7.36</v>
      </c>
      <c r="Z2455" s="2">
        <v>6.6519999999999996E-2</v>
      </c>
      <c r="AA2455" s="2">
        <v>7.2099999999999997E-2</v>
      </c>
      <c r="AB2455" s="2">
        <v>19.196129209999999</v>
      </c>
    </row>
    <row r="2456" spans="1:28" x14ac:dyDescent="0.2">
      <c r="A2456" s="8">
        <v>4616</v>
      </c>
      <c r="B2456" s="5" t="s">
        <v>7717</v>
      </c>
      <c r="C2456" s="5" t="s">
        <v>8303</v>
      </c>
      <c r="D2456" s="5"/>
      <c r="E2456" s="5" t="s">
        <v>8304</v>
      </c>
      <c r="F2456" s="10">
        <v>1898</v>
      </c>
      <c r="G2456" s="10" t="s">
        <v>16</v>
      </c>
      <c r="H2456" s="10"/>
      <c r="I2456" s="10">
        <v>1100</v>
      </c>
      <c r="J2456" s="10" t="s">
        <v>17</v>
      </c>
      <c r="K2456" s="10"/>
      <c r="L2456" s="10" t="s">
        <v>18</v>
      </c>
      <c r="M2456" s="11">
        <v>1</v>
      </c>
      <c r="N2456" s="10">
        <v>1</v>
      </c>
      <c r="O2456" s="12" t="s">
        <v>8305</v>
      </c>
      <c r="P2456" s="11">
        <f ca="1">IFERROR(__xludf.DUMMYFUNCTION("COUNTA(SPLIT(Q2456,"" ""))"),186)</f>
        <v>186</v>
      </c>
      <c r="Q2456" s="11">
        <v>9</v>
      </c>
      <c r="R2456" s="11">
        <f ca="1">IFERROR(__xludf.DUMMYFUNCTION("COUNTA(SPLIT($Q2456,CHAR(10),FALSE))"),2)</f>
        <v>2</v>
      </c>
      <c r="S2456" s="2">
        <v>-0.76377031699999998</v>
      </c>
      <c r="T2456" s="2">
        <v>0.48089201300000001</v>
      </c>
      <c r="U2456" s="2">
        <v>80.2</v>
      </c>
      <c r="V2456" s="2">
        <v>6.74</v>
      </c>
      <c r="W2456" s="2">
        <v>7.88</v>
      </c>
      <c r="X2456" s="2">
        <v>8</v>
      </c>
      <c r="Y2456" s="2">
        <v>6.67</v>
      </c>
      <c r="Z2456" s="2">
        <v>8.4440000000000001E-2</v>
      </c>
      <c r="AA2456" s="2">
        <v>6.5790000000000001E-2</v>
      </c>
      <c r="AB2456" s="2">
        <v>14.25013175</v>
      </c>
    </row>
    <row r="2457" spans="1:28" x14ac:dyDescent="0.2">
      <c r="A2457" s="8">
        <v>4617</v>
      </c>
      <c r="B2457" s="5" t="s">
        <v>6840</v>
      </c>
      <c r="C2457" s="5" t="s">
        <v>8306</v>
      </c>
      <c r="D2457" s="5" t="s">
        <v>2855</v>
      </c>
      <c r="E2457" s="5" t="s">
        <v>8307</v>
      </c>
      <c r="F2457" s="10">
        <v>1898</v>
      </c>
      <c r="G2457" s="10" t="s">
        <v>68</v>
      </c>
      <c r="H2457" s="10"/>
      <c r="I2457" s="10">
        <v>1100</v>
      </c>
      <c r="J2457" s="10" t="s">
        <v>17</v>
      </c>
      <c r="K2457" s="10"/>
      <c r="L2457" s="10" t="s">
        <v>22</v>
      </c>
      <c r="M2457" s="11">
        <v>2</v>
      </c>
      <c r="N2457" s="10">
        <v>2</v>
      </c>
      <c r="O2457" s="12" t="s">
        <v>8308</v>
      </c>
      <c r="P2457" s="11">
        <f ca="1">IFERROR(__xludf.DUMMYFUNCTION("COUNTA(SPLIT(Q2457,"" ""))"),190)</f>
        <v>190</v>
      </c>
      <c r="Q2457" s="11">
        <v>9</v>
      </c>
      <c r="R2457" s="11">
        <f ca="1">IFERROR(__xludf.DUMMYFUNCTION("COUNTA(SPLIT($Q2457,CHAR(10),FALSE))"),4)</f>
        <v>4</v>
      </c>
      <c r="S2457" s="2">
        <v>-0.58731549299999997</v>
      </c>
      <c r="T2457" s="2">
        <v>0.47825140500000002</v>
      </c>
      <c r="U2457" s="2">
        <v>68.86</v>
      </c>
      <c r="V2457" s="2">
        <v>8.9600000000000009</v>
      </c>
      <c r="W2457" s="2">
        <v>10.42</v>
      </c>
      <c r="X2457" s="2">
        <v>12</v>
      </c>
      <c r="Y2457" s="2">
        <v>8.15</v>
      </c>
      <c r="Z2457" s="2">
        <v>0.27290999999999999</v>
      </c>
      <c r="AA2457" s="2">
        <v>0.25228</v>
      </c>
      <c r="AB2457" s="2">
        <v>13.05639818</v>
      </c>
    </row>
    <row r="2458" spans="1:28" x14ac:dyDescent="0.2">
      <c r="A2458" s="8">
        <v>4619</v>
      </c>
      <c r="B2458" s="5" t="s">
        <v>8235</v>
      </c>
      <c r="C2458" s="5" t="s">
        <v>8309</v>
      </c>
      <c r="D2458" s="5" t="s">
        <v>8310</v>
      </c>
      <c r="E2458" s="5" t="s">
        <v>8238</v>
      </c>
      <c r="F2458" s="10">
        <v>1898</v>
      </c>
      <c r="G2458" s="10" t="s">
        <v>16</v>
      </c>
      <c r="H2458" s="10"/>
      <c r="I2458" s="10">
        <v>1100</v>
      </c>
      <c r="J2458" s="10" t="s">
        <v>17</v>
      </c>
      <c r="K2458" s="10"/>
      <c r="L2458" s="10" t="s">
        <v>18</v>
      </c>
      <c r="M2458" s="11">
        <v>1</v>
      </c>
      <c r="N2458" s="10">
        <v>1</v>
      </c>
      <c r="O2458" s="12" t="s">
        <v>8311</v>
      </c>
      <c r="P2458" s="11">
        <f ca="1">IFERROR(__xludf.DUMMYFUNCTION("COUNTA(SPLIT(Q2458,"" ""))"),195)</f>
        <v>195</v>
      </c>
      <c r="Q2458" s="11">
        <v>5</v>
      </c>
      <c r="R2458" s="11">
        <f ca="1">IFERROR(__xludf.DUMMYFUNCTION("COUNTA(SPLIT($Q2458,CHAR(10),FALSE))"),1)</f>
        <v>1</v>
      </c>
      <c r="S2458" s="2">
        <v>-1.320275767</v>
      </c>
      <c r="T2458" s="2">
        <v>0.50372342599999997</v>
      </c>
      <c r="U2458" s="2">
        <v>44.25</v>
      </c>
      <c r="V2458" s="2">
        <v>15.24</v>
      </c>
      <c r="W2458" s="2">
        <v>17.170000000000002</v>
      </c>
      <c r="X2458" s="2">
        <v>13</v>
      </c>
      <c r="Y2458" s="2">
        <v>8.23</v>
      </c>
      <c r="Z2458" s="2">
        <v>0.19045999999999999</v>
      </c>
      <c r="AA2458" s="2">
        <v>0.16885</v>
      </c>
      <c r="AB2458" s="2">
        <v>16.84737479</v>
      </c>
    </row>
    <row r="2459" spans="1:28" x14ac:dyDescent="0.2">
      <c r="A2459" s="8">
        <v>4620</v>
      </c>
      <c r="B2459" s="5" t="s">
        <v>8235</v>
      </c>
      <c r="C2459" s="5" t="s">
        <v>8312</v>
      </c>
      <c r="D2459" s="5" t="s">
        <v>8237</v>
      </c>
      <c r="E2459" s="5" t="s">
        <v>8238</v>
      </c>
      <c r="F2459" s="10">
        <v>1898</v>
      </c>
      <c r="G2459" s="10" t="s">
        <v>16</v>
      </c>
      <c r="H2459" s="10"/>
      <c r="I2459" s="10">
        <v>1300</v>
      </c>
      <c r="J2459" s="10" t="s">
        <v>17</v>
      </c>
      <c r="K2459" s="10"/>
      <c r="L2459" s="10" t="s">
        <v>18</v>
      </c>
      <c r="M2459" s="11">
        <v>1</v>
      </c>
      <c r="N2459" s="10">
        <v>1</v>
      </c>
      <c r="O2459" s="12" t="s">
        <v>8313</v>
      </c>
      <c r="P2459" s="11">
        <f ca="1">IFERROR(__xludf.DUMMYFUNCTION("COUNTA(SPLIT(Q2459,"" ""))"),178)</f>
        <v>178</v>
      </c>
      <c r="Q2459" s="11">
        <v>3</v>
      </c>
      <c r="R2459" s="11">
        <f ca="1">IFERROR(__xludf.DUMMYFUNCTION("COUNTA(SPLIT($Q2459,CHAR(10),FALSE))"),2)</f>
        <v>2</v>
      </c>
      <c r="S2459" s="2">
        <v>-1.212478027</v>
      </c>
      <c r="T2459" s="2">
        <v>0.46639303700000001</v>
      </c>
      <c r="U2459" s="2">
        <v>25.15</v>
      </c>
      <c r="V2459" s="2">
        <v>24.66</v>
      </c>
      <c r="W2459" s="2">
        <v>29.2</v>
      </c>
      <c r="X2459" s="2">
        <v>18</v>
      </c>
      <c r="Y2459" s="2">
        <v>8.98</v>
      </c>
      <c r="Z2459" s="2">
        <v>0.24911</v>
      </c>
      <c r="AA2459" s="2">
        <v>0.25949</v>
      </c>
      <c r="AB2459" s="2">
        <v>20.657880500000001</v>
      </c>
    </row>
    <row r="2460" spans="1:28" x14ac:dyDescent="0.2">
      <c r="A2460" s="8">
        <v>4621</v>
      </c>
      <c r="B2460" s="5" t="s">
        <v>8097</v>
      </c>
      <c r="C2460" s="5" t="s">
        <v>8314</v>
      </c>
      <c r="D2460" s="5"/>
      <c r="E2460" s="5" t="s">
        <v>8315</v>
      </c>
      <c r="F2460" s="10">
        <v>1898</v>
      </c>
      <c r="G2460" s="10" t="s">
        <v>68</v>
      </c>
      <c r="H2460" s="10"/>
      <c r="I2460" s="10">
        <v>1300</v>
      </c>
      <c r="J2460" s="10" t="s">
        <v>17</v>
      </c>
      <c r="K2460" s="10"/>
      <c r="L2460" s="10" t="s">
        <v>18</v>
      </c>
      <c r="M2460" s="11">
        <v>1</v>
      </c>
      <c r="N2460" s="10">
        <v>1</v>
      </c>
      <c r="O2460" s="12" t="s">
        <v>8316</v>
      </c>
      <c r="P2460" s="11">
        <f ca="1">IFERROR(__xludf.DUMMYFUNCTION("COUNTA(SPLIT(Q2460,"" ""))"),153)</f>
        <v>153</v>
      </c>
      <c r="Q2460" s="11">
        <v>5</v>
      </c>
      <c r="R2460" s="11">
        <f ca="1">IFERROR(__xludf.DUMMYFUNCTION("COUNTA(SPLIT($Q2460,CHAR(10),FALSE))"),14)</f>
        <v>14</v>
      </c>
      <c r="S2460" s="2">
        <v>-1.5364095900000001</v>
      </c>
      <c r="T2460" s="2">
        <v>0.48312959</v>
      </c>
      <c r="U2460" s="2">
        <v>63.46</v>
      </c>
      <c r="V2460" s="2">
        <v>12.76</v>
      </c>
      <c r="W2460" s="2">
        <v>15.42</v>
      </c>
      <c r="X2460" s="2">
        <v>10</v>
      </c>
      <c r="Y2460" s="2">
        <v>7.18</v>
      </c>
      <c r="Z2460" s="2">
        <v>0.12044000000000001</v>
      </c>
      <c r="AA2460" s="2">
        <v>0.13947000000000001</v>
      </c>
      <c r="AB2460" s="2">
        <v>10.72797269</v>
      </c>
    </row>
    <row r="2461" spans="1:28" x14ac:dyDescent="0.2">
      <c r="A2461" s="8">
        <v>4622</v>
      </c>
      <c r="B2461" s="5" t="s">
        <v>8317</v>
      </c>
      <c r="C2461" s="5" t="s">
        <v>8318</v>
      </c>
      <c r="D2461" s="5" t="s">
        <v>2855</v>
      </c>
      <c r="E2461" s="5" t="s">
        <v>8319</v>
      </c>
      <c r="F2461" s="10">
        <v>1898</v>
      </c>
      <c r="G2461" s="10" t="s">
        <v>16</v>
      </c>
      <c r="H2461" s="10"/>
      <c r="I2461" s="10">
        <v>1300</v>
      </c>
      <c r="J2461" s="10" t="s">
        <v>17</v>
      </c>
      <c r="K2461" s="10"/>
      <c r="L2461" s="10" t="s">
        <v>22</v>
      </c>
      <c r="M2461" s="11">
        <v>2</v>
      </c>
      <c r="N2461" s="10">
        <v>1.5</v>
      </c>
      <c r="O2461" s="12" t="s">
        <v>8320</v>
      </c>
      <c r="P2461" s="11">
        <f ca="1">IFERROR(__xludf.DUMMYFUNCTION("COUNTA(SPLIT(Q2461,"" ""))"),180)</f>
        <v>180</v>
      </c>
      <c r="Q2461" s="11">
        <v>7</v>
      </c>
      <c r="R2461" s="11">
        <f ca="1">IFERROR(__xludf.DUMMYFUNCTION("COUNTA(SPLIT($Q2461,CHAR(10),FALSE))"),2)</f>
        <v>2</v>
      </c>
      <c r="S2461" s="2">
        <v>-1.062660081</v>
      </c>
      <c r="T2461" s="2">
        <v>0.45844336299999999</v>
      </c>
      <c r="U2461" s="2">
        <v>60.98</v>
      </c>
      <c r="V2461" s="2">
        <v>11.21</v>
      </c>
      <c r="W2461" s="2">
        <v>12.75</v>
      </c>
      <c r="X2461" s="2">
        <v>11</v>
      </c>
      <c r="Y2461" s="2">
        <v>8.0500000000000007</v>
      </c>
      <c r="Z2461" s="2">
        <v>0.14423</v>
      </c>
      <c r="AA2461" s="2">
        <v>0.15065000000000001</v>
      </c>
      <c r="AB2461" s="2">
        <v>8.7748135210000004</v>
      </c>
    </row>
    <row r="2462" spans="1:28" x14ac:dyDescent="0.2">
      <c r="A2462" s="8">
        <v>4623</v>
      </c>
      <c r="B2462" s="5" t="s">
        <v>7880</v>
      </c>
      <c r="C2462" s="5" t="s">
        <v>8321</v>
      </c>
      <c r="D2462" s="5"/>
      <c r="E2462" s="5" t="s">
        <v>8322</v>
      </c>
      <c r="F2462" s="10">
        <v>1898</v>
      </c>
      <c r="G2462" s="10" t="s">
        <v>68</v>
      </c>
      <c r="H2462" s="10"/>
      <c r="I2462" s="10">
        <v>1500</v>
      </c>
      <c r="J2462" s="10" t="s">
        <v>17</v>
      </c>
      <c r="K2462" s="10"/>
      <c r="L2462" s="10" t="s">
        <v>22</v>
      </c>
      <c r="M2462" s="11">
        <v>2</v>
      </c>
      <c r="N2462" s="10">
        <v>1.5</v>
      </c>
      <c r="O2462" s="12" t="s">
        <v>8323</v>
      </c>
      <c r="P2462" s="11">
        <f ca="1">IFERROR(__xludf.DUMMYFUNCTION("COUNTA(SPLIT(Q2462,"" ""))"),198)</f>
        <v>198</v>
      </c>
      <c r="Q2462" s="11">
        <v>6</v>
      </c>
      <c r="R2462" s="11">
        <f ca="1">IFERROR(__xludf.DUMMYFUNCTION("COUNTA(SPLIT($Q2462,CHAR(10),FALSE))"),1)</f>
        <v>1</v>
      </c>
      <c r="S2462" s="2">
        <v>-2.6416673070000001</v>
      </c>
      <c r="T2462" s="2">
        <v>0.51845957200000004</v>
      </c>
      <c r="U2462" s="2">
        <v>49.09</v>
      </c>
      <c r="V2462" s="2">
        <v>13.44</v>
      </c>
      <c r="W2462" s="2">
        <v>14.14</v>
      </c>
      <c r="X2462" s="2">
        <v>15</v>
      </c>
      <c r="Y2462" s="2">
        <v>9.27</v>
      </c>
      <c r="Z2462" s="2">
        <v>0.32439000000000001</v>
      </c>
      <c r="AA2462" s="2">
        <v>0.31002000000000002</v>
      </c>
      <c r="AB2462" s="2">
        <v>8.8505104780000003</v>
      </c>
    </row>
    <row r="2463" spans="1:28" x14ac:dyDescent="0.2">
      <c r="A2463" s="8">
        <v>4624</v>
      </c>
      <c r="B2463" s="5" t="s">
        <v>240</v>
      </c>
      <c r="C2463" s="5" t="s">
        <v>8324</v>
      </c>
      <c r="D2463" s="5" t="s">
        <v>6640</v>
      </c>
      <c r="E2463" s="5" t="s">
        <v>6624</v>
      </c>
      <c r="F2463" s="10">
        <v>1898</v>
      </c>
      <c r="G2463" s="10" t="s">
        <v>16</v>
      </c>
      <c r="H2463" s="10"/>
      <c r="I2463" s="10">
        <v>900</v>
      </c>
      <c r="J2463" s="10" t="s">
        <v>17</v>
      </c>
      <c r="K2463" s="10"/>
      <c r="L2463" s="10" t="s">
        <v>22</v>
      </c>
      <c r="M2463" s="11">
        <v>2</v>
      </c>
      <c r="N2463" s="10">
        <v>1.5</v>
      </c>
      <c r="O2463" s="12" t="s">
        <v>8325</v>
      </c>
      <c r="P2463" s="11">
        <f ca="1">IFERROR(__xludf.DUMMYFUNCTION("COUNTA(SPLIT(Q2463,"" ""))"),179)</f>
        <v>179</v>
      </c>
      <c r="Q2463" s="11">
        <v>8</v>
      </c>
      <c r="R2463" s="11">
        <f ca="1">IFERROR(__xludf.DUMMYFUNCTION("COUNTA(SPLIT($Q2463,CHAR(10),FALSE))"),1)</f>
        <v>1</v>
      </c>
      <c r="S2463" s="2">
        <v>-1.8266675269999999</v>
      </c>
      <c r="T2463" s="2">
        <v>0.50474033299999999</v>
      </c>
      <c r="U2463" s="2">
        <v>72.63</v>
      </c>
      <c r="V2463" s="2">
        <v>8.75</v>
      </c>
      <c r="W2463" s="2">
        <v>9.41</v>
      </c>
      <c r="X2463" s="2">
        <v>10</v>
      </c>
      <c r="Y2463" s="2">
        <v>6.5</v>
      </c>
      <c r="Z2463" s="2">
        <v>0.12837000000000001</v>
      </c>
      <c r="AA2463" s="2">
        <v>0.13771</v>
      </c>
      <c r="AB2463" s="2">
        <v>20.099192689999999</v>
      </c>
    </row>
    <row r="2464" spans="1:28" x14ac:dyDescent="0.2">
      <c r="A2464" s="8">
        <v>4625</v>
      </c>
      <c r="B2464" s="5" t="s">
        <v>6424</v>
      </c>
      <c r="C2464" s="5" t="s">
        <v>8326</v>
      </c>
      <c r="D2464" s="5"/>
      <c r="E2464" s="5" t="s">
        <v>8327</v>
      </c>
      <c r="F2464" s="10">
        <v>1898</v>
      </c>
      <c r="G2464" s="10" t="s">
        <v>16</v>
      </c>
      <c r="H2464" s="10"/>
      <c r="I2464" s="10">
        <v>1100</v>
      </c>
      <c r="J2464" s="10" t="s">
        <v>17</v>
      </c>
      <c r="K2464" s="10"/>
      <c r="L2464" s="10" t="s">
        <v>18</v>
      </c>
      <c r="M2464" s="11">
        <v>1</v>
      </c>
      <c r="N2464" s="10">
        <v>1</v>
      </c>
      <c r="O2464" s="12" t="s">
        <v>8328</v>
      </c>
      <c r="P2464" s="11">
        <f ca="1">IFERROR(__xludf.DUMMYFUNCTION("COUNTA(SPLIT(Q2464,"" ""))"),182)</f>
        <v>182</v>
      </c>
      <c r="Q2464" s="11">
        <v>9</v>
      </c>
      <c r="R2464" s="11">
        <f ca="1">IFERROR(__xludf.DUMMYFUNCTION("COUNTA(SPLIT($Q2464,CHAR(10),FALSE))"),2)</f>
        <v>2</v>
      </c>
      <c r="S2464" s="2">
        <v>-0.79900821099999997</v>
      </c>
      <c r="T2464" s="2">
        <v>0.45458658499999999</v>
      </c>
      <c r="U2464" s="2">
        <v>79</v>
      </c>
      <c r="V2464" s="2">
        <v>6.37</v>
      </c>
      <c r="W2464" s="2">
        <v>6.67</v>
      </c>
      <c r="X2464" s="2">
        <v>8</v>
      </c>
      <c r="Y2464" s="2">
        <v>6.45</v>
      </c>
      <c r="Z2464" s="2">
        <v>6.3869999999999996E-2</v>
      </c>
      <c r="AA2464" s="2">
        <v>7.7920000000000003E-2</v>
      </c>
      <c r="AB2464" s="2">
        <v>17.896908400000001</v>
      </c>
    </row>
    <row r="2465" spans="1:28" x14ac:dyDescent="0.2">
      <c r="A2465" s="8">
        <v>4626</v>
      </c>
      <c r="B2465" s="5" t="s">
        <v>6960</v>
      </c>
      <c r="C2465" s="5" t="s">
        <v>8329</v>
      </c>
      <c r="D2465" s="5"/>
      <c r="E2465" s="5" t="s">
        <v>8330</v>
      </c>
      <c r="F2465" s="10">
        <v>1898</v>
      </c>
      <c r="G2465" s="10" t="s">
        <v>16</v>
      </c>
      <c r="H2465" s="10"/>
      <c r="I2465" s="10">
        <v>1300</v>
      </c>
      <c r="J2465" s="10" t="s">
        <v>17</v>
      </c>
      <c r="K2465" s="10"/>
      <c r="L2465" s="10" t="s">
        <v>18</v>
      </c>
      <c r="M2465" s="11">
        <v>1</v>
      </c>
      <c r="N2465" s="10">
        <v>1</v>
      </c>
      <c r="O2465" s="12" t="s">
        <v>8331</v>
      </c>
      <c r="P2465" s="11">
        <f ca="1">IFERROR(__xludf.DUMMYFUNCTION("COUNTA(SPLIT(Q2465,"" ""))"),149)</f>
        <v>149</v>
      </c>
      <c r="Q2465" s="11">
        <v>4</v>
      </c>
      <c r="R2465" s="11">
        <f ca="1">IFERROR(__xludf.DUMMYFUNCTION("COUNTA(SPLIT($Q2465,CHAR(10),FALSE))"),1)</f>
        <v>1</v>
      </c>
      <c r="S2465" s="2">
        <v>-2.16810657</v>
      </c>
      <c r="T2465" s="2">
        <v>0.46711868699999998</v>
      </c>
      <c r="U2465" s="2">
        <v>52.59</v>
      </c>
      <c r="V2465" s="2">
        <v>15.24</v>
      </c>
      <c r="W2465" s="2">
        <v>18.420000000000002</v>
      </c>
      <c r="X2465" s="2">
        <v>14</v>
      </c>
      <c r="Y2465" s="2">
        <v>7.71</v>
      </c>
      <c r="Z2465" s="2">
        <v>0.17138</v>
      </c>
      <c r="AA2465" s="2">
        <v>0.20688000000000001</v>
      </c>
      <c r="AB2465" s="2">
        <v>10.13332716</v>
      </c>
    </row>
    <row r="2466" spans="1:28" x14ac:dyDescent="0.2">
      <c r="A2466" s="8">
        <v>4627</v>
      </c>
      <c r="B2466" s="5" t="s">
        <v>7543</v>
      </c>
      <c r="C2466" s="5" t="s">
        <v>7543</v>
      </c>
      <c r="D2466" s="5"/>
      <c r="E2466" s="5" t="s">
        <v>8332</v>
      </c>
      <c r="F2466" s="10">
        <v>1898</v>
      </c>
      <c r="G2466" s="10" t="s">
        <v>68</v>
      </c>
      <c r="H2466" s="10"/>
      <c r="I2466" s="10">
        <v>1100</v>
      </c>
      <c r="J2466" s="10" t="s">
        <v>17</v>
      </c>
      <c r="K2466" s="10"/>
      <c r="L2466" s="10" t="s">
        <v>18</v>
      </c>
      <c r="M2466" s="11">
        <v>1</v>
      </c>
      <c r="N2466" s="10">
        <v>1</v>
      </c>
      <c r="O2466" s="12" t="s">
        <v>8333</v>
      </c>
      <c r="P2466" s="11">
        <f ca="1">IFERROR(__xludf.DUMMYFUNCTION("COUNTA(SPLIT(Q2466,"" ""))"),173)</f>
        <v>173</v>
      </c>
      <c r="Q2466" s="11">
        <v>7</v>
      </c>
      <c r="R2466" s="11">
        <f ca="1">IFERROR(__xludf.DUMMYFUNCTION("COUNTA(SPLIT($Q2466,CHAR(10),FALSE))"),2)</f>
        <v>2</v>
      </c>
      <c r="S2466" s="2">
        <v>-1.4872966000000001</v>
      </c>
      <c r="T2466" s="2">
        <v>0.48272737599999999</v>
      </c>
      <c r="U2466" s="2">
        <v>52.38</v>
      </c>
      <c r="V2466" s="2">
        <v>12.16</v>
      </c>
      <c r="W2466" s="2">
        <v>13.31</v>
      </c>
      <c r="X2466" s="2">
        <v>13</v>
      </c>
      <c r="Y2466" s="2">
        <v>8.58</v>
      </c>
      <c r="Z2466" s="2">
        <v>0.21829999999999999</v>
      </c>
      <c r="AA2466" s="2">
        <v>0.2263</v>
      </c>
      <c r="AB2466" s="2">
        <v>14.38788611</v>
      </c>
    </row>
    <row r="2467" spans="1:28" x14ac:dyDescent="0.2">
      <c r="A2467" s="8">
        <v>4628</v>
      </c>
      <c r="B2467" s="5" t="s">
        <v>8334</v>
      </c>
      <c r="C2467" s="5" t="s">
        <v>8335</v>
      </c>
      <c r="D2467" s="5" t="s">
        <v>7792</v>
      </c>
      <c r="E2467" s="5" t="s">
        <v>8336</v>
      </c>
      <c r="F2467" s="10">
        <v>1898</v>
      </c>
      <c r="G2467" s="10" t="s">
        <v>16</v>
      </c>
      <c r="H2467" s="10"/>
      <c r="I2467" s="10">
        <v>1100</v>
      </c>
      <c r="J2467" s="10" t="s">
        <v>17</v>
      </c>
      <c r="K2467" s="10"/>
      <c r="L2467" s="10" t="s">
        <v>18</v>
      </c>
      <c r="M2467" s="11">
        <v>1</v>
      </c>
      <c r="N2467" s="10">
        <v>1</v>
      </c>
      <c r="O2467" s="12" t="s">
        <v>8337</v>
      </c>
      <c r="P2467" s="11">
        <f ca="1">IFERROR(__xludf.DUMMYFUNCTION("COUNTA(SPLIT(Q2467,"" ""))"),173)</f>
        <v>173</v>
      </c>
      <c r="Q2467" s="11">
        <v>7</v>
      </c>
      <c r="R2467" s="11">
        <f ca="1">IFERROR(__xludf.DUMMYFUNCTION("COUNTA(SPLIT($Q2467,CHAR(10),FALSE))"),1)</f>
        <v>1</v>
      </c>
      <c r="S2467" s="2">
        <v>-1.25140093</v>
      </c>
      <c r="T2467" s="2">
        <v>0.46456613099999999</v>
      </c>
      <c r="U2467" s="2">
        <v>72.7</v>
      </c>
      <c r="V2467" s="2">
        <v>9.26</v>
      </c>
      <c r="W2467" s="2">
        <v>10.43</v>
      </c>
      <c r="X2467" s="2">
        <v>9</v>
      </c>
      <c r="Y2467" s="2">
        <v>6.78</v>
      </c>
      <c r="Z2467" s="2">
        <v>0.17621999999999999</v>
      </c>
      <c r="AA2467" s="2">
        <v>0.19278000000000001</v>
      </c>
      <c r="AB2467" s="2">
        <v>10.37541176</v>
      </c>
    </row>
    <row r="2468" spans="1:28" x14ac:dyDescent="0.2">
      <c r="A2468" s="8">
        <v>4629</v>
      </c>
      <c r="B2468" s="5" t="s">
        <v>685</v>
      </c>
      <c r="C2468" s="5" t="s">
        <v>8338</v>
      </c>
      <c r="D2468" s="5" t="s">
        <v>8339</v>
      </c>
      <c r="E2468" s="5" t="s">
        <v>8340</v>
      </c>
      <c r="F2468" s="10">
        <v>1897</v>
      </c>
      <c r="G2468" s="10" t="s">
        <v>68</v>
      </c>
      <c r="H2468" s="10"/>
      <c r="I2468" s="10">
        <v>1100</v>
      </c>
      <c r="J2468" s="10" t="s">
        <v>17</v>
      </c>
      <c r="K2468" s="10"/>
      <c r="L2468" s="10" t="s">
        <v>18</v>
      </c>
      <c r="M2468" s="11">
        <v>1</v>
      </c>
      <c r="N2468" s="10">
        <v>1</v>
      </c>
      <c r="O2468" s="12" t="s">
        <v>8341</v>
      </c>
      <c r="P2468" s="11">
        <f ca="1">IFERROR(__xludf.DUMMYFUNCTION("COUNTA(SPLIT(Q2468,"" ""))"),177)</f>
        <v>177</v>
      </c>
      <c r="Q2468" s="11">
        <v>8</v>
      </c>
      <c r="R2468" s="11">
        <f ca="1">IFERROR(__xludf.DUMMYFUNCTION("COUNTA(SPLIT($Q2468,CHAR(10),FALSE))"),6)</f>
        <v>6</v>
      </c>
      <c r="S2468" s="2">
        <v>7.9093892999999998E-2</v>
      </c>
      <c r="T2468" s="2">
        <v>0.49606738</v>
      </c>
      <c r="U2468" s="2">
        <v>68</v>
      </c>
      <c r="V2468" s="2">
        <v>9.43</v>
      </c>
      <c r="W2468" s="2">
        <v>9.68</v>
      </c>
      <c r="X2468" s="2">
        <v>10</v>
      </c>
      <c r="Y2468" s="2">
        <v>7.02</v>
      </c>
      <c r="Z2468" s="2">
        <v>0.11906</v>
      </c>
      <c r="AA2468" s="2">
        <v>0.10687000000000001</v>
      </c>
      <c r="AB2468" s="2">
        <v>20.05429195</v>
      </c>
    </row>
    <row r="2469" spans="1:28" x14ac:dyDescent="0.2">
      <c r="A2469" s="8">
        <v>4630</v>
      </c>
      <c r="B2469" s="5" t="s">
        <v>685</v>
      </c>
      <c r="C2469" s="5" t="s">
        <v>8342</v>
      </c>
      <c r="D2469" s="5" t="s">
        <v>8339</v>
      </c>
      <c r="E2469" s="5" t="s">
        <v>8340</v>
      </c>
      <c r="F2469" s="10">
        <v>1897</v>
      </c>
      <c r="G2469" s="10" t="s">
        <v>68</v>
      </c>
      <c r="H2469" s="10"/>
      <c r="I2469" s="10">
        <v>1300</v>
      </c>
      <c r="J2469" s="10" t="s">
        <v>17</v>
      </c>
      <c r="K2469" s="10"/>
      <c r="L2469" s="10" t="s">
        <v>22</v>
      </c>
      <c r="M2469" s="11">
        <v>2</v>
      </c>
      <c r="N2469" s="10">
        <v>2</v>
      </c>
      <c r="O2469" s="12" t="s">
        <v>8343</v>
      </c>
      <c r="P2469" s="11">
        <f ca="1">IFERROR(__xludf.DUMMYFUNCTION("COUNTA(SPLIT(Q2469,"" ""))"),166)</f>
        <v>166</v>
      </c>
      <c r="Q2469" s="11">
        <v>5</v>
      </c>
      <c r="R2469" s="11">
        <f ca="1">IFERROR(__xludf.DUMMYFUNCTION("COUNTA(SPLIT($Q2469,CHAR(10),FALSE))"),1)</f>
        <v>1</v>
      </c>
      <c r="S2469" s="2">
        <v>-1.6612535310000001</v>
      </c>
      <c r="T2469" s="2">
        <v>0.46892223</v>
      </c>
      <c r="U2469" s="2">
        <v>54.88</v>
      </c>
      <c r="V2469" s="2">
        <v>14.05</v>
      </c>
      <c r="W2469" s="2">
        <v>16.13</v>
      </c>
      <c r="X2469" s="2">
        <v>11</v>
      </c>
      <c r="Y2469" s="2">
        <v>7.46</v>
      </c>
      <c r="Z2469" s="2">
        <v>0.21514</v>
      </c>
      <c r="AA2469" s="2">
        <v>0.24231</v>
      </c>
      <c r="AB2469" s="2">
        <v>8.4672688300000001</v>
      </c>
    </row>
    <row r="2470" spans="1:28" x14ac:dyDescent="0.2">
      <c r="A2470" s="8">
        <v>4631</v>
      </c>
      <c r="B2470" s="5" t="s">
        <v>685</v>
      </c>
      <c r="C2470" s="5" t="s">
        <v>8338</v>
      </c>
      <c r="D2470" s="5" t="s">
        <v>8344</v>
      </c>
      <c r="E2470" s="5" t="s">
        <v>8340</v>
      </c>
      <c r="F2470" s="10">
        <v>1897</v>
      </c>
      <c r="G2470" s="10" t="s">
        <v>68</v>
      </c>
      <c r="H2470" s="10"/>
      <c r="I2470" s="10">
        <v>1100</v>
      </c>
      <c r="J2470" s="10" t="s">
        <v>17</v>
      </c>
      <c r="K2470" s="10"/>
      <c r="L2470" s="10" t="s">
        <v>18</v>
      </c>
      <c r="M2470" s="11">
        <v>1</v>
      </c>
      <c r="N2470" s="10">
        <v>1</v>
      </c>
      <c r="O2470" s="12" t="s">
        <v>8345</v>
      </c>
      <c r="P2470" s="11">
        <f ca="1">IFERROR(__xludf.DUMMYFUNCTION("COUNTA(SPLIT(Q2470,"" ""))"),192)</f>
        <v>192</v>
      </c>
      <c r="Q2470" s="11">
        <v>9</v>
      </c>
      <c r="R2470" s="11">
        <f ca="1">IFERROR(__xludf.DUMMYFUNCTION("COUNTA(SPLIT($Q2470,CHAR(10),FALSE))"),5)</f>
        <v>5</v>
      </c>
      <c r="S2470" s="2">
        <v>-1.3041385480000001</v>
      </c>
      <c r="T2470" s="2">
        <v>0.49515984699999999</v>
      </c>
      <c r="U2470" s="2">
        <v>72.16</v>
      </c>
      <c r="V2470" s="2">
        <v>8.69</v>
      </c>
      <c r="W2470" s="2">
        <v>9.34</v>
      </c>
      <c r="X2470" s="2">
        <v>9</v>
      </c>
      <c r="Y2470" s="2">
        <v>6.95</v>
      </c>
      <c r="Z2470" s="2">
        <v>0.14147999999999999</v>
      </c>
      <c r="AA2470" s="2">
        <v>0.12766</v>
      </c>
      <c r="AB2470" s="2">
        <v>15.566586089999999</v>
      </c>
    </row>
    <row r="2471" spans="1:28" x14ac:dyDescent="0.2">
      <c r="A2471" s="8">
        <v>4632</v>
      </c>
      <c r="B2471" s="5" t="s">
        <v>685</v>
      </c>
      <c r="C2471" s="5" t="s">
        <v>685</v>
      </c>
      <c r="D2471" s="5" t="s">
        <v>8346</v>
      </c>
      <c r="E2471" s="5" t="s">
        <v>8347</v>
      </c>
      <c r="F2471" s="10">
        <v>1897</v>
      </c>
      <c r="G2471" s="10" t="s">
        <v>68</v>
      </c>
      <c r="H2471" s="10"/>
      <c r="I2471" s="10">
        <v>1300</v>
      </c>
      <c r="J2471" s="10" t="s">
        <v>17</v>
      </c>
      <c r="K2471" s="10"/>
      <c r="L2471" s="10" t="s">
        <v>30</v>
      </c>
      <c r="M2471" s="11">
        <v>3</v>
      </c>
      <c r="N2471" s="10">
        <v>3</v>
      </c>
      <c r="O2471" s="12" t="s">
        <v>8348</v>
      </c>
      <c r="P2471" s="11">
        <f ca="1">IFERROR(__xludf.DUMMYFUNCTION("COUNTA(SPLIT(Q2471,"" ""))"),161)</f>
        <v>161</v>
      </c>
      <c r="Q2471" s="11">
        <v>6</v>
      </c>
      <c r="R2471" s="11">
        <f ca="1">IFERROR(__xludf.DUMMYFUNCTION("COUNTA(SPLIT($Q2471,CHAR(10),FALSE))"),4)</f>
        <v>4</v>
      </c>
      <c r="S2471" s="2">
        <v>2.4740431E-2</v>
      </c>
      <c r="T2471" s="2">
        <v>0.49414358899999999</v>
      </c>
      <c r="U2471" s="2">
        <v>64.569999999999993</v>
      </c>
      <c r="V2471" s="2">
        <v>11.04</v>
      </c>
      <c r="W2471" s="2">
        <v>12.92</v>
      </c>
      <c r="X2471" s="2">
        <v>10</v>
      </c>
      <c r="Y2471" s="2">
        <v>7.78</v>
      </c>
      <c r="Z2471" s="2">
        <v>0.13211000000000001</v>
      </c>
      <c r="AA2471" s="2">
        <v>0.14957000000000001</v>
      </c>
      <c r="AB2471" s="2">
        <v>9.0130111680000002</v>
      </c>
    </row>
    <row r="2472" spans="1:28" x14ac:dyDescent="0.2">
      <c r="A2472" s="8">
        <v>4634</v>
      </c>
      <c r="B2472" s="5" t="s">
        <v>685</v>
      </c>
      <c r="C2472" s="5" t="s">
        <v>8338</v>
      </c>
      <c r="D2472" s="5" t="s">
        <v>8349</v>
      </c>
      <c r="E2472" s="5" t="s">
        <v>8350</v>
      </c>
      <c r="F2472" s="10">
        <v>1897</v>
      </c>
      <c r="G2472" s="10" t="s">
        <v>68</v>
      </c>
      <c r="H2472" s="10"/>
      <c r="I2472" s="10">
        <v>1100</v>
      </c>
      <c r="J2472" s="10" t="s">
        <v>51</v>
      </c>
      <c r="K2472" s="10"/>
      <c r="L2472" s="10" t="s">
        <v>18</v>
      </c>
      <c r="M2472" s="11">
        <v>1</v>
      </c>
      <c r="N2472" s="10">
        <v>1</v>
      </c>
      <c r="O2472" s="12" t="s">
        <v>8351</v>
      </c>
      <c r="P2472" s="11">
        <f ca="1">IFERROR(__xludf.DUMMYFUNCTION("COUNTA(SPLIT(Q2472,"" ""))"),175)</f>
        <v>175</v>
      </c>
      <c r="Q2472" s="11">
        <v>8</v>
      </c>
      <c r="R2472" s="11">
        <f ca="1">IFERROR(__xludf.DUMMYFUNCTION("COUNTA(SPLIT($Q2472,CHAR(10),FALSE))"),5)</f>
        <v>5</v>
      </c>
      <c r="S2472" s="2">
        <v>-0.50255604799999998</v>
      </c>
      <c r="T2472" s="2">
        <v>0.48879584300000001</v>
      </c>
      <c r="U2472" s="2">
        <v>69.36</v>
      </c>
      <c r="V2472" s="2">
        <v>9.2100000000000009</v>
      </c>
      <c r="W2472" s="2">
        <v>9.98</v>
      </c>
      <c r="X2472" s="2">
        <v>10</v>
      </c>
      <c r="Y2472" s="2">
        <v>7.03</v>
      </c>
      <c r="Z2472" s="2">
        <v>0.19166</v>
      </c>
      <c r="AA2472" s="2">
        <v>0.18582000000000001</v>
      </c>
      <c r="AB2472" s="2">
        <v>10.759623270000001</v>
      </c>
    </row>
    <row r="2473" spans="1:28" x14ac:dyDescent="0.2">
      <c r="A2473" s="8">
        <v>4635</v>
      </c>
      <c r="B2473" s="5" t="s">
        <v>685</v>
      </c>
      <c r="C2473" s="5" t="s">
        <v>8338</v>
      </c>
      <c r="D2473" s="5" t="s">
        <v>8352</v>
      </c>
      <c r="E2473" s="5" t="s">
        <v>8353</v>
      </c>
      <c r="F2473" s="10">
        <v>1897</v>
      </c>
      <c r="G2473" s="10" t="s">
        <v>68</v>
      </c>
      <c r="H2473" s="10"/>
      <c r="I2473" s="10">
        <v>1300</v>
      </c>
      <c r="J2473" s="10" t="s">
        <v>51</v>
      </c>
      <c r="K2473" s="10"/>
      <c r="L2473" s="10" t="s">
        <v>18</v>
      </c>
      <c r="M2473" s="11">
        <v>1</v>
      </c>
      <c r="N2473" s="10">
        <v>1</v>
      </c>
      <c r="O2473" s="12" t="s">
        <v>8354</v>
      </c>
      <c r="P2473" s="11">
        <f ca="1">IFERROR(__xludf.DUMMYFUNCTION("COUNTA(SPLIT(Q2473,"" ""))"),165)</f>
        <v>165</v>
      </c>
      <c r="Q2473" s="11">
        <v>5</v>
      </c>
      <c r="R2473" s="11">
        <f ca="1">IFERROR(__xludf.DUMMYFUNCTION("COUNTA(SPLIT($Q2473,CHAR(10),FALSE))"),1)</f>
        <v>1</v>
      </c>
      <c r="S2473" s="2">
        <v>-1.5191204030000001</v>
      </c>
      <c r="T2473" s="2">
        <v>0.49136128099999998</v>
      </c>
      <c r="U2473" s="2">
        <v>58.43</v>
      </c>
      <c r="V2473" s="2">
        <v>11.94</v>
      </c>
      <c r="W2473" s="2">
        <v>12.68</v>
      </c>
      <c r="X2473" s="2">
        <v>13</v>
      </c>
      <c r="Y2473" s="2">
        <v>6.82</v>
      </c>
      <c r="Z2473" s="2">
        <v>0.13098000000000001</v>
      </c>
      <c r="AA2473" s="2">
        <v>0.13916000000000001</v>
      </c>
      <c r="AB2473" s="2">
        <v>16.110030340000002</v>
      </c>
    </row>
    <row r="2474" spans="1:28" x14ac:dyDescent="0.2">
      <c r="A2474" s="8">
        <v>4636</v>
      </c>
      <c r="B2474" s="5" t="s">
        <v>685</v>
      </c>
      <c r="C2474" s="5" t="s">
        <v>8355</v>
      </c>
      <c r="D2474" s="5" t="s">
        <v>8352</v>
      </c>
      <c r="E2474" s="5" t="s">
        <v>8353</v>
      </c>
      <c r="F2474" s="10">
        <v>1897</v>
      </c>
      <c r="G2474" s="10" t="s">
        <v>68</v>
      </c>
      <c r="H2474" s="10"/>
      <c r="I2474" s="10">
        <v>1300</v>
      </c>
      <c r="J2474" s="10" t="s">
        <v>51</v>
      </c>
      <c r="K2474" s="10"/>
      <c r="L2474" s="10" t="s">
        <v>18</v>
      </c>
      <c r="M2474" s="11">
        <v>1</v>
      </c>
      <c r="N2474" s="10">
        <v>1</v>
      </c>
      <c r="O2474" s="12" t="s">
        <v>8356</v>
      </c>
      <c r="P2474" s="11">
        <f ca="1">IFERROR(__xludf.DUMMYFUNCTION("COUNTA(SPLIT(Q2474,"" ""))"),146)</f>
        <v>146</v>
      </c>
      <c r="Q2474" s="11">
        <v>5</v>
      </c>
      <c r="R2474" s="11">
        <f ca="1">IFERROR(__xludf.DUMMYFUNCTION("COUNTA(SPLIT($Q2474,CHAR(10),FALSE))"),1)</f>
        <v>1</v>
      </c>
      <c r="S2474" s="2">
        <v>-1.101336442</v>
      </c>
      <c r="T2474" s="2">
        <v>0.46602267200000003</v>
      </c>
      <c r="U2474" s="2">
        <v>58.44</v>
      </c>
      <c r="V2474" s="2">
        <v>12.41</v>
      </c>
      <c r="W2474" s="2">
        <v>14.51</v>
      </c>
      <c r="X2474" s="2">
        <v>10</v>
      </c>
      <c r="Y2474" s="2">
        <v>7.99</v>
      </c>
      <c r="Z2474" s="2">
        <v>0.26189000000000001</v>
      </c>
      <c r="AA2474" s="2">
        <v>0.29038999999999998</v>
      </c>
      <c r="AB2474" s="2">
        <v>15.69991725</v>
      </c>
    </row>
    <row r="2475" spans="1:28" x14ac:dyDescent="0.2">
      <c r="A2475" s="8">
        <v>4637</v>
      </c>
      <c r="B2475" s="5" t="s">
        <v>8357</v>
      </c>
      <c r="C2475" s="5" t="s">
        <v>8358</v>
      </c>
      <c r="D2475" s="5" t="s">
        <v>8359</v>
      </c>
      <c r="E2475" s="5" t="s">
        <v>8360</v>
      </c>
      <c r="F2475" s="10">
        <v>1897</v>
      </c>
      <c r="G2475" s="10" t="s">
        <v>16</v>
      </c>
      <c r="H2475" s="10"/>
      <c r="I2475" s="10">
        <v>700</v>
      </c>
      <c r="J2475" s="10" t="s">
        <v>17</v>
      </c>
      <c r="K2475" s="10"/>
      <c r="L2475" s="10" t="s">
        <v>22</v>
      </c>
      <c r="M2475" s="11">
        <v>2</v>
      </c>
      <c r="N2475" s="10">
        <v>2</v>
      </c>
      <c r="O2475" s="12" t="s">
        <v>8361</v>
      </c>
      <c r="P2475" s="11">
        <f ca="1">IFERROR(__xludf.DUMMYFUNCTION("COUNTA(SPLIT(Q2475,"" ""))"),177)</f>
        <v>177</v>
      </c>
      <c r="Q2475" s="11">
        <v>8</v>
      </c>
      <c r="R2475" s="11">
        <f ca="1">IFERROR(__xludf.DUMMYFUNCTION("COUNTA(SPLIT($Q2475,CHAR(10),FALSE))"),3)</f>
        <v>3</v>
      </c>
      <c r="S2475" s="2">
        <v>-0.29555161299999999</v>
      </c>
      <c r="T2475" s="2">
        <v>0.473669864</v>
      </c>
      <c r="U2475" s="2">
        <v>80.599999999999994</v>
      </c>
      <c r="V2475" s="2">
        <v>7.61</v>
      </c>
      <c r="W2475" s="2">
        <v>8.36</v>
      </c>
      <c r="X2475" s="2">
        <v>7</v>
      </c>
      <c r="Y2475" s="2">
        <v>6.33</v>
      </c>
      <c r="Z2475" s="2">
        <v>9.9600000000000001E-3</v>
      </c>
      <c r="AA2475" s="2">
        <v>1.5630000000000002E-2</v>
      </c>
      <c r="AB2475" s="2">
        <v>19.652532390000001</v>
      </c>
    </row>
    <row r="2476" spans="1:28" x14ac:dyDescent="0.2">
      <c r="A2476" s="8">
        <v>4639</v>
      </c>
      <c r="B2476" s="5" t="s">
        <v>8362</v>
      </c>
      <c r="C2476" s="5" t="s">
        <v>8363</v>
      </c>
      <c r="D2476" s="5"/>
      <c r="E2476" s="5" t="s">
        <v>8364</v>
      </c>
      <c r="F2476" s="10">
        <v>1897</v>
      </c>
      <c r="G2476" s="10" t="s">
        <v>16</v>
      </c>
      <c r="H2476" s="10"/>
      <c r="I2476" s="10">
        <v>900</v>
      </c>
      <c r="J2476" s="10" t="s">
        <v>17</v>
      </c>
      <c r="K2476" s="10"/>
      <c r="L2476" s="10" t="s">
        <v>22</v>
      </c>
      <c r="M2476" s="11">
        <v>2</v>
      </c>
      <c r="N2476" s="10">
        <v>2</v>
      </c>
      <c r="O2476" s="12" t="s">
        <v>8365</v>
      </c>
      <c r="P2476" s="11">
        <f ca="1">IFERROR(__xludf.DUMMYFUNCTION("COUNTA(SPLIT(Q2476,"" ""))"),180)</f>
        <v>180</v>
      </c>
      <c r="Q2476" s="11">
        <v>7</v>
      </c>
      <c r="R2476" s="11">
        <f ca="1">IFERROR(__xludf.DUMMYFUNCTION("COUNTA(SPLIT($Q2476,CHAR(10),FALSE))"),1)</f>
        <v>1</v>
      </c>
      <c r="S2476" s="2">
        <v>-0.53526713599999998</v>
      </c>
      <c r="T2476" s="2">
        <v>0.46114561500000001</v>
      </c>
      <c r="U2476" s="2">
        <v>74.959999999999994</v>
      </c>
      <c r="V2476" s="2">
        <v>8.39</v>
      </c>
      <c r="W2476" s="2">
        <v>7.96</v>
      </c>
      <c r="X2476" s="2">
        <v>9</v>
      </c>
      <c r="Y2476" s="2">
        <v>6.33</v>
      </c>
      <c r="Z2476" s="2">
        <v>8.6879999999999999E-2</v>
      </c>
      <c r="AA2476" s="2">
        <v>0.1011</v>
      </c>
      <c r="AB2476" s="2">
        <v>25.02243438</v>
      </c>
    </row>
    <row r="2477" spans="1:28" x14ac:dyDescent="0.2">
      <c r="A2477" s="8">
        <v>4640</v>
      </c>
      <c r="B2477" s="5" t="s">
        <v>8366</v>
      </c>
      <c r="C2477" s="5" t="s">
        <v>8367</v>
      </c>
      <c r="D2477" s="5"/>
      <c r="E2477" s="5" t="s">
        <v>8368</v>
      </c>
      <c r="F2477" s="10">
        <v>1897</v>
      </c>
      <c r="G2477" s="10" t="s">
        <v>68</v>
      </c>
      <c r="H2477" s="10"/>
      <c r="I2477" s="10">
        <v>1100</v>
      </c>
      <c r="J2477" s="10" t="s">
        <v>17</v>
      </c>
      <c r="K2477" s="10"/>
      <c r="L2477" s="10" t="s">
        <v>18</v>
      </c>
      <c r="M2477" s="11">
        <v>1</v>
      </c>
      <c r="N2477" s="10">
        <v>1</v>
      </c>
      <c r="O2477" s="12" t="s">
        <v>8369</v>
      </c>
      <c r="P2477" s="11">
        <f ca="1">IFERROR(__xludf.DUMMYFUNCTION("COUNTA(SPLIT(Q2477,"" ""))"),197)</f>
        <v>197</v>
      </c>
      <c r="Q2477" s="11">
        <v>9</v>
      </c>
      <c r="R2477" s="11">
        <f ca="1">IFERROR(__xludf.DUMMYFUNCTION("COUNTA(SPLIT($Q2477,CHAR(10),FALSE))"),3)</f>
        <v>3</v>
      </c>
      <c r="S2477" s="2">
        <v>-3.0753933249999998</v>
      </c>
      <c r="T2477" s="2">
        <v>0.57581576000000001</v>
      </c>
      <c r="U2477" s="2">
        <v>57.48</v>
      </c>
      <c r="V2477" s="2">
        <v>10.79</v>
      </c>
      <c r="W2477" s="2">
        <v>11.22</v>
      </c>
      <c r="X2477" s="2">
        <v>12</v>
      </c>
      <c r="Y2477" s="2">
        <v>8.44</v>
      </c>
      <c r="Z2477" s="2">
        <v>0.14263999999999999</v>
      </c>
      <c r="AA2477" s="2">
        <v>0.12712000000000001</v>
      </c>
      <c r="AB2477" s="2">
        <v>10.86030296</v>
      </c>
    </row>
    <row r="2478" spans="1:28" x14ac:dyDescent="0.2">
      <c r="A2478" s="8">
        <v>4641</v>
      </c>
      <c r="B2478" s="5" t="s">
        <v>8370</v>
      </c>
      <c r="C2478" s="5" t="s">
        <v>8371</v>
      </c>
      <c r="D2478" s="5" t="s">
        <v>7647</v>
      </c>
      <c r="E2478" s="5" t="s">
        <v>7648</v>
      </c>
      <c r="F2478" s="10">
        <v>1897</v>
      </c>
      <c r="G2478" s="10" t="s">
        <v>16</v>
      </c>
      <c r="H2478" s="10"/>
      <c r="I2478" s="10">
        <v>1300</v>
      </c>
      <c r="J2478" s="10" t="s">
        <v>17</v>
      </c>
      <c r="K2478" s="10"/>
      <c r="L2478" s="10" t="s">
        <v>22</v>
      </c>
      <c r="M2478" s="11">
        <v>2</v>
      </c>
      <c r="N2478" s="10">
        <v>1.5</v>
      </c>
      <c r="O2478" s="12" t="s">
        <v>8372</v>
      </c>
      <c r="P2478" s="11">
        <f ca="1">IFERROR(__xludf.DUMMYFUNCTION("COUNTA(SPLIT(Q2478,"" ""))"),178)</f>
        <v>178</v>
      </c>
      <c r="Q2478" s="11">
        <v>6</v>
      </c>
      <c r="R2478" s="11">
        <f ca="1">IFERROR(__xludf.DUMMYFUNCTION("COUNTA(SPLIT($Q2478,CHAR(10),FALSE))"),1)</f>
        <v>1</v>
      </c>
      <c r="S2478" s="2">
        <v>-2.1192349529999999</v>
      </c>
      <c r="T2478" s="2">
        <v>0.55963689800000005</v>
      </c>
      <c r="U2478" s="2">
        <v>53.72</v>
      </c>
      <c r="V2478" s="2">
        <v>13.22</v>
      </c>
      <c r="W2478" s="2">
        <v>14.33</v>
      </c>
      <c r="X2478" s="2">
        <v>13</v>
      </c>
      <c r="Y2478" s="2">
        <v>8.11</v>
      </c>
      <c r="Z2478" s="2">
        <v>0.11068</v>
      </c>
      <c r="AA2478" s="2">
        <v>0.10521999999999999</v>
      </c>
      <c r="AB2478" s="2">
        <v>17.09299159</v>
      </c>
    </row>
    <row r="2479" spans="1:28" x14ac:dyDescent="0.2">
      <c r="A2479" s="8">
        <v>4642</v>
      </c>
      <c r="B2479" s="5" t="s">
        <v>8373</v>
      </c>
      <c r="C2479" s="5" t="s">
        <v>685</v>
      </c>
      <c r="D2479" s="5" t="s">
        <v>8374</v>
      </c>
      <c r="E2479" s="5" t="s">
        <v>8375</v>
      </c>
      <c r="F2479" s="10">
        <v>1897</v>
      </c>
      <c r="G2479" s="10" t="s">
        <v>68</v>
      </c>
      <c r="H2479" s="10"/>
      <c r="I2479" s="10">
        <v>1100</v>
      </c>
      <c r="J2479" s="10" t="s">
        <v>17</v>
      </c>
      <c r="K2479" s="10"/>
      <c r="L2479" s="10" t="s">
        <v>22</v>
      </c>
      <c r="M2479" s="11">
        <v>2</v>
      </c>
      <c r="N2479" s="10">
        <v>1.5</v>
      </c>
      <c r="O2479" s="12" t="s">
        <v>8376</v>
      </c>
      <c r="P2479" s="11">
        <f ca="1">IFERROR(__xludf.DUMMYFUNCTION("COUNTA(SPLIT(Q2479,"" ""))"),147)</f>
        <v>147</v>
      </c>
      <c r="Q2479" s="11">
        <v>7</v>
      </c>
      <c r="R2479" s="11">
        <f ca="1">IFERROR(__xludf.DUMMYFUNCTION("COUNTA(SPLIT($Q2479,CHAR(10),FALSE))"),5)</f>
        <v>5</v>
      </c>
      <c r="S2479" s="2">
        <v>-0.87439956600000002</v>
      </c>
      <c r="T2479" s="2">
        <v>0.47906288200000002</v>
      </c>
      <c r="U2479" s="2">
        <v>75.69</v>
      </c>
      <c r="V2479" s="2">
        <v>8.06</v>
      </c>
      <c r="W2479" s="2">
        <v>8.82</v>
      </c>
      <c r="X2479" s="2">
        <v>7</v>
      </c>
      <c r="Y2479" s="2">
        <v>7.84</v>
      </c>
      <c r="Z2479" s="2">
        <v>0.13655999999999999</v>
      </c>
      <c r="AA2479" s="2">
        <v>0.15662999999999999</v>
      </c>
      <c r="AB2479" s="2">
        <v>19.28594429</v>
      </c>
    </row>
    <row r="2480" spans="1:28" x14ac:dyDescent="0.2">
      <c r="A2480" s="8">
        <v>4643</v>
      </c>
      <c r="B2480" s="5" t="s">
        <v>8373</v>
      </c>
      <c r="C2480" s="5" t="s">
        <v>8338</v>
      </c>
      <c r="D2480" s="5" t="s">
        <v>8374</v>
      </c>
      <c r="E2480" s="5" t="s">
        <v>8375</v>
      </c>
      <c r="F2480" s="10">
        <v>1897</v>
      </c>
      <c r="G2480" s="10" t="s">
        <v>68</v>
      </c>
      <c r="H2480" s="10"/>
      <c r="I2480" s="10">
        <v>1100</v>
      </c>
      <c r="J2480" s="10" t="s">
        <v>17</v>
      </c>
      <c r="K2480" s="10"/>
      <c r="L2480" s="10" t="s">
        <v>18</v>
      </c>
      <c r="M2480" s="11">
        <v>1</v>
      </c>
      <c r="N2480" s="10">
        <v>1</v>
      </c>
      <c r="O2480" s="12" t="s">
        <v>8377</v>
      </c>
      <c r="P2480" s="11">
        <f ca="1">IFERROR(__xludf.DUMMYFUNCTION("COUNTA(SPLIT(Q2480,"" ""))"),161)</f>
        <v>161</v>
      </c>
      <c r="Q2480" s="11">
        <v>8</v>
      </c>
      <c r="R2480" s="11">
        <f ca="1">IFERROR(__xludf.DUMMYFUNCTION("COUNTA(SPLIT($Q2480,CHAR(10),FALSE))"),5)</f>
        <v>5</v>
      </c>
      <c r="S2480" s="2">
        <v>0.900128017</v>
      </c>
      <c r="T2480" s="2">
        <v>0.51081651100000003</v>
      </c>
      <c r="U2480" s="2">
        <v>70.599999999999994</v>
      </c>
      <c r="V2480" s="2">
        <v>8.57</v>
      </c>
      <c r="W2480" s="2">
        <v>9.4600000000000009</v>
      </c>
      <c r="X2480" s="2">
        <v>11</v>
      </c>
      <c r="Y2480" s="2">
        <v>6.57</v>
      </c>
      <c r="Z2480" s="2">
        <v>0.1011</v>
      </c>
      <c r="AA2480" s="2">
        <v>0.11568000000000001</v>
      </c>
      <c r="AB2480" s="2">
        <v>19.752218370000001</v>
      </c>
    </row>
    <row r="2481" spans="1:28" x14ac:dyDescent="0.2">
      <c r="A2481" s="8">
        <v>4644</v>
      </c>
      <c r="B2481" s="5" t="s">
        <v>8373</v>
      </c>
      <c r="C2481" s="5" t="s">
        <v>685</v>
      </c>
      <c r="D2481" s="5" t="s">
        <v>8378</v>
      </c>
      <c r="E2481" s="5" t="s">
        <v>8379</v>
      </c>
      <c r="F2481" s="10">
        <v>1897</v>
      </c>
      <c r="G2481" s="10" t="s">
        <v>68</v>
      </c>
      <c r="H2481" s="10"/>
      <c r="I2481" s="10">
        <v>1300</v>
      </c>
      <c r="J2481" s="10" t="s">
        <v>17</v>
      </c>
      <c r="K2481" s="10"/>
      <c r="L2481" s="10" t="s">
        <v>18</v>
      </c>
      <c r="M2481" s="11">
        <v>1</v>
      </c>
      <c r="N2481" s="10">
        <v>1</v>
      </c>
      <c r="O2481" s="12" t="s">
        <v>8380</v>
      </c>
      <c r="P2481" s="11">
        <f ca="1">IFERROR(__xludf.DUMMYFUNCTION("COUNTA(SPLIT(Q2481,"" ""))"),153)</f>
        <v>153</v>
      </c>
      <c r="Q2481" s="11">
        <v>6</v>
      </c>
      <c r="R2481" s="11">
        <f ca="1">IFERROR(__xludf.DUMMYFUNCTION("COUNTA(SPLIT($Q2481,CHAR(10),FALSE))"),4)</f>
        <v>4</v>
      </c>
      <c r="S2481" s="2">
        <v>-6.2204770000000003E-3</v>
      </c>
      <c r="T2481" s="2">
        <v>0.47888312500000002</v>
      </c>
      <c r="U2481" s="2">
        <v>66.59</v>
      </c>
      <c r="V2481" s="2">
        <v>10.51</v>
      </c>
      <c r="W2481" s="2">
        <v>12.04</v>
      </c>
      <c r="X2481" s="2">
        <v>10</v>
      </c>
      <c r="Y2481" s="2">
        <v>7.14</v>
      </c>
      <c r="Z2481" s="2">
        <v>0.12837999999999999</v>
      </c>
      <c r="AA2481" s="2">
        <v>0.15214</v>
      </c>
      <c r="AB2481" s="2">
        <v>13.748842140000001</v>
      </c>
    </row>
    <row r="2482" spans="1:28" x14ac:dyDescent="0.2">
      <c r="A2482" s="8">
        <v>4645</v>
      </c>
      <c r="B2482" s="5" t="s">
        <v>8373</v>
      </c>
      <c r="C2482" s="5" t="s">
        <v>8338</v>
      </c>
      <c r="D2482" s="5" t="s">
        <v>8378</v>
      </c>
      <c r="E2482" s="5" t="s">
        <v>8379</v>
      </c>
      <c r="F2482" s="10">
        <v>1897</v>
      </c>
      <c r="G2482" s="10" t="s">
        <v>68</v>
      </c>
      <c r="H2482" s="10"/>
      <c r="I2482" s="10">
        <v>1300</v>
      </c>
      <c r="J2482" s="10" t="s">
        <v>51</v>
      </c>
      <c r="K2482" s="10"/>
      <c r="L2482" s="10" t="s">
        <v>18</v>
      </c>
      <c r="M2482" s="11">
        <v>1</v>
      </c>
      <c r="N2482" s="10">
        <v>1</v>
      </c>
      <c r="O2482" s="12" t="s">
        <v>8381</v>
      </c>
      <c r="P2482" s="11">
        <f ca="1">IFERROR(__xludf.DUMMYFUNCTION("COUNTA(SPLIT(Q2482,"" ""))"),165)</f>
        <v>165</v>
      </c>
      <c r="Q2482" s="11">
        <v>6</v>
      </c>
      <c r="R2482" s="11">
        <f ca="1">IFERROR(__xludf.DUMMYFUNCTION("COUNTA(SPLIT($Q2482,CHAR(10),FALSE))"),2)</f>
        <v>2</v>
      </c>
      <c r="S2482" s="2">
        <v>0.57984841600000003</v>
      </c>
      <c r="T2482" s="2">
        <v>0.54390443499999996</v>
      </c>
      <c r="U2482" s="2">
        <v>66.12</v>
      </c>
      <c r="V2482" s="2">
        <v>10.91</v>
      </c>
      <c r="W2482" s="2">
        <v>11.79</v>
      </c>
      <c r="X2482" s="2">
        <v>11</v>
      </c>
      <c r="Y2482" s="2">
        <v>6.63</v>
      </c>
      <c r="Z2482" s="2">
        <v>0.13078999999999999</v>
      </c>
      <c r="AA2482" s="2">
        <v>0.14365</v>
      </c>
      <c r="AB2482" s="2">
        <v>19.305692390000001</v>
      </c>
    </row>
    <row r="2483" spans="1:28" x14ac:dyDescent="0.2">
      <c r="A2483" s="8">
        <v>4647</v>
      </c>
      <c r="B2483" s="5" t="s">
        <v>8373</v>
      </c>
      <c r="C2483" s="5" t="s">
        <v>8338</v>
      </c>
      <c r="D2483" s="5" t="s">
        <v>8382</v>
      </c>
      <c r="E2483" s="5" t="s">
        <v>8383</v>
      </c>
      <c r="F2483" s="10">
        <v>1897</v>
      </c>
      <c r="G2483" s="10" t="s">
        <v>68</v>
      </c>
      <c r="H2483" s="10"/>
      <c r="I2483" s="10">
        <v>1100</v>
      </c>
      <c r="J2483" s="10" t="s">
        <v>51</v>
      </c>
      <c r="K2483" s="10"/>
      <c r="L2483" s="10" t="s">
        <v>18</v>
      </c>
      <c r="M2483" s="11">
        <v>1</v>
      </c>
      <c r="N2483" s="10">
        <v>1</v>
      </c>
      <c r="O2483" s="12" t="s">
        <v>8384</v>
      </c>
      <c r="P2483" s="11">
        <f ca="1">IFERROR(__xludf.DUMMYFUNCTION("COUNTA(SPLIT(Q2483,"" ""))"),181)</f>
        <v>181</v>
      </c>
      <c r="Q2483" s="11">
        <v>11</v>
      </c>
      <c r="R2483" s="11">
        <f ca="1">IFERROR(__xludf.DUMMYFUNCTION("COUNTA(SPLIT($Q2483,CHAR(10),FALSE))"),7)</f>
        <v>7</v>
      </c>
      <c r="S2483" s="2">
        <v>-1.369069343</v>
      </c>
      <c r="T2483" s="2">
        <v>0.52429870099999998</v>
      </c>
      <c r="U2483" s="2">
        <v>76.150000000000006</v>
      </c>
      <c r="V2483" s="2">
        <v>6.91</v>
      </c>
      <c r="W2483" s="2">
        <v>8.1300000000000008</v>
      </c>
      <c r="X2483" s="2">
        <v>8</v>
      </c>
      <c r="Y2483" s="2">
        <v>7.08</v>
      </c>
      <c r="Z2483" s="2">
        <v>0.19236</v>
      </c>
      <c r="AA2483" s="2">
        <v>0.17543</v>
      </c>
      <c r="AB2483" s="2">
        <v>17.02065576</v>
      </c>
    </row>
    <row r="2484" spans="1:28" x14ac:dyDescent="0.2">
      <c r="A2484" s="8">
        <v>4651</v>
      </c>
      <c r="B2484" s="5" t="s">
        <v>8385</v>
      </c>
      <c r="C2484" s="5" t="s">
        <v>685</v>
      </c>
      <c r="D2484" s="5" t="s">
        <v>8386</v>
      </c>
      <c r="E2484" s="5" t="s">
        <v>8387</v>
      </c>
      <c r="F2484" s="10">
        <v>1897</v>
      </c>
      <c r="G2484" s="10" t="s">
        <v>68</v>
      </c>
      <c r="H2484" s="10"/>
      <c r="I2484" s="10">
        <v>1300</v>
      </c>
      <c r="J2484" s="10" t="s">
        <v>17</v>
      </c>
      <c r="K2484" s="10"/>
      <c r="L2484" s="10" t="s">
        <v>22</v>
      </c>
      <c r="M2484" s="11">
        <v>2</v>
      </c>
      <c r="N2484" s="10">
        <v>1.5</v>
      </c>
      <c r="O2484" s="12" t="s">
        <v>8388</v>
      </c>
      <c r="P2484" s="11">
        <f ca="1">IFERROR(__xludf.DUMMYFUNCTION("COUNTA(SPLIT(Q2484,"" ""))"),189)</f>
        <v>189</v>
      </c>
      <c r="Q2484" s="11">
        <v>8</v>
      </c>
      <c r="R2484" s="11">
        <f ca="1">IFERROR(__xludf.DUMMYFUNCTION("COUNTA(SPLIT($Q2484,CHAR(10),FALSE))"),7)</f>
        <v>7</v>
      </c>
      <c r="S2484" s="2">
        <v>-1.052443255</v>
      </c>
      <c r="T2484" s="2">
        <v>0.466558005</v>
      </c>
      <c r="U2484" s="2">
        <v>71.900000000000006</v>
      </c>
      <c r="V2484" s="2">
        <v>9.5</v>
      </c>
      <c r="W2484" s="2">
        <v>10.4</v>
      </c>
      <c r="X2484" s="2">
        <v>11</v>
      </c>
      <c r="Y2484" s="2">
        <v>7.31</v>
      </c>
      <c r="Z2484" s="2">
        <v>1.155E-2</v>
      </c>
      <c r="AA2484" s="2">
        <v>1.155E-2</v>
      </c>
      <c r="AB2484" s="2">
        <v>18.467438999999999</v>
      </c>
    </row>
    <row r="2485" spans="1:28" x14ac:dyDescent="0.2">
      <c r="A2485" s="8">
        <v>4652</v>
      </c>
      <c r="B2485" s="5" t="s">
        <v>8385</v>
      </c>
      <c r="C2485" s="5" t="s">
        <v>8338</v>
      </c>
      <c r="D2485" s="5" t="s">
        <v>8386</v>
      </c>
      <c r="E2485" s="5" t="s">
        <v>8387</v>
      </c>
      <c r="F2485" s="10">
        <v>1897</v>
      </c>
      <c r="G2485" s="10" t="s">
        <v>68</v>
      </c>
      <c r="H2485" s="10"/>
      <c r="I2485" s="10">
        <v>1100</v>
      </c>
      <c r="J2485" s="10" t="s">
        <v>17</v>
      </c>
      <c r="K2485" s="10"/>
      <c r="L2485" s="10" t="s">
        <v>18</v>
      </c>
      <c r="M2485" s="11">
        <v>1</v>
      </c>
      <c r="N2485" s="10">
        <v>1</v>
      </c>
      <c r="O2485" s="12" t="s">
        <v>8389</v>
      </c>
      <c r="P2485" s="11">
        <f ca="1">IFERROR(__xludf.DUMMYFUNCTION("COUNTA(SPLIT(Q2485,"" ""))"),170)</f>
        <v>170</v>
      </c>
      <c r="Q2485" s="11">
        <v>7</v>
      </c>
      <c r="R2485" s="11">
        <f ca="1">IFERROR(__xludf.DUMMYFUNCTION("COUNTA(SPLIT($Q2485,CHAR(10),FALSE))"),3)</f>
        <v>3</v>
      </c>
      <c r="S2485" s="2">
        <v>-0.67755485000000004</v>
      </c>
      <c r="T2485" s="2">
        <v>0.465821017</v>
      </c>
      <c r="U2485" s="2">
        <v>70.760000000000005</v>
      </c>
      <c r="V2485" s="2">
        <v>9.74</v>
      </c>
      <c r="W2485" s="2">
        <v>11.1</v>
      </c>
      <c r="X2485" s="2">
        <v>10</v>
      </c>
      <c r="Y2485" s="2">
        <v>6.85</v>
      </c>
      <c r="Z2485" s="2">
        <v>4.3990000000000001E-2</v>
      </c>
      <c r="AA2485" s="2">
        <v>5.7840000000000003E-2</v>
      </c>
      <c r="AB2485" s="2">
        <v>13.23706488</v>
      </c>
    </row>
    <row r="2486" spans="1:28" x14ac:dyDescent="0.2">
      <c r="A2486" s="8">
        <v>4655</v>
      </c>
      <c r="B2486" s="5" t="s">
        <v>8385</v>
      </c>
      <c r="C2486" s="5" t="s">
        <v>685</v>
      </c>
      <c r="D2486" s="5" t="s">
        <v>8390</v>
      </c>
      <c r="E2486" s="5" t="s">
        <v>8391</v>
      </c>
      <c r="F2486" s="10">
        <v>1897</v>
      </c>
      <c r="G2486" s="10" t="s">
        <v>68</v>
      </c>
      <c r="H2486" s="10"/>
      <c r="I2486" s="10">
        <v>900</v>
      </c>
      <c r="J2486" s="10" t="s">
        <v>17</v>
      </c>
      <c r="K2486" s="10"/>
      <c r="L2486" s="10" t="s">
        <v>22</v>
      </c>
      <c r="M2486" s="11">
        <v>2</v>
      </c>
      <c r="N2486" s="10">
        <v>1.5</v>
      </c>
      <c r="O2486" s="12" t="s">
        <v>8392</v>
      </c>
      <c r="P2486" s="11">
        <f ca="1">IFERROR(__xludf.DUMMYFUNCTION("COUNTA(SPLIT(Q2486,"" ""))"),194)</f>
        <v>194</v>
      </c>
      <c r="Q2486" s="11">
        <v>5</v>
      </c>
      <c r="R2486" s="11">
        <f ca="1">IFERROR(__xludf.DUMMYFUNCTION("COUNTA(SPLIT($Q2486,CHAR(10),FALSE))"),2)</f>
        <v>2</v>
      </c>
      <c r="S2486" s="2">
        <v>-1.3843055230000001</v>
      </c>
      <c r="T2486" s="2">
        <v>0.49689201599999999</v>
      </c>
      <c r="U2486" s="2">
        <v>54.88</v>
      </c>
      <c r="V2486" s="2">
        <v>15.29</v>
      </c>
      <c r="W2486" s="2">
        <v>17</v>
      </c>
      <c r="X2486" s="2">
        <v>12</v>
      </c>
      <c r="Y2486" s="2">
        <v>7.03</v>
      </c>
      <c r="Z2486" s="2">
        <v>0.12917999999999999</v>
      </c>
      <c r="AA2486" s="2">
        <v>0.12784000000000001</v>
      </c>
      <c r="AB2486" s="2">
        <v>22.96221925</v>
      </c>
    </row>
    <row r="2487" spans="1:28" x14ac:dyDescent="0.2">
      <c r="A2487" s="8">
        <v>4657</v>
      </c>
      <c r="B2487" s="5" t="s">
        <v>8385</v>
      </c>
      <c r="C2487" s="5" t="s">
        <v>685</v>
      </c>
      <c r="D2487" s="5" t="s">
        <v>8288</v>
      </c>
      <c r="E2487" s="5" t="s">
        <v>8393</v>
      </c>
      <c r="F2487" s="10">
        <v>1897</v>
      </c>
      <c r="G2487" s="10" t="s">
        <v>68</v>
      </c>
      <c r="H2487" s="10"/>
      <c r="I2487" s="10">
        <v>1300</v>
      </c>
      <c r="J2487" s="10" t="s">
        <v>17</v>
      </c>
      <c r="K2487" s="10"/>
      <c r="L2487" s="10" t="s">
        <v>22</v>
      </c>
      <c r="M2487" s="11">
        <v>2</v>
      </c>
      <c r="N2487" s="10">
        <v>1.5</v>
      </c>
      <c r="O2487" s="12" t="s">
        <v>8394</v>
      </c>
      <c r="P2487" s="11">
        <f ca="1">IFERROR(__xludf.DUMMYFUNCTION("COUNTA(SPLIT(Q2487,"" ""))"),152)</f>
        <v>152</v>
      </c>
      <c r="Q2487" s="11">
        <v>7</v>
      </c>
      <c r="R2487" s="11">
        <f ca="1">IFERROR(__xludf.DUMMYFUNCTION("COUNTA(SPLIT($Q2487,CHAR(10),FALSE))"),5)</f>
        <v>5</v>
      </c>
      <c r="S2487" s="2">
        <v>6.9147819999999999E-2</v>
      </c>
      <c r="T2487" s="2">
        <v>0.52384563900000003</v>
      </c>
      <c r="U2487" s="2">
        <v>65.45</v>
      </c>
      <c r="V2487" s="2">
        <v>9.67</v>
      </c>
      <c r="W2487" s="2">
        <v>12.05</v>
      </c>
      <c r="X2487" s="2">
        <v>11</v>
      </c>
      <c r="Y2487" s="2">
        <v>6.77</v>
      </c>
      <c r="Z2487" s="2">
        <v>0.18654999999999999</v>
      </c>
      <c r="AA2487" s="2">
        <v>0.20609</v>
      </c>
      <c r="AB2487" s="2">
        <v>13.089493060000001</v>
      </c>
    </row>
    <row r="2488" spans="1:28" x14ac:dyDescent="0.2">
      <c r="A2488" s="8">
        <v>4658</v>
      </c>
      <c r="B2488" s="5" t="s">
        <v>8385</v>
      </c>
      <c r="C2488" s="5" t="s">
        <v>8338</v>
      </c>
      <c r="D2488" s="5" t="s">
        <v>8296</v>
      </c>
      <c r="E2488" s="5" t="s">
        <v>8395</v>
      </c>
      <c r="F2488" s="10">
        <v>1897</v>
      </c>
      <c r="G2488" s="10" t="s">
        <v>68</v>
      </c>
      <c r="H2488" s="10"/>
      <c r="I2488" s="10">
        <v>1100</v>
      </c>
      <c r="J2488" s="10" t="s">
        <v>51</v>
      </c>
      <c r="K2488" s="10"/>
      <c r="L2488" s="10" t="s">
        <v>18</v>
      </c>
      <c r="M2488" s="11">
        <v>1</v>
      </c>
      <c r="N2488" s="10">
        <v>1</v>
      </c>
      <c r="O2488" s="12" t="s">
        <v>8396</v>
      </c>
      <c r="P2488" s="11">
        <f ca="1">IFERROR(__xludf.DUMMYFUNCTION("COUNTA(SPLIT(Q2488,"" ""))"),150)</f>
        <v>150</v>
      </c>
      <c r="Q2488" s="11">
        <v>8</v>
      </c>
      <c r="R2488" s="11">
        <f ca="1">IFERROR(__xludf.DUMMYFUNCTION("COUNTA(SPLIT($Q2488,CHAR(10),FALSE))"),2)</f>
        <v>2</v>
      </c>
      <c r="S2488" s="2">
        <v>-0.73580157999999996</v>
      </c>
      <c r="T2488" s="2">
        <v>0.45961179000000002</v>
      </c>
      <c r="U2488" s="2">
        <v>81.2</v>
      </c>
      <c r="V2488" s="2">
        <v>6.16</v>
      </c>
      <c r="W2488" s="2">
        <v>6.37</v>
      </c>
      <c r="X2488" s="2">
        <v>8</v>
      </c>
      <c r="Y2488" s="2">
        <v>6.75</v>
      </c>
      <c r="Z2488" s="2">
        <v>0.11873</v>
      </c>
      <c r="AA2488" s="2">
        <v>0.14172000000000001</v>
      </c>
      <c r="AB2488" s="2">
        <v>23.1022882</v>
      </c>
    </row>
    <row r="2489" spans="1:28" x14ac:dyDescent="0.2">
      <c r="A2489" s="8">
        <v>4659</v>
      </c>
      <c r="B2489" s="5" t="s">
        <v>8385</v>
      </c>
      <c r="C2489" s="5" t="s">
        <v>685</v>
      </c>
      <c r="D2489" s="5" t="s">
        <v>8397</v>
      </c>
      <c r="E2489" s="5" t="s">
        <v>8398</v>
      </c>
      <c r="F2489" s="10">
        <v>1897</v>
      </c>
      <c r="G2489" s="10" t="s">
        <v>68</v>
      </c>
      <c r="H2489" s="10"/>
      <c r="I2489" s="10">
        <v>1300</v>
      </c>
      <c r="J2489" s="10" t="s">
        <v>17</v>
      </c>
      <c r="K2489" s="10"/>
      <c r="L2489" s="10" t="s">
        <v>22</v>
      </c>
      <c r="M2489" s="11">
        <v>2</v>
      </c>
      <c r="N2489" s="10">
        <v>2</v>
      </c>
      <c r="O2489" s="12" t="s">
        <v>8399</v>
      </c>
      <c r="P2489" s="11">
        <f ca="1">IFERROR(__xludf.DUMMYFUNCTION("COUNTA(SPLIT(Q2489,"" ""))"),147)</f>
        <v>147</v>
      </c>
      <c r="Q2489" s="11">
        <v>7</v>
      </c>
      <c r="R2489" s="11">
        <f ca="1">IFERROR(__xludf.DUMMYFUNCTION("COUNTA(SPLIT($Q2489,CHAR(10),FALSE))"),4)</f>
        <v>4</v>
      </c>
      <c r="S2489" s="2">
        <v>0.26914580199999999</v>
      </c>
      <c r="T2489" s="2">
        <v>0.48028400300000001</v>
      </c>
      <c r="U2489" s="2">
        <v>63.36</v>
      </c>
      <c r="V2489" s="2">
        <v>9.7799999999999994</v>
      </c>
      <c r="W2489" s="2">
        <v>11.28</v>
      </c>
      <c r="X2489" s="2">
        <v>10</v>
      </c>
      <c r="Y2489" s="2">
        <v>7.32</v>
      </c>
      <c r="Z2489" s="2">
        <v>0.16213</v>
      </c>
      <c r="AA2489" s="2">
        <v>0.17207</v>
      </c>
      <c r="AB2489" s="2">
        <v>11.566872180000001</v>
      </c>
    </row>
    <row r="2490" spans="1:28" x14ac:dyDescent="0.2">
      <c r="A2490" s="8">
        <v>4660</v>
      </c>
      <c r="B2490" s="5" t="s">
        <v>8400</v>
      </c>
      <c r="C2490" s="5" t="s">
        <v>8401</v>
      </c>
      <c r="D2490" s="5" t="s">
        <v>8296</v>
      </c>
      <c r="E2490" s="5" t="s">
        <v>8395</v>
      </c>
      <c r="F2490" s="10">
        <v>1897</v>
      </c>
      <c r="G2490" s="10" t="s">
        <v>68</v>
      </c>
      <c r="H2490" s="10"/>
      <c r="I2490" s="10">
        <v>1300</v>
      </c>
      <c r="J2490" s="10" t="s">
        <v>17</v>
      </c>
      <c r="K2490" s="10"/>
      <c r="L2490" s="10" t="s">
        <v>18</v>
      </c>
      <c r="M2490" s="11">
        <v>1</v>
      </c>
      <c r="N2490" s="10">
        <v>1</v>
      </c>
      <c r="O2490" s="12" t="s">
        <v>8402</v>
      </c>
      <c r="P2490" s="11">
        <f ca="1">IFERROR(__xludf.DUMMYFUNCTION("COUNTA(SPLIT(Q2490,"" ""))"),140)</f>
        <v>140</v>
      </c>
      <c r="Q2490" s="11">
        <v>6</v>
      </c>
      <c r="R2490" s="11">
        <f ca="1">IFERROR(__xludf.DUMMYFUNCTION("COUNTA(SPLIT($Q2490,CHAR(10),FALSE))"),2)</f>
        <v>2</v>
      </c>
      <c r="S2490" s="2">
        <v>-0.45485233200000003</v>
      </c>
      <c r="T2490" s="2">
        <v>0.50730179900000005</v>
      </c>
      <c r="U2490" s="2">
        <v>72.599999999999994</v>
      </c>
      <c r="V2490" s="2">
        <v>9.01</v>
      </c>
      <c r="W2490" s="2">
        <v>9.9600000000000009</v>
      </c>
      <c r="X2490" s="2">
        <v>10</v>
      </c>
      <c r="Y2490" s="2">
        <v>7.03</v>
      </c>
      <c r="Z2490" s="2">
        <v>7.0139999999999994E-2</v>
      </c>
      <c r="AA2490" s="2">
        <v>9.6479999999999996E-2</v>
      </c>
      <c r="AB2490" s="2">
        <v>14.71992676</v>
      </c>
    </row>
    <row r="2491" spans="1:28" x14ac:dyDescent="0.2">
      <c r="A2491" s="8">
        <v>4661</v>
      </c>
      <c r="B2491" s="5" t="s">
        <v>6424</v>
      </c>
      <c r="C2491" s="5" t="s">
        <v>8403</v>
      </c>
      <c r="D2491" s="5" t="s">
        <v>2855</v>
      </c>
      <c r="E2491" s="5" t="s">
        <v>8404</v>
      </c>
      <c r="F2491" s="10">
        <v>1897</v>
      </c>
      <c r="G2491" s="10" t="s">
        <v>16</v>
      </c>
      <c r="H2491" s="10"/>
      <c r="I2491" s="10">
        <v>1300</v>
      </c>
      <c r="J2491" s="10" t="s">
        <v>17</v>
      </c>
      <c r="K2491" s="10"/>
      <c r="L2491" s="10" t="s">
        <v>18</v>
      </c>
      <c r="M2491" s="11">
        <v>1</v>
      </c>
      <c r="N2491" s="10">
        <v>1</v>
      </c>
      <c r="O2491" s="12" t="s">
        <v>8405</v>
      </c>
      <c r="P2491" s="11">
        <f ca="1">IFERROR(__xludf.DUMMYFUNCTION("COUNTA(SPLIT(Q2491,"" ""))"),194)</f>
        <v>194</v>
      </c>
      <c r="Q2491" s="11">
        <v>7</v>
      </c>
      <c r="R2491" s="11">
        <f ca="1">IFERROR(__xludf.DUMMYFUNCTION("COUNTA(SPLIT($Q2491,CHAR(10),FALSE))"),3)</f>
        <v>3</v>
      </c>
      <c r="S2491" s="2">
        <v>-2.1817235799999999</v>
      </c>
      <c r="T2491" s="2">
        <v>0.45584252199999997</v>
      </c>
      <c r="U2491" s="2">
        <v>58.26</v>
      </c>
      <c r="V2491" s="2">
        <v>10.54</v>
      </c>
      <c r="W2491" s="2">
        <v>11.22</v>
      </c>
      <c r="X2491" s="2">
        <v>12</v>
      </c>
      <c r="Y2491" s="2">
        <v>8.83</v>
      </c>
      <c r="Z2491" s="2">
        <v>0.26268000000000002</v>
      </c>
      <c r="AA2491" s="2">
        <v>0.23921000000000001</v>
      </c>
      <c r="AB2491" s="2">
        <v>6.589817257</v>
      </c>
    </row>
    <row r="2492" spans="1:28" x14ac:dyDescent="0.2">
      <c r="A2492" s="8">
        <v>4662</v>
      </c>
      <c r="B2492" s="5" t="s">
        <v>8406</v>
      </c>
      <c r="C2492" s="5" t="s">
        <v>8407</v>
      </c>
      <c r="D2492" s="5" t="s">
        <v>8296</v>
      </c>
      <c r="E2492" s="5" t="s">
        <v>8395</v>
      </c>
      <c r="F2492" s="10">
        <v>1897</v>
      </c>
      <c r="G2492" s="10" t="s">
        <v>68</v>
      </c>
      <c r="H2492" s="10"/>
      <c r="I2492" s="10">
        <v>1300</v>
      </c>
      <c r="J2492" s="10" t="s">
        <v>17</v>
      </c>
      <c r="K2492" s="10"/>
      <c r="L2492" s="10" t="s">
        <v>18</v>
      </c>
      <c r="M2492" s="11">
        <v>1</v>
      </c>
      <c r="N2492" s="10">
        <v>1</v>
      </c>
      <c r="O2492" s="12" t="s">
        <v>8408</v>
      </c>
      <c r="P2492" s="11">
        <f ca="1">IFERROR(__xludf.DUMMYFUNCTION("COUNTA(SPLIT(Q2492,"" ""))"),153)</f>
        <v>153</v>
      </c>
      <c r="Q2492" s="11">
        <v>7</v>
      </c>
      <c r="R2492" s="11">
        <f ca="1">IFERROR(__xludf.DUMMYFUNCTION("COUNTA(SPLIT($Q2492,CHAR(10),FALSE))"),1)</f>
        <v>1</v>
      </c>
      <c r="S2492" s="2">
        <v>-1.183400381</v>
      </c>
      <c r="T2492" s="2">
        <v>0.46123379199999998</v>
      </c>
      <c r="U2492" s="2">
        <v>61.21</v>
      </c>
      <c r="V2492" s="2">
        <v>10.29</v>
      </c>
      <c r="W2492" s="2">
        <v>11.8</v>
      </c>
      <c r="X2492" s="2">
        <v>10</v>
      </c>
      <c r="Y2492" s="2">
        <v>8.07</v>
      </c>
      <c r="Z2492" s="2">
        <v>0.26767000000000002</v>
      </c>
      <c r="AA2492" s="2">
        <v>0.28131</v>
      </c>
      <c r="AB2492" s="2">
        <v>6.7750685639999997</v>
      </c>
    </row>
    <row r="2493" spans="1:28" x14ac:dyDescent="0.2">
      <c r="A2493" s="8">
        <v>4663</v>
      </c>
      <c r="B2493" s="5" t="s">
        <v>8409</v>
      </c>
      <c r="C2493" s="5" t="s">
        <v>8410</v>
      </c>
      <c r="D2493" s="5" t="s">
        <v>8411</v>
      </c>
      <c r="E2493" s="5" t="s">
        <v>8412</v>
      </c>
      <c r="F2493" s="10">
        <v>1897</v>
      </c>
      <c r="G2493" s="10" t="s">
        <v>68</v>
      </c>
      <c r="H2493" s="10"/>
      <c r="I2493" s="10">
        <v>1300</v>
      </c>
      <c r="J2493" s="10" t="s">
        <v>17</v>
      </c>
      <c r="K2493" s="10"/>
      <c r="L2493" s="10" t="s">
        <v>18</v>
      </c>
      <c r="M2493" s="11">
        <v>1</v>
      </c>
      <c r="N2493" s="10">
        <v>1</v>
      </c>
      <c r="O2493" s="12" t="s">
        <v>8413</v>
      </c>
      <c r="P2493" s="11">
        <f ca="1">IFERROR(__xludf.DUMMYFUNCTION("COUNTA(SPLIT(Q2493,"" ""))"),187)</f>
        <v>187</v>
      </c>
      <c r="Q2493" s="11">
        <v>8</v>
      </c>
      <c r="R2493" s="11">
        <f ca="1">IFERROR(__xludf.DUMMYFUNCTION("COUNTA(SPLIT($Q2493,CHAR(10),FALSE))"),5)</f>
        <v>5</v>
      </c>
      <c r="S2493" s="2">
        <v>-0.61592370100000005</v>
      </c>
      <c r="T2493" s="2">
        <v>0.45989254600000001</v>
      </c>
      <c r="U2493" s="2">
        <v>67.44</v>
      </c>
      <c r="V2493" s="2">
        <v>9.7799999999999994</v>
      </c>
      <c r="W2493" s="2">
        <v>12.2</v>
      </c>
      <c r="X2493" s="2">
        <v>11</v>
      </c>
      <c r="Y2493" s="2">
        <v>7.14</v>
      </c>
      <c r="Z2493" s="2">
        <v>0.1928</v>
      </c>
      <c r="AA2493" s="2">
        <v>0.17496</v>
      </c>
      <c r="AB2493" s="2">
        <v>8.4155550960000003</v>
      </c>
    </row>
    <row r="2494" spans="1:28" x14ac:dyDescent="0.2">
      <c r="A2494" s="8">
        <v>4664</v>
      </c>
      <c r="B2494" s="5" t="s">
        <v>8414</v>
      </c>
      <c r="C2494" s="5" t="s">
        <v>8415</v>
      </c>
      <c r="D2494" s="5" t="s">
        <v>8382</v>
      </c>
      <c r="E2494" s="5" t="s">
        <v>8383</v>
      </c>
      <c r="F2494" s="10">
        <v>1897</v>
      </c>
      <c r="G2494" s="10" t="s">
        <v>68</v>
      </c>
      <c r="H2494" s="10"/>
      <c r="I2494" s="10">
        <v>1100</v>
      </c>
      <c r="J2494" s="10" t="s">
        <v>17</v>
      </c>
      <c r="K2494" s="10"/>
      <c r="L2494" s="10" t="s">
        <v>30</v>
      </c>
      <c r="M2494" s="11">
        <v>3</v>
      </c>
      <c r="N2494" s="10">
        <v>2.5</v>
      </c>
      <c r="O2494" s="12" t="s">
        <v>8416</v>
      </c>
      <c r="P2494" s="11">
        <f ca="1">IFERROR(__xludf.DUMMYFUNCTION("COUNTA(SPLIT(Q2494,"" ""))"),151)</f>
        <v>151</v>
      </c>
      <c r="Q2494" s="11">
        <v>8</v>
      </c>
      <c r="R2494" s="11">
        <f ca="1">IFERROR(__xludf.DUMMYFUNCTION("COUNTA(SPLIT($Q2494,CHAR(10),FALSE))"),1)</f>
        <v>1</v>
      </c>
      <c r="S2494" s="2">
        <v>-1.0129139</v>
      </c>
      <c r="T2494" s="2">
        <v>0.45737015600000003</v>
      </c>
      <c r="U2494" s="2">
        <v>66.88</v>
      </c>
      <c r="V2494" s="2">
        <v>8.68</v>
      </c>
      <c r="W2494" s="2">
        <v>8.17</v>
      </c>
      <c r="X2494" s="2">
        <v>10</v>
      </c>
      <c r="Y2494" s="2">
        <v>7.58</v>
      </c>
      <c r="Z2494" s="2">
        <v>6.7059999999999995E-2</v>
      </c>
      <c r="AA2494" s="2">
        <v>0.10056</v>
      </c>
      <c r="AB2494" s="2">
        <v>14.868080369999999</v>
      </c>
    </row>
    <row r="2495" spans="1:28" x14ac:dyDescent="0.2">
      <c r="A2495" s="8">
        <v>4665</v>
      </c>
      <c r="B2495" s="5" t="s">
        <v>8417</v>
      </c>
      <c r="C2495" s="5" t="s">
        <v>8418</v>
      </c>
      <c r="D2495" s="5" t="s">
        <v>8386</v>
      </c>
      <c r="E2495" s="5" t="s">
        <v>8387</v>
      </c>
      <c r="F2495" s="10">
        <v>1897</v>
      </c>
      <c r="G2495" s="10" t="s">
        <v>68</v>
      </c>
      <c r="H2495" s="10"/>
      <c r="I2495" s="10">
        <v>1100</v>
      </c>
      <c r="J2495" s="10" t="s">
        <v>17</v>
      </c>
      <c r="K2495" s="10"/>
      <c r="L2495" s="10" t="s">
        <v>18</v>
      </c>
      <c r="M2495" s="11">
        <v>1</v>
      </c>
      <c r="N2495" s="10">
        <v>1</v>
      </c>
      <c r="O2495" s="12" t="s">
        <v>8419</v>
      </c>
      <c r="P2495" s="11">
        <f ca="1">IFERROR(__xludf.DUMMYFUNCTION("COUNTA(SPLIT(Q2495,"" ""))"),154)</f>
        <v>154</v>
      </c>
      <c r="Q2495" s="11">
        <v>7</v>
      </c>
      <c r="R2495" s="11">
        <f ca="1">IFERROR(__xludf.DUMMYFUNCTION("COUNTA(SPLIT($Q2495,CHAR(10),FALSE))"),3)</f>
        <v>3</v>
      </c>
      <c r="S2495" s="2">
        <v>-0.64428601900000004</v>
      </c>
      <c r="T2495" s="2">
        <v>0.49006913499999999</v>
      </c>
      <c r="U2495" s="2">
        <v>64.599999999999994</v>
      </c>
      <c r="V2495" s="2">
        <v>9.89</v>
      </c>
      <c r="W2495" s="2">
        <v>10.55</v>
      </c>
      <c r="X2495" s="2">
        <v>11</v>
      </c>
      <c r="Y2495" s="2">
        <v>7.15</v>
      </c>
      <c r="Z2495" s="2">
        <v>0.1105</v>
      </c>
      <c r="AA2495" s="2">
        <v>0.12553</v>
      </c>
      <c r="AB2495" s="2">
        <v>11.23425125</v>
      </c>
    </row>
    <row r="2496" spans="1:28" x14ac:dyDescent="0.2">
      <c r="A2496" s="8">
        <v>4666</v>
      </c>
      <c r="B2496" s="5" t="s">
        <v>8417</v>
      </c>
      <c r="C2496" s="5" t="s">
        <v>685</v>
      </c>
      <c r="D2496" s="5" t="s">
        <v>8390</v>
      </c>
      <c r="E2496" s="5" t="s">
        <v>8391</v>
      </c>
      <c r="F2496" s="10">
        <v>1897</v>
      </c>
      <c r="G2496" s="10" t="s">
        <v>68</v>
      </c>
      <c r="H2496" s="10"/>
      <c r="I2496" s="10">
        <v>1100</v>
      </c>
      <c r="J2496" s="10" t="s">
        <v>17</v>
      </c>
      <c r="K2496" s="10"/>
      <c r="L2496" s="10" t="s">
        <v>22</v>
      </c>
      <c r="M2496" s="11">
        <v>2</v>
      </c>
      <c r="N2496" s="10">
        <v>1.5</v>
      </c>
      <c r="O2496" s="12" t="s">
        <v>8420</v>
      </c>
      <c r="P2496" s="11">
        <f ca="1">IFERROR(__xludf.DUMMYFUNCTION("COUNTA(SPLIT(Q2496,"" ""))"),169)</f>
        <v>169</v>
      </c>
      <c r="Q2496" s="11">
        <v>10</v>
      </c>
      <c r="R2496" s="11">
        <f ca="1">IFERROR(__xludf.DUMMYFUNCTION("COUNTA(SPLIT($Q2496,CHAR(10),FALSE))"),5)</f>
        <v>5</v>
      </c>
      <c r="S2496" s="2">
        <v>-1.3275947020000001</v>
      </c>
      <c r="T2496" s="2">
        <v>0.473104313</v>
      </c>
      <c r="U2496" s="2">
        <v>58.22</v>
      </c>
      <c r="V2496" s="2">
        <v>9.44</v>
      </c>
      <c r="W2496" s="2">
        <v>9.58</v>
      </c>
      <c r="X2496" s="2">
        <v>11</v>
      </c>
      <c r="Y2496" s="2">
        <v>9.7899999999999991</v>
      </c>
      <c r="Z2496" s="2">
        <v>0.17283000000000001</v>
      </c>
      <c r="AA2496" s="2">
        <v>0.17721999999999999</v>
      </c>
      <c r="AB2496" s="2">
        <v>10.75604616</v>
      </c>
    </row>
    <row r="2497" spans="1:28" x14ac:dyDescent="0.2">
      <c r="A2497" s="8">
        <v>4667</v>
      </c>
      <c r="B2497" s="5" t="s">
        <v>8421</v>
      </c>
      <c r="C2497" s="5" t="s">
        <v>8422</v>
      </c>
      <c r="D2497" s="5" t="s">
        <v>8397</v>
      </c>
      <c r="E2497" s="5" t="s">
        <v>8398</v>
      </c>
      <c r="F2497" s="10">
        <v>1897</v>
      </c>
      <c r="G2497" s="10" t="s">
        <v>68</v>
      </c>
      <c r="H2497" s="10"/>
      <c r="I2497" s="10">
        <v>1100</v>
      </c>
      <c r="J2497" s="10" t="s">
        <v>17</v>
      </c>
      <c r="K2497" s="10"/>
      <c r="L2497" s="10" t="s">
        <v>22</v>
      </c>
      <c r="M2497" s="11">
        <v>2</v>
      </c>
      <c r="N2497" s="10">
        <v>1.5</v>
      </c>
      <c r="O2497" s="12" t="s">
        <v>8423</v>
      </c>
      <c r="P2497" s="11">
        <f ca="1">IFERROR(__xludf.DUMMYFUNCTION("COUNTA(SPLIT(Q2497,"" ""))"),185)</f>
        <v>185</v>
      </c>
      <c r="Q2497" s="11">
        <v>9</v>
      </c>
      <c r="R2497" s="11">
        <f ca="1">IFERROR(__xludf.DUMMYFUNCTION("COUNTA(SPLIT($Q2497,CHAR(10),FALSE))"),3)</f>
        <v>3</v>
      </c>
      <c r="S2497" s="2">
        <v>-1.2941790550000001</v>
      </c>
      <c r="T2497" s="2">
        <v>0.48398223099999998</v>
      </c>
      <c r="U2497" s="2">
        <v>64.5</v>
      </c>
      <c r="V2497" s="2">
        <v>9.42</v>
      </c>
      <c r="W2497" s="2">
        <v>9.8800000000000008</v>
      </c>
      <c r="X2497" s="2">
        <v>10</v>
      </c>
      <c r="Y2497" s="2">
        <v>7.96</v>
      </c>
      <c r="Z2497" s="2">
        <v>0.22338</v>
      </c>
      <c r="AA2497" s="2">
        <v>0.23064000000000001</v>
      </c>
      <c r="AB2497" s="2">
        <v>10.348250070000001</v>
      </c>
    </row>
    <row r="2498" spans="1:28" x14ac:dyDescent="0.2">
      <c r="A2498" s="8">
        <v>4668</v>
      </c>
      <c r="B2498" s="5" t="s">
        <v>7593</v>
      </c>
      <c r="C2498" s="5" t="s">
        <v>8424</v>
      </c>
      <c r="D2498" s="5"/>
      <c r="E2498" s="5" t="s">
        <v>8425</v>
      </c>
      <c r="F2498" s="10">
        <v>1897</v>
      </c>
      <c r="G2498" s="10" t="s">
        <v>68</v>
      </c>
      <c r="H2498" s="10"/>
      <c r="I2498" s="10">
        <v>1500</v>
      </c>
      <c r="J2498" s="10" t="s">
        <v>17</v>
      </c>
      <c r="K2498" s="10"/>
      <c r="L2498" s="10" t="s">
        <v>22</v>
      </c>
      <c r="M2498" s="11">
        <v>2</v>
      </c>
      <c r="N2498" s="10">
        <v>2</v>
      </c>
      <c r="O2498" s="12" t="s">
        <v>8426</v>
      </c>
      <c r="P2498" s="11">
        <f ca="1">IFERROR(__xludf.DUMMYFUNCTION("COUNTA(SPLIT(Q2498,"" ""))"),185)</f>
        <v>185</v>
      </c>
      <c r="Q2498" s="11">
        <v>4</v>
      </c>
      <c r="R2498" s="11">
        <f ca="1">IFERROR(__xludf.DUMMYFUNCTION("COUNTA(SPLIT($Q2498,CHAR(10),FALSE))"),1)</f>
        <v>1</v>
      </c>
      <c r="S2498" s="2">
        <v>-1.5789370279999999</v>
      </c>
      <c r="T2498" s="2">
        <v>0.48411742600000002</v>
      </c>
      <c r="U2498" s="2">
        <v>48.1</v>
      </c>
      <c r="V2498" s="2">
        <v>15.74</v>
      </c>
      <c r="W2498" s="2">
        <v>17.53</v>
      </c>
      <c r="X2498" s="2">
        <v>15</v>
      </c>
      <c r="Y2498" s="2">
        <v>8.9700000000000006</v>
      </c>
      <c r="Z2498" s="2">
        <v>0.28527000000000002</v>
      </c>
      <c r="AA2498" s="2">
        <v>0.28966999999999998</v>
      </c>
      <c r="AB2498" s="2">
        <v>17.09526756</v>
      </c>
    </row>
    <row r="2499" spans="1:28" x14ac:dyDescent="0.2">
      <c r="A2499" s="8">
        <v>4669</v>
      </c>
      <c r="B2499" s="5" t="s">
        <v>7593</v>
      </c>
      <c r="C2499" s="5" t="s">
        <v>8427</v>
      </c>
      <c r="D2499" s="5"/>
      <c r="E2499" s="5" t="s">
        <v>8428</v>
      </c>
      <c r="F2499" s="10">
        <v>1897</v>
      </c>
      <c r="G2499" s="10" t="s">
        <v>68</v>
      </c>
      <c r="H2499" s="10"/>
      <c r="I2499" s="10">
        <v>1300</v>
      </c>
      <c r="J2499" s="10" t="s">
        <v>17</v>
      </c>
      <c r="K2499" s="10"/>
      <c r="L2499" s="10" t="s">
        <v>22</v>
      </c>
      <c r="M2499" s="11">
        <v>2</v>
      </c>
      <c r="N2499" s="10">
        <v>1.5</v>
      </c>
      <c r="O2499" s="12" t="s">
        <v>8429</v>
      </c>
      <c r="P2499" s="11">
        <f ca="1">IFERROR(__xludf.DUMMYFUNCTION("COUNTA(SPLIT(Q2499,"" ""))"),173)</f>
        <v>173</v>
      </c>
      <c r="Q2499" s="11">
        <v>6</v>
      </c>
      <c r="R2499" s="11">
        <f ca="1">IFERROR(__xludf.DUMMYFUNCTION("COUNTA(SPLIT($Q2499,CHAR(10),FALSE))"),2)</f>
        <v>2</v>
      </c>
      <c r="S2499" s="2">
        <v>-0.48646382300000002</v>
      </c>
      <c r="T2499" s="2">
        <v>0.49475122700000002</v>
      </c>
      <c r="U2499" s="2">
        <v>74.319999999999993</v>
      </c>
      <c r="V2499" s="2">
        <v>10.1</v>
      </c>
      <c r="W2499" s="2">
        <v>13.33</v>
      </c>
      <c r="X2499" s="2">
        <v>7</v>
      </c>
      <c r="Y2499" s="2">
        <v>7.25</v>
      </c>
      <c r="Z2499" s="2">
        <v>0.14782999999999999</v>
      </c>
      <c r="AA2499" s="2">
        <v>0.15562000000000001</v>
      </c>
      <c r="AB2499" s="2">
        <v>6.6953871539999996</v>
      </c>
    </row>
    <row r="2500" spans="1:28" x14ac:dyDescent="0.2">
      <c r="A2500" s="8">
        <v>4670</v>
      </c>
      <c r="B2500" s="5" t="s">
        <v>8430</v>
      </c>
      <c r="C2500" s="5" t="s">
        <v>8431</v>
      </c>
      <c r="D2500" s="5" t="s">
        <v>6340</v>
      </c>
      <c r="E2500" s="5" t="s">
        <v>6341</v>
      </c>
      <c r="F2500" s="10">
        <v>1897</v>
      </c>
      <c r="G2500" s="10" t="s">
        <v>16</v>
      </c>
      <c r="H2500" s="10"/>
      <c r="I2500" s="10">
        <v>1100</v>
      </c>
      <c r="J2500" s="10" t="s">
        <v>17</v>
      </c>
      <c r="K2500" s="10"/>
      <c r="L2500" s="10" t="s">
        <v>18</v>
      </c>
      <c r="M2500" s="11">
        <v>1</v>
      </c>
      <c r="N2500" s="10">
        <v>1</v>
      </c>
      <c r="O2500" s="12" t="s">
        <v>8432</v>
      </c>
      <c r="P2500" s="11">
        <f ca="1">IFERROR(__xludf.DUMMYFUNCTION("COUNTA(SPLIT(Q2500,"" ""))"),176)</f>
        <v>176</v>
      </c>
      <c r="Q2500" s="11">
        <v>10</v>
      </c>
      <c r="R2500" s="11">
        <f ca="1">IFERROR(__xludf.DUMMYFUNCTION("COUNTA(SPLIT($Q2500,CHAR(10),FALSE))"),2)</f>
        <v>2</v>
      </c>
      <c r="S2500" s="2">
        <v>-0.90904716399999996</v>
      </c>
      <c r="T2500" s="2">
        <v>0.49985358099999999</v>
      </c>
      <c r="U2500" s="2">
        <v>72.72</v>
      </c>
      <c r="V2500" s="2">
        <v>7.51</v>
      </c>
      <c r="W2500" s="2">
        <v>9.33</v>
      </c>
      <c r="X2500" s="2">
        <v>9</v>
      </c>
      <c r="Y2500" s="2">
        <v>7.73</v>
      </c>
      <c r="Z2500" s="2">
        <v>0.22525999999999999</v>
      </c>
      <c r="AA2500" s="2">
        <v>0.21978</v>
      </c>
      <c r="AB2500" s="2">
        <v>0.91367349099999995</v>
      </c>
    </row>
    <row r="2501" spans="1:28" x14ac:dyDescent="0.2">
      <c r="A2501" s="8">
        <v>4671</v>
      </c>
      <c r="B2501" s="5" t="s">
        <v>8433</v>
      </c>
      <c r="C2501" s="5" t="s">
        <v>8434</v>
      </c>
      <c r="D2501" s="5" t="s">
        <v>6524</v>
      </c>
      <c r="E2501" s="5" t="s">
        <v>6195</v>
      </c>
      <c r="F2501" s="10">
        <v>1897</v>
      </c>
      <c r="G2501" s="10" t="s">
        <v>16</v>
      </c>
      <c r="H2501" s="10"/>
      <c r="I2501" s="10">
        <v>900</v>
      </c>
      <c r="J2501" s="10" t="s">
        <v>17</v>
      </c>
      <c r="K2501" s="10"/>
      <c r="L2501" s="10" t="s">
        <v>18</v>
      </c>
      <c r="M2501" s="11">
        <v>1</v>
      </c>
      <c r="N2501" s="10">
        <v>1</v>
      </c>
      <c r="O2501" s="12" t="s">
        <v>8435</v>
      </c>
      <c r="P2501" s="11">
        <f ca="1">IFERROR(__xludf.DUMMYFUNCTION("COUNTA(SPLIT(Q2501,"" ""))"),190)</f>
        <v>190</v>
      </c>
      <c r="Q2501" s="11">
        <v>12</v>
      </c>
      <c r="R2501" s="11">
        <f ca="1">IFERROR(__xludf.DUMMYFUNCTION("COUNTA(SPLIT($Q2501,CHAR(10),FALSE))"),3)</f>
        <v>3</v>
      </c>
      <c r="S2501" s="2">
        <v>-1.3344384279999999</v>
      </c>
      <c r="T2501" s="2">
        <v>0.45643685299999998</v>
      </c>
      <c r="U2501" s="2">
        <v>82.64</v>
      </c>
      <c r="V2501" s="2">
        <v>5.71</v>
      </c>
      <c r="W2501" s="2">
        <v>6.38</v>
      </c>
      <c r="X2501" s="2">
        <v>8</v>
      </c>
      <c r="Y2501" s="2">
        <v>6.9</v>
      </c>
      <c r="Z2501" s="2">
        <v>0.19001999999999999</v>
      </c>
      <c r="AA2501" s="2">
        <v>0.19802</v>
      </c>
      <c r="AB2501" s="2">
        <v>12.308128399999999</v>
      </c>
    </row>
    <row r="2502" spans="1:28" x14ac:dyDescent="0.2">
      <c r="A2502" s="8">
        <v>4672</v>
      </c>
      <c r="B2502" s="5" t="s">
        <v>6614</v>
      </c>
      <c r="C2502" s="5" t="s">
        <v>8436</v>
      </c>
      <c r="D2502" s="5"/>
      <c r="E2502" s="5" t="s">
        <v>8437</v>
      </c>
      <c r="F2502" s="10">
        <v>1897</v>
      </c>
      <c r="G2502" s="10" t="s">
        <v>68</v>
      </c>
      <c r="H2502" s="10"/>
      <c r="I2502" s="10">
        <v>1300</v>
      </c>
      <c r="J2502" s="10" t="s">
        <v>17</v>
      </c>
      <c r="K2502" s="10"/>
      <c r="L2502" s="10" t="s">
        <v>18</v>
      </c>
      <c r="M2502" s="11">
        <v>1</v>
      </c>
      <c r="N2502" s="10">
        <v>1</v>
      </c>
      <c r="O2502" s="12" t="s">
        <v>8438</v>
      </c>
      <c r="P2502" s="11">
        <f ca="1">IFERROR(__xludf.DUMMYFUNCTION("COUNTA(SPLIT(Q2502,"" ""))"),150)</f>
        <v>150</v>
      </c>
      <c r="Q2502" s="11">
        <v>6</v>
      </c>
      <c r="R2502" s="11">
        <f ca="1">IFERROR(__xludf.DUMMYFUNCTION("COUNTA(SPLIT($Q2502,CHAR(10),FALSE))"),1)</f>
        <v>1</v>
      </c>
      <c r="S2502" s="2">
        <v>-0.89995080800000005</v>
      </c>
      <c r="T2502" s="2">
        <v>0.45230867200000002</v>
      </c>
      <c r="U2502" s="2">
        <v>55.69</v>
      </c>
      <c r="V2502" s="2">
        <v>11.7</v>
      </c>
      <c r="W2502" s="2">
        <v>12.2</v>
      </c>
      <c r="X2502" s="2">
        <v>12</v>
      </c>
      <c r="Y2502" s="2">
        <v>8.8800000000000008</v>
      </c>
      <c r="Z2502" s="2">
        <v>0.20377999999999999</v>
      </c>
      <c r="AA2502" s="2">
        <v>0.23494999999999999</v>
      </c>
      <c r="AB2502" s="2">
        <v>5.9048307160000002</v>
      </c>
    </row>
    <row r="2503" spans="1:28" x14ac:dyDescent="0.2">
      <c r="A2503" s="8">
        <v>4673</v>
      </c>
      <c r="B2503" s="5" t="s">
        <v>8439</v>
      </c>
      <c r="C2503" s="5" t="s">
        <v>8338</v>
      </c>
      <c r="D2503" s="5" t="s">
        <v>8440</v>
      </c>
      <c r="E2503" s="5" t="s">
        <v>8441</v>
      </c>
      <c r="F2503" s="10">
        <v>1897</v>
      </c>
      <c r="G2503" s="10" t="s">
        <v>68</v>
      </c>
      <c r="H2503" s="10"/>
      <c r="I2503" s="10">
        <v>1100</v>
      </c>
      <c r="J2503" s="10" t="s">
        <v>178</v>
      </c>
      <c r="K2503" s="10"/>
      <c r="L2503" s="10" t="s">
        <v>18</v>
      </c>
      <c r="M2503" s="11">
        <v>1</v>
      </c>
      <c r="N2503" s="10">
        <v>1</v>
      </c>
      <c r="O2503" s="12" t="s">
        <v>8442</v>
      </c>
      <c r="P2503" s="11">
        <f ca="1">IFERROR(__xludf.DUMMYFUNCTION("COUNTA(SPLIT(Q2503,"" ""))"),163)</f>
        <v>163</v>
      </c>
      <c r="Q2503" s="11">
        <v>8</v>
      </c>
      <c r="R2503" s="11">
        <f ca="1">IFERROR(__xludf.DUMMYFUNCTION("COUNTA(SPLIT($Q2503,CHAR(10),FALSE))"),6)</f>
        <v>6</v>
      </c>
      <c r="S2503" s="2">
        <v>-0.83589744799999999</v>
      </c>
      <c r="T2503" s="2">
        <v>0.51965638599999997</v>
      </c>
      <c r="U2503" s="2">
        <v>71.709999999999994</v>
      </c>
      <c r="V2503" s="2">
        <v>8.4700000000000006</v>
      </c>
      <c r="W2503" s="2">
        <v>9.2100000000000009</v>
      </c>
      <c r="X2503" s="2">
        <v>10</v>
      </c>
      <c r="Y2503" s="2">
        <v>6.75</v>
      </c>
      <c r="Z2503" s="2">
        <v>6.5619999999999998E-2</v>
      </c>
      <c r="AA2503" s="2">
        <v>7.5249999999999997E-2</v>
      </c>
      <c r="AB2503" s="2">
        <v>16.031154149999999</v>
      </c>
    </row>
    <row r="2504" spans="1:28" x14ac:dyDescent="0.2">
      <c r="A2504" s="8">
        <v>4674</v>
      </c>
      <c r="B2504" s="5" t="s">
        <v>8439</v>
      </c>
      <c r="C2504" s="5" t="s">
        <v>8443</v>
      </c>
      <c r="D2504" s="5" t="s">
        <v>8440</v>
      </c>
      <c r="E2504" s="5" t="s">
        <v>8441</v>
      </c>
      <c r="F2504" s="10">
        <v>1897</v>
      </c>
      <c r="G2504" s="10" t="s">
        <v>68</v>
      </c>
      <c r="H2504" s="10"/>
      <c r="I2504" s="10">
        <v>1100</v>
      </c>
      <c r="J2504" s="10" t="s">
        <v>17</v>
      </c>
      <c r="K2504" s="10"/>
      <c r="L2504" s="10" t="s">
        <v>18</v>
      </c>
      <c r="M2504" s="11">
        <v>1</v>
      </c>
      <c r="N2504" s="10">
        <v>1</v>
      </c>
      <c r="O2504" s="12" t="s">
        <v>8444</v>
      </c>
      <c r="P2504" s="11">
        <f ca="1">IFERROR(__xludf.DUMMYFUNCTION("COUNTA(SPLIT(Q2504,"" ""))"),175)</f>
        <v>175</v>
      </c>
      <c r="Q2504" s="11">
        <v>8</v>
      </c>
      <c r="R2504" s="11">
        <f ca="1">IFERROR(__xludf.DUMMYFUNCTION("COUNTA(SPLIT($Q2504,CHAR(10),FALSE))"),6)</f>
        <v>6</v>
      </c>
      <c r="S2504" s="2">
        <v>-0.52253793400000004</v>
      </c>
      <c r="T2504" s="2">
        <v>0.49684077100000001</v>
      </c>
      <c r="U2504" s="2">
        <v>60.94</v>
      </c>
      <c r="V2504" s="2">
        <v>10.38</v>
      </c>
      <c r="W2504" s="2">
        <v>10.71</v>
      </c>
      <c r="X2504" s="2">
        <v>11</v>
      </c>
      <c r="Y2504" s="2">
        <v>7.2</v>
      </c>
      <c r="Z2504" s="2">
        <v>6.7699999999999996E-2</v>
      </c>
      <c r="AA2504" s="2">
        <v>6.9220000000000004E-2</v>
      </c>
      <c r="AB2504" s="2">
        <v>15.5957135</v>
      </c>
    </row>
    <row r="2505" spans="1:28" x14ac:dyDescent="0.2">
      <c r="A2505" s="8">
        <v>4675</v>
      </c>
      <c r="B2505" s="5" t="s">
        <v>8439</v>
      </c>
      <c r="C2505" s="5" t="s">
        <v>8445</v>
      </c>
      <c r="D2505" s="5" t="s">
        <v>8386</v>
      </c>
      <c r="E2505" s="5" t="s">
        <v>8387</v>
      </c>
      <c r="F2505" s="10">
        <v>1897</v>
      </c>
      <c r="G2505" s="10" t="s">
        <v>16</v>
      </c>
      <c r="H2505" s="10"/>
      <c r="I2505" s="10">
        <v>900</v>
      </c>
      <c r="J2505" s="10" t="s">
        <v>17</v>
      </c>
      <c r="K2505" s="10"/>
      <c r="L2505" s="10" t="s">
        <v>30</v>
      </c>
      <c r="M2505" s="11">
        <v>3</v>
      </c>
      <c r="N2505" s="10">
        <v>3</v>
      </c>
      <c r="O2505" s="12" t="s">
        <v>8446</v>
      </c>
      <c r="P2505" s="11">
        <f ca="1">IFERROR(__xludf.DUMMYFUNCTION("COUNTA(SPLIT(Q2505,"" ""))"),178)</f>
        <v>178</v>
      </c>
      <c r="Q2505" s="11">
        <v>11</v>
      </c>
      <c r="R2505" s="11">
        <f ca="1">IFERROR(__xludf.DUMMYFUNCTION("COUNTA(SPLIT($Q2505,CHAR(10),FALSE))"),2)</f>
        <v>2</v>
      </c>
      <c r="S2505" s="2">
        <v>-0.31309762899999999</v>
      </c>
      <c r="T2505" s="2">
        <v>0.45082010500000003</v>
      </c>
      <c r="U2505" s="2">
        <v>78.78</v>
      </c>
      <c r="V2505" s="2">
        <v>6.31</v>
      </c>
      <c r="W2505" s="2">
        <v>6.08</v>
      </c>
      <c r="X2505" s="2">
        <v>8</v>
      </c>
      <c r="Y2505" s="2">
        <v>6.83</v>
      </c>
      <c r="Z2505" s="2">
        <v>0.14438999999999999</v>
      </c>
      <c r="AA2505" s="2">
        <v>0.14915999999999999</v>
      </c>
      <c r="AB2505" s="2">
        <v>14.89308969</v>
      </c>
    </row>
    <row r="2506" spans="1:28" x14ac:dyDescent="0.2">
      <c r="A2506" s="8">
        <v>4676</v>
      </c>
      <c r="B2506" s="5" t="s">
        <v>8439</v>
      </c>
      <c r="C2506" s="5" t="s">
        <v>8447</v>
      </c>
      <c r="D2506" s="5" t="s">
        <v>8448</v>
      </c>
      <c r="E2506" s="5" t="s">
        <v>8449</v>
      </c>
      <c r="F2506" s="10">
        <v>1897</v>
      </c>
      <c r="G2506" s="10" t="s">
        <v>68</v>
      </c>
      <c r="H2506" s="10"/>
      <c r="I2506" s="10">
        <v>1100</v>
      </c>
      <c r="J2506" s="10" t="s">
        <v>51</v>
      </c>
      <c r="K2506" s="10"/>
      <c r="L2506" s="10" t="s">
        <v>18</v>
      </c>
      <c r="M2506" s="11">
        <v>1</v>
      </c>
      <c r="N2506" s="10">
        <v>1</v>
      </c>
      <c r="O2506" s="12" t="s">
        <v>8450</v>
      </c>
      <c r="P2506" s="11">
        <f ca="1">IFERROR(__xludf.DUMMYFUNCTION("COUNTA(SPLIT(Q2506,"" ""))"),137)</f>
        <v>137</v>
      </c>
      <c r="Q2506" s="11">
        <v>7</v>
      </c>
      <c r="R2506" s="11">
        <f ca="1">IFERROR(__xludf.DUMMYFUNCTION("COUNTA(SPLIT($Q2506,CHAR(10),FALSE))"),5)</f>
        <v>5</v>
      </c>
      <c r="S2506" s="2">
        <v>-1.0093088450000001</v>
      </c>
      <c r="T2506" s="2">
        <v>0.47003600600000001</v>
      </c>
      <c r="U2506" s="2">
        <v>81.39</v>
      </c>
      <c r="V2506" s="2">
        <v>6.91</v>
      </c>
      <c r="W2506" s="2">
        <v>8.0399999999999991</v>
      </c>
      <c r="X2506" s="2">
        <v>8</v>
      </c>
      <c r="Y2506" s="2">
        <v>5.76</v>
      </c>
      <c r="Z2506" s="2">
        <v>0.10088999999999999</v>
      </c>
      <c r="AA2506" s="2">
        <v>0.13075999999999999</v>
      </c>
      <c r="AB2506" s="2">
        <v>17.973906249999999</v>
      </c>
    </row>
    <row r="2507" spans="1:28" x14ac:dyDescent="0.2">
      <c r="A2507" s="8">
        <v>4677</v>
      </c>
      <c r="B2507" s="5" t="s">
        <v>8439</v>
      </c>
      <c r="C2507" s="5" t="s">
        <v>8338</v>
      </c>
      <c r="D2507" s="5" t="s">
        <v>8451</v>
      </c>
      <c r="E2507" s="5" t="s">
        <v>8452</v>
      </c>
      <c r="F2507" s="10">
        <v>1897</v>
      </c>
      <c r="G2507" s="10" t="s">
        <v>68</v>
      </c>
      <c r="H2507" s="10"/>
      <c r="I2507" s="10">
        <v>1300</v>
      </c>
      <c r="J2507" s="10" t="s">
        <v>17</v>
      </c>
      <c r="K2507" s="10"/>
      <c r="L2507" s="10" t="s">
        <v>18</v>
      </c>
      <c r="M2507" s="11">
        <v>1</v>
      </c>
      <c r="N2507" s="10">
        <v>1</v>
      </c>
      <c r="O2507" s="12" t="s">
        <v>8453</v>
      </c>
      <c r="P2507" s="11">
        <f ca="1">IFERROR(__xludf.DUMMYFUNCTION("COUNTA(SPLIT(Q2507,"" ""))"),149)</f>
        <v>149</v>
      </c>
      <c r="Q2507" s="11">
        <v>6</v>
      </c>
      <c r="R2507" s="11">
        <f ca="1">IFERROR(__xludf.DUMMYFUNCTION("COUNTA(SPLIT($Q2507,CHAR(10),FALSE))"),3)</f>
        <v>3</v>
      </c>
      <c r="S2507" s="2">
        <v>-1.8568068449999999</v>
      </c>
      <c r="T2507" s="2">
        <v>0.49574530500000002</v>
      </c>
      <c r="U2507" s="2">
        <v>72.040000000000006</v>
      </c>
      <c r="V2507" s="2">
        <v>9.4600000000000009</v>
      </c>
      <c r="W2507" s="2">
        <v>9.9600000000000009</v>
      </c>
      <c r="X2507" s="2">
        <v>10</v>
      </c>
      <c r="Y2507" s="2">
        <v>6.66</v>
      </c>
      <c r="Z2507" s="2">
        <v>0.18198</v>
      </c>
      <c r="AA2507" s="2">
        <v>0.20327999999999999</v>
      </c>
      <c r="AB2507" s="2">
        <v>20.108021669999999</v>
      </c>
    </row>
    <row r="2508" spans="1:28" x14ac:dyDescent="0.2">
      <c r="A2508" s="8">
        <v>4680</v>
      </c>
      <c r="B2508" s="5" t="s">
        <v>8439</v>
      </c>
      <c r="C2508" s="5" t="s">
        <v>8338</v>
      </c>
      <c r="D2508" s="5" t="s">
        <v>8454</v>
      </c>
      <c r="E2508" s="5" t="s">
        <v>8455</v>
      </c>
      <c r="F2508" s="10">
        <v>1897</v>
      </c>
      <c r="G2508" s="10" t="s">
        <v>68</v>
      </c>
      <c r="H2508" s="10"/>
      <c r="I2508" s="10">
        <v>1300</v>
      </c>
      <c r="J2508" s="10" t="s">
        <v>17</v>
      </c>
      <c r="K2508" s="10"/>
      <c r="L2508" s="10" t="s">
        <v>18</v>
      </c>
      <c r="M2508" s="11">
        <v>1</v>
      </c>
      <c r="N2508" s="10">
        <v>1</v>
      </c>
      <c r="O2508" s="12" t="s">
        <v>8456</v>
      </c>
      <c r="P2508" s="11">
        <f ca="1">IFERROR(__xludf.DUMMYFUNCTION("COUNTA(SPLIT(Q2508,"" ""))"),173)</f>
        <v>173</v>
      </c>
      <c r="Q2508" s="11">
        <v>7</v>
      </c>
      <c r="R2508" s="11">
        <f ca="1">IFERROR(__xludf.DUMMYFUNCTION("COUNTA(SPLIT($Q2508,CHAR(10),FALSE))"),5)</f>
        <v>5</v>
      </c>
      <c r="S2508" s="2">
        <v>-0.95448772999999998</v>
      </c>
      <c r="T2508" s="2">
        <v>0.45714330800000003</v>
      </c>
      <c r="U2508" s="2">
        <v>60.47</v>
      </c>
      <c r="V2508" s="2">
        <v>11.25</v>
      </c>
      <c r="W2508" s="2">
        <v>11.52</v>
      </c>
      <c r="X2508" s="2">
        <v>12</v>
      </c>
      <c r="Y2508" s="2">
        <v>7.36</v>
      </c>
      <c r="Z2508" s="2">
        <v>0.23927999999999999</v>
      </c>
      <c r="AA2508" s="2">
        <v>0.23927999999999999</v>
      </c>
      <c r="AB2508" s="2">
        <v>10.987462900000001</v>
      </c>
    </row>
    <row r="2509" spans="1:28" x14ac:dyDescent="0.2">
      <c r="A2509" s="8">
        <v>4681</v>
      </c>
      <c r="B2509" s="5" t="s">
        <v>8439</v>
      </c>
      <c r="C2509" s="5" t="s">
        <v>8338</v>
      </c>
      <c r="D2509" s="5" t="s">
        <v>8457</v>
      </c>
      <c r="E2509" s="5" t="s">
        <v>8458</v>
      </c>
      <c r="F2509" s="10">
        <v>1897</v>
      </c>
      <c r="G2509" s="10" t="s">
        <v>68</v>
      </c>
      <c r="H2509" s="10"/>
      <c r="I2509" s="10">
        <v>1300</v>
      </c>
      <c r="J2509" s="10" t="s">
        <v>51</v>
      </c>
      <c r="K2509" s="10"/>
      <c r="L2509" s="10" t="s">
        <v>18</v>
      </c>
      <c r="M2509" s="11">
        <v>1</v>
      </c>
      <c r="N2509" s="10">
        <v>1</v>
      </c>
      <c r="O2509" s="12" t="s">
        <v>8459</v>
      </c>
      <c r="P2509" s="11">
        <f ca="1">IFERROR(__xludf.DUMMYFUNCTION("COUNTA(SPLIT(Q2509,"" ""))"),162)</f>
        <v>162</v>
      </c>
      <c r="Q2509" s="11">
        <v>6</v>
      </c>
      <c r="R2509" s="11">
        <f ca="1">IFERROR(__xludf.DUMMYFUNCTION("COUNTA(SPLIT($Q2509,CHAR(10),FALSE))"),4)</f>
        <v>4</v>
      </c>
      <c r="S2509" s="2">
        <v>-0.555041377</v>
      </c>
      <c r="T2509" s="2">
        <v>0.47587605900000002</v>
      </c>
      <c r="U2509" s="2">
        <v>64.599999999999994</v>
      </c>
      <c r="V2509" s="2">
        <v>11.16</v>
      </c>
      <c r="W2509" s="2">
        <v>12.57</v>
      </c>
      <c r="X2509" s="2">
        <v>12</v>
      </c>
      <c r="Y2509" s="2">
        <v>7.29</v>
      </c>
      <c r="Z2509" s="2">
        <v>0.18532999999999999</v>
      </c>
      <c r="AA2509" s="2">
        <v>0.20827000000000001</v>
      </c>
      <c r="AB2509" s="2">
        <v>9.0779801439999996</v>
      </c>
    </row>
    <row r="2510" spans="1:28" x14ac:dyDescent="0.2">
      <c r="A2510" s="8">
        <v>4682</v>
      </c>
      <c r="B2510" s="5" t="s">
        <v>8460</v>
      </c>
      <c r="C2510" s="5" t="s">
        <v>8461</v>
      </c>
      <c r="D2510" s="5"/>
      <c r="E2510" s="5" t="s">
        <v>8462</v>
      </c>
      <c r="F2510" s="10">
        <v>1897</v>
      </c>
      <c r="G2510" s="10" t="s">
        <v>68</v>
      </c>
      <c r="H2510" s="10"/>
      <c r="I2510" s="10">
        <v>1300</v>
      </c>
      <c r="J2510" s="10" t="s">
        <v>17</v>
      </c>
      <c r="K2510" s="10"/>
      <c r="L2510" s="10" t="s">
        <v>18</v>
      </c>
      <c r="M2510" s="11">
        <v>1</v>
      </c>
      <c r="N2510" s="10">
        <v>1</v>
      </c>
      <c r="O2510" s="12" t="s">
        <v>8463</v>
      </c>
      <c r="P2510" s="11">
        <f ca="1">IFERROR(__xludf.DUMMYFUNCTION("COUNTA(SPLIT(Q2510,"" ""))"),175)</f>
        <v>175</v>
      </c>
      <c r="Q2510" s="11">
        <v>4</v>
      </c>
      <c r="R2510" s="11">
        <f ca="1">IFERROR(__xludf.DUMMYFUNCTION("COUNTA(SPLIT($Q2510,CHAR(10),FALSE))"),1)</f>
        <v>1</v>
      </c>
      <c r="S2510" s="2">
        <v>-1.099982445</v>
      </c>
      <c r="T2510" s="2">
        <v>0.45594299599999999</v>
      </c>
      <c r="U2510" s="2">
        <v>55.11</v>
      </c>
      <c r="V2510" s="2">
        <v>16.440000000000001</v>
      </c>
      <c r="W2510" s="2">
        <v>20.29</v>
      </c>
      <c r="X2510" s="2">
        <v>9</v>
      </c>
      <c r="Y2510" s="2">
        <v>8.24</v>
      </c>
      <c r="Z2510" s="2">
        <v>0.22341</v>
      </c>
      <c r="AA2510" s="2">
        <v>0.23158000000000001</v>
      </c>
      <c r="AB2510" s="2">
        <v>15.4590538</v>
      </c>
    </row>
    <row r="2511" spans="1:28" x14ac:dyDescent="0.2">
      <c r="A2511" s="8">
        <v>4683</v>
      </c>
      <c r="B2511" s="5" t="s">
        <v>8464</v>
      </c>
      <c r="C2511" s="5" t="s">
        <v>8465</v>
      </c>
      <c r="D2511" s="5" t="s">
        <v>7220</v>
      </c>
      <c r="E2511" s="5" t="s">
        <v>8466</v>
      </c>
      <c r="F2511" s="10">
        <v>1897</v>
      </c>
      <c r="G2511" s="10" t="s">
        <v>68</v>
      </c>
      <c r="H2511" s="10"/>
      <c r="I2511" s="10">
        <v>1300</v>
      </c>
      <c r="J2511" s="10" t="s">
        <v>17</v>
      </c>
      <c r="K2511" s="10"/>
      <c r="L2511" s="10" t="s">
        <v>18</v>
      </c>
      <c r="M2511" s="11">
        <v>1</v>
      </c>
      <c r="N2511" s="10">
        <v>1</v>
      </c>
      <c r="O2511" s="12" t="s">
        <v>8467</v>
      </c>
      <c r="P2511" s="11">
        <f ca="1">IFERROR(__xludf.DUMMYFUNCTION("COUNTA(SPLIT(Q2511,"" ""))"),191)</f>
        <v>191</v>
      </c>
      <c r="Q2511" s="11">
        <v>6</v>
      </c>
      <c r="R2511" s="11">
        <f ca="1">IFERROR(__xludf.DUMMYFUNCTION("COUNTA(SPLIT($Q2511,CHAR(10),FALSE))"),2)</f>
        <v>2</v>
      </c>
      <c r="S2511" s="2">
        <v>-1.872513112</v>
      </c>
      <c r="T2511" s="2">
        <v>0.52653364599999997</v>
      </c>
      <c r="U2511" s="2">
        <v>60.22</v>
      </c>
      <c r="V2511" s="2">
        <v>12.85</v>
      </c>
      <c r="W2511" s="2">
        <v>15.85</v>
      </c>
      <c r="X2511" s="2">
        <v>10</v>
      </c>
      <c r="Y2511" s="2">
        <v>7.85</v>
      </c>
      <c r="Z2511" s="2">
        <v>0.19591</v>
      </c>
      <c r="AA2511" s="2">
        <v>0.18504000000000001</v>
      </c>
      <c r="AB2511" s="2">
        <v>1.0141037319999999</v>
      </c>
    </row>
    <row r="2512" spans="1:28" x14ac:dyDescent="0.2">
      <c r="A2512" s="8">
        <v>4684</v>
      </c>
      <c r="B2512" s="5" t="s">
        <v>8468</v>
      </c>
      <c r="C2512" s="5" t="s">
        <v>8469</v>
      </c>
      <c r="D2512" s="5" t="s">
        <v>8470</v>
      </c>
      <c r="E2512" s="5" t="s">
        <v>8471</v>
      </c>
      <c r="F2512" s="10">
        <v>1897</v>
      </c>
      <c r="G2512" s="10" t="s">
        <v>68</v>
      </c>
      <c r="H2512" s="10"/>
      <c r="I2512" s="10">
        <v>1300</v>
      </c>
      <c r="J2512" s="10" t="s">
        <v>17</v>
      </c>
      <c r="K2512" s="10"/>
      <c r="L2512" s="10" t="s">
        <v>18</v>
      </c>
      <c r="M2512" s="11">
        <v>1</v>
      </c>
      <c r="N2512" s="10">
        <v>1</v>
      </c>
      <c r="O2512" s="12" t="s">
        <v>8472</v>
      </c>
      <c r="P2512" s="11">
        <f ca="1">IFERROR(__xludf.DUMMYFUNCTION("COUNTA(SPLIT(Q2512,"" ""))"),143)</f>
        <v>143</v>
      </c>
      <c r="Q2512" s="11">
        <v>4</v>
      </c>
      <c r="R2512" s="11">
        <f ca="1">IFERROR(__xludf.DUMMYFUNCTION("COUNTA(SPLIT($Q2512,CHAR(10),FALSE))"),1)</f>
        <v>1</v>
      </c>
      <c r="S2512" s="2">
        <v>-0.85740275399999999</v>
      </c>
      <c r="T2512" s="2">
        <v>0.495543436</v>
      </c>
      <c r="U2512" s="2">
        <v>64.319999999999993</v>
      </c>
      <c r="V2512" s="2">
        <v>10.210000000000001</v>
      </c>
      <c r="W2512" s="2">
        <v>11.23</v>
      </c>
      <c r="X2512" s="2">
        <v>12</v>
      </c>
      <c r="Y2512" s="2">
        <v>7.03</v>
      </c>
      <c r="Z2512" s="2">
        <v>0.10811</v>
      </c>
      <c r="AA2512" s="2">
        <v>0.12998999999999999</v>
      </c>
      <c r="AB2512" s="2">
        <v>23.993734360000001</v>
      </c>
    </row>
    <row r="2513" spans="1:28" x14ac:dyDescent="0.2">
      <c r="A2513" s="8">
        <v>4686</v>
      </c>
      <c r="B2513" s="5" t="s">
        <v>685</v>
      </c>
      <c r="C2513" s="5" t="s">
        <v>8473</v>
      </c>
      <c r="D2513" s="5" t="s">
        <v>8474</v>
      </c>
      <c r="E2513" s="5" t="s">
        <v>8475</v>
      </c>
      <c r="F2513" s="10">
        <v>1896</v>
      </c>
      <c r="G2513" s="10" t="s">
        <v>16</v>
      </c>
      <c r="H2513" s="10"/>
      <c r="I2513" s="10">
        <v>500</v>
      </c>
      <c r="J2513" s="10" t="s">
        <v>51</v>
      </c>
      <c r="K2513" s="10"/>
      <c r="L2513" s="10" t="s">
        <v>18</v>
      </c>
      <c r="M2513" s="11">
        <v>1</v>
      </c>
      <c r="N2513" s="10">
        <v>1</v>
      </c>
      <c r="O2513" s="12" t="s">
        <v>8476</v>
      </c>
      <c r="P2513" s="11">
        <f ca="1">IFERROR(__xludf.DUMMYFUNCTION("COUNTA(SPLIT(Q2513,"" ""))"),173)</f>
        <v>173</v>
      </c>
      <c r="Q2513" s="11">
        <v>19</v>
      </c>
      <c r="R2513" s="11">
        <f ca="1">IFERROR(__xludf.DUMMYFUNCTION("COUNTA(SPLIT($Q2513,CHAR(10),FALSE))"),9)</f>
        <v>9</v>
      </c>
      <c r="S2513" s="2">
        <v>7.1064666999999998E-2</v>
      </c>
      <c r="T2513" s="2">
        <v>0.48623091600000001</v>
      </c>
      <c r="U2513" s="2">
        <v>97.67</v>
      </c>
      <c r="V2513" s="2">
        <v>2.0299999999999998</v>
      </c>
      <c r="W2513" s="2">
        <v>1.72</v>
      </c>
      <c r="X2513" s="2">
        <v>5</v>
      </c>
      <c r="Y2513" s="2">
        <v>1.08</v>
      </c>
      <c r="Z2513" s="2">
        <v>3.032E-2</v>
      </c>
      <c r="AA2513" s="2">
        <v>3.032E-2</v>
      </c>
      <c r="AB2513" s="2">
        <v>28.070994779999999</v>
      </c>
    </row>
    <row r="2514" spans="1:28" x14ac:dyDescent="0.2">
      <c r="A2514" s="8">
        <v>4687</v>
      </c>
      <c r="B2514" s="5" t="s">
        <v>685</v>
      </c>
      <c r="C2514" s="5" t="s">
        <v>8477</v>
      </c>
      <c r="D2514" s="5" t="s">
        <v>8474</v>
      </c>
      <c r="E2514" s="5" t="s">
        <v>8478</v>
      </c>
      <c r="F2514" s="10">
        <v>1896</v>
      </c>
      <c r="G2514" s="10" t="s">
        <v>16</v>
      </c>
      <c r="H2514" s="10"/>
      <c r="I2514" s="10">
        <v>500</v>
      </c>
      <c r="J2514" s="10" t="s">
        <v>17</v>
      </c>
      <c r="K2514" s="10"/>
      <c r="L2514" s="10" t="s">
        <v>18</v>
      </c>
      <c r="M2514" s="11">
        <v>1</v>
      </c>
      <c r="N2514" s="10">
        <v>1</v>
      </c>
      <c r="O2514" s="12" t="s">
        <v>8479</v>
      </c>
      <c r="P2514" s="11">
        <f ca="1">IFERROR(__xludf.DUMMYFUNCTION("COUNTA(SPLIT(Q2514,"" ""))"),170)</f>
        <v>170</v>
      </c>
      <c r="Q2514" s="11">
        <v>14</v>
      </c>
      <c r="R2514" s="11">
        <f ca="1">IFERROR(__xludf.DUMMYFUNCTION("COUNTA(SPLIT($Q2514,CHAR(10),FALSE))"),6)</f>
        <v>6</v>
      </c>
      <c r="S2514" s="2">
        <v>0.38973034299999998</v>
      </c>
      <c r="T2514" s="2">
        <v>0.47942909299999997</v>
      </c>
      <c r="U2514" s="2">
        <v>95.04</v>
      </c>
      <c r="V2514" s="2">
        <v>3.11</v>
      </c>
      <c r="W2514" s="2">
        <v>3.62</v>
      </c>
      <c r="X2514" s="2">
        <v>5</v>
      </c>
      <c r="Y2514" s="2">
        <v>1.34</v>
      </c>
      <c r="Z2514" s="2">
        <v>1.201E-2</v>
      </c>
      <c r="AA2514" s="2">
        <v>1.609E-2</v>
      </c>
      <c r="AB2514" s="2">
        <v>20.627562149999999</v>
      </c>
    </row>
    <row r="2515" spans="1:28" x14ac:dyDescent="0.2">
      <c r="A2515" s="8">
        <v>4688</v>
      </c>
      <c r="B2515" s="5" t="s">
        <v>685</v>
      </c>
      <c r="C2515" s="5" t="s">
        <v>8480</v>
      </c>
      <c r="D2515" s="5" t="s">
        <v>8474</v>
      </c>
      <c r="E2515" s="5" t="s">
        <v>8481</v>
      </c>
      <c r="F2515" s="10">
        <v>1896</v>
      </c>
      <c r="G2515" s="10" t="s">
        <v>16</v>
      </c>
      <c r="H2515" s="10"/>
      <c r="I2515" s="10">
        <v>500</v>
      </c>
      <c r="J2515" s="10" t="s">
        <v>17</v>
      </c>
      <c r="K2515" s="10"/>
      <c r="L2515" s="10" t="s">
        <v>18</v>
      </c>
      <c r="M2515" s="11">
        <v>1</v>
      </c>
      <c r="N2515" s="10">
        <v>1</v>
      </c>
      <c r="O2515" s="12" t="s">
        <v>8482</v>
      </c>
      <c r="P2515" s="11">
        <f ca="1">IFERROR(__xludf.DUMMYFUNCTION("COUNTA(SPLIT(Q2515,"" ""))"),184)</f>
        <v>184</v>
      </c>
      <c r="Q2515" s="11">
        <v>19</v>
      </c>
      <c r="R2515" s="11">
        <f ca="1">IFERROR(__xludf.DUMMYFUNCTION("COUNTA(SPLIT($Q2515,CHAR(10),FALSE))"),7)</f>
        <v>7</v>
      </c>
      <c r="S2515" s="2">
        <v>-0.95436991699999996</v>
      </c>
      <c r="T2515" s="2">
        <v>0.47937560400000001</v>
      </c>
      <c r="U2515" s="2">
        <v>104.54</v>
      </c>
      <c r="V2515" s="2">
        <v>1.1399999999999999</v>
      </c>
      <c r="W2515" s="2">
        <v>0.59</v>
      </c>
      <c r="X2515" s="2">
        <v>5</v>
      </c>
      <c r="Y2515" s="2">
        <v>0.83</v>
      </c>
      <c r="Z2515" s="2">
        <v>0.12676999999999999</v>
      </c>
      <c r="AA2515" s="2">
        <v>0.12422</v>
      </c>
      <c r="AB2515" s="2">
        <v>26.197980510000001</v>
      </c>
    </row>
    <row r="2516" spans="1:28" x14ac:dyDescent="0.2">
      <c r="A2516" s="8">
        <v>4690</v>
      </c>
      <c r="B2516" s="5" t="s">
        <v>8483</v>
      </c>
      <c r="C2516" s="5" t="s">
        <v>8484</v>
      </c>
      <c r="D2516" s="5" t="s">
        <v>8485</v>
      </c>
      <c r="E2516" s="5" t="s">
        <v>8486</v>
      </c>
      <c r="F2516" s="10">
        <v>1896</v>
      </c>
      <c r="G2516" s="10" t="s">
        <v>16</v>
      </c>
      <c r="H2516" s="10"/>
      <c r="I2516" s="10">
        <v>300</v>
      </c>
      <c r="J2516" s="10" t="s">
        <v>51</v>
      </c>
      <c r="K2516" s="10"/>
      <c r="L2516" s="10" t="s">
        <v>18</v>
      </c>
      <c r="M2516" s="11">
        <v>1</v>
      </c>
      <c r="N2516" s="10">
        <v>1</v>
      </c>
      <c r="O2516" s="12" t="s">
        <v>8487</v>
      </c>
      <c r="P2516" s="11">
        <f ca="1">IFERROR(__xludf.DUMMYFUNCTION("COUNTA(SPLIT(Q2516,"" ""))"),177)</f>
        <v>177</v>
      </c>
      <c r="Q2516" s="11">
        <v>27</v>
      </c>
      <c r="R2516" s="11">
        <f ca="1">IFERROR(__xludf.DUMMYFUNCTION("COUNTA(SPLIT($Q2516,CHAR(10),FALSE))"),14)</f>
        <v>14</v>
      </c>
      <c r="S2516" s="2">
        <v>0.56648049300000003</v>
      </c>
      <c r="T2516" s="2">
        <v>0.55905349100000001</v>
      </c>
      <c r="U2516" s="2">
        <v>106.19</v>
      </c>
      <c r="V2516" s="2">
        <v>0.2</v>
      </c>
      <c r="W2516" s="2">
        <v>-0.39</v>
      </c>
      <c r="X2516" s="2">
        <v>0</v>
      </c>
      <c r="Y2516" s="2">
        <v>5.32</v>
      </c>
      <c r="Z2516" s="2">
        <v>6.5879999999999994E-2</v>
      </c>
      <c r="AA2516" s="2">
        <v>5.28E-2</v>
      </c>
      <c r="AB2516" s="2">
        <v>38.757316199999998</v>
      </c>
    </row>
    <row r="2517" spans="1:28" x14ac:dyDescent="0.2">
      <c r="A2517" s="8">
        <v>4691</v>
      </c>
      <c r="B2517" s="5" t="s">
        <v>8483</v>
      </c>
      <c r="C2517" s="5" t="s">
        <v>8488</v>
      </c>
      <c r="D2517" s="5" t="s">
        <v>8485</v>
      </c>
      <c r="E2517" s="5" t="s">
        <v>8486</v>
      </c>
      <c r="F2517" s="10">
        <v>1896</v>
      </c>
      <c r="G2517" s="10" t="s">
        <v>16</v>
      </c>
      <c r="H2517" s="10"/>
      <c r="I2517" s="10">
        <v>300</v>
      </c>
      <c r="J2517" s="10" t="s">
        <v>17</v>
      </c>
      <c r="K2517" s="10"/>
      <c r="L2517" s="10" t="s">
        <v>18</v>
      </c>
      <c r="M2517" s="11">
        <v>1</v>
      </c>
      <c r="N2517" s="10">
        <v>1</v>
      </c>
      <c r="O2517" s="12" t="s">
        <v>8489</v>
      </c>
      <c r="P2517" s="11">
        <f ca="1">IFERROR(__xludf.DUMMYFUNCTION("COUNTA(SPLIT(Q2517,"" ""))"),164)</f>
        <v>164</v>
      </c>
      <c r="Q2517" s="11">
        <v>27</v>
      </c>
      <c r="R2517" s="11">
        <f ca="1">IFERROR(__xludf.DUMMYFUNCTION("COUNTA(SPLIT($Q2517,CHAR(10),FALSE))"),12)</f>
        <v>12</v>
      </c>
      <c r="S2517" s="2">
        <v>-1.6202215999999998E-2</v>
      </c>
      <c r="T2517" s="2">
        <v>0.48088996299999998</v>
      </c>
      <c r="U2517" s="2">
        <v>102.83</v>
      </c>
      <c r="V2517" s="2">
        <v>0.59</v>
      </c>
      <c r="W2517" s="2">
        <v>-1.1499999999999999</v>
      </c>
      <c r="X2517" s="2">
        <v>5</v>
      </c>
      <c r="Y2517" s="2">
        <v>5.77</v>
      </c>
      <c r="Z2517" s="2">
        <v>-4.3069999999999997E-2</v>
      </c>
      <c r="AA2517" s="2">
        <v>-5.398E-2</v>
      </c>
      <c r="AB2517" s="2">
        <v>36.264371359999998</v>
      </c>
    </row>
    <row r="2518" spans="1:28" x14ac:dyDescent="0.2">
      <c r="A2518" s="8">
        <v>4693</v>
      </c>
      <c r="B2518" s="5" t="s">
        <v>6424</v>
      </c>
      <c r="C2518" s="5" t="s">
        <v>8490</v>
      </c>
      <c r="D2518" s="5"/>
      <c r="E2518" s="5" t="s">
        <v>8491</v>
      </c>
      <c r="F2518" s="10">
        <v>1896</v>
      </c>
      <c r="G2518" s="10" t="s">
        <v>16</v>
      </c>
      <c r="H2518" s="10"/>
      <c r="I2518" s="10">
        <v>900</v>
      </c>
      <c r="J2518" s="10" t="s">
        <v>17</v>
      </c>
      <c r="K2518" s="10"/>
      <c r="L2518" s="10" t="s">
        <v>18</v>
      </c>
      <c r="M2518" s="11">
        <v>1</v>
      </c>
      <c r="N2518" s="10">
        <v>1</v>
      </c>
      <c r="O2518" s="12" t="s">
        <v>8492</v>
      </c>
      <c r="P2518" s="11">
        <f ca="1">IFERROR(__xludf.DUMMYFUNCTION("COUNTA(SPLIT(Q2518,"" ""))"),197)</f>
        <v>197</v>
      </c>
      <c r="Q2518" s="11">
        <v>10</v>
      </c>
      <c r="R2518" s="11">
        <f ca="1">IFERROR(__xludf.DUMMYFUNCTION("COUNTA(SPLIT($Q2518,CHAR(10),FALSE))"),4)</f>
        <v>4</v>
      </c>
      <c r="S2518" s="2">
        <v>-0.71459209499999998</v>
      </c>
      <c r="T2518" s="2">
        <v>0.44381415299999999</v>
      </c>
      <c r="U2518" s="2">
        <v>78.25</v>
      </c>
      <c r="V2518" s="2">
        <v>7.31</v>
      </c>
      <c r="W2518" s="2">
        <v>8.18</v>
      </c>
      <c r="X2518" s="2">
        <v>9</v>
      </c>
      <c r="Y2518" s="2">
        <v>6.76</v>
      </c>
      <c r="Z2518" s="2">
        <v>0.12817000000000001</v>
      </c>
      <c r="AA2518" s="2">
        <v>0.11013000000000001</v>
      </c>
      <c r="AB2518" s="2">
        <v>12.007957060000001</v>
      </c>
    </row>
    <row r="2519" spans="1:28" x14ac:dyDescent="0.2">
      <c r="A2519" s="8">
        <v>4696</v>
      </c>
      <c r="B2519" s="5" t="s">
        <v>8493</v>
      </c>
      <c r="C2519" s="5" t="s">
        <v>8494</v>
      </c>
      <c r="D2519" s="5"/>
      <c r="E2519" s="5" t="s">
        <v>8495</v>
      </c>
      <c r="F2519" s="10">
        <v>1895</v>
      </c>
      <c r="G2519" s="10" t="s">
        <v>16</v>
      </c>
      <c r="H2519" s="10"/>
      <c r="I2519" s="10">
        <v>1100</v>
      </c>
      <c r="J2519" s="10" t="s">
        <v>17</v>
      </c>
      <c r="K2519" s="10"/>
      <c r="L2519" s="10" t="s">
        <v>18</v>
      </c>
      <c r="M2519" s="11">
        <v>1</v>
      </c>
      <c r="N2519" s="10">
        <v>1</v>
      </c>
      <c r="O2519" s="12" t="s">
        <v>8496</v>
      </c>
      <c r="P2519" s="11">
        <f ca="1">IFERROR(__xludf.DUMMYFUNCTION("COUNTA(SPLIT(Q2519,"" ""))"),175)</f>
        <v>175</v>
      </c>
      <c r="Q2519" s="11">
        <v>7</v>
      </c>
      <c r="R2519" s="11">
        <f ca="1">IFERROR(__xludf.DUMMYFUNCTION("COUNTA(SPLIT($Q2519,CHAR(10),FALSE))"),3)</f>
        <v>3</v>
      </c>
      <c r="S2519" s="2">
        <v>-1.1402979070000001</v>
      </c>
      <c r="T2519" s="2">
        <v>0.45955046500000002</v>
      </c>
      <c r="U2519" s="2">
        <v>56.92</v>
      </c>
      <c r="V2519" s="2">
        <v>12.65</v>
      </c>
      <c r="W2519" s="2">
        <v>14.06</v>
      </c>
      <c r="X2519" s="2">
        <v>12</v>
      </c>
      <c r="Y2519" s="2">
        <v>8.2200000000000006</v>
      </c>
      <c r="Z2519" s="2">
        <v>0.14107</v>
      </c>
      <c r="AA2519" s="2">
        <v>0.13438</v>
      </c>
      <c r="AB2519" s="2">
        <v>12.19637797</v>
      </c>
    </row>
    <row r="2520" spans="1:28" x14ac:dyDescent="0.2">
      <c r="A2520" s="8">
        <v>4698</v>
      </c>
      <c r="B2520" s="5" t="s">
        <v>8497</v>
      </c>
      <c r="C2520" s="5" t="s">
        <v>8498</v>
      </c>
      <c r="D2520" s="5"/>
      <c r="E2520" s="5" t="s">
        <v>8499</v>
      </c>
      <c r="F2520" s="10">
        <v>1895</v>
      </c>
      <c r="G2520" s="10" t="s">
        <v>68</v>
      </c>
      <c r="H2520" s="10"/>
      <c r="I2520" s="10">
        <v>1300</v>
      </c>
      <c r="J2520" s="10" t="s">
        <v>17</v>
      </c>
      <c r="K2520" s="10"/>
      <c r="L2520" s="10" t="s">
        <v>18</v>
      </c>
      <c r="M2520" s="11">
        <v>1</v>
      </c>
      <c r="N2520" s="10">
        <v>1</v>
      </c>
      <c r="O2520" s="12" t="s">
        <v>8500</v>
      </c>
      <c r="P2520" s="11">
        <f ca="1">IFERROR(__xludf.DUMMYFUNCTION("COUNTA(SPLIT(Q2520,"" ""))"),161)</f>
        <v>161</v>
      </c>
      <c r="Q2520" s="11">
        <v>3</v>
      </c>
      <c r="R2520" s="11">
        <f ca="1">IFERROR(__xludf.DUMMYFUNCTION("COUNTA(SPLIT($Q2520,CHAR(10),FALSE))"),2)</f>
        <v>2</v>
      </c>
      <c r="S2520" s="2">
        <v>-2.9682813010000002</v>
      </c>
      <c r="T2520" s="2">
        <v>0.56434712399999998</v>
      </c>
      <c r="U2520" s="2">
        <v>24.53</v>
      </c>
      <c r="V2520" s="2">
        <v>23.34</v>
      </c>
      <c r="W2520" s="2">
        <v>26.78</v>
      </c>
      <c r="X2520" s="2">
        <v>18</v>
      </c>
      <c r="Y2520" s="2">
        <v>10.01</v>
      </c>
      <c r="Z2520" s="2">
        <v>0.24303</v>
      </c>
      <c r="AA2520" s="2">
        <v>0.25336999999999998</v>
      </c>
      <c r="AB2520" s="2">
        <v>6.002615134</v>
      </c>
    </row>
    <row r="2521" spans="1:28" x14ac:dyDescent="0.2">
      <c r="A2521" s="17">
        <v>4700</v>
      </c>
      <c r="B2521" s="5" t="s">
        <v>8501</v>
      </c>
      <c r="C2521" s="5" t="s">
        <v>8502</v>
      </c>
      <c r="D2521" s="5" t="s">
        <v>8503</v>
      </c>
      <c r="E2521" s="5" t="s">
        <v>8504</v>
      </c>
      <c r="F2521" s="10">
        <v>1895</v>
      </c>
      <c r="G2521" s="10" t="s">
        <v>16</v>
      </c>
      <c r="H2521" s="10"/>
      <c r="I2521" s="10">
        <v>1100</v>
      </c>
      <c r="J2521" s="10" t="s">
        <v>17</v>
      </c>
      <c r="K2521" s="10"/>
      <c r="L2521" s="10" t="s">
        <v>22</v>
      </c>
      <c r="M2521" s="11">
        <v>2</v>
      </c>
      <c r="N2521" s="10">
        <v>2</v>
      </c>
      <c r="O2521" s="12" t="s">
        <v>8505</v>
      </c>
      <c r="P2521" s="11">
        <f ca="1">IFERROR(__xludf.DUMMYFUNCTION("COUNTA(SPLIT(Q2521,"" ""))"),172)</f>
        <v>172</v>
      </c>
      <c r="Q2521" s="11">
        <v>8</v>
      </c>
      <c r="R2521" s="11">
        <f ca="1">IFERROR(__xludf.DUMMYFUNCTION("COUNTA(SPLIT($Q2521,CHAR(10),FALSE))"),1)</f>
        <v>1</v>
      </c>
      <c r="S2521" s="2">
        <v>-2.9501349619999999</v>
      </c>
      <c r="T2521" s="2">
        <v>0.56097182599999995</v>
      </c>
      <c r="U2521" s="2">
        <v>59.03</v>
      </c>
      <c r="V2521" s="2">
        <v>9.3000000000000007</v>
      </c>
      <c r="W2521" s="2">
        <v>9.5</v>
      </c>
      <c r="X2521" s="2">
        <v>11</v>
      </c>
      <c r="Y2521" s="2">
        <v>8.7100000000000009</v>
      </c>
      <c r="Z2521" s="2">
        <v>0.31333</v>
      </c>
      <c r="AA2521" s="2">
        <v>0.31966</v>
      </c>
      <c r="AB2521" s="2">
        <v>13.743908340000001</v>
      </c>
    </row>
    <row r="2522" spans="1:28" x14ac:dyDescent="0.2">
      <c r="A2522" s="17">
        <v>4701</v>
      </c>
      <c r="B2522" s="5" t="s">
        <v>8501</v>
      </c>
      <c r="C2522" s="5" t="s">
        <v>8506</v>
      </c>
      <c r="D2522" s="5" t="s">
        <v>8503</v>
      </c>
      <c r="E2522" s="5" t="s">
        <v>8504</v>
      </c>
      <c r="F2522" s="10">
        <v>1895</v>
      </c>
      <c r="G2522" s="10" t="s">
        <v>16</v>
      </c>
      <c r="H2522" s="10"/>
      <c r="I2522" s="10">
        <v>1300</v>
      </c>
      <c r="J2522" s="10" t="s">
        <v>17</v>
      </c>
      <c r="K2522" s="10"/>
      <c r="L2522" s="10" t="s">
        <v>22</v>
      </c>
      <c r="M2522" s="11">
        <v>2</v>
      </c>
      <c r="N2522" s="10">
        <v>2</v>
      </c>
      <c r="O2522" s="12" t="s">
        <v>8507</v>
      </c>
      <c r="P2522" s="11">
        <f ca="1">IFERROR(__xludf.DUMMYFUNCTION("COUNTA(SPLIT(Q2522,"" ""))"),168)</f>
        <v>168</v>
      </c>
      <c r="Q2522" s="11">
        <v>5</v>
      </c>
      <c r="R2522" s="11">
        <f ca="1">IFERROR(__xludf.DUMMYFUNCTION("COUNTA(SPLIT($Q2522,CHAR(10),FALSE))"),1)</f>
        <v>1</v>
      </c>
      <c r="S2522" s="2">
        <v>-2.6790180939999999</v>
      </c>
      <c r="T2522" s="2">
        <v>0.55319522799999998</v>
      </c>
      <c r="U2522" s="2">
        <v>49.67</v>
      </c>
      <c r="V2522" s="2">
        <v>12.33</v>
      </c>
      <c r="W2522" s="2">
        <v>13.5</v>
      </c>
      <c r="X2522" s="2">
        <v>13</v>
      </c>
      <c r="Y2522" s="2">
        <v>10.25</v>
      </c>
      <c r="Z2522" s="2">
        <v>0.27422000000000002</v>
      </c>
      <c r="AA2522" s="2">
        <v>0.28999000000000003</v>
      </c>
      <c r="AB2522" s="2">
        <v>6.6147455470000001</v>
      </c>
    </row>
    <row r="2523" spans="1:28" x14ac:dyDescent="0.2">
      <c r="A2523" s="17">
        <v>4702</v>
      </c>
      <c r="B2523" s="5" t="s">
        <v>6424</v>
      </c>
      <c r="C2523" s="5" t="s">
        <v>8508</v>
      </c>
      <c r="D2523" s="5"/>
      <c r="E2523" s="5" t="s">
        <v>8509</v>
      </c>
      <c r="F2523" s="10">
        <v>1895</v>
      </c>
      <c r="G2523" s="10" t="s">
        <v>16</v>
      </c>
      <c r="H2523" s="10"/>
      <c r="I2523" s="10">
        <v>1100</v>
      </c>
      <c r="J2523" s="10" t="s">
        <v>17</v>
      </c>
      <c r="K2523" s="10"/>
      <c r="L2523" s="10" t="s">
        <v>18</v>
      </c>
      <c r="M2523" s="11">
        <v>1</v>
      </c>
      <c r="N2523" s="10">
        <v>1</v>
      </c>
      <c r="O2523" s="12" t="s">
        <v>8510</v>
      </c>
      <c r="P2523" s="11">
        <f ca="1">IFERROR(__xludf.DUMMYFUNCTION("COUNTA(SPLIT(Q2523,"" ""))"),194)</f>
        <v>194</v>
      </c>
      <c r="Q2523" s="11">
        <v>10</v>
      </c>
      <c r="R2523" s="11">
        <f ca="1">IFERROR(__xludf.DUMMYFUNCTION("COUNTA(SPLIT($Q2523,CHAR(10),FALSE))"),1)</f>
        <v>1</v>
      </c>
      <c r="S2523" s="2">
        <v>-1.737087807</v>
      </c>
      <c r="T2523" s="2">
        <v>0.47894417500000003</v>
      </c>
      <c r="U2523" s="2">
        <v>71.260000000000005</v>
      </c>
      <c r="V2523" s="2">
        <v>8.19</v>
      </c>
      <c r="W2523" s="2">
        <v>9.17</v>
      </c>
      <c r="X2523" s="2">
        <v>10</v>
      </c>
      <c r="Y2523" s="2">
        <v>7.51</v>
      </c>
      <c r="Z2523" s="2">
        <v>0.27210000000000001</v>
      </c>
      <c r="AA2523" s="2">
        <v>0.25806000000000001</v>
      </c>
      <c r="AB2523" s="2">
        <v>8.9401138109999998</v>
      </c>
    </row>
    <row r="2524" spans="1:28" x14ac:dyDescent="0.2">
      <c r="A2524" s="17">
        <v>4704</v>
      </c>
      <c r="B2524" s="5" t="s">
        <v>8511</v>
      </c>
      <c r="C2524" s="5" t="s">
        <v>8512</v>
      </c>
      <c r="D2524" s="5" t="s">
        <v>2855</v>
      </c>
      <c r="E2524" s="5" t="s">
        <v>8513</v>
      </c>
      <c r="F2524" s="10">
        <v>1895</v>
      </c>
      <c r="G2524" s="10" t="s">
        <v>16</v>
      </c>
      <c r="H2524" s="10"/>
      <c r="I2524" s="10">
        <v>1100</v>
      </c>
      <c r="J2524" s="10" t="s">
        <v>17</v>
      </c>
      <c r="K2524" s="10"/>
      <c r="L2524" s="10" t="s">
        <v>18</v>
      </c>
      <c r="M2524" s="11">
        <v>1</v>
      </c>
      <c r="N2524" s="10">
        <v>1</v>
      </c>
      <c r="O2524" s="12" t="s">
        <v>8514</v>
      </c>
      <c r="P2524" s="11">
        <f ca="1">IFERROR(__xludf.DUMMYFUNCTION("COUNTA(SPLIT(Q2524,"" ""))"),188)</f>
        <v>188</v>
      </c>
      <c r="Q2524" s="11">
        <v>6</v>
      </c>
      <c r="R2524" s="11">
        <f ca="1">IFERROR(__xludf.DUMMYFUNCTION("COUNTA(SPLIT($Q2524,CHAR(10),FALSE))"),2)</f>
        <v>2</v>
      </c>
      <c r="S2524" s="2">
        <v>-0.353889334</v>
      </c>
      <c r="T2524" s="2">
        <v>0.47533583000000001</v>
      </c>
      <c r="U2524" s="2">
        <v>64.2</v>
      </c>
      <c r="V2524" s="2">
        <v>12.25</v>
      </c>
      <c r="W2524" s="2">
        <v>14.24</v>
      </c>
      <c r="X2524" s="2">
        <v>11</v>
      </c>
      <c r="Y2524" s="2">
        <v>6.46</v>
      </c>
      <c r="Z2524" s="2">
        <v>0.11391999999999999</v>
      </c>
      <c r="AA2524" s="2">
        <v>0.11391999999999999</v>
      </c>
      <c r="AB2524" s="2">
        <v>13.35319342</v>
      </c>
    </row>
    <row r="2525" spans="1:28" x14ac:dyDescent="0.2">
      <c r="A2525" s="17">
        <v>4705</v>
      </c>
      <c r="B2525" s="5" t="s">
        <v>8511</v>
      </c>
      <c r="C2525" s="5" t="s">
        <v>8515</v>
      </c>
      <c r="D2525" s="5" t="s">
        <v>2855</v>
      </c>
      <c r="E2525" s="5" t="s">
        <v>8516</v>
      </c>
      <c r="F2525" s="10">
        <v>1895</v>
      </c>
      <c r="G2525" s="10" t="s">
        <v>16</v>
      </c>
      <c r="H2525" s="10"/>
      <c r="I2525" s="10">
        <v>900</v>
      </c>
      <c r="J2525" s="10" t="s">
        <v>17</v>
      </c>
      <c r="K2525" s="10"/>
      <c r="L2525" s="10" t="s">
        <v>18</v>
      </c>
      <c r="M2525" s="11">
        <v>1</v>
      </c>
      <c r="N2525" s="10">
        <v>1</v>
      </c>
      <c r="O2525" s="12" t="s">
        <v>8517</v>
      </c>
      <c r="P2525" s="11">
        <f ca="1">IFERROR(__xludf.DUMMYFUNCTION("COUNTA(SPLIT(Q2525,"" ""))"),178)</f>
        <v>178</v>
      </c>
      <c r="Q2525" s="11">
        <v>13</v>
      </c>
      <c r="R2525" s="11">
        <f ca="1">IFERROR(__xludf.DUMMYFUNCTION("COUNTA(SPLIT($Q2525,CHAR(10),FALSE))"),5)</f>
        <v>5</v>
      </c>
      <c r="S2525" s="2">
        <v>-0.84037291300000005</v>
      </c>
      <c r="T2525" s="2">
        <v>0.46368382400000002</v>
      </c>
      <c r="U2525" s="2">
        <v>87.61</v>
      </c>
      <c r="V2525" s="2">
        <v>4.54</v>
      </c>
      <c r="W2525" s="2">
        <v>4.26</v>
      </c>
      <c r="X2525" s="2">
        <v>7</v>
      </c>
      <c r="Y2525" s="2">
        <v>5.54</v>
      </c>
      <c r="Z2525" s="2">
        <v>3.5229999999999997E-2</v>
      </c>
      <c r="AA2525" s="2">
        <v>4.7399999999999998E-2</v>
      </c>
      <c r="AB2525" s="2">
        <v>21.078261170000001</v>
      </c>
    </row>
    <row r="2526" spans="1:28" x14ac:dyDescent="0.2">
      <c r="A2526" s="17">
        <v>4707</v>
      </c>
      <c r="B2526" s="5" t="s">
        <v>7973</v>
      </c>
      <c r="C2526" s="5" t="s">
        <v>8518</v>
      </c>
      <c r="D2526" s="5" t="s">
        <v>7975</v>
      </c>
      <c r="E2526" s="5" t="s">
        <v>8519</v>
      </c>
      <c r="F2526" s="10">
        <v>1895</v>
      </c>
      <c r="G2526" s="10" t="s">
        <v>16</v>
      </c>
      <c r="H2526" s="10"/>
      <c r="I2526" s="10">
        <v>900</v>
      </c>
      <c r="J2526" s="10" t="s">
        <v>17</v>
      </c>
      <c r="K2526" s="10"/>
      <c r="L2526" s="10" t="s">
        <v>18</v>
      </c>
      <c r="M2526" s="11">
        <v>1</v>
      </c>
      <c r="N2526" s="10">
        <v>1</v>
      </c>
      <c r="O2526" s="12" t="s">
        <v>8520</v>
      </c>
      <c r="P2526" s="11">
        <f ca="1">IFERROR(__xludf.DUMMYFUNCTION("COUNTA(SPLIT(Q2526,"" ""))"),195)</f>
        <v>195</v>
      </c>
      <c r="Q2526" s="11">
        <v>8</v>
      </c>
      <c r="R2526" s="11">
        <f ca="1">IFERROR(__xludf.DUMMYFUNCTION("COUNTA(SPLIT($Q2526,CHAR(10),FALSE))"),1)</f>
        <v>1</v>
      </c>
      <c r="S2526" s="2">
        <v>-0.245285845</v>
      </c>
      <c r="T2526" s="2">
        <v>0.46242286399999999</v>
      </c>
      <c r="U2526" s="2">
        <v>88.96</v>
      </c>
      <c r="V2526" s="2">
        <v>6.23</v>
      </c>
      <c r="W2526" s="2">
        <v>6.93</v>
      </c>
      <c r="X2526" s="2">
        <v>5</v>
      </c>
      <c r="Y2526" s="2">
        <v>5.84</v>
      </c>
      <c r="Z2526" s="2">
        <v>0.14618999999999999</v>
      </c>
      <c r="AA2526" s="2">
        <v>0.13231999999999999</v>
      </c>
      <c r="AB2526" s="2">
        <v>15.169524900000001</v>
      </c>
    </row>
    <row r="2527" spans="1:28" x14ac:dyDescent="0.2">
      <c r="A2527" s="17">
        <v>4708</v>
      </c>
      <c r="B2527" s="5" t="s">
        <v>8430</v>
      </c>
      <c r="C2527" s="5" t="s">
        <v>8521</v>
      </c>
      <c r="D2527" s="5"/>
      <c r="E2527" s="5" t="s">
        <v>8522</v>
      </c>
      <c r="F2527" s="10">
        <v>1895</v>
      </c>
      <c r="G2527" s="10" t="s">
        <v>16</v>
      </c>
      <c r="H2527" s="10"/>
      <c r="I2527" s="10">
        <v>1300</v>
      </c>
      <c r="J2527" s="10" t="s">
        <v>17</v>
      </c>
      <c r="K2527" s="10"/>
      <c r="L2527" s="10" t="s">
        <v>18</v>
      </c>
      <c r="M2527" s="11">
        <v>1</v>
      </c>
      <c r="N2527" s="10">
        <v>1</v>
      </c>
      <c r="O2527" s="12" t="s">
        <v>8523</v>
      </c>
      <c r="P2527" s="11">
        <f ca="1">IFERROR(__xludf.DUMMYFUNCTION("COUNTA(SPLIT(Q2527,"" ""))"),179)</f>
        <v>179</v>
      </c>
      <c r="Q2527" s="11">
        <v>8</v>
      </c>
      <c r="R2527" s="11">
        <f ca="1">IFERROR(__xludf.DUMMYFUNCTION("COUNTA(SPLIT($Q2527,CHAR(10),FALSE))"),1)</f>
        <v>1</v>
      </c>
      <c r="S2527" s="2">
        <v>-1.243855664</v>
      </c>
      <c r="T2527" s="2">
        <v>0.46433516800000002</v>
      </c>
      <c r="U2527" s="2">
        <v>62.27</v>
      </c>
      <c r="V2527" s="2">
        <v>10.16</v>
      </c>
      <c r="W2527" s="2">
        <v>13.07</v>
      </c>
      <c r="X2527" s="2">
        <v>10</v>
      </c>
      <c r="Y2527" s="2">
        <v>8.6999999999999993</v>
      </c>
      <c r="Z2527" s="2">
        <v>0.31967000000000001</v>
      </c>
      <c r="AA2527" s="2">
        <v>0.31461</v>
      </c>
      <c r="AB2527" s="2">
        <v>5.0228188769999997</v>
      </c>
    </row>
    <row r="2528" spans="1:28" x14ac:dyDescent="0.2">
      <c r="A2528" s="17">
        <v>4709</v>
      </c>
      <c r="B2528" s="5" t="s">
        <v>8524</v>
      </c>
      <c r="C2528" s="5" t="s">
        <v>8525</v>
      </c>
      <c r="D2528" s="5" t="s">
        <v>8526</v>
      </c>
      <c r="E2528" s="5" t="s">
        <v>6900</v>
      </c>
      <c r="F2528" s="10">
        <v>1895</v>
      </c>
      <c r="G2528" s="10" t="s">
        <v>16</v>
      </c>
      <c r="H2528" s="10"/>
      <c r="I2528" s="10">
        <v>1300</v>
      </c>
      <c r="J2528" s="10" t="s">
        <v>17</v>
      </c>
      <c r="K2528" s="10"/>
      <c r="L2528" s="10" t="s">
        <v>18</v>
      </c>
      <c r="M2528" s="11">
        <v>1</v>
      </c>
      <c r="N2528" s="10">
        <v>1</v>
      </c>
      <c r="O2528" s="12" t="s">
        <v>8527</v>
      </c>
      <c r="P2528" s="11">
        <f ca="1">IFERROR(__xludf.DUMMYFUNCTION("COUNTA(SPLIT(Q2528,"" ""))"),176)</f>
        <v>176</v>
      </c>
      <c r="Q2528" s="11">
        <v>5</v>
      </c>
      <c r="R2528" s="11">
        <f ca="1">IFERROR(__xludf.DUMMYFUNCTION("COUNTA(SPLIT($Q2528,CHAR(10),FALSE))"),3)</f>
        <v>3</v>
      </c>
      <c r="S2528" s="2">
        <v>-1.4174627200000001</v>
      </c>
      <c r="T2528" s="2">
        <v>0.45774025299999999</v>
      </c>
      <c r="U2528" s="2">
        <v>44.31</v>
      </c>
      <c r="V2528" s="2">
        <v>15.97</v>
      </c>
      <c r="W2528" s="2">
        <v>18.190000000000001</v>
      </c>
      <c r="X2528" s="2">
        <v>14</v>
      </c>
      <c r="Y2528" s="2">
        <v>9.1199999999999992</v>
      </c>
      <c r="Z2528" s="2">
        <v>9.2460000000000001E-2</v>
      </c>
      <c r="AA2528" s="2">
        <v>7.8969999999999999E-2</v>
      </c>
      <c r="AB2528" s="2">
        <v>8.6278910460000002</v>
      </c>
    </row>
    <row r="2529" spans="1:28" x14ac:dyDescent="0.2">
      <c r="A2529" s="17">
        <v>4710</v>
      </c>
      <c r="B2529" s="5" t="s">
        <v>8202</v>
      </c>
      <c r="C2529" s="5" t="s">
        <v>8528</v>
      </c>
      <c r="D2529" s="5"/>
      <c r="E2529" s="5" t="s">
        <v>8529</v>
      </c>
      <c r="F2529" s="10">
        <v>1895</v>
      </c>
      <c r="G2529" s="10" t="s">
        <v>16</v>
      </c>
      <c r="H2529" s="10"/>
      <c r="I2529" s="10">
        <v>900</v>
      </c>
      <c r="J2529" s="10" t="s">
        <v>17</v>
      </c>
      <c r="K2529" s="10"/>
      <c r="L2529" s="10" t="s">
        <v>22</v>
      </c>
      <c r="M2529" s="11">
        <v>2</v>
      </c>
      <c r="N2529" s="10">
        <v>1.5</v>
      </c>
      <c r="O2529" s="12" t="s">
        <v>8530</v>
      </c>
      <c r="P2529" s="11">
        <f ca="1">IFERROR(__xludf.DUMMYFUNCTION("COUNTA(SPLIT(Q2529,"" ""))"),168)</f>
        <v>168</v>
      </c>
      <c r="Q2529" s="11">
        <v>11</v>
      </c>
      <c r="R2529" s="11">
        <f ca="1">IFERROR(__xludf.DUMMYFUNCTION("COUNTA(SPLIT($Q2529,CHAR(10),FALSE))"),2)</f>
        <v>2</v>
      </c>
      <c r="S2529" s="2">
        <v>3.3322818999999997E-2</v>
      </c>
      <c r="T2529" s="2">
        <v>0.49453260199999999</v>
      </c>
      <c r="U2529" s="2">
        <v>74.099999999999994</v>
      </c>
      <c r="V2529" s="2">
        <v>6.74</v>
      </c>
      <c r="W2529" s="2">
        <v>7.61</v>
      </c>
      <c r="X2529" s="2">
        <v>9</v>
      </c>
      <c r="Y2529" s="2">
        <v>6.83</v>
      </c>
      <c r="Z2529" s="2">
        <v>9.9650000000000002E-2</v>
      </c>
      <c r="AA2529" s="2">
        <v>0.10259</v>
      </c>
      <c r="AB2529" s="2">
        <v>14.630363040000001</v>
      </c>
    </row>
    <row r="2530" spans="1:28" x14ac:dyDescent="0.2">
      <c r="A2530" s="17">
        <v>4711</v>
      </c>
      <c r="B2530" s="5" t="s">
        <v>8531</v>
      </c>
      <c r="C2530" s="5" t="s">
        <v>8532</v>
      </c>
      <c r="D2530" s="5"/>
      <c r="E2530" s="5" t="s">
        <v>8533</v>
      </c>
      <c r="F2530" s="10">
        <v>1895</v>
      </c>
      <c r="G2530" s="10" t="s">
        <v>16</v>
      </c>
      <c r="H2530" s="10"/>
      <c r="I2530" s="10">
        <v>1300</v>
      </c>
      <c r="J2530" s="10" t="s">
        <v>17</v>
      </c>
      <c r="K2530" s="10"/>
      <c r="L2530" s="10" t="s">
        <v>18</v>
      </c>
      <c r="M2530" s="11">
        <v>1</v>
      </c>
      <c r="N2530" s="10">
        <v>1</v>
      </c>
      <c r="O2530" s="12" t="s">
        <v>8534</v>
      </c>
      <c r="P2530" s="11">
        <f ca="1">IFERROR(__xludf.DUMMYFUNCTION("COUNTA(SPLIT(Q2530,"" ""))"),163)</f>
        <v>163</v>
      </c>
      <c r="Q2530" s="11">
        <v>5</v>
      </c>
      <c r="R2530" s="11">
        <f ca="1">IFERROR(__xludf.DUMMYFUNCTION("COUNTA(SPLIT($Q2530,CHAR(10),FALSE))"),1)</f>
        <v>1</v>
      </c>
      <c r="S2530" s="2">
        <v>-1.0603871389999999</v>
      </c>
      <c r="T2530" s="2">
        <v>0.46090563400000001</v>
      </c>
      <c r="U2530" s="2">
        <v>62.08</v>
      </c>
      <c r="V2530" s="2">
        <v>12.8</v>
      </c>
      <c r="W2530" s="2">
        <v>15.2</v>
      </c>
      <c r="X2530" s="2">
        <v>11</v>
      </c>
      <c r="Y2530" s="2">
        <v>6.9</v>
      </c>
      <c r="Z2530" s="2">
        <v>9.5219999999999999E-2</v>
      </c>
      <c r="AA2530" s="2">
        <v>0.10965999999999999</v>
      </c>
      <c r="AB2530" s="2">
        <v>9.9908943949999998</v>
      </c>
    </row>
    <row r="2531" spans="1:28" x14ac:dyDescent="0.2">
      <c r="A2531" s="17">
        <v>4712</v>
      </c>
      <c r="B2531" s="5" t="s">
        <v>6614</v>
      </c>
      <c r="C2531" s="5" t="s">
        <v>8460</v>
      </c>
      <c r="D2531" s="5"/>
      <c r="E2531" s="5" t="s">
        <v>8535</v>
      </c>
      <c r="F2531" s="10">
        <v>1895</v>
      </c>
      <c r="G2531" s="10" t="s">
        <v>68</v>
      </c>
      <c r="H2531" s="10"/>
      <c r="I2531" s="10">
        <v>1100</v>
      </c>
      <c r="J2531" s="10" t="s">
        <v>17</v>
      </c>
      <c r="K2531" s="10"/>
      <c r="L2531" s="10" t="s">
        <v>18</v>
      </c>
      <c r="M2531" s="11">
        <v>1</v>
      </c>
      <c r="N2531" s="10">
        <v>1</v>
      </c>
      <c r="O2531" s="12" t="s">
        <v>8536</v>
      </c>
      <c r="P2531" s="11">
        <f ca="1">IFERROR(__xludf.DUMMYFUNCTION("COUNTA(SPLIT(Q2531,"" ""))"),183)</f>
        <v>183</v>
      </c>
      <c r="Q2531" s="11">
        <v>9</v>
      </c>
      <c r="R2531" s="11">
        <f ca="1">IFERROR(__xludf.DUMMYFUNCTION("COUNTA(SPLIT($Q2531,CHAR(10),FALSE))"),1)</f>
        <v>1</v>
      </c>
      <c r="S2531" s="2">
        <v>-1.990372775</v>
      </c>
      <c r="T2531" s="2">
        <v>0.50737284100000002</v>
      </c>
      <c r="U2531" s="2">
        <v>75.25</v>
      </c>
      <c r="V2531" s="2">
        <v>7.82</v>
      </c>
      <c r="W2531" s="2">
        <v>8.6199999999999992</v>
      </c>
      <c r="X2531" s="2">
        <v>9</v>
      </c>
      <c r="Y2531" s="2">
        <v>7.32</v>
      </c>
      <c r="Z2531" s="2">
        <v>0.10317999999999999</v>
      </c>
      <c r="AA2531" s="2">
        <v>9.8280000000000006E-2</v>
      </c>
      <c r="AB2531" s="2">
        <v>17.55174663</v>
      </c>
    </row>
    <row r="2532" spans="1:28" x14ac:dyDescent="0.2">
      <c r="A2532" s="17">
        <v>4713</v>
      </c>
      <c r="B2532" s="5" t="s">
        <v>6614</v>
      </c>
      <c r="C2532" s="5" t="s">
        <v>6960</v>
      </c>
      <c r="D2532" s="5"/>
      <c r="E2532" s="5" t="s">
        <v>8537</v>
      </c>
      <c r="F2532" s="10">
        <v>1895</v>
      </c>
      <c r="G2532" s="10" t="s">
        <v>68</v>
      </c>
      <c r="H2532" s="10"/>
      <c r="I2532" s="10">
        <v>1100</v>
      </c>
      <c r="J2532" s="10" t="s">
        <v>17</v>
      </c>
      <c r="K2532" s="10"/>
      <c r="L2532" s="10" t="s">
        <v>22</v>
      </c>
      <c r="M2532" s="11">
        <v>2</v>
      </c>
      <c r="N2532" s="10">
        <v>2</v>
      </c>
      <c r="O2532" s="12" t="s">
        <v>8538</v>
      </c>
      <c r="P2532" s="11">
        <f ca="1">IFERROR(__xludf.DUMMYFUNCTION("COUNTA(SPLIT(Q2532,"" ""))"),157)</f>
        <v>157</v>
      </c>
      <c r="Q2532" s="11">
        <v>8</v>
      </c>
      <c r="R2532" s="11">
        <f ca="1">IFERROR(__xludf.DUMMYFUNCTION("COUNTA(SPLIT($Q2532,CHAR(10),FALSE))"),1)</f>
        <v>1</v>
      </c>
      <c r="S2532" s="2">
        <v>-2.4498818939999998</v>
      </c>
      <c r="T2532" s="2">
        <v>0.52115741100000001</v>
      </c>
      <c r="U2532" s="2">
        <v>63.64</v>
      </c>
      <c r="V2532" s="2">
        <v>9.2899999999999991</v>
      </c>
      <c r="W2532" s="2">
        <v>9.73</v>
      </c>
      <c r="X2532" s="2">
        <v>9</v>
      </c>
      <c r="Y2532" s="2">
        <v>7.71</v>
      </c>
      <c r="Z2532" s="2">
        <v>0.20094999999999999</v>
      </c>
      <c r="AA2532" s="2">
        <v>0.21783</v>
      </c>
      <c r="AB2532" s="2">
        <v>13.292824570000001</v>
      </c>
    </row>
    <row r="2533" spans="1:28" x14ac:dyDescent="0.2">
      <c r="A2533" s="17">
        <v>4714</v>
      </c>
      <c r="B2533" s="5" t="s">
        <v>8235</v>
      </c>
      <c r="C2533" s="5" t="s">
        <v>8539</v>
      </c>
      <c r="D2533" s="5" t="s">
        <v>8310</v>
      </c>
      <c r="E2533" s="5" t="s">
        <v>8238</v>
      </c>
      <c r="F2533" s="10">
        <v>1894</v>
      </c>
      <c r="G2533" s="10" t="s">
        <v>16</v>
      </c>
      <c r="H2533" s="10"/>
      <c r="I2533" s="10">
        <v>1100</v>
      </c>
      <c r="J2533" s="10" t="s">
        <v>17</v>
      </c>
      <c r="K2533" s="10"/>
      <c r="L2533" s="10" t="s">
        <v>18</v>
      </c>
      <c r="M2533" s="11">
        <v>1</v>
      </c>
      <c r="N2533" s="10">
        <v>1</v>
      </c>
      <c r="O2533" s="12" t="s">
        <v>8540</v>
      </c>
      <c r="P2533" s="11">
        <f ca="1">IFERROR(__xludf.DUMMYFUNCTION("COUNTA(SPLIT(Q2533,"" ""))"),144)</f>
        <v>144</v>
      </c>
      <c r="Q2533" s="11">
        <v>7</v>
      </c>
      <c r="R2533" s="11">
        <f ca="1">IFERROR(__xludf.DUMMYFUNCTION("COUNTA(SPLIT($Q2533,CHAR(10),FALSE))"),1)</f>
        <v>1</v>
      </c>
      <c r="S2533" s="2">
        <v>-1.0404229030000001</v>
      </c>
      <c r="T2533" s="2">
        <v>0.47518634799999998</v>
      </c>
      <c r="U2533" s="2">
        <v>61.33</v>
      </c>
      <c r="V2533" s="2">
        <v>9.9600000000000009</v>
      </c>
      <c r="W2533" s="2">
        <v>10.33</v>
      </c>
      <c r="X2533" s="2">
        <v>12</v>
      </c>
      <c r="Y2533" s="2">
        <v>7.46</v>
      </c>
      <c r="Z2533" s="2">
        <v>9.7030000000000005E-2</v>
      </c>
      <c r="AA2533" s="2">
        <v>0.12689</v>
      </c>
      <c r="AB2533" s="2">
        <v>13.4621669</v>
      </c>
    </row>
    <row r="2534" spans="1:28" x14ac:dyDescent="0.2">
      <c r="A2534" s="17">
        <v>4715</v>
      </c>
      <c r="B2534" s="5" t="s">
        <v>8235</v>
      </c>
      <c r="C2534" s="5" t="s">
        <v>8539</v>
      </c>
      <c r="D2534" s="5" t="s">
        <v>8237</v>
      </c>
      <c r="E2534" s="5" t="s">
        <v>8238</v>
      </c>
      <c r="F2534" s="10">
        <v>1894</v>
      </c>
      <c r="G2534" s="10" t="s">
        <v>16</v>
      </c>
      <c r="H2534" s="10"/>
      <c r="I2534" s="10">
        <v>1300</v>
      </c>
      <c r="J2534" s="10" t="s">
        <v>17</v>
      </c>
      <c r="K2534" s="10"/>
      <c r="L2534" s="10" t="s">
        <v>18</v>
      </c>
      <c r="M2534" s="11">
        <v>1</v>
      </c>
      <c r="N2534" s="10">
        <v>1</v>
      </c>
      <c r="O2534" s="12" t="s">
        <v>8541</v>
      </c>
      <c r="P2534" s="11">
        <f ca="1">IFERROR(__xludf.DUMMYFUNCTION("COUNTA(SPLIT(Q2534,"" ""))"),177)</f>
        <v>177</v>
      </c>
      <c r="Q2534" s="11">
        <v>5</v>
      </c>
      <c r="R2534" s="11">
        <f ca="1">IFERROR(__xludf.DUMMYFUNCTION("COUNTA(SPLIT($Q2534,CHAR(10),FALSE))"),1)</f>
        <v>1</v>
      </c>
      <c r="S2534" s="2">
        <v>-1.8568389359999999</v>
      </c>
      <c r="T2534" s="2">
        <v>0.50911539100000003</v>
      </c>
      <c r="U2534" s="2">
        <v>53.71</v>
      </c>
      <c r="V2534" s="2">
        <v>14.76</v>
      </c>
      <c r="W2534" s="2">
        <v>17.809999999999999</v>
      </c>
      <c r="X2534" s="2">
        <v>12</v>
      </c>
      <c r="Y2534" s="2">
        <v>7.53</v>
      </c>
      <c r="Z2534" s="2">
        <v>0.26271</v>
      </c>
      <c r="AA2534" s="2">
        <v>0.26455000000000001</v>
      </c>
      <c r="AB2534" s="2">
        <v>2.2327935590000001</v>
      </c>
    </row>
    <row r="2535" spans="1:28" x14ac:dyDescent="0.2">
      <c r="A2535" s="17">
        <v>4716</v>
      </c>
      <c r="B2535" s="5" t="s">
        <v>8542</v>
      </c>
      <c r="C2535" s="5" t="s">
        <v>8543</v>
      </c>
      <c r="D2535" s="5"/>
      <c r="E2535" s="5" t="s">
        <v>8544</v>
      </c>
      <c r="F2535" s="10">
        <v>1894</v>
      </c>
      <c r="G2535" s="10" t="s">
        <v>16</v>
      </c>
      <c r="H2535" s="10"/>
      <c r="I2535" s="10">
        <v>1300</v>
      </c>
      <c r="J2535" s="10" t="s">
        <v>17</v>
      </c>
      <c r="K2535" s="10"/>
      <c r="L2535" s="10" t="s">
        <v>18</v>
      </c>
      <c r="M2535" s="11">
        <v>1</v>
      </c>
      <c r="N2535" s="10">
        <v>1</v>
      </c>
      <c r="O2535" s="12" t="s">
        <v>8545</v>
      </c>
      <c r="P2535" s="11">
        <f ca="1">IFERROR(__xludf.DUMMYFUNCTION("COUNTA(SPLIT(Q2535,"" ""))"),176)</f>
        <v>176</v>
      </c>
      <c r="Q2535" s="11">
        <v>4</v>
      </c>
      <c r="R2535" s="11">
        <f ca="1">IFERROR(__xludf.DUMMYFUNCTION("COUNTA(SPLIT($Q2535,CHAR(10),FALSE))"),1)</f>
        <v>1</v>
      </c>
      <c r="S2535" s="2">
        <v>-0.791768319</v>
      </c>
      <c r="T2535" s="2">
        <v>0.51579687799999996</v>
      </c>
      <c r="U2535" s="2">
        <v>57.72</v>
      </c>
      <c r="V2535" s="2">
        <v>16.2</v>
      </c>
      <c r="W2535" s="2">
        <v>20.48</v>
      </c>
      <c r="X2535" s="2">
        <v>10</v>
      </c>
      <c r="Y2535" s="2">
        <v>7.79</v>
      </c>
      <c r="Z2535" s="2">
        <v>0.16311</v>
      </c>
      <c r="AA2535" s="2">
        <v>0.17835000000000001</v>
      </c>
      <c r="AB2535" s="2">
        <v>11.54550989</v>
      </c>
    </row>
    <row r="2536" spans="1:28" x14ac:dyDescent="0.2">
      <c r="A2536" s="17">
        <v>4717</v>
      </c>
      <c r="B2536" s="5" t="s">
        <v>8546</v>
      </c>
      <c r="C2536" s="5" t="s">
        <v>8547</v>
      </c>
      <c r="D2536" s="5"/>
      <c r="E2536" s="5" t="s">
        <v>8548</v>
      </c>
      <c r="F2536" s="10">
        <v>1894</v>
      </c>
      <c r="G2536" s="10" t="s">
        <v>16</v>
      </c>
      <c r="H2536" s="10"/>
      <c r="I2536" s="10">
        <v>1100</v>
      </c>
      <c r="J2536" s="10" t="s">
        <v>17</v>
      </c>
      <c r="K2536" s="10"/>
      <c r="L2536" s="10" t="s">
        <v>22</v>
      </c>
      <c r="M2536" s="11">
        <v>2</v>
      </c>
      <c r="N2536" s="10">
        <v>2</v>
      </c>
      <c r="O2536" s="12" t="s">
        <v>8549</v>
      </c>
      <c r="P2536" s="11">
        <f ca="1">IFERROR(__xludf.DUMMYFUNCTION("COUNTA(SPLIT(Q2536,"" ""))"),190)</f>
        <v>190</v>
      </c>
      <c r="Q2536" s="11">
        <v>6</v>
      </c>
      <c r="R2536" s="11">
        <f ca="1">IFERROR(__xludf.DUMMYFUNCTION("COUNTA(SPLIT($Q2536,CHAR(10),FALSE))"),1)</f>
        <v>1</v>
      </c>
      <c r="S2536" s="2">
        <v>-2.1657634450000001</v>
      </c>
      <c r="T2536" s="2">
        <v>0.51512638300000002</v>
      </c>
      <c r="U2536" s="2">
        <v>44.93</v>
      </c>
      <c r="V2536" s="2">
        <v>16.48</v>
      </c>
      <c r="W2536" s="2">
        <v>18.7</v>
      </c>
      <c r="X2536" s="2">
        <v>16</v>
      </c>
      <c r="Y2536" s="2">
        <v>7.76</v>
      </c>
      <c r="Z2536" s="2">
        <v>0.19802</v>
      </c>
      <c r="AA2536" s="2">
        <v>0.19217000000000001</v>
      </c>
      <c r="AB2536" s="2">
        <v>14.093550130000001</v>
      </c>
    </row>
    <row r="2537" spans="1:28" x14ac:dyDescent="0.2">
      <c r="A2537" s="17">
        <v>4720</v>
      </c>
      <c r="B2537" s="5" t="s">
        <v>6424</v>
      </c>
      <c r="C2537" s="5" t="s">
        <v>8550</v>
      </c>
      <c r="D2537" s="5" t="s">
        <v>2855</v>
      </c>
      <c r="E2537" s="5" t="s">
        <v>8551</v>
      </c>
      <c r="F2537" s="10">
        <v>1894</v>
      </c>
      <c r="G2537" s="10" t="s">
        <v>16</v>
      </c>
      <c r="H2537" s="10"/>
      <c r="I2537" s="10">
        <v>700</v>
      </c>
      <c r="J2537" s="10" t="s">
        <v>17</v>
      </c>
      <c r="K2537" s="10"/>
      <c r="L2537" s="10" t="s">
        <v>22</v>
      </c>
      <c r="M2537" s="11">
        <v>2</v>
      </c>
      <c r="N2537" s="10">
        <v>1.5</v>
      </c>
      <c r="O2537" s="12" t="s">
        <v>8552</v>
      </c>
      <c r="P2537" s="11">
        <f ca="1">IFERROR(__xludf.DUMMYFUNCTION("COUNTA(SPLIT(Q2537,"" ""))"),197)</f>
        <v>197</v>
      </c>
      <c r="Q2537" s="11">
        <v>12</v>
      </c>
      <c r="R2537" s="11">
        <f ca="1">IFERROR(__xludf.DUMMYFUNCTION("COUNTA(SPLIT($Q2537,CHAR(10),FALSE))"),1)</f>
        <v>1</v>
      </c>
      <c r="S2537" s="2">
        <v>-1.0072343749999999</v>
      </c>
      <c r="T2537" s="2">
        <v>0.49383916300000003</v>
      </c>
      <c r="U2537" s="2">
        <v>86.55</v>
      </c>
      <c r="V2537" s="2">
        <v>4.72</v>
      </c>
      <c r="W2537" s="2">
        <v>4.63</v>
      </c>
      <c r="X2537" s="2">
        <v>7</v>
      </c>
      <c r="Y2537" s="2">
        <v>6.48</v>
      </c>
      <c r="Z2537" s="2">
        <v>0.23018</v>
      </c>
      <c r="AA2537" s="2">
        <v>0.21712999999999999</v>
      </c>
      <c r="AB2537" s="2">
        <v>16.955626240000001</v>
      </c>
    </row>
    <row r="2538" spans="1:28" x14ac:dyDescent="0.2">
      <c r="A2538" s="17">
        <v>4721</v>
      </c>
      <c r="B2538" s="5" t="s">
        <v>8136</v>
      </c>
      <c r="C2538" s="5" t="s">
        <v>8553</v>
      </c>
      <c r="D2538" s="5"/>
      <c r="E2538" s="5" t="s">
        <v>8554</v>
      </c>
      <c r="F2538" s="10">
        <v>1894</v>
      </c>
      <c r="G2538" s="10" t="s">
        <v>68</v>
      </c>
      <c r="H2538" s="10"/>
      <c r="I2538" s="10">
        <v>1100</v>
      </c>
      <c r="J2538" s="10" t="s">
        <v>17</v>
      </c>
      <c r="K2538" s="10"/>
      <c r="L2538" s="10" t="s">
        <v>22</v>
      </c>
      <c r="M2538" s="11">
        <v>2</v>
      </c>
      <c r="N2538" s="10">
        <v>2</v>
      </c>
      <c r="O2538" s="12" t="s">
        <v>8555</v>
      </c>
      <c r="P2538" s="11">
        <f ca="1">IFERROR(__xludf.DUMMYFUNCTION("COUNTA(SPLIT(Q2538,"" ""))"),188)</f>
        <v>188</v>
      </c>
      <c r="Q2538" s="11">
        <v>6</v>
      </c>
      <c r="R2538" s="11">
        <f ca="1">IFERROR(__xludf.DUMMYFUNCTION("COUNTA(SPLIT($Q2538,CHAR(10),FALSE))"),1)</f>
        <v>1</v>
      </c>
      <c r="S2538" s="2">
        <v>-1.789305774</v>
      </c>
      <c r="T2538" s="2">
        <v>0.48505609700000002</v>
      </c>
      <c r="U2538" s="2">
        <v>47.4</v>
      </c>
      <c r="V2538" s="2">
        <v>14.56</v>
      </c>
      <c r="W2538" s="2">
        <v>16.399999999999999</v>
      </c>
      <c r="X2538" s="2">
        <v>15</v>
      </c>
      <c r="Y2538" s="2">
        <v>9.18</v>
      </c>
      <c r="Z2538" s="2">
        <v>0.26264999999999999</v>
      </c>
      <c r="AA2538" s="2">
        <v>0.25928000000000001</v>
      </c>
      <c r="AB2538" s="2">
        <v>5.8812335100000004</v>
      </c>
    </row>
    <row r="2539" spans="1:28" x14ac:dyDescent="0.2">
      <c r="A2539" s="17">
        <v>4722</v>
      </c>
      <c r="B2539" s="5" t="s">
        <v>8556</v>
      </c>
      <c r="C2539" s="5" t="s">
        <v>8557</v>
      </c>
      <c r="D2539" s="5" t="s">
        <v>2855</v>
      </c>
      <c r="E2539" s="5" t="s">
        <v>8558</v>
      </c>
      <c r="F2539" s="10">
        <v>1894</v>
      </c>
      <c r="G2539" s="10" t="s">
        <v>16</v>
      </c>
      <c r="H2539" s="10"/>
      <c r="I2539" s="10">
        <v>1300</v>
      </c>
      <c r="J2539" s="10" t="s">
        <v>17</v>
      </c>
      <c r="K2539" s="10"/>
      <c r="L2539" s="10" t="s">
        <v>18</v>
      </c>
      <c r="M2539" s="11">
        <v>1</v>
      </c>
      <c r="N2539" s="10">
        <v>1</v>
      </c>
      <c r="O2539" s="12" t="s">
        <v>8559</v>
      </c>
      <c r="P2539" s="11">
        <f ca="1">IFERROR(__xludf.DUMMYFUNCTION("COUNTA(SPLIT(Q2539,"" ""))"),187)</f>
        <v>187</v>
      </c>
      <c r="Q2539" s="11">
        <v>7</v>
      </c>
      <c r="R2539" s="11">
        <f ca="1">IFERROR(__xludf.DUMMYFUNCTION("COUNTA(SPLIT($Q2539,CHAR(10),FALSE))"),3)</f>
        <v>3</v>
      </c>
      <c r="S2539" s="2">
        <v>-1.8258206020000001</v>
      </c>
      <c r="T2539" s="2">
        <v>0.48634933600000002</v>
      </c>
      <c r="U2539" s="2">
        <v>53.2</v>
      </c>
      <c r="V2539" s="2">
        <v>12.55</v>
      </c>
      <c r="W2539" s="2">
        <v>13.59</v>
      </c>
      <c r="X2539" s="2">
        <v>12</v>
      </c>
      <c r="Y2539" s="2">
        <v>8.65</v>
      </c>
      <c r="Z2539" s="2">
        <v>0.18701000000000001</v>
      </c>
      <c r="AA2539" s="2">
        <v>0.19061</v>
      </c>
      <c r="AB2539" s="2">
        <v>12.20642361</v>
      </c>
    </row>
    <row r="2540" spans="1:28" x14ac:dyDescent="0.2">
      <c r="A2540" s="17">
        <v>4723</v>
      </c>
      <c r="B2540" s="5" t="s">
        <v>8556</v>
      </c>
      <c r="C2540" s="5" t="s">
        <v>8560</v>
      </c>
      <c r="D2540" s="5" t="s">
        <v>2855</v>
      </c>
      <c r="E2540" s="5" t="s">
        <v>8561</v>
      </c>
      <c r="F2540" s="10">
        <v>1894</v>
      </c>
      <c r="G2540" s="10" t="s">
        <v>16</v>
      </c>
      <c r="H2540" s="10"/>
      <c r="I2540" s="10">
        <v>1100</v>
      </c>
      <c r="J2540" s="10" t="s">
        <v>17</v>
      </c>
      <c r="K2540" s="10"/>
      <c r="L2540" s="10" t="s">
        <v>22</v>
      </c>
      <c r="M2540" s="11">
        <v>2</v>
      </c>
      <c r="N2540" s="10">
        <v>1.5</v>
      </c>
      <c r="O2540" s="12" t="s">
        <v>8562</v>
      </c>
      <c r="P2540" s="11">
        <f ca="1">IFERROR(__xludf.DUMMYFUNCTION("COUNTA(SPLIT(Q2540,"" ""))"),163)</f>
        <v>163</v>
      </c>
      <c r="Q2540" s="11">
        <v>7</v>
      </c>
      <c r="R2540" s="11">
        <f ca="1">IFERROR(__xludf.DUMMYFUNCTION("COUNTA(SPLIT($Q2540,CHAR(10),FALSE))"),1)</f>
        <v>1</v>
      </c>
      <c r="S2540" s="2">
        <v>-1.2546485810000001</v>
      </c>
      <c r="T2540" s="2">
        <v>0.49252638100000001</v>
      </c>
      <c r="U2540" s="2">
        <v>76.67</v>
      </c>
      <c r="V2540" s="2">
        <v>7.66</v>
      </c>
      <c r="W2540" s="2">
        <v>9.1300000000000008</v>
      </c>
      <c r="X2540" s="2">
        <v>8</v>
      </c>
      <c r="Y2540" s="2">
        <v>6.68</v>
      </c>
      <c r="Z2540" s="2">
        <v>0.10309</v>
      </c>
      <c r="AA2540" s="2">
        <v>0.12717999999999999</v>
      </c>
      <c r="AB2540" s="2">
        <v>5.0298927960000004</v>
      </c>
    </row>
    <row r="2541" spans="1:28" x14ac:dyDescent="0.2">
      <c r="A2541" s="17">
        <v>4724</v>
      </c>
      <c r="B2541" s="5" t="s">
        <v>8556</v>
      </c>
      <c r="C2541" s="5" t="s">
        <v>8563</v>
      </c>
      <c r="D2541" s="5" t="s">
        <v>2855</v>
      </c>
      <c r="E2541" s="5" t="s">
        <v>8564</v>
      </c>
      <c r="F2541" s="10">
        <v>1894</v>
      </c>
      <c r="G2541" s="10" t="s">
        <v>16</v>
      </c>
      <c r="H2541" s="10"/>
      <c r="I2541" s="10">
        <v>1100</v>
      </c>
      <c r="J2541" s="10" t="s">
        <v>17</v>
      </c>
      <c r="K2541" s="10"/>
      <c r="L2541" s="10" t="s">
        <v>18</v>
      </c>
      <c r="M2541" s="11">
        <v>1</v>
      </c>
      <c r="N2541" s="10">
        <v>1</v>
      </c>
      <c r="O2541" s="12" t="s">
        <v>8565</v>
      </c>
      <c r="P2541" s="11">
        <f ca="1">IFERROR(__xludf.DUMMYFUNCTION("COUNTA(SPLIT(Q2541,"" ""))"),173)</f>
        <v>173</v>
      </c>
      <c r="Q2541" s="11">
        <v>10</v>
      </c>
      <c r="R2541" s="11">
        <f ca="1">IFERROR(__xludf.DUMMYFUNCTION("COUNTA(SPLIT($Q2541,CHAR(10),FALSE))"),1)</f>
        <v>1</v>
      </c>
      <c r="S2541" s="2">
        <v>-1.14153601</v>
      </c>
      <c r="T2541" s="2">
        <v>0.48958040800000002</v>
      </c>
      <c r="U2541" s="2">
        <v>76.31</v>
      </c>
      <c r="V2541" s="2">
        <v>6.91</v>
      </c>
      <c r="W2541" s="2">
        <v>8.2200000000000006</v>
      </c>
      <c r="X2541" s="2">
        <v>8</v>
      </c>
      <c r="Y2541" s="2">
        <v>7.6</v>
      </c>
      <c r="Z2541" s="2">
        <v>0.13300000000000001</v>
      </c>
      <c r="AA2541" s="2">
        <v>0.13461999999999999</v>
      </c>
      <c r="AB2541" s="2">
        <v>15.93119701</v>
      </c>
    </row>
    <row r="2542" spans="1:28" x14ac:dyDescent="0.2">
      <c r="A2542" s="17">
        <v>4725</v>
      </c>
      <c r="B2542" s="5" t="s">
        <v>8566</v>
      </c>
      <c r="C2542" s="5" t="s">
        <v>8567</v>
      </c>
      <c r="D2542" s="5" t="s">
        <v>7714</v>
      </c>
      <c r="E2542" s="5" t="s">
        <v>8568</v>
      </c>
      <c r="F2542" s="10">
        <v>1894</v>
      </c>
      <c r="G2542" s="10" t="s">
        <v>68</v>
      </c>
      <c r="H2542" s="10"/>
      <c r="I2542" s="10">
        <v>1300</v>
      </c>
      <c r="J2542" s="10" t="s">
        <v>17</v>
      </c>
      <c r="K2542" s="10"/>
      <c r="L2542" s="10" t="s">
        <v>18</v>
      </c>
      <c r="M2542" s="11">
        <v>1</v>
      </c>
      <c r="N2542" s="10">
        <v>1</v>
      </c>
      <c r="O2542" s="12" t="s">
        <v>8569</v>
      </c>
      <c r="P2542" s="11">
        <f ca="1">IFERROR(__xludf.DUMMYFUNCTION("COUNTA(SPLIT(Q2542,"" ""))"),146)</f>
        <v>146</v>
      </c>
      <c r="Q2542" s="11">
        <v>5</v>
      </c>
      <c r="R2542" s="11">
        <f ca="1">IFERROR(__xludf.DUMMYFUNCTION("COUNTA(SPLIT($Q2542,CHAR(10),FALSE))"),2)</f>
        <v>2</v>
      </c>
      <c r="S2542" s="2">
        <v>-2.0368365929999999</v>
      </c>
      <c r="T2542" s="2">
        <v>0.52598624000000005</v>
      </c>
      <c r="U2542" s="2">
        <v>60.2</v>
      </c>
      <c r="V2542" s="2">
        <v>11.07</v>
      </c>
      <c r="W2542" s="2">
        <v>11.6</v>
      </c>
      <c r="X2542" s="2">
        <v>10</v>
      </c>
      <c r="Y2542" s="2">
        <v>8.25</v>
      </c>
      <c r="Z2542" s="2">
        <v>0.15362999999999999</v>
      </c>
      <c r="AA2542" s="2">
        <v>0.19062999999999999</v>
      </c>
      <c r="AB2542" s="2">
        <v>3.523398689</v>
      </c>
    </row>
    <row r="2543" spans="1:28" x14ac:dyDescent="0.2">
      <c r="A2543" s="17">
        <v>4726</v>
      </c>
      <c r="B2543" s="5" t="s">
        <v>8570</v>
      </c>
      <c r="C2543" s="5" t="s">
        <v>8571</v>
      </c>
      <c r="D2543" s="5"/>
      <c r="E2543" s="5" t="s">
        <v>8572</v>
      </c>
      <c r="F2543" s="10">
        <v>1894</v>
      </c>
      <c r="G2543" s="10" t="s">
        <v>16</v>
      </c>
      <c r="H2543" s="10"/>
      <c r="I2543" s="10">
        <v>900</v>
      </c>
      <c r="J2543" s="10" t="s">
        <v>17</v>
      </c>
      <c r="K2543" s="10"/>
      <c r="L2543" s="10" t="s">
        <v>22</v>
      </c>
      <c r="M2543" s="11">
        <v>2</v>
      </c>
      <c r="N2543" s="10">
        <v>2</v>
      </c>
      <c r="O2543" s="12" t="s">
        <v>8573</v>
      </c>
      <c r="P2543" s="11">
        <f ca="1">IFERROR(__xludf.DUMMYFUNCTION("COUNTA(SPLIT(Q2543,"" ""))"),163)</f>
        <v>163</v>
      </c>
      <c r="Q2543" s="11">
        <v>3</v>
      </c>
      <c r="R2543" s="11">
        <f ca="1">IFERROR(__xludf.DUMMYFUNCTION("COUNTA(SPLIT($Q2543,CHAR(10),FALSE))"),1)</f>
        <v>1</v>
      </c>
      <c r="S2543" s="2">
        <v>-2.375846218</v>
      </c>
      <c r="T2543" s="2">
        <v>0.51274286800000002</v>
      </c>
      <c r="U2543" s="2">
        <v>43.21</v>
      </c>
      <c r="V2543" s="2">
        <v>20.73</v>
      </c>
      <c r="W2543" s="2">
        <v>25.13</v>
      </c>
      <c r="X2543" s="2">
        <v>10</v>
      </c>
      <c r="Y2543" s="2">
        <v>8.66</v>
      </c>
      <c r="Z2543" s="2">
        <v>9.2310000000000003E-2</v>
      </c>
      <c r="AA2543" s="2">
        <v>0.11811000000000001</v>
      </c>
      <c r="AB2543" s="2">
        <v>18.52691128</v>
      </c>
    </row>
    <row r="2544" spans="1:28" x14ac:dyDescent="0.2">
      <c r="A2544" s="17">
        <v>4727</v>
      </c>
      <c r="B2544" s="5" t="s">
        <v>8194</v>
      </c>
      <c r="C2544" s="5" t="s">
        <v>8574</v>
      </c>
      <c r="D2544" s="5"/>
      <c r="E2544" s="5" t="s">
        <v>8575</v>
      </c>
      <c r="F2544" s="10">
        <v>1894</v>
      </c>
      <c r="G2544" s="10" t="s">
        <v>16</v>
      </c>
      <c r="H2544" s="10"/>
      <c r="I2544" s="10">
        <v>1300</v>
      </c>
      <c r="J2544" s="10" t="s">
        <v>17</v>
      </c>
      <c r="K2544" s="10"/>
      <c r="L2544" s="10" t="s">
        <v>18</v>
      </c>
      <c r="M2544" s="11">
        <v>1</v>
      </c>
      <c r="N2544" s="10">
        <v>1</v>
      </c>
      <c r="O2544" s="12" t="s">
        <v>8576</v>
      </c>
      <c r="P2544" s="11">
        <f ca="1">IFERROR(__xludf.DUMMYFUNCTION("COUNTA(SPLIT(Q2544,"" ""))"),187)</f>
        <v>187</v>
      </c>
      <c r="Q2544" s="11">
        <v>6</v>
      </c>
      <c r="R2544" s="11">
        <f ca="1">IFERROR(__xludf.DUMMYFUNCTION("COUNTA(SPLIT($Q2544,CHAR(10),FALSE))"),1)</f>
        <v>1</v>
      </c>
      <c r="S2544" s="2">
        <v>-0.45676181999999999</v>
      </c>
      <c r="T2544" s="2">
        <v>0.48181575999999998</v>
      </c>
      <c r="U2544" s="2">
        <v>68.28</v>
      </c>
      <c r="V2544" s="2">
        <v>11.6</v>
      </c>
      <c r="W2544" s="2">
        <v>13.53</v>
      </c>
      <c r="X2544" s="2">
        <v>8</v>
      </c>
      <c r="Y2544" s="2">
        <v>7.12</v>
      </c>
      <c r="Z2544" s="2">
        <v>0.16558</v>
      </c>
      <c r="AA2544" s="2">
        <v>0.15951000000000001</v>
      </c>
      <c r="AB2544" s="2">
        <v>14.85782489</v>
      </c>
    </row>
    <row r="2545" spans="1:28" x14ac:dyDescent="0.2">
      <c r="A2545" s="17">
        <v>4728</v>
      </c>
      <c r="B2545" s="5" t="s">
        <v>6845</v>
      </c>
      <c r="C2545" s="5" t="s">
        <v>8577</v>
      </c>
      <c r="D2545" s="5" t="s">
        <v>8578</v>
      </c>
      <c r="E2545" s="5" t="s">
        <v>8579</v>
      </c>
      <c r="F2545" s="10">
        <v>1893</v>
      </c>
      <c r="G2545" s="10" t="s">
        <v>16</v>
      </c>
      <c r="H2545" s="10"/>
      <c r="I2545" s="10">
        <v>1100</v>
      </c>
      <c r="J2545" s="10" t="s">
        <v>17</v>
      </c>
      <c r="K2545" s="10"/>
      <c r="L2545" s="10" t="s">
        <v>18</v>
      </c>
      <c r="M2545" s="11">
        <v>1</v>
      </c>
      <c r="N2545" s="10">
        <v>1</v>
      </c>
      <c r="O2545" s="12" t="s">
        <v>8580</v>
      </c>
      <c r="P2545" s="11">
        <f ca="1">IFERROR(__xludf.DUMMYFUNCTION("COUNTA(SPLIT(Q2545,"" ""))"),193)</f>
        <v>193</v>
      </c>
      <c r="Q2545" s="11">
        <v>10</v>
      </c>
      <c r="R2545" s="11">
        <f ca="1">IFERROR(__xludf.DUMMYFUNCTION("COUNTA(SPLIT($Q2545,CHAR(10),FALSE))"),1)</f>
        <v>1</v>
      </c>
      <c r="S2545" s="2">
        <v>-0.51081249799999995</v>
      </c>
      <c r="T2545" s="2">
        <v>0.46742013100000002</v>
      </c>
      <c r="U2545" s="2">
        <v>69.040000000000006</v>
      </c>
      <c r="V2545" s="2">
        <v>8.4700000000000006</v>
      </c>
      <c r="W2545" s="2">
        <v>9.06</v>
      </c>
      <c r="X2545" s="2">
        <v>9</v>
      </c>
      <c r="Y2545" s="2">
        <v>7.28</v>
      </c>
      <c r="Z2545" s="2">
        <v>0.22874</v>
      </c>
      <c r="AA2545" s="2">
        <v>0.23050000000000001</v>
      </c>
      <c r="AB2545" s="2">
        <v>8.9670421579999999</v>
      </c>
    </row>
    <row r="2546" spans="1:28" x14ac:dyDescent="0.2">
      <c r="A2546" s="17">
        <v>4729</v>
      </c>
      <c r="B2546" s="5" t="s">
        <v>6845</v>
      </c>
      <c r="C2546" s="5" t="s">
        <v>8581</v>
      </c>
      <c r="D2546" s="5" t="s">
        <v>8578</v>
      </c>
      <c r="E2546" s="5" t="s">
        <v>8579</v>
      </c>
      <c r="F2546" s="10">
        <v>1893</v>
      </c>
      <c r="G2546" s="10" t="s">
        <v>16</v>
      </c>
      <c r="H2546" s="10"/>
      <c r="I2546" s="10">
        <v>900</v>
      </c>
      <c r="J2546" s="10" t="s">
        <v>17</v>
      </c>
      <c r="K2546" s="10"/>
      <c r="L2546" s="10" t="s">
        <v>30</v>
      </c>
      <c r="M2546" s="11">
        <v>3</v>
      </c>
      <c r="N2546" s="10">
        <v>2.5</v>
      </c>
      <c r="O2546" s="12" t="s">
        <v>8582</v>
      </c>
      <c r="P2546" s="11">
        <f ca="1">IFERROR(__xludf.DUMMYFUNCTION("COUNTA(SPLIT(Q2546,"" ""))"),171)</f>
        <v>171</v>
      </c>
      <c r="Q2546" s="11">
        <v>9</v>
      </c>
      <c r="R2546" s="11">
        <f ca="1">IFERROR(__xludf.DUMMYFUNCTION("COUNTA(SPLIT($Q2546,CHAR(10),FALSE))"),1)</f>
        <v>1</v>
      </c>
      <c r="S2546" s="2">
        <v>-0.104264817</v>
      </c>
      <c r="T2546" s="2">
        <v>0.48290891499999999</v>
      </c>
      <c r="U2546" s="2">
        <v>78.27</v>
      </c>
      <c r="V2546" s="2">
        <v>6.64</v>
      </c>
      <c r="W2546" s="2">
        <v>6.26</v>
      </c>
      <c r="X2546" s="2">
        <v>9</v>
      </c>
      <c r="Y2546" s="2">
        <v>6.41</v>
      </c>
      <c r="Z2546" s="2">
        <v>-4.2189999999999998E-2</v>
      </c>
      <c r="AA2546" s="2">
        <v>-1.925E-2</v>
      </c>
      <c r="AB2546" s="2">
        <v>21.605252950000001</v>
      </c>
    </row>
    <row r="2547" spans="1:28" x14ac:dyDescent="0.2">
      <c r="A2547" s="17">
        <v>4730</v>
      </c>
      <c r="B2547" s="5" t="s">
        <v>6845</v>
      </c>
      <c r="C2547" s="5" t="s">
        <v>8583</v>
      </c>
      <c r="D2547" s="5" t="s">
        <v>8578</v>
      </c>
      <c r="E2547" s="5" t="s">
        <v>8579</v>
      </c>
      <c r="F2547" s="10">
        <v>1893</v>
      </c>
      <c r="G2547" s="10" t="s">
        <v>16</v>
      </c>
      <c r="H2547" s="10"/>
      <c r="I2547" s="10">
        <v>700</v>
      </c>
      <c r="J2547" s="10" t="s">
        <v>17</v>
      </c>
      <c r="K2547" s="10"/>
      <c r="L2547" s="10" t="s">
        <v>18</v>
      </c>
      <c r="M2547" s="11">
        <v>1</v>
      </c>
      <c r="N2547" s="10">
        <v>1</v>
      </c>
      <c r="O2547" s="12" t="s">
        <v>8584</v>
      </c>
      <c r="P2547" s="11">
        <f ca="1">IFERROR(__xludf.DUMMYFUNCTION("COUNTA(SPLIT(Q2547,"" ""))"),184)</f>
        <v>184</v>
      </c>
      <c r="Q2547" s="11">
        <v>17</v>
      </c>
      <c r="R2547" s="11">
        <f ca="1">IFERROR(__xludf.DUMMYFUNCTION("COUNTA(SPLIT($Q2547,CHAR(10),FALSE))"),5)</f>
        <v>5</v>
      </c>
      <c r="S2547" s="2">
        <v>-1.0747075779999999</v>
      </c>
      <c r="T2547" s="2">
        <v>0.46193782900000002</v>
      </c>
      <c r="U2547" s="2">
        <v>88.57</v>
      </c>
      <c r="V2547" s="2">
        <v>3.67</v>
      </c>
      <c r="W2547" s="2">
        <v>3.73</v>
      </c>
      <c r="X2547" s="2">
        <v>7</v>
      </c>
      <c r="Y2547" s="2">
        <v>6.11</v>
      </c>
      <c r="Z2547" s="2">
        <v>0.14565</v>
      </c>
      <c r="AA2547" s="2">
        <v>0.13972999999999999</v>
      </c>
      <c r="AB2547" s="2">
        <v>23.008043369999999</v>
      </c>
    </row>
    <row r="2548" spans="1:28" x14ac:dyDescent="0.2">
      <c r="A2548" s="17">
        <v>4734</v>
      </c>
      <c r="B2548" s="5" t="s">
        <v>6845</v>
      </c>
      <c r="C2548" s="5" t="s">
        <v>8585</v>
      </c>
      <c r="D2548" s="5" t="s">
        <v>8578</v>
      </c>
      <c r="E2548" s="5" t="s">
        <v>8579</v>
      </c>
      <c r="F2548" s="10">
        <v>1893</v>
      </c>
      <c r="G2548" s="10" t="s">
        <v>16</v>
      </c>
      <c r="H2548" s="10"/>
      <c r="I2548" s="10">
        <v>500</v>
      </c>
      <c r="J2548" s="10" t="s">
        <v>17</v>
      </c>
      <c r="K2548" s="10"/>
      <c r="L2548" s="10" t="s">
        <v>22</v>
      </c>
      <c r="M2548" s="11">
        <v>2</v>
      </c>
      <c r="N2548" s="10">
        <v>1.5</v>
      </c>
      <c r="O2548" s="12" t="s">
        <v>8586</v>
      </c>
      <c r="P2548" s="11">
        <f ca="1">IFERROR(__xludf.DUMMYFUNCTION("COUNTA(SPLIT(Q2548,"" ""))"),148)</f>
        <v>148</v>
      </c>
      <c r="Q2548" s="11">
        <v>17</v>
      </c>
      <c r="R2548" s="11">
        <f ca="1">IFERROR(__xludf.DUMMYFUNCTION("COUNTA(SPLIT($Q2548,CHAR(10),FALSE))"),5)</f>
        <v>5</v>
      </c>
      <c r="S2548" s="2">
        <v>-0.200083077</v>
      </c>
      <c r="T2548" s="2">
        <v>0.49691005599999999</v>
      </c>
      <c r="U2548" s="2">
        <v>87.87</v>
      </c>
      <c r="V2548" s="2">
        <v>3.27</v>
      </c>
      <c r="W2548" s="2">
        <v>2.09</v>
      </c>
      <c r="X2548" s="2">
        <v>7</v>
      </c>
      <c r="Y2548" s="2">
        <v>6.33</v>
      </c>
      <c r="Z2548" s="2">
        <v>6.0720000000000003E-2</v>
      </c>
      <c r="AA2548" s="2">
        <v>8.4809999999999997E-2</v>
      </c>
      <c r="AB2548" s="2">
        <v>21.629141629999999</v>
      </c>
    </row>
    <row r="2549" spans="1:28" x14ac:dyDescent="0.2">
      <c r="A2549" s="17">
        <v>4736</v>
      </c>
      <c r="B2549" s="5" t="s">
        <v>8235</v>
      </c>
      <c r="C2549" s="5" t="s">
        <v>8587</v>
      </c>
      <c r="D2549" s="5" t="s">
        <v>8310</v>
      </c>
      <c r="E2549" s="5" t="s">
        <v>8238</v>
      </c>
      <c r="F2549" s="10">
        <v>1893</v>
      </c>
      <c r="G2549" s="10" t="s">
        <v>16</v>
      </c>
      <c r="H2549" s="10"/>
      <c r="I2549" s="10">
        <v>1300</v>
      </c>
      <c r="J2549" s="10" t="s">
        <v>17</v>
      </c>
      <c r="K2549" s="10"/>
      <c r="L2549" s="10" t="s">
        <v>18</v>
      </c>
      <c r="M2549" s="11">
        <v>1</v>
      </c>
      <c r="N2549" s="10">
        <v>1</v>
      </c>
      <c r="O2549" s="12" t="s">
        <v>8588</v>
      </c>
      <c r="P2549" s="11">
        <f ca="1">IFERROR(__xludf.DUMMYFUNCTION("COUNTA(SPLIT(Q2549,"" ""))"),148)</f>
        <v>148</v>
      </c>
      <c r="Q2549" s="11">
        <v>4</v>
      </c>
      <c r="R2549" s="11">
        <f ca="1">IFERROR(__xludf.DUMMYFUNCTION("COUNTA(SPLIT($Q2549,CHAR(10),FALSE))"),1)</f>
        <v>1</v>
      </c>
      <c r="S2549" s="2">
        <v>-0.496226051</v>
      </c>
      <c r="T2549" s="2">
        <v>0.469407448</v>
      </c>
      <c r="U2549" s="2">
        <v>56.04</v>
      </c>
      <c r="V2549" s="2">
        <v>14.7</v>
      </c>
      <c r="W2549" s="2">
        <v>17.170000000000002</v>
      </c>
      <c r="X2549" s="2">
        <v>12</v>
      </c>
      <c r="Y2549" s="2">
        <v>6.97</v>
      </c>
      <c r="Z2549" s="2">
        <v>5.62E-2</v>
      </c>
      <c r="AA2549" s="2">
        <v>0.10258</v>
      </c>
      <c r="AB2549" s="2">
        <v>10.14493453</v>
      </c>
    </row>
    <row r="2550" spans="1:28" x14ac:dyDescent="0.2">
      <c r="A2550" s="17">
        <v>4737</v>
      </c>
      <c r="B2550" s="5" t="s">
        <v>8589</v>
      </c>
      <c r="C2550" s="5" t="s">
        <v>8590</v>
      </c>
      <c r="D2550" s="5" t="s">
        <v>8359</v>
      </c>
      <c r="E2550" s="5" t="s">
        <v>8360</v>
      </c>
      <c r="F2550" s="10">
        <v>1893</v>
      </c>
      <c r="G2550" s="10" t="s">
        <v>16</v>
      </c>
      <c r="H2550" s="10"/>
      <c r="I2550" s="10">
        <v>1700</v>
      </c>
      <c r="J2550" s="10" t="s">
        <v>17</v>
      </c>
      <c r="K2550" s="10"/>
      <c r="L2550" s="10" t="s">
        <v>18</v>
      </c>
      <c r="M2550" s="11">
        <v>1</v>
      </c>
      <c r="N2550" s="10">
        <v>1</v>
      </c>
      <c r="O2550" s="12" t="s">
        <v>8591</v>
      </c>
      <c r="P2550" s="11">
        <f ca="1">IFERROR(__xludf.DUMMYFUNCTION("COUNTA(SPLIT(Q2550,"" ""))"),188)</f>
        <v>188</v>
      </c>
      <c r="Q2550" s="11">
        <v>4</v>
      </c>
      <c r="R2550" s="11">
        <f ca="1">IFERROR(__xludf.DUMMYFUNCTION("COUNTA(SPLIT($Q2550,CHAR(10),FALSE))"),2)</f>
        <v>2</v>
      </c>
      <c r="S2550" s="2">
        <v>-0.78292745900000005</v>
      </c>
      <c r="T2550" s="2">
        <v>0.492795064</v>
      </c>
      <c r="U2550" s="2">
        <v>51.18</v>
      </c>
      <c r="V2550" s="2">
        <v>17.98</v>
      </c>
      <c r="W2550" s="2">
        <v>22.78</v>
      </c>
      <c r="X2550" s="2">
        <v>10</v>
      </c>
      <c r="Y2550" s="2">
        <v>8.24</v>
      </c>
      <c r="Z2550" s="2">
        <v>8.9889999999999998E-2</v>
      </c>
      <c r="AA2550" s="2">
        <v>9.597E-2</v>
      </c>
      <c r="AB2550" s="2">
        <v>13.02091339</v>
      </c>
    </row>
    <row r="2551" spans="1:28" x14ac:dyDescent="0.2">
      <c r="A2551" s="17">
        <v>4738</v>
      </c>
      <c r="B2551" s="5" t="s">
        <v>8592</v>
      </c>
      <c r="C2551" s="5" t="s">
        <v>8593</v>
      </c>
      <c r="D2551" s="5"/>
      <c r="E2551" s="5" t="s">
        <v>8594</v>
      </c>
      <c r="F2551" s="10">
        <v>1893</v>
      </c>
      <c r="G2551" s="10" t="s">
        <v>68</v>
      </c>
      <c r="H2551" s="10"/>
      <c r="I2551" s="10">
        <v>1100</v>
      </c>
      <c r="J2551" s="10" t="s">
        <v>17</v>
      </c>
      <c r="K2551" s="10"/>
      <c r="L2551" s="10" t="s">
        <v>18</v>
      </c>
      <c r="M2551" s="11">
        <v>1</v>
      </c>
      <c r="N2551" s="10">
        <v>1</v>
      </c>
      <c r="O2551" s="12" t="s">
        <v>8595</v>
      </c>
      <c r="P2551" s="11">
        <f ca="1">IFERROR(__xludf.DUMMYFUNCTION("COUNTA(SPLIT(Q2551,"" ""))"),170)</f>
        <v>170</v>
      </c>
      <c r="Q2551" s="11">
        <v>6</v>
      </c>
      <c r="R2551" s="11">
        <f ca="1">IFERROR(__xludf.DUMMYFUNCTION("COUNTA(SPLIT($Q2551,CHAR(10),FALSE))"),1)</f>
        <v>1</v>
      </c>
      <c r="S2551" s="2">
        <v>-2.744457798</v>
      </c>
      <c r="T2551" s="2">
        <v>0.53015812900000003</v>
      </c>
      <c r="U2551" s="2">
        <v>64.61</v>
      </c>
      <c r="V2551" s="2">
        <v>11.41</v>
      </c>
      <c r="W2551" s="2">
        <v>13.66</v>
      </c>
      <c r="X2551" s="2">
        <v>11</v>
      </c>
      <c r="Y2551" s="2">
        <v>7.62</v>
      </c>
      <c r="Z2551" s="2">
        <v>8.4839999999999999E-2</v>
      </c>
      <c r="AA2551" s="2">
        <v>0.10362</v>
      </c>
      <c r="AB2551" s="2">
        <v>8.9532011560000004</v>
      </c>
    </row>
    <row r="2552" spans="1:28" x14ac:dyDescent="0.2">
      <c r="A2552" s="17">
        <v>4739</v>
      </c>
      <c r="B2552" s="5" t="s">
        <v>8596</v>
      </c>
      <c r="C2552" s="5" t="s">
        <v>8597</v>
      </c>
      <c r="D2552" s="5"/>
      <c r="E2552" s="5" t="s">
        <v>8598</v>
      </c>
      <c r="F2552" s="10">
        <v>1893</v>
      </c>
      <c r="G2552" s="10" t="s">
        <v>16</v>
      </c>
      <c r="H2552" s="10"/>
      <c r="I2552" s="10">
        <v>1300</v>
      </c>
      <c r="J2552" s="10" t="s">
        <v>17</v>
      </c>
      <c r="K2552" s="10"/>
      <c r="L2552" s="10" t="s">
        <v>22</v>
      </c>
      <c r="M2552" s="11">
        <v>2</v>
      </c>
      <c r="N2552" s="10">
        <v>2</v>
      </c>
      <c r="O2552" s="12" t="s">
        <v>8599</v>
      </c>
      <c r="P2552" s="11">
        <f ca="1">IFERROR(__xludf.DUMMYFUNCTION("COUNTA(SPLIT(Q2552,"" ""))"),191)</f>
        <v>191</v>
      </c>
      <c r="Q2552" s="11">
        <v>10</v>
      </c>
      <c r="R2552" s="11">
        <f ca="1">IFERROR(__xludf.DUMMYFUNCTION("COUNTA(SPLIT($Q2552,CHAR(10),FALSE))"),3)</f>
        <v>3</v>
      </c>
      <c r="S2552" s="2">
        <v>-1.565245628</v>
      </c>
      <c r="T2552" s="2">
        <v>0.47186633500000003</v>
      </c>
      <c r="U2552" s="2">
        <v>81.16</v>
      </c>
      <c r="V2552" s="2">
        <v>5.7</v>
      </c>
      <c r="W2552" s="2">
        <v>5.65</v>
      </c>
      <c r="X2552" s="2">
        <v>8</v>
      </c>
      <c r="Y2552" s="2">
        <v>6.4</v>
      </c>
      <c r="Z2552" s="2">
        <v>0.14688000000000001</v>
      </c>
      <c r="AA2552" s="2">
        <v>0.11851</v>
      </c>
      <c r="AB2552" s="2">
        <v>19.835685359999999</v>
      </c>
    </row>
    <row r="2553" spans="1:28" x14ac:dyDescent="0.2">
      <c r="A2553" s="17">
        <v>4741</v>
      </c>
      <c r="B2553" s="5" t="s">
        <v>8556</v>
      </c>
      <c r="C2553" s="5" t="s">
        <v>8600</v>
      </c>
      <c r="D2553" s="5" t="s">
        <v>2855</v>
      </c>
      <c r="E2553" s="5" t="s">
        <v>8601</v>
      </c>
      <c r="F2553" s="10">
        <v>1893</v>
      </c>
      <c r="G2553" s="10" t="s">
        <v>16</v>
      </c>
      <c r="H2553" s="10"/>
      <c r="I2553" s="10">
        <v>1100</v>
      </c>
      <c r="J2553" s="10" t="s">
        <v>17</v>
      </c>
      <c r="K2553" s="10"/>
      <c r="L2553" s="10" t="s">
        <v>18</v>
      </c>
      <c r="M2553" s="11">
        <v>1</v>
      </c>
      <c r="N2553" s="10">
        <v>1</v>
      </c>
      <c r="O2553" s="12" t="s">
        <v>8602</v>
      </c>
      <c r="P2553" s="11">
        <f ca="1">IFERROR(__xludf.DUMMYFUNCTION("COUNTA(SPLIT(Q2553,"" ""))"),173)</f>
        <v>173</v>
      </c>
      <c r="Q2553" s="11">
        <v>9</v>
      </c>
      <c r="R2553" s="11">
        <f ca="1">IFERROR(__xludf.DUMMYFUNCTION("COUNTA(SPLIT($Q2553,CHAR(10),FALSE))"),2)</f>
        <v>2</v>
      </c>
      <c r="S2553" s="2">
        <v>-1.8843523120000001</v>
      </c>
      <c r="T2553" s="2">
        <v>0.47555241100000001</v>
      </c>
      <c r="U2553" s="2">
        <v>71.209999999999994</v>
      </c>
      <c r="V2553" s="2">
        <v>8.2100000000000009</v>
      </c>
      <c r="W2553" s="2">
        <v>10.26</v>
      </c>
      <c r="X2553" s="2">
        <v>9</v>
      </c>
      <c r="Y2553" s="2">
        <v>7.65</v>
      </c>
      <c r="Z2553" s="2">
        <v>0.10625</v>
      </c>
      <c r="AA2553" s="2">
        <v>0.10791000000000001</v>
      </c>
      <c r="AB2553" s="2">
        <v>11.144625789999999</v>
      </c>
    </row>
    <row r="2554" spans="1:28" x14ac:dyDescent="0.2">
      <c r="A2554" s="17">
        <v>4742</v>
      </c>
      <c r="B2554" s="5" t="s">
        <v>8556</v>
      </c>
      <c r="C2554" s="5" t="s">
        <v>8603</v>
      </c>
      <c r="D2554" s="5" t="s">
        <v>2855</v>
      </c>
      <c r="E2554" s="5" t="s">
        <v>8604</v>
      </c>
      <c r="F2554" s="10">
        <v>1893</v>
      </c>
      <c r="G2554" s="10" t="s">
        <v>16</v>
      </c>
      <c r="H2554" s="10"/>
      <c r="I2554" s="10">
        <v>1100</v>
      </c>
      <c r="J2554" s="10" t="s">
        <v>17</v>
      </c>
      <c r="K2554" s="10"/>
      <c r="L2554" s="10" t="s">
        <v>22</v>
      </c>
      <c r="M2554" s="11">
        <v>2</v>
      </c>
      <c r="N2554" s="10">
        <v>2</v>
      </c>
      <c r="O2554" s="12" t="s">
        <v>8605</v>
      </c>
      <c r="P2554" s="11">
        <f ca="1">IFERROR(__xludf.DUMMYFUNCTION("COUNTA(SPLIT(Q2554,"" ""))"),183)</f>
        <v>183</v>
      </c>
      <c r="Q2554" s="11">
        <v>8</v>
      </c>
      <c r="R2554" s="11">
        <f ca="1">IFERROR(__xludf.DUMMYFUNCTION("COUNTA(SPLIT($Q2554,CHAR(10),FALSE))"),1)</f>
        <v>1</v>
      </c>
      <c r="S2554" s="2">
        <v>-1.2311304240000001</v>
      </c>
      <c r="T2554" s="2">
        <v>0.46908472600000001</v>
      </c>
      <c r="U2554" s="2">
        <v>69.459999999999994</v>
      </c>
      <c r="V2554" s="2">
        <v>9.2799999999999994</v>
      </c>
      <c r="W2554" s="2">
        <v>10.08</v>
      </c>
      <c r="X2554" s="2">
        <v>10</v>
      </c>
      <c r="Y2554" s="2">
        <v>7.61</v>
      </c>
      <c r="Z2554" s="2">
        <v>8.6790000000000006E-2</v>
      </c>
      <c r="AA2554" s="2">
        <v>8.9969999999999994E-2</v>
      </c>
      <c r="AB2554" s="2">
        <v>14.264631400000001</v>
      </c>
    </row>
    <row r="2555" spans="1:28" x14ac:dyDescent="0.2">
      <c r="A2555" s="17">
        <v>4743</v>
      </c>
      <c r="B2555" s="5" t="s">
        <v>8606</v>
      </c>
      <c r="C2555" s="5" t="s">
        <v>8607</v>
      </c>
      <c r="D2555" s="5" t="s">
        <v>7772</v>
      </c>
      <c r="E2555" s="5" t="s">
        <v>7773</v>
      </c>
      <c r="F2555" s="10">
        <v>1893</v>
      </c>
      <c r="G2555" s="10" t="s">
        <v>16</v>
      </c>
      <c r="H2555" s="10"/>
      <c r="I2555" s="10">
        <v>900</v>
      </c>
      <c r="J2555" s="10" t="s">
        <v>17</v>
      </c>
      <c r="K2555" s="10"/>
      <c r="L2555" s="10" t="s">
        <v>18</v>
      </c>
      <c r="M2555" s="11">
        <v>1</v>
      </c>
      <c r="N2555" s="10">
        <v>1</v>
      </c>
      <c r="O2555" s="12" t="s">
        <v>8608</v>
      </c>
      <c r="P2555" s="11">
        <f ca="1">IFERROR(__xludf.DUMMYFUNCTION("COUNTA(SPLIT(Q2555,"" ""))"),179)</f>
        <v>179</v>
      </c>
      <c r="Q2555" s="11">
        <v>10</v>
      </c>
      <c r="R2555" s="11">
        <f ca="1">IFERROR(__xludf.DUMMYFUNCTION("COUNTA(SPLIT($Q2555,CHAR(10),FALSE))"),3)</f>
        <v>3</v>
      </c>
      <c r="S2555" s="2">
        <v>0.54424145400000001</v>
      </c>
      <c r="T2555" s="2">
        <v>0.52293906800000001</v>
      </c>
      <c r="U2555" s="2">
        <v>89.11</v>
      </c>
      <c r="V2555" s="2">
        <v>5.88</v>
      </c>
      <c r="W2555" s="2">
        <v>6.56</v>
      </c>
      <c r="X2555" s="2">
        <v>0</v>
      </c>
      <c r="Y2555" s="2">
        <v>5.51</v>
      </c>
      <c r="Z2555" s="2">
        <v>5.3069999999999999E-2</v>
      </c>
      <c r="AA2555" s="2">
        <v>6.7900000000000002E-2</v>
      </c>
      <c r="AB2555" s="2">
        <v>15.920575639999999</v>
      </c>
    </row>
    <row r="2556" spans="1:28" x14ac:dyDescent="0.2">
      <c r="A2556" s="17">
        <v>4744</v>
      </c>
      <c r="B2556" s="5" t="s">
        <v>8194</v>
      </c>
      <c r="C2556" s="5" t="s">
        <v>8609</v>
      </c>
      <c r="D2556" s="5" t="s">
        <v>2855</v>
      </c>
      <c r="E2556" s="5" t="s">
        <v>8610</v>
      </c>
      <c r="F2556" s="10">
        <v>1893</v>
      </c>
      <c r="G2556" s="10" t="s">
        <v>16</v>
      </c>
      <c r="H2556" s="10"/>
      <c r="I2556" s="10">
        <v>700</v>
      </c>
      <c r="J2556" s="10" t="s">
        <v>17</v>
      </c>
      <c r="K2556" s="10"/>
      <c r="L2556" s="10" t="s">
        <v>18</v>
      </c>
      <c r="M2556" s="11">
        <v>1</v>
      </c>
      <c r="N2556" s="10">
        <v>1</v>
      </c>
      <c r="O2556" s="12" t="s">
        <v>8611</v>
      </c>
      <c r="P2556" s="11">
        <f ca="1">IFERROR(__xludf.DUMMYFUNCTION("COUNTA(SPLIT(Q2556,"" ""))"),185)</f>
        <v>185</v>
      </c>
      <c r="Q2556" s="11">
        <v>9</v>
      </c>
      <c r="R2556" s="11">
        <f ca="1">IFERROR(__xludf.DUMMYFUNCTION("COUNTA(SPLIT($Q2556,CHAR(10),FALSE))"),5)</f>
        <v>5</v>
      </c>
      <c r="S2556" s="2">
        <v>0.27587669399999998</v>
      </c>
      <c r="T2556" s="2">
        <v>0.47960769199999997</v>
      </c>
      <c r="U2556" s="2">
        <v>82.11</v>
      </c>
      <c r="V2556" s="2">
        <v>7.05</v>
      </c>
      <c r="W2556" s="2">
        <v>7.73</v>
      </c>
      <c r="X2556" s="2">
        <v>7</v>
      </c>
      <c r="Y2556" s="2">
        <v>6.26</v>
      </c>
      <c r="Z2556" s="2">
        <v>6.2609999999999999E-2</v>
      </c>
      <c r="AA2556" s="2">
        <v>5.9549999999999999E-2</v>
      </c>
      <c r="AB2556" s="2">
        <v>15.42276373</v>
      </c>
    </row>
    <row r="2557" spans="1:28" x14ac:dyDescent="0.2">
      <c r="A2557" s="17">
        <v>4745</v>
      </c>
      <c r="B2557" s="5" t="s">
        <v>7300</v>
      </c>
      <c r="C2557" s="5" t="s">
        <v>8612</v>
      </c>
      <c r="D2557" s="5" t="s">
        <v>6640</v>
      </c>
      <c r="E2557" s="5" t="s">
        <v>6624</v>
      </c>
      <c r="F2557" s="10">
        <v>1893</v>
      </c>
      <c r="G2557" s="10" t="s">
        <v>16</v>
      </c>
      <c r="H2557" s="10"/>
      <c r="I2557" s="10">
        <v>1300</v>
      </c>
      <c r="J2557" s="10" t="s">
        <v>17</v>
      </c>
      <c r="K2557" s="10"/>
      <c r="L2557" s="10" t="s">
        <v>18</v>
      </c>
      <c r="M2557" s="11">
        <v>1</v>
      </c>
      <c r="N2557" s="10">
        <v>1</v>
      </c>
      <c r="O2557" s="12" t="s">
        <v>8613</v>
      </c>
      <c r="P2557" s="11">
        <f ca="1">IFERROR(__xludf.DUMMYFUNCTION("COUNTA(SPLIT(Q2557,"" ""))"),171)</f>
        <v>171</v>
      </c>
      <c r="Q2557" s="11">
        <v>5</v>
      </c>
      <c r="R2557" s="11">
        <f ca="1">IFERROR(__xludf.DUMMYFUNCTION("COUNTA(SPLIT($Q2557,CHAR(10),FALSE))"),1)</f>
        <v>1</v>
      </c>
      <c r="S2557" s="2">
        <v>-0.40549790400000002</v>
      </c>
      <c r="T2557" s="2">
        <v>0.43992067899999998</v>
      </c>
      <c r="U2557" s="2">
        <v>67.09</v>
      </c>
      <c r="V2557" s="2">
        <v>10.98</v>
      </c>
      <c r="W2557" s="2">
        <v>12.14</v>
      </c>
      <c r="X2557" s="2">
        <v>10</v>
      </c>
      <c r="Y2557" s="2">
        <v>7.17</v>
      </c>
      <c r="Z2557" s="2">
        <v>0.11081000000000001</v>
      </c>
      <c r="AA2557" s="2">
        <v>0.11673</v>
      </c>
      <c r="AB2557" s="2">
        <v>15.956130630000001</v>
      </c>
    </row>
    <row r="2558" spans="1:28" x14ac:dyDescent="0.2">
      <c r="A2558" s="17">
        <v>4746</v>
      </c>
      <c r="B2558" s="5" t="s">
        <v>8144</v>
      </c>
      <c r="C2558" s="5" t="s">
        <v>8614</v>
      </c>
      <c r="D2558" s="5"/>
      <c r="E2558" s="5" t="s">
        <v>8615</v>
      </c>
      <c r="F2558" s="10">
        <v>1893</v>
      </c>
      <c r="G2558" s="10" t="s">
        <v>68</v>
      </c>
      <c r="H2558" s="10"/>
      <c r="I2558" s="10">
        <v>1300</v>
      </c>
      <c r="J2558" s="10" t="s">
        <v>17</v>
      </c>
      <c r="K2558" s="10"/>
      <c r="L2558" s="10" t="s">
        <v>18</v>
      </c>
      <c r="M2558" s="11">
        <v>1</v>
      </c>
      <c r="N2558" s="10">
        <v>1</v>
      </c>
      <c r="O2558" s="12" t="s">
        <v>8616</v>
      </c>
      <c r="P2558" s="11">
        <f ca="1">IFERROR(__xludf.DUMMYFUNCTION("COUNTA(SPLIT(Q2558,"" ""))"),168)</f>
        <v>168</v>
      </c>
      <c r="Q2558" s="11">
        <v>7</v>
      </c>
      <c r="R2558" s="11">
        <f ca="1">IFERROR(__xludf.DUMMYFUNCTION("COUNTA(SPLIT($Q2558,CHAR(10),FALSE))"),1)</f>
        <v>1</v>
      </c>
      <c r="S2558" s="2">
        <v>-1.5028511840000001</v>
      </c>
      <c r="T2558" s="2">
        <v>0.51709408700000004</v>
      </c>
      <c r="U2558" s="2">
        <v>69.2</v>
      </c>
      <c r="V2558" s="2">
        <v>9.61</v>
      </c>
      <c r="W2558" s="2">
        <v>11.3</v>
      </c>
      <c r="X2558" s="2">
        <v>10</v>
      </c>
      <c r="Y2558" s="2">
        <v>7.64</v>
      </c>
      <c r="Z2558" s="2">
        <v>0.18648000000000001</v>
      </c>
      <c r="AA2558" s="2">
        <v>0.20424999999999999</v>
      </c>
      <c r="AB2558" s="2">
        <v>4.4264554489999997</v>
      </c>
    </row>
    <row r="2559" spans="1:28" x14ac:dyDescent="0.2">
      <c r="A2559" s="17">
        <v>4747</v>
      </c>
      <c r="B2559" s="5" t="s">
        <v>8460</v>
      </c>
      <c r="C2559" s="5" t="s">
        <v>8617</v>
      </c>
      <c r="D2559" s="5"/>
      <c r="E2559" s="5" t="s">
        <v>8618</v>
      </c>
      <c r="F2559" s="10">
        <v>1893</v>
      </c>
      <c r="G2559" s="10" t="s">
        <v>68</v>
      </c>
      <c r="H2559" s="10"/>
      <c r="I2559" s="10">
        <v>1300</v>
      </c>
      <c r="J2559" s="10" t="s">
        <v>17</v>
      </c>
      <c r="K2559" s="10"/>
      <c r="L2559" s="10" t="s">
        <v>22</v>
      </c>
      <c r="M2559" s="11">
        <v>2</v>
      </c>
      <c r="N2559" s="10">
        <v>2</v>
      </c>
      <c r="O2559" s="12" t="s">
        <v>8619</v>
      </c>
      <c r="P2559" s="11">
        <f ca="1">IFERROR(__xludf.DUMMYFUNCTION("COUNTA(SPLIT(Q2559,"" ""))"),185)</f>
        <v>185</v>
      </c>
      <c r="Q2559" s="11">
        <v>6</v>
      </c>
      <c r="R2559" s="11">
        <f ca="1">IFERROR(__xludf.DUMMYFUNCTION("COUNTA(SPLIT($Q2559,CHAR(10),FALSE))"),2)</f>
        <v>2</v>
      </c>
      <c r="S2559" s="2">
        <v>-1.7118124729999999</v>
      </c>
      <c r="T2559" s="2">
        <v>0.50763639400000005</v>
      </c>
      <c r="U2559" s="2">
        <v>45.36</v>
      </c>
      <c r="V2559" s="2">
        <v>14.68</v>
      </c>
      <c r="W2559" s="2">
        <v>17.190000000000001</v>
      </c>
      <c r="X2559" s="2">
        <v>15</v>
      </c>
      <c r="Y2559" s="2">
        <v>9.57</v>
      </c>
      <c r="Z2559" s="2">
        <v>0.28333999999999998</v>
      </c>
      <c r="AA2559" s="2">
        <v>0.27844999999999998</v>
      </c>
      <c r="AB2559" s="2">
        <v>6.7740939129999997</v>
      </c>
    </row>
    <row r="2560" spans="1:28" x14ac:dyDescent="0.2">
      <c r="A2560" s="17">
        <v>4749</v>
      </c>
      <c r="B2560" s="5" t="s">
        <v>8620</v>
      </c>
      <c r="C2560" s="5" t="s">
        <v>8621</v>
      </c>
      <c r="D2560" s="5" t="s">
        <v>2855</v>
      </c>
      <c r="E2560" s="5" t="s">
        <v>8622</v>
      </c>
      <c r="F2560" s="10">
        <v>1892</v>
      </c>
      <c r="G2560" s="10" t="s">
        <v>16</v>
      </c>
      <c r="H2560" s="10"/>
      <c r="I2560" s="10">
        <v>1500</v>
      </c>
      <c r="J2560" s="10" t="s">
        <v>17</v>
      </c>
      <c r="K2560" s="10"/>
      <c r="L2560" s="10" t="s">
        <v>18</v>
      </c>
      <c r="M2560" s="11">
        <v>1</v>
      </c>
      <c r="N2560" s="10">
        <v>1</v>
      </c>
      <c r="O2560" s="12" t="s">
        <v>8623</v>
      </c>
      <c r="P2560" s="11">
        <f ca="1">IFERROR(__xludf.DUMMYFUNCTION("COUNTA(SPLIT(Q2560,"" ""))"),179)</f>
        <v>179</v>
      </c>
      <c r="Q2560" s="11">
        <v>6</v>
      </c>
      <c r="R2560" s="11">
        <f ca="1">IFERROR(__xludf.DUMMYFUNCTION("COUNTA(SPLIT($Q2560,CHAR(10),FALSE))"),1)</f>
        <v>1</v>
      </c>
      <c r="S2560" s="2">
        <v>-0.98707356599999996</v>
      </c>
      <c r="T2560" s="2">
        <v>0.46366020800000002</v>
      </c>
      <c r="U2560" s="2">
        <v>60.11</v>
      </c>
      <c r="V2560" s="2">
        <v>10.37</v>
      </c>
      <c r="W2560" s="2">
        <v>10.29</v>
      </c>
      <c r="X2560" s="2">
        <v>11</v>
      </c>
      <c r="Y2560" s="2">
        <v>7.86</v>
      </c>
      <c r="Z2560" s="2">
        <v>0.17405999999999999</v>
      </c>
      <c r="AA2560" s="2">
        <v>0.18056</v>
      </c>
      <c r="AB2560" s="2">
        <v>12.64013838</v>
      </c>
    </row>
    <row r="2561" spans="1:28" x14ac:dyDescent="0.2">
      <c r="A2561" s="17">
        <v>4750</v>
      </c>
      <c r="B2561" s="5" t="s">
        <v>6845</v>
      </c>
      <c r="C2561" s="5" t="s">
        <v>8624</v>
      </c>
      <c r="D2561" s="5"/>
      <c r="E2561" s="5" t="s">
        <v>8625</v>
      </c>
      <c r="F2561" s="10">
        <v>1892</v>
      </c>
      <c r="G2561" s="10" t="s">
        <v>16</v>
      </c>
      <c r="H2561" s="10"/>
      <c r="I2561" s="10">
        <v>1300</v>
      </c>
      <c r="J2561" s="10" t="s">
        <v>17</v>
      </c>
      <c r="K2561" s="10"/>
      <c r="L2561" s="10" t="s">
        <v>18</v>
      </c>
      <c r="M2561" s="11">
        <v>1</v>
      </c>
      <c r="N2561" s="10">
        <v>1</v>
      </c>
      <c r="O2561" s="12" t="s">
        <v>8626</v>
      </c>
      <c r="P2561" s="11">
        <f ca="1">IFERROR(__xludf.DUMMYFUNCTION("COUNTA(SPLIT(Q2561,"" ""))"),153)</f>
        <v>153</v>
      </c>
      <c r="Q2561" s="11">
        <v>6</v>
      </c>
      <c r="R2561" s="11">
        <f ca="1">IFERROR(__xludf.DUMMYFUNCTION("COUNTA(SPLIT($Q2561,CHAR(10),FALSE))"),1)</f>
        <v>1</v>
      </c>
      <c r="S2561" s="2">
        <v>-1.052467727</v>
      </c>
      <c r="T2561" s="2">
        <v>0.49823669199999998</v>
      </c>
      <c r="U2561" s="2">
        <v>70.92</v>
      </c>
      <c r="V2561" s="2">
        <v>9.66</v>
      </c>
      <c r="W2561" s="2">
        <v>10.63</v>
      </c>
      <c r="X2561" s="2">
        <v>10</v>
      </c>
      <c r="Y2561" s="2">
        <v>7.39</v>
      </c>
      <c r="Z2561" s="2">
        <v>0.11563</v>
      </c>
      <c r="AA2561" s="2">
        <v>0.15173</v>
      </c>
      <c r="AB2561" s="2">
        <v>14.77605996</v>
      </c>
    </row>
    <row r="2562" spans="1:28" x14ac:dyDescent="0.2">
      <c r="A2562" s="17">
        <v>4751</v>
      </c>
      <c r="B2562" s="5" t="s">
        <v>8627</v>
      </c>
      <c r="C2562" s="5" t="s">
        <v>8628</v>
      </c>
      <c r="D2562" s="5" t="s">
        <v>7220</v>
      </c>
      <c r="E2562" s="5" t="s">
        <v>8629</v>
      </c>
      <c r="F2562" s="10">
        <v>1892</v>
      </c>
      <c r="G2562" s="10" t="s">
        <v>16</v>
      </c>
      <c r="H2562" s="10"/>
      <c r="I2562" s="10">
        <v>1100</v>
      </c>
      <c r="J2562" s="10" t="s">
        <v>17</v>
      </c>
      <c r="K2562" s="10"/>
      <c r="L2562" s="10" t="s">
        <v>22</v>
      </c>
      <c r="M2562" s="11">
        <v>2</v>
      </c>
      <c r="N2562" s="10">
        <v>2</v>
      </c>
      <c r="O2562" s="12" t="s">
        <v>8630</v>
      </c>
      <c r="P2562" s="11">
        <f ca="1">IFERROR(__xludf.DUMMYFUNCTION("COUNTA(SPLIT(Q2562,"" ""))"),185)</f>
        <v>185</v>
      </c>
      <c r="Q2562" s="11">
        <v>9</v>
      </c>
      <c r="R2562" s="11">
        <f ca="1">IFERROR(__xludf.DUMMYFUNCTION("COUNTA(SPLIT($Q2562,CHAR(10),FALSE))"),1)</f>
        <v>1</v>
      </c>
      <c r="S2562" s="2">
        <v>-0.92513584100000001</v>
      </c>
      <c r="T2562" s="2">
        <v>0.475204187</v>
      </c>
      <c r="U2562" s="2">
        <v>74.45</v>
      </c>
      <c r="V2562" s="2">
        <v>8.0399999999999991</v>
      </c>
      <c r="W2562" s="2">
        <v>9.4499999999999993</v>
      </c>
      <c r="X2562" s="2">
        <v>8</v>
      </c>
      <c r="Y2562" s="2">
        <v>6.78</v>
      </c>
      <c r="Z2562" s="2">
        <v>0.13028999999999999</v>
      </c>
      <c r="AA2562" s="2">
        <v>0.13183</v>
      </c>
      <c r="AB2562" s="2">
        <v>10.79488926</v>
      </c>
    </row>
    <row r="2563" spans="1:28" x14ac:dyDescent="0.2">
      <c r="A2563" s="17">
        <v>4752</v>
      </c>
      <c r="B2563" s="5" t="s">
        <v>7873</v>
      </c>
      <c r="C2563" s="5" t="s">
        <v>8631</v>
      </c>
      <c r="D2563" s="5"/>
      <c r="E2563" s="5" t="s">
        <v>8632</v>
      </c>
      <c r="F2563" s="10">
        <v>1892</v>
      </c>
      <c r="G2563" s="10" t="s">
        <v>16</v>
      </c>
      <c r="H2563" s="10"/>
      <c r="I2563" s="10">
        <v>900</v>
      </c>
      <c r="J2563" s="10" t="s">
        <v>17</v>
      </c>
      <c r="K2563" s="10"/>
      <c r="L2563" s="10" t="s">
        <v>18</v>
      </c>
      <c r="M2563" s="11">
        <v>1</v>
      </c>
      <c r="N2563" s="10">
        <v>1</v>
      </c>
      <c r="O2563" s="12" t="s">
        <v>8633</v>
      </c>
      <c r="P2563" s="11">
        <f ca="1">IFERROR(__xludf.DUMMYFUNCTION("COUNTA(SPLIT(Q2563,"" ""))"),163)</f>
        <v>163</v>
      </c>
      <c r="Q2563" s="11">
        <v>10</v>
      </c>
      <c r="R2563" s="11">
        <f ca="1">IFERROR(__xludf.DUMMYFUNCTION("COUNTA(SPLIT($Q2563,CHAR(10),FALSE))"),1)</f>
        <v>1</v>
      </c>
      <c r="S2563" s="2">
        <v>-0.19882841200000001</v>
      </c>
      <c r="T2563" s="2">
        <v>0.47894125300000001</v>
      </c>
      <c r="U2563" s="2">
        <v>78.88</v>
      </c>
      <c r="V2563" s="2">
        <v>6.38</v>
      </c>
      <c r="W2563" s="2">
        <v>7.13</v>
      </c>
      <c r="X2563" s="2">
        <v>8</v>
      </c>
      <c r="Y2563" s="2">
        <v>6.46</v>
      </c>
      <c r="Z2563" s="2">
        <v>0.19611999999999999</v>
      </c>
      <c r="AA2563" s="2">
        <v>0.20412</v>
      </c>
      <c r="AB2563" s="2">
        <v>18.60168191</v>
      </c>
    </row>
    <row r="2564" spans="1:28" x14ac:dyDescent="0.2">
      <c r="A2564" s="17">
        <v>4754</v>
      </c>
      <c r="B2564" s="5" t="s">
        <v>8634</v>
      </c>
      <c r="C2564" s="5" t="s">
        <v>8635</v>
      </c>
      <c r="D2564" s="5" t="s">
        <v>2855</v>
      </c>
      <c r="E2564" s="5" t="s">
        <v>8636</v>
      </c>
      <c r="F2564" s="10">
        <v>1892</v>
      </c>
      <c r="G2564" s="10" t="s">
        <v>68</v>
      </c>
      <c r="H2564" s="10"/>
      <c r="I2564" s="10">
        <v>1900</v>
      </c>
      <c r="J2564" s="10" t="s">
        <v>17</v>
      </c>
      <c r="K2564" s="10"/>
      <c r="L2564" s="10" t="s">
        <v>22</v>
      </c>
      <c r="M2564" s="11">
        <v>2</v>
      </c>
      <c r="N2564" s="10">
        <v>2</v>
      </c>
      <c r="O2564" s="12" t="s">
        <v>8637</v>
      </c>
      <c r="P2564" s="11">
        <f ca="1">IFERROR(__xludf.DUMMYFUNCTION("COUNTA(SPLIT(Q2564,"" ""))"),203)</f>
        <v>203</v>
      </c>
      <c r="Q2564" s="11">
        <v>2</v>
      </c>
      <c r="R2564" s="11">
        <f ca="1">IFERROR(__xludf.DUMMYFUNCTION("COUNTA(SPLIT($Q2564,CHAR(10),FALSE))"),1)</f>
        <v>1</v>
      </c>
      <c r="S2564" s="2">
        <v>-3.545209007</v>
      </c>
      <c r="T2564" s="2">
        <v>0.57200392799999999</v>
      </c>
      <c r="U2564" s="2">
        <v>-28.99</v>
      </c>
      <c r="V2564" s="2">
        <v>42.64</v>
      </c>
      <c r="W2564" s="2">
        <v>51.59</v>
      </c>
      <c r="X2564" s="2">
        <v>18</v>
      </c>
      <c r="Y2564" s="2">
        <v>13.03</v>
      </c>
      <c r="Z2564" s="2">
        <v>0.47099999999999997</v>
      </c>
      <c r="AA2564" s="2">
        <v>0.45604</v>
      </c>
      <c r="AB2564" s="2">
        <v>-0.37571507399999998</v>
      </c>
    </row>
    <row r="2565" spans="1:28" x14ac:dyDescent="0.2">
      <c r="A2565" s="17">
        <v>4755</v>
      </c>
      <c r="B2565" s="5" t="s">
        <v>8638</v>
      </c>
      <c r="C2565" s="5" t="s">
        <v>8639</v>
      </c>
      <c r="D2565" s="5" t="s">
        <v>2855</v>
      </c>
      <c r="E2565" s="5" t="s">
        <v>8640</v>
      </c>
      <c r="F2565" s="10">
        <v>1892</v>
      </c>
      <c r="G2565" s="10" t="s">
        <v>68</v>
      </c>
      <c r="H2565" s="10"/>
      <c r="I2565" s="10">
        <v>1100</v>
      </c>
      <c r="J2565" s="10" t="s">
        <v>51</v>
      </c>
      <c r="K2565" s="10"/>
      <c r="L2565" s="10" t="s">
        <v>22</v>
      </c>
      <c r="M2565" s="11">
        <v>2</v>
      </c>
      <c r="N2565" s="10">
        <v>1.5</v>
      </c>
      <c r="O2565" s="12" t="s">
        <v>8641</v>
      </c>
      <c r="P2565" s="11">
        <f ca="1">IFERROR(__xludf.DUMMYFUNCTION("COUNTA(SPLIT(Q2565,"" ""))"),177)</f>
        <v>177</v>
      </c>
      <c r="Q2565" s="11">
        <v>3</v>
      </c>
      <c r="R2565" s="11">
        <f ca="1">IFERROR(__xludf.DUMMYFUNCTION("COUNTA(SPLIT($Q2565,CHAR(10),FALSE))"),1)</f>
        <v>1</v>
      </c>
      <c r="S2565" s="2">
        <v>-1.3794435789999999</v>
      </c>
      <c r="T2565" s="2">
        <v>0.51154842300000003</v>
      </c>
      <c r="U2565" s="2">
        <v>17.420000000000002</v>
      </c>
      <c r="V2565" s="2">
        <v>25.49</v>
      </c>
      <c r="W2565" s="2">
        <v>29.95</v>
      </c>
      <c r="X2565" s="2">
        <v>18</v>
      </c>
      <c r="Y2565" s="2">
        <v>9.51</v>
      </c>
      <c r="Z2565" s="2">
        <v>0.32305</v>
      </c>
      <c r="AA2565" s="2">
        <v>0.33626</v>
      </c>
      <c r="AB2565" s="2">
        <v>8.8166298740000002</v>
      </c>
    </row>
    <row r="2566" spans="1:28" x14ac:dyDescent="0.2">
      <c r="A2566" s="17">
        <v>4756</v>
      </c>
      <c r="B2566" s="5" t="s">
        <v>7137</v>
      </c>
      <c r="C2566" s="5" t="s">
        <v>8642</v>
      </c>
      <c r="D2566" s="5" t="s">
        <v>7714</v>
      </c>
      <c r="E2566" s="5" t="s">
        <v>8643</v>
      </c>
      <c r="F2566" s="10">
        <v>1892</v>
      </c>
      <c r="G2566" s="10" t="s">
        <v>16</v>
      </c>
      <c r="H2566" s="10"/>
      <c r="I2566" s="10">
        <v>1100</v>
      </c>
      <c r="J2566" s="10" t="s">
        <v>17</v>
      </c>
      <c r="K2566" s="10"/>
      <c r="L2566" s="10" t="s">
        <v>22</v>
      </c>
      <c r="M2566" s="11">
        <v>2</v>
      </c>
      <c r="N2566" s="10">
        <v>1.5</v>
      </c>
      <c r="O2566" s="12" t="s">
        <v>8644</v>
      </c>
      <c r="P2566" s="11">
        <f ca="1">IFERROR(__xludf.DUMMYFUNCTION("COUNTA(SPLIT(Q2566,"" ""))"),159)</f>
        <v>159</v>
      </c>
      <c r="Q2566" s="11">
        <v>7</v>
      </c>
      <c r="R2566" s="11">
        <f ca="1">IFERROR(__xludf.DUMMYFUNCTION("COUNTA(SPLIT($Q2566,CHAR(10),FALSE))"),1)</f>
        <v>1</v>
      </c>
      <c r="S2566" s="2">
        <v>-1.594132675</v>
      </c>
      <c r="T2566" s="2">
        <v>0.47432408700000001</v>
      </c>
      <c r="U2566" s="2">
        <v>64.34</v>
      </c>
      <c r="V2566" s="2">
        <v>10.07</v>
      </c>
      <c r="W2566" s="2">
        <v>11.77</v>
      </c>
      <c r="X2566" s="2">
        <v>10</v>
      </c>
      <c r="Y2566" s="2">
        <v>7.89</v>
      </c>
      <c r="Z2566" s="2">
        <v>0.25</v>
      </c>
      <c r="AA2566" s="2">
        <v>0.26404</v>
      </c>
      <c r="AB2566" s="2">
        <v>7.5662663459999999</v>
      </c>
    </row>
    <row r="2567" spans="1:28" x14ac:dyDescent="0.2">
      <c r="A2567" s="17">
        <v>4757</v>
      </c>
      <c r="B2567" s="5" t="s">
        <v>8645</v>
      </c>
      <c r="C2567" s="5" t="s">
        <v>8646</v>
      </c>
      <c r="D2567" s="5"/>
      <c r="E2567" s="5" t="s">
        <v>8647</v>
      </c>
      <c r="F2567" s="10">
        <v>1892</v>
      </c>
      <c r="G2567" s="10" t="s">
        <v>68</v>
      </c>
      <c r="H2567" s="10"/>
      <c r="I2567" s="10">
        <v>1500</v>
      </c>
      <c r="J2567" s="10" t="s">
        <v>17</v>
      </c>
      <c r="K2567" s="10"/>
      <c r="L2567" s="10" t="s">
        <v>22</v>
      </c>
      <c r="M2567" s="11">
        <v>2</v>
      </c>
      <c r="N2567" s="10">
        <v>1.5</v>
      </c>
      <c r="O2567" s="12" t="s">
        <v>8648</v>
      </c>
      <c r="P2567" s="11">
        <f ca="1">IFERROR(__xludf.DUMMYFUNCTION("COUNTA(SPLIT(Q2567,"" ""))"),202)</f>
        <v>202</v>
      </c>
      <c r="Q2567" s="11">
        <v>7</v>
      </c>
      <c r="R2567" s="11">
        <f ca="1">IFERROR(__xludf.DUMMYFUNCTION("COUNTA(SPLIT($Q2567,CHAR(10),FALSE))"),2)</f>
        <v>2</v>
      </c>
      <c r="S2567" s="2">
        <v>-2.536215683</v>
      </c>
      <c r="T2567" s="2">
        <v>0.47496075199999999</v>
      </c>
      <c r="U2567" s="2">
        <v>56.58</v>
      </c>
      <c r="V2567" s="2">
        <v>12.61</v>
      </c>
      <c r="W2567" s="2">
        <v>14.06</v>
      </c>
      <c r="X2567" s="2">
        <v>12</v>
      </c>
      <c r="Y2567" s="2">
        <v>8.02</v>
      </c>
      <c r="Z2567" s="2">
        <v>0.17412</v>
      </c>
      <c r="AA2567" s="2">
        <v>0.15128</v>
      </c>
      <c r="AB2567" s="2">
        <v>14.479941520000001</v>
      </c>
    </row>
    <row r="2568" spans="1:28" x14ac:dyDescent="0.2">
      <c r="A2568" s="17">
        <v>4761</v>
      </c>
      <c r="B2568" s="5" t="s">
        <v>8649</v>
      </c>
      <c r="C2568" s="5" t="s">
        <v>8650</v>
      </c>
      <c r="D2568" s="5" t="s">
        <v>2855</v>
      </c>
      <c r="E2568" s="5" t="s">
        <v>8651</v>
      </c>
      <c r="F2568" s="10">
        <v>1892</v>
      </c>
      <c r="G2568" s="10" t="s">
        <v>68</v>
      </c>
      <c r="H2568" s="10"/>
      <c r="I2568" s="10">
        <v>1300</v>
      </c>
      <c r="J2568" s="10" t="s">
        <v>17</v>
      </c>
      <c r="K2568" s="10"/>
      <c r="L2568" s="10" t="s">
        <v>22</v>
      </c>
      <c r="M2568" s="11">
        <v>2</v>
      </c>
      <c r="N2568" s="10">
        <v>1.5</v>
      </c>
      <c r="O2568" s="12" t="s">
        <v>8652</v>
      </c>
      <c r="P2568" s="11">
        <f ca="1">IFERROR(__xludf.DUMMYFUNCTION("COUNTA(SPLIT(Q2568,"" ""))"),195)</f>
        <v>195</v>
      </c>
      <c r="Q2568" s="11">
        <v>9</v>
      </c>
      <c r="R2568" s="11">
        <f ca="1">IFERROR(__xludf.DUMMYFUNCTION("COUNTA(SPLIT($Q2568,CHAR(10),FALSE))"),1)</f>
        <v>1</v>
      </c>
      <c r="S2568" s="2">
        <v>-1.2031830459999999</v>
      </c>
      <c r="T2568" s="2">
        <v>0.46179989900000001</v>
      </c>
      <c r="U2568" s="2">
        <v>65.22</v>
      </c>
      <c r="V2568" s="2">
        <v>9.0299999999999994</v>
      </c>
      <c r="W2568" s="2">
        <v>9.51</v>
      </c>
      <c r="X2568" s="2">
        <v>10</v>
      </c>
      <c r="Y2568" s="2">
        <v>7.51</v>
      </c>
      <c r="Z2568" s="2">
        <v>0.28449000000000002</v>
      </c>
      <c r="AA2568" s="2">
        <v>0.27302999999999999</v>
      </c>
      <c r="AB2568" s="2">
        <v>20.567321379999999</v>
      </c>
    </row>
    <row r="2569" spans="1:28" x14ac:dyDescent="0.2">
      <c r="A2569" s="17">
        <v>4762</v>
      </c>
      <c r="B2569" s="5" t="s">
        <v>6606</v>
      </c>
      <c r="C2569" s="5" t="s">
        <v>8653</v>
      </c>
      <c r="D2569" s="5"/>
      <c r="E2569" s="5" t="s">
        <v>8654</v>
      </c>
      <c r="F2569" s="10">
        <v>1892</v>
      </c>
      <c r="G2569" s="10" t="s">
        <v>68</v>
      </c>
      <c r="H2569" s="10"/>
      <c r="I2569" s="10">
        <v>1300</v>
      </c>
      <c r="J2569" s="10" t="s">
        <v>17</v>
      </c>
      <c r="K2569" s="10"/>
      <c r="L2569" s="10" t="s">
        <v>22</v>
      </c>
      <c r="M2569" s="11">
        <v>2</v>
      </c>
      <c r="N2569" s="10">
        <v>1.5</v>
      </c>
      <c r="O2569" s="12" t="s">
        <v>8655</v>
      </c>
      <c r="P2569" s="11">
        <f ca="1">IFERROR(__xludf.DUMMYFUNCTION("COUNTA(SPLIT(Q2569,"" ""))"),170)</f>
        <v>170</v>
      </c>
      <c r="Q2569" s="11">
        <v>8</v>
      </c>
      <c r="R2569" s="11">
        <f ca="1">IFERROR(__xludf.DUMMYFUNCTION("COUNTA(SPLIT($Q2569,CHAR(10),FALSE))"),1)</f>
        <v>1</v>
      </c>
      <c r="S2569" s="2">
        <v>-1.5879213109999999</v>
      </c>
      <c r="T2569" s="2">
        <v>0.47231310700000001</v>
      </c>
      <c r="U2569" s="2">
        <v>64.010000000000005</v>
      </c>
      <c r="V2569" s="2">
        <v>9.67</v>
      </c>
      <c r="W2569" s="2">
        <v>11.26</v>
      </c>
      <c r="X2569" s="2">
        <v>10</v>
      </c>
      <c r="Y2569" s="2">
        <v>7.64</v>
      </c>
      <c r="Z2569" s="2">
        <v>0.19534000000000001</v>
      </c>
      <c r="AA2569" s="2">
        <v>0.20016</v>
      </c>
      <c r="AB2569" s="2">
        <v>14.485802229999999</v>
      </c>
    </row>
    <row r="2570" spans="1:28" x14ac:dyDescent="0.2">
      <c r="A2570" s="17">
        <v>4763</v>
      </c>
      <c r="B2570" s="5" t="s">
        <v>8656</v>
      </c>
      <c r="C2570" s="5" t="s">
        <v>8657</v>
      </c>
      <c r="D2570" s="5"/>
      <c r="E2570" s="5" t="s">
        <v>8658</v>
      </c>
      <c r="F2570" s="10">
        <v>1891</v>
      </c>
      <c r="G2570" s="10" t="s">
        <v>68</v>
      </c>
      <c r="H2570" s="10"/>
      <c r="I2570" s="10">
        <v>1300</v>
      </c>
      <c r="J2570" s="10" t="s">
        <v>17</v>
      </c>
      <c r="K2570" s="10"/>
      <c r="L2570" s="10" t="s">
        <v>22</v>
      </c>
      <c r="M2570" s="11">
        <v>2</v>
      </c>
      <c r="N2570" s="10">
        <v>1.5</v>
      </c>
      <c r="O2570" s="12" t="s">
        <v>8659</v>
      </c>
      <c r="P2570" s="11">
        <f ca="1">IFERROR(__xludf.DUMMYFUNCTION("COUNTA(SPLIT(Q2570,"" ""))"),176)</f>
        <v>176</v>
      </c>
      <c r="Q2570" s="11">
        <v>7</v>
      </c>
      <c r="R2570" s="11">
        <f ca="1">IFERROR(__xludf.DUMMYFUNCTION("COUNTA(SPLIT($Q2570,CHAR(10),FALSE))"),1)</f>
        <v>1</v>
      </c>
      <c r="S2570" s="2">
        <v>-0.370131349</v>
      </c>
      <c r="T2570" s="2">
        <v>0.47349938699999999</v>
      </c>
      <c r="U2570" s="2">
        <v>56.25</v>
      </c>
      <c r="V2570" s="2">
        <v>11.62</v>
      </c>
      <c r="W2570" s="2">
        <v>12.26</v>
      </c>
      <c r="X2570" s="2">
        <v>12</v>
      </c>
      <c r="Y2570" s="2">
        <v>9.39</v>
      </c>
      <c r="Z2570" s="2">
        <v>0.22234000000000001</v>
      </c>
      <c r="AA2570" s="2">
        <v>0.2263</v>
      </c>
      <c r="AB2570" s="2">
        <v>12.5134469</v>
      </c>
    </row>
    <row r="2571" spans="1:28" x14ac:dyDescent="0.2">
      <c r="A2571" s="17">
        <v>4764</v>
      </c>
      <c r="B2571" s="5" t="s">
        <v>8660</v>
      </c>
      <c r="C2571" s="5" t="s">
        <v>8661</v>
      </c>
      <c r="D2571" s="5"/>
      <c r="E2571" s="5" t="s">
        <v>8662</v>
      </c>
      <c r="F2571" s="10">
        <v>1891</v>
      </c>
      <c r="G2571" s="10" t="s">
        <v>68</v>
      </c>
      <c r="H2571" s="10"/>
      <c r="I2571" s="10">
        <v>1100</v>
      </c>
      <c r="J2571" s="10" t="s">
        <v>17</v>
      </c>
      <c r="K2571" s="10"/>
      <c r="L2571" s="10" t="s">
        <v>22</v>
      </c>
      <c r="M2571" s="11">
        <v>2</v>
      </c>
      <c r="N2571" s="10">
        <v>1.5</v>
      </c>
      <c r="O2571" s="12" t="s">
        <v>8663</v>
      </c>
      <c r="P2571" s="11">
        <f ca="1">IFERROR(__xludf.DUMMYFUNCTION("COUNTA(SPLIT(Q2571,"" ""))"),192)</f>
        <v>192</v>
      </c>
      <c r="Q2571" s="11">
        <v>8</v>
      </c>
      <c r="R2571" s="11">
        <f ca="1">IFERROR(__xludf.DUMMYFUNCTION("COUNTA(SPLIT($Q2571,CHAR(10),FALSE))"),1)</f>
        <v>1</v>
      </c>
      <c r="S2571" s="2">
        <v>-2.2690671629999999</v>
      </c>
      <c r="T2571" s="2">
        <v>0.49054075200000002</v>
      </c>
      <c r="U2571" s="2">
        <v>68.790000000000006</v>
      </c>
      <c r="V2571" s="2">
        <v>9.6300000000000008</v>
      </c>
      <c r="W2571" s="2">
        <v>11.07</v>
      </c>
      <c r="X2571" s="2">
        <v>9</v>
      </c>
      <c r="Y2571" s="2">
        <v>7.38</v>
      </c>
      <c r="Z2571" s="2">
        <v>0.27423999999999998</v>
      </c>
      <c r="AA2571" s="2">
        <v>0.29178999999999999</v>
      </c>
      <c r="AB2571" s="2">
        <v>11.396732030000001</v>
      </c>
    </row>
    <row r="2572" spans="1:28" x14ac:dyDescent="0.2">
      <c r="A2572" s="17">
        <v>4765</v>
      </c>
      <c r="B2572" s="5" t="s">
        <v>6845</v>
      </c>
      <c r="C2572" s="5" t="s">
        <v>8664</v>
      </c>
      <c r="D2572" s="5"/>
      <c r="E2572" s="5" t="s">
        <v>8665</v>
      </c>
      <c r="F2572" s="10">
        <v>1891</v>
      </c>
      <c r="G2572" s="10" t="s">
        <v>16</v>
      </c>
      <c r="H2572" s="10"/>
      <c r="I2572" s="10">
        <v>1300</v>
      </c>
      <c r="J2572" s="10" t="s">
        <v>17</v>
      </c>
      <c r="K2572" s="10"/>
      <c r="L2572" s="10" t="s">
        <v>18</v>
      </c>
      <c r="M2572" s="11">
        <v>1</v>
      </c>
      <c r="N2572" s="10">
        <v>1</v>
      </c>
      <c r="O2572" s="12" t="s">
        <v>8666</v>
      </c>
      <c r="P2572" s="11">
        <f ca="1">IFERROR(__xludf.DUMMYFUNCTION("COUNTA(SPLIT(Q2572,"" ""))"),175)</f>
        <v>175</v>
      </c>
      <c r="Q2572" s="11">
        <v>6</v>
      </c>
      <c r="R2572" s="11">
        <f ca="1">IFERROR(__xludf.DUMMYFUNCTION("COUNTA(SPLIT($Q2572,CHAR(10),FALSE))"),1)</f>
        <v>1</v>
      </c>
      <c r="S2572" s="2">
        <v>-1.742900661</v>
      </c>
      <c r="T2572" s="2">
        <v>0.46968608000000001</v>
      </c>
      <c r="U2572" s="2">
        <v>67.95</v>
      </c>
      <c r="V2572" s="2">
        <v>11.07</v>
      </c>
      <c r="W2572" s="2">
        <v>13.29</v>
      </c>
      <c r="X2572" s="2">
        <v>9</v>
      </c>
      <c r="Y2572" s="2">
        <v>7.6</v>
      </c>
      <c r="Z2572" s="2">
        <v>0.15867999999999999</v>
      </c>
      <c r="AA2572" s="2">
        <v>0.16864000000000001</v>
      </c>
      <c r="AB2572" s="2">
        <v>9.5437855729999992</v>
      </c>
    </row>
    <row r="2573" spans="1:28" x14ac:dyDescent="0.2">
      <c r="A2573" s="17">
        <v>4766</v>
      </c>
      <c r="B2573" s="5" t="s">
        <v>8667</v>
      </c>
      <c r="C2573" s="5" t="s">
        <v>8668</v>
      </c>
      <c r="D2573" s="5"/>
      <c r="E2573" s="5" t="s">
        <v>8669</v>
      </c>
      <c r="F2573" s="10">
        <v>1891</v>
      </c>
      <c r="G2573" s="10" t="s">
        <v>68</v>
      </c>
      <c r="H2573" s="10"/>
      <c r="I2573" s="10">
        <v>1500</v>
      </c>
      <c r="J2573" s="10" t="s">
        <v>17</v>
      </c>
      <c r="K2573" s="10"/>
      <c r="L2573" s="10" t="s">
        <v>22</v>
      </c>
      <c r="M2573" s="11">
        <v>2</v>
      </c>
      <c r="N2573" s="10">
        <v>1.5</v>
      </c>
      <c r="O2573" s="12" t="s">
        <v>8670</v>
      </c>
      <c r="P2573" s="11">
        <f ca="1">IFERROR(__xludf.DUMMYFUNCTION("COUNTA(SPLIT(Q2573,"" ""))"),192)</f>
        <v>192</v>
      </c>
      <c r="Q2573" s="11">
        <v>6</v>
      </c>
      <c r="R2573" s="11">
        <f ca="1">IFERROR(__xludf.DUMMYFUNCTION("COUNTA(SPLIT($Q2573,CHAR(10),FALSE))"),2)</f>
        <v>2</v>
      </c>
      <c r="S2573" s="2">
        <v>-1.911476135</v>
      </c>
      <c r="T2573" s="2">
        <v>0.48123673</v>
      </c>
      <c r="U2573" s="2">
        <v>55.83</v>
      </c>
      <c r="V2573" s="2">
        <v>13.46</v>
      </c>
      <c r="W2573" s="2">
        <v>15.15</v>
      </c>
      <c r="X2573" s="2">
        <v>13</v>
      </c>
      <c r="Y2573" s="2">
        <v>7.85</v>
      </c>
      <c r="Z2573" s="2">
        <v>0.14759</v>
      </c>
      <c r="AA2573" s="2">
        <v>0.16133</v>
      </c>
      <c r="AB2573" s="2">
        <v>11.190965950000001</v>
      </c>
    </row>
    <row r="2574" spans="1:28" x14ac:dyDescent="0.2">
      <c r="A2574" s="17">
        <v>4767</v>
      </c>
      <c r="B2574" s="5" t="s">
        <v>8671</v>
      </c>
      <c r="C2574" s="5" t="s">
        <v>8672</v>
      </c>
      <c r="D2574" s="5" t="s">
        <v>7220</v>
      </c>
      <c r="E2574" s="5" t="s">
        <v>8673</v>
      </c>
      <c r="F2574" s="10">
        <v>1891</v>
      </c>
      <c r="G2574" s="10" t="s">
        <v>16</v>
      </c>
      <c r="H2574" s="10"/>
      <c r="I2574" s="10">
        <v>700</v>
      </c>
      <c r="J2574" s="10" t="s">
        <v>17</v>
      </c>
      <c r="K2574" s="10"/>
      <c r="L2574" s="10" t="s">
        <v>22</v>
      </c>
      <c r="M2574" s="11">
        <v>2</v>
      </c>
      <c r="N2574" s="10">
        <v>2</v>
      </c>
      <c r="O2574" s="12" t="s">
        <v>8674</v>
      </c>
      <c r="P2574" s="11">
        <f ca="1">IFERROR(__xludf.DUMMYFUNCTION("COUNTA(SPLIT(Q2574,"" ""))"),193)</f>
        <v>193</v>
      </c>
      <c r="Q2574" s="11">
        <v>12</v>
      </c>
      <c r="R2574" s="11">
        <f ca="1">IFERROR(__xludf.DUMMYFUNCTION("COUNTA(SPLIT($Q2574,CHAR(10),FALSE))"),4)</f>
        <v>4</v>
      </c>
      <c r="S2574" s="2">
        <v>-0.85808185299999995</v>
      </c>
      <c r="T2574" s="2">
        <v>0.47418663300000002</v>
      </c>
      <c r="U2574" s="2">
        <v>80.319999999999993</v>
      </c>
      <c r="V2574" s="2">
        <v>6.18</v>
      </c>
      <c r="W2574" s="2">
        <v>5.67</v>
      </c>
      <c r="X2574" s="2">
        <v>8</v>
      </c>
      <c r="Y2574" s="2">
        <v>6.28</v>
      </c>
      <c r="Z2574" s="2">
        <v>0.13519999999999999</v>
      </c>
      <c r="AA2574" s="2">
        <v>0.12603</v>
      </c>
      <c r="AB2574" s="2">
        <v>15.392253009999999</v>
      </c>
    </row>
    <row r="2575" spans="1:28" x14ac:dyDescent="0.2">
      <c r="A2575" s="17">
        <v>4768</v>
      </c>
      <c r="B2575" s="5" t="s">
        <v>6766</v>
      </c>
      <c r="C2575" s="5" t="s">
        <v>8675</v>
      </c>
      <c r="D2575" s="5"/>
      <c r="E2575" s="5" t="s">
        <v>8676</v>
      </c>
      <c r="F2575" s="10">
        <v>1891</v>
      </c>
      <c r="G2575" s="10" t="s">
        <v>68</v>
      </c>
      <c r="H2575" s="10"/>
      <c r="I2575" s="10">
        <v>1300</v>
      </c>
      <c r="J2575" s="10" t="s">
        <v>17</v>
      </c>
      <c r="K2575" s="10"/>
      <c r="L2575" s="10" t="s">
        <v>22</v>
      </c>
      <c r="M2575" s="11">
        <v>2</v>
      </c>
      <c r="N2575" s="10">
        <v>1.5</v>
      </c>
      <c r="O2575" s="12" t="s">
        <v>8677</v>
      </c>
      <c r="P2575" s="11">
        <f ca="1">IFERROR(__xludf.DUMMYFUNCTION("COUNTA(SPLIT(Q2575,"" ""))"),146)</f>
        <v>146</v>
      </c>
      <c r="Q2575" s="11">
        <v>2</v>
      </c>
      <c r="R2575" s="11">
        <f ca="1">IFERROR(__xludf.DUMMYFUNCTION("COUNTA(SPLIT($Q2575,CHAR(10),FALSE))"),1)</f>
        <v>1</v>
      </c>
      <c r="S2575" s="2">
        <v>-2.8628606479999998</v>
      </c>
      <c r="T2575" s="2">
        <v>0.55062963700000001</v>
      </c>
      <c r="U2575" s="2">
        <v>8.5</v>
      </c>
      <c r="V2575" s="2">
        <v>30.33</v>
      </c>
      <c r="W2575" s="2">
        <v>36.78</v>
      </c>
      <c r="X2575" s="2">
        <v>17</v>
      </c>
      <c r="Y2575" s="2">
        <v>10.93</v>
      </c>
      <c r="Z2575" s="2">
        <v>0.21332000000000001</v>
      </c>
      <c r="AA2575" s="2">
        <v>0.23909</v>
      </c>
      <c r="AB2575" s="2">
        <v>2.2573685069999998</v>
      </c>
    </row>
    <row r="2576" spans="1:28" x14ac:dyDescent="0.2">
      <c r="A2576" s="17">
        <v>4769</v>
      </c>
      <c r="B2576" s="5" t="s">
        <v>8678</v>
      </c>
      <c r="C2576" s="5" t="s">
        <v>8679</v>
      </c>
      <c r="D2576" s="5" t="s">
        <v>2855</v>
      </c>
      <c r="E2576" s="5" t="s">
        <v>8680</v>
      </c>
      <c r="F2576" s="10">
        <v>1891</v>
      </c>
      <c r="G2576" s="10" t="s">
        <v>68</v>
      </c>
      <c r="H2576" s="10"/>
      <c r="I2576" s="10">
        <v>1100</v>
      </c>
      <c r="J2576" s="10" t="s">
        <v>17</v>
      </c>
      <c r="K2576" s="10"/>
      <c r="L2576" s="10" t="s">
        <v>22</v>
      </c>
      <c r="M2576" s="11">
        <v>2</v>
      </c>
      <c r="N2576" s="10">
        <v>2</v>
      </c>
      <c r="O2576" s="12" t="s">
        <v>8681</v>
      </c>
      <c r="P2576" s="11">
        <f ca="1">IFERROR(__xludf.DUMMYFUNCTION("COUNTA(SPLIT(Q2576,"" ""))"),160)</f>
        <v>160</v>
      </c>
      <c r="Q2576" s="11">
        <v>9</v>
      </c>
      <c r="R2576" s="11">
        <f ca="1">IFERROR(__xludf.DUMMYFUNCTION("COUNTA(SPLIT($Q2576,CHAR(10),FALSE))"),1)</f>
        <v>1</v>
      </c>
      <c r="S2576" s="2">
        <v>-1.9631360470000001</v>
      </c>
      <c r="T2576" s="2">
        <v>0.45287735499999998</v>
      </c>
      <c r="U2576" s="2">
        <v>62.04</v>
      </c>
      <c r="V2576" s="2">
        <v>9.0500000000000007</v>
      </c>
      <c r="W2576" s="2">
        <v>9.7799999999999994</v>
      </c>
      <c r="X2576" s="2">
        <v>11</v>
      </c>
      <c r="Y2576" s="2">
        <v>8.0500000000000007</v>
      </c>
      <c r="Z2576" s="2">
        <v>0.26910000000000001</v>
      </c>
      <c r="AA2576" s="2">
        <v>0.28552</v>
      </c>
      <c r="AB2576" s="2">
        <v>4.2902994159999999</v>
      </c>
    </row>
    <row r="2577" spans="1:28" x14ac:dyDescent="0.2">
      <c r="A2577" s="17">
        <v>4770</v>
      </c>
      <c r="B2577" s="5" t="s">
        <v>8682</v>
      </c>
      <c r="C2577" s="5" t="s">
        <v>8683</v>
      </c>
      <c r="D2577" s="5"/>
      <c r="E2577" s="5" t="s">
        <v>8684</v>
      </c>
      <c r="F2577" s="10">
        <v>1891</v>
      </c>
      <c r="G2577" s="10" t="s">
        <v>16</v>
      </c>
      <c r="H2577" s="10"/>
      <c r="I2577" s="10">
        <v>1700</v>
      </c>
      <c r="J2577" s="10" t="s">
        <v>17</v>
      </c>
      <c r="K2577" s="10"/>
      <c r="L2577" s="10" t="s">
        <v>22</v>
      </c>
      <c r="M2577" s="11">
        <v>2</v>
      </c>
      <c r="N2577" s="10">
        <v>2</v>
      </c>
      <c r="O2577" s="12" t="s">
        <v>8685</v>
      </c>
      <c r="P2577" s="11">
        <f ca="1">IFERROR(__xludf.DUMMYFUNCTION("COUNTA(SPLIT(Q2577,"" ""))"),153)</f>
        <v>153</v>
      </c>
      <c r="Q2577" s="11">
        <v>3</v>
      </c>
      <c r="R2577" s="11">
        <f ca="1">IFERROR(__xludf.DUMMYFUNCTION("COUNTA(SPLIT($Q2577,CHAR(10),FALSE))"),1)</f>
        <v>1</v>
      </c>
      <c r="S2577" s="2">
        <v>-2.3336465230000001</v>
      </c>
      <c r="T2577" s="2">
        <v>0.55056408599999995</v>
      </c>
      <c r="U2577" s="2">
        <v>37.29</v>
      </c>
      <c r="V2577" s="2">
        <v>20.73</v>
      </c>
      <c r="W2577" s="2">
        <v>24.29</v>
      </c>
      <c r="X2577" s="2">
        <v>16</v>
      </c>
      <c r="Y2577" s="2">
        <v>9.06</v>
      </c>
      <c r="Z2577" s="2">
        <v>0.19158</v>
      </c>
      <c r="AA2577" s="2">
        <v>0.22275</v>
      </c>
      <c r="AB2577" s="2">
        <v>11.31895574</v>
      </c>
    </row>
    <row r="2578" spans="1:28" x14ac:dyDescent="0.2">
      <c r="A2578" s="17">
        <v>4771</v>
      </c>
      <c r="B2578" s="5" t="s">
        <v>8686</v>
      </c>
      <c r="C2578" s="5" t="s">
        <v>8687</v>
      </c>
      <c r="D2578" s="5"/>
      <c r="E2578" s="5" t="s">
        <v>8688</v>
      </c>
      <c r="F2578" s="10">
        <v>1891</v>
      </c>
      <c r="G2578" s="10" t="s">
        <v>68</v>
      </c>
      <c r="H2578" s="10"/>
      <c r="I2578" s="10">
        <v>700</v>
      </c>
      <c r="J2578" s="10" t="s">
        <v>17</v>
      </c>
      <c r="K2578" s="10"/>
      <c r="L2578" s="10" t="s">
        <v>22</v>
      </c>
      <c r="M2578" s="11">
        <v>2</v>
      </c>
      <c r="N2578" s="10">
        <v>2</v>
      </c>
      <c r="O2578" s="12" t="s">
        <v>8689</v>
      </c>
      <c r="P2578" s="11">
        <f ca="1">IFERROR(__xludf.DUMMYFUNCTION("COUNTA(SPLIT(Q2578,"" ""))"),161)</f>
        <v>161</v>
      </c>
      <c r="Q2578" s="11">
        <v>8</v>
      </c>
      <c r="R2578" s="11">
        <f ca="1">IFERROR(__xludf.DUMMYFUNCTION("COUNTA(SPLIT($Q2578,CHAR(10),FALSE))"),1)</f>
        <v>1</v>
      </c>
      <c r="S2578" s="2">
        <v>-0.78571898900000003</v>
      </c>
      <c r="T2578" s="2">
        <v>0.47564082200000002</v>
      </c>
      <c r="U2578" s="2">
        <v>67.819999999999993</v>
      </c>
      <c r="V2578" s="2">
        <v>8.86</v>
      </c>
      <c r="W2578" s="2">
        <v>9.5399999999999991</v>
      </c>
      <c r="X2578" s="2">
        <v>10</v>
      </c>
      <c r="Y2578" s="2">
        <v>6.78</v>
      </c>
      <c r="Z2578" s="2">
        <v>4.929E-2</v>
      </c>
      <c r="AA2578" s="2">
        <v>6.3530000000000003E-2</v>
      </c>
      <c r="AB2578" s="2">
        <v>18.820093660000001</v>
      </c>
    </row>
    <row r="2579" spans="1:28" x14ac:dyDescent="0.2">
      <c r="A2579" s="17">
        <v>4772</v>
      </c>
      <c r="B2579" s="5" t="s">
        <v>8078</v>
      </c>
      <c r="C2579" s="5" t="s">
        <v>8690</v>
      </c>
      <c r="D2579" s="5" t="s">
        <v>2855</v>
      </c>
      <c r="E2579" s="5" t="s">
        <v>8691</v>
      </c>
      <c r="F2579" s="10">
        <v>1891</v>
      </c>
      <c r="G2579" s="10" t="s">
        <v>16</v>
      </c>
      <c r="H2579" s="10"/>
      <c r="I2579" s="10">
        <v>1100</v>
      </c>
      <c r="J2579" s="10" t="s">
        <v>17</v>
      </c>
      <c r="K2579" s="10"/>
      <c r="L2579" s="10" t="s">
        <v>22</v>
      </c>
      <c r="M2579" s="11">
        <v>2</v>
      </c>
      <c r="N2579" s="10">
        <v>1.5</v>
      </c>
      <c r="O2579" s="12" t="s">
        <v>8692</v>
      </c>
      <c r="P2579" s="11">
        <f ca="1">IFERROR(__xludf.DUMMYFUNCTION("COUNTA(SPLIT(Q2579,"" ""))"),193)</f>
        <v>193</v>
      </c>
      <c r="Q2579" s="11">
        <v>6</v>
      </c>
      <c r="R2579" s="11">
        <f ca="1">IFERROR(__xludf.DUMMYFUNCTION("COUNTA(SPLIT($Q2579,CHAR(10),FALSE))"),1)</f>
        <v>1</v>
      </c>
      <c r="S2579" s="2">
        <v>-1.8213971929999999</v>
      </c>
      <c r="T2579" s="2">
        <v>0.464007161</v>
      </c>
      <c r="U2579" s="2">
        <v>46.73</v>
      </c>
      <c r="V2579" s="2">
        <v>14.82</v>
      </c>
      <c r="W2579" s="2">
        <v>16.579999999999998</v>
      </c>
      <c r="X2579" s="2">
        <v>14</v>
      </c>
      <c r="Y2579" s="2">
        <v>8.41</v>
      </c>
      <c r="Z2579" s="2">
        <v>0.17573</v>
      </c>
      <c r="AA2579" s="2">
        <v>0.15631</v>
      </c>
      <c r="AB2579" s="2">
        <v>7.348258349</v>
      </c>
    </row>
    <row r="2580" spans="1:28" x14ac:dyDescent="0.2">
      <c r="A2580" s="17">
        <v>4773</v>
      </c>
      <c r="B2580" s="5" t="s">
        <v>8194</v>
      </c>
      <c r="C2580" s="5" t="s">
        <v>8693</v>
      </c>
      <c r="D2580" s="5" t="s">
        <v>8694</v>
      </c>
      <c r="E2580" s="5" t="s">
        <v>8695</v>
      </c>
      <c r="F2580" s="10">
        <v>1891</v>
      </c>
      <c r="G2580" s="10" t="s">
        <v>16</v>
      </c>
      <c r="H2580" s="10"/>
      <c r="I2580" s="10">
        <v>1300</v>
      </c>
      <c r="J2580" s="10" t="s">
        <v>17</v>
      </c>
      <c r="K2580" s="10"/>
      <c r="L2580" s="10" t="s">
        <v>22</v>
      </c>
      <c r="M2580" s="11">
        <v>2</v>
      </c>
      <c r="N2580" s="10">
        <v>1.5</v>
      </c>
      <c r="O2580" s="12" t="s">
        <v>8696</v>
      </c>
      <c r="P2580" s="11">
        <f ca="1">IFERROR(__xludf.DUMMYFUNCTION("COUNTA(SPLIT(Q2580,"" ""))"),165)</f>
        <v>165</v>
      </c>
      <c r="Q2580" s="11">
        <v>5</v>
      </c>
      <c r="R2580" s="11">
        <f ca="1">IFERROR(__xludf.DUMMYFUNCTION("COUNTA(SPLIT($Q2580,CHAR(10),FALSE))"),2)</f>
        <v>2</v>
      </c>
      <c r="S2580" s="2">
        <v>-2.6014979930000002</v>
      </c>
      <c r="T2580" s="2">
        <v>0.51217094100000005</v>
      </c>
      <c r="U2580" s="2">
        <v>52.37</v>
      </c>
      <c r="V2580" s="2">
        <v>14.25</v>
      </c>
      <c r="W2580" s="2">
        <v>15.78</v>
      </c>
      <c r="X2580" s="2">
        <v>13</v>
      </c>
      <c r="Y2580" s="2">
        <v>8.1300000000000008</v>
      </c>
      <c r="Z2580" s="2">
        <v>0.20968000000000001</v>
      </c>
      <c r="AA2580" s="2">
        <v>0.25198999999999999</v>
      </c>
      <c r="AB2580" s="2">
        <v>6.6078731980000001</v>
      </c>
    </row>
    <row r="2581" spans="1:28" x14ac:dyDescent="0.2">
      <c r="A2581" s="17">
        <v>4776</v>
      </c>
      <c r="B2581" s="5" t="s">
        <v>8531</v>
      </c>
      <c r="C2581" s="5" t="s">
        <v>8697</v>
      </c>
      <c r="D2581" s="5"/>
      <c r="E2581" s="5" t="s">
        <v>8698</v>
      </c>
      <c r="F2581" s="10">
        <v>1891</v>
      </c>
      <c r="G2581" s="10" t="s">
        <v>16</v>
      </c>
      <c r="H2581" s="10"/>
      <c r="I2581" s="10">
        <v>1100</v>
      </c>
      <c r="J2581" s="10" t="s">
        <v>17</v>
      </c>
      <c r="K2581" s="10"/>
      <c r="L2581" s="10" t="s">
        <v>18</v>
      </c>
      <c r="M2581" s="11">
        <v>1</v>
      </c>
      <c r="N2581" s="10">
        <v>1</v>
      </c>
      <c r="O2581" s="12" t="s">
        <v>8699</v>
      </c>
      <c r="P2581" s="11">
        <f ca="1">IFERROR(__xludf.DUMMYFUNCTION("COUNTA(SPLIT(Q2581,"" ""))"),186)</f>
        <v>186</v>
      </c>
      <c r="Q2581" s="11">
        <v>9</v>
      </c>
      <c r="R2581" s="11">
        <f ca="1">IFERROR(__xludf.DUMMYFUNCTION("COUNTA(SPLIT($Q2581,CHAR(10),FALSE))"),5)</f>
        <v>5</v>
      </c>
      <c r="S2581" s="2">
        <v>-1.462983825</v>
      </c>
      <c r="T2581" s="2">
        <v>0.45383657999999999</v>
      </c>
      <c r="U2581" s="2">
        <v>74.150000000000006</v>
      </c>
      <c r="V2581" s="2">
        <v>7.71</v>
      </c>
      <c r="W2581" s="2">
        <v>7.52</v>
      </c>
      <c r="X2581" s="2">
        <v>10</v>
      </c>
      <c r="Y2581" s="2">
        <v>7.29</v>
      </c>
      <c r="Z2581" s="2">
        <v>0.12664</v>
      </c>
      <c r="AA2581" s="2">
        <v>0.11873</v>
      </c>
      <c r="AB2581" s="2">
        <v>14.051679249999999</v>
      </c>
    </row>
    <row r="2582" spans="1:28" x14ac:dyDescent="0.2">
      <c r="A2582" s="17">
        <v>4779</v>
      </c>
      <c r="B2582" s="5" t="s">
        <v>7721</v>
      </c>
      <c r="C2582" s="5" t="s">
        <v>8700</v>
      </c>
      <c r="D2582" s="5" t="s">
        <v>6340</v>
      </c>
      <c r="E2582" s="5" t="s">
        <v>6341</v>
      </c>
      <c r="F2582" s="10">
        <v>1890</v>
      </c>
      <c r="G2582" s="10" t="s">
        <v>16</v>
      </c>
      <c r="H2582" s="10"/>
      <c r="I2582" s="10">
        <v>900</v>
      </c>
      <c r="J2582" s="10" t="s">
        <v>17</v>
      </c>
      <c r="K2582" s="10"/>
      <c r="L2582" s="10" t="s">
        <v>18</v>
      </c>
      <c r="M2582" s="11">
        <v>1</v>
      </c>
      <c r="N2582" s="10">
        <v>1</v>
      </c>
      <c r="O2582" s="12" t="s">
        <v>8701</v>
      </c>
      <c r="P2582" s="11">
        <f ca="1">IFERROR(__xludf.DUMMYFUNCTION("COUNTA(SPLIT(Q2582,"" ""))"),191)</f>
        <v>191</v>
      </c>
      <c r="Q2582" s="11">
        <v>10</v>
      </c>
      <c r="R2582" s="11">
        <f ca="1">IFERROR(__xludf.DUMMYFUNCTION("COUNTA(SPLIT($Q2582,CHAR(10),FALSE))"),1)</f>
        <v>1</v>
      </c>
      <c r="S2582" s="2">
        <v>-1.133677933</v>
      </c>
      <c r="T2582" s="2">
        <v>0.486154366</v>
      </c>
      <c r="U2582" s="2">
        <v>77.150000000000006</v>
      </c>
      <c r="V2582" s="2">
        <v>6.81</v>
      </c>
      <c r="W2582" s="2">
        <v>8.0299999999999994</v>
      </c>
      <c r="X2582" s="2">
        <v>8</v>
      </c>
      <c r="Y2582" s="2">
        <v>6.73</v>
      </c>
      <c r="Z2582" s="2">
        <v>0.20474000000000001</v>
      </c>
      <c r="AA2582" s="2">
        <v>0.20474000000000001</v>
      </c>
      <c r="AB2582" s="2">
        <v>12.256225069999999</v>
      </c>
    </row>
    <row r="2583" spans="1:28" x14ac:dyDescent="0.2">
      <c r="A2583" s="17">
        <v>4781</v>
      </c>
      <c r="B2583" s="5" t="s">
        <v>6845</v>
      </c>
      <c r="C2583" s="5" t="s">
        <v>8702</v>
      </c>
      <c r="D2583" s="5"/>
      <c r="E2583" s="5" t="s">
        <v>8703</v>
      </c>
      <c r="F2583" s="10">
        <v>1890</v>
      </c>
      <c r="G2583" s="10" t="s">
        <v>16</v>
      </c>
      <c r="H2583" s="10"/>
      <c r="I2583" s="10">
        <v>1300</v>
      </c>
      <c r="J2583" s="10" t="s">
        <v>17</v>
      </c>
      <c r="K2583" s="10"/>
      <c r="L2583" s="10" t="s">
        <v>22</v>
      </c>
      <c r="M2583" s="11">
        <v>2</v>
      </c>
      <c r="N2583" s="10">
        <v>1.5</v>
      </c>
      <c r="O2583" s="12" t="s">
        <v>8704</v>
      </c>
      <c r="P2583" s="11">
        <f ca="1">IFERROR(__xludf.DUMMYFUNCTION("COUNTA(SPLIT(Q2583,"" ""))"),168)</f>
        <v>168</v>
      </c>
      <c r="Q2583" s="11">
        <v>7</v>
      </c>
      <c r="R2583" s="11">
        <f ca="1">IFERROR(__xludf.DUMMYFUNCTION("COUNTA(SPLIT($Q2583,CHAR(10),FALSE))"),1)</f>
        <v>1</v>
      </c>
      <c r="S2583" s="2">
        <v>-1.1292228719999999</v>
      </c>
      <c r="T2583" s="2">
        <v>0.47403024900000001</v>
      </c>
      <c r="U2583" s="2">
        <v>66.31</v>
      </c>
      <c r="V2583" s="2">
        <v>10.11</v>
      </c>
      <c r="W2583" s="2">
        <v>10.44</v>
      </c>
      <c r="X2583" s="2">
        <v>10</v>
      </c>
      <c r="Y2583" s="2">
        <v>7.33</v>
      </c>
      <c r="Z2583" s="2">
        <v>0.1706</v>
      </c>
      <c r="AA2583" s="2">
        <v>0.19214000000000001</v>
      </c>
      <c r="AB2583" s="2">
        <v>9.3422981969999999</v>
      </c>
    </row>
    <row r="2584" spans="1:28" x14ac:dyDescent="0.2">
      <c r="A2584" s="17">
        <v>4782</v>
      </c>
      <c r="B2584" s="5" t="s">
        <v>8705</v>
      </c>
      <c r="C2584" s="5" t="s">
        <v>8706</v>
      </c>
      <c r="D2584" s="5" t="s">
        <v>8707</v>
      </c>
      <c r="E2584" s="5" t="s">
        <v>8708</v>
      </c>
      <c r="F2584" s="10">
        <v>1890</v>
      </c>
      <c r="G2584" s="10" t="s">
        <v>16</v>
      </c>
      <c r="H2584" s="10"/>
      <c r="I2584" s="10">
        <v>1100</v>
      </c>
      <c r="J2584" s="10" t="s">
        <v>17</v>
      </c>
      <c r="K2584" s="10"/>
      <c r="L2584" s="10" t="s">
        <v>18</v>
      </c>
      <c r="M2584" s="11">
        <v>1</v>
      </c>
      <c r="N2584" s="10">
        <v>1</v>
      </c>
      <c r="O2584" s="12" t="s">
        <v>8709</v>
      </c>
      <c r="P2584" s="11">
        <f ca="1">IFERROR(__xludf.DUMMYFUNCTION("COUNTA(SPLIT(Q2584,"" ""))"),164)</f>
        <v>164</v>
      </c>
      <c r="Q2584" s="11">
        <v>6</v>
      </c>
      <c r="R2584" s="11">
        <f ca="1">IFERROR(__xludf.DUMMYFUNCTION("COUNTA(SPLIT($Q2584,CHAR(10),FALSE))"),1)</f>
        <v>1</v>
      </c>
      <c r="S2584" s="2">
        <v>-1.858831637</v>
      </c>
      <c r="T2584" s="2">
        <v>0.47323817099999999</v>
      </c>
      <c r="U2584" s="2">
        <v>59.41</v>
      </c>
      <c r="V2584" s="2">
        <v>11.76</v>
      </c>
      <c r="W2584" s="2">
        <v>12.46</v>
      </c>
      <c r="X2584" s="2">
        <v>12</v>
      </c>
      <c r="Y2584" s="2">
        <v>7.4</v>
      </c>
      <c r="Z2584" s="2">
        <v>0.22466</v>
      </c>
      <c r="AA2584" s="2">
        <v>0.2455</v>
      </c>
      <c r="AB2584" s="2">
        <v>16.922772040000002</v>
      </c>
    </row>
    <row r="2585" spans="1:28" x14ac:dyDescent="0.2">
      <c r="A2585" s="17">
        <v>4784</v>
      </c>
      <c r="B2585" s="5" t="s">
        <v>8710</v>
      </c>
      <c r="C2585" s="5" t="s">
        <v>8711</v>
      </c>
      <c r="D2585" s="5" t="s">
        <v>2855</v>
      </c>
      <c r="E2585" s="5" t="s">
        <v>8712</v>
      </c>
      <c r="F2585" s="10">
        <v>1890</v>
      </c>
      <c r="G2585" s="10" t="s">
        <v>68</v>
      </c>
      <c r="H2585" s="10"/>
      <c r="I2585" s="10">
        <v>900</v>
      </c>
      <c r="J2585" s="10" t="s">
        <v>17</v>
      </c>
      <c r="K2585" s="10"/>
      <c r="L2585" s="10" t="s">
        <v>22</v>
      </c>
      <c r="M2585" s="11">
        <v>2</v>
      </c>
      <c r="N2585" s="10">
        <v>1.5</v>
      </c>
      <c r="O2585" s="12" t="s">
        <v>8713</v>
      </c>
      <c r="P2585" s="11">
        <f ca="1">IFERROR(__xludf.DUMMYFUNCTION("COUNTA(SPLIT(Q2585,"" ""))"),193)</f>
        <v>193</v>
      </c>
      <c r="Q2585" s="11">
        <v>8</v>
      </c>
      <c r="R2585" s="11">
        <f ca="1">IFERROR(__xludf.DUMMYFUNCTION("COUNTA(SPLIT($Q2585,CHAR(10),FALSE))"),1)</f>
        <v>1</v>
      </c>
      <c r="S2585" s="2">
        <v>-1.392789957</v>
      </c>
      <c r="T2585" s="2">
        <v>0.47318033900000001</v>
      </c>
      <c r="U2585" s="2">
        <v>73.2</v>
      </c>
      <c r="V2585" s="2">
        <v>8.98</v>
      </c>
      <c r="W2585" s="2">
        <v>10</v>
      </c>
      <c r="X2585" s="2">
        <v>9</v>
      </c>
      <c r="Y2585" s="2">
        <v>6.14</v>
      </c>
      <c r="Z2585" s="2">
        <v>9.4020000000000006E-2</v>
      </c>
      <c r="AA2585" s="2">
        <v>8.9889999999999998E-2</v>
      </c>
      <c r="AB2585" s="2">
        <v>22.647883329999999</v>
      </c>
    </row>
    <row r="2586" spans="1:28" x14ac:dyDescent="0.2">
      <c r="A2586" s="17">
        <v>4786</v>
      </c>
      <c r="B2586" s="5" t="s">
        <v>8714</v>
      </c>
      <c r="C2586" s="5" t="s">
        <v>8715</v>
      </c>
      <c r="D2586" s="5" t="s">
        <v>2855</v>
      </c>
      <c r="E2586" s="5" t="s">
        <v>8716</v>
      </c>
      <c r="F2586" s="10">
        <v>1890</v>
      </c>
      <c r="G2586" s="10" t="s">
        <v>16</v>
      </c>
      <c r="H2586" s="10"/>
      <c r="I2586" s="10">
        <v>1100</v>
      </c>
      <c r="J2586" s="10" t="s">
        <v>17</v>
      </c>
      <c r="K2586" s="10"/>
      <c r="L2586" s="10" t="s">
        <v>22</v>
      </c>
      <c r="M2586" s="11">
        <v>2</v>
      </c>
      <c r="N2586" s="10">
        <v>1.5</v>
      </c>
      <c r="O2586" s="12" t="s">
        <v>8717</v>
      </c>
      <c r="P2586" s="11">
        <f ca="1">IFERROR(__xludf.DUMMYFUNCTION("COUNTA(SPLIT(Q2586,"" ""))"),188)</f>
        <v>188</v>
      </c>
      <c r="Q2586" s="11">
        <v>9</v>
      </c>
      <c r="R2586" s="11">
        <f ca="1">IFERROR(__xludf.DUMMYFUNCTION("COUNTA(SPLIT($Q2586,CHAR(10),FALSE))"),2)</f>
        <v>2</v>
      </c>
      <c r="S2586" s="2">
        <v>-1.700947327</v>
      </c>
      <c r="T2586" s="2">
        <v>0.51693197999999996</v>
      </c>
      <c r="U2586" s="2">
        <v>70.069999999999993</v>
      </c>
      <c r="V2586" s="2">
        <v>8.08</v>
      </c>
      <c r="W2586" s="2">
        <v>9.0399999999999991</v>
      </c>
      <c r="X2586" s="2">
        <v>10</v>
      </c>
      <c r="Y2586" s="2">
        <v>7.03</v>
      </c>
      <c r="Z2586" s="2">
        <v>0.14222000000000001</v>
      </c>
      <c r="AA2586" s="2">
        <v>0.14222000000000001</v>
      </c>
      <c r="AB2586" s="2">
        <v>7.5128935339999998</v>
      </c>
    </row>
    <row r="2587" spans="1:28" x14ac:dyDescent="0.2">
      <c r="A2587" s="17">
        <v>4787</v>
      </c>
      <c r="B2587" s="5" t="s">
        <v>8718</v>
      </c>
      <c r="C2587" s="5" t="s">
        <v>8719</v>
      </c>
      <c r="D2587" s="5" t="s">
        <v>7647</v>
      </c>
      <c r="E2587" s="5" t="s">
        <v>7648</v>
      </c>
      <c r="F2587" s="10">
        <v>1890</v>
      </c>
      <c r="G2587" s="10" t="s">
        <v>16</v>
      </c>
      <c r="H2587" s="10"/>
      <c r="I2587" s="10">
        <v>1300</v>
      </c>
      <c r="J2587" s="10" t="s">
        <v>17</v>
      </c>
      <c r="K2587" s="10"/>
      <c r="L2587" s="10" t="s">
        <v>18</v>
      </c>
      <c r="M2587" s="11">
        <v>1</v>
      </c>
      <c r="N2587" s="10">
        <v>1</v>
      </c>
      <c r="O2587" s="12" t="s">
        <v>8720</v>
      </c>
      <c r="P2587" s="11">
        <f ca="1">IFERROR(__xludf.DUMMYFUNCTION("COUNTA(SPLIT(Q2587,"" ""))"),164)</f>
        <v>164</v>
      </c>
      <c r="Q2587" s="11">
        <v>5</v>
      </c>
      <c r="R2587" s="11">
        <f ca="1">IFERROR(__xludf.DUMMYFUNCTION("COUNTA(SPLIT($Q2587,CHAR(10),FALSE))"),2)</f>
        <v>2</v>
      </c>
      <c r="S2587" s="2">
        <v>-9.0908212000000002E-2</v>
      </c>
      <c r="T2587" s="2">
        <v>0.500606255</v>
      </c>
      <c r="U2587" s="2">
        <v>67.209999999999994</v>
      </c>
      <c r="V2587" s="2">
        <v>12.08</v>
      </c>
      <c r="W2587" s="2">
        <v>15.08</v>
      </c>
      <c r="X2587" s="2">
        <v>7</v>
      </c>
      <c r="Y2587" s="2">
        <v>7.09</v>
      </c>
      <c r="Z2587" s="2">
        <v>0.17566000000000001</v>
      </c>
      <c r="AA2587" s="2">
        <v>0.19844999999999999</v>
      </c>
      <c r="AB2587" s="2">
        <v>5.414370109</v>
      </c>
    </row>
    <row r="2588" spans="1:28" x14ac:dyDescent="0.2">
      <c r="A2588" s="17">
        <v>4788</v>
      </c>
      <c r="B2588" s="5" t="s">
        <v>8721</v>
      </c>
      <c r="C2588" s="5" t="s">
        <v>8722</v>
      </c>
      <c r="D2588" s="5" t="s">
        <v>7220</v>
      </c>
      <c r="E2588" s="5" t="s">
        <v>8723</v>
      </c>
      <c r="F2588" s="10">
        <v>1890</v>
      </c>
      <c r="G2588" s="10" t="s">
        <v>16</v>
      </c>
      <c r="H2588" s="10"/>
      <c r="I2588" s="10">
        <v>1100</v>
      </c>
      <c r="J2588" s="10" t="s">
        <v>17</v>
      </c>
      <c r="K2588" s="10"/>
      <c r="L2588" s="10" t="s">
        <v>22</v>
      </c>
      <c r="M2588" s="11">
        <v>2</v>
      </c>
      <c r="N2588" s="10">
        <v>2</v>
      </c>
      <c r="O2588" s="12" t="s">
        <v>8724</v>
      </c>
      <c r="P2588" s="11">
        <f ca="1">IFERROR(__xludf.DUMMYFUNCTION("COUNTA(SPLIT(Q2588,"" ""))"),194)</f>
        <v>194</v>
      </c>
      <c r="Q2588" s="11">
        <v>8</v>
      </c>
      <c r="R2588" s="11">
        <f ca="1">IFERROR(__xludf.DUMMYFUNCTION("COUNTA(SPLIT($Q2588,CHAR(10),FALSE))"),1)</f>
        <v>1</v>
      </c>
      <c r="S2588" s="2">
        <v>-1.5020675370000001</v>
      </c>
      <c r="T2588" s="2">
        <v>0.46768025400000002</v>
      </c>
      <c r="U2588" s="2">
        <v>71.47</v>
      </c>
      <c r="V2588" s="2">
        <v>9.41</v>
      </c>
      <c r="W2588" s="2">
        <v>11.01</v>
      </c>
      <c r="X2588" s="2">
        <v>8</v>
      </c>
      <c r="Y2588" s="2">
        <v>6.54</v>
      </c>
      <c r="Z2588" s="2">
        <v>0.14058999999999999</v>
      </c>
      <c r="AA2588" s="2">
        <v>0.13211999999999999</v>
      </c>
      <c r="AB2588" s="2">
        <v>7.207857894</v>
      </c>
    </row>
    <row r="2589" spans="1:28" x14ac:dyDescent="0.2">
      <c r="A2589" s="17">
        <v>4789</v>
      </c>
      <c r="B2589" s="5" t="s">
        <v>8725</v>
      </c>
      <c r="C2589" s="5" t="s">
        <v>8726</v>
      </c>
      <c r="D2589" s="5"/>
      <c r="E2589" s="5" t="s">
        <v>8727</v>
      </c>
      <c r="F2589" s="10">
        <v>1890</v>
      </c>
      <c r="G2589" s="10" t="s">
        <v>68</v>
      </c>
      <c r="H2589" s="10"/>
      <c r="I2589" s="10">
        <v>1300</v>
      </c>
      <c r="J2589" s="10" t="s">
        <v>17</v>
      </c>
      <c r="K2589" s="10"/>
      <c r="L2589" s="10" t="s">
        <v>22</v>
      </c>
      <c r="M2589" s="11">
        <v>2</v>
      </c>
      <c r="N2589" s="10">
        <v>1.5</v>
      </c>
      <c r="O2589" s="12" t="s">
        <v>8728</v>
      </c>
      <c r="P2589" s="11">
        <f ca="1">IFERROR(__xludf.DUMMYFUNCTION("COUNTA(SPLIT(Q2589,"" ""))"),168)</f>
        <v>168</v>
      </c>
      <c r="Q2589" s="11">
        <v>7</v>
      </c>
      <c r="R2589" s="11">
        <f ca="1">IFERROR(__xludf.DUMMYFUNCTION("COUNTA(SPLIT($Q2589,CHAR(10),FALSE))"),1)</f>
        <v>1</v>
      </c>
      <c r="S2589" s="2">
        <v>-1.7976813439999999</v>
      </c>
      <c r="T2589" s="2">
        <v>0.481704466</v>
      </c>
      <c r="U2589" s="2">
        <v>59.6</v>
      </c>
      <c r="V2589" s="2">
        <v>10.91</v>
      </c>
      <c r="W2589" s="2">
        <v>11.94</v>
      </c>
      <c r="X2589" s="2">
        <v>12</v>
      </c>
      <c r="Y2589" s="2">
        <v>8.9600000000000009</v>
      </c>
      <c r="Z2589" s="2">
        <v>0.32928000000000002</v>
      </c>
      <c r="AA2589" s="2">
        <v>0.32928000000000002</v>
      </c>
      <c r="AB2589" s="2">
        <v>10.71227021</v>
      </c>
    </row>
    <row r="2590" spans="1:28" x14ac:dyDescent="0.2">
      <c r="A2590" s="17">
        <v>4790</v>
      </c>
      <c r="B2590" s="5" t="s">
        <v>856</v>
      </c>
      <c r="C2590" s="5" t="s">
        <v>8729</v>
      </c>
      <c r="D2590" s="5" t="s">
        <v>2855</v>
      </c>
      <c r="E2590" s="5" t="s">
        <v>8730</v>
      </c>
      <c r="F2590" s="10">
        <v>1890</v>
      </c>
      <c r="G2590" s="10" t="s">
        <v>16</v>
      </c>
      <c r="H2590" s="10"/>
      <c r="I2590" s="10">
        <v>1100</v>
      </c>
      <c r="J2590" s="10" t="s">
        <v>17</v>
      </c>
      <c r="K2590" s="10"/>
      <c r="L2590" s="10" t="s">
        <v>18</v>
      </c>
      <c r="M2590" s="11">
        <v>1</v>
      </c>
      <c r="N2590" s="10">
        <v>1</v>
      </c>
      <c r="O2590" s="12" t="s">
        <v>8731</v>
      </c>
      <c r="P2590" s="11">
        <f ca="1">IFERROR(__xludf.DUMMYFUNCTION("COUNTA(SPLIT(Q2590,"" ""))"),143)</f>
        <v>143</v>
      </c>
      <c r="Q2590" s="11">
        <v>7</v>
      </c>
      <c r="R2590" s="11">
        <f ca="1">IFERROR(__xludf.DUMMYFUNCTION("COUNTA(SPLIT($Q2590,CHAR(10),FALSE))"),5)</f>
        <v>5</v>
      </c>
      <c r="S2590" s="2">
        <v>0.872619755</v>
      </c>
      <c r="T2590" s="2">
        <v>0.51364388400000005</v>
      </c>
      <c r="U2590" s="2">
        <v>79.53</v>
      </c>
      <c r="V2590" s="2">
        <v>8.25</v>
      </c>
      <c r="W2590" s="2">
        <v>8.7200000000000006</v>
      </c>
      <c r="X2590" s="2">
        <v>6</v>
      </c>
      <c r="Y2590" s="2">
        <v>1.86</v>
      </c>
      <c r="Z2590" s="2">
        <v>-0.12447999999999999</v>
      </c>
      <c r="AA2590" s="2">
        <v>-0.10297000000000001</v>
      </c>
      <c r="AB2590" s="2">
        <v>23.319029990000001</v>
      </c>
    </row>
    <row r="2591" spans="1:28" x14ac:dyDescent="0.2">
      <c r="A2591" s="17">
        <v>4791</v>
      </c>
      <c r="B2591" s="5" t="s">
        <v>856</v>
      </c>
      <c r="C2591" s="5" t="s">
        <v>8732</v>
      </c>
      <c r="D2591" s="5" t="s">
        <v>2855</v>
      </c>
      <c r="E2591" s="5" t="s">
        <v>8733</v>
      </c>
      <c r="F2591" s="10">
        <v>1890</v>
      </c>
      <c r="G2591" s="10" t="s">
        <v>16</v>
      </c>
      <c r="H2591" s="10"/>
      <c r="I2591" s="10">
        <v>900</v>
      </c>
      <c r="J2591" s="10" t="s">
        <v>17</v>
      </c>
      <c r="K2591" s="10"/>
      <c r="L2591" s="10" t="s">
        <v>18</v>
      </c>
      <c r="M2591" s="11">
        <v>1</v>
      </c>
      <c r="N2591" s="10">
        <v>1</v>
      </c>
      <c r="O2591" s="12" t="s">
        <v>8734</v>
      </c>
      <c r="P2591" s="11">
        <f ca="1">IFERROR(__xludf.DUMMYFUNCTION("COUNTA(SPLIT(Q2591,"" ""))"),196)</f>
        <v>196</v>
      </c>
      <c r="Q2591" s="11">
        <v>10</v>
      </c>
      <c r="R2591" s="11">
        <f ca="1">IFERROR(__xludf.DUMMYFUNCTION("COUNTA(SPLIT($Q2591,CHAR(10),FALSE))"),2)</f>
        <v>2</v>
      </c>
      <c r="S2591" s="2">
        <v>0.50006223500000002</v>
      </c>
      <c r="T2591" s="2">
        <v>0.51007459899999996</v>
      </c>
      <c r="U2591" s="2">
        <v>93.75</v>
      </c>
      <c r="V2591" s="2">
        <v>4.63</v>
      </c>
      <c r="W2591" s="2">
        <v>5.07</v>
      </c>
      <c r="X2591" s="2">
        <v>0</v>
      </c>
      <c r="Y2591" s="2">
        <v>5.65</v>
      </c>
      <c r="Z2591" s="2">
        <v>2.9149999999999999E-2</v>
      </c>
      <c r="AA2591" s="2">
        <v>2.9149999999999999E-2</v>
      </c>
      <c r="AB2591" s="2">
        <v>20.33467757</v>
      </c>
    </row>
    <row r="2592" spans="1:28" x14ac:dyDescent="0.2">
      <c r="A2592" s="17">
        <v>4792</v>
      </c>
      <c r="B2592" s="5" t="s">
        <v>8078</v>
      </c>
      <c r="C2592" s="5" t="s">
        <v>8735</v>
      </c>
      <c r="D2592" s="5"/>
      <c r="E2592" s="5" t="s">
        <v>8736</v>
      </c>
      <c r="F2592" s="10">
        <v>1890</v>
      </c>
      <c r="G2592" s="10" t="s">
        <v>16</v>
      </c>
      <c r="H2592" s="10"/>
      <c r="I2592" s="10">
        <v>900</v>
      </c>
      <c r="J2592" s="10" t="s">
        <v>17</v>
      </c>
      <c r="K2592" s="10"/>
      <c r="L2592" s="10" t="s">
        <v>18</v>
      </c>
      <c r="M2592" s="11">
        <v>1</v>
      </c>
      <c r="N2592" s="10">
        <v>1</v>
      </c>
      <c r="O2592" s="12" t="s">
        <v>8737</v>
      </c>
      <c r="P2592" s="11">
        <f ca="1">IFERROR(__xludf.DUMMYFUNCTION("COUNTA(SPLIT(Q2592,"" ""))"),188)</f>
        <v>188</v>
      </c>
      <c r="Q2592" s="11">
        <v>14</v>
      </c>
      <c r="R2592" s="11">
        <f ca="1">IFERROR(__xludf.DUMMYFUNCTION("COUNTA(SPLIT($Q2592,CHAR(10),FALSE))"),5)</f>
        <v>5</v>
      </c>
      <c r="S2592" s="2">
        <v>-0.53718665899999996</v>
      </c>
      <c r="T2592" s="2">
        <v>0.434138091</v>
      </c>
      <c r="U2592" s="2">
        <v>79.31</v>
      </c>
      <c r="V2592" s="2">
        <v>5.62</v>
      </c>
      <c r="W2592" s="2">
        <v>4.8600000000000003</v>
      </c>
      <c r="X2592" s="2">
        <v>8</v>
      </c>
      <c r="Y2592" s="2">
        <v>6.77</v>
      </c>
      <c r="Z2592" s="2">
        <v>0.16322</v>
      </c>
      <c r="AA2592" s="2">
        <v>0.15248999999999999</v>
      </c>
      <c r="AB2592" s="2">
        <v>20.050719640000001</v>
      </c>
    </row>
    <row r="2593" spans="1:28" x14ac:dyDescent="0.2">
      <c r="A2593" s="17">
        <v>4793</v>
      </c>
      <c r="B2593" s="5" t="s">
        <v>8738</v>
      </c>
      <c r="C2593" s="5" t="s">
        <v>8739</v>
      </c>
      <c r="D2593" s="5"/>
      <c r="E2593" s="5" t="s">
        <v>8740</v>
      </c>
      <c r="F2593" s="10">
        <v>1890</v>
      </c>
      <c r="G2593" s="10" t="s">
        <v>68</v>
      </c>
      <c r="H2593" s="10"/>
      <c r="I2593" s="10">
        <v>1300</v>
      </c>
      <c r="J2593" s="10" t="s">
        <v>17</v>
      </c>
      <c r="K2593" s="10"/>
      <c r="L2593" s="10" t="s">
        <v>22</v>
      </c>
      <c r="M2593" s="11">
        <v>2</v>
      </c>
      <c r="N2593" s="10">
        <v>1.5</v>
      </c>
      <c r="O2593" s="12" t="s">
        <v>8741</v>
      </c>
      <c r="P2593" s="11">
        <f ca="1">IFERROR(__xludf.DUMMYFUNCTION("COUNTA(SPLIT(Q2593,"" ""))"),166)</f>
        <v>166</v>
      </c>
      <c r="Q2593" s="11">
        <v>4</v>
      </c>
      <c r="R2593" s="11">
        <f ca="1">IFERROR(__xludf.DUMMYFUNCTION("COUNTA(SPLIT($Q2593,CHAR(10),FALSE))"),1)</f>
        <v>1</v>
      </c>
      <c r="S2593" s="2">
        <v>-2.7909301270000002</v>
      </c>
      <c r="T2593" s="2">
        <v>0.48881250799999998</v>
      </c>
      <c r="U2593" s="2">
        <v>58.52</v>
      </c>
      <c r="V2593" s="2">
        <v>12.01</v>
      </c>
      <c r="W2593" s="2">
        <v>14.46</v>
      </c>
      <c r="X2593" s="2">
        <v>12</v>
      </c>
      <c r="Y2593" s="2">
        <v>8.33</v>
      </c>
      <c r="Z2593" s="2">
        <v>0.17954999999999999</v>
      </c>
      <c r="AA2593" s="2">
        <v>0.20226</v>
      </c>
      <c r="AB2593" s="2">
        <v>7.8115744080000002</v>
      </c>
    </row>
    <row r="2594" spans="1:28" x14ac:dyDescent="0.2">
      <c r="A2594" s="17">
        <v>4794</v>
      </c>
      <c r="B2594" s="5" t="s">
        <v>8742</v>
      </c>
      <c r="C2594" s="5" t="s">
        <v>8743</v>
      </c>
      <c r="D2594" s="5" t="s">
        <v>2855</v>
      </c>
      <c r="E2594" s="5" t="s">
        <v>8744</v>
      </c>
      <c r="F2594" s="10">
        <v>1890</v>
      </c>
      <c r="G2594" s="10" t="s">
        <v>68</v>
      </c>
      <c r="H2594" s="10"/>
      <c r="I2594" s="10">
        <v>1300</v>
      </c>
      <c r="J2594" s="10" t="s">
        <v>17</v>
      </c>
      <c r="K2594" s="10"/>
      <c r="L2594" s="10" t="s">
        <v>22</v>
      </c>
      <c r="M2594" s="11">
        <v>2</v>
      </c>
      <c r="N2594" s="10">
        <v>1.5</v>
      </c>
      <c r="O2594" s="12" t="s">
        <v>8745</v>
      </c>
      <c r="P2594" s="11">
        <f ca="1">IFERROR(__xludf.DUMMYFUNCTION("COUNTA(SPLIT(Q2594,"" ""))"),187)</f>
        <v>187</v>
      </c>
      <c r="Q2594" s="11">
        <v>6</v>
      </c>
      <c r="R2594" s="11">
        <f ca="1">IFERROR(__xludf.DUMMYFUNCTION("COUNTA(SPLIT($Q2594,CHAR(10),FALSE))"),1)</f>
        <v>1</v>
      </c>
      <c r="S2594" s="2">
        <v>-1.041841539</v>
      </c>
      <c r="T2594" s="2">
        <v>0.459734164</v>
      </c>
      <c r="U2594" s="2">
        <v>58.89</v>
      </c>
      <c r="V2594" s="2">
        <v>13.08</v>
      </c>
      <c r="W2594" s="2">
        <v>14.9</v>
      </c>
      <c r="X2594" s="2">
        <v>13</v>
      </c>
      <c r="Y2594" s="2">
        <v>8.33</v>
      </c>
      <c r="Z2594" s="2">
        <v>0.22656000000000001</v>
      </c>
      <c r="AA2594" s="2">
        <v>0.24646999999999999</v>
      </c>
      <c r="AB2594" s="2">
        <v>11.19319217</v>
      </c>
    </row>
    <row r="2595" spans="1:28" x14ac:dyDescent="0.2">
      <c r="A2595" s="17">
        <v>4795</v>
      </c>
      <c r="B2595" s="5" t="s">
        <v>7721</v>
      </c>
      <c r="C2595" s="5" t="s">
        <v>8746</v>
      </c>
      <c r="D2595" s="5" t="s">
        <v>2855</v>
      </c>
      <c r="E2595" s="5" t="s">
        <v>8747</v>
      </c>
      <c r="F2595" s="10">
        <v>1889</v>
      </c>
      <c r="G2595" s="10" t="s">
        <v>16</v>
      </c>
      <c r="H2595" s="10"/>
      <c r="I2595" s="10">
        <v>1300</v>
      </c>
      <c r="J2595" s="10" t="s">
        <v>17</v>
      </c>
      <c r="K2595" s="10"/>
      <c r="L2595" s="10" t="s">
        <v>22</v>
      </c>
      <c r="M2595" s="11">
        <v>2</v>
      </c>
      <c r="N2595" s="10">
        <v>1.5</v>
      </c>
      <c r="O2595" s="12" t="s">
        <v>8748</v>
      </c>
      <c r="P2595" s="11">
        <f ca="1">IFERROR(__xludf.DUMMYFUNCTION("COUNTA(SPLIT(Q2595,"" ""))"),199)</f>
        <v>199</v>
      </c>
      <c r="Q2595" s="11">
        <v>7</v>
      </c>
      <c r="R2595" s="11">
        <f ca="1">IFERROR(__xludf.DUMMYFUNCTION("COUNTA(SPLIT($Q2595,CHAR(10),FALSE))"),1)</f>
        <v>1</v>
      </c>
      <c r="S2595" s="2">
        <v>-2.386717295</v>
      </c>
      <c r="T2595" s="2">
        <v>0.51577889099999996</v>
      </c>
      <c r="U2595" s="2">
        <v>49.17</v>
      </c>
      <c r="V2595" s="2">
        <v>13.46</v>
      </c>
      <c r="W2595" s="2">
        <v>15.17</v>
      </c>
      <c r="X2595" s="2">
        <v>13</v>
      </c>
      <c r="Y2595" s="2">
        <v>8.4600000000000009</v>
      </c>
      <c r="Z2595" s="2">
        <v>0.23377000000000001</v>
      </c>
      <c r="AA2595" s="2">
        <v>0.21895999999999999</v>
      </c>
      <c r="AB2595" s="2">
        <v>5.532052298</v>
      </c>
    </row>
    <row r="2596" spans="1:28" x14ac:dyDescent="0.2">
      <c r="A2596" s="17">
        <v>4797</v>
      </c>
      <c r="B2596" s="5" t="s">
        <v>8436</v>
      </c>
      <c r="C2596" s="5" t="s">
        <v>8749</v>
      </c>
      <c r="D2596" s="5" t="s">
        <v>2855</v>
      </c>
      <c r="E2596" s="5" t="s">
        <v>8750</v>
      </c>
      <c r="F2596" s="10">
        <v>1889</v>
      </c>
      <c r="G2596" s="10" t="s">
        <v>16</v>
      </c>
      <c r="H2596" s="10"/>
      <c r="I2596" s="10">
        <v>1100</v>
      </c>
      <c r="J2596" s="10" t="s">
        <v>17</v>
      </c>
      <c r="K2596" s="10"/>
      <c r="L2596" s="10" t="s">
        <v>22</v>
      </c>
      <c r="M2596" s="11">
        <v>2</v>
      </c>
      <c r="N2596" s="10">
        <v>2</v>
      </c>
      <c r="O2596" s="12" t="s">
        <v>8751</v>
      </c>
      <c r="P2596" s="11">
        <f ca="1">IFERROR(__xludf.DUMMYFUNCTION("COUNTA(SPLIT(Q2596,"" ""))"),197)</f>
        <v>197</v>
      </c>
      <c r="Q2596" s="11">
        <v>7</v>
      </c>
      <c r="R2596" s="11">
        <f ca="1">IFERROR(__xludf.DUMMYFUNCTION("COUNTA(SPLIT($Q2596,CHAR(10),FALSE))"),2)</f>
        <v>2</v>
      </c>
      <c r="S2596" s="2">
        <v>-2.709285623</v>
      </c>
      <c r="T2596" s="2">
        <v>0.50327714700000004</v>
      </c>
      <c r="U2596" s="2">
        <v>59.8</v>
      </c>
      <c r="V2596" s="2">
        <v>11.98</v>
      </c>
      <c r="W2596" s="2">
        <v>13.3</v>
      </c>
      <c r="X2596" s="2">
        <v>12</v>
      </c>
      <c r="Y2596" s="2">
        <v>8.06</v>
      </c>
      <c r="Z2596" s="2">
        <v>0.30149999999999999</v>
      </c>
      <c r="AA2596" s="2">
        <v>0.29637000000000002</v>
      </c>
      <c r="AB2596" s="2">
        <v>10.48337995</v>
      </c>
    </row>
    <row r="2597" spans="1:28" x14ac:dyDescent="0.2">
      <c r="A2597" s="17">
        <v>4798</v>
      </c>
      <c r="B2597" s="5" t="s">
        <v>8752</v>
      </c>
      <c r="C2597" s="5" t="s">
        <v>8753</v>
      </c>
      <c r="D2597" s="5"/>
      <c r="E2597" s="5" t="s">
        <v>8754</v>
      </c>
      <c r="F2597" s="10">
        <v>1889</v>
      </c>
      <c r="G2597" s="10" t="s">
        <v>16</v>
      </c>
      <c r="H2597" s="10"/>
      <c r="I2597" s="10">
        <v>1300</v>
      </c>
      <c r="J2597" s="10" t="s">
        <v>17</v>
      </c>
      <c r="K2597" s="10"/>
      <c r="L2597" s="10" t="s">
        <v>22</v>
      </c>
      <c r="M2597" s="11">
        <v>2</v>
      </c>
      <c r="N2597" s="10">
        <v>1.5</v>
      </c>
      <c r="O2597" s="12" t="s">
        <v>8755</v>
      </c>
      <c r="P2597" s="11">
        <f ca="1">IFERROR(__xludf.DUMMYFUNCTION("COUNTA(SPLIT(Q2597,"" ""))"),152)</f>
        <v>152</v>
      </c>
      <c r="Q2597" s="11">
        <v>5</v>
      </c>
      <c r="R2597" s="11">
        <f ca="1">IFERROR(__xludf.DUMMYFUNCTION("COUNTA(SPLIT($Q2597,CHAR(10),FALSE))"),2)</f>
        <v>2</v>
      </c>
      <c r="S2597" s="2">
        <v>-2.7888573839999999</v>
      </c>
      <c r="T2597" s="2">
        <v>0.51735738200000003</v>
      </c>
      <c r="U2597" s="2">
        <v>40.43</v>
      </c>
      <c r="V2597" s="2">
        <v>15.27</v>
      </c>
      <c r="W2597" s="2">
        <v>16.63</v>
      </c>
      <c r="X2597" s="2">
        <v>15</v>
      </c>
      <c r="Y2597" s="2">
        <v>9.16</v>
      </c>
      <c r="Z2597" s="2">
        <v>0.14804</v>
      </c>
      <c r="AA2597" s="2">
        <v>0.17795</v>
      </c>
      <c r="AB2597" s="2">
        <v>8.0514800270000002</v>
      </c>
    </row>
    <row r="2598" spans="1:28" x14ac:dyDescent="0.2">
      <c r="A2598" s="17">
        <v>4801</v>
      </c>
      <c r="B2598" s="5" t="s">
        <v>8756</v>
      </c>
      <c r="C2598" s="5" t="s">
        <v>8757</v>
      </c>
      <c r="D2598" s="5"/>
      <c r="E2598" s="5" t="s">
        <v>8758</v>
      </c>
      <c r="F2598" s="10">
        <v>1889</v>
      </c>
      <c r="G2598" s="10" t="s">
        <v>68</v>
      </c>
      <c r="H2598" s="10"/>
      <c r="I2598" s="10">
        <v>1100</v>
      </c>
      <c r="J2598" s="10" t="s">
        <v>17</v>
      </c>
      <c r="K2598" s="10"/>
      <c r="L2598" s="10" t="s">
        <v>18</v>
      </c>
      <c r="M2598" s="11">
        <v>1</v>
      </c>
      <c r="N2598" s="10">
        <v>1</v>
      </c>
      <c r="O2598" s="12" t="s">
        <v>8759</v>
      </c>
      <c r="P2598" s="11">
        <f ca="1">IFERROR(__xludf.DUMMYFUNCTION("COUNTA(SPLIT(Q2598,"" ""))"),142)</f>
        <v>142</v>
      </c>
      <c r="Q2598" s="11">
        <v>8</v>
      </c>
      <c r="R2598" s="11">
        <f ca="1">IFERROR(__xludf.DUMMYFUNCTION("COUNTA(SPLIT($Q2598,CHAR(10),FALSE))"),1)</f>
        <v>1</v>
      </c>
      <c r="S2598" s="2">
        <v>4.9295932000000001E-2</v>
      </c>
      <c r="T2598" s="2">
        <v>0.463219037</v>
      </c>
      <c r="U2598" s="2">
        <v>58.31</v>
      </c>
      <c r="V2598" s="2">
        <v>10.199999999999999</v>
      </c>
      <c r="W2598" s="2">
        <v>11.73</v>
      </c>
      <c r="X2598" s="2">
        <v>11</v>
      </c>
      <c r="Y2598" s="2">
        <v>9.6199999999999992</v>
      </c>
      <c r="Z2598" s="2">
        <v>9.3049999999999994E-2</v>
      </c>
      <c r="AA2598" s="2">
        <v>0.1016</v>
      </c>
      <c r="AB2598" s="2">
        <v>11.58739971</v>
      </c>
    </row>
    <row r="2599" spans="1:28" x14ac:dyDescent="0.2">
      <c r="A2599" s="17">
        <v>4802</v>
      </c>
      <c r="B2599" s="5" t="s">
        <v>6442</v>
      </c>
      <c r="C2599" s="5" t="s">
        <v>8760</v>
      </c>
      <c r="D2599" s="5"/>
      <c r="E2599" s="5" t="s">
        <v>8761</v>
      </c>
      <c r="F2599" s="10">
        <v>1889</v>
      </c>
      <c r="G2599" s="10" t="s">
        <v>68</v>
      </c>
      <c r="H2599" s="10"/>
      <c r="I2599" s="10">
        <v>1100</v>
      </c>
      <c r="J2599" s="10" t="s">
        <v>17</v>
      </c>
      <c r="K2599" s="10"/>
      <c r="L2599" s="10" t="s">
        <v>22</v>
      </c>
      <c r="M2599" s="11">
        <v>2</v>
      </c>
      <c r="N2599" s="10">
        <v>1.5</v>
      </c>
      <c r="O2599" s="12" t="s">
        <v>8762</v>
      </c>
      <c r="P2599" s="11">
        <f ca="1">IFERROR(__xludf.DUMMYFUNCTION("COUNTA(SPLIT(Q2599,"" ""))"),186)</f>
        <v>186</v>
      </c>
      <c r="Q2599" s="11">
        <v>11</v>
      </c>
      <c r="R2599" s="11">
        <f ca="1">IFERROR(__xludf.DUMMYFUNCTION("COUNTA(SPLIT($Q2599,CHAR(10),FALSE))"),1)</f>
        <v>1</v>
      </c>
      <c r="S2599" s="2">
        <v>-2.314187741</v>
      </c>
      <c r="T2599" s="2">
        <v>0.493488286</v>
      </c>
      <c r="U2599" s="2">
        <v>70.959999999999994</v>
      </c>
      <c r="V2599" s="2">
        <v>7.56</v>
      </c>
      <c r="W2599" s="2">
        <v>7.73</v>
      </c>
      <c r="X2599" s="2">
        <v>9</v>
      </c>
      <c r="Y2599" s="2">
        <v>7.7</v>
      </c>
      <c r="Z2599" s="2">
        <v>0.10138</v>
      </c>
      <c r="AA2599" s="2">
        <v>8.9870000000000005E-2</v>
      </c>
      <c r="AB2599" s="2">
        <v>14.517111330000001</v>
      </c>
    </row>
    <row r="2600" spans="1:28" x14ac:dyDescent="0.2">
      <c r="A2600" s="17">
        <v>4803</v>
      </c>
      <c r="B2600" s="5" t="s">
        <v>6450</v>
      </c>
      <c r="C2600" s="5" t="s">
        <v>1104</v>
      </c>
      <c r="D2600" s="5"/>
      <c r="E2600" s="5" t="s">
        <v>8761</v>
      </c>
      <c r="F2600" s="10">
        <v>1889</v>
      </c>
      <c r="G2600" s="10" t="s">
        <v>68</v>
      </c>
      <c r="H2600" s="10"/>
      <c r="I2600" s="10">
        <v>1300</v>
      </c>
      <c r="J2600" s="10" t="s">
        <v>17</v>
      </c>
      <c r="K2600" s="10"/>
      <c r="L2600" s="10" t="s">
        <v>18</v>
      </c>
      <c r="M2600" s="11">
        <v>1</v>
      </c>
      <c r="N2600" s="10">
        <v>1</v>
      </c>
      <c r="O2600" s="12" t="s">
        <v>8763</v>
      </c>
      <c r="P2600" s="11">
        <f ca="1">IFERROR(__xludf.DUMMYFUNCTION("COUNTA(SPLIT(Q2600,"" ""))"),191)</f>
        <v>191</v>
      </c>
      <c r="Q2600" s="11">
        <v>8</v>
      </c>
      <c r="R2600" s="11">
        <f ca="1">IFERROR(__xludf.DUMMYFUNCTION("COUNTA(SPLIT($Q2600,CHAR(10),FALSE))"),2)</f>
        <v>2</v>
      </c>
      <c r="S2600" s="2">
        <v>-2.6490236299999999</v>
      </c>
      <c r="T2600" s="2">
        <v>0.51289551600000005</v>
      </c>
      <c r="U2600" s="2">
        <v>51.61</v>
      </c>
      <c r="V2600" s="2">
        <v>12.02</v>
      </c>
      <c r="W2600" s="2">
        <v>11.44</v>
      </c>
      <c r="X2600" s="2">
        <v>13</v>
      </c>
      <c r="Y2600" s="2">
        <v>8.4499999999999993</v>
      </c>
      <c r="Z2600" s="2">
        <v>0.2344</v>
      </c>
      <c r="AA2600" s="2">
        <v>0.21254000000000001</v>
      </c>
      <c r="AB2600" s="2">
        <v>13.46253209</v>
      </c>
    </row>
    <row r="2601" spans="1:28" x14ac:dyDescent="0.2">
      <c r="A2601" s="17">
        <v>4804</v>
      </c>
      <c r="B2601" s="5" t="s">
        <v>6450</v>
      </c>
      <c r="C2601" s="5" t="s">
        <v>8764</v>
      </c>
      <c r="D2601" s="5"/>
      <c r="E2601" s="5" t="s">
        <v>8765</v>
      </c>
      <c r="F2601" s="10">
        <v>1889</v>
      </c>
      <c r="G2601" s="10" t="s">
        <v>68</v>
      </c>
      <c r="H2601" s="10"/>
      <c r="I2601" s="10">
        <v>900</v>
      </c>
      <c r="J2601" s="10" t="s">
        <v>17</v>
      </c>
      <c r="K2601" s="10"/>
      <c r="L2601" s="10" t="s">
        <v>18</v>
      </c>
      <c r="M2601" s="11">
        <v>1</v>
      </c>
      <c r="N2601" s="10">
        <v>1</v>
      </c>
      <c r="O2601" s="12" t="s">
        <v>8766</v>
      </c>
      <c r="P2601" s="11">
        <f ca="1">IFERROR(__xludf.DUMMYFUNCTION("COUNTA(SPLIT(Q2601,"" ""))"),170)</f>
        <v>170</v>
      </c>
      <c r="Q2601" s="11">
        <v>14</v>
      </c>
      <c r="R2601" s="11">
        <f ca="1">IFERROR(__xludf.DUMMYFUNCTION("COUNTA(SPLIT($Q2601,CHAR(10),FALSE))"),1)</f>
        <v>1</v>
      </c>
      <c r="S2601" s="2">
        <v>-1.7803047970000001</v>
      </c>
      <c r="T2601" s="2">
        <v>0.52180734100000004</v>
      </c>
      <c r="U2601" s="2">
        <v>75.849999999999994</v>
      </c>
      <c r="V2601" s="2">
        <v>5.97</v>
      </c>
      <c r="W2601" s="2">
        <v>5.76</v>
      </c>
      <c r="X2601" s="2">
        <v>8</v>
      </c>
      <c r="Y2601" s="2">
        <v>7.51</v>
      </c>
      <c r="Z2601" s="2">
        <v>0.22461999999999999</v>
      </c>
      <c r="AA2601" s="2">
        <v>0.22781000000000001</v>
      </c>
      <c r="AB2601" s="2">
        <v>13.86966073</v>
      </c>
    </row>
    <row r="2602" spans="1:28" x14ac:dyDescent="0.2">
      <c r="A2602" s="17">
        <v>4806</v>
      </c>
      <c r="B2602" s="5" t="s">
        <v>8767</v>
      </c>
      <c r="C2602" s="5" t="s">
        <v>8768</v>
      </c>
      <c r="D2602" s="5" t="s">
        <v>7772</v>
      </c>
      <c r="E2602" s="5" t="s">
        <v>7773</v>
      </c>
      <c r="F2602" s="10">
        <v>1889</v>
      </c>
      <c r="G2602" s="10" t="s">
        <v>16</v>
      </c>
      <c r="H2602" s="10"/>
      <c r="I2602" s="10">
        <v>1100</v>
      </c>
      <c r="J2602" s="10" t="s">
        <v>17</v>
      </c>
      <c r="K2602" s="10"/>
      <c r="L2602" s="10" t="s">
        <v>22</v>
      </c>
      <c r="M2602" s="11">
        <v>2</v>
      </c>
      <c r="N2602" s="10">
        <v>1.5</v>
      </c>
      <c r="O2602" s="12" t="s">
        <v>8769</v>
      </c>
      <c r="P2602" s="11">
        <f ca="1">IFERROR(__xludf.DUMMYFUNCTION("COUNTA(SPLIT(Q2602,"" ""))"),195)</f>
        <v>195</v>
      </c>
      <c r="Q2602" s="11">
        <v>11</v>
      </c>
      <c r="R2602" s="11">
        <f ca="1">IFERROR(__xludf.DUMMYFUNCTION("COUNTA(SPLIT($Q2602,CHAR(10),FALSE))"),5)</f>
        <v>5</v>
      </c>
      <c r="S2602" s="2">
        <v>-2.077198052</v>
      </c>
      <c r="T2602" s="2">
        <v>0.48584264300000002</v>
      </c>
      <c r="U2602" s="2">
        <v>73.5</v>
      </c>
      <c r="V2602" s="2">
        <v>7.59</v>
      </c>
      <c r="W2602" s="2">
        <v>7.45</v>
      </c>
      <c r="X2602" s="2">
        <v>8</v>
      </c>
      <c r="Y2602" s="2">
        <v>6.81</v>
      </c>
      <c r="Z2602" s="2">
        <v>7.4569999999999997E-2</v>
      </c>
      <c r="AA2602" s="2">
        <v>4.6240000000000003E-2</v>
      </c>
      <c r="AB2602" s="2">
        <v>18.574864720000001</v>
      </c>
    </row>
    <row r="2603" spans="1:28" x14ac:dyDescent="0.2">
      <c r="A2603" s="17">
        <v>4808</v>
      </c>
      <c r="B2603" s="5" t="s">
        <v>1216</v>
      </c>
      <c r="C2603" s="5" t="s">
        <v>8770</v>
      </c>
      <c r="D2603" s="5" t="s">
        <v>2855</v>
      </c>
      <c r="E2603" s="5" t="s">
        <v>8771</v>
      </c>
      <c r="F2603" s="10">
        <v>1888</v>
      </c>
      <c r="G2603" s="10" t="s">
        <v>16</v>
      </c>
      <c r="H2603" s="10"/>
      <c r="I2603" s="10">
        <v>500</v>
      </c>
      <c r="J2603" s="10" t="s">
        <v>17</v>
      </c>
      <c r="K2603" s="10"/>
      <c r="L2603" s="10" t="s">
        <v>18</v>
      </c>
      <c r="M2603" s="11">
        <v>1</v>
      </c>
      <c r="N2603" s="10">
        <v>1</v>
      </c>
      <c r="O2603" s="12" t="s">
        <v>8772</v>
      </c>
      <c r="P2603" s="11">
        <f ca="1">IFERROR(__xludf.DUMMYFUNCTION("COUNTA(SPLIT(Q2603,"" ""))"),188)</f>
        <v>188</v>
      </c>
      <c r="Q2603" s="11">
        <v>14</v>
      </c>
      <c r="R2603" s="11">
        <f ca="1">IFERROR(__xludf.DUMMYFUNCTION("COUNTA(SPLIT($Q2603,CHAR(10),FALSE))"),6)</f>
        <v>6</v>
      </c>
      <c r="S2603" s="2">
        <v>-0.107939666</v>
      </c>
      <c r="T2603" s="2">
        <v>0.50036885600000003</v>
      </c>
      <c r="U2603" s="2">
        <v>90.23</v>
      </c>
      <c r="V2603" s="2">
        <v>4.0599999999999996</v>
      </c>
      <c r="W2603" s="2">
        <v>3.11</v>
      </c>
      <c r="X2603" s="2">
        <v>7</v>
      </c>
      <c r="Y2603" s="2">
        <v>5.39</v>
      </c>
      <c r="Z2603" s="2">
        <v>2.5680000000000001E-2</v>
      </c>
      <c r="AA2603" s="2">
        <v>2.3290000000000002E-2</v>
      </c>
      <c r="AB2603" s="2">
        <v>29.968423049999998</v>
      </c>
    </row>
    <row r="2604" spans="1:28" x14ac:dyDescent="0.2">
      <c r="A2604" s="17">
        <v>4809</v>
      </c>
      <c r="B2604" s="5" t="s">
        <v>1216</v>
      </c>
      <c r="C2604" s="5" t="s">
        <v>8773</v>
      </c>
      <c r="D2604" s="5" t="s">
        <v>2855</v>
      </c>
      <c r="E2604" s="5" t="s">
        <v>8774</v>
      </c>
      <c r="F2604" s="10">
        <v>1888</v>
      </c>
      <c r="G2604" s="10" t="s">
        <v>16</v>
      </c>
      <c r="H2604" s="10"/>
      <c r="I2604" s="10">
        <v>900</v>
      </c>
      <c r="J2604" s="10" t="s">
        <v>17</v>
      </c>
      <c r="K2604" s="10"/>
      <c r="L2604" s="10" t="s">
        <v>18</v>
      </c>
      <c r="M2604" s="11">
        <v>1</v>
      </c>
      <c r="N2604" s="10">
        <v>1</v>
      </c>
      <c r="O2604" s="12" t="s">
        <v>8775</v>
      </c>
      <c r="P2604" s="11">
        <f ca="1">IFERROR(__xludf.DUMMYFUNCTION("COUNTA(SPLIT(Q2604,"" ""))"),191)</f>
        <v>191</v>
      </c>
      <c r="Q2604" s="11">
        <v>10</v>
      </c>
      <c r="R2604" s="11">
        <f ca="1">IFERROR(__xludf.DUMMYFUNCTION("COUNTA(SPLIT($Q2604,CHAR(10),FALSE))"),4)</f>
        <v>4</v>
      </c>
      <c r="S2604" s="2">
        <v>-0.35986687699999997</v>
      </c>
      <c r="T2604" s="2">
        <v>0.45581325299999997</v>
      </c>
      <c r="U2604" s="2">
        <v>81.17</v>
      </c>
      <c r="V2604" s="2">
        <v>7.29</v>
      </c>
      <c r="W2604" s="2">
        <v>7.65</v>
      </c>
      <c r="X2604" s="2">
        <v>8</v>
      </c>
      <c r="Y2604" s="2">
        <v>1.8</v>
      </c>
      <c r="Z2604" s="2">
        <v>6.5430000000000002E-2</v>
      </c>
      <c r="AA2604" s="2">
        <v>7.5969999999999996E-2</v>
      </c>
      <c r="AB2604" s="2">
        <v>19.93158403</v>
      </c>
    </row>
    <row r="2605" spans="1:28" x14ac:dyDescent="0.2">
      <c r="A2605" s="17">
        <v>4810</v>
      </c>
      <c r="B2605" s="5" t="s">
        <v>1216</v>
      </c>
      <c r="C2605" s="5" t="s">
        <v>8776</v>
      </c>
      <c r="D2605" s="5" t="s">
        <v>2855</v>
      </c>
      <c r="E2605" s="5" t="s">
        <v>8777</v>
      </c>
      <c r="F2605" s="10">
        <v>1888</v>
      </c>
      <c r="G2605" s="10" t="s">
        <v>16</v>
      </c>
      <c r="H2605" s="10"/>
      <c r="I2605" s="10">
        <v>900</v>
      </c>
      <c r="J2605" s="10" t="s">
        <v>17</v>
      </c>
      <c r="K2605" s="10"/>
      <c r="L2605" s="10" t="s">
        <v>22</v>
      </c>
      <c r="M2605" s="11">
        <v>2</v>
      </c>
      <c r="N2605" s="10">
        <v>1.5</v>
      </c>
      <c r="O2605" s="12" t="s">
        <v>8778</v>
      </c>
      <c r="P2605" s="11">
        <f ca="1">IFERROR(__xludf.DUMMYFUNCTION("COUNTA(SPLIT(Q2605,"" ""))"),193)</f>
        <v>193</v>
      </c>
      <c r="Q2605" s="11">
        <v>12</v>
      </c>
      <c r="R2605" s="11">
        <f ca="1">IFERROR(__xludf.DUMMYFUNCTION("COUNTA(SPLIT($Q2605,CHAR(10),FALSE))"),5)</f>
        <v>5</v>
      </c>
      <c r="S2605" s="2">
        <v>-0.46031654599999999</v>
      </c>
      <c r="T2605" s="2">
        <v>0.49465650700000002</v>
      </c>
      <c r="U2605" s="2">
        <v>92.69</v>
      </c>
      <c r="V2605" s="2">
        <v>4.41</v>
      </c>
      <c r="W2605" s="2">
        <v>4.3899999999999997</v>
      </c>
      <c r="X2605" s="2">
        <v>5</v>
      </c>
      <c r="Y2605" s="2">
        <v>5.57</v>
      </c>
      <c r="Z2605" s="2">
        <v>5.228E-2</v>
      </c>
      <c r="AA2605" s="2">
        <v>4.8669999999999998E-2</v>
      </c>
      <c r="AB2605" s="2">
        <v>24.398750639999999</v>
      </c>
    </row>
    <row r="2606" spans="1:28" x14ac:dyDescent="0.2">
      <c r="A2606" s="17">
        <v>4811</v>
      </c>
      <c r="B2606" s="5" t="s">
        <v>8779</v>
      </c>
      <c r="C2606" s="5" t="s">
        <v>8780</v>
      </c>
      <c r="D2606" s="5"/>
      <c r="E2606" s="5" t="s">
        <v>8781</v>
      </c>
      <c r="F2606" s="10">
        <v>1888</v>
      </c>
      <c r="G2606" s="10" t="s">
        <v>16</v>
      </c>
      <c r="H2606" s="10"/>
      <c r="I2606" s="10">
        <v>1300</v>
      </c>
      <c r="J2606" s="10" t="s">
        <v>17</v>
      </c>
      <c r="K2606" s="10"/>
      <c r="L2606" s="10" t="s">
        <v>22</v>
      </c>
      <c r="M2606" s="11">
        <v>2</v>
      </c>
      <c r="N2606" s="10">
        <v>2</v>
      </c>
      <c r="O2606" s="12" t="s">
        <v>8782</v>
      </c>
      <c r="P2606" s="11">
        <f ca="1">IFERROR(__xludf.DUMMYFUNCTION("COUNTA(SPLIT(Q2606,"" ""))"),150)</f>
        <v>150</v>
      </c>
      <c r="Q2606" s="11">
        <v>5</v>
      </c>
      <c r="R2606" s="11">
        <f ca="1">IFERROR(__xludf.DUMMYFUNCTION("COUNTA(SPLIT($Q2606,CHAR(10),FALSE))"),2)</f>
        <v>2</v>
      </c>
      <c r="S2606" s="2">
        <v>-0.93765905299999996</v>
      </c>
      <c r="T2606" s="2">
        <v>0.45686102899999997</v>
      </c>
      <c r="U2606" s="2">
        <v>59.09</v>
      </c>
      <c r="V2606" s="2">
        <v>12.52</v>
      </c>
      <c r="W2606" s="2">
        <v>14.07</v>
      </c>
      <c r="X2606" s="2">
        <v>12</v>
      </c>
      <c r="Y2606" s="2">
        <v>7.96</v>
      </c>
      <c r="Z2606" s="2">
        <v>0.19719</v>
      </c>
      <c r="AA2606" s="2">
        <v>0.21601000000000001</v>
      </c>
      <c r="AB2606" s="2">
        <v>14.13198626</v>
      </c>
    </row>
    <row r="2607" spans="1:28" x14ac:dyDescent="0.2">
      <c r="A2607" s="17">
        <v>4812</v>
      </c>
      <c r="B2607" s="5" t="s">
        <v>8783</v>
      </c>
      <c r="C2607" s="5" t="s">
        <v>8784</v>
      </c>
      <c r="D2607" s="5"/>
      <c r="E2607" s="5" t="s">
        <v>8785</v>
      </c>
      <c r="F2607" s="10">
        <v>1888</v>
      </c>
      <c r="G2607" s="10" t="s">
        <v>68</v>
      </c>
      <c r="H2607" s="10"/>
      <c r="I2607" s="10">
        <v>1300</v>
      </c>
      <c r="J2607" s="10" t="s">
        <v>17</v>
      </c>
      <c r="K2607" s="10"/>
      <c r="L2607" s="10" t="s">
        <v>18</v>
      </c>
      <c r="M2607" s="11">
        <v>1</v>
      </c>
      <c r="N2607" s="10">
        <v>1</v>
      </c>
      <c r="O2607" s="12" t="s">
        <v>8786</v>
      </c>
      <c r="P2607" s="11">
        <f ca="1">IFERROR(__xludf.DUMMYFUNCTION("COUNTA(SPLIT(Q2607,"" ""))"),187)</f>
        <v>187</v>
      </c>
      <c r="Q2607" s="11">
        <v>3</v>
      </c>
      <c r="R2607" s="11">
        <f ca="1">IFERROR(__xludf.DUMMYFUNCTION("COUNTA(SPLIT($Q2607,CHAR(10),FALSE))"),1)</f>
        <v>1</v>
      </c>
      <c r="S2607" s="2">
        <v>-2.498319113</v>
      </c>
      <c r="T2607" s="2">
        <v>0.52126436399999998</v>
      </c>
      <c r="U2607" s="2">
        <v>16.89</v>
      </c>
      <c r="V2607" s="2">
        <v>26.39</v>
      </c>
      <c r="W2607" s="2">
        <v>32.07</v>
      </c>
      <c r="X2607" s="2">
        <v>18</v>
      </c>
      <c r="Y2607" s="2">
        <v>10.7</v>
      </c>
      <c r="Z2607" s="2">
        <v>0.2898</v>
      </c>
      <c r="AA2607" s="2">
        <v>0.29469000000000001</v>
      </c>
      <c r="AB2607" s="2">
        <v>13.38079918</v>
      </c>
    </row>
    <row r="2608" spans="1:28" x14ac:dyDescent="0.2">
      <c r="A2608" s="17">
        <v>4813</v>
      </c>
      <c r="B2608" s="5" t="s">
        <v>520</v>
      </c>
      <c r="C2608" s="5" t="s">
        <v>8787</v>
      </c>
      <c r="D2608" s="5" t="s">
        <v>7772</v>
      </c>
      <c r="E2608" s="5" t="s">
        <v>7773</v>
      </c>
      <c r="F2608" s="10">
        <v>1888</v>
      </c>
      <c r="G2608" s="10" t="s">
        <v>16</v>
      </c>
      <c r="H2608" s="10"/>
      <c r="I2608" s="10">
        <v>1100</v>
      </c>
      <c r="J2608" s="10" t="s">
        <v>17</v>
      </c>
      <c r="K2608" s="10"/>
      <c r="L2608" s="10" t="s">
        <v>18</v>
      </c>
      <c r="M2608" s="11">
        <v>1</v>
      </c>
      <c r="N2608" s="10">
        <v>1</v>
      </c>
      <c r="O2608" s="12" t="s">
        <v>8788</v>
      </c>
      <c r="P2608" s="11">
        <f ca="1">IFERROR(__xludf.DUMMYFUNCTION("COUNTA(SPLIT(Q2608,"" ""))"),187)</f>
        <v>187</v>
      </c>
      <c r="Q2608" s="11">
        <v>9</v>
      </c>
      <c r="R2608" s="11">
        <f ca="1">IFERROR(__xludf.DUMMYFUNCTION("COUNTA(SPLIT($Q2608,CHAR(10),FALSE))"),6)</f>
        <v>6</v>
      </c>
      <c r="S2608" s="2">
        <v>-1.871824065</v>
      </c>
      <c r="T2608" s="2">
        <v>0.45557727999999997</v>
      </c>
      <c r="U2608" s="2">
        <v>73.7</v>
      </c>
      <c r="V2608" s="2">
        <v>8.2799999999999994</v>
      </c>
      <c r="W2608" s="2">
        <v>9.39</v>
      </c>
      <c r="X2608" s="2">
        <v>8</v>
      </c>
      <c r="Y2608" s="2">
        <v>6.83</v>
      </c>
      <c r="Z2608" s="2">
        <v>0.17266999999999999</v>
      </c>
      <c r="AA2608" s="2">
        <v>0.17108999999999999</v>
      </c>
      <c r="AB2608" s="2">
        <v>16.356100999999999</v>
      </c>
    </row>
    <row r="2609" spans="1:28" ht="16" customHeight="1" x14ac:dyDescent="0.2">
      <c r="A2609" s="17">
        <v>4814</v>
      </c>
      <c r="B2609" s="5" t="s">
        <v>8078</v>
      </c>
      <c r="C2609" s="5" t="s">
        <v>8789</v>
      </c>
      <c r="D2609" s="5" t="s">
        <v>8790</v>
      </c>
      <c r="E2609" s="5" t="s">
        <v>8791</v>
      </c>
      <c r="F2609" s="10">
        <v>1888</v>
      </c>
      <c r="G2609" s="10" t="s">
        <v>16</v>
      </c>
      <c r="H2609" s="10"/>
      <c r="I2609" s="10">
        <v>900</v>
      </c>
      <c r="J2609" s="10" t="s">
        <v>17</v>
      </c>
      <c r="K2609" s="10"/>
      <c r="L2609" s="10" t="s">
        <v>22</v>
      </c>
      <c r="M2609" s="11">
        <v>2</v>
      </c>
      <c r="N2609" s="10">
        <v>2</v>
      </c>
      <c r="O2609" s="12" t="s">
        <v>8792</v>
      </c>
      <c r="P2609" s="11">
        <f ca="1">IFERROR(__xludf.DUMMYFUNCTION("COUNTA(SPLIT(Q2609,"" ""))"),158)</f>
        <v>158</v>
      </c>
      <c r="Q2609" s="11">
        <v>9</v>
      </c>
      <c r="R2609" s="11">
        <f ca="1">IFERROR(__xludf.DUMMYFUNCTION("COUNTA(SPLIT($Q2609,CHAR(10),FALSE))"),3)</f>
        <v>3</v>
      </c>
      <c r="S2609" s="2">
        <v>-0.74019180699999998</v>
      </c>
      <c r="T2609" s="2">
        <v>0.50241860400000005</v>
      </c>
      <c r="U2609" s="2">
        <v>80.260000000000005</v>
      </c>
      <c r="V2609" s="2">
        <v>7.03</v>
      </c>
      <c r="W2609" s="2">
        <v>7.47</v>
      </c>
      <c r="X2609" s="2">
        <v>7</v>
      </c>
      <c r="Y2609" s="2">
        <v>6.31</v>
      </c>
      <c r="Z2609" s="2">
        <v>-1.9179999999999999E-2</v>
      </c>
      <c r="AA2609" s="19">
        <v>-5.0000000000000002E-5</v>
      </c>
      <c r="AB2609" s="2">
        <v>15.627578140000001</v>
      </c>
    </row>
    <row r="2610" spans="1:28" x14ac:dyDescent="0.2">
      <c r="A2610" s="17">
        <v>4815</v>
      </c>
      <c r="B2610" s="5" t="s">
        <v>8078</v>
      </c>
      <c r="C2610" s="5" t="s">
        <v>8793</v>
      </c>
      <c r="D2610" s="5" t="s">
        <v>8790</v>
      </c>
      <c r="E2610" s="5" t="s">
        <v>8791</v>
      </c>
      <c r="F2610" s="10">
        <v>1888</v>
      </c>
      <c r="G2610" s="10" t="s">
        <v>16</v>
      </c>
      <c r="H2610" s="10"/>
      <c r="I2610" s="10">
        <v>900</v>
      </c>
      <c r="J2610" s="10" t="s">
        <v>17</v>
      </c>
      <c r="K2610" s="10"/>
      <c r="L2610" s="10" t="s">
        <v>18</v>
      </c>
      <c r="M2610" s="11">
        <v>1</v>
      </c>
      <c r="N2610" s="10">
        <v>1</v>
      </c>
      <c r="O2610" s="12" t="s">
        <v>8794</v>
      </c>
      <c r="P2610" s="11">
        <f ca="1">IFERROR(__xludf.DUMMYFUNCTION("COUNTA(SPLIT(Q2610,"" ""))"),147)</f>
        <v>147</v>
      </c>
      <c r="Q2610" s="11">
        <v>8</v>
      </c>
      <c r="R2610" s="11">
        <f ca="1">IFERROR(__xludf.DUMMYFUNCTION("COUNTA(SPLIT($Q2610,CHAR(10),FALSE))"),3)</f>
        <v>3</v>
      </c>
      <c r="S2610" s="2">
        <v>-1.105049819</v>
      </c>
      <c r="T2610" s="2">
        <v>0.48348812499999999</v>
      </c>
      <c r="U2610" s="2">
        <v>89.54</v>
      </c>
      <c r="V2610" s="2">
        <v>4.5199999999999996</v>
      </c>
      <c r="W2610" s="2">
        <v>4.46</v>
      </c>
      <c r="X2610" s="2">
        <v>7</v>
      </c>
      <c r="Y2610" s="2">
        <v>5.33</v>
      </c>
      <c r="Z2610" s="2">
        <v>0.10385</v>
      </c>
      <c r="AA2610" s="2">
        <v>0.13535</v>
      </c>
      <c r="AB2610" s="2">
        <v>15.426020380000001</v>
      </c>
    </row>
    <row r="2611" spans="1:28" x14ac:dyDescent="0.2">
      <c r="A2611" s="17">
        <v>4816</v>
      </c>
      <c r="B2611" s="5" t="s">
        <v>8078</v>
      </c>
      <c r="C2611" s="5" t="s">
        <v>8795</v>
      </c>
      <c r="D2611" s="5" t="s">
        <v>8790</v>
      </c>
      <c r="E2611" s="5" t="s">
        <v>8791</v>
      </c>
      <c r="F2611" s="10">
        <v>1888</v>
      </c>
      <c r="G2611" s="10" t="s">
        <v>16</v>
      </c>
      <c r="H2611" s="10"/>
      <c r="I2611" s="10">
        <v>900</v>
      </c>
      <c r="J2611" s="10" t="s">
        <v>17</v>
      </c>
      <c r="K2611" s="10"/>
      <c r="L2611" s="10" t="s">
        <v>18</v>
      </c>
      <c r="M2611" s="11">
        <v>1</v>
      </c>
      <c r="N2611" s="10">
        <v>1</v>
      </c>
      <c r="O2611" s="12" t="s">
        <v>8796</v>
      </c>
      <c r="P2611" s="11">
        <f ca="1">IFERROR(__xludf.DUMMYFUNCTION("COUNTA(SPLIT(Q2611,"" ""))"),198)</f>
        <v>198</v>
      </c>
      <c r="Q2611" s="11">
        <v>12</v>
      </c>
      <c r="R2611" s="11">
        <f ca="1">IFERROR(__xludf.DUMMYFUNCTION("COUNTA(SPLIT($Q2611,CHAR(10),FALSE))"),3)</f>
        <v>3</v>
      </c>
      <c r="S2611" s="2">
        <v>-5.7944357000000002E-2</v>
      </c>
      <c r="T2611" s="2">
        <v>0.504742829</v>
      </c>
      <c r="U2611" s="2">
        <v>86.76</v>
      </c>
      <c r="V2611" s="2">
        <v>5</v>
      </c>
      <c r="W2611" s="2">
        <v>5.47</v>
      </c>
      <c r="X2611" s="2">
        <v>5</v>
      </c>
      <c r="Y2611" s="2">
        <v>1</v>
      </c>
      <c r="Z2611" s="2">
        <v>2.07E-2</v>
      </c>
      <c r="AA2611" s="2">
        <v>5.4400000000000004E-3</v>
      </c>
      <c r="AB2611" s="2">
        <v>23.10112762</v>
      </c>
    </row>
    <row r="2612" spans="1:28" x14ac:dyDescent="0.2">
      <c r="A2612" s="17">
        <v>4817</v>
      </c>
      <c r="B2612" s="5" t="s">
        <v>8078</v>
      </c>
      <c r="C2612" s="5" t="s">
        <v>8797</v>
      </c>
      <c r="D2612" s="5" t="s">
        <v>8790</v>
      </c>
      <c r="E2612" s="5" t="s">
        <v>8791</v>
      </c>
      <c r="F2612" s="10">
        <v>1888</v>
      </c>
      <c r="G2612" s="10" t="s">
        <v>16</v>
      </c>
      <c r="H2612" s="10"/>
      <c r="I2612" s="10">
        <v>900</v>
      </c>
      <c r="J2612" s="10" t="s">
        <v>17</v>
      </c>
      <c r="K2612" s="10"/>
      <c r="L2612" s="10" t="s">
        <v>22</v>
      </c>
      <c r="M2612" s="11">
        <v>2</v>
      </c>
      <c r="N2612" s="10">
        <v>1.5</v>
      </c>
      <c r="O2612" s="12" t="s">
        <v>8798</v>
      </c>
      <c r="P2612" s="11">
        <f ca="1">IFERROR(__xludf.DUMMYFUNCTION("COUNTA(SPLIT(Q2612,"" ""))"),164)</f>
        <v>164</v>
      </c>
      <c r="Q2612" s="11">
        <v>9</v>
      </c>
      <c r="R2612" s="11">
        <f ca="1">IFERROR(__xludf.DUMMYFUNCTION("COUNTA(SPLIT($Q2612,CHAR(10),FALSE))"),4)</f>
        <v>4</v>
      </c>
      <c r="S2612" s="2">
        <v>-0.31874448300000002</v>
      </c>
      <c r="T2612" s="2">
        <v>0.49011359500000001</v>
      </c>
      <c r="U2612" s="2">
        <v>83.58</v>
      </c>
      <c r="V2612" s="2">
        <v>5.82</v>
      </c>
      <c r="W2612" s="2">
        <v>6.06</v>
      </c>
      <c r="X2612" s="2">
        <v>8</v>
      </c>
      <c r="Y2612" s="2">
        <v>5.41</v>
      </c>
      <c r="Z2612" s="2">
        <v>6.4329999999999998E-2</v>
      </c>
      <c r="AA2612" s="2">
        <v>7.3520000000000002E-2</v>
      </c>
      <c r="AB2612" s="2">
        <v>23.89167759</v>
      </c>
    </row>
    <row r="2613" spans="1:28" x14ac:dyDescent="0.2">
      <c r="A2613" s="17">
        <v>4818</v>
      </c>
      <c r="B2613" s="5" t="s">
        <v>8078</v>
      </c>
      <c r="C2613" s="5" t="s">
        <v>8799</v>
      </c>
      <c r="D2613" s="5" t="s">
        <v>8790</v>
      </c>
      <c r="E2613" s="5" t="s">
        <v>8791</v>
      </c>
      <c r="F2613" s="10">
        <v>1888</v>
      </c>
      <c r="G2613" s="10" t="s">
        <v>16</v>
      </c>
      <c r="H2613" s="10"/>
      <c r="I2613" s="10">
        <v>900</v>
      </c>
      <c r="J2613" s="10" t="s">
        <v>17</v>
      </c>
      <c r="K2613" s="10"/>
      <c r="L2613" s="10" t="s">
        <v>18</v>
      </c>
      <c r="M2613" s="11">
        <v>1</v>
      </c>
      <c r="N2613" s="10">
        <v>1</v>
      </c>
      <c r="O2613" s="12" t="s">
        <v>8800</v>
      </c>
      <c r="P2613" s="11">
        <f ca="1">IFERROR(__xludf.DUMMYFUNCTION("COUNTA(SPLIT(Q2613,"" ""))"),175)</f>
        <v>175</v>
      </c>
      <c r="Q2613" s="11">
        <v>9</v>
      </c>
      <c r="R2613" s="11">
        <f ca="1">IFERROR(__xludf.DUMMYFUNCTION("COUNTA(SPLIT($Q2613,CHAR(10),FALSE))"),5)</f>
        <v>5</v>
      </c>
      <c r="S2613" s="2">
        <v>-0.53602921299999995</v>
      </c>
      <c r="T2613" s="2">
        <v>0.47628964899999998</v>
      </c>
      <c r="U2613" s="2">
        <v>74.64</v>
      </c>
      <c r="V2613" s="2">
        <v>7.79</v>
      </c>
      <c r="W2613" s="2">
        <v>8.39</v>
      </c>
      <c r="X2613" s="2">
        <v>10</v>
      </c>
      <c r="Y2613" s="2">
        <v>6.12</v>
      </c>
      <c r="Z2613" s="2">
        <v>2.7890000000000002E-2</v>
      </c>
      <c r="AA2613" s="2">
        <v>2.6550000000000001E-2</v>
      </c>
      <c r="AB2613" s="2">
        <v>19.54717875</v>
      </c>
    </row>
    <row r="2614" spans="1:28" x14ac:dyDescent="0.2">
      <c r="A2614" s="17">
        <v>4820</v>
      </c>
      <c r="B2614" s="5" t="s">
        <v>7605</v>
      </c>
      <c r="C2614" s="5" t="s">
        <v>8801</v>
      </c>
      <c r="D2614" s="5" t="s">
        <v>2855</v>
      </c>
      <c r="E2614" s="5" t="s">
        <v>8802</v>
      </c>
      <c r="F2614" s="10">
        <v>1888</v>
      </c>
      <c r="G2614" s="10" t="s">
        <v>16</v>
      </c>
      <c r="H2614" s="10"/>
      <c r="I2614" s="10">
        <v>1100</v>
      </c>
      <c r="J2614" s="10" t="s">
        <v>17</v>
      </c>
      <c r="K2614" s="10"/>
      <c r="L2614" s="10" t="s">
        <v>18</v>
      </c>
      <c r="M2614" s="11">
        <v>1</v>
      </c>
      <c r="N2614" s="10">
        <v>1</v>
      </c>
      <c r="O2614" s="12" t="s">
        <v>8803</v>
      </c>
      <c r="P2614" s="11">
        <f ca="1">IFERROR(__xludf.DUMMYFUNCTION("COUNTA(SPLIT(Q2614,"" ""))"),190)</f>
        <v>190</v>
      </c>
      <c r="Q2614" s="11">
        <v>10</v>
      </c>
      <c r="R2614" s="11">
        <f ca="1">IFERROR(__xludf.DUMMYFUNCTION("COUNTA(SPLIT($Q2614,CHAR(10),FALSE))"),7)</f>
        <v>7</v>
      </c>
      <c r="S2614" s="2">
        <v>-1.3245513280000001</v>
      </c>
      <c r="T2614" s="2">
        <v>0.46236856100000001</v>
      </c>
      <c r="U2614" s="2">
        <v>63.06</v>
      </c>
      <c r="V2614" s="2">
        <v>9.33</v>
      </c>
      <c r="W2614" s="2">
        <v>9.75</v>
      </c>
      <c r="X2614" s="2">
        <v>11</v>
      </c>
      <c r="Y2614" s="2">
        <v>7.59</v>
      </c>
      <c r="Z2614" s="2">
        <v>0.21843000000000001</v>
      </c>
      <c r="AA2614" s="2">
        <v>0.19159999999999999</v>
      </c>
      <c r="AB2614" s="2">
        <v>14.54916382</v>
      </c>
    </row>
    <row r="2615" spans="1:28" x14ac:dyDescent="0.2">
      <c r="A2615" s="17">
        <v>4821</v>
      </c>
      <c r="B2615" s="5" t="s">
        <v>8620</v>
      </c>
      <c r="C2615" s="5" t="s">
        <v>8804</v>
      </c>
      <c r="D2615" s="5" t="s">
        <v>2855</v>
      </c>
      <c r="E2615" s="5" t="s">
        <v>8805</v>
      </c>
      <c r="F2615" s="10">
        <v>1887</v>
      </c>
      <c r="G2615" s="10" t="s">
        <v>16</v>
      </c>
      <c r="H2615" s="10"/>
      <c r="I2615" s="10">
        <v>700</v>
      </c>
      <c r="J2615" s="10" t="s">
        <v>17</v>
      </c>
      <c r="K2615" s="10"/>
      <c r="L2615" s="10" t="s">
        <v>22</v>
      </c>
      <c r="M2615" s="11">
        <v>2</v>
      </c>
      <c r="N2615" s="10">
        <v>1.5</v>
      </c>
      <c r="O2615" s="12" t="s">
        <v>8806</v>
      </c>
      <c r="P2615" s="11">
        <f ca="1">IFERROR(__xludf.DUMMYFUNCTION("COUNTA(SPLIT(Q2615,"" ""))"),188)</f>
        <v>188</v>
      </c>
      <c r="Q2615" s="11">
        <v>15</v>
      </c>
      <c r="R2615" s="11">
        <f ca="1">IFERROR(__xludf.DUMMYFUNCTION("COUNTA(SPLIT($Q2615,CHAR(10),FALSE))"),5)</f>
        <v>5</v>
      </c>
      <c r="S2615" s="2">
        <v>-1.5251125430000001</v>
      </c>
      <c r="T2615" s="2">
        <v>0.47186232900000002</v>
      </c>
      <c r="U2615" s="2">
        <v>70.23</v>
      </c>
      <c r="V2615" s="2">
        <v>6.27</v>
      </c>
      <c r="W2615" s="2">
        <v>5.45</v>
      </c>
      <c r="X2615" s="2">
        <v>10</v>
      </c>
      <c r="Y2615" s="2">
        <v>7.4</v>
      </c>
      <c r="Z2615" s="2">
        <v>0.15417</v>
      </c>
      <c r="AA2615" s="2">
        <v>0.14262</v>
      </c>
      <c r="AB2615" s="2">
        <v>24.677275510000001</v>
      </c>
    </row>
    <row r="2616" spans="1:28" x14ac:dyDescent="0.2">
      <c r="A2616" s="17">
        <v>4822</v>
      </c>
      <c r="B2616" s="5" t="s">
        <v>8620</v>
      </c>
      <c r="C2616" s="5" t="s">
        <v>8807</v>
      </c>
      <c r="D2616" s="5" t="s">
        <v>2855</v>
      </c>
      <c r="E2616" s="5" t="s">
        <v>8808</v>
      </c>
      <c r="F2616" s="10">
        <v>1887</v>
      </c>
      <c r="G2616" s="10" t="s">
        <v>16</v>
      </c>
      <c r="H2616" s="10"/>
      <c r="I2616" s="10">
        <v>900</v>
      </c>
      <c r="J2616" s="10" t="s">
        <v>17</v>
      </c>
      <c r="K2616" s="10"/>
      <c r="L2616" s="10" t="s">
        <v>22</v>
      </c>
      <c r="M2616" s="11">
        <v>2</v>
      </c>
      <c r="N2616" s="10">
        <v>1.5</v>
      </c>
      <c r="O2616" s="12" t="s">
        <v>8809</v>
      </c>
      <c r="P2616" s="11">
        <f ca="1">IFERROR(__xludf.DUMMYFUNCTION("COUNTA(SPLIT(Q2616,"" ""))"),189)</f>
        <v>189</v>
      </c>
      <c r="Q2616" s="11">
        <v>11</v>
      </c>
      <c r="R2616" s="11">
        <f ca="1">IFERROR(__xludf.DUMMYFUNCTION("COUNTA(SPLIT($Q2616,CHAR(10),FALSE))"),5)</f>
        <v>5</v>
      </c>
      <c r="S2616" s="2">
        <v>-1.2689377420000001</v>
      </c>
      <c r="T2616" s="2">
        <v>0.469520885</v>
      </c>
      <c r="U2616" s="2">
        <v>75.5</v>
      </c>
      <c r="V2616" s="2">
        <v>7.09</v>
      </c>
      <c r="W2616" s="2">
        <v>7.52</v>
      </c>
      <c r="X2616" s="2">
        <v>9</v>
      </c>
      <c r="Y2616" s="2">
        <v>6.88</v>
      </c>
      <c r="Z2616" s="2">
        <v>0.11626</v>
      </c>
      <c r="AA2616" s="2">
        <v>0.11101999999999999</v>
      </c>
      <c r="AB2616" s="2">
        <v>15.267684170000001</v>
      </c>
    </row>
    <row r="2617" spans="1:28" x14ac:dyDescent="0.2">
      <c r="A2617" s="17">
        <v>4823</v>
      </c>
      <c r="B2617" s="5" t="s">
        <v>8235</v>
      </c>
      <c r="C2617" s="5" t="s">
        <v>8810</v>
      </c>
      <c r="D2617" s="5" t="s">
        <v>8310</v>
      </c>
      <c r="E2617" s="5" t="s">
        <v>8238</v>
      </c>
      <c r="F2617" s="10">
        <v>1887</v>
      </c>
      <c r="G2617" s="10" t="s">
        <v>16</v>
      </c>
      <c r="H2617" s="10"/>
      <c r="I2617" s="10">
        <v>900</v>
      </c>
      <c r="J2617" s="10" t="s">
        <v>17</v>
      </c>
      <c r="K2617" s="10"/>
      <c r="L2617" s="10" t="s">
        <v>30</v>
      </c>
      <c r="M2617" s="11">
        <v>3</v>
      </c>
      <c r="N2617" s="10">
        <v>2.5</v>
      </c>
      <c r="O2617" s="12" t="s">
        <v>8811</v>
      </c>
      <c r="P2617" s="11">
        <f ca="1">IFERROR(__xludf.DUMMYFUNCTION("COUNTA(SPLIT(Q2617,"" ""))"),166)</f>
        <v>166</v>
      </c>
      <c r="Q2617" s="11">
        <v>8</v>
      </c>
      <c r="R2617" s="11">
        <f ca="1">IFERROR(__xludf.DUMMYFUNCTION("COUNTA(SPLIT($Q2617,CHAR(10),FALSE))"),1)</f>
        <v>1</v>
      </c>
      <c r="S2617" s="2">
        <v>-0.614346489</v>
      </c>
      <c r="T2617" s="2">
        <v>0.470124616</v>
      </c>
      <c r="U2617" s="2">
        <v>82.07</v>
      </c>
      <c r="V2617" s="2">
        <v>5.32</v>
      </c>
      <c r="W2617" s="2">
        <v>4.42</v>
      </c>
      <c r="X2617" s="2">
        <v>8</v>
      </c>
      <c r="Y2617" s="2">
        <v>6.29</v>
      </c>
      <c r="Z2617" s="2">
        <v>1.9939999999999999E-2</v>
      </c>
      <c r="AA2617" s="2">
        <v>-1.486E-2</v>
      </c>
      <c r="AB2617" s="2">
        <v>23.025252129999998</v>
      </c>
    </row>
    <row r="2618" spans="1:28" x14ac:dyDescent="0.2">
      <c r="A2618" s="17">
        <v>4824</v>
      </c>
      <c r="B2618" s="5" t="s">
        <v>6845</v>
      </c>
      <c r="C2618" s="5" t="s">
        <v>8812</v>
      </c>
      <c r="D2618" s="5"/>
      <c r="E2618" s="5" t="s">
        <v>8813</v>
      </c>
      <c r="F2618" s="10">
        <v>1887</v>
      </c>
      <c r="G2618" s="10" t="s">
        <v>16</v>
      </c>
      <c r="H2618" s="10"/>
      <c r="I2618" s="10">
        <v>1300</v>
      </c>
      <c r="J2618" s="10" t="s">
        <v>17</v>
      </c>
      <c r="K2618" s="10"/>
      <c r="L2618" s="10" t="s">
        <v>22</v>
      </c>
      <c r="M2618" s="11">
        <v>2</v>
      </c>
      <c r="N2618" s="10">
        <v>1.5</v>
      </c>
      <c r="O2618" s="12" t="s">
        <v>8814</v>
      </c>
      <c r="P2618" s="11">
        <f ca="1">IFERROR(__xludf.DUMMYFUNCTION("COUNTA(SPLIT(Q2618,"" ""))"),198)</f>
        <v>198</v>
      </c>
      <c r="Q2618" s="11">
        <v>8</v>
      </c>
      <c r="R2618" s="11">
        <f ca="1">IFERROR(__xludf.DUMMYFUNCTION("COUNTA(SPLIT($Q2618,CHAR(10),FALSE))"),2)</f>
        <v>2</v>
      </c>
      <c r="S2618" s="2">
        <v>-2.0782402439999998</v>
      </c>
      <c r="T2618" s="2">
        <v>0.50684228799999997</v>
      </c>
      <c r="U2618" s="2">
        <v>48.64</v>
      </c>
      <c r="V2618" s="2">
        <v>12.69</v>
      </c>
      <c r="W2618" s="2">
        <v>13.6</v>
      </c>
      <c r="X2618" s="2">
        <v>15</v>
      </c>
      <c r="Y2618" s="2">
        <v>8.67</v>
      </c>
      <c r="Z2618" s="2">
        <v>0.2175</v>
      </c>
      <c r="AA2618" s="2">
        <v>0.20707999999999999</v>
      </c>
      <c r="AB2618" s="2">
        <v>11.30352766</v>
      </c>
    </row>
    <row r="2619" spans="1:28" x14ac:dyDescent="0.2">
      <c r="A2619" s="17">
        <v>4825</v>
      </c>
      <c r="B2619" s="5" t="s">
        <v>8815</v>
      </c>
      <c r="C2619" s="5" t="s">
        <v>8816</v>
      </c>
      <c r="D2619" s="5" t="s">
        <v>8817</v>
      </c>
      <c r="E2619" s="5" t="s">
        <v>8818</v>
      </c>
      <c r="F2619" s="10">
        <v>1887</v>
      </c>
      <c r="G2619" s="10" t="s">
        <v>16</v>
      </c>
      <c r="H2619" s="10"/>
      <c r="I2619" s="10">
        <v>1100</v>
      </c>
      <c r="J2619" s="10" t="s">
        <v>17</v>
      </c>
      <c r="K2619" s="10"/>
      <c r="L2619" s="10" t="s">
        <v>18</v>
      </c>
      <c r="M2619" s="11">
        <v>1</v>
      </c>
      <c r="N2619" s="10">
        <v>1</v>
      </c>
      <c r="O2619" s="12" t="s">
        <v>8819</v>
      </c>
      <c r="P2619" s="11">
        <f ca="1">IFERROR(__xludf.DUMMYFUNCTION("COUNTA(SPLIT(Q2619,"" ""))"),174)</f>
        <v>174</v>
      </c>
      <c r="Q2619" s="11">
        <v>9</v>
      </c>
      <c r="R2619" s="11">
        <f ca="1">IFERROR(__xludf.DUMMYFUNCTION("COUNTA(SPLIT($Q2619,CHAR(10),FALSE))"),2)</f>
        <v>2</v>
      </c>
      <c r="S2619" s="2">
        <v>-0.13689238300000001</v>
      </c>
      <c r="T2619" s="2">
        <v>0.47481104200000002</v>
      </c>
      <c r="U2619" s="2">
        <v>75.11</v>
      </c>
      <c r="V2619" s="2">
        <v>7.18</v>
      </c>
      <c r="W2619" s="2">
        <v>7.79</v>
      </c>
      <c r="X2619" s="2">
        <v>9</v>
      </c>
      <c r="Y2619" s="2">
        <v>6.48</v>
      </c>
      <c r="Z2619" s="2">
        <v>9.4109999999999999E-2</v>
      </c>
      <c r="AA2619" s="2">
        <v>9.4109999999999999E-2</v>
      </c>
      <c r="AB2619" s="2">
        <v>19.49689983</v>
      </c>
    </row>
    <row r="2620" spans="1:28" x14ac:dyDescent="0.2">
      <c r="A2620" s="17">
        <v>4827</v>
      </c>
      <c r="B2620" s="5" t="s">
        <v>8820</v>
      </c>
      <c r="C2620" s="5" t="s">
        <v>8821</v>
      </c>
      <c r="D2620" s="5" t="s">
        <v>7772</v>
      </c>
      <c r="E2620" s="5" t="s">
        <v>7773</v>
      </c>
      <c r="F2620" s="10">
        <v>1887</v>
      </c>
      <c r="G2620" s="10" t="s">
        <v>16</v>
      </c>
      <c r="H2620" s="10"/>
      <c r="I2620" s="10">
        <v>900</v>
      </c>
      <c r="J2620" s="10" t="s">
        <v>17</v>
      </c>
      <c r="K2620" s="10"/>
      <c r="L2620" s="10" t="s">
        <v>18</v>
      </c>
      <c r="M2620" s="11">
        <v>1</v>
      </c>
      <c r="N2620" s="10">
        <v>1</v>
      </c>
      <c r="O2620" s="12" t="s">
        <v>8822</v>
      </c>
      <c r="P2620" s="11">
        <f ca="1">IFERROR(__xludf.DUMMYFUNCTION("COUNTA(SPLIT(Q2620,"" ""))"),181)</f>
        <v>181</v>
      </c>
      <c r="Q2620" s="11">
        <v>9</v>
      </c>
      <c r="R2620" s="11">
        <f ca="1">IFERROR(__xludf.DUMMYFUNCTION("COUNTA(SPLIT($Q2620,CHAR(10),FALSE))"),8)</f>
        <v>8</v>
      </c>
      <c r="S2620" s="2">
        <v>0.25546054099999999</v>
      </c>
      <c r="T2620" s="2">
        <v>0.47509003300000002</v>
      </c>
      <c r="U2620" s="2">
        <v>87.85</v>
      </c>
      <c r="V2620" s="2">
        <v>5.68</v>
      </c>
      <c r="W2620" s="2">
        <v>6.07</v>
      </c>
      <c r="X2620" s="2">
        <v>6</v>
      </c>
      <c r="Y2620" s="2">
        <v>5.41</v>
      </c>
      <c r="Z2620" s="2">
        <v>1.8890000000000001E-2</v>
      </c>
      <c r="AA2620" s="2">
        <v>2.0389999999999998E-2</v>
      </c>
      <c r="AB2620" s="2">
        <v>22.115801869999999</v>
      </c>
    </row>
    <row r="2621" spans="1:28" x14ac:dyDescent="0.2">
      <c r="A2621" s="17">
        <v>4828</v>
      </c>
      <c r="B2621" s="5" t="s">
        <v>8136</v>
      </c>
      <c r="C2621" s="5" t="s">
        <v>8823</v>
      </c>
      <c r="D2621" s="5"/>
      <c r="E2621" s="5" t="s">
        <v>8824</v>
      </c>
      <c r="F2621" s="10">
        <v>1887</v>
      </c>
      <c r="G2621" s="10" t="s">
        <v>68</v>
      </c>
      <c r="H2621" s="10"/>
      <c r="I2621" s="10">
        <v>1300</v>
      </c>
      <c r="J2621" s="10" t="s">
        <v>17</v>
      </c>
      <c r="K2621" s="10"/>
      <c r="L2621" s="10" t="s">
        <v>18</v>
      </c>
      <c r="M2621" s="11">
        <v>1</v>
      </c>
      <c r="N2621" s="10">
        <v>1</v>
      </c>
      <c r="O2621" s="12" t="s">
        <v>8825</v>
      </c>
      <c r="P2621" s="11">
        <f ca="1">IFERROR(__xludf.DUMMYFUNCTION("COUNTA(SPLIT(Q2621,"" ""))"),189)</f>
        <v>189</v>
      </c>
      <c r="Q2621" s="11">
        <v>6</v>
      </c>
      <c r="R2621" s="11">
        <f ca="1">IFERROR(__xludf.DUMMYFUNCTION("COUNTA(SPLIT($Q2621,CHAR(10),FALSE))"),1)</f>
        <v>1</v>
      </c>
      <c r="S2621" s="2">
        <v>-1.1989280710000001</v>
      </c>
      <c r="T2621" s="2">
        <v>0.438084052</v>
      </c>
      <c r="U2621" s="2">
        <v>54.53</v>
      </c>
      <c r="V2621" s="2">
        <v>13.69</v>
      </c>
      <c r="W2621" s="2">
        <v>16.170000000000002</v>
      </c>
      <c r="X2621" s="2">
        <v>13</v>
      </c>
      <c r="Y2621" s="2">
        <v>8.25</v>
      </c>
      <c r="Z2621" s="2">
        <v>0.12164999999999999</v>
      </c>
      <c r="AA2621" s="2">
        <v>0.12164999999999999</v>
      </c>
      <c r="AB2621" s="2">
        <v>5.7067965410000001</v>
      </c>
    </row>
    <row r="2622" spans="1:28" x14ac:dyDescent="0.2">
      <c r="A2622" s="17">
        <v>4829</v>
      </c>
      <c r="B2622" s="5" t="s">
        <v>7973</v>
      </c>
      <c r="C2622" s="5" t="s">
        <v>8826</v>
      </c>
      <c r="D2622" s="5" t="s">
        <v>7975</v>
      </c>
      <c r="E2622" s="5" t="s">
        <v>8827</v>
      </c>
      <c r="F2622" s="10">
        <v>1887</v>
      </c>
      <c r="G2622" s="10" t="s">
        <v>16</v>
      </c>
      <c r="H2622" s="10"/>
      <c r="I2622" s="10">
        <v>1100</v>
      </c>
      <c r="J2622" s="10" t="s">
        <v>17</v>
      </c>
      <c r="K2622" s="10"/>
      <c r="L2622" s="10" t="s">
        <v>18</v>
      </c>
      <c r="M2622" s="11">
        <v>1</v>
      </c>
      <c r="N2622" s="10">
        <v>1</v>
      </c>
      <c r="O2622" s="12" t="s">
        <v>8828</v>
      </c>
      <c r="P2622" s="11">
        <f ca="1">IFERROR(__xludf.DUMMYFUNCTION("COUNTA(SPLIT(Q2622,"" ""))"),176)</f>
        <v>176</v>
      </c>
      <c r="Q2622" s="11">
        <v>8</v>
      </c>
      <c r="R2622" s="11">
        <f ca="1">IFERROR(__xludf.DUMMYFUNCTION("COUNTA(SPLIT($Q2622,CHAR(10),FALSE))"),5)</f>
        <v>5</v>
      </c>
      <c r="S2622" s="2">
        <v>1.289275816</v>
      </c>
      <c r="T2622" s="2">
        <v>0.64326430700000004</v>
      </c>
      <c r="U2622" s="2">
        <v>81.02</v>
      </c>
      <c r="V2622" s="2">
        <v>7.61</v>
      </c>
      <c r="W2622" s="2">
        <v>8.56</v>
      </c>
      <c r="X2622" s="2">
        <v>7</v>
      </c>
      <c r="Y2622" s="2">
        <v>5.81</v>
      </c>
      <c r="Z2622" s="2">
        <v>2.96E-3</v>
      </c>
      <c r="AA2622" s="2">
        <v>1.4959999999999999E-2</v>
      </c>
      <c r="AB2622" s="2">
        <v>18.64040606</v>
      </c>
    </row>
    <row r="2623" spans="1:28" x14ac:dyDescent="0.2">
      <c r="A2623" s="17">
        <v>4830</v>
      </c>
      <c r="B2623" s="5" t="s">
        <v>8078</v>
      </c>
      <c r="C2623" s="5" t="s">
        <v>8829</v>
      </c>
      <c r="D2623" s="5"/>
      <c r="E2623" s="5" t="s">
        <v>8830</v>
      </c>
      <c r="F2623" s="10">
        <v>1887</v>
      </c>
      <c r="G2623" s="10" t="s">
        <v>16</v>
      </c>
      <c r="H2623" s="10"/>
      <c r="I2623" s="10">
        <v>1300</v>
      </c>
      <c r="J2623" s="10" t="s">
        <v>17</v>
      </c>
      <c r="K2623" s="10"/>
      <c r="L2623" s="10" t="s">
        <v>22</v>
      </c>
      <c r="M2623" s="11">
        <v>2</v>
      </c>
      <c r="N2623" s="10">
        <v>1.5</v>
      </c>
      <c r="O2623" s="12" t="s">
        <v>8831</v>
      </c>
      <c r="P2623" s="11">
        <f ca="1">IFERROR(__xludf.DUMMYFUNCTION("COUNTA(SPLIT(Q2623,"" ""))"),180)</f>
        <v>180</v>
      </c>
      <c r="Q2623" s="11">
        <v>7</v>
      </c>
      <c r="R2623" s="11">
        <f ca="1">IFERROR(__xludf.DUMMYFUNCTION("COUNTA(SPLIT($Q2623,CHAR(10),FALSE))"),3)</f>
        <v>3</v>
      </c>
      <c r="S2623" s="2">
        <v>-0.62197226299999997</v>
      </c>
      <c r="T2623" s="2">
        <v>0.45401637900000003</v>
      </c>
      <c r="U2623" s="2">
        <v>67.95</v>
      </c>
      <c r="V2623" s="2">
        <v>10.24</v>
      </c>
      <c r="W2623" s="2">
        <v>11.77</v>
      </c>
      <c r="X2623" s="2">
        <v>10</v>
      </c>
      <c r="Y2623" s="2">
        <v>8.14</v>
      </c>
      <c r="Z2623" s="2">
        <v>0.14616000000000001</v>
      </c>
      <c r="AA2623" s="2">
        <v>0.13356999999999999</v>
      </c>
      <c r="AB2623" s="2">
        <v>12.07909652</v>
      </c>
    </row>
    <row r="2624" spans="1:28" x14ac:dyDescent="0.2">
      <c r="A2624" s="17">
        <v>4831</v>
      </c>
      <c r="B2624" s="5" t="s">
        <v>8832</v>
      </c>
      <c r="C2624" s="5" t="s">
        <v>8833</v>
      </c>
      <c r="D2624" s="5" t="s">
        <v>8232</v>
      </c>
      <c r="E2624" s="5" t="s">
        <v>8233</v>
      </c>
      <c r="F2624" s="10">
        <v>1887</v>
      </c>
      <c r="G2624" s="10" t="s">
        <v>16</v>
      </c>
      <c r="H2624" s="10"/>
      <c r="I2624" s="10">
        <v>1100</v>
      </c>
      <c r="J2624" s="10" t="s">
        <v>17</v>
      </c>
      <c r="K2624" s="10"/>
      <c r="L2624" s="10" t="s">
        <v>18</v>
      </c>
      <c r="M2624" s="11">
        <v>1</v>
      </c>
      <c r="N2624" s="10">
        <v>1</v>
      </c>
      <c r="O2624" s="12" t="s">
        <v>8834</v>
      </c>
      <c r="P2624" s="11">
        <f ca="1">IFERROR(__xludf.DUMMYFUNCTION("COUNTA(SPLIT(Q2624,"" ""))"),149)</f>
        <v>149</v>
      </c>
      <c r="Q2624" s="11">
        <v>8</v>
      </c>
      <c r="R2624" s="11">
        <f ca="1">IFERROR(__xludf.DUMMYFUNCTION("COUNTA(SPLIT($Q2624,CHAR(10),FALSE))"),2)</f>
        <v>2</v>
      </c>
      <c r="S2624" s="2">
        <v>-0.911057055</v>
      </c>
      <c r="T2624" s="2">
        <v>0.44590500900000002</v>
      </c>
      <c r="U2624" s="2">
        <v>76.95</v>
      </c>
      <c r="V2624" s="2">
        <v>7.37</v>
      </c>
      <c r="W2624" s="2">
        <v>7.91</v>
      </c>
      <c r="X2624" s="2">
        <v>9</v>
      </c>
      <c r="Y2624" s="2">
        <v>6.63</v>
      </c>
      <c r="Z2624" s="2">
        <v>8.1879999999999994E-2</v>
      </c>
      <c r="AA2624" s="2">
        <v>0.10835</v>
      </c>
      <c r="AB2624" s="2">
        <v>10.12884038</v>
      </c>
    </row>
    <row r="2625" spans="1:28" x14ac:dyDescent="0.2">
      <c r="A2625" s="17">
        <v>4832</v>
      </c>
      <c r="B2625" s="5" t="s">
        <v>685</v>
      </c>
      <c r="C2625" s="5" t="s">
        <v>8835</v>
      </c>
      <c r="D2625" s="5" t="s">
        <v>8836</v>
      </c>
      <c r="E2625" s="5" t="s">
        <v>8837</v>
      </c>
      <c r="F2625" s="10">
        <v>1886</v>
      </c>
      <c r="G2625" s="10" t="s">
        <v>68</v>
      </c>
      <c r="H2625" s="10"/>
      <c r="I2625" s="10">
        <v>1300</v>
      </c>
      <c r="J2625" s="10" t="s">
        <v>17</v>
      </c>
      <c r="K2625" s="10"/>
      <c r="L2625" s="10" t="s">
        <v>18</v>
      </c>
      <c r="M2625" s="11">
        <v>1</v>
      </c>
      <c r="N2625" s="10">
        <v>1</v>
      </c>
      <c r="O2625" s="12" t="s">
        <v>8838</v>
      </c>
      <c r="P2625" s="11">
        <f ca="1">IFERROR(__xludf.DUMMYFUNCTION("COUNTA(SPLIT(Q2625,"" ""))"),150)</f>
        <v>150</v>
      </c>
      <c r="Q2625" s="11">
        <v>5</v>
      </c>
      <c r="R2625" s="11">
        <f ca="1">IFERROR(__xludf.DUMMYFUNCTION("COUNTA(SPLIT($Q2625,CHAR(10),FALSE))"),1)</f>
        <v>1</v>
      </c>
      <c r="S2625" s="2">
        <v>-1.580970414</v>
      </c>
      <c r="T2625" s="2">
        <v>0.48624275900000002</v>
      </c>
      <c r="U2625" s="2">
        <v>40.31</v>
      </c>
      <c r="V2625" s="2">
        <v>15.24</v>
      </c>
      <c r="W2625" s="2">
        <v>16.03</v>
      </c>
      <c r="X2625" s="2">
        <v>15</v>
      </c>
      <c r="Y2625" s="2">
        <v>8.8699999999999992</v>
      </c>
      <c r="Z2625" s="2">
        <v>0.30010999999999999</v>
      </c>
      <c r="AA2625" s="2">
        <v>0.32340999999999998</v>
      </c>
      <c r="AB2625" s="2">
        <v>12.23392123</v>
      </c>
    </row>
    <row r="2626" spans="1:28" x14ac:dyDescent="0.2">
      <c r="A2626" s="17">
        <v>4835</v>
      </c>
      <c r="B2626" s="5" t="s">
        <v>8839</v>
      </c>
      <c r="C2626" s="5" t="s">
        <v>8840</v>
      </c>
      <c r="D2626" s="5"/>
      <c r="E2626" s="5" t="s">
        <v>8841</v>
      </c>
      <c r="F2626" s="10">
        <v>1886</v>
      </c>
      <c r="G2626" s="10" t="s">
        <v>16</v>
      </c>
      <c r="H2626" s="10"/>
      <c r="I2626" s="10">
        <v>1300</v>
      </c>
      <c r="J2626" s="10" t="s">
        <v>17</v>
      </c>
      <c r="K2626" s="10"/>
      <c r="L2626" s="10" t="s">
        <v>22</v>
      </c>
      <c r="M2626" s="11">
        <v>2</v>
      </c>
      <c r="N2626" s="10">
        <v>1.5</v>
      </c>
      <c r="O2626" s="12" t="s">
        <v>8842</v>
      </c>
      <c r="P2626" s="11">
        <f ca="1">IFERROR(__xludf.DUMMYFUNCTION("COUNTA(SPLIT(Q2626,"" ""))"),189)</f>
        <v>189</v>
      </c>
      <c r="Q2626" s="11">
        <v>3</v>
      </c>
      <c r="R2626" s="11">
        <f ca="1">IFERROR(__xludf.DUMMYFUNCTION("COUNTA(SPLIT($Q2626,CHAR(10),FALSE))"),1)</f>
        <v>1</v>
      </c>
      <c r="S2626" s="2">
        <v>-2.3600092350000001</v>
      </c>
      <c r="T2626" s="2">
        <v>0.494408868</v>
      </c>
      <c r="U2626" s="2">
        <v>28.11</v>
      </c>
      <c r="V2626" s="2">
        <v>21.32</v>
      </c>
      <c r="W2626" s="2">
        <v>24.31</v>
      </c>
      <c r="X2626" s="2">
        <v>16</v>
      </c>
      <c r="Y2626" s="2">
        <v>10.28</v>
      </c>
      <c r="Z2626" s="2">
        <v>0.25785999999999998</v>
      </c>
      <c r="AA2626" s="2">
        <v>0.25291000000000002</v>
      </c>
      <c r="AB2626" s="2">
        <v>6.1255916859999999</v>
      </c>
    </row>
    <row r="2627" spans="1:28" x14ac:dyDescent="0.2">
      <c r="A2627" s="17">
        <v>4837</v>
      </c>
      <c r="B2627" s="5" t="s">
        <v>6957</v>
      </c>
      <c r="C2627" s="5" t="s">
        <v>8843</v>
      </c>
      <c r="D2627" s="5"/>
      <c r="E2627" s="5" t="s">
        <v>8844</v>
      </c>
      <c r="F2627" s="10">
        <v>1886</v>
      </c>
      <c r="G2627" s="10" t="s">
        <v>16</v>
      </c>
      <c r="H2627" s="10"/>
      <c r="I2627" s="10">
        <v>1100</v>
      </c>
      <c r="J2627" s="10" t="s">
        <v>17</v>
      </c>
      <c r="K2627" s="10"/>
      <c r="L2627" s="10" t="s">
        <v>22</v>
      </c>
      <c r="M2627" s="11">
        <v>2</v>
      </c>
      <c r="N2627" s="10">
        <v>2</v>
      </c>
      <c r="O2627" s="12" t="s">
        <v>8845</v>
      </c>
      <c r="P2627" s="11">
        <f ca="1">IFERROR(__xludf.DUMMYFUNCTION("COUNTA(SPLIT(Q2627,"" ""))"),196)</f>
        <v>196</v>
      </c>
      <c r="Q2627" s="11">
        <v>9</v>
      </c>
      <c r="R2627" s="11">
        <f ca="1">IFERROR(__xludf.DUMMYFUNCTION("COUNTA(SPLIT($Q2627,CHAR(10),FALSE))"),1)</f>
        <v>1</v>
      </c>
      <c r="S2627" s="2">
        <v>-1.173138056</v>
      </c>
      <c r="T2627" s="2">
        <v>0.46211276200000001</v>
      </c>
      <c r="U2627" s="2">
        <v>78.98</v>
      </c>
      <c r="V2627" s="2">
        <v>7.65</v>
      </c>
      <c r="W2627" s="2">
        <v>8.27</v>
      </c>
      <c r="X2627" s="2">
        <v>7</v>
      </c>
      <c r="Y2627" s="2">
        <v>6.17</v>
      </c>
      <c r="Z2627" s="2">
        <v>3.3799999999999997E-2</v>
      </c>
      <c r="AA2627" s="2">
        <v>3.9469999999999998E-2</v>
      </c>
      <c r="AB2627" s="2">
        <v>19.946564330000001</v>
      </c>
    </row>
    <row r="2628" spans="1:28" x14ac:dyDescent="0.2">
      <c r="A2628" s="17">
        <v>4838</v>
      </c>
      <c r="B2628" s="5" t="s">
        <v>8846</v>
      </c>
      <c r="C2628" s="5" t="s">
        <v>8847</v>
      </c>
      <c r="D2628" s="5" t="s">
        <v>2855</v>
      </c>
      <c r="E2628" s="5" t="s">
        <v>8848</v>
      </c>
      <c r="F2628" s="10">
        <v>1886</v>
      </c>
      <c r="G2628" s="10" t="s">
        <v>16</v>
      </c>
      <c r="H2628" s="10"/>
      <c r="I2628" s="10">
        <v>1100</v>
      </c>
      <c r="J2628" s="10" t="s">
        <v>17</v>
      </c>
      <c r="K2628" s="10"/>
      <c r="L2628" s="10" t="s">
        <v>18</v>
      </c>
      <c r="M2628" s="11">
        <v>1</v>
      </c>
      <c r="N2628" s="10">
        <v>1</v>
      </c>
      <c r="O2628" s="12" t="s">
        <v>8849</v>
      </c>
      <c r="P2628" s="11">
        <f ca="1">IFERROR(__xludf.DUMMYFUNCTION("COUNTA(SPLIT(Q2628,"" ""))"),186)</f>
        <v>186</v>
      </c>
      <c r="Q2628" s="11">
        <v>8</v>
      </c>
      <c r="R2628" s="11">
        <f ca="1">IFERROR(__xludf.DUMMYFUNCTION("COUNTA(SPLIT($Q2628,CHAR(10),FALSE))"),1)</f>
        <v>1</v>
      </c>
      <c r="S2628" s="2">
        <v>-1.9116151649999999</v>
      </c>
      <c r="T2628" s="2">
        <v>0.46307180100000001</v>
      </c>
      <c r="U2628" s="2">
        <v>69.53</v>
      </c>
      <c r="V2628" s="2">
        <v>9.34</v>
      </c>
      <c r="W2628" s="2">
        <v>10.62</v>
      </c>
      <c r="X2628" s="2">
        <v>10</v>
      </c>
      <c r="Y2628" s="2">
        <v>6.66</v>
      </c>
      <c r="Z2628" s="2">
        <v>6.1289999999999997E-2</v>
      </c>
      <c r="AA2628" s="2">
        <v>5.8540000000000002E-2</v>
      </c>
      <c r="AB2628" s="2">
        <v>18.684700150000001</v>
      </c>
    </row>
    <row r="2629" spans="1:28" x14ac:dyDescent="0.2">
      <c r="A2629" s="17">
        <v>4839</v>
      </c>
      <c r="B2629" s="5" t="s">
        <v>7973</v>
      </c>
      <c r="C2629" s="5" t="s">
        <v>8850</v>
      </c>
      <c r="D2629" s="5" t="s">
        <v>7975</v>
      </c>
      <c r="E2629" s="5" t="s">
        <v>8851</v>
      </c>
      <c r="F2629" s="10">
        <v>1886</v>
      </c>
      <c r="G2629" s="10" t="s">
        <v>16</v>
      </c>
      <c r="H2629" s="10"/>
      <c r="I2629" s="10">
        <v>1100</v>
      </c>
      <c r="J2629" s="10" t="s">
        <v>51</v>
      </c>
      <c r="K2629" s="10"/>
      <c r="L2629" s="10" t="s">
        <v>18</v>
      </c>
      <c r="M2629" s="11">
        <v>1</v>
      </c>
      <c r="N2629" s="10">
        <v>1</v>
      </c>
      <c r="O2629" s="12" t="s">
        <v>8852</v>
      </c>
      <c r="P2629" s="11">
        <f ca="1">IFERROR(__xludf.DUMMYFUNCTION("COUNTA(SPLIT(Q2629,"" ""))"),158)</f>
        <v>158</v>
      </c>
      <c r="Q2629" s="11">
        <v>6</v>
      </c>
      <c r="R2629" s="11">
        <f ca="1">IFERROR(__xludf.DUMMYFUNCTION("COUNTA(SPLIT($Q2629,CHAR(10),FALSE))"),4)</f>
        <v>4</v>
      </c>
      <c r="S2629" s="2">
        <v>0.37558740400000001</v>
      </c>
      <c r="T2629" s="2">
        <v>0.51744528499999998</v>
      </c>
      <c r="U2629" s="2">
        <v>83.08</v>
      </c>
      <c r="V2629" s="2">
        <v>7.42</v>
      </c>
      <c r="W2629" s="2">
        <v>8.08</v>
      </c>
      <c r="X2629" s="2">
        <v>7</v>
      </c>
      <c r="Y2629" s="2">
        <v>6.25</v>
      </c>
      <c r="Z2629" s="2">
        <v>3.3430000000000001E-2</v>
      </c>
      <c r="AA2629" s="2">
        <v>5.024E-2</v>
      </c>
      <c r="AB2629" s="2">
        <v>18.233713659999999</v>
      </c>
    </row>
    <row r="2630" spans="1:28" x14ac:dyDescent="0.2">
      <c r="A2630" s="17">
        <v>4840</v>
      </c>
      <c r="B2630" s="5" t="s">
        <v>7770</v>
      </c>
      <c r="C2630" s="5" t="s">
        <v>8853</v>
      </c>
      <c r="D2630" s="5" t="s">
        <v>7772</v>
      </c>
      <c r="E2630" s="5" t="s">
        <v>7773</v>
      </c>
      <c r="F2630" s="10">
        <v>1886</v>
      </c>
      <c r="G2630" s="10" t="s">
        <v>16</v>
      </c>
      <c r="H2630" s="10"/>
      <c r="I2630" s="10">
        <v>1100</v>
      </c>
      <c r="J2630" s="10" t="s">
        <v>17</v>
      </c>
      <c r="K2630" s="10"/>
      <c r="L2630" s="10" t="s">
        <v>18</v>
      </c>
      <c r="M2630" s="11">
        <v>1</v>
      </c>
      <c r="N2630" s="10">
        <v>1</v>
      </c>
      <c r="O2630" s="12" t="s">
        <v>8854</v>
      </c>
      <c r="P2630" s="11">
        <f ca="1">IFERROR(__xludf.DUMMYFUNCTION("COUNTA(SPLIT(Q2630,"" ""))"),181)</f>
        <v>181</v>
      </c>
      <c r="Q2630" s="11">
        <v>9</v>
      </c>
      <c r="R2630" s="11">
        <f ca="1">IFERROR(__xludf.DUMMYFUNCTION("COUNTA(SPLIT($Q2630,CHAR(10),FALSE))"),2)</f>
        <v>2</v>
      </c>
      <c r="S2630" s="2">
        <v>-0.698302533</v>
      </c>
      <c r="T2630" s="2">
        <v>0.44582718799999999</v>
      </c>
      <c r="U2630" s="2">
        <v>73.349999999999994</v>
      </c>
      <c r="V2630" s="2">
        <v>8.0500000000000007</v>
      </c>
      <c r="W2630" s="2">
        <v>8.59</v>
      </c>
      <c r="X2630" s="2">
        <v>9</v>
      </c>
      <c r="Y2630" s="2">
        <v>6.98</v>
      </c>
      <c r="Z2630" s="2">
        <v>0.14324000000000001</v>
      </c>
      <c r="AA2630" s="2">
        <v>0.14069000000000001</v>
      </c>
      <c r="AB2630" s="2">
        <v>15.22276727</v>
      </c>
    </row>
    <row r="2631" spans="1:28" x14ac:dyDescent="0.2">
      <c r="A2631" s="17">
        <v>4841</v>
      </c>
      <c r="B2631" s="5" t="s">
        <v>8855</v>
      </c>
      <c r="C2631" s="5" t="s">
        <v>8856</v>
      </c>
      <c r="D2631" s="5" t="s">
        <v>7647</v>
      </c>
      <c r="E2631" s="5" t="s">
        <v>7648</v>
      </c>
      <c r="F2631" s="10">
        <v>1886</v>
      </c>
      <c r="G2631" s="10" t="s">
        <v>16</v>
      </c>
      <c r="H2631" s="10"/>
      <c r="I2631" s="10">
        <v>1300</v>
      </c>
      <c r="J2631" s="10" t="s">
        <v>17</v>
      </c>
      <c r="K2631" s="10"/>
      <c r="L2631" s="10" t="s">
        <v>18</v>
      </c>
      <c r="M2631" s="11">
        <v>1</v>
      </c>
      <c r="N2631" s="10">
        <v>1</v>
      </c>
      <c r="O2631" s="12" t="s">
        <v>8857</v>
      </c>
      <c r="P2631" s="11">
        <f ca="1">IFERROR(__xludf.DUMMYFUNCTION("COUNTA(SPLIT(Q2631,"" ""))"),184)</f>
        <v>184</v>
      </c>
      <c r="Q2631" s="11">
        <v>7</v>
      </c>
      <c r="R2631" s="11">
        <f ca="1">IFERROR(__xludf.DUMMYFUNCTION("COUNTA(SPLIT($Q2631,CHAR(10),FALSE))"),1)</f>
        <v>1</v>
      </c>
      <c r="S2631" s="2">
        <v>-1.6071607000000001</v>
      </c>
      <c r="T2631" s="2">
        <v>0.45100506699999998</v>
      </c>
      <c r="U2631" s="2">
        <v>54.63</v>
      </c>
      <c r="V2631" s="2">
        <v>12.17</v>
      </c>
      <c r="W2631" s="2">
        <v>13.05</v>
      </c>
      <c r="X2631" s="2">
        <v>12</v>
      </c>
      <c r="Y2631" s="2">
        <v>9.06</v>
      </c>
      <c r="Z2631" s="2">
        <v>0.31054999999999999</v>
      </c>
      <c r="AA2631" s="2">
        <v>0.30070000000000002</v>
      </c>
      <c r="AB2631" s="2">
        <v>11.74981369</v>
      </c>
    </row>
    <row r="2632" spans="1:28" x14ac:dyDescent="0.2">
      <c r="A2632" s="17">
        <v>4842</v>
      </c>
      <c r="B2632" s="5" t="s">
        <v>1104</v>
      </c>
      <c r="C2632" s="5" t="s">
        <v>8858</v>
      </c>
      <c r="D2632" s="5" t="s">
        <v>7792</v>
      </c>
      <c r="E2632" s="5" t="s">
        <v>8859</v>
      </c>
      <c r="F2632" s="10">
        <v>1886</v>
      </c>
      <c r="G2632" s="10" t="s">
        <v>16</v>
      </c>
      <c r="H2632" s="10"/>
      <c r="I2632" s="10">
        <v>1100</v>
      </c>
      <c r="J2632" s="10" t="s">
        <v>17</v>
      </c>
      <c r="K2632" s="10"/>
      <c r="L2632" s="10" t="s">
        <v>18</v>
      </c>
      <c r="M2632" s="11">
        <v>1</v>
      </c>
      <c r="N2632" s="10">
        <v>1</v>
      </c>
      <c r="O2632" s="12" t="s">
        <v>8860</v>
      </c>
      <c r="P2632" s="11">
        <f ca="1">IFERROR(__xludf.DUMMYFUNCTION("COUNTA(SPLIT(Q2632,"" ""))"),156)</f>
        <v>156</v>
      </c>
      <c r="Q2632" s="11">
        <v>6</v>
      </c>
      <c r="R2632" s="11">
        <f ca="1">IFERROR(__xludf.DUMMYFUNCTION("COUNTA(SPLIT($Q2632,CHAR(10),FALSE))"),2)</f>
        <v>2</v>
      </c>
      <c r="S2632" s="2">
        <v>-1.5819239009999999</v>
      </c>
      <c r="T2632" s="2">
        <v>0.48721539000000003</v>
      </c>
      <c r="U2632" s="2">
        <v>76.84</v>
      </c>
      <c r="V2632" s="2">
        <v>8.15</v>
      </c>
      <c r="W2632" s="2">
        <v>7.74</v>
      </c>
      <c r="X2632" s="2">
        <v>9</v>
      </c>
      <c r="Y2632" s="2">
        <v>6.45</v>
      </c>
      <c r="Z2632" s="2">
        <v>8.1699999999999995E-2</v>
      </c>
      <c r="AA2632" s="2">
        <v>0.12402000000000001</v>
      </c>
      <c r="AB2632" s="2">
        <v>16.435987010000002</v>
      </c>
    </row>
    <row r="2633" spans="1:28" x14ac:dyDescent="0.2">
      <c r="A2633" s="17">
        <v>4843</v>
      </c>
      <c r="B2633" s="5" t="s">
        <v>1104</v>
      </c>
      <c r="C2633" s="5" t="s">
        <v>8861</v>
      </c>
      <c r="D2633" s="5"/>
      <c r="E2633" s="5" t="s">
        <v>8862</v>
      </c>
      <c r="F2633" s="10">
        <v>1886</v>
      </c>
      <c r="G2633" s="10" t="s">
        <v>16</v>
      </c>
      <c r="H2633" s="10"/>
      <c r="I2633" s="10">
        <v>900</v>
      </c>
      <c r="J2633" s="10" t="s">
        <v>17</v>
      </c>
      <c r="K2633" s="10"/>
      <c r="L2633" s="10" t="s">
        <v>22</v>
      </c>
      <c r="M2633" s="11">
        <v>2</v>
      </c>
      <c r="N2633" s="10">
        <v>1.5</v>
      </c>
      <c r="O2633" s="12" t="s">
        <v>8863</v>
      </c>
      <c r="P2633" s="11">
        <f ca="1">IFERROR(__xludf.DUMMYFUNCTION("COUNTA(SPLIT(Q2633,"" ""))"),178)</f>
        <v>178</v>
      </c>
      <c r="Q2633" s="11">
        <v>8</v>
      </c>
      <c r="R2633" s="11">
        <f ca="1">IFERROR(__xludf.DUMMYFUNCTION("COUNTA(SPLIT($Q2633,CHAR(10),FALSE))"),1)</f>
        <v>1</v>
      </c>
      <c r="S2633" s="2">
        <v>-1.5513591900000001</v>
      </c>
      <c r="T2633" s="2">
        <v>0.44857056299999998</v>
      </c>
      <c r="U2633" s="2">
        <v>70.180000000000007</v>
      </c>
      <c r="V2633" s="2">
        <v>9</v>
      </c>
      <c r="W2633" s="2">
        <v>9.34</v>
      </c>
      <c r="X2633" s="2">
        <v>11</v>
      </c>
      <c r="Y2633" s="2">
        <v>7.22</v>
      </c>
      <c r="Z2633" s="2">
        <v>0.16236999999999999</v>
      </c>
      <c r="AA2633" s="2">
        <v>0.15754000000000001</v>
      </c>
      <c r="AB2633" s="2">
        <v>18.525740070000001</v>
      </c>
    </row>
    <row r="2634" spans="1:28" x14ac:dyDescent="0.2">
      <c r="A2634" s="17">
        <v>4844</v>
      </c>
      <c r="B2634" s="5" t="s">
        <v>1104</v>
      </c>
      <c r="C2634" s="5" t="s">
        <v>8864</v>
      </c>
      <c r="D2634" s="5"/>
      <c r="E2634" s="5" t="s">
        <v>8865</v>
      </c>
      <c r="F2634" s="10">
        <v>1886</v>
      </c>
      <c r="G2634" s="10" t="s">
        <v>16</v>
      </c>
      <c r="H2634" s="10"/>
      <c r="I2634" s="10">
        <v>1100</v>
      </c>
      <c r="J2634" s="10" t="s">
        <v>17</v>
      </c>
      <c r="K2634" s="10"/>
      <c r="L2634" s="10" t="s">
        <v>18</v>
      </c>
      <c r="M2634" s="11">
        <v>1</v>
      </c>
      <c r="N2634" s="10">
        <v>1</v>
      </c>
      <c r="O2634" s="12" t="s">
        <v>8866</v>
      </c>
      <c r="P2634" s="11">
        <f ca="1">IFERROR(__xludf.DUMMYFUNCTION("COUNTA(SPLIT(Q2634,"" ""))"),142)</f>
        <v>142</v>
      </c>
      <c r="Q2634" s="11">
        <v>4</v>
      </c>
      <c r="R2634" s="11">
        <f ca="1">IFERROR(__xludf.DUMMYFUNCTION("COUNTA(SPLIT($Q2634,CHAR(10),FALSE))"),2)</f>
        <v>2</v>
      </c>
      <c r="S2634" s="2">
        <v>-0.54675590100000004</v>
      </c>
      <c r="T2634" s="2">
        <v>0.492683394</v>
      </c>
      <c r="U2634" s="2">
        <v>66.430000000000007</v>
      </c>
      <c r="V2634" s="2">
        <v>12.88</v>
      </c>
      <c r="W2634" s="2">
        <v>14.39</v>
      </c>
      <c r="X2634" s="2">
        <v>9</v>
      </c>
      <c r="Y2634" s="2">
        <v>6.96</v>
      </c>
      <c r="Z2634" s="2">
        <v>-6.3640000000000002E-2</v>
      </c>
      <c r="AA2634" s="2">
        <v>-6.5100000000000002E-3</v>
      </c>
      <c r="AB2634" s="2">
        <v>10.462845509999999</v>
      </c>
    </row>
    <row r="2635" spans="1:28" x14ac:dyDescent="0.2">
      <c r="A2635" s="17">
        <v>4845</v>
      </c>
      <c r="B2635" s="5" t="s">
        <v>8531</v>
      </c>
      <c r="C2635" s="5" t="s">
        <v>8867</v>
      </c>
      <c r="D2635" s="5"/>
      <c r="E2635" s="5" t="s">
        <v>8868</v>
      </c>
      <c r="F2635" s="10">
        <v>1886</v>
      </c>
      <c r="G2635" s="10" t="s">
        <v>16</v>
      </c>
      <c r="H2635" s="10"/>
      <c r="I2635" s="10">
        <v>1100</v>
      </c>
      <c r="J2635" s="10" t="s">
        <v>17</v>
      </c>
      <c r="K2635" s="10"/>
      <c r="L2635" s="10" t="s">
        <v>18</v>
      </c>
      <c r="M2635" s="11">
        <v>1</v>
      </c>
      <c r="N2635" s="10">
        <v>1</v>
      </c>
      <c r="O2635" s="12" t="s">
        <v>8869</v>
      </c>
      <c r="P2635" s="11">
        <f ca="1">IFERROR(__xludf.DUMMYFUNCTION("COUNTA(SPLIT(Q2635,"" ""))"),177)</f>
        <v>177</v>
      </c>
      <c r="Q2635" s="11">
        <v>9</v>
      </c>
      <c r="R2635" s="11">
        <f ca="1">IFERROR(__xludf.DUMMYFUNCTION("COUNTA(SPLIT($Q2635,CHAR(10),FALSE))"),3)</f>
        <v>3</v>
      </c>
      <c r="S2635" s="2">
        <v>-1.923365193</v>
      </c>
      <c r="T2635" s="2">
        <v>0.47264906299999998</v>
      </c>
      <c r="U2635" s="2">
        <v>78.64</v>
      </c>
      <c r="V2635" s="2">
        <v>6.47</v>
      </c>
      <c r="W2635" s="2">
        <v>7.56</v>
      </c>
      <c r="X2635" s="2">
        <v>8</v>
      </c>
      <c r="Y2635" s="2">
        <v>7.29</v>
      </c>
      <c r="Z2635" s="2">
        <v>0.18187</v>
      </c>
      <c r="AA2635" s="2">
        <v>0.18187</v>
      </c>
      <c r="AB2635" s="2">
        <v>7.847990384</v>
      </c>
    </row>
    <row r="2636" spans="1:28" x14ac:dyDescent="0.2">
      <c r="A2636" s="17">
        <v>4846</v>
      </c>
      <c r="B2636" s="5" t="s">
        <v>8235</v>
      </c>
      <c r="C2636" s="5" t="s">
        <v>8870</v>
      </c>
      <c r="D2636" s="5" t="s">
        <v>8310</v>
      </c>
      <c r="E2636" s="5" t="s">
        <v>8238</v>
      </c>
      <c r="F2636" s="10">
        <v>1885</v>
      </c>
      <c r="G2636" s="10" t="s">
        <v>16</v>
      </c>
      <c r="H2636" s="10"/>
      <c r="I2636" s="10">
        <v>700</v>
      </c>
      <c r="J2636" s="10" t="s">
        <v>17</v>
      </c>
      <c r="K2636" s="10"/>
      <c r="L2636" s="10" t="s">
        <v>22</v>
      </c>
      <c r="M2636" s="11">
        <v>2</v>
      </c>
      <c r="N2636" s="10">
        <v>1.5</v>
      </c>
      <c r="O2636" s="12" t="s">
        <v>8871</v>
      </c>
      <c r="P2636" s="11">
        <f ca="1">IFERROR(__xludf.DUMMYFUNCTION("COUNTA(SPLIT(Q2636,"" ""))"),165)</f>
        <v>165</v>
      </c>
      <c r="Q2636" s="11">
        <v>14</v>
      </c>
      <c r="R2636" s="11">
        <f ca="1">IFERROR(__xludf.DUMMYFUNCTION("COUNTA(SPLIT($Q2636,CHAR(10),FALSE))"),5)</f>
        <v>5</v>
      </c>
      <c r="S2636" s="2">
        <v>-2.4278095639999999</v>
      </c>
      <c r="T2636" s="2">
        <v>0.53196043900000001</v>
      </c>
      <c r="U2636" s="2">
        <v>74.48</v>
      </c>
      <c r="V2636" s="2">
        <v>5.94</v>
      </c>
      <c r="W2636" s="2">
        <v>5.97</v>
      </c>
      <c r="X2636" s="2">
        <v>8</v>
      </c>
      <c r="Y2636" s="2">
        <v>7.54</v>
      </c>
      <c r="Z2636" s="2">
        <v>0.15594</v>
      </c>
      <c r="AA2636" s="2">
        <v>0.16985</v>
      </c>
      <c r="AB2636" s="2">
        <v>10.91951102</v>
      </c>
    </row>
    <row r="2637" spans="1:28" x14ac:dyDescent="0.2">
      <c r="A2637" s="17">
        <v>4847</v>
      </c>
      <c r="B2637" s="5" t="s">
        <v>8872</v>
      </c>
      <c r="C2637" s="5" t="s">
        <v>8873</v>
      </c>
      <c r="D2637" s="5" t="s">
        <v>7714</v>
      </c>
      <c r="E2637" s="5" t="s">
        <v>8874</v>
      </c>
      <c r="F2637" s="10">
        <v>1885</v>
      </c>
      <c r="G2637" s="10" t="s">
        <v>68</v>
      </c>
      <c r="H2637" s="10"/>
      <c r="I2637" s="10">
        <v>1100</v>
      </c>
      <c r="J2637" s="10" t="s">
        <v>51</v>
      </c>
      <c r="K2637" s="10"/>
      <c r="L2637" s="10" t="s">
        <v>18</v>
      </c>
      <c r="M2637" s="11">
        <v>1</v>
      </c>
      <c r="N2637" s="10">
        <v>1</v>
      </c>
      <c r="O2637" s="12" t="s">
        <v>8875</v>
      </c>
      <c r="P2637" s="11">
        <f ca="1">IFERROR(__xludf.DUMMYFUNCTION("COUNTA(SPLIT(Q2637,"" ""))"),193)</f>
        <v>193</v>
      </c>
      <c r="Q2637" s="11">
        <v>9</v>
      </c>
      <c r="R2637" s="11">
        <f ca="1">IFERROR(__xludf.DUMMYFUNCTION("COUNTA(SPLIT($Q2637,CHAR(10),FALSE))"),3)</f>
        <v>3</v>
      </c>
      <c r="S2637" s="2">
        <v>-1.5225961450000001</v>
      </c>
      <c r="T2637" s="2">
        <v>0.495685812</v>
      </c>
      <c r="U2637" s="2">
        <v>67.27</v>
      </c>
      <c r="V2637" s="2">
        <v>9.26</v>
      </c>
      <c r="W2637" s="2">
        <v>9.69</v>
      </c>
      <c r="X2637" s="2">
        <v>10</v>
      </c>
      <c r="Y2637" s="2">
        <v>6.98</v>
      </c>
      <c r="Z2637" s="2">
        <v>0.13461000000000001</v>
      </c>
      <c r="AA2637" s="2">
        <v>0.12261</v>
      </c>
      <c r="AB2637" s="2">
        <v>26.397166009999999</v>
      </c>
    </row>
    <row r="2638" spans="1:28" x14ac:dyDescent="0.2">
      <c r="A2638" s="17">
        <v>4848</v>
      </c>
      <c r="B2638" s="5" t="s">
        <v>240</v>
      </c>
      <c r="C2638" s="5" t="s">
        <v>8876</v>
      </c>
      <c r="D2638" s="5" t="s">
        <v>2855</v>
      </c>
      <c r="E2638" s="5" t="s">
        <v>8877</v>
      </c>
      <c r="F2638" s="10">
        <v>1885</v>
      </c>
      <c r="G2638" s="10" t="s">
        <v>16</v>
      </c>
      <c r="H2638" s="10"/>
      <c r="I2638" s="10">
        <v>1100</v>
      </c>
      <c r="J2638" s="10" t="s">
        <v>17</v>
      </c>
      <c r="K2638" s="10"/>
      <c r="L2638" s="10" t="s">
        <v>22</v>
      </c>
      <c r="M2638" s="11">
        <v>2</v>
      </c>
      <c r="N2638" s="10">
        <v>1.5</v>
      </c>
      <c r="O2638" s="12" t="s">
        <v>8878</v>
      </c>
      <c r="P2638" s="11">
        <f ca="1">IFERROR(__xludf.DUMMYFUNCTION("COUNTA(SPLIT(Q2638,"" ""))"),185)</f>
        <v>185</v>
      </c>
      <c r="Q2638" s="11">
        <v>7</v>
      </c>
      <c r="R2638" s="11">
        <f ca="1">IFERROR(__xludf.DUMMYFUNCTION("COUNTA(SPLIT($Q2638,CHAR(10),FALSE))"),2)</f>
        <v>2</v>
      </c>
      <c r="S2638" s="2">
        <v>-0.72788505699999995</v>
      </c>
      <c r="T2638" s="2">
        <v>0.445024115</v>
      </c>
      <c r="U2638" s="2">
        <v>71.61</v>
      </c>
      <c r="V2638" s="2">
        <v>9.8699999999999992</v>
      </c>
      <c r="W2638" s="2">
        <v>11.32</v>
      </c>
      <c r="X2638" s="2">
        <v>8</v>
      </c>
      <c r="Y2638" s="2">
        <v>6.57</v>
      </c>
      <c r="Z2638" s="2">
        <v>9.4070000000000001E-2</v>
      </c>
      <c r="AA2638" s="2">
        <v>8.9940000000000006E-2</v>
      </c>
      <c r="AB2638" s="2">
        <v>21.548256630000001</v>
      </c>
    </row>
    <row r="2639" spans="1:28" x14ac:dyDescent="0.2">
      <c r="A2639" s="17">
        <v>4849</v>
      </c>
      <c r="B2639" s="5" t="s">
        <v>8839</v>
      </c>
      <c r="C2639" s="5" t="s">
        <v>8879</v>
      </c>
      <c r="D2639" s="5"/>
      <c r="E2639" s="5" t="s">
        <v>8880</v>
      </c>
      <c r="F2639" s="10">
        <v>1885</v>
      </c>
      <c r="G2639" s="10" t="s">
        <v>16</v>
      </c>
      <c r="H2639" s="10"/>
      <c r="I2639" s="10">
        <v>900</v>
      </c>
      <c r="J2639" s="10" t="s">
        <v>17</v>
      </c>
      <c r="K2639" s="10"/>
      <c r="L2639" s="10" t="s">
        <v>18</v>
      </c>
      <c r="M2639" s="11">
        <v>1</v>
      </c>
      <c r="N2639" s="10">
        <v>1</v>
      </c>
      <c r="O2639" s="12" t="s">
        <v>8881</v>
      </c>
      <c r="P2639" s="11">
        <f ca="1">IFERROR(__xludf.DUMMYFUNCTION("COUNTA(SPLIT(Q2639,"" ""))"),178)</f>
        <v>178</v>
      </c>
      <c r="Q2639" s="11">
        <v>8</v>
      </c>
      <c r="R2639" s="11">
        <f ca="1">IFERROR(__xludf.DUMMYFUNCTION("COUNTA(SPLIT($Q2639,CHAR(10),FALSE))"),1)</f>
        <v>1</v>
      </c>
      <c r="S2639" s="2">
        <v>-1.5515263939999999</v>
      </c>
      <c r="T2639" s="2">
        <v>0.46894285499999999</v>
      </c>
      <c r="U2639" s="2">
        <v>73.900000000000006</v>
      </c>
      <c r="V2639" s="2">
        <v>8.0299999999999994</v>
      </c>
      <c r="W2639" s="2">
        <v>9.2799999999999994</v>
      </c>
      <c r="X2639" s="2">
        <v>8</v>
      </c>
      <c r="Y2639" s="2">
        <v>6.8</v>
      </c>
      <c r="Z2639" s="2">
        <v>0.13830999999999999</v>
      </c>
      <c r="AA2639" s="2">
        <v>0.15275</v>
      </c>
      <c r="AB2639" s="2">
        <v>15.79833724</v>
      </c>
    </row>
    <row r="2640" spans="1:28" x14ac:dyDescent="0.2">
      <c r="A2640" s="17">
        <v>4851</v>
      </c>
      <c r="B2640" s="5" t="s">
        <v>8882</v>
      </c>
      <c r="C2640" s="5" t="s">
        <v>8883</v>
      </c>
      <c r="D2640" s="5" t="s">
        <v>7647</v>
      </c>
      <c r="E2640" s="5" t="s">
        <v>7648</v>
      </c>
      <c r="F2640" s="10">
        <v>1885</v>
      </c>
      <c r="G2640" s="10" t="s">
        <v>16</v>
      </c>
      <c r="H2640" s="10"/>
      <c r="I2640" s="10">
        <v>1300</v>
      </c>
      <c r="J2640" s="10" t="s">
        <v>17</v>
      </c>
      <c r="K2640" s="10"/>
      <c r="L2640" s="10" t="s">
        <v>18</v>
      </c>
      <c r="M2640" s="11">
        <v>1</v>
      </c>
      <c r="N2640" s="10">
        <v>1</v>
      </c>
      <c r="O2640" s="12" t="s">
        <v>8884</v>
      </c>
      <c r="P2640" s="11">
        <f ca="1">IFERROR(__xludf.DUMMYFUNCTION("COUNTA(SPLIT(Q2640,"" ""))"),187)</f>
        <v>187</v>
      </c>
      <c r="Q2640" s="11">
        <v>8</v>
      </c>
      <c r="R2640" s="11">
        <f ca="1">IFERROR(__xludf.DUMMYFUNCTION("COUNTA(SPLIT($Q2640,CHAR(10),FALSE))"),1)</f>
        <v>1</v>
      </c>
      <c r="S2640" s="2">
        <v>-1.298340818</v>
      </c>
      <c r="T2640" s="2">
        <v>0.46898114200000002</v>
      </c>
      <c r="U2640" s="2">
        <v>71.459999999999994</v>
      </c>
      <c r="V2640" s="2">
        <v>8.56</v>
      </c>
      <c r="W2640" s="2">
        <v>10.55</v>
      </c>
      <c r="X2640" s="2">
        <v>9</v>
      </c>
      <c r="Y2640" s="2">
        <v>7.58</v>
      </c>
      <c r="Z2640" s="2">
        <v>0.16403000000000001</v>
      </c>
      <c r="AA2640" s="2">
        <v>0.14410000000000001</v>
      </c>
      <c r="AB2640" s="2">
        <v>7.8740821949999997</v>
      </c>
    </row>
    <row r="2641" spans="1:28" x14ac:dyDescent="0.2">
      <c r="A2641" s="17">
        <v>4852</v>
      </c>
      <c r="B2641" s="5" t="s">
        <v>8846</v>
      </c>
      <c r="C2641" s="5" t="s">
        <v>8885</v>
      </c>
      <c r="D2641" s="5" t="s">
        <v>8886</v>
      </c>
      <c r="E2641" s="5" t="s">
        <v>8887</v>
      </c>
      <c r="F2641" s="10">
        <v>1885</v>
      </c>
      <c r="G2641" s="10" t="s">
        <v>16</v>
      </c>
      <c r="H2641" s="10"/>
      <c r="I2641" s="10">
        <v>900</v>
      </c>
      <c r="J2641" s="10" t="s">
        <v>17</v>
      </c>
      <c r="K2641" s="10"/>
      <c r="L2641" s="10" t="s">
        <v>18</v>
      </c>
      <c r="M2641" s="11">
        <v>1</v>
      </c>
      <c r="N2641" s="10">
        <v>1</v>
      </c>
      <c r="O2641" s="12" t="s">
        <v>8888</v>
      </c>
      <c r="P2641" s="11">
        <f ca="1">IFERROR(__xludf.DUMMYFUNCTION("COUNTA(SPLIT(Q2641,"" ""))"),198)</f>
        <v>198</v>
      </c>
      <c r="Q2641" s="11">
        <v>11</v>
      </c>
      <c r="R2641" s="11">
        <f ca="1">IFERROR(__xludf.DUMMYFUNCTION("COUNTA(SPLIT($Q2641,CHAR(10),FALSE))"),2)</f>
        <v>2</v>
      </c>
      <c r="S2641" s="2">
        <v>-0.36509311799999999</v>
      </c>
      <c r="T2641" s="2">
        <v>0.47183774299999998</v>
      </c>
      <c r="U2641" s="2">
        <v>86.44</v>
      </c>
      <c r="V2641" s="2">
        <v>5.7</v>
      </c>
      <c r="W2641" s="2">
        <v>6.21</v>
      </c>
      <c r="X2641" s="2">
        <v>6</v>
      </c>
      <c r="Y2641" s="2">
        <v>6.28</v>
      </c>
      <c r="Z2641" s="2">
        <v>-2.9669999999999998E-2</v>
      </c>
      <c r="AA2641" s="2">
        <v>-4.1079999999999998E-2</v>
      </c>
      <c r="AB2641" s="2">
        <v>22.988546580000001</v>
      </c>
    </row>
    <row r="2642" spans="1:28" x14ac:dyDescent="0.2">
      <c r="A2642" s="17">
        <v>4853</v>
      </c>
      <c r="B2642" s="5" t="s">
        <v>8846</v>
      </c>
      <c r="C2642" s="5" t="s">
        <v>8889</v>
      </c>
      <c r="D2642" s="5" t="s">
        <v>2855</v>
      </c>
      <c r="E2642" s="5" t="s">
        <v>8890</v>
      </c>
      <c r="F2642" s="10">
        <v>1885</v>
      </c>
      <c r="G2642" s="10" t="s">
        <v>16</v>
      </c>
      <c r="H2642" s="10"/>
      <c r="I2642" s="10">
        <v>1300</v>
      </c>
      <c r="J2642" s="10" t="s">
        <v>17</v>
      </c>
      <c r="K2642" s="10"/>
      <c r="L2642" s="10" t="s">
        <v>18</v>
      </c>
      <c r="M2642" s="11">
        <v>1</v>
      </c>
      <c r="N2642" s="10">
        <v>1</v>
      </c>
      <c r="O2642" s="12" t="s">
        <v>8891</v>
      </c>
      <c r="P2642" s="11">
        <f ca="1">IFERROR(__xludf.DUMMYFUNCTION("COUNTA(SPLIT(Q2642,"" ""))"),155)</f>
        <v>155</v>
      </c>
      <c r="Q2642" s="11">
        <v>5</v>
      </c>
      <c r="R2642" s="11">
        <f ca="1">IFERROR(__xludf.DUMMYFUNCTION("COUNTA(SPLIT($Q2642,CHAR(10),FALSE))"),2)</f>
        <v>2</v>
      </c>
      <c r="S2642" s="2">
        <v>-1.302451096</v>
      </c>
      <c r="T2642" s="2">
        <v>0.47574973599999998</v>
      </c>
      <c r="U2642" s="2">
        <v>58.57</v>
      </c>
      <c r="V2642" s="2">
        <v>12.84</v>
      </c>
      <c r="W2642" s="2">
        <v>14.61</v>
      </c>
      <c r="X2642" s="2">
        <v>11</v>
      </c>
      <c r="Y2642" s="2">
        <v>7.31</v>
      </c>
      <c r="Z2642" s="2">
        <v>6.8320000000000006E-2</v>
      </c>
      <c r="AA2642" s="2">
        <v>8.165E-2</v>
      </c>
      <c r="AB2642" s="2">
        <v>22.98706164</v>
      </c>
    </row>
    <row r="2643" spans="1:28" x14ac:dyDescent="0.2">
      <c r="A2643" s="17">
        <v>4855</v>
      </c>
      <c r="B2643" s="5" t="s">
        <v>8892</v>
      </c>
      <c r="C2643" s="5" t="s">
        <v>8893</v>
      </c>
      <c r="D2643" s="5" t="s">
        <v>2855</v>
      </c>
      <c r="E2643" s="5" t="s">
        <v>8894</v>
      </c>
      <c r="F2643" s="10">
        <v>1885</v>
      </c>
      <c r="G2643" s="10" t="s">
        <v>16</v>
      </c>
      <c r="H2643" s="10"/>
      <c r="I2643" s="10">
        <v>1100</v>
      </c>
      <c r="J2643" s="10" t="s">
        <v>17</v>
      </c>
      <c r="K2643" s="10"/>
      <c r="L2643" s="10" t="s">
        <v>18</v>
      </c>
      <c r="M2643" s="11">
        <v>1</v>
      </c>
      <c r="N2643" s="10">
        <v>1</v>
      </c>
      <c r="O2643" s="12" t="s">
        <v>8895</v>
      </c>
      <c r="P2643" s="11">
        <f ca="1">IFERROR(__xludf.DUMMYFUNCTION("COUNTA(SPLIT(Q2643,"" ""))"),150)</f>
        <v>150</v>
      </c>
      <c r="Q2643" s="11">
        <v>5</v>
      </c>
      <c r="R2643" s="11">
        <f ca="1">IFERROR(__xludf.DUMMYFUNCTION("COUNTA(SPLIT($Q2643,CHAR(10),FALSE))"),3)</f>
        <v>3</v>
      </c>
      <c r="S2643" s="2">
        <v>-0.56691045799999995</v>
      </c>
      <c r="T2643" s="2">
        <v>0.45121608099999999</v>
      </c>
      <c r="U2643" s="2">
        <v>61.86</v>
      </c>
      <c r="V2643" s="2">
        <v>12.28</v>
      </c>
      <c r="W2643" s="2">
        <v>14.77</v>
      </c>
      <c r="X2643" s="2">
        <v>11</v>
      </c>
      <c r="Y2643" s="2">
        <v>7.42</v>
      </c>
      <c r="Z2643" s="2">
        <v>8.5569999999999993E-2</v>
      </c>
      <c r="AA2643" s="2">
        <v>9.9570000000000006E-2</v>
      </c>
      <c r="AB2643" s="2">
        <v>19.666324939999999</v>
      </c>
    </row>
    <row r="2644" spans="1:28" x14ac:dyDescent="0.2">
      <c r="A2644" s="17">
        <v>4857</v>
      </c>
      <c r="B2644" s="5" t="s">
        <v>685</v>
      </c>
      <c r="C2644" s="5" t="s">
        <v>8896</v>
      </c>
      <c r="D2644" s="5" t="s">
        <v>8897</v>
      </c>
      <c r="E2644" s="5" t="s">
        <v>8898</v>
      </c>
      <c r="F2644" s="10">
        <v>1884</v>
      </c>
      <c r="G2644" s="10" t="s">
        <v>68</v>
      </c>
      <c r="H2644" s="10"/>
      <c r="I2644" s="10">
        <v>1300</v>
      </c>
      <c r="J2644" s="10" t="s">
        <v>877</v>
      </c>
      <c r="K2644" s="10"/>
      <c r="L2644" s="10" t="s">
        <v>18</v>
      </c>
      <c r="M2644" s="11">
        <v>1</v>
      </c>
      <c r="N2644" s="10">
        <v>1</v>
      </c>
      <c r="O2644" s="12" t="s">
        <v>8899</v>
      </c>
      <c r="P2644" s="11">
        <f ca="1">IFERROR(__xludf.DUMMYFUNCTION("COUNTA(SPLIT(Q2644,"" ""))"),172)</f>
        <v>172</v>
      </c>
      <c r="Q2644" s="11">
        <v>8</v>
      </c>
      <c r="R2644" s="11">
        <f ca="1">IFERROR(__xludf.DUMMYFUNCTION("COUNTA(SPLIT($Q2644,CHAR(10),FALSE))"),1)</f>
        <v>1</v>
      </c>
      <c r="S2644" s="2">
        <v>-3.4227439309999999</v>
      </c>
      <c r="T2644" s="2">
        <v>0.59814643099999998</v>
      </c>
      <c r="U2644" s="2">
        <v>74.31</v>
      </c>
      <c r="V2644" s="2">
        <v>7.64</v>
      </c>
      <c r="W2644" s="2">
        <v>7.99</v>
      </c>
      <c r="X2644" s="2">
        <v>10</v>
      </c>
      <c r="Y2644" s="2">
        <v>8.5299999999999994</v>
      </c>
      <c r="Z2644" s="2">
        <v>0.22653999999999999</v>
      </c>
      <c r="AA2644" s="2">
        <v>0.21861</v>
      </c>
      <c r="AB2644" s="2">
        <v>11.91240421</v>
      </c>
    </row>
    <row r="2645" spans="1:28" x14ac:dyDescent="0.2">
      <c r="A2645" s="17">
        <v>4858</v>
      </c>
      <c r="B2645" s="5" t="s">
        <v>685</v>
      </c>
      <c r="C2645" s="5" t="s">
        <v>8900</v>
      </c>
      <c r="D2645" s="5" t="s">
        <v>8897</v>
      </c>
      <c r="E2645" s="5" t="s">
        <v>8901</v>
      </c>
      <c r="F2645" s="10">
        <v>1884</v>
      </c>
      <c r="G2645" s="10" t="s">
        <v>68</v>
      </c>
      <c r="H2645" s="10"/>
      <c r="I2645" s="10">
        <v>1300</v>
      </c>
      <c r="J2645" s="10" t="s">
        <v>51</v>
      </c>
      <c r="K2645" s="10"/>
      <c r="L2645" s="10" t="s">
        <v>18</v>
      </c>
      <c r="M2645" s="11">
        <v>1</v>
      </c>
      <c r="N2645" s="10">
        <v>1</v>
      </c>
      <c r="O2645" s="12" t="s">
        <v>8902</v>
      </c>
      <c r="P2645" s="11">
        <f ca="1">IFERROR(__xludf.DUMMYFUNCTION("COUNTA(SPLIT(Q2645,"" ""))"),181)</f>
        <v>181</v>
      </c>
      <c r="Q2645" s="11">
        <v>8</v>
      </c>
      <c r="R2645" s="11">
        <f ca="1">IFERROR(__xludf.DUMMYFUNCTION("COUNTA(SPLIT($Q2645,CHAR(10),FALSE))"),1)</f>
        <v>1</v>
      </c>
      <c r="S2645" s="2">
        <v>-2.4165309150000001</v>
      </c>
      <c r="T2645" s="2">
        <v>0.50606092999999996</v>
      </c>
      <c r="U2645" s="2">
        <v>63.82</v>
      </c>
      <c r="V2645" s="2">
        <v>10.01</v>
      </c>
      <c r="W2645" s="2">
        <v>10.89</v>
      </c>
      <c r="X2645" s="2">
        <v>11</v>
      </c>
      <c r="Y2645" s="2">
        <v>9.36</v>
      </c>
      <c r="Z2645" s="2">
        <v>0.34095999999999999</v>
      </c>
      <c r="AA2645" s="2">
        <v>0.33154</v>
      </c>
      <c r="AB2645" s="2">
        <v>10.430516880000001</v>
      </c>
    </row>
    <row r="2646" spans="1:28" x14ac:dyDescent="0.2">
      <c r="A2646" s="17">
        <v>4859</v>
      </c>
      <c r="B2646" s="5" t="s">
        <v>685</v>
      </c>
      <c r="C2646" s="5" t="s">
        <v>8903</v>
      </c>
      <c r="D2646" s="5" t="s">
        <v>8897</v>
      </c>
      <c r="E2646" s="5" t="s">
        <v>8904</v>
      </c>
      <c r="F2646" s="10">
        <v>1884</v>
      </c>
      <c r="G2646" s="10" t="s">
        <v>68</v>
      </c>
      <c r="H2646" s="10"/>
      <c r="I2646" s="10">
        <v>1700</v>
      </c>
      <c r="J2646" s="10" t="s">
        <v>877</v>
      </c>
      <c r="K2646" s="10"/>
      <c r="L2646" s="10" t="s">
        <v>18</v>
      </c>
      <c r="M2646" s="11">
        <v>1</v>
      </c>
      <c r="N2646" s="10">
        <v>1</v>
      </c>
      <c r="O2646" s="12" t="s">
        <v>8905</v>
      </c>
      <c r="P2646" s="11">
        <f ca="1">IFERROR(__xludf.DUMMYFUNCTION("COUNTA(SPLIT(Q2646,"" ""))"),163)</f>
        <v>163</v>
      </c>
      <c r="Q2646" s="11">
        <v>4</v>
      </c>
      <c r="R2646" s="11">
        <f ca="1">IFERROR(__xludf.DUMMYFUNCTION("COUNTA(SPLIT($Q2646,CHAR(10),FALSE))"),2)</f>
        <v>2</v>
      </c>
      <c r="S2646" s="2">
        <v>-1.731347215</v>
      </c>
      <c r="T2646" s="2">
        <v>0.488658857</v>
      </c>
      <c r="U2646" s="2">
        <v>42.45</v>
      </c>
      <c r="V2646" s="2">
        <v>17.52</v>
      </c>
      <c r="W2646" s="2">
        <v>20.3</v>
      </c>
      <c r="X2646" s="2">
        <v>16</v>
      </c>
      <c r="Y2646" s="2">
        <v>9.43</v>
      </c>
      <c r="Z2646" s="2">
        <v>0.20494000000000001</v>
      </c>
      <c r="AA2646" s="2">
        <v>0.21199000000000001</v>
      </c>
      <c r="AB2646" s="2">
        <v>19.37865596</v>
      </c>
    </row>
    <row r="2647" spans="1:28" x14ac:dyDescent="0.2">
      <c r="A2647" s="17">
        <v>4860</v>
      </c>
      <c r="B2647" s="5" t="s">
        <v>685</v>
      </c>
      <c r="C2647" s="5" t="s">
        <v>8906</v>
      </c>
      <c r="D2647" s="5" t="s">
        <v>8897</v>
      </c>
      <c r="E2647" s="5" t="s">
        <v>8907</v>
      </c>
      <c r="F2647" s="10">
        <v>1884</v>
      </c>
      <c r="G2647" s="10" t="s">
        <v>68</v>
      </c>
      <c r="H2647" s="10"/>
      <c r="I2647" s="10">
        <v>900</v>
      </c>
      <c r="J2647" s="10" t="s">
        <v>51</v>
      </c>
      <c r="K2647" s="10"/>
      <c r="L2647" s="10" t="s">
        <v>18</v>
      </c>
      <c r="M2647" s="11">
        <v>1</v>
      </c>
      <c r="N2647" s="10">
        <v>1</v>
      </c>
      <c r="O2647" s="12" t="s">
        <v>8908</v>
      </c>
      <c r="P2647" s="11">
        <f ca="1">IFERROR(__xludf.DUMMYFUNCTION("COUNTA(SPLIT(Q2647,"" ""))"),165)</f>
        <v>165</v>
      </c>
      <c r="Q2647" s="11">
        <v>9</v>
      </c>
      <c r="R2647" s="11">
        <f ca="1">IFERROR(__xludf.DUMMYFUNCTION("COUNTA(SPLIT($Q2647,CHAR(10),FALSE))"),2)</f>
        <v>2</v>
      </c>
      <c r="S2647" s="2">
        <v>-2.629076489</v>
      </c>
      <c r="T2647" s="2">
        <v>0.55037997900000002</v>
      </c>
      <c r="U2647" s="2">
        <v>59.33</v>
      </c>
      <c r="V2647" s="2">
        <v>9.59</v>
      </c>
      <c r="W2647" s="2">
        <v>10.25</v>
      </c>
      <c r="X2647" s="2">
        <v>11</v>
      </c>
      <c r="Y2647" s="2">
        <v>9.3800000000000008</v>
      </c>
      <c r="Z2647" s="2">
        <v>0.22203000000000001</v>
      </c>
      <c r="AA2647" s="2">
        <v>0.23196</v>
      </c>
      <c r="AB2647" s="2">
        <v>12.24589499</v>
      </c>
    </row>
    <row r="2648" spans="1:28" x14ac:dyDescent="0.2">
      <c r="A2648" s="17">
        <v>4865</v>
      </c>
      <c r="B2648" s="5" t="s">
        <v>685</v>
      </c>
      <c r="C2648" s="5" t="s">
        <v>8909</v>
      </c>
      <c r="D2648" s="5" t="s">
        <v>8910</v>
      </c>
      <c r="E2648" s="5" t="s">
        <v>8911</v>
      </c>
      <c r="F2648" s="10">
        <v>1884</v>
      </c>
      <c r="G2648" s="10" t="s">
        <v>68</v>
      </c>
      <c r="H2648" s="10"/>
      <c r="I2648" s="10">
        <v>1300</v>
      </c>
      <c r="J2648" s="10" t="s">
        <v>17</v>
      </c>
      <c r="K2648" s="10"/>
      <c r="L2648" s="10" t="s">
        <v>18</v>
      </c>
      <c r="M2648" s="11">
        <v>1</v>
      </c>
      <c r="N2648" s="10">
        <v>1</v>
      </c>
      <c r="O2648" s="12" t="s">
        <v>8912</v>
      </c>
      <c r="P2648" s="11">
        <f ca="1">IFERROR(__xludf.DUMMYFUNCTION("COUNTA(SPLIT(Q2648,"" ""))"),183)</f>
        <v>183</v>
      </c>
      <c r="Q2648" s="11">
        <v>6</v>
      </c>
      <c r="R2648" s="11">
        <f ca="1">IFERROR(__xludf.DUMMYFUNCTION("COUNTA(SPLIT($Q2648,CHAR(10),FALSE))"),1)</f>
        <v>1</v>
      </c>
      <c r="S2648" s="2">
        <v>-2.4091236280000001</v>
      </c>
      <c r="T2648" s="2">
        <v>0.51497749900000001</v>
      </c>
      <c r="U2648" s="2">
        <v>51.52</v>
      </c>
      <c r="V2648" s="2">
        <v>13.65</v>
      </c>
      <c r="W2648" s="2">
        <v>13.65</v>
      </c>
      <c r="X2648" s="2">
        <v>13</v>
      </c>
      <c r="Y2648" s="2">
        <v>9.7200000000000006</v>
      </c>
      <c r="Z2648" s="2">
        <v>0.24418000000000001</v>
      </c>
      <c r="AA2648" s="2">
        <v>0.25411</v>
      </c>
      <c r="AB2648" s="2">
        <v>7.7021763620000003</v>
      </c>
    </row>
    <row r="2649" spans="1:28" x14ac:dyDescent="0.2">
      <c r="A2649" s="17">
        <v>4866</v>
      </c>
      <c r="B2649" s="5" t="s">
        <v>685</v>
      </c>
      <c r="C2649" s="5" t="s">
        <v>8913</v>
      </c>
      <c r="D2649" s="5" t="s">
        <v>8910</v>
      </c>
      <c r="E2649" s="5" t="s">
        <v>8914</v>
      </c>
      <c r="F2649" s="10">
        <v>1884</v>
      </c>
      <c r="G2649" s="10" t="s">
        <v>68</v>
      </c>
      <c r="H2649" s="10"/>
      <c r="I2649" s="10">
        <v>1900</v>
      </c>
      <c r="J2649" s="10" t="s">
        <v>51</v>
      </c>
      <c r="K2649" s="10"/>
      <c r="L2649" s="10" t="s">
        <v>18</v>
      </c>
      <c r="M2649" s="11">
        <v>1</v>
      </c>
      <c r="N2649" s="10">
        <v>1</v>
      </c>
      <c r="O2649" s="12" t="s">
        <v>8915</v>
      </c>
      <c r="P2649" s="11">
        <f ca="1">IFERROR(__xludf.DUMMYFUNCTION("COUNTA(SPLIT(Q2649,"" ""))"),189)</f>
        <v>189</v>
      </c>
      <c r="Q2649" s="11">
        <v>3</v>
      </c>
      <c r="R2649" s="11">
        <f ca="1">IFERROR(__xludf.DUMMYFUNCTION("COUNTA(SPLIT($Q2649,CHAR(10),FALSE))"),2)</f>
        <v>2</v>
      </c>
      <c r="S2649" s="2">
        <v>-1.9019194370000001</v>
      </c>
      <c r="T2649" s="2">
        <v>0.47631479799999998</v>
      </c>
      <c r="U2649" s="2">
        <v>2.69</v>
      </c>
      <c r="V2649" s="2">
        <v>28.7</v>
      </c>
      <c r="W2649" s="2">
        <v>33.97</v>
      </c>
      <c r="X2649" s="2">
        <v>18</v>
      </c>
      <c r="Y2649" s="2">
        <v>11.34</v>
      </c>
      <c r="Z2649" s="2">
        <v>0.34216999999999997</v>
      </c>
      <c r="AA2649" s="2">
        <v>0.31981999999999999</v>
      </c>
      <c r="AB2649" s="2">
        <v>9.5665345340000005</v>
      </c>
    </row>
    <row r="2650" spans="1:28" x14ac:dyDescent="0.2">
      <c r="A2650" s="17">
        <v>4867</v>
      </c>
      <c r="B2650" s="5" t="s">
        <v>685</v>
      </c>
      <c r="C2650" s="5" t="s">
        <v>8916</v>
      </c>
      <c r="D2650" s="5" t="s">
        <v>8917</v>
      </c>
      <c r="E2650" s="5" t="s">
        <v>8918</v>
      </c>
      <c r="F2650" s="10">
        <v>1884</v>
      </c>
      <c r="G2650" s="10" t="s">
        <v>68</v>
      </c>
      <c r="H2650" s="10"/>
      <c r="I2650" s="10">
        <v>1100</v>
      </c>
      <c r="J2650" s="10" t="s">
        <v>17</v>
      </c>
      <c r="K2650" s="10"/>
      <c r="L2650" s="10" t="s">
        <v>18</v>
      </c>
      <c r="M2650" s="11">
        <v>1</v>
      </c>
      <c r="N2650" s="10">
        <v>1</v>
      </c>
      <c r="O2650" s="12" t="s">
        <v>8919</v>
      </c>
      <c r="P2650" s="11">
        <f ca="1">IFERROR(__xludf.DUMMYFUNCTION("COUNTA(SPLIT(Q2650,"" ""))"),178)</f>
        <v>178</v>
      </c>
      <c r="Q2650" s="11">
        <v>7</v>
      </c>
      <c r="R2650" s="11">
        <f ca="1">IFERROR(__xludf.DUMMYFUNCTION("COUNTA(SPLIT($Q2650,CHAR(10),FALSE))"),1)</f>
        <v>1</v>
      </c>
      <c r="S2650" s="2">
        <v>-3.1019719060000002</v>
      </c>
      <c r="T2650" s="2">
        <v>0.53893729000000001</v>
      </c>
      <c r="U2650" s="2">
        <v>51.75</v>
      </c>
      <c r="V2650" s="2">
        <v>12.36</v>
      </c>
      <c r="W2650" s="2">
        <v>13.39</v>
      </c>
      <c r="X2650" s="2">
        <v>12</v>
      </c>
      <c r="Y2650" s="2">
        <v>8.8000000000000007</v>
      </c>
      <c r="Z2650" s="2">
        <v>0.36397000000000002</v>
      </c>
      <c r="AA2650" s="2">
        <v>0.36397000000000002</v>
      </c>
      <c r="AB2650" s="2">
        <v>6.6816121529999997</v>
      </c>
    </row>
    <row r="2651" spans="1:28" x14ac:dyDescent="0.2">
      <c r="A2651" s="17">
        <v>4868</v>
      </c>
      <c r="B2651" s="5" t="s">
        <v>685</v>
      </c>
      <c r="C2651" s="5" t="s">
        <v>8920</v>
      </c>
      <c r="D2651" s="5" t="s">
        <v>8917</v>
      </c>
      <c r="E2651" s="5" t="s">
        <v>8921</v>
      </c>
      <c r="F2651" s="10">
        <v>1884</v>
      </c>
      <c r="G2651" s="10" t="s">
        <v>68</v>
      </c>
      <c r="H2651" s="10"/>
      <c r="I2651" s="10">
        <v>1100</v>
      </c>
      <c r="J2651" s="10" t="s">
        <v>17</v>
      </c>
      <c r="K2651" s="10"/>
      <c r="L2651" s="10" t="s">
        <v>22</v>
      </c>
      <c r="M2651" s="11">
        <v>2</v>
      </c>
      <c r="N2651" s="10">
        <v>1.5</v>
      </c>
      <c r="O2651" s="12" t="s">
        <v>8922</v>
      </c>
      <c r="P2651" s="11">
        <f ca="1">IFERROR(__xludf.DUMMYFUNCTION("COUNTA(SPLIT(Q2651,"" ""))"),170)</f>
        <v>170</v>
      </c>
      <c r="Q2651" s="11">
        <v>7</v>
      </c>
      <c r="R2651" s="11">
        <f ca="1">IFERROR(__xludf.DUMMYFUNCTION("COUNTA(SPLIT($Q2651,CHAR(10),FALSE))"),1)</f>
        <v>1</v>
      </c>
      <c r="S2651" s="2">
        <v>-2.5859083589999998</v>
      </c>
      <c r="T2651" s="2">
        <v>0.51111647999999998</v>
      </c>
      <c r="U2651" s="2">
        <v>63.3</v>
      </c>
      <c r="V2651" s="2">
        <v>10.5</v>
      </c>
      <c r="W2651" s="2">
        <v>12.03</v>
      </c>
      <c r="X2651" s="2">
        <v>10</v>
      </c>
      <c r="Y2651" s="2">
        <v>9.3699999999999992</v>
      </c>
      <c r="Z2651" s="2">
        <v>0.20688999999999999</v>
      </c>
      <c r="AA2651" s="2">
        <v>0.21758</v>
      </c>
      <c r="AB2651" s="2">
        <v>9.429949444</v>
      </c>
    </row>
    <row r="2652" spans="1:28" x14ac:dyDescent="0.2">
      <c r="A2652" s="17">
        <v>4869</v>
      </c>
      <c r="B2652" s="5" t="s">
        <v>685</v>
      </c>
      <c r="C2652" s="5" t="s">
        <v>8923</v>
      </c>
      <c r="D2652" s="5" t="s">
        <v>8917</v>
      </c>
      <c r="E2652" s="5" t="s">
        <v>8924</v>
      </c>
      <c r="F2652" s="10">
        <v>1884</v>
      </c>
      <c r="G2652" s="10" t="s">
        <v>68</v>
      </c>
      <c r="H2652" s="10"/>
      <c r="I2652" s="10">
        <v>1500</v>
      </c>
      <c r="J2652" s="10" t="s">
        <v>877</v>
      </c>
      <c r="K2652" s="10"/>
      <c r="L2652" s="10" t="s">
        <v>18</v>
      </c>
      <c r="M2652" s="11">
        <v>1</v>
      </c>
      <c r="N2652" s="10">
        <v>1</v>
      </c>
      <c r="O2652" s="12" t="s">
        <v>8925</v>
      </c>
      <c r="P2652" s="11">
        <f ca="1">IFERROR(__xludf.DUMMYFUNCTION("COUNTA(SPLIT(Q2652,"" ""))"),189)</f>
        <v>189</v>
      </c>
      <c r="Q2652" s="11">
        <v>7</v>
      </c>
      <c r="R2652" s="11">
        <f ca="1">IFERROR(__xludf.DUMMYFUNCTION("COUNTA(SPLIT($Q2652,CHAR(10),FALSE))"),1)</f>
        <v>1</v>
      </c>
      <c r="S2652" s="2">
        <v>-2.2460077959999998</v>
      </c>
      <c r="T2652" s="2">
        <v>0.50445357400000002</v>
      </c>
      <c r="U2652" s="2">
        <v>67.489999999999995</v>
      </c>
      <c r="V2652" s="2">
        <v>10.8</v>
      </c>
      <c r="W2652" s="2">
        <v>13.13</v>
      </c>
      <c r="X2652" s="2">
        <v>9</v>
      </c>
      <c r="Y2652" s="2">
        <v>8.89</v>
      </c>
      <c r="Z2652" s="2">
        <v>0.30582999999999999</v>
      </c>
      <c r="AA2652" s="2">
        <v>0.29136000000000001</v>
      </c>
      <c r="AB2652" s="2">
        <v>10.94637449</v>
      </c>
    </row>
    <row r="2653" spans="1:28" x14ac:dyDescent="0.2">
      <c r="A2653" s="17">
        <v>4870</v>
      </c>
      <c r="B2653" s="5" t="s">
        <v>685</v>
      </c>
      <c r="C2653" s="5" t="s">
        <v>8926</v>
      </c>
      <c r="D2653" s="5" t="s">
        <v>8917</v>
      </c>
      <c r="E2653" s="5" t="s">
        <v>8927</v>
      </c>
      <c r="F2653" s="10">
        <v>1884</v>
      </c>
      <c r="G2653" s="10" t="s">
        <v>68</v>
      </c>
      <c r="H2653" s="10"/>
      <c r="I2653" s="10">
        <v>1300</v>
      </c>
      <c r="J2653" s="10" t="s">
        <v>51</v>
      </c>
      <c r="K2653" s="10"/>
      <c r="L2653" s="10" t="s">
        <v>18</v>
      </c>
      <c r="M2653" s="11">
        <v>1</v>
      </c>
      <c r="N2653" s="10">
        <v>1</v>
      </c>
      <c r="O2653" s="12" t="s">
        <v>8928</v>
      </c>
      <c r="P2653" s="11">
        <f ca="1">IFERROR(__xludf.DUMMYFUNCTION("COUNTA(SPLIT(Q2653,"" ""))"),193)</f>
        <v>193</v>
      </c>
      <c r="Q2653" s="11">
        <v>6</v>
      </c>
      <c r="R2653" s="11">
        <f ca="1">IFERROR(__xludf.DUMMYFUNCTION("COUNTA(SPLIT($Q2653,CHAR(10),FALSE))"),2)</f>
        <v>2</v>
      </c>
      <c r="S2653" s="2">
        <v>-2.608282048</v>
      </c>
      <c r="T2653" s="2">
        <v>0.49083990300000002</v>
      </c>
      <c r="U2653" s="2">
        <v>63.69</v>
      </c>
      <c r="V2653" s="2">
        <v>12.41</v>
      </c>
      <c r="W2653" s="2">
        <v>14.25</v>
      </c>
      <c r="X2653" s="2">
        <v>11</v>
      </c>
      <c r="Y2653" s="2">
        <v>7.84</v>
      </c>
      <c r="Z2653" s="2">
        <v>0.31024000000000002</v>
      </c>
      <c r="AA2653" s="2">
        <v>0.30001</v>
      </c>
      <c r="AB2653" s="2">
        <v>17.682040350000001</v>
      </c>
    </row>
    <row r="2654" spans="1:28" x14ac:dyDescent="0.2">
      <c r="A2654" s="17">
        <v>4871</v>
      </c>
      <c r="B2654" s="5" t="s">
        <v>685</v>
      </c>
      <c r="C2654" s="5" t="s">
        <v>8929</v>
      </c>
      <c r="D2654" s="5" t="s">
        <v>8917</v>
      </c>
      <c r="E2654" s="5" t="s">
        <v>8930</v>
      </c>
      <c r="F2654" s="10">
        <v>1884</v>
      </c>
      <c r="G2654" s="10" t="s">
        <v>68</v>
      </c>
      <c r="H2654" s="10"/>
      <c r="I2654" s="10">
        <v>1300</v>
      </c>
      <c r="J2654" s="10" t="s">
        <v>51</v>
      </c>
      <c r="K2654" s="10"/>
      <c r="L2654" s="10" t="s">
        <v>18</v>
      </c>
      <c r="M2654" s="11">
        <v>1</v>
      </c>
      <c r="N2654" s="10">
        <v>1</v>
      </c>
      <c r="O2654" s="12" t="s">
        <v>8931</v>
      </c>
      <c r="P2654" s="11">
        <f ca="1">IFERROR(__xludf.DUMMYFUNCTION("COUNTA(SPLIT(Q2654,"" ""))"),199)</f>
        <v>199</v>
      </c>
      <c r="Q2654" s="11">
        <v>8</v>
      </c>
      <c r="R2654" s="11">
        <f ca="1">IFERROR(__xludf.DUMMYFUNCTION("COUNTA(SPLIT($Q2654,CHAR(10),FALSE))"),2)</f>
        <v>2</v>
      </c>
      <c r="S2654" s="2">
        <v>-2.1874310650000002</v>
      </c>
      <c r="T2654" s="2">
        <v>0.49233984400000003</v>
      </c>
      <c r="U2654" s="2">
        <v>44.54</v>
      </c>
      <c r="V2654" s="2">
        <v>13.29</v>
      </c>
      <c r="W2654" s="2">
        <v>13.88</v>
      </c>
      <c r="X2654" s="2">
        <v>14</v>
      </c>
      <c r="Y2654" s="2">
        <v>10.220000000000001</v>
      </c>
      <c r="Z2654" s="2">
        <v>0.30614999999999998</v>
      </c>
      <c r="AA2654" s="2">
        <v>0.27440999999999999</v>
      </c>
      <c r="AB2654" s="2">
        <v>3.9491996039999999</v>
      </c>
    </row>
    <row r="2655" spans="1:28" x14ac:dyDescent="0.2">
      <c r="A2655" s="17">
        <v>4872</v>
      </c>
      <c r="B2655" s="5" t="s">
        <v>685</v>
      </c>
      <c r="C2655" s="5" t="s">
        <v>8932</v>
      </c>
      <c r="D2655" s="5" t="s">
        <v>8917</v>
      </c>
      <c r="E2655" s="5" t="s">
        <v>8933</v>
      </c>
      <c r="F2655" s="10">
        <v>1884</v>
      </c>
      <c r="G2655" s="10" t="s">
        <v>68</v>
      </c>
      <c r="H2655" s="10"/>
      <c r="I2655" s="10">
        <v>1300</v>
      </c>
      <c r="J2655" s="10" t="s">
        <v>17</v>
      </c>
      <c r="K2655" s="10"/>
      <c r="L2655" s="10" t="s">
        <v>18</v>
      </c>
      <c r="M2655" s="11">
        <v>1</v>
      </c>
      <c r="N2655" s="10">
        <v>1</v>
      </c>
      <c r="O2655" s="12" t="s">
        <v>8934</v>
      </c>
      <c r="P2655" s="11">
        <f ca="1">IFERROR(__xludf.DUMMYFUNCTION("COUNTA(SPLIT(Q2655,"" ""))"),164)</f>
        <v>164</v>
      </c>
      <c r="Q2655" s="11">
        <v>6</v>
      </c>
      <c r="R2655" s="11">
        <f ca="1">IFERROR(__xludf.DUMMYFUNCTION("COUNTA(SPLIT($Q2655,CHAR(10),FALSE))"),1)</f>
        <v>1</v>
      </c>
      <c r="S2655" s="2">
        <v>-2.8826303449999999</v>
      </c>
      <c r="T2655" s="2">
        <v>0.53279403400000003</v>
      </c>
      <c r="U2655" s="2">
        <v>48.06</v>
      </c>
      <c r="V2655" s="2">
        <v>13.35</v>
      </c>
      <c r="W2655" s="2">
        <v>14.73</v>
      </c>
      <c r="X2655" s="2">
        <v>14</v>
      </c>
      <c r="Y2655" s="2">
        <v>10.38</v>
      </c>
      <c r="Z2655" s="2">
        <v>0.31028</v>
      </c>
      <c r="AA2655" s="2">
        <v>0.32501000000000002</v>
      </c>
      <c r="AB2655" s="2">
        <v>15.55785345</v>
      </c>
    </row>
    <row r="2656" spans="1:28" x14ac:dyDescent="0.2">
      <c r="A2656" s="17">
        <v>4873</v>
      </c>
      <c r="B2656" s="5" t="s">
        <v>685</v>
      </c>
      <c r="C2656" s="5" t="s">
        <v>8935</v>
      </c>
      <c r="D2656" s="5" t="s">
        <v>8917</v>
      </c>
      <c r="E2656" s="5" t="s">
        <v>8936</v>
      </c>
      <c r="F2656" s="10">
        <v>1884</v>
      </c>
      <c r="G2656" s="10" t="s">
        <v>68</v>
      </c>
      <c r="H2656" s="10"/>
      <c r="I2656" s="10">
        <v>1700</v>
      </c>
      <c r="J2656" s="10" t="s">
        <v>17</v>
      </c>
      <c r="K2656" s="10"/>
      <c r="L2656" s="10" t="s">
        <v>18</v>
      </c>
      <c r="M2656" s="11">
        <v>1</v>
      </c>
      <c r="N2656" s="10">
        <v>1</v>
      </c>
      <c r="O2656" s="12" t="s">
        <v>8937</v>
      </c>
      <c r="P2656" s="11">
        <f ca="1">IFERROR(__xludf.DUMMYFUNCTION("COUNTA(SPLIT(Q2656,"" ""))"),190)</f>
        <v>190</v>
      </c>
      <c r="Q2656" s="11">
        <v>4</v>
      </c>
      <c r="R2656" s="11">
        <f ca="1">IFERROR(__xludf.DUMMYFUNCTION("COUNTA(SPLIT($Q2656,CHAR(10),FALSE))"),1)</f>
        <v>1</v>
      </c>
      <c r="S2656" s="2">
        <v>-2.5434987800000002</v>
      </c>
      <c r="T2656" s="2">
        <v>0.52397053299999996</v>
      </c>
      <c r="U2656" s="2">
        <v>41.26</v>
      </c>
      <c r="V2656" s="2">
        <v>19.489999999999998</v>
      </c>
      <c r="W2656" s="2">
        <v>24.29</v>
      </c>
      <c r="X2656" s="2">
        <v>12</v>
      </c>
      <c r="Y2656" s="2">
        <v>10.039999999999999</v>
      </c>
      <c r="Z2656" s="2">
        <v>0.19642999999999999</v>
      </c>
      <c r="AA2656" s="2">
        <v>0.19253000000000001</v>
      </c>
      <c r="AB2656" s="2">
        <v>15.24901369</v>
      </c>
    </row>
    <row r="2657" spans="1:28" x14ac:dyDescent="0.2">
      <c r="A2657" s="17">
        <v>4874</v>
      </c>
      <c r="B2657" s="5" t="s">
        <v>685</v>
      </c>
      <c r="C2657" s="5" t="s">
        <v>8938</v>
      </c>
      <c r="D2657" s="5" t="s">
        <v>8917</v>
      </c>
      <c r="E2657" s="5" t="s">
        <v>8939</v>
      </c>
      <c r="F2657" s="10">
        <v>1884</v>
      </c>
      <c r="G2657" s="10" t="s">
        <v>68</v>
      </c>
      <c r="H2657" s="10"/>
      <c r="I2657" s="10">
        <v>1500</v>
      </c>
      <c r="J2657" s="10" t="s">
        <v>17</v>
      </c>
      <c r="K2657" s="10"/>
      <c r="L2657" s="10" t="s">
        <v>18</v>
      </c>
      <c r="M2657" s="11">
        <v>1</v>
      </c>
      <c r="N2657" s="10">
        <v>1</v>
      </c>
      <c r="O2657" s="12" t="s">
        <v>8940</v>
      </c>
      <c r="P2657" s="11">
        <f ca="1">IFERROR(__xludf.DUMMYFUNCTION("COUNTA(SPLIT(Q2657,"" ""))"),199)</f>
        <v>199</v>
      </c>
      <c r="Q2657" s="11">
        <v>5</v>
      </c>
      <c r="R2657" s="11">
        <f ca="1">IFERROR(__xludf.DUMMYFUNCTION("COUNTA(SPLIT($Q2657,CHAR(10),FALSE))"),1)</f>
        <v>1</v>
      </c>
      <c r="S2657" s="2">
        <v>-1.890031019</v>
      </c>
      <c r="T2657" s="2">
        <v>0.52147588499999997</v>
      </c>
      <c r="U2657" s="2">
        <v>55.48</v>
      </c>
      <c r="V2657" s="2">
        <v>15.41</v>
      </c>
      <c r="W2657" s="2">
        <v>18.37</v>
      </c>
      <c r="X2657" s="2">
        <v>10</v>
      </c>
      <c r="Y2657" s="2">
        <v>7.51</v>
      </c>
      <c r="Z2657" s="2">
        <v>0.18820000000000001</v>
      </c>
      <c r="AA2657" s="2">
        <v>0.16655</v>
      </c>
      <c r="AB2657" s="2">
        <v>12.249432069999999</v>
      </c>
    </row>
    <row r="2658" spans="1:28" x14ac:dyDescent="0.2">
      <c r="A2658" s="17">
        <v>4875</v>
      </c>
      <c r="B2658" s="5" t="s">
        <v>685</v>
      </c>
      <c r="C2658" s="5" t="s">
        <v>8941</v>
      </c>
      <c r="D2658" s="5" t="s">
        <v>8917</v>
      </c>
      <c r="E2658" s="5" t="s">
        <v>8942</v>
      </c>
      <c r="F2658" s="10">
        <v>1884</v>
      </c>
      <c r="G2658" s="10" t="s">
        <v>68</v>
      </c>
      <c r="H2658" s="10"/>
      <c r="I2658" s="10">
        <v>1700</v>
      </c>
      <c r="J2658" s="10" t="s">
        <v>17</v>
      </c>
      <c r="K2658" s="10"/>
      <c r="L2658" s="10" t="s">
        <v>18</v>
      </c>
      <c r="M2658" s="11">
        <v>1</v>
      </c>
      <c r="N2658" s="10">
        <v>1</v>
      </c>
      <c r="O2658" s="12" t="s">
        <v>8943</v>
      </c>
      <c r="P2658" s="11">
        <f ca="1">IFERROR(__xludf.DUMMYFUNCTION("COUNTA(SPLIT(Q2658,"" ""))"),160)</f>
        <v>160</v>
      </c>
      <c r="Q2658" s="11">
        <v>3</v>
      </c>
      <c r="R2658" s="11">
        <f ca="1">IFERROR(__xludf.DUMMYFUNCTION("COUNTA(SPLIT($Q2658,CHAR(10),FALSE))"),2)</f>
        <v>2</v>
      </c>
      <c r="S2658" s="2">
        <v>-1.9447046729999999</v>
      </c>
      <c r="T2658" s="2">
        <v>0.481639188</v>
      </c>
      <c r="U2658" s="2">
        <v>8.91</v>
      </c>
      <c r="V2658" s="2">
        <v>25.35</v>
      </c>
      <c r="W2658" s="2">
        <v>29.54</v>
      </c>
      <c r="X2658" s="2">
        <v>18</v>
      </c>
      <c r="Y2658" s="2">
        <v>11.1</v>
      </c>
      <c r="Z2658" s="2">
        <v>0.24918000000000001</v>
      </c>
      <c r="AA2658" s="2">
        <v>0.26302999999999999</v>
      </c>
      <c r="AB2658" s="2">
        <v>2.792520267</v>
      </c>
    </row>
    <row r="2659" spans="1:28" x14ac:dyDescent="0.2">
      <c r="A2659" s="17">
        <v>4877</v>
      </c>
      <c r="B2659" s="5" t="s">
        <v>8944</v>
      </c>
      <c r="C2659" s="5" t="s">
        <v>8945</v>
      </c>
      <c r="D2659" s="5" t="s">
        <v>8910</v>
      </c>
      <c r="E2659" s="5" t="s">
        <v>8946</v>
      </c>
      <c r="F2659" s="10">
        <v>1884</v>
      </c>
      <c r="G2659" s="10" t="s">
        <v>68</v>
      </c>
      <c r="H2659" s="10"/>
      <c r="I2659" s="10">
        <v>1300</v>
      </c>
      <c r="J2659" s="10" t="s">
        <v>17</v>
      </c>
      <c r="K2659" s="10"/>
      <c r="L2659" s="10" t="s">
        <v>18</v>
      </c>
      <c r="M2659" s="11">
        <v>1</v>
      </c>
      <c r="N2659" s="10">
        <v>1</v>
      </c>
      <c r="O2659" s="12" t="s">
        <v>8947</v>
      </c>
      <c r="P2659" s="11">
        <f ca="1">IFERROR(__xludf.DUMMYFUNCTION("COUNTA(SPLIT(Q2659,"" ""))"),191)</f>
        <v>191</v>
      </c>
      <c r="Q2659" s="11">
        <v>5</v>
      </c>
      <c r="R2659" s="11">
        <f ca="1">IFERROR(__xludf.DUMMYFUNCTION("COUNTA(SPLIT($Q2659,CHAR(10),FALSE))"),3)</f>
        <v>3</v>
      </c>
      <c r="S2659" s="2">
        <v>-2.3482311720000002</v>
      </c>
      <c r="T2659" s="2">
        <v>0.490056934</v>
      </c>
      <c r="U2659" s="2">
        <v>30.02</v>
      </c>
      <c r="V2659" s="2">
        <v>18.66</v>
      </c>
      <c r="W2659" s="2">
        <v>20.95</v>
      </c>
      <c r="X2659" s="2">
        <v>17</v>
      </c>
      <c r="Y2659" s="2">
        <v>9.56</v>
      </c>
      <c r="Z2659" s="2">
        <v>0.37942999999999999</v>
      </c>
      <c r="AA2659" s="2">
        <v>0.37132999999999999</v>
      </c>
      <c r="AB2659" s="2">
        <v>7.1738267249999996</v>
      </c>
    </row>
    <row r="2660" spans="1:28" x14ac:dyDescent="0.2">
      <c r="A2660" s="17">
        <v>4881</v>
      </c>
      <c r="B2660" s="5" t="s">
        <v>8948</v>
      </c>
      <c r="C2660" s="5" t="s">
        <v>8949</v>
      </c>
      <c r="D2660" s="5" t="s">
        <v>8897</v>
      </c>
      <c r="E2660" s="5" t="s">
        <v>8950</v>
      </c>
      <c r="F2660" s="10">
        <v>1884</v>
      </c>
      <c r="G2660" s="10" t="s">
        <v>68</v>
      </c>
      <c r="H2660" s="10"/>
      <c r="I2660" s="10">
        <v>1100</v>
      </c>
      <c r="J2660" s="10" t="s">
        <v>17</v>
      </c>
      <c r="K2660" s="10"/>
      <c r="L2660" s="10" t="s">
        <v>22</v>
      </c>
      <c r="M2660" s="11">
        <v>2</v>
      </c>
      <c r="N2660" s="10">
        <v>1.5</v>
      </c>
      <c r="O2660" s="12" t="s">
        <v>8951</v>
      </c>
      <c r="P2660" s="11">
        <f ca="1">IFERROR(__xludf.DUMMYFUNCTION("COUNTA(SPLIT(Q2660,"" ""))"),181)</f>
        <v>181</v>
      </c>
      <c r="Q2660" s="11">
        <v>6</v>
      </c>
      <c r="R2660" s="11">
        <f ca="1">IFERROR(__xludf.DUMMYFUNCTION("COUNTA(SPLIT($Q2660,CHAR(10),FALSE))"),1)</f>
        <v>1</v>
      </c>
      <c r="S2660" s="2">
        <v>-2.3114107740000001</v>
      </c>
      <c r="T2660" s="2">
        <v>0.50332183600000002</v>
      </c>
      <c r="U2660" s="2">
        <v>44.96</v>
      </c>
      <c r="V2660" s="2">
        <v>14.52</v>
      </c>
      <c r="W2660" s="2">
        <v>16.78</v>
      </c>
      <c r="X2660" s="2">
        <v>14</v>
      </c>
      <c r="Y2660" s="2">
        <v>9.74</v>
      </c>
      <c r="Z2660" s="2">
        <v>0.28353</v>
      </c>
      <c r="AA2660" s="2">
        <v>0.27015</v>
      </c>
      <c r="AB2660" s="2">
        <v>6.6319233329999996</v>
      </c>
    </row>
    <row r="2661" spans="1:28" x14ac:dyDescent="0.2">
      <c r="A2661" s="17">
        <v>4882</v>
      </c>
      <c r="B2661" s="5" t="s">
        <v>8952</v>
      </c>
      <c r="C2661" s="5" t="s">
        <v>8953</v>
      </c>
      <c r="D2661" s="5" t="s">
        <v>8910</v>
      </c>
      <c r="E2661" s="5" t="s">
        <v>8954</v>
      </c>
      <c r="F2661" s="10">
        <v>1884</v>
      </c>
      <c r="G2661" s="10" t="s">
        <v>68</v>
      </c>
      <c r="H2661" s="10"/>
      <c r="I2661" s="10">
        <v>1300</v>
      </c>
      <c r="J2661" s="10" t="s">
        <v>51</v>
      </c>
      <c r="K2661" s="10"/>
      <c r="L2661" s="10" t="s">
        <v>18</v>
      </c>
      <c r="M2661" s="11">
        <v>1</v>
      </c>
      <c r="N2661" s="10">
        <v>1</v>
      </c>
      <c r="O2661" s="12" t="s">
        <v>8955</v>
      </c>
      <c r="P2661" s="11">
        <f ca="1">IFERROR(__xludf.DUMMYFUNCTION("COUNTA(SPLIT(Q2661,"" ""))"),198)</f>
        <v>198</v>
      </c>
      <c r="Q2661" s="11">
        <v>8</v>
      </c>
      <c r="R2661" s="11">
        <f ca="1">IFERROR(__xludf.DUMMYFUNCTION("COUNTA(SPLIT($Q2661,CHAR(10),FALSE))"),1)</f>
        <v>1</v>
      </c>
      <c r="S2661" s="2">
        <v>-2.7603740380000001</v>
      </c>
      <c r="T2661" s="2">
        <v>0.54369591500000003</v>
      </c>
      <c r="U2661" s="2">
        <v>47.97</v>
      </c>
      <c r="V2661" s="2">
        <v>13.67</v>
      </c>
      <c r="W2661" s="2">
        <v>16.170000000000002</v>
      </c>
      <c r="X2661" s="2">
        <v>14</v>
      </c>
      <c r="Y2661" s="2">
        <v>9.9499999999999993</v>
      </c>
      <c r="Z2661" s="2">
        <v>0.31769999999999998</v>
      </c>
      <c r="AA2661" s="2">
        <v>0.29358000000000001</v>
      </c>
      <c r="AB2661" s="2">
        <v>10.34488354</v>
      </c>
    </row>
    <row r="2662" spans="1:28" x14ac:dyDescent="0.2">
      <c r="A2662" s="17">
        <v>4883</v>
      </c>
      <c r="B2662" s="5" t="s">
        <v>8956</v>
      </c>
      <c r="C2662" s="5" t="s">
        <v>8957</v>
      </c>
      <c r="D2662" s="5" t="s">
        <v>8917</v>
      </c>
      <c r="E2662" s="5" t="s">
        <v>8958</v>
      </c>
      <c r="F2662" s="10">
        <v>1884</v>
      </c>
      <c r="G2662" s="10" t="s">
        <v>68</v>
      </c>
      <c r="H2662" s="10"/>
      <c r="I2662" s="10">
        <v>1500</v>
      </c>
      <c r="J2662" s="10" t="s">
        <v>17</v>
      </c>
      <c r="K2662" s="10"/>
      <c r="L2662" s="10" t="s">
        <v>18</v>
      </c>
      <c r="M2662" s="11">
        <v>1</v>
      </c>
      <c r="N2662" s="10">
        <v>1</v>
      </c>
      <c r="O2662" s="12" t="s">
        <v>8959</v>
      </c>
      <c r="P2662" s="11">
        <f ca="1">IFERROR(__xludf.DUMMYFUNCTION("COUNTA(SPLIT(Q2662,"" ""))"),195)</f>
        <v>195</v>
      </c>
      <c r="Q2662" s="11">
        <v>6</v>
      </c>
      <c r="R2662" s="11">
        <f ca="1">IFERROR(__xludf.DUMMYFUNCTION("COUNTA(SPLIT($Q2662,CHAR(10),FALSE))"),1)</f>
        <v>1</v>
      </c>
      <c r="S2662" s="2">
        <v>-2.5290939680000002</v>
      </c>
      <c r="T2662" s="2">
        <v>0.49310168300000001</v>
      </c>
      <c r="U2662" s="2">
        <v>60.14</v>
      </c>
      <c r="V2662" s="2">
        <v>13.03</v>
      </c>
      <c r="W2662" s="2">
        <v>14.59</v>
      </c>
      <c r="X2662" s="2">
        <v>10</v>
      </c>
      <c r="Y2662" s="2">
        <v>7.27</v>
      </c>
      <c r="Z2662" s="2">
        <v>0.25023000000000001</v>
      </c>
      <c r="AA2662" s="2">
        <v>0.24462</v>
      </c>
      <c r="AB2662" s="2">
        <v>14.922007410000001</v>
      </c>
    </row>
    <row r="2663" spans="1:28" x14ac:dyDescent="0.2">
      <c r="A2663" s="17">
        <v>4884</v>
      </c>
      <c r="B2663" s="5" t="s">
        <v>8960</v>
      </c>
      <c r="C2663" s="5" t="s">
        <v>8961</v>
      </c>
      <c r="D2663" s="5" t="s">
        <v>8917</v>
      </c>
      <c r="E2663" s="5" t="s">
        <v>8962</v>
      </c>
      <c r="F2663" s="10">
        <v>1884</v>
      </c>
      <c r="G2663" s="10" t="s">
        <v>68</v>
      </c>
      <c r="H2663" s="10"/>
      <c r="I2663" s="10">
        <v>1300</v>
      </c>
      <c r="J2663" s="10" t="s">
        <v>17</v>
      </c>
      <c r="K2663" s="10"/>
      <c r="L2663" s="10" t="s">
        <v>18</v>
      </c>
      <c r="M2663" s="11">
        <v>1</v>
      </c>
      <c r="N2663" s="10">
        <v>1</v>
      </c>
      <c r="O2663" s="12" t="s">
        <v>8963</v>
      </c>
      <c r="P2663" s="11">
        <f ca="1">IFERROR(__xludf.DUMMYFUNCTION("COUNTA(SPLIT(Q2663,"" ""))"),165)</f>
        <v>165</v>
      </c>
      <c r="Q2663" s="11">
        <v>6</v>
      </c>
      <c r="R2663" s="11">
        <f ca="1">IFERROR(__xludf.DUMMYFUNCTION("COUNTA(SPLIT($Q2663,CHAR(10),FALSE))"),1)</f>
        <v>1</v>
      </c>
      <c r="S2663" s="2">
        <v>-3.5316868600000002</v>
      </c>
      <c r="T2663" s="2">
        <v>0.59565270199999998</v>
      </c>
      <c r="U2663" s="2">
        <v>48.49</v>
      </c>
      <c r="V2663" s="2">
        <v>13.45</v>
      </c>
      <c r="W2663" s="2">
        <v>15.26</v>
      </c>
      <c r="X2663" s="2">
        <v>14</v>
      </c>
      <c r="Y2663" s="2">
        <v>9.35</v>
      </c>
      <c r="Z2663" s="2">
        <v>0.35410999999999998</v>
      </c>
      <c r="AA2663" s="2">
        <v>0.33745999999999998</v>
      </c>
      <c r="AB2663" s="2">
        <v>10.203178469999999</v>
      </c>
    </row>
    <row r="2664" spans="1:28" x14ac:dyDescent="0.2">
      <c r="A2664" s="17">
        <v>4886</v>
      </c>
      <c r="B2664" s="5" t="s">
        <v>8964</v>
      </c>
      <c r="C2664" s="5" t="s">
        <v>8965</v>
      </c>
      <c r="D2664" s="5" t="s">
        <v>8917</v>
      </c>
      <c r="E2664" s="5" t="s">
        <v>8966</v>
      </c>
      <c r="F2664" s="10">
        <v>1884</v>
      </c>
      <c r="G2664" s="10" t="s">
        <v>68</v>
      </c>
      <c r="H2664" s="10"/>
      <c r="I2664" s="10">
        <v>1300</v>
      </c>
      <c r="J2664" s="10" t="s">
        <v>17</v>
      </c>
      <c r="K2664" s="10"/>
      <c r="L2664" s="10" t="s">
        <v>18</v>
      </c>
      <c r="M2664" s="11">
        <v>1</v>
      </c>
      <c r="N2664" s="10">
        <v>1</v>
      </c>
      <c r="O2664" s="12" t="s">
        <v>8967</v>
      </c>
      <c r="P2664" s="11">
        <f ca="1">IFERROR(__xludf.DUMMYFUNCTION("COUNTA(SPLIT(Q2664,"" ""))"),198)</f>
        <v>198</v>
      </c>
      <c r="Q2664" s="11">
        <v>8</v>
      </c>
      <c r="R2664" s="11">
        <f ca="1">IFERROR(__xludf.DUMMYFUNCTION("COUNTA(SPLIT($Q2664,CHAR(10),FALSE))"),3)</f>
        <v>3</v>
      </c>
      <c r="S2664" s="2">
        <v>-1.2015700899999999</v>
      </c>
      <c r="T2664" s="2">
        <v>0.45981913000000002</v>
      </c>
      <c r="U2664" s="2">
        <v>56.75</v>
      </c>
      <c r="V2664" s="2">
        <v>11.59</v>
      </c>
      <c r="W2664" s="2">
        <v>13.11</v>
      </c>
      <c r="X2664" s="2">
        <v>12</v>
      </c>
      <c r="Y2664" s="2">
        <v>8.89</v>
      </c>
      <c r="Z2664" s="2">
        <v>0.23894000000000001</v>
      </c>
      <c r="AA2664" s="2">
        <v>0.22813</v>
      </c>
      <c r="AB2664" s="2">
        <v>10.6675304</v>
      </c>
    </row>
    <row r="2665" spans="1:28" x14ac:dyDescent="0.2">
      <c r="A2665" s="17">
        <v>4887</v>
      </c>
      <c r="B2665" s="5" t="s">
        <v>8968</v>
      </c>
      <c r="C2665" s="5" t="s">
        <v>8969</v>
      </c>
      <c r="D2665" s="5"/>
      <c r="E2665" s="5" t="s">
        <v>8970</v>
      </c>
      <c r="F2665" s="10">
        <v>1884</v>
      </c>
      <c r="G2665" s="10" t="s">
        <v>16</v>
      </c>
      <c r="H2665" s="10"/>
      <c r="I2665" s="10">
        <v>1100</v>
      </c>
      <c r="J2665" s="10" t="s">
        <v>17</v>
      </c>
      <c r="K2665" s="10"/>
      <c r="L2665" s="10" t="s">
        <v>18</v>
      </c>
      <c r="M2665" s="11">
        <v>1</v>
      </c>
      <c r="N2665" s="10">
        <v>1</v>
      </c>
      <c r="O2665" s="12" t="s">
        <v>8971</v>
      </c>
      <c r="P2665" s="11">
        <f ca="1">IFERROR(__xludf.DUMMYFUNCTION("COUNTA(SPLIT(Q2665,"" ""))"),186)</f>
        <v>186</v>
      </c>
      <c r="Q2665" s="11">
        <v>6</v>
      </c>
      <c r="R2665" s="11">
        <f ca="1">IFERROR(__xludf.DUMMYFUNCTION("COUNTA(SPLIT($Q2665,CHAR(10),FALSE))"),1)</f>
        <v>1</v>
      </c>
      <c r="S2665" s="2">
        <v>-3.4157812550000002</v>
      </c>
      <c r="T2665" s="2">
        <v>0.56928080000000003</v>
      </c>
      <c r="U2665" s="2">
        <v>53.28</v>
      </c>
      <c r="V2665" s="2">
        <v>12.57</v>
      </c>
      <c r="W2665" s="2">
        <v>13.01</v>
      </c>
      <c r="X2665" s="2">
        <v>13</v>
      </c>
      <c r="Y2665" s="2">
        <v>8.4700000000000006</v>
      </c>
      <c r="Z2665" s="2">
        <v>0.30821999999999999</v>
      </c>
      <c r="AA2665" s="2">
        <v>0.31652999999999998</v>
      </c>
      <c r="AB2665" s="2">
        <v>10.71169222</v>
      </c>
    </row>
    <row r="2666" spans="1:28" x14ac:dyDescent="0.2">
      <c r="A2666" s="17">
        <v>4888</v>
      </c>
      <c r="B2666" s="5" t="s">
        <v>240</v>
      </c>
      <c r="C2666" s="5" t="s">
        <v>8972</v>
      </c>
      <c r="D2666" s="5" t="s">
        <v>2855</v>
      </c>
      <c r="E2666" s="5" t="s">
        <v>8973</v>
      </c>
      <c r="F2666" s="10">
        <v>1884</v>
      </c>
      <c r="G2666" s="10" t="s">
        <v>16</v>
      </c>
      <c r="H2666" s="10"/>
      <c r="I2666" s="10">
        <v>900</v>
      </c>
      <c r="J2666" s="10" t="s">
        <v>17</v>
      </c>
      <c r="K2666" s="10"/>
      <c r="L2666" s="10" t="s">
        <v>18</v>
      </c>
      <c r="M2666" s="11">
        <v>1</v>
      </c>
      <c r="N2666" s="10">
        <v>1</v>
      </c>
      <c r="O2666" s="12" t="s">
        <v>8974</v>
      </c>
      <c r="P2666" s="11">
        <f ca="1">IFERROR(__xludf.DUMMYFUNCTION("COUNTA(SPLIT(Q2666,"" ""))"),195)</f>
        <v>195</v>
      </c>
      <c r="Q2666" s="11">
        <v>11</v>
      </c>
      <c r="R2666" s="11">
        <f ca="1">IFERROR(__xludf.DUMMYFUNCTION("COUNTA(SPLIT($Q2666,CHAR(10),FALSE))"),2)</f>
        <v>2</v>
      </c>
      <c r="S2666" s="2">
        <v>-0.34693663699999999</v>
      </c>
      <c r="T2666" s="2">
        <v>0.463453897</v>
      </c>
      <c r="U2666" s="2">
        <v>75.44</v>
      </c>
      <c r="V2666" s="2">
        <v>6.79</v>
      </c>
      <c r="W2666" s="2">
        <v>6.24</v>
      </c>
      <c r="X2666" s="2">
        <v>9</v>
      </c>
      <c r="Y2666" s="2">
        <v>6.54</v>
      </c>
      <c r="Z2666" s="2">
        <v>0.11251</v>
      </c>
      <c r="AA2666" s="2">
        <v>0.10244</v>
      </c>
      <c r="AB2666" s="2">
        <v>18.246650379999998</v>
      </c>
    </row>
    <row r="2667" spans="1:28" x14ac:dyDescent="0.2">
      <c r="A2667" s="17">
        <v>4889</v>
      </c>
      <c r="B2667" s="5" t="s">
        <v>8975</v>
      </c>
      <c r="C2667" s="5" t="s">
        <v>8976</v>
      </c>
      <c r="D2667" s="5" t="s">
        <v>8917</v>
      </c>
      <c r="E2667" s="5" t="s">
        <v>8977</v>
      </c>
      <c r="F2667" s="10">
        <v>1884</v>
      </c>
      <c r="G2667" s="10" t="s">
        <v>68</v>
      </c>
      <c r="H2667" s="10"/>
      <c r="I2667" s="10">
        <v>1300</v>
      </c>
      <c r="J2667" s="10" t="s">
        <v>17</v>
      </c>
      <c r="K2667" s="10"/>
      <c r="L2667" s="10" t="s">
        <v>18</v>
      </c>
      <c r="M2667" s="11">
        <v>1</v>
      </c>
      <c r="N2667" s="10">
        <v>1</v>
      </c>
      <c r="O2667" s="12" t="s">
        <v>8978</v>
      </c>
      <c r="P2667" s="11">
        <f ca="1">IFERROR(__xludf.DUMMYFUNCTION("COUNTA(SPLIT(Q2667,"" ""))"),178)</f>
        <v>178</v>
      </c>
      <c r="Q2667" s="11">
        <v>6</v>
      </c>
      <c r="R2667" s="11">
        <f ca="1">IFERROR(__xludf.DUMMYFUNCTION("COUNTA(SPLIT($Q2667,CHAR(10),FALSE))"),2)</f>
        <v>2</v>
      </c>
      <c r="S2667" s="2">
        <v>-3.5344981</v>
      </c>
      <c r="T2667" s="2">
        <v>0.59735557299999997</v>
      </c>
      <c r="U2667" s="2">
        <v>48.47</v>
      </c>
      <c r="V2667" s="2">
        <v>13.91</v>
      </c>
      <c r="W2667" s="2">
        <v>15.73</v>
      </c>
      <c r="X2667" s="2">
        <v>15</v>
      </c>
      <c r="Y2667" s="2">
        <v>9.26</v>
      </c>
      <c r="Z2667" s="2">
        <v>0.34689999999999999</v>
      </c>
      <c r="AA2667" s="2">
        <v>0.34311000000000003</v>
      </c>
      <c r="AB2667" s="2">
        <v>14.71712366</v>
      </c>
    </row>
    <row r="2668" spans="1:28" x14ac:dyDescent="0.2">
      <c r="A2668" s="17">
        <v>4890</v>
      </c>
      <c r="B2668" s="5" t="s">
        <v>8979</v>
      </c>
      <c r="C2668" s="5" t="s">
        <v>8980</v>
      </c>
      <c r="D2668" s="5" t="s">
        <v>8897</v>
      </c>
      <c r="E2668" s="5" t="s">
        <v>8981</v>
      </c>
      <c r="F2668" s="10">
        <v>1884</v>
      </c>
      <c r="G2668" s="10" t="s">
        <v>68</v>
      </c>
      <c r="H2668" s="10"/>
      <c r="I2668" s="10">
        <v>1500</v>
      </c>
      <c r="J2668" s="10" t="s">
        <v>17</v>
      </c>
      <c r="K2668" s="10"/>
      <c r="L2668" s="10" t="s">
        <v>18</v>
      </c>
      <c r="M2668" s="11">
        <v>1</v>
      </c>
      <c r="N2668" s="10">
        <v>1</v>
      </c>
      <c r="O2668" s="12" t="s">
        <v>8982</v>
      </c>
      <c r="P2668" s="11">
        <f ca="1">IFERROR(__xludf.DUMMYFUNCTION("COUNTA(SPLIT(Q2668,"" ""))"),178)</f>
        <v>178</v>
      </c>
      <c r="Q2668" s="11">
        <v>6</v>
      </c>
      <c r="R2668" s="11">
        <f ca="1">IFERROR(__xludf.DUMMYFUNCTION("COUNTA(SPLIT($Q2668,CHAR(10),FALSE))"),1)</f>
        <v>1</v>
      </c>
      <c r="S2668" s="2">
        <v>-2.1834807230000002</v>
      </c>
      <c r="T2668" s="2">
        <v>0.495163939</v>
      </c>
      <c r="U2668" s="2">
        <v>52.68</v>
      </c>
      <c r="V2668" s="2">
        <v>13.28</v>
      </c>
      <c r="W2668" s="2">
        <v>14.93</v>
      </c>
      <c r="X2668" s="2">
        <v>14</v>
      </c>
      <c r="Y2668" s="2">
        <v>9.4499999999999993</v>
      </c>
      <c r="Z2668" s="2">
        <v>0.22120000000000001</v>
      </c>
      <c r="AA2668" s="2">
        <v>0.21473999999999999</v>
      </c>
      <c r="AB2668" s="2">
        <v>8.3365852839999999</v>
      </c>
    </row>
    <row r="2669" spans="1:28" x14ac:dyDescent="0.2">
      <c r="A2669" s="17">
        <v>4891</v>
      </c>
      <c r="B2669" s="5" t="s">
        <v>8592</v>
      </c>
      <c r="C2669" s="5" t="s">
        <v>8983</v>
      </c>
      <c r="D2669" s="5"/>
      <c r="E2669" s="5" t="s">
        <v>8984</v>
      </c>
      <c r="F2669" s="10">
        <v>1884</v>
      </c>
      <c r="G2669" s="10" t="s">
        <v>68</v>
      </c>
      <c r="H2669" s="10"/>
      <c r="I2669" s="10">
        <v>1300</v>
      </c>
      <c r="J2669" s="10" t="s">
        <v>17</v>
      </c>
      <c r="K2669" s="10"/>
      <c r="L2669" s="10" t="s">
        <v>18</v>
      </c>
      <c r="M2669" s="11">
        <v>1</v>
      </c>
      <c r="N2669" s="10">
        <v>1</v>
      </c>
      <c r="O2669" s="12" t="s">
        <v>8985</v>
      </c>
      <c r="P2669" s="11">
        <f ca="1">IFERROR(__xludf.DUMMYFUNCTION("COUNTA(SPLIT(Q2669,"" ""))"),148)</f>
        <v>148</v>
      </c>
      <c r="Q2669" s="11">
        <v>4</v>
      </c>
      <c r="R2669" s="11">
        <f ca="1">IFERROR(__xludf.DUMMYFUNCTION("COUNTA(SPLIT($Q2669,CHAR(10),FALSE))"),1)</f>
        <v>1</v>
      </c>
      <c r="S2669" s="2">
        <v>-1.8326012469999999</v>
      </c>
      <c r="T2669" s="2">
        <v>0.46497593799999998</v>
      </c>
      <c r="U2669" s="2">
        <v>48.1</v>
      </c>
      <c r="V2669" s="2">
        <v>15.74</v>
      </c>
      <c r="W2669" s="2">
        <v>18.23</v>
      </c>
      <c r="X2669" s="2">
        <v>15</v>
      </c>
      <c r="Y2669" s="2">
        <v>7.71</v>
      </c>
      <c r="Z2669" s="2">
        <v>0.13267999999999999</v>
      </c>
      <c r="AA2669" s="2">
        <v>0.1542</v>
      </c>
      <c r="AB2669" s="2">
        <v>16.684450300000002</v>
      </c>
    </row>
    <row r="2670" spans="1:28" x14ac:dyDescent="0.2">
      <c r="A2670" s="17">
        <v>4892</v>
      </c>
      <c r="B2670" s="5" t="s">
        <v>8986</v>
      </c>
      <c r="C2670" s="5" t="s">
        <v>8987</v>
      </c>
      <c r="D2670" s="5"/>
      <c r="E2670" s="5" t="s">
        <v>8988</v>
      </c>
      <c r="F2670" s="10">
        <v>1884</v>
      </c>
      <c r="G2670" s="10" t="s">
        <v>68</v>
      </c>
      <c r="H2670" s="10"/>
      <c r="I2670" s="10">
        <v>700</v>
      </c>
      <c r="J2670" s="10" t="s">
        <v>17</v>
      </c>
      <c r="K2670" s="10"/>
      <c r="L2670" s="10" t="s">
        <v>18</v>
      </c>
      <c r="M2670" s="11">
        <v>1</v>
      </c>
      <c r="N2670" s="10">
        <v>1</v>
      </c>
      <c r="O2670" s="12" t="s">
        <v>8989</v>
      </c>
      <c r="P2670" s="11">
        <f ca="1">IFERROR(__xludf.DUMMYFUNCTION("COUNTA(SPLIT(Q2670,"" ""))"),161)</f>
        <v>161</v>
      </c>
      <c r="Q2670" s="11">
        <v>10</v>
      </c>
      <c r="R2670" s="11">
        <f ca="1">IFERROR(__xludf.DUMMYFUNCTION("COUNTA(SPLIT($Q2670,CHAR(10),FALSE))"),2)</f>
        <v>2</v>
      </c>
      <c r="S2670" s="2">
        <v>-2.3396916499999998</v>
      </c>
      <c r="T2670" s="2">
        <v>0.50541963599999995</v>
      </c>
      <c r="U2670" s="2">
        <v>72.3</v>
      </c>
      <c r="V2670" s="2">
        <v>6.83</v>
      </c>
      <c r="W2670" s="2">
        <v>6.43</v>
      </c>
      <c r="X2670" s="2">
        <v>9</v>
      </c>
      <c r="Y2670" s="2">
        <v>6.32</v>
      </c>
      <c r="Z2670" s="2">
        <v>6.096E-2</v>
      </c>
      <c r="AA2670" s="2">
        <v>6.522E-2</v>
      </c>
      <c r="AB2670" s="2">
        <v>23.14146903</v>
      </c>
    </row>
    <row r="2671" spans="1:28" x14ac:dyDescent="0.2">
      <c r="A2671" s="17">
        <v>4894</v>
      </c>
      <c r="B2671" s="5" t="s">
        <v>4968</v>
      </c>
      <c r="C2671" s="5" t="s">
        <v>8990</v>
      </c>
      <c r="D2671" s="5" t="s">
        <v>4970</v>
      </c>
      <c r="E2671" s="5" t="s">
        <v>4971</v>
      </c>
      <c r="F2671" s="10">
        <v>1884</v>
      </c>
      <c r="G2671" s="10" t="s">
        <v>16</v>
      </c>
      <c r="H2671" s="10"/>
      <c r="I2671" s="10">
        <v>1100</v>
      </c>
      <c r="J2671" s="10" t="s">
        <v>17</v>
      </c>
      <c r="K2671" s="10"/>
      <c r="L2671" s="10" t="s">
        <v>18</v>
      </c>
      <c r="M2671" s="11">
        <v>1</v>
      </c>
      <c r="N2671" s="10">
        <v>1</v>
      </c>
      <c r="O2671" s="12" t="s">
        <v>8991</v>
      </c>
      <c r="P2671" s="11">
        <f ca="1">IFERROR(__xludf.DUMMYFUNCTION("COUNTA(SPLIT(Q2671,"" ""))"),185)</f>
        <v>185</v>
      </c>
      <c r="Q2671" s="11">
        <v>9</v>
      </c>
      <c r="R2671" s="11">
        <f ca="1">IFERROR(__xludf.DUMMYFUNCTION("COUNTA(SPLIT($Q2671,CHAR(10),FALSE))"),4)</f>
        <v>4</v>
      </c>
      <c r="S2671" s="2">
        <v>-1.3437008770000001</v>
      </c>
      <c r="T2671" s="2">
        <v>0.45711327499999999</v>
      </c>
      <c r="U2671" s="2">
        <v>71.02</v>
      </c>
      <c r="V2671" s="2">
        <v>8.6300000000000008</v>
      </c>
      <c r="W2671" s="2">
        <v>8.9700000000000006</v>
      </c>
      <c r="X2671" s="2">
        <v>9</v>
      </c>
      <c r="Y2671" s="2">
        <v>6.84</v>
      </c>
      <c r="Z2671" s="2">
        <v>6.9320000000000007E-2</v>
      </c>
      <c r="AA2671" s="2">
        <v>7.0870000000000002E-2</v>
      </c>
      <c r="AB2671" s="2">
        <v>13.81095071</v>
      </c>
    </row>
    <row r="2672" spans="1:28" x14ac:dyDescent="0.2">
      <c r="A2672" s="17">
        <v>4897</v>
      </c>
      <c r="B2672" s="5" t="s">
        <v>8992</v>
      </c>
      <c r="C2672" s="5" t="s">
        <v>8993</v>
      </c>
      <c r="D2672" s="5" t="s">
        <v>8910</v>
      </c>
      <c r="E2672" s="5" t="s">
        <v>8994</v>
      </c>
      <c r="F2672" s="10">
        <v>1884</v>
      </c>
      <c r="G2672" s="10" t="s">
        <v>68</v>
      </c>
      <c r="H2672" s="10"/>
      <c r="I2672" s="10">
        <v>1500</v>
      </c>
      <c r="J2672" s="10" t="s">
        <v>17</v>
      </c>
      <c r="K2672" s="10"/>
      <c r="L2672" s="10" t="s">
        <v>18</v>
      </c>
      <c r="M2672" s="11">
        <v>1</v>
      </c>
      <c r="N2672" s="10">
        <v>1</v>
      </c>
      <c r="O2672" s="12" t="s">
        <v>8995</v>
      </c>
      <c r="P2672" s="11">
        <f ca="1">IFERROR(__xludf.DUMMYFUNCTION("COUNTA(SPLIT(Q2672,"" ""))"),191)</f>
        <v>191</v>
      </c>
      <c r="Q2672" s="11">
        <v>7</v>
      </c>
      <c r="R2672" s="11">
        <f ca="1">IFERROR(__xludf.DUMMYFUNCTION("COUNTA(SPLIT($Q2672,CHAR(10),FALSE))"),4)</f>
        <v>4</v>
      </c>
      <c r="S2672" s="2">
        <v>-2.5243711499999999</v>
      </c>
      <c r="T2672" s="2">
        <v>0.48764222200000001</v>
      </c>
      <c r="U2672" s="2">
        <v>56.31</v>
      </c>
      <c r="V2672" s="2">
        <v>12.4</v>
      </c>
      <c r="W2672" s="2">
        <v>13.84</v>
      </c>
      <c r="X2672" s="2">
        <v>11</v>
      </c>
      <c r="Y2672" s="2">
        <v>8.32</v>
      </c>
      <c r="Z2672" s="2">
        <v>0.22377</v>
      </c>
      <c r="AA2672" s="2">
        <v>0.22536999999999999</v>
      </c>
      <c r="AB2672" s="2">
        <v>10.10235752</v>
      </c>
    </row>
    <row r="2673" spans="1:28" x14ac:dyDescent="0.2">
      <c r="A2673" s="17">
        <v>4898</v>
      </c>
      <c r="B2673" s="5" t="s">
        <v>8996</v>
      </c>
      <c r="C2673" s="5" t="s">
        <v>8997</v>
      </c>
      <c r="D2673" s="5" t="s">
        <v>8910</v>
      </c>
      <c r="E2673" s="5" t="s">
        <v>8998</v>
      </c>
      <c r="F2673" s="10">
        <v>1884</v>
      </c>
      <c r="G2673" s="10" t="s">
        <v>68</v>
      </c>
      <c r="H2673" s="10"/>
      <c r="I2673" s="10">
        <v>1300</v>
      </c>
      <c r="J2673" s="10" t="s">
        <v>17</v>
      </c>
      <c r="K2673" s="10"/>
      <c r="L2673" s="10" t="s">
        <v>18</v>
      </c>
      <c r="M2673" s="11">
        <v>1</v>
      </c>
      <c r="N2673" s="10">
        <v>1</v>
      </c>
      <c r="O2673" s="12" t="s">
        <v>8999</v>
      </c>
      <c r="P2673" s="11">
        <f ca="1">IFERROR(__xludf.DUMMYFUNCTION("COUNTA(SPLIT(Q2673,"" ""))"),199)</f>
        <v>199</v>
      </c>
      <c r="Q2673" s="11">
        <v>7</v>
      </c>
      <c r="R2673" s="11">
        <f ca="1">IFERROR(__xludf.DUMMYFUNCTION("COUNTA(SPLIT($Q2673,CHAR(10),FALSE))"),2)</f>
        <v>2</v>
      </c>
      <c r="S2673" s="2">
        <v>-1.121301841</v>
      </c>
      <c r="T2673" s="2">
        <v>0.48448501399999999</v>
      </c>
      <c r="U2673" s="2">
        <v>55.21</v>
      </c>
      <c r="V2673" s="2">
        <v>12.69</v>
      </c>
      <c r="W2673" s="2">
        <v>13.99</v>
      </c>
      <c r="X2673" s="2">
        <v>13</v>
      </c>
      <c r="Y2673" s="2">
        <v>8.83</v>
      </c>
      <c r="Z2673" s="2">
        <v>0.19026000000000001</v>
      </c>
      <c r="AA2673" s="2">
        <v>0.16932</v>
      </c>
      <c r="AB2673" s="2">
        <v>5.4957077859999997</v>
      </c>
    </row>
    <row r="2674" spans="1:28" x14ac:dyDescent="0.2">
      <c r="A2674" s="17">
        <v>4899</v>
      </c>
      <c r="B2674" s="5" t="s">
        <v>9000</v>
      </c>
      <c r="C2674" s="5" t="s">
        <v>9001</v>
      </c>
      <c r="D2674" s="5" t="s">
        <v>8910</v>
      </c>
      <c r="E2674" s="5" t="s">
        <v>9002</v>
      </c>
      <c r="F2674" s="10">
        <v>1884</v>
      </c>
      <c r="G2674" s="10" t="s">
        <v>68</v>
      </c>
      <c r="H2674" s="10"/>
      <c r="I2674" s="10">
        <v>1100</v>
      </c>
      <c r="J2674" s="10" t="s">
        <v>17</v>
      </c>
      <c r="K2674" s="10"/>
      <c r="L2674" s="10" t="s">
        <v>18</v>
      </c>
      <c r="M2674" s="11">
        <v>1</v>
      </c>
      <c r="N2674" s="10">
        <v>1</v>
      </c>
      <c r="O2674" s="12" t="s">
        <v>9003</v>
      </c>
      <c r="P2674" s="11">
        <f ca="1">IFERROR(__xludf.DUMMYFUNCTION("COUNTA(SPLIT(Q2674,"" ""))"),179)</f>
        <v>179</v>
      </c>
      <c r="Q2674" s="11">
        <v>6</v>
      </c>
      <c r="R2674" s="11">
        <f ca="1">IFERROR(__xludf.DUMMYFUNCTION("COUNTA(SPLIT($Q2674,CHAR(10),FALSE))"),1)</f>
        <v>1</v>
      </c>
      <c r="S2674" s="2">
        <v>-3.0782911770000001</v>
      </c>
      <c r="T2674" s="2">
        <v>0.53595452600000004</v>
      </c>
      <c r="U2674" s="2">
        <v>37.130000000000003</v>
      </c>
      <c r="V2674" s="2">
        <v>15.49</v>
      </c>
      <c r="W2674" s="2">
        <v>16.940000000000001</v>
      </c>
      <c r="X2674" s="2">
        <v>16</v>
      </c>
      <c r="Y2674" s="2">
        <v>10.14</v>
      </c>
      <c r="Z2674" s="2">
        <v>0.45517000000000002</v>
      </c>
      <c r="AA2674" s="2">
        <v>0.45667000000000002</v>
      </c>
      <c r="AB2674" s="2">
        <v>4.9583317840000003</v>
      </c>
    </row>
    <row r="2675" spans="1:28" x14ac:dyDescent="0.2">
      <c r="A2675" s="17">
        <v>4900</v>
      </c>
      <c r="B2675" s="5" t="s">
        <v>9004</v>
      </c>
      <c r="C2675" s="5" t="s">
        <v>9005</v>
      </c>
      <c r="D2675" s="5" t="s">
        <v>8897</v>
      </c>
      <c r="E2675" s="5" t="s">
        <v>9006</v>
      </c>
      <c r="F2675" s="10">
        <v>1884</v>
      </c>
      <c r="G2675" s="10" t="s">
        <v>68</v>
      </c>
      <c r="H2675" s="10"/>
      <c r="I2675" s="10">
        <v>1300</v>
      </c>
      <c r="J2675" s="10" t="s">
        <v>17</v>
      </c>
      <c r="K2675" s="10"/>
      <c r="L2675" s="10" t="s">
        <v>18</v>
      </c>
      <c r="M2675" s="11">
        <v>1</v>
      </c>
      <c r="N2675" s="10">
        <v>1</v>
      </c>
      <c r="O2675" s="12" t="s">
        <v>9007</v>
      </c>
      <c r="P2675" s="11">
        <f ca="1">IFERROR(__xludf.DUMMYFUNCTION("COUNTA(SPLIT(Q2675,"" ""))"),150)</f>
        <v>150</v>
      </c>
      <c r="Q2675" s="11">
        <v>2</v>
      </c>
      <c r="R2675" s="11">
        <f ca="1">IFERROR(__xludf.DUMMYFUNCTION("COUNTA(SPLIT($Q2675,CHAR(10),FALSE))"),1)</f>
        <v>1</v>
      </c>
      <c r="S2675" s="2">
        <v>-3.3707000059999999</v>
      </c>
      <c r="T2675" s="2">
        <v>0.62228736900000003</v>
      </c>
      <c r="U2675" s="2">
        <v>8.89</v>
      </c>
      <c r="V2675" s="2">
        <v>30.65</v>
      </c>
      <c r="W2675" s="2">
        <v>36.409999999999997</v>
      </c>
      <c r="X2675" s="2">
        <v>17</v>
      </c>
      <c r="Y2675" s="2">
        <v>10.83</v>
      </c>
      <c r="Z2675" s="2">
        <v>0.28788999999999998</v>
      </c>
      <c r="AA2675" s="2">
        <v>0.31979000000000002</v>
      </c>
      <c r="AB2675" s="2">
        <v>-0.303341786</v>
      </c>
    </row>
    <row r="2676" spans="1:28" x14ac:dyDescent="0.2">
      <c r="A2676" s="17">
        <v>4901</v>
      </c>
      <c r="B2676" s="5" t="s">
        <v>6960</v>
      </c>
      <c r="C2676" s="5" t="s">
        <v>9008</v>
      </c>
      <c r="D2676" s="5" t="s">
        <v>7714</v>
      </c>
      <c r="E2676" s="5" t="s">
        <v>9009</v>
      </c>
      <c r="F2676" s="10">
        <v>1884</v>
      </c>
      <c r="G2676" s="10" t="s">
        <v>16</v>
      </c>
      <c r="H2676" s="10"/>
      <c r="I2676" s="10">
        <v>1300</v>
      </c>
      <c r="J2676" s="10" t="s">
        <v>17</v>
      </c>
      <c r="K2676" s="10"/>
      <c r="L2676" s="10" t="s">
        <v>22</v>
      </c>
      <c r="M2676" s="11">
        <v>2</v>
      </c>
      <c r="N2676" s="10">
        <v>1.5</v>
      </c>
      <c r="O2676" s="12" t="s">
        <v>9010</v>
      </c>
      <c r="P2676" s="11">
        <f ca="1">IFERROR(__xludf.DUMMYFUNCTION("COUNTA(SPLIT(Q2676,"" ""))"),186)</f>
        <v>186</v>
      </c>
      <c r="Q2676" s="11">
        <v>6</v>
      </c>
      <c r="R2676" s="11">
        <f ca="1">IFERROR(__xludf.DUMMYFUNCTION("COUNTA(SPLIT($Q2676,CHAR(10),FALSE))"),1)</f>
        <v>1</v>
      </c>
      <c r="S2676" s="2">
        <v>-3.2084685770000001</v>
      </c>
      <c r="T2676" s="2">
        <v>0.59150098799999995</v>
      </c>
      <c r="U2676" s="2">
        <v>50.91</v>
      </c>
      <c r="V2676" s="2">
        <v>14.03</v>
      </c>
      <c r="W2676" s="2">
        <v>14.99</v>
      </c>
      <c r="X2676" s="2">
        <v>14</v>
      </c>
      <c r="Y2676" s="2">
        <v>9.0299999999999994</v>
      </c>
      <c r="Z2676" s="2">
        <v>0.20469999999999999</v>
      </c>
      <c r="AA2676" s="2">
        <v>0.19963</v>
      </c>
      <c r="AB2676" s="2">
        <v>8.1278915349999998</v>
      </c>
    </row>
    <row r="2677" spans="1:28" x14ac:dyDescent="0.2">
      <c r="A2677" s="17">
        <v>4902</v>
      </c>
      <c r="B2677" s="5" t="s">
        <v>9011</v>
      </c>
      <c r="C2677" s="5" t="s">
        <v>9012</v>
      </c>
      <c r="D2677" s="5" t="s">
        <v>8917</v>
      </c>
      <c r="E2677" s="5" t="s">
        <v>9013</v>
      </c>
      <c r="F2677" s="10">
        <v>1884</v>
      </c>
      <c r="G2677" s="10" t="s">
        <v>68</v>
      </c>
      <c r="H2677" s="10"/>
      <c r="I2677" s="10">
        <v>900</v>
      </c>
      <c r="J2677" s="10" t="s">
        <v>17</v>
      </c>
      <c r="K2677" s="10"/>
      <c r="L2677" s="10" t="s">
        <v>18</v>
      </c>
      <c r="M2677" s="11">
        <v>1</v>
      </c>
      <c r="N2677" s="10">
        <v>1</v>
      </c>
      <c r="O2677" s="12" t="s">
        <v>9014</v>
      </c>
      <c r="P2677" s="11">
        <f ca="1">IFERROR(__xludf.DUMMYFUNCTION("COUNTA(SPLIT(Q2677,"" ""))"),174)</f>
        <v>174</v>
      </c>
      <c r="Q2677" s="11">
        <v>4</v>
      </c>
      <c r="R2677" s="11">
        <f ca="1">IFERROR(__xludf.DUMMYFUNCTION("COUNTA(SPLIT($Q2677,CHAR(10),FALSE))"),2)</f>
        <v>2</v>
      </c>
      <c r="S2677" s="2">
        <v>-0.68039449399999996</v>
      </c>
      <c r="T2677" s="2">
        <v>0.477553491</v>
      </c>
      <c r="U2677" s="2">
        <v>47.6</v>
      </c>
      <c r="V2677" s="2">
        <v>17.68</v>
      </c>
      <c r="W2677" s="2">
        <v>20.57</v>
      </c>
      <c r="X2677" s="2">
        <v>13</v>
      </c>
      <c r="Y2677" s="2">
        <v>7.8</v>
      </c>
      <c r="Z2677" s="2">
        <v>0.13335</v>
      </c>
      <c r="AA2677" s="2">
        <v>0.14165</v>
      </c>
      <c r="AB2677" s="2">
        <v>14.88931446</v>
      </c>
    </row>
    <row r="2678" spans="1:28" x14ac:dyDescent="0.2">
      <c r="A2678" s="17">
        <v>4903</v>
      </c>
      <c r="B2678" s="5" t="s">
        <v>9015</v>
      </c>
      <c r="C2678" s="5" t="s">
        <v>9016</v>
      </c>
      <c r="D2678" s="5" t="s">
        <v>8910</v>
      </c>
      <c r="E2678" s="5" t="s">
        <v>9017</v>
      </c>
      <c r="F2678" s="10">
        <v>1884</v>
      </c>
      <c r="G2678" s="10" t="s">
        <v>68</v>
      </c>
      <c r="H2678" s="10"/>
      <c r="I2678" s="10">
        <v>1100</v>
      </c>
      <c r="J2678" s="10" t="s">
        <v>17</v>
      </c>
      <c r="K2678" s="10"/>
      <c r="L2678" s="10" t="s">
        <v>18</v>
      </c>
      <c r="M2678" s="11">
        <v>1</v>
      </c>
      <c r="N2678" s="10">
        <v>1</v>
      </c>
      <c r="O2678" s="12" t="s">
        <v>9018</v>
      </c>
      <c r="P2678" s="11">
        <f ca="1">IFERROR(__xludf.DUMMYFUNCTION("COUNTA(SPLIT(Q2678,"" ""))"),185)</f>
        <v>185</v>
      </c>
      <c r="Q2678" s="11">
        <v>9</v>
      </c>
      <c r="R2678" s="11">
        <f ca="1">IFERROR(__xludf.DUMMYFUNCTION("COUNTA(SPLIT($Q2678,CHAR(10),FALSE))"),1)</f>
        <v>1</v>
      </c>
      <c r="S2678" s="2">
        <v>-1.1150693789999999</v>
      </c>
      <c r="T2678" s="2">
        <v>0.47143986900000001</v>
      </c>
      <c r="U2678" s="2">
        <v>79.42</v>
      </c>
      <c r="V2678" s="2">
        <v>7.29</v>
      </c>
      <c r="W2678" s="2">
        <v>8.8000000000000007</v>
      </c>
      <c r="X2678" s="2">
        <v>9</v>
      </c>
      <c r="Y2678" s="2">
        <v>7.73</v>
      </c>
      <c r="Z2678" s="2">
        <v>0.13574</v>
      </c>
      <c r="AA2678" s="2">
        <v>0.13339000000000001</v>
      </c>
      <c r="AB2678" s="2">
        <v>18.520425240000002</v>
      </c>
    </row>
    <row r="2679" spans="1:28" x14ac:dyDescent="0.2">
      <c r="A2679" s="17">
        <v>4904</v>
      </c>
      <c r="B2679" s="5" t="s">
        <v>9019</v>
      </c>
      <c r="C2679" s="5" t="s">
        <v>9020</v>
      </c>
      <c r="D2679" s="5" t="s">
        <v>8917</v>
      </c>
      <c r="E2679" s="5" t="s">
        <v>9021</v>
      </c>
      <c r="F2679" s="10">
        <v>1884</v>
      </c>
      <c r="G2679" s="10" t="s">
        <v>68</v>
      </c>
      <c r="H2679" s="10"/>
      <c r="I2679" s="10">
        <v>1100</v>
      </c>
      <c r="J2679" s="10" t="s">
        <v>17</v>
      </c>
      <c r="K2679" s="10"/>
      <c r="L2679" s="10" t="s">
        <v>18</v>
      </c>
      <c r="M2679" s="11">
        <v>1</v>
      </c>
      <c r="N2679" s="10">
        <v>1</v>
      </c>
      <c r="O2679" s="12" t="s">
        <v>9022</v>
      </c>
      <c r="P2679" s="11">
        <f ca="1">IFERROR(__xludf.DUMMYFUNCTION("COUNTA(SPLIT(Q2679,"" ""))"),191)</f>
        <v>191</v>
      </c>
      <c r="Q2679" s="11">
        <v>8</v>
      </c>
      <c r="R2679" s="11">
        <f ca="1">IFERROR(__xludf.DUMMYFUNCTION("COUNTA(SPLIT($Q2679,CHAR(10),FALSE))"),3)</f>
        <v>3</v>
      </c>
      <c r="S2679" s="2">
        <v>-3.2371817109999999</v>
      </c>
      <c r="T2679" s="2">
        <v>0.56011687700000001</v>
      </c>
      <c r="U2679" s="2">
        <v>59.68</v>
      </c>
      <c r="V2679" s="2">
        <v>10.96</v>
      </c>
      <c r="W2679" s="2">
        <v>12.08</v>
      </c>
      <c r="X2679" s="2">
        <v>12</v>
      </c>
      <c r="Y2679" s="2">
        <v>8.58</v>
      </c>
      <c r="Z2679" s="2">
        <v>0.28819</v>
      </c>
      <c r="AA2679" s="2">
        <v>0.27894000000000002</v>
      </c>
      <c r="AB2679" s="2">
        <v>8.0042100079999994</v>
      </c>
    </row>
    <row r="2680" spans="1:28" x14ac:dyDescent="0.2">
      <c r="A2680" s="17">
        <v>4905</v>
      </c>
      <c r="B2680" s="5" t="s">
        <v>9023</v>
      </c>
      <c r="C2680" s="5" t="s">
        <v>9024</v>
      </c>
      <c r="D2680" s="5" t="s">
        <v>8910</v>
      </c>
      <c r="E2680" s="5" t="s">
        <v>9025</v>
      </c>
      <c r="F2680" s="10">
        <v>1884</v>
      </c>
      <c r="G2680" s="10" t="s">
        <v>68</v>
      </c>
      <c r="H2680" s="10"/>
      <c r="I2680" s="10">
        <v>1300</v>
      </c>
      <c r="J2680" s="10" t="s">
        <v>17</v>
      </c>
      <c r="K2680" s="10"/>
      <c r="L2680" s="10" t="s">
        <v>18</v>
      </c>
      <c r="M2680" s="11">
        <v>1</v>
      </c>
      <c r="N2680" s="10">
        <v>1</v>
      </c>
      <c r="O2680" s="12" t="s">
        <v>9026</v>
      </c>
      <c r="P2680" s="11">
        <f ca="1">IFERROR(__xludf.DUMMYFUNCTION("COUNTA(SPLIT(Q2680,"" ""))"),184)</f>
        <v>184</v>
      </c>
      <c r="Q2680" s="11">
        <v>7</v>
      </c>
      <c r="R2680" s="11">
        <f ca="1">IFERROR(__xludf.DUMMYFUNCTION("COUNTA(SPLIT($Q2680,CHAR(10),FALSE))"),2)</f>
        <v>2</v>
      </c>
      <c r="S2680" s="2">
        <v>-2.7558235560000002</v>
      </c>
      <c r="T2680" s="2">
        <v>0.523552087</v>
      </c>
      <c r="U2680" s="2">
        <v>47.51</v>
      </c>
      <c r="V2680" s="2">
        <v>13.23</v>
      </c>
      <c r="W2680" s="2">
        <v>13.88</v>
      </c>
      <c r="X2680" s="2">
        <v>14</v>
      </c>
      <c r="Y2680" s="2">
        <v>9.7899999999999991</v>
      </c>
      <c r="Z2680" s="2">
        <v>0.22971</v>
      </c>
      <c r="AA2680" s="2">
        <v>0.23454</v>
      </c>
      <c r="AB2680" s="2">
        <v>9.1955872569999997</v>
      </c>
    </row>
    <row r="2681" spans="1:28" x14ac:dyDescent="0.2">
      <c r="A2681" s="17">
        <v>4906</v>
      </c>
      <c r="B2681" s="5" t="s">
        <v>9027</v>
      </c>
      <c r="C2681" s="5" t="s">
        <v>9028</v>
      </c>
      <c r="D2681" s="5" t="s">
        <v>8910</v>
      </c>
      <c r="E2681" s="5" t="s">
        <v>9029</v>
      </c>
      <c r="F2681" s="10">
        <v>1884</v>
      </c>
      <c r="G2681" s="10" t="s">
        <v>68</v>
      </c>
      <c r="H2681" s="10"/>
      <c r="I2681" s="10">
        <v>1300</v>
      </c>
      <c r="J2681" s="10" t="s">
        <v>17</v>
      </c>
      <c r="K2681" s="10"/>
      <c r="L2681" s="10" t="s">
        <v>22</v>
      </c>
      <c r="M2681" s="11">
        <v>2</v>
      </c>
      <c r="N2681" s="10">
        <v>1.5</v>
      </c>
      <c r="O2681" s="12" t="s">
        <v>9030</v>
      </c>
      <c r="P2681" s="11">
        <f ca="1">IFERROR(__xludf.DUMMYFUNCTION("COUNTA(SPLIT(Q2681,"" ""))"),184)</f>
        <v>184</v>
      </c>
      <c r="Q2681" s="11">
        <v>9</v>
      </c>
      <c r="R2681" s="11">
        <f ca="1">IFERROR(__xludf.DUMMYFUNCTION("COUNTA(SPLIT($Q2681,CHAR(10),FALSE))"),2)</f>
        <v>2</v>
      </c>
      <c r="S2681" s="2">
        <v>-3.3461919390000001</v>
      </c>
      <c r="T2681" s="2">
        <v>0.55432561599999997</v>
      </c>
      <c r="U2681" s="2">
        <v>50.15</v>
      </c>
      <c r="V2681" s="2">
        <v>11.37</v>
      </c>
      <c r="W2681" s="2">
        <v>11.6</v>
      </c>
      <c r="X2681" s="2">
        <v>13</v>
      </c>
      <c r="Y2681" s="2">
        <v>9.69</v>
      </c>
      <c r="Z2681" s="2">
        <v>0.37125000000000002</v>
      </c>
      <c r="AA2681" s="2">
        <v>0.34933999999999998</v>
      </c>
      <c r="AB2681" s="2">
        <v>9.347843138</v>
      </c>
    </row>
    <row r="2682" spans="1:28" x14ac:dyDescent="0.2">
      <c r="A2682" s="17">
        <v>4907</v>
      </c>
      <c r="B2682" s="5" t="s">
        <v>9027</v>
      </c>
      <c r="C2682" s="5" t="s">
        <v>9031</v>
      </c>
      <c r="D2682" s="5" t="s">
        <v>8917</v>
      </c>
      <c r="E2682" s="5" t="s">
        <v>9032</v>
      </c>
      <c r="F2682" s="10">
        <v>1884</v>
      </c>
      <c r="G2682" s="10" t="s">
        <v>68</v>
      </c>
      <c r="H2682" s="10"/>
      <c r="I2682" s="10">
        <v>1300</v>
      </c>
      <c r="J2682" s="10" t="s">
        <v>17</v>
      </c>
      <c r="K2682" s="10"/>
      <c r="L2682" s="10" t="s">
        <v>18</v>
      </c>
      <c r="M2682" s="11">
        <v>1</v>
      </c>
      <c r="N2682" s="10">
        <v>1</v>
      </c>
      <c r="O2682" s="12" t="s">
        <v>9033</v>
      </c>
      <c r="P2682" s="11">
        <f ca="1">IFERROR(__xludf.DUMMYFUNCTION("COUNTA(SPLIT(Q2682,"" ""))"),179)</f>
        <v>179</v>
      </c>
      <c r="Q2682" s="11">
        <v>7</v>
      </c>
      <c r="R2682" s="11">
        <f ca="1">IFERROR(__xludf.DUMMYFUNCTION("COUNTA(SPLIT($Q2682,CHAR(10),FALSE))"),1)</f>
        <v>1</v>
      </c>
      <c r="S2682" s="2">
        <v>-1.9421164740000001</v>
      </c>
      <c r="T2682" s="2">
        <v>0.50387128000000003</v>
      </c>
      <c r="U2682" s="2">
        <v>52.99</v>
      </c>
      <c r="V2682" s="2">
        <v>12.29</v>
      </c>
      <c r="W2682" s="2">
        <v>13.71</v>
      </c>
      <c r="X2682" s="2">
        <v>14</v>
      </c>
      <c r="Y2682" s="2">
        <v>9.19</v>
      </c>
      <c r="Z2682" s="2">
        <v>0.29038000000000003</v>
      </c>
      <c r="AA2682" s="2">
        <v>0.28876000000000002</v>
      </c>
      <c r="AB2682" s="2">
        <v>6.2897336470000003</v>
      </c>
    </row>
    <row r="2683" spans="1:28" x14ac:dyDescent="0.2">
      <c r="A2683" s="17">
        <v>4909</v>
      </c>
      <c r="B2683" s="5" t="s">
        <v>9034</v>
      </c>
      <c r="C2683" s="5" t="s">
        <v>9035</v>
      </c>
      <c r="D2683" s="5" t="s">
        <v>8910</v>
      </c>
      <c r="E2683" s="5" t="s">
        <v>9036</v>
      </c>
      <c r="F2683" s="10">
        <v>1884</v>
      </c>
      <c r="G2683" s="10" t="s">
        <v>68</v>
      </c>
      <c r="H2683" s="10"/>
      <c r="I2683" s="10">
        <v>1100</v>
      </c>
      <c r="J2683" s="10" t="s">
        <v>17</v>
      </c>
      <c r="K2683" s="10"/>
      <c r="L2683" s="10" t="s">
        <v>18</v>
      </c>
      <c r="M2683" s="11">
        <v>1</v>
      </c>
      <c r="N2683" s="10">
        <v>1</v>
      </c>
      <c r="O2683" s="12" t="s">
        <v>9037</v>
      </c>
      <c r="P2683" s="11">
        <f ca="1">IFERROR(__xludf.DUMMYFUNCTION("COUNTA(SPLIT(Q2683,"" ""))"),197)</f>
        <v>197</v>
      </c>
      <c r="Q2683" s="11">
        <v>6</v>
      </c>
      <c r="R2683" s="11">
        <f ca="1">IFERROR(__xludf.DUMMYFUNCTION("COUNTA(SPLIT($Q2683,CHAR(10),FALSE))"),3)</f>
        <v>3</v>
      </c>
      <c r="S2683" s="2">
        <v>-2.9586311030000001</v>
      </c>
      <c r="T2683" s="2">
        <v>0.59863150399999998</v>
      </c>
      <c r="U2683" s="2">
        <v>42.57</v>
      </c>
      <c r="V2683" s="2">
        <v>13.5</v>
      </c>
      <c r="W2683" s="2">
        <v>13.82</v>
      </c>
      <c r="X2683" s="2">
        <v>14</v>
      </c>
      <c r="Y2683" s="2">
        <v>9</v>
      </c>
      <c r="Z2683" s="2">
        <v>0.29655999999999999</v>
      </c>
      <c r="AA2683" s="2">
        <v>0.26806000000000002</v>
      </c>
      <c r="AB2683" s="2">
        <v>8.4822259809999991</v>
      </c>
    </row>
    <row r="2684" spans="1:28" x14ac:dyDescent="0.2">
      <c r="A2684" s="17">
        <v>4911</v>
      </c>
      <c r="B2684" s="5" t="s">
        <v>9038</v>
      </c>
      <c r="C2684" s="5" t="s">
        <v>9039</v>
      </c>
      <c r="D2684" s="5" t="s">
        <v>8917</v>
      </c>
      <c r="E2684" s="5" t="s">
        <v>9040</v>
      </c>
      <c r="F2684" s="10">
        <v>1884</v>
      </c>
      <c r="G2684" s="10" t="s">
        <v>68</v>
      </c>
      <c r="H2684" s="10"/>
      <c r="I2684" s="10">
        <v>1500</v>
      </c>
      <c r="J2684" s="10" t="s">
        <v>17</v>
      </c>
      <c r="K2684" s="10"/>
      <c r="L2684" s="10" t="s">
        <v>18</v>
      </c>
      <c r="M2684" s="11">
        <v>1</v>
      </c>
      <c r="N2684" s="10">
        <v>1</v>
      </c>
      <c r="O2684" s="12" t="s">
        <v>9041</v>
      </c>
      <c r="P2684" s="11">
        <f ca="1">IFERROR(__xludf.DUMMYFUNCTION("COUNTA(SPLIT(Q2684,"" ""))"),199)</f>
        <v>199</v>
      </c>
      <c r="Q2684" s="11">
        <v>6</v>
      </c>
      <c r="R2684" s="11">
        <f ca="1">IFERROR(__xludf.DUMMYFUNCTION("COUNTA(SPLIT($Q2684,CHAR(10),FALSE))"),1)</f>
        <v>1</v>
      </c>
      <c r="S2684" s="2">
        <v>-2.0683893260000001</v>
      </c>
      <c r="T2684" s="2">
        <v>0.47006171099999999</v>
      </c>
      <c r="U2684" s="2">
        <v>29.9</v>
      </c>
      <c r="V2684" s="2">
        <v>17.329999999999998</v>
      </c>
      <c r="W2684" s="2">
        <v>18.3</v>
      </c>
      <c r="X2684" s="2">
        <v>16</v>
      </c>
      <c r="Y2684" s="2">
        <v>10.52</v>
      </c>
      <c r="Z2684" s="2">
        <v>0.36929000000000001</v>
      </c>
      <c r="AA2684" s="2">
        <v>0.34860000000000002</v>
      </c>
      <c r="AB2684" s="2">
        <v>9.5152186810000003</v>
      </c>
    </row>
    <row r="2685" spans="1:28" x14ac:dyDescent="0.2">
      <c r="A2685" s="17">
        <v>4914</v>
      </c>
      <c r="B2685" s="5" t="s">
        <v>9042</v>
      </c>
      <c r="C2685" s="5" t="s">
        <v>9043</v>
      </c>
      <c r="D2685" s="5"/>
      <c r="E2685" s="5" t="s">
        <v>9044</v>
      </c>
      <c r="F2685" s="10">
        <v>1884</v>
      </c>
      <c r="G2685" s="10" t="s">
        <v>68</v>
      </c>
      <c r="H2685" s="10"/>
      <c r="I2685" s="10">
        <v>1300</v>
      </c>
      <c r="J2685" s="10" t="s">
        <v>17</v>
      </c>
      <c r="K2685" s="10"/>
      <c r="L2685" s="10" t="s">
        <v>18</v>
      </c>
      <c r="M2685" s="11">
        <v>1</v>
      </c>
      <c r="N2685" s="10">
        <v>1</v>
      </c>
      <c r="O2685" s="12" t="s">
        <v>9045</v>
      </c>
      <c r="P2685" s="11">
        <f ca="1">IFERROR(__xludf.DUMMYFUNCTION("COUNTA(SPLIT(Q2685,"" ""))"),178)</f>
        <v>178</v>
      </c>
      <c r="Q2685" s="11">
        <v>7</v>
      </c>
      <c r="R2685" s="11">
        <f ca="1">IFERROR(__xludf.DUMMYFUNCTION("COUNTA(SPLIT($Q2685,CHAR(10),FALSE))"),2)</f>
        <v>2</v>
      </c>
      <c r="S2685" s="2">
        <v>-0.60784508500000001</v>
      </c>
      <c r="T2685" s="2">
        <v>0.46124562899999999</v>
      </c>
      <c r="U2685" s="2">
        <v>54.22</v>
      </c>
      <c r="V2685" s="2">
        <v>12.05</v>
      </c>
      <c r="W2685" s="2">
        <v>12.89</v>
      </c>
      <c r="X2685" s="2">
        <v>13</v>
      </c>
      <c r="Y2685" s="2">
        <v>8.35</v>
      </c>
      <c r="Z2685" s="2">
        <v>0.18135999999999999</v>
      </c>
      <c r="AA2685" s="2">
        <v>0.19170000000000001</v>
      </c>
      <c r="AB2685" s="2">
        <v>10.582881909999999</v>
      </c>
    </row>
    <row r="2686" spans="1:28" x14ac:dyDescent="0.2">
      <c r="A2686" s="17">
        <v>4915</v>
      </c>
      <c r="B2686" s="5" t="s">
        <v>9046</v>
      </c>
      <c r="C2686" s="5" t="s">
        <v>9047</v>
      </c>
      <c r="D2686" s="5" t="s">
        <v>8917</v>
      </c>
      <c r="E2686" s="5" t="s">
        <v>9048</v>
      </c>
      <c r="F2686" s="10">
        <v>1884</v>
      </c>
      <c r="G2686" s="10" t="s">
        <v>68</v>
      </c>
      <c r="H2686" s="10"/>
      <c r="I2686" s="10">
        <v>900</v>
      </c>
      <c r="J2686" s="10" t="s">
        <v>17</v>
      </c>
      <c r="K2686" s="10"/>
      <c r="L2686" s="10" t="s">
        <v>22</v>
      </c>
      <c r="M2686" s="11">
        <v>2</v>
      </c>
      <c r="N2686" s="10">
        <v>1.5</v>
      </c>
      <c r="O2686" s="12" t="s">
        <v>9049</v>
      </c>
      <c r="P2686" s="11">
        <f ca="1">IFERROR(__xludf.DUMMYFUNCTION("COUNTA(SPLIT(Q2686,"" ""))"),195)</f>
        <v>195</v>
      </c>
      <c r="Q2686" s="11">
        <v>14</v>
      </c>
      <c r="R2686" s="11">
        <f ca="1">IFERROR(__xludf.DUMMYFUNCTION("COUNTA(SPLIT($Q2686,CHAR(10),FALSE))"),2)</f>
        <v>2</v>
      </c>
      <c r="S2686" s="2">
        <v>-2.2522093349999999</v>
      </c>
      <c r="T2686" s="2">
        <v>0.51921583400000004</v>
      </c>
      <c r="U2686" s="2">
        <v>71.25</v>
      </c>
      <c r="V2686" s="2">
        <v>6.85</v>
      </c>
      <c r="W2686" s="2">
        <v>6.93</v>
      </c>
      <c r="X2686" s="2">
        <v>9</v>
      </c>
      <c r="Y2686" s="2">
        <v>6.56</v>
      </c>
      <c r="Z2686" s="2">
        <v>0.13553000000000001</v>
      </c>
      <c r="AA2686" s="2">
        <v>0.10807</v>
      </c>
      <c r="AB2686" s="2">
        <v>13.331228250000001</v>
      </c>
    </row>
    <row r="2687" spans="1:28" x14ac:dyDescent="0.2">
      <c r="A2687" s="17">
        <v>4916</v>
      </c>
      <c r="B2687" s="5" t="s">
        <v>9050</v>
      </c>
      <c r="C2687" s="5" t="s">
        <v>9051</v>
      </c>
      <c r="D2687" s="5" t="s">
        <v>8910</v>
      </c>
      <c r="E2687" s="5" t="s">
        <v>9052</v>
      </c>
      <c r="F2687" s="10">
        <v>1884</v>
      </c>
      <c r="G2687" s="10" t="s">
        <v>68</v>
      </c>
      <c r="H2687" s="10"/>
      <c r="I2687" s="10">
        <v>1300</v>
      </c>
      <c r="J2687" s="10" t="s">
        <v>17</v>
      </c>
      <c r="K2687" s="10"/>
      <c r="L2687" s="10" t="s">
        <v>18</v>
      </c>
      <c r="M2687" s="11">
        <v>1</v>
      </c>
      <c r="N2687" s="10">
        <v>1</v>
      </c>
      <c r="O2687" s="12" t="s">
        <v>9053</v>
      </c>
      <c r="P2687" s="11">
        <f ca="1">IFERROR(__xludf.DUMMYFUNCTION("COUNTA(SPLIT(Q2687,"" ""))"),173)</f>
        <v>173</v>
      </c>
      <c r="Q2687" s="11">
        <v>7</v>
      </c>
      <c r="R2687" s="11">
        <f ca="1">IFERROR(__xludf.DUMMYFUNCTION("COUNTA(SPLIT($Q2687,CHAR(10),FALSE))"),4)</f>
        <v>4</v>
      </c>
      <c r="S2687" s="2">
        <v>-3.0520812570000002</v>
      </c>
      <c r="T2687" s="2">
        <v>0.55934746999999996</v>
      </c>
      <c r="U2687" s="2">
        <v>44.95</v>
      </c>
      <c r="V2687" s="2">
        <v>13.27</v>
      </c>
      <c r="W2687" s="2">
        <v>13.74</v>
      </c>
      <c r="X2687" s="2">
        <v>13</v>
      </c>
      <c r="Y2687" s="2">
        <v>9.35</v>
      </c>
      <c r="Z2687" s="2">
        <v>0.28315000000000001</v>
      </c>
      <c r="AA2687" s="2">
        <v>0.27715000000000001</v>
      </c>
      <c r="AB2687" s="2">
        <v>8.9513582389999993</v>
      </c>
    </row>
    <row r="2688" spans="1:28" x14ac:dyDescent="0.2">
      <c r="A2688" s="17">
        <v>4917</v>
      </c>
      <c r="B2688" s="5" t="s">
        <v>9054</v>
      </c>
      <c r="C2688" s="5" t="s">
        <v>9055</v>
      </c>
      <c r="D2688" s="5" t="s">
        <v>8917</v>
      </c>
      <c r="E2688" s="5" t="s">
        <v>9056</v>
      </c>
      <c r="F2688" s="10">
        <v>1884</v>
      </c>
      <c r="G2688" s="10" t="s">
        <v>68</v>
      </c>
      <c r="H2688" s="10"/>
      <c r="I2688" s="10">
        <v>1900</v>
      </c>
      <c r="J2688" s="10" t="s">
        <v>17</v>
      </c>
      <c r="K2688" s="10"/>
      <c r="L2688" s="10" t="s">
        <v>18</v>
      </c>
      <c r="M2688" s="11">
        <v>1</v>
      </c>
      <c r="N2688" s="10">
        <v>1</v>
      </c>
      <c r="O2688" s="12" t="s">
        <v>9057</v>
      </c>
      <c r="P2688" s="11">
        <f ca="1">IFERROR(__xludf.DUMMYFUNCTION("COUNTA(SPLIT(Q2688,"" ""))"),178)</f>
        <v>178</v>
      </c>
      <c r="Q2688" s="11">
        <v>3</v>
      </c>
      <c r="R2688" s="11">
        <f ca="1">IFERROR(__xludf.DUMMYFUNCTION("COUNTA(SPLIT($Q2688,CHAR(10),FALSE))"),2)</f>
        <v>2</v>
      </c>
      <c r="S2688" s="2">
        <v>-2.8169118470000001</v>
      </c>
      <c r="T2688" s="2">
        <v>0.52419901099999999</v>
      </c>
      <c r="U2688" s="2">
        <v>5.88</v>
      </c>
      <c r="V2688" s="2">
        <v>27.35</v>
      </c>
      <c r="W2688" s="2">
        <v>32.42</v>
      </c>
      <c r="X2688" s="2">
        <v>18</v>
      </c>
      <c r="Y2688" s="2">
        <v>10.65</v>
      </c>
      <c r="Z2688" s="2">
        <v>0.36842999999999998</v>
      </c>
      <c r="AA2688" s="2">
        <v>0.35732000000000003</v>
      </c>
      <c r="AB2688" s="2">
        <v>10.525319100000001</v>
      </c>
    </row>
    <row r="2689" spans="1:28" x14ac:dyDescent="0.2">
      <c r="A2689" s="17">
        <v>4920</v>
      </c>
      <c r="B2689" s="5" t="s">
        <v>9058</v>
      </c>
      <c r="C2689" s="5" t="s">
        <v>9059</v>
      </c>
      <c r="D2689" s="5" t="s">
        <v>8910</v>
      </c>
      <c r="E2689" s="5" t="s">
        <v>9060</v>
      </c>
      <c r="F2689" s="10">
        <v>1884</v>
      </c>
      <c r="G2689" s="10" t="s">
        <v>68</v>
      </c>
      <c r="H2689" s="10"/>
      <c r="I2689" s="10">
        <v>1300</v>
      </c>
      <c r="J2689" s="10" t="s">
        <v>17</v>
      </c>
      <c r="K2689" s="10"/>
      <c r="L2689" s="10" t="s">
        <v>18</v>
      </c>
      <c r="M2689" s="11">
        <v>1</v>
      </c>
      <c r="N2689" s="10">
        <v>1</v>
      </c>
      <c r="O2689" s="12" t="s">
        <v>9061</v>
      </c>
      <c r="P2689" s="11">
        <f ca="1">IFERROR(__xludf.DUMMYFUNCTION("COUNTA(SPLIT(Q2689,"" ""))"),178)</f>
        <v>178</v>
      </c>
      <c r="Q2689" s="11">
        <v>10</v>
      </c>
      <c r="R2689" s="11">
        <f ca="1">IFERROR(__xludf.DUMMYFUNCTION("COUNTA(SPLIT($Q2689,CHAR(10),FALSE))"),3)</f>
        <v>3</v>
      </c>
      <c r="S2689" s="2">
        <v>-2.7424654890000002</v>
      </c>
      <c r="T2689" s="2">
        <v>0.50340701399999999</v>
      </c>
      <c r="U2689" s="2">
        <v>55.09</v>
      </c>
      <c r="V2689" s="2">
        <v>10.050000000000001</v>
      </c>
      <c r="W2689" s="2">
        <v>10.63</v>
      </c>
      <c r="X2689" s="2">
        <v>12</v>
      </c>
      <c r="Y2689" s="2">
        <v>9.8800000000000008</v>
      </c>
      <c r="Z2689" s="2">
        <v>0.31701000000000001</v>
      </c>
      <c r="AA2689" s="2">
        <v>0.30093999999999999</v>
      </c>
      <c r="AB2689" s="2">
        <v>13.020075329999999</v>
      </c>
    </row>
    <row r="2690" spans="1:28" x14ac:dyDescent="0.2">
      <c r="A2690" s="17">
        <v>4921</v>
      </c>
      <c r="B2690" s="5" t="s">
        <v>9062</v>
      </c>
      <c r="C2690" s="5" t="s">
        <v>9063</v>
      </c>
      <c r="D2690" s="5" t="s">
        <v>8910</v>
      </c>
      <c r="E2690" s="5" t="s">
        <v>9064</v>
      </c>
      <c r="F2690" s="10">
        <v>1884</v>
      </c>
      <c r="G2690" s="10" t="s">
        <v>68</v>
      </c>
      <c r="H2690" s="10"/>
      <c r="I2690" s="10">
        <v>1500</v>
      </c>
      <c r="J2690" s="10" t="s">
        <v>17</v>
      </c>
      <c r="K2690" s="10"/>
      <c r="L2690" s="10" t="s">
        <v>18</v>
      </c>
      <c r="M2690" s="11">
        <v>1</v>
      </c>
      <c r="N2690" s="10">
        <v>1</v>
      </c>
      <c r="O2690" s="12" t="s">
        <v>9065</v>
      </c>
      <c r="P2690" s="11">
        <f ca="1">IFERROR(__xludf.DUMMYFUNCTION("COUNTA(SPLIT(Q2690,"" ""))"),196)</f>
        <v>196</v>
      </c>
      <c r="Q2690" s="11">
        <v>6</v>
      </c>
      <c r="R2690" s="11">
        <f ca="1">IFERROR(__xludf.DUMMYFUNCTION("COUNTA(SPLIT($Q2690,CHAR(10),FALSE))"),1)</f>
        <v>1</v>
      </c>
      <c r="S2690" s="2">
        <v>-2.0178398949999998</v>
      </c>
      <c r="T2690" s="2">
        <v>0.54123542700000005</v>
      </c>
      <c r="U2690" s="2">
        <v>54.98</v>
      </c>
      <c r="V2690" s="2">
        <v>13.71</v>
      </c>
      <c r="W2690" s="2">
        <v>14.58</v>
      </c>
      <c r="X2690" s="2">
        <v>12</v>
      </c>
      <c r="Y2690" s="2">
        <v>8.4</v>
      </c>
      <c r="Z2690" s="2">
        <v>0.27202999999999999</v>
      </c>
      <c r="AA2690" s="2">
        <v>0.26944000000000001</v>
      </c>
      <c r="AB2690" s="2">
        <v>10.967817070000001</v>
      </c>
    </row>
    <row r="2691" spans="1:28" x14ac:dyDescent="0.2">
      <c r="A2691" s="17">
        <v>4922</v>
      </c>
      <c r="B2691" s="5" t="s">
        <v>9066</v>
      </c>
      <c r="C2691" s="5" t="s">
        <v>9067</v>
      </c>
      <c r="D2691" s="5" t="s">
        <v>8897</v>
      </c>
      <c r="E2691" s="5" t="s">
        <v>9068</v>
      </c>
      <c r="F2691" s="10">
        <v>1884</v>
      </c>
      <c r="G2691" s="10" t="s">
        <v>68</v>
      </c>
      <c r="H2691" s="10"/>
      <c r="I2691" s="10">
        <v>1500</v>
      </c>
      <c r="J2691" s="10" t="s">
        <v>17</v>
      </c>
      <c r="K2691" s="10"/>
      <c r="L2691" s="10" t="s">
        <v>18</v>
      </c>
      <c r="M2691" s="11">
        <v>1</v>
      </c>
      <c r="N2691" s="10">
        <v>1</v>
      </c>
      <c r="O2691" s="12" t="s">
        <v>9069</v>
      </c>
      <c r="P2691" s="11">
        <f ca="1">IFERROR(__xludf.DUMMYFUNCTION("COUNTA(SPLIT(Q2691,"" ""))"),187)</f>
        <v>187</v>
      </c>
      <c r="Q2691" s="11">
        <v>7</v>
      </c>
      <c r="R2691" s="11">
        <f ca="1">IFERROR(__xludf.DUMMYFUNCTION("COUNTA(SPLIT($Q2691,CHAR(10),FALSE))"),1)</f>
        <v>1</v>
      </c>
      <c r="S2691" s="2">
        <v>-1.84306115</v>
      </c>
      <c r="T2691" s="2">
        <v>0.447817507</v>
      </c>
      <c r="U2691" s="2">
        <v>63.11</v>
      </c>
      <c r="V2691" s="2">
        <v>11.27</v>
      </c>
      <c r="W2691" s="2">
        <v>13.3</v>
      </c>
      <c r="X2691" s="2">
        <v>11</v>
      </c>
      <c r="Y2691" s="2">
        <v>7.96</v>
      </c>
      <c r="Z2691" s="2">
        <v>0.19869000000000001</v>
      </c>
      <c r="AA2691" s="2">
        <v>0.18143000000000001</v>
      </c>
      <c r="AB2691" s="2">
        <v>10.43277262</v>
      </c>
    </row>
    <row r="2692" spans="1:28" x14ac:dyDescent="0.2">
      <c r="A2692" s="17">
        <v>4923</v>
      </c>
      <c r="B2692" s="5" t="s">
        <v>9070</v>
      </c>
      <c r="C2692" s="5" t="s">
        <v>9071</v>
      </c>
      <c r="D2692" s="5" t="s">
        <v>8910</v>
      </c>
      <c r="E2692" s="5" t="s">
        <v>9072</v>
      </c>
      <c r="F2692" s="10">
        <v>1884</v>
      </c>
      <c r="G2692" s="10" t="s">
        <v>68</v>
      </c>
      <c r="H2692" s="10"/>
      <c r="I2692" s="10">
        <v>1300</v>
      </c>
      <c r="J2692" s="10" t="s">
        <v>17</v>
      </c>
      <c r="K2692" s="10"/>
      <c r="L2692" s="10" t="s">
        <v>18</v>
      </c>
      <c r="M2692" s="11">
        <v>1</v>
      </c>
      <c r="N2692" s="10">
        <v>1</v>
      </c>
      <c r="O2692" s="12" t="s">
        <v>9073</v>
      </c>
      <c r="P2692" s="11">
        <f ca="1">IFERROR(__xludf.DUMMYFUNCTION("COUNTA(SPLIT(Q2692,"" ""))"),194)</f>
        <v>194</v>
      </c>
      <c r="Q2692" s="11">
        <v>9</v>
      </c>
      <c r="R2692" s="11">
        <f ca="1">IFERROR(__xludf.DUMMYFUNCTION("COUNTA(SPLIT($Q2692,CHAR(10),FALSE))"),2)</f>
        <v>2</v>
      </c>
      <c r="S2692" s="2">
        <v>-2.5566922380000001</v>
      </c>
      <c r="T2692" s="2">
        <v>0.55983508900000001</v>
      </c>
      <c r="U2692" s="2">
        <v>70.400000000000006</v>
      </c>
      <c r="V2692" s="2">
        <v>8.31</v>
      </c>
      <c r="W2692" s="2">
        <v>8.65</v>
      </c>
      <c r="X2692" s="2">
        <v>10</v>
      </c>
      <c r="Y2692" s="2">
        <v>7.27</v>
      </c>
      <c r="Z2692" s="2">
        <v>0.18290999999999999</v>
      </c>
      <c r="AA2692" s="2">
        <v>0.16904</v>
      </c>
      <c r="AB2692" s="2">
        <v>14.82957487</v>
      </c>
    </row>
    <row r="2693" spans="1:28" x14ac:dyDescent="0.2">
      <c r="A2693" s="17">
        <v>4924</v>
      </c>
      <c r="B2693" s="5" t="s">
        <v>9074</v>
      </c>
      <c r="C2693" s="5" t="s">
        <v>9075</v>
      </c>
      <c r="D2693" s="5" t="s">
        <v>8917</v>
      </c>
      <c r="E2693" s="5" t="s">
        <v>9076</v>
      </c>
      <c r="F2693" s="10">
        <v>1884</v>
      </c>
      <c r="G2693" s="10" t="s">
        <v>68</v>
      </c>
      <c r="H2693" s="10"/>
      <c r="I2693" s="10">
        <v>1500</v>
      </c>
      <c r="J2693" s="10" t="s">
        <v>51</v>
      </c>
      <c r="K2693" s="10"/>
      <c r="L2693" s="10" t="s">
        <v>18</v>
      </c>
      <c r="M2693" s="11">
        <v>1</v>
      </c>
      <c r="N2693" s="10">
        <v>1</v>
      </c>
      <c r="O2693" s="12" t="s">
        <v>9077</v>
      </c>
      <c r="P2693" s="11">
        <f ca="1">IFERROR(__xludf.DUMMYFUNCTION("COUNTA(SPLIT(Q2693,"" ""))"),203)</f>
        <v>203</v>
      </c>
      <c r="Q2693" s="11">
        <v>7</v>
      </c>
      <c r="R2693" s="11">
        <f ca="1">IFERROR(__xludf.DUMMYFUNCTION("COUNTA(SPLIT($Q2693,CHAR(10),FALSE))"),1)</f>
        <v>1</v>
      </c>
      <c r="S2693" s="2">
        <v>-2.3210298859999998</v>
      </c>
      <c r="T2693" s="2">
        <v>0.51037858400000002</v>
      </c>
      <c r="U2693" s="2">
        <v>40.71</v>
      </c>
      <c r="V2693" s="2">
        <v>14.79</v>
      </c>
      <c r="W2693" s="2">
        <v>16.41</v>
      </c>
      <c r="X2693" s="2">
        <v>15</v>
      </c>
      <c r="Y2693" s="2">
        <v>9.98</v>
      </c>
      <c r="Z2693" s="2">
        <v>0.33317000000000002</v>
      </c>
      <c r="AA2693" s="2">
        <v>0.30763000000000001</v>
      </c>
      <c r="AB2693" s="2">
        <v>11.53071342</v>
      </c>
    </row>
    <row r="2694" spans="1:28" x14ac:dyDescent="0.2">
      <c r="A2694" s="17">
        <v>4925</v>
      </c>
      <c r="B2694" s="5" t="s">
        <v>9078</v>
      </c>
      <c r="C2694" s="5" t="s">
        <v>9079</v>
      </c>
      <c r="D2694" s="5" t="s">
        <v>8897</v>
      </c>
      <c r="E2694" s="5" t="s">
        <v>9080</v>
      </c>
      <c r="F2694" s="10">
        <v>1884</v>
      </c>
      <c r="G2694" s="10" t="s">
        <v>68</v>
      </c>
      <c r="H2694" s="10"/>
      <c r="I2694" s="10">
        <v>1300</v>
      </c>
      <c r="J2694" s="10" t="s">
        <v>17</v>
      </c>
      <c r="K2694" s="10"/>
      <c r="L2694" s="10" t="s">
        <v>18</v>
      </c>
      <c r="M2694" s="11">
        <v>1</v>
      </c>
      <c r="N2694" s="10">
        <v>1</v>
      </c>
      <c r="O2694" s="12" t="s">
        <v>9081</v>
      </c>
      <c r="P2694" s="11">
        <f ca="1">IFERROR(__xludf.DUMMYFUNCTION("COUNTA(SPLIT(Q2694,"" ""))"),179)</f>
        <v>179</v>
      </c>
      <c r="Q2694" s="11">
        <v>8</v>
      </c>
      <c r="R2694" s="11">
        <f ca="1">IFERROR(__xludf.DUMMYFUNCTION("COUNTA(SPLIT($Q2694,CHAR(10),FALSE))"),1)</f>
        <v>1</v>
      </c>
      <c r="S2694" s="2">
        <v>-2.7602136499999999</v>
      </c>
      <c r="T2694" s="2">
        <v>0.50861943300000001</v>
      </c>
      <c r="U2694" s="2">
        <v>67.39</v>
      </c>
      <c r="V2694" s="2">
        <v>9.42</v>
      </c>
      <c r="W2694" s="2">
        <v>9.58</v>
      </c>
      <c r="X2694" s="2">
        <v>10</v>
      </c>
      <c r="Y2694" s="2">
        <v>8.1</v>
      </c>
      <c r="Z2694" s="2">
        <v>0.24138000000000001</v>
      </c>
      <c r="AA2694" s="2">
        <v>0.25056</v>
      </c>
      <c r="AB2694" s="2">
        <v>12.782216480000001</v>
      </c>
    </row>
    <row r="2695" spans="1:28" x14ac:dyDescent="0.2">
      <c r="A2695" s="17">
        <v>4926</v>
      </c>
      <c r="B2695" s="5" t="s">
        <v>9078</v>
      </c>
      <c r="C2695" s="5" t="s">
        <v>9082</v>
      </c>
      <c r="D2695" s="5" t="s">
        <v>8897</v>
      </c>
      <c r="E2695" s="5" t="s">
        <v>9083</v>
      </c>
      <c r="F2695" s="10">
        <v>1884</v>
      </c>
      <c r="G2695" s="10" t="s">
        <v>68</v>
      </c>
      <c r="H2695" s="10"/>
      <c r="I2695" s="10">
        <v>700</v>
      </c>
      <c r="J2695" s="10" t="s">
        <v>17</v>
      </c>
      <c r="K2695" s="10"/>
      <c r="L2695" s="10" t="s">
        <v>18</v>
      </c>
      <c r="M2695" s="11">
        <v>1</v>
      </c>
      <c r="N2695" s="10">
        <v>1</v>
      </c>
      <c r="O2695" s="12" t="s">
        <v>9084</v>
      </c>
      <c r="P2695" s="11">
        <f ca="1">IFERROR(__xludf.DUMMYFUNCTION("COUNTA(SPLIT(Q2695,"" ""))"),180)</f>
        <v>180</v>
      </c>
      <c r="Q2695" s="11">
        <v>18</v>
      </c>
      <c r="R2695" s="11">
        <f ca="1">IFERROR(__xludf.DUMMYFUNCTION("COUNTA(SPLIT($Q2695,CHAR(10),FALSE))"),2)</f>
        <v>2</v>
      </c>
      <c r="S2695" s="2">
        <v>-3.2365433050000001</v>
      </c>
      <c r="T2695" s="2">
        <v>0.58207034700000004</v>
      </c>
      <c r="U2695" s="2">
        <v>86.59</v>
      </c>
      <c r="V2695" s="2">
        <v>3.88</v>
      </c>
      <c r="W2695" s="2">
        <v>2.46</v>
      </c>
      <c r="X2695" s="2">
        <v>7</v>
      </c>
      <c r="Y2695" s="2">
        <v>9.16</v>
      </c>
      <c r="Z2695" s="2">
        <v>0.24797</v>
      </c>
      <c r="AA2695" s="2">
        <v>0.23841999999999999</v>
      </c>
      <c r="AB2695" s="2">
        <v>11.56806797</v>
      </c>
    </row>
    <row r="2696" spans="1:28" x14ac:dyDescent="0.2">
      <c r="A2696" s="17">
        <v>4927</v>
      </c>
      <c r="B2696" s="5" t="s">
        <v>9078</v>
      </c>
      <c r="C2696" s="5" t="s">
        <v>9085</v>
      </c>
      <c r="D2696" s="5" t="s">
        <v>8910</v>
      </c>
      <c r="E2696" s="5" t="s">
        <v>9086</v>
      </c>
      <c r="F2696" s="10">
        <v>1884</v>
      </c>
      <c r="G2696" s="10" t="s">
        <v>68</v>
      </c>
      <c r="H2696" s="10"/>
      <c r="I2696" s="10">
        <v>1100</v>
      </c>
      <c r="J2696" s="10" t="s">
        <v>178</v>
      </c>
      <c r="K2696" s="10"/>
      <c r="L2696" s="10" t="s">
        <v>18</v>
      </c>
      <c r="M2696" s="11">
        <v>1</v>
      </c>
      <c r="N2696" s="10">
        <v>1</v>
      </c>
      <c r="O2696" s="12" t="s">
        <v>9087</v>
      </c>
      <c r="P2696" s="11">
        <f ca="1">IFERROR(__xludf.DUMMYFUNCTION("COUNTA(SPLIT(Q2696,"" ""))"),177)</f>
        <v>177</v>
      </c>
      <c r="Q2696" s="11">
        <v>10</v>
      </c>
      <c r="R2696" s="11">
        <f ca="1">IFERROR(__xludf.DUMMYFUNCTION("COUNTA(SPLIT($Q2696,CHAR(10),FALSE))"),2)</f>
        <v>2</v>
      </c>
      <c r="S2696" s="2">
        <v>-3.3091776880000001</v>
      </c>
      <c r="T2696" s="2">
        <v>0.55057980100000004</v>
      </c>
      <c r="U2696" s="2">
        <v>69.19</v>
      </c>
      <c r="V2696" s="2">
        <v>8.08</v>
      </c>
      <c r="W2696" s="2">
        <v>8.65</v>
      </c>
      <c r="X2696" s="2">
        <v>10</v>
      </c>
      <c r="Y2696" s="2">
        <v>9.18</v>
      </c>
      <c r="Z2696" s="2">
        <v>0.16636000000000001</v>
      </c>
      <c r="AA2696" s="2">
        <v>0.16205</v>
      </c>
      <c r="AB2696" s="2">
        <v>10.15000403</v>
      </c>
    </row>
    <row r="2697" spans="1:28" x14ac:dyDescent="0.2">
      <c r="A2697" s="17">
        <v>4929</v>
      </c>
      <c r="B2697" s="5" t="s">
        <v>9078</v>
      </c>
      <c r="C2697" s="5" t="s">
        <v>9088</v>
      </c>
      <c r="D2697" s="5" t="s">
        <v>8917</v>
      </c>
      <c r="E2697" s="5" t="s">
        <v>9089</v>
      </c>
      <c r="F2697" s="10">
        <v>1884</v>
      </c>
      <c r="G2697" s="10" t="s">
        <v>68</v>
      </c>
      <c r="H2697" s="10"/>
      <c r="I2697" s="10">
        <v>1300</v>
      </c>
      <c r="J2697" s="10" t="s">
        <v>178</v>
      </c>
      <c r="K2697" s="10"/>
      <c r="L2697" s="10" t="s">
        <v>18</v>
      </c>
      <c r="M2697" s="11">
        <v>1</v>
      </c>
      <c r="N2697" s="10">
        <v>1</v>
      </c>
      <c r="O2697" s="12" t="s">
        <v>9090</v>
      </c>
      <c r="P2697" s="11">
        <f ca="1">IFERROR(__xludf.DUMMYFUNCTION("COUNTA(SPLIT(Q2697,"" ""))"),185)</f>
        <v>185</v>
      </c>
      <c r="Q2697" s="11">
        <v>7</v>
      </c>
      <c r="R2697" s="11">
        <f ca="1">IFERROR(__xludf.DUMMYFUNCTION("COUNTA(SPLIT($Q2697,CHAR(10),FALSE))"),1)</f>
        <v>1</v>
      </c>
      <c r="S2697" s="2">
        <v>-2.422319978</v>
      </c>
      <c r="T2697" s="2">
        <v>0.49519423600000001</v>
      </c>
      <c r="U2697" s="2">
        <v>57.91</v>
      </c>
      <c r="V2697" s="2">
        <v>11.75</v>
      </c>
      <c r="W2697" s="2">
        <v>12.19</v>
      </c>
      <c r="X2697" s="2">
        <v>12</v>
      </c>
      <c r="Y2697" s="2">
        <v>8.4499999999999993</v>
      </c>
      <c r="Z2697" s="2">
        <v>0.22869</v>
      </c>
      <c r="AA2697" s="2">
        <v>0.23028999999999999</v>
      </c>
      <c r="AB2697" s="2">
        <v>7.3786388010000001</v>
      </c>
    </row>
    <row r="2698" spans="1:28" x14ac:dyDescent="0.2">
      <c r="A2698" s="17">
        <v>4930</v>
      </c>
      <c r="B2698" s="5" t="s">
        <v>9078</v>
      </c>
      <c r="C2698" s="5" t="s">
        <v>9091</v>
      </c>
      <c r="D2698" s="5" t="s">
        <v>8917</v>
      </c>
      <c r="E2698" s="5" t="s">
        <v>9092</v>
      </c>
      <c r="F2698" s="10">
        <v>1884</v>
      </c>
      <c r="G2698" s="10" t="s">
        <v>68</v>
      </c>
      <c r="H2698" s="10"/>
      <c r="I2698" s="10">
        <v>1300</v>
      </c>
      <c r="J2698" s="10" t="s">
        <v>51</v>
      </c>
      <c r="K2698" s="10"/>
      <c r="L2698" s="10" t="s">
        <v>18</v>
      </c>
      <c r="M2698" s="11">
        <v>1</v>
      </c>
      <c r="N2698" s="10">
        <v>1</v>
      </c>
      <c r="O2698" s="12" t="s">
        <v>9093</v>
      </c>
      <c r="P2698" s="11">
        <f ca="1">IFERROR(__xludf.DUMMYFUNCTION("COUNTA(SPLIT(Q2698,"" ""))"),196)</f>
        <v>196</v>
      </c>
      <c r="Q2698" s="11">
        <v>8</v>
      </c>
      <c r="R2698" s="11">
        <f ca="1">IFERROR(__xludf.DUMMYFUNCTION("COUNTA(SPLIT($Q2698,CHAR(10),FALSE))"),3)</f>
        <v>3</v>
      </c>
      <c r="S2698" s="2">
        <v>-3.25298965</v>
      </c>
      <c r="T2698" s="2">
        <v>0.54303770799999995</v>
      </c>
      <c r="U2698" s="2">
        <v>39.17</v>
      </c>
      <c r="V2698" s="2">
        <v>13.98</v>
      </c>
      <c r="W2698" s="2">
        <v>14.55</v>
      </c>
      <c r="X2698" s="2">
        <v>16</v>
      </c>
      <c r="Y2698" s="2">
        <v>10.42</v>
      </c>
      <c r="Z2698" s="2">
        <v>0.29979</v>
      </c>
      <c r="AA2698" s="2">
        <v>0.27178999999999998</v>
      </c>
      <c r="AB2698" s="2">
        <v>10.17006664</v>
      </c>
    </row>
    <row r="2699" spans="1:28" x14ac:dyDescent="0.2">
      <c r="A2699" s="17">
        <v>4931</v>
      </c>
      <c r="B2699" s="5" t="s">
        <v>9094</v>
      </c>
      <c r="C2699" s="5" t="s">
        <v>9095</v>
      </c>
      <c r="D2699" s="5" t="s">
        <v>8917</v>
      </c>
      <c r="E2699" s="5" t="s">
        <v>9096</v>
      </c>
      <c r="F2699" s="10">
        <v>1884</v>
      </c>
      <c r="G2699" s="10" t="s">
        <v>68</v>
      </c>
      <c r="H2699" s="10"/>
      <c r="I2699" s="10">
        <v>1100</v>
      </c>
      <c r="J2699" s="10" t="s">
        <v>877</v>
      </c>
      <c r="K2699" s="10"/>
      <c r="L2699" s="10" t="s">
        <v>22</v>
      </c>
      <c r="M2699" s="11">
        <v>2</v>
      </c>
      <c r="N2699" s="10">
        <v>2</v>
      </c>
      <c r="O2699" s="12" t="s">
        <v>9097</v>
      </c>
      <c r="P2699" s="11">
        <f ca="1">IFERROR(__xludf.DUMMYFUNCTION("COUNTA(SPLIT(Q2699,"" ""))"),188)</f>
        <v>188</v>
      </c>
      <c r="Q2699" s="11">
        <v>9</v>
      </c>
      <c r="R2699" s="11">
        <f ca="1">IFERROR(__xludf.DUMMYFUNCTION("COUNTA(SPLIT($Q2699,CHAR(10),FALSE))"),1)</f>
        <v>1</v>
      </c>
      <c r="S2699" s="2">
        <v>-2.0951609809999998</v>
      </c>
      <c r="T2699" s="2">
        <v>0.50023643900000003</v>
      </c>
      <c r="U2699" s="2">
        <v>65.900000000000006</v>
      </c>
      <c r="V2699" s="2">
        <v>8.76</v>
      </c>
      <c r="W2699" s="2">
        <v>9.34</v>
      </c>
      <c r="X2699" s="2">
        <v>12</v>
      </c>
      <c r="Y2699" s="2">
        <v>8.42</v>
      </c>
      <c r="Z2699" s="2">
        <v>0.32317000000000001</v>
      </c>
      <c r="AA2699" s="2">
        <v>0.33032</v>
      </c>
      <c r="AB2699" s="2">
        <v>15.688988200000001</v>
      </c>
    </row>
    <row r="2700" spans="1:28" x14ac:dyDescent="0.2">
      <c r="A2700" s="17">
        <v>4933</v>
      </c>
      <c r="B2700" s="5" t="s">
        <v>9098</v>
      </c>
      <c r="C2700" s="5" t="s">
        <v>9099</v>
      </c>
      <c r="D2700" s="5" t="s">
        <v>8917</v>
      </c>
      <c r="E2700" s="5" t="s">
        <v>9100</v>
      </c>
      <c r="F2700" s="10">
        <v>1884</v>
      </c>
      <c r="G2700" s="10" t="s">
        <v>68</v>
      </c>
      <c r="H2700" s="10"/>
      <c r="I2700" s="10">
        <v>1900</v>
      </c>
      <c r="J2700" s="10" t="s">
        <v>51</v>
      </c>
      <c r="K2700" s="10"/>
      <c r="L2700" s="10" t="s">
        <v>18</v>
      </c>
      <c r="M2700" s="11">
        <v>1</v>
      </c>
      <c r="N2700" s="10">
        <v>1</v>
      </c>
      <c r="O2700" s="12" t="s">
        <v>9101</v>
      </c>
      <c r="P2700" s="11">
        <f ca="1">IFERROR(__xludf.DUMMYFUNCTION("COUNTA(SPLIT(Q2700,"" ""))"),197)</f>
        <v>197</v>
      </c>
      <c r="Q2700" s="11">
        <v>4</v>
      </c>
      <c r="R2700" s="11">
        <f ca="1">IFERROR(__xludf.DUMMYFUNCTION("COUNTA(SPLIT($Q2700,CHAR(10),FALSE))"),2)</f>
        <v>2</v>
      </c>
      <c r="S2700" s="2">
        <v>-3.5853693029999998</v>
      </c>
      <c r="T2700" s="2">
        <v>0.58895216399999994</v>
      </c>
      <c r="U2700" s="2">
        <v>36.450000000000003</v>
      </c>
      <c r="V2700" s="2">
        <v>20.53</v>
      </c>
      <c r="W2700" s="2">
        <v>23.8</v>
      </c>
      <c r="X2700" s="2">
        <v>14</v>
      </c>
      <c r="Y2700" s="2">
        <v>9.1199999999999992</v>
      </c>
      <c r="Z2700" s="2">
        <v>0.21886</v>
      </c>
      <c r="AA2700" s="2">
        <v>0.20613999999999999</v>
      </c>
      <c r="AB2700" s="2">
        <v>10.72834823</v>
      </c>
    </row>
    <row r="2701" spans="1:28" x14ac:dyDescent="0.2">
      <c r="A2701" s="17">
        <v>4934</v>
      </c>
      <c r="B2701" s="5" t="s">
        <v>9102</v>
      </c>
      <c r="C2701" s="5" t="s">
        <v>9103</v>
      </c>
      <c r="D2701" s="5" t="s">
        <v>8917</v>
      </c>
      <c r="E2701" s="5" t="s">
        <v>9104</v>
      </c>
      <c r="F2701" s="10">
        <v>1884</v>
      </c>
      <c r="G2701" s="10" t="s">
        <v>68</v>
      </c>
      <c r="H2701" s="10"/>
      <c r="I2701" s="10">
        <v>1100</v>
      </c>
      <c r="J2701" s="10" t="s">
        <v>17</v>
      </c>
      <c r="K2701" s="10"/>
      <c r="L2701" s="10" t="s">
        <v>18</v>
      </c>
      <c r="M2701" s="11">
        <v>1</v>
      </c>
      <c r="N2701" s="10">
        <v>1</v>
      </c>
      <c r="O2701" s="12" t="s">
        <v>9105</v>
      </c>
      <c r="P2701" s="11">
        <f ca="1">IFERROR(__xludf.DUMMYFUNCTION("COUNTA(SPLIT(Q2701,"" ""))"),187)</f>
        <v>187</v>
      </c>
      <c r="Q2701" s="11">
        <v>5</v>
      </c>
      <c r="R2701" s="11">
        <f ca="1">IFERROR(__xludf.DUMMYFUNCTION("COUNTA(SPLIT($Q2701,CHAR(10),FALSE))"),3)</f>
        <v>3</v>
      </c>
      <c r="S2701" s="2">
        <v>-2.3410732059999999</v>
      </c>
      <c r="T2701" s="2">
        <v>0.50339090399999997</v>
      </c>
      <c r="U2701" s="2">
        <v>46.96</v>
      </c>
      <c r="V2701" s="2">
        <v>14.62</v>
      </c>
      <c r="W2701" s="2">
        <v>17.07</v>
      </c>
      <c r="X2701" s="2">
        <v>14</v>
      </c>
      <c r="Y2701" s="2">
        <v>10.01</v>
      </c>
      <c r="Z2701" s="2">
        <v>0.28249000000000002</v>
      </c>
      <c r="AA2701" s="2">
        <v>0.28824</v>
      </c>
      <c r="AB2701" s="2">
        <v>3.3909089350000001</v>
      </c>
    </row>
    <row r="2702" spans="1:28" x14ac:dyDescent="0.2">
      <c r="A2702" s="17">
        <v>4936</v>
      </c>
      <c r="B2702" s="5" t="s">
        <v>685</v>
      </c>
      <c r="C2702" s="5" t="s">
        <v>9106</v>
      </c>
      <c r="D2702" s="5" t="s">
        <v>9107</v>
      </c>
      <c r="E2702" s="5" t="s">
        <v>9108</v>
      </c>
      <c r="F2702" s="10">
        <v>1883</v>
      </c>
      <c r="G2702" s="10" t="s">
        <v>68</v>
      </c>
      <c r="H2702" s="10"/>
      <c r="I2702" s="10">
        <v>1300</v>
      </c>
      <c r="J2702" s="10" t="s">
        <v>17</v>
      </c>
      <c r="K2702" s="10"/>
      <c r="L2702" s="10" t="s">
        <v>18</v>
      </c>
      <c r="M2702" s="11">
        <v>1</v>
      </c>
      <c r="N2702" s="10">
        <v>1</v>
      </c>
      <c r="O2702" s="12" t="s">
        <v>9109</v>
      </c>
      <c r="P2702" s="11">
        <f ca="1">IFERROR(__xludf.DUMMYFUNCTION("COUNTA(SPLIT(Q2702,"" ""))"),141)</f>
        <v>141</v>
      </c>
      <c r="Q2702" s="11">
        <v>3</v>
      </c>
      <c r="R2702" s="11">
        <f ca="1">IFERROR(__xludf.DUMMYFUNCTION("COUNTA(SPLIT($Q2702,CHAR(10),FALSE))"),1)</f>
        <v>1</v>
      </c>
      <c r="S2702" s="2">
        <v>-1.3869183869999999</v>
      </c>
      <c r="T2702" s="2">
        <v>0.45585300099999998</v>
      </c>
      <c r="U2702" s="2">
        <v>45.73</v>
      </c>
      <c r="V2702" s="2">
        <v>18.559999999999999</v>
      </c>
      <c r="W2702" s="2">
        <v>20.8</v>
      </c>
      <c r="X2702" s="2">
        <v>12</v>
      </c>
      <c r="Y2702" s="2">
        <v>8.99</v>
      </c>
      <c r="Z2702" s="2">
        <v>0.18512999999999999</v>
      </c>
      <c r="AA2702" s="2">
        <v>0.22847000000000001</v>
      </c>
      <c r="AB2702" s="2">
        <v>14.00040845</v>
      </c>
    </row>
    <row r="2703" spans="1:28" x14ac:dyDescent="0.2">
      <c r="A2703" s="17">
        <v>4937</v>
      </c>
      <c r="B2703" s="5" t="s">
        <v>685</v>
      </c>
      <c r="C2703" s="5" t="s">
        <v>9110</v>
      </c>
      <c r="D2703" s="5" t="s">
        <v>9107</v>
      </c>
      <c r="E2703" s="5" t="s">
        <v>9108</v>
      </c>
      <c r="F2703" s="10">
        <v>1883</v>
      </c>
      <c r="G2703" s="10" t="s">
        <v>68</v>
      </c>
      <c r="H2703" s="10"/>
      <c r="I2703" s="10">
        <v>1300</v>
      </c>
      <c r="J2703" s="10" t="s">
        <v>877</v>
      </c>
      <c r="K2703" s="10"/>
      <c r="L2703" s="10" t="s">
        <v>18</v>
      </c>
      <c r="M2703" s="11">
        <v>1</v>
      </c>
      <c r="N2703" s="10">
        <v>1</v>
      </c>
      <c r="O2703" s="12" t="s">
        <v>9111</v>
      </c>
      <c r="P2703" s="11">
        <f ca="1">IFERROR(__xludf.DUMMYFUNCTION("COUNTA(SPLIT(Q2703,"" ""))"),176)</f>
        <v>176</v>
      </c>
      <c r="Q2703" s="11">
        <v>8</v>
      </c>
      <c r="R2703" s="11">
        <f ca="1">IFERROR(__xludf.DUMMYFUNCTION("COUNTA(SPLIT($Q2703,CHAR(10),FALSE))"),5)</f>
        <v>5</v>
      </c>
      <c r="S2703" s="2">
        <v>-2.3092877920000001</v>
      </c>
      <c r="T2703" s="2">
        <v>0.50043205599999996</v>
      </c>
      <c r="U2703" s="2">
        <v>61.11</v>
      </c>
      <c r="V2703" s="2">
        <v>10.42</v>
      </c>
      <c r="W2703" s="2">
        <v>11.67</v>
      </c>
      <c r="X2703" s="2">
        <v>10</v>
      </c>
      <c r="Y2703" s="2">
        <v>9.09</v>
      </c>
      <c r="Z2703" s="2">
        <v>0.27722999999999998</v>
      </c>
      <c r="AA2703" s="2">
        <v>0.25752000000000003</v>
      </c>
      <c r="AB2703" s="2">
        <v>4.0319419979999997</v>
      </c>
    </row>
    <row r="2704" spans="1:28" x14ac:dyDescent="0.2">
      <c r="A2704" s="17">
        <v>4938</v>
      </c>
      <c r="B2704" s="5" t="s">
        <v>685</v>
      </c>
      <c r="C2704" s="5" t="s">
        <v>9112</v>
      </c>
      <c r="D2704" s="5" t="s">
        <v>9107</v>
      </c>
      <c r="E2704" s="5" t="s">
        <v>9108</v>
      </c>
      <c r="F2704" s="10">
        <v>1883</v>
      </c>
      <c r="G2704" s="10" t="s">
        <v>68</v>
      </c>
      <c r="H2704" s="10"/>
      <c r="I2704" s="10">
        <v>1100</v>
      </c>
      <c r="J2704" s="10" t="s">
        <v>877</v>
      </c>
      <c r="K2704" s="10"/>
      <c r="L2704" s="10" t="s">
        <v>18</v>
      </c>
      <c r="M2704" s="11">
        <v>1</v>
      </c>
      <c r="N2704" s="10">
        <v>1</v>
      </c>
      <c r="O2704" s="12" t="s">
        <v>9113</v>
      </c>
      <c r="P2704" s="11">
        <f ca="1">IFERROR(__xludf.DUMMYFUNCTION("COUNTA(SPLIT(Q2704,"" ""))"),180)</f>
        <v>180</v>
      </c>
      <c r="Q2704" s="11">
        <v>8</v>
      </c>
      <c r="R2704" s="11">
        <f ca="1">IFERROR(__xludf.DUMMYFUNCTION("COUNTA(SPLIT($Q2704,CHAR(10),FALSE))"),1)</f>
        <v>1</v>
      </c>
      <c r="S2704" s="2">
        <v>-1.6386440929999999</v>
      </c>
      <c r="T2704" s="2">
        <v>0.46809698199999999</v>
      </c>
      <c r="U2704" s="2">
        <v>78.72</v>
      </c>
      <c r="V2704" s="2">
        <v>7.87</v>
      </c>
      <c r="W2704" s="2">
        <v>9.0399999999999991</v>
      </c>
      <c r="X2704" s="2">
        <v>8</v>
      </c>
      <c r="Y2704" s="2">
        <v>6.33</v>
      </c>
      <c r="Z2704" s="2">
        <v>0.14318</v>
      </c>
      <c r="AA2704" s="2">
        <v>0.14318</v>
      </c>
      <c r="AB2704" s="2">
        <v>11.05294243</v>
      </c>
    </row>
    <row r="2705" spans="1:28" x14ac:dyDescent="0.2">
      <c r="A2705" s="17">
        <v>4939</v>
      </c>
      <c r="B2705" s="5" t="s">
        <v>685</v>
      </c>
      <c r="C2705" s="5" t="s">
        <v>9114</v>
      </c>
      <c r="D2705" s="5" t="s">
        <v>9107</v>
      </c>
      <c r="E2705" s="5" t="s">
        <v>9108</v>
      </c>
      <c r="F2705" s="10">
        <v>1883</v>
      </c>
      <c r="G2705" s="10" t="s">
        <v>68</v>
      </c>
      <c r="H2705" s="10"/>
      <c r="I2705" s="10">
        <v>1300</v>
      </c>
      <c r="J2705" s="10" t="s">
        <v>17</v>
      </c>
      <c r="K2705" s="10"/>
      <c r="L2705" s="10" t="s">
        <v>18</v>
      </c>
      <c r="M2705" s="11">
        <v>1</v>
      </c>
      <c r="N2705" s="10">
        <v>1</v>
      </c>
      <c r="O2705" s="12" t="s">
        <v>9115</v>
      </c>
      <c r="P2705" s="11">
        <f ca="1">IFERROR(__xludf.DUMMYFUNCTION("COUNTA(SPLIT(Q2705,"" ""))"),149)</f>
        <v>149</v>
      </c>
      <c r="Q2705" s="11">
        <v>5</v>
      </c>
      <c r="R2705" s="11">
        <f ca="1">IFERROR(__xludf.DUMMYFUNCTION("COUNTA(SPLIT($Q2705,CHAR(10),FALSE))"),1)</f>
        <v>1</v>
      </c>
      <c r="S2705" s="2">
        <v>-2.3888199349999999</v>
      </c>
      <c r="T2705" s="2">
        <v>0.52324610400000005</v>
      </c>
      <c r="U2705" s="2">
        <v>48.36</v>
      </c>
      <c r="V2705" s="2">
        <v>13.97</v>
      </c>
      <c r="W2705" s="2">
        <v>15.42</v>
      </c>
      <c r="X2705" s="2">
        <v>13</v>
      </c>
      <c r="Y2705" s="2">
        <v>8.6</v>
      </c>
      <c r="Z2705" s="2">
        <v>0.34633000000000003</v>
      </c>
      <c r="AA2705" s="2">
        <v>0.39244000000000001</v>
      </c>
      <c r="AB2705" s="2">
        <v>16.03556627</v>
      </c>
    </row>
    <row r="2706" spans="1:28" x14ac:dyDescent="0.2">
      <c r="A2706" s="17">
        <v>4940</v>
      </c>
      <c r="B2706" s="5" t="s">
        <v>685</v>
      </c>
      <c r="C2706" s="5" t="s">
        <v>9116</v>
      </c>
      <c r="D2706" s="5" t="s">
        <v>9107</v>
      </c>
      <c r="E2706" s="5" t="s">
        <v>9108</v>
      </c>
      <c r="F2706" s="10">
        <v>1883</v>
      </c>
      <c r="G2706" s="10" t="s">
        <v>68</v>
      </c>
      <c r="H2706" s="10"/>
      <c r="I2706" s="10">
        <v>1300</v>
      </c>
      <c r="J2706" s="10" t="s">
        <v>17</v>
      </c>
      <c r="K2706" s="10"/>
      <c r="L2706" s="10" t="s">
        <v>18</v>
      </c>
      <c r="M2706" s="11">
        <v>1</v>
      </c>
      <c r="N2706" s="10">
        <v>1</v>
      </c>
      <c r="O2706" s="12" t="s">
        <v>9117</v>
      </c>
      <c r="P2706" s="11">
        <f ca="1">IFERROR(__xludf.DUMMYFUNCTION("COUNTA(SPLIT(Q2706,"" ""))"),159)</f>
        <v>159</v>
      </c>
      <c r="Q2706" s="11">
        <v>6</v>
      </c>
      <c r="R2706" s="11">
        <f ca="1">IFERROR(__xludf.DUMMYFUNCTION("COUNTA(SPLIT($Q2706,CHAR(10),FALSE))"),1)</f>
        <v>1</v>
      </c>
      <c r="S2706" s="2">
        <v>-1.8374772989999999</v>
      </c>
      <c r="T2706" s="2">
        <v>0.46536791399999999</v>
      </c>
      <c r="U2706" s="2">
        <v>58.62</v>
      </c>
      <c r="V2706" s="2">
        <v>11.67</v>
      </c>
      <c r="W2706" s="2">
        <v>12.47</v>
      </c>
      <c r="X2706" s="2">
        <v>11</v>
      </c>
      <c r="Y2706" s="2">
        <v>8.5299999999999994</v>
      </c>
      <c r="Z2706" s="2">
        <v>0.21453</v>
      </c>
      <c r="AA2706" s="2">
        <v>0.22320999999999999</v>
      </c>
      <c r="AB2706" s="2">
        <v>12.527983669999999</v>
      </c>
    </row>
    <row r="2707" spans="1:28" x14ac:dyDescent="0.2">
      <c r="A2707" s="17">
        <v>4943</v>
      </c>
      <c r="B2707" s="5" t="s">
        <v>685</v>
      </c>
      <c r="C2707" s="5" t="s">
        <v>9118</v>
      </c>
      <c r="D2707" s="5" t="s">
        <v>9107</v>
      </c>
      <c r="E2707" s="5" t="s">
        <v>9108</v>
      </c>
      <c r="F2707" s="10">
        <v>1883</v>
      </c>
      <c r="G2707" s="10" t="s">
        <v>68</v>
      </c>
      <c r="H2707" s="10"/>
      <c r="I2707" s="10">
        <v>1100</v>
      </c>
      <c r="J2707" s="10" t="s">
        <v>51</v>
      </c>
      <c r="K2707" s="10"/>
      <c r="L2707" s="10" t="s">
        <v>18</v>
      </c>
      <c r="M2707" s="11">
        <v>1</v>
      </c>
      <c r="N2707" s="10">
        <v>1</v>
      </c>
      <c r="O2707" s="12" t="s">
        <v>9119</v>
      </c>
      <c r="P2707" s="11">
        <f ca="1">IFERROR(__xludf.DUMMYFUNCTION("COUNTA(SPLIT(Q2707,"" ""))"),180)</f>
        <v>180</v>
      </c>
      <c r="Q2707" s="11">
        <v>8</v>
      </c>
      <c r="R2707" s="11">
        <f ca="1">IFERROR(__xludf.DUMMYFUNCTION("COUNTA(SPLIT($Q2707,CHAR(10),FALSE))"),1)</f>
        <v>1</v>
      </c>
      <c r="S2707" s="2">
        <v>-2.3274431330000001</v>
      </c>
      <c r="T2707" s="2">
        <v>0.49980467299999998</v>
      </c>
      <c r="U2707" s="2">
        <v>46.01</v>
      </c>
      <c r="V2707" s="2">
        <v>11.81</v>
      </c>
      <c r="W2707" s="2">
        <v>11.11</v>
      </c>
      <c r="X2707" s="2">
        <v>14</v>
      </c>
      <c r="Y2707" s="2">
        <v>9.19</v>
      </c>
      <c r="Z2707" s="2">
        <v>0.31956000000000001</v>
      </c>
      <c r="AA2707" s="2">
        <v>0.31657999999999997</v>
      </c>
      <c r="AB2707" s="2">
        <v>11.12289389</v>
      </c>
    </row>
    <row r="2708" spans="1:28" x14ac:dyDescent="0.2">
      <c r="A2708" s="17">
        <v>4945</v>
      </c>
      <c r="B2708" s="5" t="s">
        <v>685</v>
      </c>
      <c r="C2708" s="5" t="s">
        <v>9120</v>
      </c>
      <c r="D2708" s="5" t="s">
        <v>9107</v>
      </c>
      <c r="E2708" s="5" t="s">
        <v>9108</v>
      </c>
      <c r="F2708" s="10">
        <v>1883</v>
      </c>
      <c r="G2708" s="10" t="s">
        <v>68</v>
      </c>
      <c r="H2708" s="10"/>
      <c r="I2708" s="10">
        <v>1500</v>
      </c>
      <c r="J2708" s="10" t="s">
        <v>17</v>
      </c>
      <c r="K2708" s="10"/>
      <c r="L2708" s="10" t="s">
        <v>18</v>
      </c>
      <c r="M2708" s="11">
        <v>1</v>
      </c>
      <c r="N2708" s="10">
        <v>1</v>
      </c>
      <c r="O2708" s="12" t="s">
        <v>9121</v>
      </c>
      <c r="P2708" s="11">
        <f ca="1">IFERROR(__xludf.DUMMYFUNCTION("COUNTA(SPLIT(Q2708,"" ""))"),193)</f>
        <v>193</v>
      </c>
      <c r="Q2708" s="11">
        <v>5</v>
      </c>
      <c r="R2708" s="11">
        <f ca="1">IFERROR(__xludf.DUMMYFUNCTION("COUNTA(SPLIT($Q2708,CHAR(10),FALSE))"),1)</f>
        <v>1</v>
      </c>
      <c r="S2708" s="2">
        <v>-2.518638411</v>
      </c>
      <c r="T2708" s="2">
        <v>0.51876524300000004</v>
      </c>
      <c r="U2708" s="2">
        <v>41.87</v>
      </c>
      <c r="V2708" s="2">
        <v>17.16</v>
      </c>
      <c r="W2708" s="2">
        <v>19.29</v>
      </c>
      <c r="X2708" s="2">
        <v>15</v>
      </c>
      <c r="Y2708" s="2">
        <v>9.5299999999999994</v>
      </c>
      <c r="Z2708" s="2">
        <v>0.21415999999999999</v>
      </c>
      <c r="AA2708" s="2">
        <v>0.19907</v>
      </c>
      <c r="AB2708" s="2">
        <v>7.4979332410000001</v>
      </c>
    </row>
    <row r="2709" spans="1:28" x14ac:dyDescent="0.2">
      <c r="A2709" s="17">
        <v>4946</v>
      </c>
      <c r="B2709" s="5" t="s">
        <v>685</v>
      </c>
      <c r="C2709" s="5" t="s">
        <v>9122</v>
      </c>
      <c r="D2709" s="5" t="s">
        <v>9123</v>
      </c>
      <c r="E2709" s="5" t="s">
        <v>9124</v>
      </c>
      <c r="F2709" s="10">
        <v>1883</v>
      </c>
      <c r="G2709" s="10" t="s">
        <v>68</v>
      </c>
      <c r="H2709" s="10"/>
      <c r="I2709" s="10">
        <v>1300</v>
      </c>
      <c r="J2709" s="10" t="s">
        <v>17</v>
      </c>
      <c r="K2709" s="10"/>
      <c r="L2709" s="10" t="s">
        <v>22</v>
      </c>
      <c r="M2709" s="11">
        <v>2</v>
      </c>
      <c r="N2709" s="10">
        <v>1.5</v>
      </c>
      <c r="O2709" s="12" t="s">
        <v>9125</v>
      </c>
      <c r="P2709" s="11">
        <f ca="1">IFERROR(__xludf.DUMMYFUNCTION("COUNTA(SPLIT(Q2709,"" ""))"),187)</f>
        <v>187</v>
      </c>
      <c r="Q2709" s="11">
        <v>9</v>
      </c>
      <c r="R2709" s="11">
        <f ca="1">IFERROR(__xludf.DUMMYFUNCTION("COUNTA(SPLIT($Q2709,CHAR(10),FALSE))"),2)</f>
        <v>2</v>
      </c>
      <c r="S2709" s="2">
        <v>-2.1290303069999998</v>
      </c>
      <c r="T2709" s="2">
        <v>0.49658105400000002</v>
      </c>
      <c r="U2709" s="2">
        <v>36.229999999999997</v>
      </c>
      <c r="V2709" s="2">
        <v>13.39</v>
      </c>
      <c r="W2709" s="2">
        <v>13.41</v>
      </c>
      <c r="X2709" s="2">
        <v>15</v>
      </c>
      <c r="Y2709" s="2">
        <v>10.47</v>
      </c>
      <c r="Z2709" s="2">
        <v>0.33639999999999998</v>
      </c>
      <c r="AA2709" s="2">
        <v>0.31637999999999999</v>
      </c>
      <c r="AB2709" s="2">
        <v>4.8317833769999998</v>
      </c>
    </row>
    <row r="2710" spans="1:28" x14ac:dyDescent="0.2">
      <c r="A2710" s="17">
        <v>4948</v>
      </c>
      <c r="B2710" s="5" t="s">
        <v>685</v>
      </c>
      <c r="C2710" s="5" t="s">
        <v>9126</v>
      </c>
      <c r="D2710" s="5" t="s">
        <v>9123</v>
      </c>
      <c r="E2710" s="5" t="s">
        <v>9124</v>
      </c>
      <c r="F2710" s="10">
        <v>1883</v>
      </c>
      <c r="G2710" s="10" t="s">
        <v>68</v>
      </c>
      <c r="H2710" s="10"/>
      <c r="I2710" s="10">
        <v>1300</v>
      </c>
      <c r="J2710" s="10" t="s">
        <v>17</v>
      </c>
      <c r="K2710" s="10"/>
      <c r="L2710" s="10" t="s">
        <v>18</v>
      </c>
      <c r="M2710" s="11">
        <v>1</v>
      </c>
      <c r="N2710" s="10">
        <v>1</v>
      </c>
      <c r="O2710" s="12" t="s">
        <v>9127</v>
      </c>
      <c r="P2710" s="11">
        <f ca="1">IFERROR(__xludf.DUMMYFUNCTION("COUNTA(SPLIT(Q2710,"" ""))"),195)</f>
        <v>195</v>
      </c>
      <c r="Q2710" s="11">
        <v>8</v>
      </c>
      <c r="R2710" s="11">
        <f ca="1">IFERROR(__xludf.DUMMYFUNCTION("COUNTA(SPLIT($Q2710,CHAR(10),FALSE))"),2)</f>
        <v>2</v>
      </c>
      <c r="S2710" s="2">
        <v>-1.5087010240000001</v>
      </c>
      <c r="T2710" s="2">
        <v>0.48055850700000002</v>
      </c>
      <c r="U2710" s="2">
        <v>59.51</v>
      </c>
      <c r="V2710" s="2">
        <v>11.11</v>
      </c>
      <c r="W2710" s="2">
        <v>12.94</v>
      </c>
      <c r="X2710" s="2">
        <v>12</v>
      </c>
      <c r="Y2710" s="2">
        <v>7.89</v>
      </c>
      <c r="Z2710" s="2">
        <v>0.20175000000000001</v>
      </c>
      <c r="AA2710" s="2">
        <v>0.19491</v>
      </c>
      <c r="AB2710" s="2">
        <v>8.8080816839999994</v>
      </c>
    </row>
    <row r="2711" spans="1:28" x14ac:dyDescent="0.2">
      <c r="A2711" s="17">
        <v>4949</v>
      </c>
      <c r="B2711" s="5" t="s">
        <v>685</v>
      </c>
      <c r="C2711" s="5" t="s">
        <v>9128</v>
      </c>
      <c r="D2711" s="5" t="s">
        <v>9123</v>
      </c>
      <c r="E2711" s="5" t="s">
        <v>9124</v>
      </c>
      <c r="F2711" s="10">
        <v>1883</v>
      </c>
      <c r="G2711" s="10" t="s">
        <v>68</v>
      </c>
      <c r="H2711" s="10"/>
      <c r="I2711" s="10">
        <v>1500</v>
      </c>
      <c r="J2711" s="10" t="s">
        <v>51</v>
      </c>
      <c r="K2711" s="10"/>
      <c r="L2711" s="10" t="s">
        <v>18</v>
      </c>
      <c r="M2711" s="11">
        <v>1</v>
      </c>
      <c r="N2711" s="10">
        <v>1</v>
      </c>
      <c r="O2711" s="12" t="s">
        <v>9129</v>
      </c>
      <c r="P2711" s="11">
        <f ca="1">IFERROR(__xludf.DUMMYFUNCTION("COUNTA(SPLIT(Q2711,"" ""))"),164)</f>
        <v>164</v>
      </c>
      <c r="Q2711" s="11">
        <v>6</v>
      </c>
      <c r="R2711" s="11">
        <f ca="1">IFERROR(__xludf.DUMMYFUNCTION("COUNTA(SPLIT($Q2711,CHAR(10),FALSE))"),2)</f>
        <v>2</v>
      </c>
      <c r="S2711" s="2">
        <v>-1.4107011300000001</v>
      </c>
      <c r="T2711" s="2">
        <v>0.44973280999999998</v>
      </c>
      <c r="U2711" s="2">
        <v>52.28</v>
      </c>
      <c r="V2711" s="2">
        <v>12.8</v>
      </c>
      <c r="W2711" s="2">
        <v>13.76</v>
      </c>
      <c r="X2711" s="2">
        <v>13</v>
      </c>
      <c r="Y2711" s="2">
        <v>8.4499999999999993</v>
      </c>
      <c r="Z2711" s="2">
        <v>0.18137</v>
      </c>
      <c r="AA2711" s="2">
        <v>0.17460999999999999</v>
      </c>
      <c r="AB2711" s="2">
        <v>11.9526427</v>
      </c>
    </row>
    <row r="2712" spans="1:28" x14ac:dyDescent="0.2">
      <c r="A2712" s="17">
        <v>4951</v>
      </c>
      <c r="B2712" s="5" t="s">
        <v>685</v>
      </c>
      <c r="C2712" s="5" t="s">
        <v>9130</v>
      </c>
      <c r="D2712" s="5" t="s">
        <v>9131</v>
      </c>
      <c r="E2712" s="5" t="s">
        <v>9132</v>
      </c>
      <c r="F2712" s="10">
        <v>1883</v>
      </c>
      <c r="G2712" s="10" t="s">
        <v>68</v>
      </c>
      <c r="H2712" s="10"/>
      <c r="I2712" s="10">
        <v>1300</v>
      </c>
      <c r="J2712" s="10" t="s">
        <v>17</v>
      </c>
      <c r="K2712" s="10"/>
      <c r="L2712" s="10" t="s">
        <v>18</v>
      </c>
      <c r="M2712" s="11">
        <v>1</v>
      </c>
      <c r="N2712" s="10">
        <v>1</v>
      </c>
      <c r="O2712" s="12" t="s">
        <v>9133</v>
      </c>
      <c r="P2712" s="11">
        <f ca="1">IFERROR(__xludf.DUMMYFUNCTION("COUNTA(SPLIT(Q2712,"" ""))"),175)</f>
        <v>175</v>
      </c>
      <c r="Q2712" s="11">
        <v>6</v>
      </c>
      <c r="R2712" s="11">
        <f ca="1">IFERROR(__xludf.DUMMYFUNCTION("COUNTA(SPLIT($Q2712,CHAR(10),FALSE))"),2)</f>
        <v>2</v>
      </c>
      <c r="S2712" s="2">
        <v>-2.1673317120000002</v>
      </c>
      <c r="T2712" s="2">
        <v>0.48868347600000001</v>
      </c>
      <c r="U2712" s="2">
        <v>64.099999999999994</v>
      </c>
      <c r="V2712" s="2">
        <v>11.61</v>
      </c>
      <c r="W2712" s="2">
        <v>13.34</v>
      </c>
      <c r="X2712" s="2">
        <v>11</v>
      </c>
      <c r="Y2712" s="2">
        <v>7.69</v>
      </c>
      <c r="Z2712" s="2">
        <v>0.20674000000000001</v>
      </c>
      <c r="AA2712" s="2">
        <v>0.22527</v>
      </c>
      <c r="AB2712" s="2">
        <v>9.6060002999999998</v>
      </c>
    </row>
    <row r="2713" spans="1:28" x14ac:dyDescent="0.2">
      <c r="A2713" s="17">
        <v>4952</v>
      </c>
      <c r="B2713" s="5" t="s">
        <v>685</v>
      </c>
      <c r="C2713" s="5" t="s">
        <v>9134</v>
      </c>
      <c r="D2713" s="5" t="s">
        <v>9131</v>
      </c>
      <c r="E2713" s="5" t="s">
        <v>9132</v>
      </c>
      <c r="F2713" s="10">
        <v>1883</v>
      </c>
      <c r="G2713" s="10" t="s">
        <v>68</v>
      </c>
      <c r="H2713" s="10"/>
      <c r="I2713" s="10">
        <v>1300</v>
      </c>
      <c r="J2713" s="10" t="s">
        <v>17</v>
      </c>
      <c r="K2713" s="10"/>
      <c r="L2713" s="10" t="s">
        <v>18</v>
      </c>
      <c r="M2713" s="11">
        <v>1</v>
      </c>
      <c r="N2713" s="10">
        <v>1</v>
      </c>
      <c r="O2713" s="12" t="s">
        <v>9135</v>
      </c>
      <c r="P2713" s="11">
        <f ca="1">IFERROR(__xludf.DUMMYFUNCTION("COUNTA(SPLIT(Q2713,"" ""))"),161)</f>
        <v>161</v>
      </c>
      <c r="Q2713" s="11">
        <v>8</v>
      </c>
      <c r="R2713" s="11">
        <f ca="1">IFERROR(__xludf.DUMMYFUNCTION("COUNTA(SPLIT($Q2713,CHAR(10),FALSE))"),1)</f>
        <v>1</v>
      </c>
      <c r="S2713" s="2">
        <v>-1.0541820040000001</v>
      </c>
      <c r="T2713" s="2">
        <v>0.46164584199999997</v>
      </c>
      <c r="U2713" s="2">
        <v>68.260000000000005</v>
      </c>
      <c r="V2713" s="2">
        <v>8.77</v>
      </c>
      <c r="W2713" s="2">
        <v>10.42</v>
      </c>
      <c r="X2713" s="2">
        <v>11</v>
      </c>
      <c r="Y2713" s="2">
        <v>7.86</v>
      </c>
      <c r="Z2713" s="2">
        <v>0.24156</v>
      </c>
      <c r="AA2713" s="2">
        <v>0.24457999999999999</v>
      </c>
      <c r="AB2713" s="2">
        <v>13.791633190000001</v>
      </c>
    </row>
    <row r="2714" spans="1:28" x14ac:dyDescent="0.2">
      <c r="A2714" s="17">
        <v>4953</v>
      </c>
      <c r="B2714" s="5" t="s">
        <v>685</v>
      </c>
      <c r="C2714" s="5" t="s">
        <v>9136</v>
      </c>
      <c r="D2714" s="5" t="s">
        <v>9131</v>
      </c>
      <c r="E2714" s="5" t="s">
        <v>9132</v>
      </c>
      <c r="F2714" s="10">
        <v>1883</v>
      </c>
      <c r="G2714" s="10" t="s">
        <v>68</v>
      </c>
      <c r="H2714" s="10"/>
      <c r="I2714" s="10">
        <v>1500</v>
      </c>
      <c r="J2714" s="10" t="s">
        <v>51</v>
      </c>
      <c r="K2714" s="10"/>
      <c r="L2714" s="10" t="s">
        <v>18</v>
      </c>
      <c r="M2714" s="11">
        <v>1</v>
      </c>
      <c r="N2714" s="10">
        <v>1</v>
      </c>
      <c r="O2714" s="12" t="s">
        <v>9137</v>
      </c>
      <c r="P2714" s="11">
        <f ca="1">IFERROR(__xludf.DUMMYFUNCTION("COUNTA(SPLIT(Q2714,"" ""))"),156)</f>
        <v>156</v>
      </c>
      <c r="Q2714" s="11">
        <v>5</v>
      </c>
      <c r="R2714" s="11">
        <f ca="1">IFERROR(__xludf.DUMMYFUNCTION("COUNTA(SPLIT($Q2714,CHAR(10),FALSE))"),3)</f>
        <v>3</v>
      </c>
      <c r="S2714" s="2">
        <v>-2.0049190590000001</v>
      </c>
      <c r="T2714" s="2">
        <v>0.47127449700000001</v>
      </c>
      <c r="U2714" s="2">
        <v>40.36</v>
      </c>
      <c r="V2714" s="2">
        <v>15.48</v>
      </c>
      <c r="W2714" s="2">
        <v>17.059999999999999</v>
      </c>
      <c r="X2714" s="2">
        <v>14</v>
      </c>
      <c r="Y2714" s="2">
        <v>9.4</v>
      </c>
      <c r="Z2714" s="2">
        <v>0.29061999999999999</v>
      </c>
      <c r="AA2714" s="2">
        <v>0.30841000000000002</v>
      </c>
      <c r="AB2714" s="2">
        <v>6.9602823049999998</v>
      </c>
    </row>
    <row r="2715" spans="1:28" x14ac:dyDescent="0.2">
      <c r="A2715" s="17">
        <v>4955</v>
      </c>
      <c r="B2715" s="5" t="s">
        <v>685</v>
      </c>
      <c r="C2715" s="5" t="s">
        <v>9138</v>
      </c>
      <c r="D2715" s="5" t="s">
        <v>9131</v>
      </c>
      <c r="E2715" s="5" t="s">
        <v>9132</v>
      </c>
      <c r="F2715" s="10">
        <v>1883</v>
      </c>
      <c r="G2715" s="10" t="s">
        <v>68</v>
      </c>
      <c r="H2715" s="10"/>
      <c r="I2715" s="10">
        <v>1300</v>
      </c>
      <c r="J2715" s="10" t="s">
        <v>51</v>
      </c>
      <c r="K2715" s="10"/>
      <c r="L2715" s="10" t="s">
        <v>18</v>
      </c>
      <c r="M2715" s="11">
        <v>1</v>
      </c>
      <c r="N2715" s="10">
        <v>1</v>
      </c>
      <c r="O2715" s="12" t="s">
        <v>9139</v>
      </c>
      <c r="P2715" s="11">
        <f ca="1">IFERROR(__xludf.DUMMYFUNCTION("COUNTA(SPLIT(Q2715,"" ""))"),183)</f>
        <v>183</v>
      </c>
      <c r="Q2715" s="11">
        <v>8</v>
      </c>
      <c r="R2715" s="11">
        <f ca="1">IFERROR(__xludf.DUMMYFUNCTION("COUNTA(SPLIT($Q2715,CHAR(10),FALSE))"),1)</f>
        <v>1</v>
      </c>
      <c r="S2715" s="2">
        <v>-2.3736242719999998</v>
      </c>
      <c r="T2715" s="2">
        <v>0.50979813399999996</v>
      </c>
      <c r="U2715" s="2">
        <v>63.6</v>
      </c>
      <c r="V2715" s="2">
        <v>9.5500000000000007</v>
      </c>
      <c r="W2715" s="2">
        <v>10.36</v>
      </c>
      <c r="X2715" s="2">
        <v>11</v>
      </c>
      <c r="Y2715" s="2">
        <v>8.8000000000000007</v>
      </c>
      <c r="Z2715" s="2">
        <v>0.24534</v>
      </c>
      <c r="AA2715" s="2">
        <v>0.22947999999999999</v>
      </c>
      <c r="AB2715" s="2">
        <v>6.4059959739999996</v>
      </c>
    </row>
    <row r="2716" spans="1:28" x14ac:dyDescent="0.2">
      <c r="A2716" s="17">
        <v>4956</v>
      </c>
      <c r="B2716" s="5" t="s">
        <v>685</v>
      </c>
      <c r="C2716" s="5" t="s">
        <v>9140</v>
      </c>
      <c r="D2716" s="5" t="s">
        <v>9131</v>
      </c>
      <c r="E2716" s="5" t="s">
        <v>9132</v>
      </c>
      <c r="F2716" s="10">
        <v>1883</v>
      </c>
      <c r="G2716" s="10" t="s">
        <v>68</v>
      </c>
      <c r="H2716" s="10"/>
      <c r="I2716" s="10">
        <v>1100</v>
      </c>
      <c r="J2716" s="10" t="s">
        <v>51</v>
      </c>
      <c r="K2716" s="10"/>
      <c r="L2716" s="10" t="s">
        <v>18</v>
      </c>
      <c r="M2716" s="11">
        <v>1</v>
      </c>
      <c r="N2716" s="10">
        <v>1</v>
      </c>
      <c r="O2716" s="12" t="s">
        <v>9141</v>
      </c>
      <c r="P2716" s="11">
        <f ca="1">IFERROR(__xludf.DUMMYFUNCTION("COUNTA(SPLIT(Q2716,"" ""))"),161)</f>
        <v>161</v>
      </c>
      <c r="Q2716" s="11">
        <v>8</v>
      </c>
      <c r="R2716" s="11">
        <f ca="1">IFERROR(__xludf.DUMMYFUNCTION("COUNTA(SPLIT($Q2716,CHAR(10),FALSE))"),3)</f>
        <v>3</v>
      </c>
      <c r="S2716" s="2">
        <v>-1.1171139670000001</v>
      </c>
      <c r="T2716" s="2">
        <v>0.45210838399999997</v>
      </c>
      <c r="U2716" s="2">
        <v>49.84</v>
      </c>
      <c r="V2716" s="2">
        <v>11.4</v>
      </c>
      <c r="W2716" s="2">
        <v>11.66</v>
      </c>
      <c r="X2716" s="2">
        <v>13</v>
      </c>
      <c r="Y2716" s="2">
        <v>9.08</v>
      </c>
      <c r="Z2716" s="2">
        <v>8.1449999999999995E-2</v>
      </c>
      <c r="AA2716" s="2">
        <v>0.10245</v>
      </c>
      <c r="AB2716" s="2">
        <v>8.9907939280000004</v>
      </c>
    </row>
    <row r="2717" spans="1:28" x14ac:dyDescent="0.2">
      <c r="A2717" s="17">
        <v>4957</v>
      </c>
      <c r="B2717" s="5" t="s">
        <v>685</v>
      </c>
      <c r="C2717" s="5" t="s">
        <v>9142</v>
      </c>
      <c r="D2717" s="5" t="s">
        <v>9131</v>
      </c>
      <c r="E2717" s="5" t="s">
        <v>9132</v>
      </c>
      <c r="F2717" s="10">
        <v>1883</v>
      </c>
      <c r="G2717" s="10" t="s">
        <v>68</v>
      </c>
      <c r="H2717" s="10"/>
      <c r="I2717" s="10">
        <v>1500</v>
      </c>
      <c r="J2717" s="10" t="s">
        <v>17</v>
      </c>
      <c r="K2717" s="10"/>
      <c r="L2717" s="10" t="s">
        <v>18</v>
      </c>
      <c r="M2717" s="11">
        <v>1</v>
      </c>
      <c r="N2717" s="10">
        <v>1</v>
      </c>
      <c r="O2717" s="12" t="s">
        <v>9143</v>
      </c>
      <c r="P2717" s="11">
        <f ca="1">IFERROR(__xludf.DUMMYFUNCTION("COUNTA(SPLIT(Q2717,"" ""))"),166)</f>
        <v>166</v>
      </c>
      <c r="Q2717" s="11">
        <v>4</v>
      </c>
      <c r="R2717" s="11">
        <f ca="1">IFERROR(__xludf.DUMMYFUNCTION("COUNTA(SPLIT($Q2717,CHAR(10),FALSE))"),1)</f>
        <v>1</v>
      </c>
      <c r="S2717" s="2">
        <v>-2.8063308729999998</v>
      </c>
      <c r="T2717" s="2">
        <v>0.52280258800000001</v>
      </c>
      <c r="U2717" s="2">
        <v>28.19</v>
      </c>
      <c r="V2717" s="2">
        <v>19.7</v>
      </c>
      <c r="W2717" s="2">
        <v>22.49</v>
      </c>
      <c r="X2717" s="2">
        <v>18</v>
      </c>
      <c r="Y2717" s="2">
        <v>11.38</v>
      </c>
      <c r="Z2717" s="2">
        <v>0.44978000000000001</v>
      </c>
      <c r="AA2717" s="2">
        <v>0.44674999999999998</v>
      </c>
      <c r="AB2717" s="2">
        <v>7.1416348320000003</v>
      </c>
    </row>
    <row r="2718" spans="1:28" x14ac:dyDescent="0.2">
      <c r="A2718" s="17">
        <v>4958</v>
      </c>
      <c r="B2718" s="5" t="s">
        <v>685</v>
      </c>
      <c r="C2718" s="5" t="s">
        <v>9144</v>
      </c>
      <c r="D2718" s="5" t="s">
        <v>9131</v>
      </c>
      <c r="E2718" s="5" t="s">
        <v>9132</v>
      </c>
      <c r="F2718" s="10">
        <v>1883</v>
      </c>
      <c r="G2718" s="10" t="s">
        <v>68</v>
      </c>
      <c r="H2718" s="10"/>
      <c r="I2718" s="10">
        <v>1300</v>
      </c>
      <c r="J2718" s="10" t="s">
        <v>17</v>
      </c>
      <c r="K2718" s="10"/>
      <c r="L2718" s="10" t="s">
        <v>18</v>
      </c>
      <c r="M2718" s="11">
        <v>1</v>
      </c>
      <c r="N2718" s="10">
        <v>1</v>
      </c>
      <c r="O2718" s="12" t="s">
        <v>9145</v>
      </c>
      <c r="P2718" s="11">
        <f ca="1">IFERROR(__xludf.DUMMYFUNCTION("COUNTA(SPLIT(Q2718,"" ""))"),171)</f>
        <v>171</v>
      </c>
      <c r="Q2718" s="11">
        <v>7</v>
      </c>
      <c r="R2718" s="11">
        <f ca="1">IFERROR(__xludf.DUMMYFUNCTION("COUNTA(SPLIT($Q2718,CHAR(10),FALSE))"),1)</f>
        <v>1</v>
      </c>
      <c r="S2718" s="2">
        <v>-1.115114728</v>
      </c>
      <c r="T2718" s="2">
        <v>0.49138138399999998</v>
      </c>
      <c r="U2718" s="2">
        <v>56.87</v>
      </c>
      <c r="V2718" s="2">
        <v>11.4</v>
      </c>
      <c r="W2718" s="2">
        <v>11.95</v>
      </c>
      <c r="X2718" s="2">
        <v>13</v>
      </c>
      <c r="Y2718" s="2">
        <v>8.6300000000000008</v>
      </c>
      <c r="Z2718" s="2">
        <v>0.23957999999999999</v>
      </c>
      <c r="AA2718" s="2">
        <v>0.24790000000000001</v>
      </c>
      <c r="AB2718" s="2">
        <v>9.5553290799999999</v>
      </c>
    </row>
    <row r="2719" spans="1:28" x14ac:dyDescent="0.2">
      <c r="A2719" s="17">
        <v>4959</v>
      </c>
      <c r="B2719" s="5" t="s">
        <v>685</v>
      </c>
      <c r="C2719" s="5" t="s">
        <v>9146</v>
      </c>
      <c r="D2719" s="5" t="s">
        <v>9131</v>
      </c>
      <c r="E2719" s="5" t="s">
        <v>9132</v>
      </c>
      <c r="F2719" s="10">
        <v>1883</v>
      </c>
      <c r="G2719" s="10" t="s">
        <v>68</v>
      </c>
      <c r="H2719" s="10"/>
      <c r="I2719" s="10">
        <v>1100</v>
      </c>
      <c r="J2719" s="10" t="s">
        <v>51</v>
      </c>
      <c r="K2719" s="10"/>
      <c r="L2719" s="10" t="s">
        <v>30</v>
      </c>
      <c r="M2719" s="11">
        <v>3</v>
      </c>
      <c r="N2719" s="10">
        <v>2</v>
      </c>
      <c r="O2719" s="12" t="s">
        <v>9147</v>
      </c>
      <c r="P2719" s="11">
        <f ca="1">IFERROR(__xludf.DUMMYFUNCTION("COUNTA(SPLIT(Q2719,"" ""))"),150)</f>
        <v>150</v>
      </c>
      <c r="Q2719" s="11">
        <v>5</v>
      </c>
      <c r="R2719" s="11">
        <f ca="1">IFERROR(__xludf.DUMMYFUNCTION("COUNTA(SPLIT($Q2719,CHAR(10),FALSE))"),1)</f>
        <v>1</v>
      </c>
      <c r="S2719" s="2">
        <v>0.40105254899999998</v>
      </c>
      <c r="T2719" s="2">
        <v>0.48188939800000002</v>
      </c>
      <c r="U2719" s="2">
        <v>51.46</v>
      </c>
      <c r="V2719" s="2">
        <v>15.4</v>
      </c>
      <c r="W2719" s="2">
        <v>18.57</v>
      </c>
      <c r="X2719" s="2">
        <v>12</v>
      </c>
      <c r="Y2719" s="2">
        <v>8.23</v>
      </c>
      <c r="Z2719" s="2">
        <v>0.17627999999999999</v>
      </c>
      <c r="AA2719" s="2">
        <v>0.21243000000000001</v>
      </c>
      <c r="AB2719" s="2">
        <v>4.080837517</v>
      </c>
    </row>
    <row r="2720" spans="1:28" x14ac:dyDescent="0.2">
      <c r="A2720" s="17">
        <v>4960</v>
      </c>
      <c r="B2720" s="5" t="s">
        <v>685</v>
      </c>
      <c r="C2720" s="5" t="s">
        <v>9148</v>
      </c>
      <c r="D2720" s="5" t="s">
        <v>9131</v>
      </c>
      <c r="E2720" s="5" t="s">
        <v>9132</v>
      </c>
      <c r="F2720" s="10">
        <v>1883</v>
      </c>
      <c r="G2720" s="10" t="s">
        <v>68</v>
      </c>
      <c r="H2720" s="10"/>
      <c r="I2720" s="10">
        <v>1300</v>
      </c>
      <c r="J2720" s="10" t="s">
        <v>51</v>
      </c>
      <c r="K2720" s="10"/>
      <c r="L2720" s="10" t="s">
        <v>22</v>
      </c>
      <c r="M2720" s="11">
        <v>2</v>
      </c>
      <c r="N2720" s="10">
        <v>1.5</v>
      </c>
      <c r="O2720" s="12" t="s">
        <v>9149</v>
      </c>
      <c r="P2720" s="11">
        <f ca="1">IFERROR(__xludf.DUMMYFUNCTION("COUNTA(SPLIT(Q2720,"" ""))"),140)</f>
        <v>140</v>
      </c>
      <c r="Q2720" s="11">
        <v>5</v>
      </c>
      <c r="R2720" s="11">
        <f ca="1">IFERROR(__xludf.DUMMYFUNCTION("COUNTA(SPLIT($Q2720,CHAR(10),FALSE))"),1)</f>
        <v>1</v>
      </c>
      <c r="S2720" s="2">
        <v>-0.36162981199999999</v>
      </c>
      <c r="T2720" s="2">
        <v>0.49138749999999998</v>
      </c>
      <c r="U2720" s="2">
        <v>54.54</v>
      </c>
      <c r="V2720" s="2">
        <v>12.61</v>
      </c>
      <c r="W2720" s="2">
        <v>13.59</v>
      </c>
      <c r="X2720" s="2">
        <v>12</v>
      </c>
      <c r="Y2720" s="2">
        <v>7.39</v>
      </c>
      <c r="Z2720" s="2">
        <v>0.21861</v>
      </c>
      <c r="AA2720" s="2">
        <v>0.27265</v>
      </c>
      <c r="AB2720" s="2">
        <v>18.42906112</v>
      </c>
    </row>
    <row r="2721" spans="1:28" x14ac:dyDescent="0.2">
      <c r="A2721" s="17">
        <v>4961</v>
      </c>
      <c r="B2721" s="5" t="s">
        <v>685</v>
      </c>
      <c r="C2721" s="5" t="s">
        <v>9150</v>
      </c>
      <c r="D2721" s="5" t="s">
        <v>9131</v>
      </c>
      <c r="E2721" s="5" t="s">
        <v>9132</v>
      </c>
      <c r="F2721" s="10">
        <v>1883</v>
      </c>
      <c r="G2721" s="10" t="s">
        <v>68</v>
      </c>
      <c r="H2721" s="10"/>
      <c r="I2721" s="10">
        <v>1300</v>
      </c>
      <c r="J2721" s="10" t="s">
        <v>17</v>
      </c>
      <c r="K2721" s="10"/>
      <c r="L2721" s="10" t="s">
        <v>18</v>
      </c>
      <c r="M2721" s="11">
        <v>1</v>
      </c>
      <c r="N2721" s="10">
        <v>1</v>
      </c>
      <c r="O2721" s="12" t="s">
        <v>9151</v>
      </c>
      <c r="P2721" s="11">
        <f ca="1">IFERROR(__xludf.DUMMYFUNCTION("COUNTA(SPLIT(Q2721,"" ""))"),172)</f>
        <v>172</v>
      </c>
      <c r="Q2721" s="11">
        <v>6</v>
      </c>
      <c r="R2721" s="11">
        <f ca="1">IFERROR(__xludf.DUMMYFUNCTION("COUNTA(SPLIT($Q2721,CHAR(10),FALSE))"),2)</f>
        <v>2</v>
      </c>
      <c r="S2721" s="2">
        <v>-1.6767932430000001</v>
      </c>
      <c r="T2721" s="2">
        <v>0.46448303600000002</v>
      </c>
      <c r="U2721" s="2">
        <v>63.14</v>
      </c>
      <c r="V2721" s="2">
        <v>11.62</v>
      </c>
      <c r="W2721" s="2">
        <v>13.03</v>
      </c>
      <c r="X2721" s="2">
        <v>11</v>
      </c>
      <c r="Y2721" s="2">
        <v>7.8</v>
      </c>
      <c r="Z2721" s="2">
        <v>0.11332</v>
      </c>
      <c r="AA2721" s="2">
        <v>0.13064999999999999</v>
      </c>
      <c r="AB2721" s="2">
        <v>14.403109450000001</v>
      </c>
    </row>
    <row r="2722" spans="1:28" x14ac:dyDescent="0.2">
      <c r="A2722" s="17">
        <v>4962</v>
      </c>
      <c r="B2722" s="5" t="s">
        <v>685</v>
      </c>
      <c r="C2722" s="5" t="s">
        <v>9152</v>
      </c>
      <c r="D2722" s="5" t="s">
        <v>9131</v>
      </c>
      <c r="E2722" s="5" t="s">
        <v>9132</v>
      </c>
      <c r="F2722" s="10">
        <v>1883</v>
      </c>
      <c r="G2722" s="10" t="s">
        <v>68</v>
      </c>
      <c r="H2722" s="10"/>
      <c r="I2722" s="10">
        <v>1100</v>
      </c>
      <c r="J2722" s="10" t="s">
        <v>51</v>
      </c>
      <c r="K2722" s="10"/>
      <c r="L2722" s="10" t="s">
        <v>18</v>
      </c>
      <c r="M2722" s="11">
        <v>1</v>
      </c>
      <c r="N2722" s="10">
        <v>1</v>
      </c>
      <c r="O2722" s="12" t="s">
        <v>9153</v>
      </c>
      <c r="P2722" s="11">
        <f ca="1">IFERROR(__xludf.DUMMYFUNCTION("COUNTA(SPLIT(Q2722,"" ""))"),158)</f>
        <v>158</v>
      </c>
      <c r="Q2722" s="11">
        <v>7</v>
      </c>
      <c r="R2722" s="11">
        <f ca="1">IFERROR(__xludf.DUMMYFUNCTION("COUNTA(SPLIT($Q2722,CHAR(10),FALSE))"),1)</f>
        <v>1</v>
      </c>
      <c r="S2722" s="2">
        <v>-2.1137726620000001</v>
      </c>
      <c r="T2722" s="2">
        <v>0.49473620699999998</v>
      </c>
      <c r="U2722" s="2">
        <v>79.180000000000007</v>
      </c>
      <c r="V2722" s="2">
        <v>7.15</v>
      </c>
      <c r="W2722" s="2">
        <v>7.85</v>
      </c>
      <c r="X2722" s="2">
        <v>8</v>
      </c>
      <c r="Y2722" s="2">
        <v>6.31</v>
      </c>
      <c r="Z2722" s="2">
        <v>0.11161</v>
      </c>
      <c r="AA2722" s="2">
        <v>0.13864000000000001</v>
      </c>
      <c r="AB2722" s="2">
        <v>17.431615220000001</v>
      </c>
    </row>
    <row r="2723" spans="1:28" x14ac:dyDescent="0.2">
      <c r="A2723" s="17">
        <v>4963</v>
      </c>
      <c r="B2723" s="5" t="s">
        <v>685</v>
      </c>
      <c r="C2723" s="5" t="s">
        <v>9154</v>
      </c>
      <c r="D2723" s="5" t="s">
        <v>9131</v>
      </c>
      <c r="E2723" s="5" t="s">
        <v>9132</v>
      </c>
      <c r="F2723" s="10">
        <v>1883</v>
      </c>
      <c r="G2723" s="10" t="s">
        <v>68</v>
      </c>
      <c r="H2723" s="10"/>
      <c r="I2723" s="10">
        <v>1500</v>
      </c>
      <c r="J2723" s="10" t="s">
        <v>877</v>
      </c>
      <c r="K2723" s="10"/>
      <c r="L2723" s="10" t="s">
        <v>18</v>
      </c>
      <c r="M2723" s="11">
        <v>1</v>
      </c>
      <c r="N2723" s="10">
        <v>1</v>
      </c>
      <c r="O2723" s="12" t="s">
        <v>9155</v>
      </c>
      <c r="P2723" s="11">
        <f ca="1">IFERROR(__xludf.DUMMYFUNCTION("COUNTA(SPLIT(Q2723,"" ""))"),155)</f>
        <v>155</v>
      </c>
      <c r="Q2723" s="11">
        <v>5</v>
      </c>
      <c r="R2723" s="11">
        <f ca="1">IFERROR(__xludf.DUMMYFUNCTION("COUNTA(SPLIT($Q2723,CHAR(10),FALSE))"),1)</f>
        <v>1</v>
      </c>
      <c r="S2723" s="2">
        <v>-1.6570833359999999</v>
      </c>
      <c r="T2723" s="2">
        <v>0.49210900800000001</v>
      </c>
      <c r="U2723" s="2">
        <v>48.2</v>
      </c>
      <c r="V2723" s="2">
        <v>14.24</v>
      </c>
      <c r="W2723" s="2">
        <v>16.52</v>
      </c>
      <c r="X2723" s="2">
        <v>14</v>
      </c>
      <c r="Y2723" s="2">
        <v>10.17</v>
      </c>
      <c r="Z2723" s="2">
        <v>0.307</v>
      </c>
      <c r="AA2723" s="2">
        <v>0.31657000000000002</v>
      </c>
      <c r="AB2723" s="2">
        <v>6.8216141390000002</v>
      </c>
    </row>
    <row r="2724" spans="1:28" x14ac:dyDescent="0.2">
      <c r="A2724" s="17">
        <v>4964</v>
      </c>
      <c r="B2724" s="5" t="s">
        <v>9156</v>
      </c>
      <c r="C2724" s="5" t="s">
        <v>9157</v>
      </c>
      <c r="D2724" s="5" t="s">
        <v>9158</v>
      </c>
      <c r="E2724" s="5" t="s">
        <v>9159</v>
      </c>
      <c r="F2724" s="10">
        <v>1883</v>
      </c>
      <c r="G2724" s="10" t="s">
        <v>68</v>
      </c>
      <c r="H2724" s="10"/>
      <c r="I2724" s="10">
        <v>1500</v>
      </c>
      <c r="J2724" s="10" t="s">
        <v>17</v>
      </c>
      <c r="K2724" s="10"/>
      <c r="L2724" s="10" t="s">
        <v>18</v>
      </c>
      <c r="M2724" s="11">
        <v>1</v>
      </c>
      <c r="N2724" s="10">
        <v>1</v>
      </c>
      <c r="O2724" s="12" t="s">
        <v>9160</v>
      </c>
      <c r="P2724" s="11">
        <f ca="1">IFERROR(__xludf.DUMMYFUNCTION("COUNTA(SPLIT(Q2724,"" ""))"),150)</f>
        <v>150</v>
      </c>
      <c r="Q2724" s="11">
        <v>4</v>
      </c>
      <c r="R2724" s="11">
        <f ca="1">IFERROR(__xludf.DUMMYFUNCTION("COUNTA(SPLIT($Q2724,CHAR(10),FALSE))"),1)</f>
        <v>1</v>
      </c>
      <c r="S2724" s="2">
        <v>-1.8763454669999999</v>
      </c>
      <c r="T2724" s="2">
        <v>0.51445028699999995</v>
      </c>
      <c r="U2724" s="2">
        <v>45.26</v>
      </c>
      <c r="V2724" s="2">
        <v>16.260000000000002</v>
      </c>
      <c r="W2724" s="2">
        <v>17.82</v>
      </c>
      <c r="X2724" s="2">
        <v>15</v>
      </c>
      <c r="Y2724" s="2">
        <v>8.02</v>
      </c>
      <c r="Z2724" s="2">
        <v>9.9250000000000005E-2</v>
      </c>
      <c r="AA2724" s="2">
        <v>0.12545999999999999</v>
      </c>
      <c r="AB2724" s="2">
        <v>15.66119806</v>
      </c>
    </row>
    <row r="2725" spans="1:28" x14ac:dyDescent="0.2">
      <c r="A2725" s="17">
        <v>4965</v>
      </c>
      <c r="B2725" s="5" t="s">
        <v>9161</v>
      </c>
      <c r="C2725" s="5" t="s">
        <v>9162</v>
      </c>
      <c r="D2725" s="5" t="s">
        <v>9123</v>
      </c>
      <c r="E2725" s="5" t="s">
        <v>9124</v>
      </c>
      <c r="F2725" s="10">
        <v>1883</v>
      </c>
      <c r="G2725" s="10" t="s">
        <v>68</v>
      </c>
      <c r="H2725" s="10"/>
      <c r="I2725" s="10">
        <v>1100</v>
      </c>
      <c r="J2725" s="10" t="s">
        <v>17</v>
      </c>
      <c r="K2725" s="10"/>
      <c r="L2725" s="10" t="s">
        <v>18</v>
      </c>
      <c r="M2725" s="11">
        <v>1</v>
      </c>
      <c r="N2725" s="10">
        <v>1</v>
      </c>
      <c r="O2725" s="12" t="s">
        <v>9163</v>
      </c>
      <c r="P2725" s="11">
        <f ca="1">IFERROR(__xludf.DUMMYFUNCTION("COUNTA(SPLIT(Q2725,"" ""))"),175)</f>
        <v>175</v>
      </c>
      <c r="Q2725" s="11">
        <v>8</v>
      </c>
      <c r="R2725" s="11">
        <f ca="1">IFERROR(__xludf.DUMMYFUNCTION("COUNTA(SPLIT($Q2725,CHAR(10),FALSE))"),2)</f>
        <v>2</v>
      </c>
      <c r="S2725" s="2">
        <v>-2.1989231990000002</v>
      </c>
      <c r="T2725" s="2">
        <v>0.50088895600000005</v>
      </c>
      <c r="U2725" s="2">
        <v>61.15</v>
      </c>
      <c r="V2725" s="2">
        <v>10.26</v>
      </c>
      <c r="W2725" s="2">
        <v>11.32</v>
      </c>
      <c r="X2725" s="2">
        <v>11</v>
      </c>
      <c r="Y2725" s="2">
        <v>8.1999999999999993</v>
      </c>
      <c r="Z2725" s="2">
        <v>0.26911000000000002</v>
      </c>
      <c r="AA2725" s="2">
        <v>0.27584999999999998</v>
      </c>
      <c r="AB2725" s="2">
        <v>10.273933469999999</v>
      </c>
    </row>
    <row r="2726" spans="1:28" x14ac:dyDescent="0.2">
      <c r="A2726" s="17">
        <v>4966</v>
      </c>
      <c r="B2726" s="5" t="s">
        <v>9164</v>
      </c>
      <c r="C2726" s="5" t="s">
        <v>9165</v>
      </c>
      <c r="D2726" s="5" t="s">
        <v>9166</v>
      </c>
      <c r="E2726" s="5" t="s">
        <v>9167</v>
      </c>
      <c r="F2726" s="10">
        <v>1883</v>
      </c>
      <c r="G2726" s="10" t="s">
        <v>68</v>
      </c>
      <c r="H2726" s="10"/>
      <c r="I2726" s="10">
        <v>1300</v>
      </c>
      <c r="J2726" s="10" t="s">
        <v>51</v>
      </c>
      <c r="K2726" s="10"/>
      <c r="L2726" s="10" t="s">
        <v>18</v>
      </c>
      <c r="M2726" s="11">
        <v>1</v>
      </c>
      <c r="N2726" s="10">
        <v>1</v>
      </c>
      <c r="O2726" s="12" t="s">
        <v>9168</v>
      </c>
      <c r="P2726" s="11">
        <f ca="1">IFERROR(__xludf.DUMMYFUNCTION("COUNTA(SPLIT(Q2726,"" ""))"),185)</f>
        <v>185</v>
      </c>
      <c r="Q2726" s="11">
        <v>9</v>
      </c>
      <c r="R2726" s="11">
        <f ca="1">IFERROR(__xludf.DUMMYFUNCTION("COUNTA(SPLIT($Q2726,CHAR(10),FALSE))"),2)</f>
        <v>2</v>
      </c>
      <c r="S2726" s="2">
        <v>-2.8018736400000002</v>
      </c>
      <c r="T2726" s="2">
        <v>0.52736720299999995</v>
      </c>
      <c r="U2726" s="2">
        <v>64.13</v>
      </c>
      <c r="V2726" s="2">
        <v>9.5</v>
      </c>
      <c r="W2726" s="2">
        <v>10.68</v>
      </c>
      <c r="X2726" s="2">
        <v>10</v>
      </c>
      <c r="Y2726" s="2">
        <v>8.3699999999999992</v>
      </c>
      <c r="Z2726" s="2">
        <v>0.20938999999999999</v>
      </c>
      <c r="AA2726" s="2">
        <v>0.19708999999999999</v>
      </c>
      <c r="AB2726" s="2">
        <v>11.50603183</v>
      </c>
    </row>
    <row r="2727" spans="1:28" x14ac:dyDescent="0.2">
      <c r="A2727" s="17">
        <v>4967</v>
      </c>
      <c r="B2727" s="5" t="s">
        <v>9169</v>
      </c>
      <c r="C2727" s="5" t="s">
        <v>9170</v>
      </c>
      <c r="D2727" s="5" t="s">
        <v>9171</v>
      </c>
      <c r="E2727" s="5" t="s">
        <v>9167</v>
      </c>
      <c r="F2727" s="10">
        <v>1883</v>
      </c>
      <c r="G2727" s="10" t="s">
        <v>68</v>
      </c>
      <c r="H2727" s="10"/>
      <c r="I2727" s="10">
        <v>900</v>
      </c>
      <c r="J2727" s="10" t="s">
        <v>51</v>
      </c>
      <c r="K2727" s="10"/>
      <c r="L2727" s="10" t="s">
        <v>18</v>
      </c>
      <c r="M2727" s="11">
        <v>1</v>
      </c>
      <c r="N2727" s="10">
        <v>1</v>
      </c>
      <c r="O2727" s="12" t="s">
        <v>9172</v>
      </c>
      <c r="P2727" s="11">
        <f ca="1">IFERROR(__xludf.DUMMYFUNCTION("COUNTA(SPLIT(Q2727,"" ""))"),191)</f>
        <v>191</v>
      </c>
      <c r="Q2727" s="11">
        <v>11</v>
      </c>
      <c r="R2727" s="11">
        <f ca="1">IFERROR(__xludf.DUMMYFUNCTION("COUNTA(SPLIT($Q2727,CHAR(10),FALSE))"),6)</f>
        <v>6</v>
      </c>
      <c r="S2727" s="2">
        <v>-2.5151439139999998</v>
      </c>
      <c r="T2727" s="2">
        <v>0.50418420399999997</v>
      </c>
      <c r="U2727" s="2">
        <v>54.46</v>
      </c>
      <c r="V2727" s="2">
        <v>9.43</v>
      </c>
      <c r="W2727" s="2">
        <v>9.43</v>
      </c>
      <c r="X2727" s="2">
        <v>12</v>
      </c>
      <c r="Y2727" s="2">
        <v>9.6</v>
      </c>
      <c r="Z2727" s="2">
        <v>0.21578</v>
      </c>
      <c r="AA2727" s="2">
        <v>0.19714000000000001</v>
      </c>
      <c r="AB2727" s="2">
        <v>6.622927926</v>
      </c>
    </row>
    <row r="2728" spans="1:28" x14ac:dyDescent="0.2">
      <c r="A2728" s="17">
        <v>4968</v>
      </c>
      <c r="B2728" s="5" t="s">
        <v>9173</v>
      </c>
      <c r="C2728" s="5" t="s">
        <v>9174</v>
      </c>
      <c r="D2728" s="5" t="s">
        <v>9107</v>
      </c>
      <c r="E2728" s="5" t="s">
        <v>9108</v>
      </c>
      <c r="F2728" s="10">
        <v>1883</v>
      </c>
      <c r="G2728" s="10" t="s">
        <v>68</v>
      </c>
      <c r="H2728" s="10"/>
      <c r="I2728" s="10">
        <v>1100</v>
      </c>
      <c r="J2728" s="10" t="s">
        <v>17</v>
      </c>
      <c r="K2728" s="10"/>
      <c r="L2728" s="10" t="s">
        <v>18</v>
      </c>
      <c r="M2728" s="11">
        <v>1</v>
      </c>
      <c r="N2728" s="10">
        <v>1</v>
      </c>
      <c r="O2728" s="12" t="s">
        <v>9175</v>
      </c>
      <c r="P2728" s="11">
        <f ca="1">IFERROR(__xludf.DUMMYFUNCTION("COUNTA(SPLIT(Q2728,"" ""))"),190)</f>
        <v>190</v>
      </c>
      <c r="Q2728" s="11">
        <v>11</v>
      </c>
      <c r="R2728" s="11">
        <f ca="1">IFERROR(__xludf.DUMMYFUNCTION("COUNTA(SPLIT($Q2728,CHAR(10),FALSE))"),1)</f>
        <v>1</v>
      </c>
      <c r="S2728" s="2">
        <v>-1.776978164</v>
      </c>
      <c r="T2728" s="2">
        <v>0.47713656300000001</v>
      </c>
      <c r="U2728" s="2">
        <v>75.760000000000005</v>
      </c>
      <c r="V2728" s="2">
        <v>6.98</v>
      </c>
      <c r="W2728" s="2">
        <v>6.61</v>
      </c>
      <c r="X2728" s="2">
        <v>8</v>
      </c>
      <c r="Y2728" s="2">
        <v>7.4</v>
      </c>
      <c r="Z2728" s="2">
        <v>0.17471</v>
      </c>
      <c r="AA2728" s="2">
        <v>0.17169000000000001</v>
      </c>
      <c r="AB2728" s="2">
        <v>12.429710099999999</v>
      </c>
    </row>
    <row r="2729" spans="1:28" x14ac:dyDescent="0.2">
      <c r="A2729" s="17">
        <v>4969</v>
      </c>
      <c r="B2729" s="5" t="s">
        <v>9176</v>
      </c>
      <c r="C2729" s="5" t="s">
        <v>9177</v>
      </c>
      <c r="D2729" s="5" t="s">
        <v>9166</v>
      </c>
      <c r="E2729" s="5" t="s">
        <v>9167</v>
      </c>
      <c r="F2729" s="10">
        <v>1883</v>
      </c>
      <c r="G2729" s="10" t="s">
        <v>68</v>
      </c>
      <c r="H2729" s="10"/>
      <c r="I2729" s="10">
        <v>1300</v>
      </c>
      <c r="J2729" s="10" t="s">
        <v>17</v>
      </c>
      <c r="K2729" s="10"/>
      <c r="L2729" s="10" t="s">
        <v>18</v>
      </c>
      <c r="M2729" s="11">
        <v>1</v>
      </c>
      <c r="N2729" s="10">
        <v>1</v>
      </c>
      <c r="O2729" s="12" t="s">
        <v>9178</v>
      </c>
      <c r="P2729" s="11">
        <f ca="1">IFERROR(__xludf.DUMMYFUNCTION("COUNTA(SPLIT(Q2729,"" ""))"),161)</f>
        <v>161</v>
      </c>
      <c r="Q2729" s="11">
        <v>5</v>
      </c>
      <c r="R2729" s="11">
        <f ca="1">IFERROR(__xludf.DUMMYFUNCTION("COUNTA(SPLIT($Q2729,CHAR(10),FALSE))"),1)</f>
        <v>1</v>
      </c>
      <c r="S2729" s="2">
        <v>-1.402889002</v>
      </c>
      <c r="T2729" s="2">
        <v>0.47768856300000001</v>
      </c>
      <c r="U2729" s="2">
        <v>40.92</v>
      </c>
      <c r="V2729" s="2">
        <v>17.55</v>
      </c>
      <c r="W2729" s="2">
        <v>19.760000000000002</v>
      </c>
      <c r="X2729" s="2">
        <v>15</v>
      </c>
      <c r="Y2729" s="2">
        <v>8.8699999999999992</v>
      </c>
      <c r="Z2729" s="2">
        <v>0.24601999999999999</v>
      </c>
      <c r="AA2729" s="2">
        <v>0.26588000000000001</v>
      </c>
      <c r="AB2729" s="2">
        <v>14.51201174</v>
      </c>
    </row>
    <row r="2730" spans="1:28" x14ac:dyDescent="0.2">
      <c r="A2730" s="17">
        <v>4970</v>
      </c>
      <c r="B2730" s="5" t="s">
        <v>9179</v>
      </c>
      <c r="C2730" s="5" t="s">
        <v>9180</v>
      </c>
      <c r="D2730" s="5" t="s">
        <v>9123</v>
      </c>
      <c r="E2730" s="5" t="s">
        <v>9124</v>
      </c>
      <c r="F2730" s="10">
        <v>1883</v>
      </c>
      <c r="G2730" s="10" t="s">
        <v>68</v>
      </c>
      <c r="H2730" s="10"/>
      <c r="I2730" s="10">
        <v>1100</v>
      </c>
      <c r="J2730" s="10" t="s">
        <v>17</v>
      </c>
      <c r="K2730" s="10"/>
      <c r="L2730" s="10" t="s">
        <v>22</v>
      </c>
      <c r="M2730" s="11">
        <v>2</v>
      </c>
      <c r="N2730" s="10">
        <v>1.5</v>
      </c>
      <c r="O2730" s="12" t="s">
        <v>9181</v>
      </c>
      <c r="P2730" s="11">
        <f ca="1">IFERROR(__xludf.DUMMYFUNCTION("COUNTA(SPLIT(Q2730,"" ""))"),172)</f>
        <v>172</v>
      </c>
      <c r="Q2730" s="11">
        <v>9</v>
      </c>
      <c r="R2730" s="11">
        <f ca="1">IFERROR(__xludf.DUMMYFUNCTION("COUNTA(SPLIT($Q2730,CHAR(10),FALSE))"),2)</f>
        <v>2</v>
      </c>
      <c r="S2730" s="2">
        <v>-1.193190628</v>
      </c>
      <c r="T2730" s="2">
        <v>0.48855078499999999</v>
      </c>
      <c r="U2730" s="2">
        <v>77.3</v>
      </c>
      <c r="V2730" s="2">
        <v>7.25</v>
      </c>
      <c r="W2730" s="2">
        <v>8.39</v>
      </c>
      <c r="X2730" s="2">
        <v>8</v>
      </c>
      <c r="Y2730" s="2">
        <v>6.96</v>
      </c>
      <c r="Z2730" s="2">
        <v>0.20441000000000001</v>
      </c>
      <c r="AA2730" s="2">
        <v>0.21051</v>
      </c>
      <c r="AB2730" s="2">
        <v>20.331299489999999</v>
      </c>
    </row>
    <row r="2731" spans="1:28" x14ac:dyDescent="0.2">
      <c r="A2731" s="17">
        <v>4971</v>
      </c>
      <c r="B2731" s="5" t="s">
        <v>9182</v>
      </c>
      <c r="C2731" s="5" t="s">
        <v>9183</v>
      </c>
      <c r="D2731" s="5" t="s">
        <v>9123</v>
      </c>
      <c r="E2731" s="5" t="s">
        <v>9124</v>
      </c>
      <c r="F2731" s="10">
        <v>1883</v>
      </c>
      <c r="G2731" s="10" t="s">
        <v>68</v>
      </c>
      <c r="H2731" s="10"/>
      <c r="I2731" s="10">
        <v>1700</v>
      </c>
      <c r="J2731" s="10" t="s">
        <v>17</v>
      </c>
      <c r="K2731" s="10"/>
      <c r="L2731" s="10" t="s">
        <v>18</v>
      </c>
      <c r="M2731" s="11">
        <v>1</v>
      </c>
      <c r="N2731" s="10">
        <v>1</v>
      </c>
      <c r="O2731" s="12" t="s">
        <v>9184</v>
      </c>
      <c r="P2731" s="11">
        <f ca="1">IFERROR(__xludf.DUMMYFUNCTION("COUNTA(SPLIT(Q2731,"" ""))"),157)</f>
        <v>157</v>
      </c>
      <c r="Q2731" s="11">
        <v>3</v>
      </c>
      <c r="R2731" s="11">
        <f ca="1">IFERROR(__xludf.DUMMYFUNCTION("COUNTA(SPLIT($Q2731,CHAR(10),FALSE))"),2)</f>
        <v>2</v>
      </c>
      <c r="S2731" s="2">
        <v>-2.0145039159999998</v>
      </c>
      <c r="T2731" s="2">
        <v>0.51980327400000004</v>
      </c>
      <c r="U2731" s="2">
        <v>31.62</v>
      </c>
      <c r="V2731" s="2">
        <v>22.1</v>
      </c>
      <c r="W2731" s="2">
        <v>25.76</v>
      </c>
      <c r="X2731" s="2">
        <v>16</v>
      </c>
      <c r="Y2731" s="2">
        <v>10.130000000000001</v>
      </c>
      <c r="Z2731" s="2">
        <v>0.23710000000000001</v>
      </c>
      <c r="AA2731" s="2">
        <v>0.26039000000000001</v>
      </c>
      <c r="AB2731" s="2">
        <v>9.4627491999999993</v>
      </c>
    </row>
    <row r="2732" spans="1:28" x14ac:dyDescent="0.2">
      <c r="A2732" s="17">
        <v>4972</v>
      </c>
      <c r="B2732" s="5" t="s">
        <v>9185</v>
      </c>
      <c r="C2732" s="5" t="s">
        <v>9186</v>
      </c>
      <c r="D2732" s="5" t="s">
        <v>9131</v>
      </c>
      <c r="E2732" s="5" t="s">
        <v>9132</v>
      </c>
      <c r="F2732" s="10">
        <v>1883</v>
      </c>
      <c r="G2732" s="10" t="s">
        <v>68</v>
      </c>
      <c r="H2732" s="10"/>
      <c r="I2732" s="10">
        <v>1300</v>
      </c>
      <c r="J2732" s="10" t="s">
        <v>877</v>
      </c>
      <c r="K2732" s="10"/>
      <c r="L2732" s="10" t="s">
        <v>18</v>
      </c>
      <c r="M2732" s="11">
        <v>1</v>
      </c>
      <c r="N2732" s="10">
        <v>1</v>
      </c>
      <c r="O2732" s="12" t="s">
        <v>9187</v>
      </c>
      <c r="P2732" s="11">
        <f ca="1">IFERROR(__xludf.DUMMYFUNCTION("COUNTA(SPLIT(Q2732,"" ""))"),183)</f>
        <v>183</v>
      </c>
      <c r="Q2732" s="11">
        <v>7</v>
      </c>
      <c r="R2732" s="11">
        <f ca="1">IFERROR(__xludf.DUMMYFUNCTION("COUNTA(SPLIT($Q2732,CHAR(10),FALSE))"),1)</f>
        <v>1</v>
      </c>
      <c r="S2732" s="2">
        <v>-2.6615923979999998</v>
      </c>
      <c r="T2732" s="2">
        <v>0.54070531399999999</v>
      </c>
      <c r="U2732" s="2">
        <v>32.47</v>
      </c>
      <c r="V2732" s="2">
        <v>17.87</v>
      </c>
      <c r="W2732" s="2">
        <v>19.43</v>
      </c>
      <c r="X2732" s="2">
        <v>16</v>
      </c>
      <c r="Y2732" s="2">
        <v>11.38</v>
      </c>
      <c r="Z2732" s="2">
        <v>0.38655</v>
      </c>
      <c r="AA2732" s="2">
        <v>0.38368000000000002</v>
      </c>
      <c r="AB2732" s="2">
        <v>-2.157767475</v>
      </c>
    </row>
    <row r="2733" spans="1:28" x14ac:dyDescent="0.2">
      <c r="A2733" s="17">
        <v>4973</v>
      </c>
      <c r="B2733" s="5" t="s">
        <v>9188</v>
      </c>
      <c r="C2733" s="5" t="s">
        <v>9189</v>
      </c>
      <c r="D2733" s="5" t="s">
        <v>9166</v>
      </c>
      <c r="E2733" s="5" t="s">
        <v>9167</v>
      </c>
      <c r="F2733" s="10">
        <v>1883</v>
      </c>
      <c r="G2733" s="10" t="s">
        <v>68</v>
      </c>
      <c r="H2733" s="10"/>
      <c r="I2733" s="10">
        <v>1100</v>
      </c>
      <c r="J2733" s="10" t="s">
        <v>51</v>
      </c>
      <c r="K2733" s="10"/>
      <c r="L2733" s="10" t="s">
        <v>18</v>
      </c>
      <c r="M2733" s="11">
        <v>1</v>
      </c>
      <c r="N2733" s="10">
        <v>1</v>
      </c>
      <c r="O2733" s="12" t="s">
        <v>9190</v>
      </c>
      <c r="P2733" s="11">
        <f ca="1">IFERROR(__xludf.DUMMYFUNCTION("COUNTA(SPLIT(Q2733,"" ""))"),169)</f>
        <v>169</v>
      </c>
      <c r="Q2733" s="11">
        <v>10</v>
      </c>
      <c r="R2733" s="11">
        <f ca="1">IFERROR(__xludf.DUMMYFUNCTION("COUNTA(SPLIT($Q2733,CHAR(10),FALSE))"),5)</f>
        <v>5</v>
      </c>
      <c r="S2733" s="2">
        <v>-2.4875248999999999</v>
      </c>
      <c r="T2733" s="2">
        <v>0.48445399700000003</v>
      </c>
      <c r="U2733" s="2">
        <v>58.22</v>
      </c>
      <c r="V2733" s="2">
        <v>9.44</v>
      </c>
      <c r="W2733" s="2">
        <v>9.06</v>
      </c>
      <c r="X2733" s="2">
        <v>11</v>
      </c>
      <c r="Y2733" s="2">
        <v>8.9700000000000006</v>
      </c>
      <c r="Z2733" s="2">
        <v>0.26582</v>
      </c>
      <c r="AA2733" s="2">
        <v>0.26745999999999998</v>
      </c>
      <c r="AB2733" s="2">
        <v>9.2705112310000004</v>
      </c>
    </row>
    <row r="2734" spans="1:28" x14ac:dyDescent="0.2">
      <c r="A2734" s="17">
        <v>4975</v>
      </c>
      <c r="B2734" s="5" t="s">
        <v>9191</v>
      </c>
      <c r="C2734" s="5" t="s">
        <v>9192</v>
      </c>
      <c r="D2734" s="5"/>
      <c r="E2734" s="5" t="s">
        <v>9193</v>
      </c>
      <c r="F2734" s="10">
        <v>1883</v>
      </c>
      <c r="G2734" s="10" t="s">
        <v>16</v>
      </c>
      <c r="H2734" s="10"/>
      <c r="I2734" s="10">
        <v>700</v>
      </c>
      <c r="J2734" s="10" t="s">
        <v>17</v>
      </c>
      <c r="K2734" s="10"/>
      <c r="L2734" s="10" t="s">
        <v>18</v>
      </c>
      <c r="M2734" s="11">
        <v>1</v>
      </c>
      <c r="N2734" s="10">
        <v>1</v>
      </c>
      <c r="O2734" s="12" t="s">
        <v>9194</v>
      </c>
      <c r="P2734" s="11">
        <f ca="1">IFERROR(__xludf.DUMMYFUNCTION("COUNTA(SPLIT(Q2734,"" ""))"),155)</f>
        <v>155</v>
      </c>
      <c r="Q2734" s="11">
        <v>12</v>
      </c>
      <c r="R2734" s="11">
        <f ca="1">IFERROR(__xludf.DUMMYFUNCTION("COUNTA(SPLIT($Q2734,CHAR(10),FALSE))"),3)</f>
        <v>3</v>
      </c>
      <c r="S2734" s="2">
        <v>5.7879584999999997E-2</v>
      </c>
      <c r="T2734" s="2">
        <v>0.518709474</v>
      </c>
      <c r="U2734" s="2">
        <v>76.7</v>
      </c>
      <c r="V2734" s="2">
        <v>5.58</v>
      </c>
      <c r="W2734" s="2">
        <v>5.07</v>
      </c>
      <c r="X2734" s="2">
        <v>9</v>
      </c>
      <c r="Y2734" s="2">
        <v>5.74</v>
      </c>
      <c r="Z2734" s="2">
        <v>8.992E-2</v>
      </c>
      <c r="AA2734" s="2">
        <v>0.10383000000000001</v>
      </c>
      <c r="AB2734" s="2">
        <v>19.609795099999999</v>
      </c>
    </row>
    <row r="2735" spans="1:28" x14ac:dyDescent="0.2">
      <c r="A2735" s="17">
        <v>4977</v>
      </c>
      <c r="B2735" s="5" t="s">
        <v>9195</v>
      </c>
      <c r="C2735" s="5" t="s">
        <v>9196</v>
      </c>
      <c r="D2735" s="5" t="s">
        <v>9107</v>
      </c>
      <c r="E2735" s="5" t="s">
        <v>9108</v>
      </c>
      <c r="F2735" s="10">
        <v>1883</v>
      </c>
      <c r="G2735" s="10" t="s">
        <v>68</v>
      </c>
      <c r="H2735" s="10"/>
      <c r="I2735" s="10">
        <v>1500</v>
      </c>
      <c r="J2735" s="10" t="s">
        <v>51</v>
      </c>
      <c r="K2735" s="10"/>
      <c r="L2735" s="10" t="s">
        <v>18</v>
      </c>
      <c r="M2735" s="11">
        <v>1</v>
      </c>
      <c r="N2735" s="10">
        <v>1</v>
      </c>
      <c r="O2735" s="12" t="s">
        <v>9197</v>
      </c>
      <c r="P2735" s="11">
        <f ca="1">IFERROR(__xludf.DUMMYFUNCTION("COUNTA(SPLIT(Q2735,"" ""))"),152)</f>
        <v>152</v>
      </c>
      <c r="Q2735" s="11">
        <v>5</v>
      </c>
      <c r="R2735" s="11">
        <f ca="1">IFERROR(__xludf.DUMMYFUNCTION("COUNTA(SPLIT($Q2735,CHAR(10),FALSE))"),2)</f>
        <v>2</v>
      </c>
      <c r="S2735" s="2">
        <v>-2.3600451410000001</v>
      </c>
      <c r="T2735" s="2">
        <v>0.50831165899999997</v>
      </c>
      <c r="U2735" s="2">
        <v>27.03</v>
      </c>
      <c r="V2735" s="2">
        <v>17.09</v>
      </c>
      <c r="W2735" s="2">
        <v>18.37</v>
      </c>
      <c r="X2735" s="2">
        <v>17</v>
      </c>
      <c r="Y2735" s="2">
        <v>10.62</v>
      </c>
      <c r="Z2735" s="2">
        <v>0.30044999999999999</v>
      </c>
      <c r="AA2735" s="2">
        <v>0.31219000000000002</v>
      </c>
      <c r="AB2735" s="2">
        <v>1.937055159</v>
      </c>
    </row>
    <row r="2736" spans="1:28" x14ac:dyDescent="0.2">
      <c r="A2736" s="17">
        <v>4978</v>
      </c>
      <c r="B2736" s="5" t="s">
        <v>9198</v>
      </c>
      <c r="C2736" s="5" t="s">
        <v>9199</v>
      </c>
      <c r="D2736" s="5" t="s">
        <v>9131</v>
      </c>
      <c r="E2736" s="5" t="s">
        <v>9132</v>
      </c>
      <c r="F2736" s="10">
        <v>1883</v>
      </c>
      <c r="G2736" s="10" t="s">
        <v>68</v>
      </c>
      <c r="H2736" s="10"/>
      <c r="I2736" s="10">
        <v>1500</v>
      </c>
      <c r="J2736" s="10" t="s">
        <v>17</v>
      </c>
      <c r="K2736" s="10"/>
      <c r="L2736" s="10" t="s">
        <v>18</v>
      </c>
      <c r="M2736" s="11">
        <v>1</v>
      </c>
      <c r="N2736" s="10">
        <v>1</v>
      </c>
      <c r="O2736" s="12" t="s">
        <v>9200</v>
      </c>
      <c r="P2736" s="11">
        <f ca="1">IFERROR(__xludf.DUMMYFUNCTION("COUNTA(SPLIT(Q2736,"" ""))"),158)</f>
        <v>158</v>
      </c>
      <c r="Q2736" s="11">
        <v>5</v>
      </c>
      <c r="R2736" s="11">
        <f ca="1">IFERROR(__xludf.DUMMYFUNCTION("COUNTA(SPLIT($Q2736,CHAR(10),FALSE))"),2)</f>
        <v>2</v>
      </c>
      <c r="S2736" s="2">
        <v>-2.3836890419999999</v>
      </c>
      <c r="T2736" s="2">
        <v>0.47728236600000001</v>
      </c>
      <c r="U2736" s="2">
        <v>50.63</v>
      </c>
      <c r="V2736" s="2">
        <v>14.15</v>
      </c>
      <c r="W2736" s="2">
        <v>15.91</v>
      </c>
      <c r="X2736" s="2">
        <v>14</v>
      </c>
      <c r="Y2736" s="2">
        <v>8.9700000000000006</v>
      </c>
      <c r="Z2736" s="2">
        <v>0.25989000000000001</v>
      </c>
      <c r="AA2736" s="2">
        <v>0.27842</v>
      </c>
      <c r="AB2736" s="2">
        <v>6.0658412110000004</v>
      </c>
    </row>
    <row r="2737" spans="1:28" x14ac:dyDescent="0.2">
      <c r="A2737" s="17">
        <v>4979</v>
      </c>
      <c r="B2737" s="5" t="s">
        <v>9201</v>
      </c>
      <c r="C2737" s="5" t="s">
        <v>9202</v>
      </c>
      <c r="D2737" s="5" t="s">
        <v>9166</v>
      </c>
      <c r="E2737" s="5" t="s">
        <v>9167</v>
      </c>
      <c r="F2737" s="10">
        <v>1883</v>
      </c>
      <c r="G2737" s="10" t="s">
        <v>68</v>
      </c>
      <c r="H2737" s="10"/>
      <c r="I2737" s="10">
        <v>1300</v>
      </c>
      <c r="J2737" s="10" t="s">
        <v>51</v>
      </c>
      <c r="K2737" s="10"/>
      <c r="L2737" s="10" t="s">
        <v>18</v>
      </c>
      <c r="M2737" s="11">
        <v>1</v>
      </c>
      <c r="N2737" s="10">
        <v>1</v>
      </c>
      <c r="O2737" s="12" t="s">
        <v>9203</v>
      </c>
      <c r="P2737" s="11">
        <f ca="1">IFERROR(__xludf.DUMMYFUNCTION("COUNTA(SPLIT(Q2737,"" ""))"),165)</f>
        <v>165</v>
      </c>
      <c r="Q2737" s="11">
        <v>7</v>
      </c>
      <c r="R2737" s="11">
        <f ca="1">IFERROR(__xludf.DUMMYFUNCTION("COUNTA(SPLIT($Q2737,CHAR(10),FALSE))"),1)</f>
        <v>1</v>
      </c>
      <c r="S2737" s="2">
        <v>-1.763133268</v>
      </c>
      <c r="T2737" s="2">
        <v>0.500522731</v>
      </c>
      <c r="U2737" s="2">
        <v>59.86</v>
      </c>
      <c r="V2737" s="2">
        <v>10.77</v>
      </c>
      <c r="W2737" s="2">
        <v>10.91</v>
      </c>
      <c r="X2737" s="2">
        <v>12</v>
      </c>
      <c r="Y2737" s="2">
        <v>8.44</v>
      </c>
      <c r="Z2737" s="2">
        <v>0.13797999999999999</v>
      </c>
      <c r="AA2737" s="2">
        <v>0.15479000000000001</v>
      </c>
      <c r="AB2737" s="2">
        <v>12.778620180000001</v>
      </c>
    </row>
    <row r="2738" spans="1:28" x14ac:dyDescent="0.2">
      <c r="A2738" s="17">
        <v>4980</v>
      </c>
      <c r="B2738" s="5" t="s">
        <v>9204</v>
      </c>
      <c r="C2738" s="5" t="s">
        <v>9205</v>
      </c>
      <c r="D2738" s="5" t="s">
        <v>9166</v>
      </c>
      <c r="E2738" s="5" t="s">
        <v>9167</v>
      </c>
      <c r="F2738" s="10">
        <v>1883</v>
      </c>
      <c r="G2738" s="10" t="s">
        <v>68</v>
      </c>
      <c r="H2738" s="10"/>
      <c r="I2738" s="10">
        <v>700</v>
      </c>
      <c r="J2738" s="10" t="s">
        <v>17</v>
      </c>
      <c r="K2738" s="10"/>
      <c r="L2738" s="10" t="s">
        <v>18</v>
      </c>
      <c r="M2738" s="11">
        <v>1</v>
      </c>
      <c r="N2738" s="10">
        <v>1</v>
      </c>
      <c r="O2738" s="12" t="s">
        <v>9206</v>
      </c>
      <c r="P2738" s="11">
        <f ca="1">IFERROR(__xludf.DUMMYFUNCTION("COUNTA(SPLIT(Q2738,"" ""))"),196)</f>
        <v>196</v>
      </c>
      <c r="Q2738" s="11">
        <v>8</v>
      </c>
      <c r="R2738" s="11">
        <f ca="1">IFERROR(__xludf.DUMMYFUNCTION("COUNTA(SPLIT($Q2738,CHAR(10),FALSE))"),3)</f>
        <v>3</v>
      </c>
      <c r="S2738" s="2">
        <v>-1.480732779</v>
      </c>
      <c r="T2738" s="2">
        <v>0.46217913300000002</v>
      </c>
      <c r="U2738" s="2">
        <v>60.22</v>
      </c>
      <c r="V2738" s="2">
        <v>11.92</v>
      </c>
      <c r="W2738" s="2">
        <v>12.76</v>
      </c>
      <c r="X2738" s="2">
        <v>10</v>
      </c>
      <c r="Y2738" s="2">
        <v>8.6999999999999993</v>
      </c>
      <c r="Z2738" s="2">
        <v>0.10256</v>
      </c>
      <c r="AA2738" s="2">
        <v>6.5339999999999995E-2</v>
      </c>
      <c r="AB2738" s="2">
        <v>15.351359970000001</v>
      </c>
    </row>
    <row r="2739" spans="1:28" x14ac:dyDescent="0.2">
      <c r="A2739" s="17">
        <v>4981</v>
      </c>
      <c r="B2739" s="5" t="s">
        <v>9207</v>
      </c>
      <c r="C2739" s="5" t="s">
        <v>9208</v>
      </c>
      <c r="D2739" s="5" t="s">
        <v>9107</v>
      </c>
      <c r="E2739" s="5" t="s">
        <v>9108</v>
      </c>
      <c r="F2739" s="10">
        <v>1883</v>
      </c>
      <c r="G2739" s="10" t="s">
        <v>68</v>
      </c>
      <c r="H2739" s="10"/>
      <c r="I2739" s="10">
        <v>1100</v>
      </c>
      <c r="J2739" s="10" t="s">
        <v>17</v>
      </c>
      <c r="K2739" s="10"/>
      <c r="L2739" s="10" t="s">
        <v>18</v>
      </c>
      <c r="M2739" s="11">
        <v>1</v>
      </c>
      <c r="N2739" s="10">
        <v>1</v>
      </c>
      <c r="O2739" s="12" t="s">
        <v>9209</v>
      </c>
      <c r="P2739" s="11">
        <f ca="1">IFERROR(__xludf.DUMMYFUNCTION("COUNTA(SPLIT(Q2739,"" ""))"),144)</f>
        <v>144</v>
      </c>
      <c r="Q2739" s="11">
        <v>10</v>
      </c>
      <c r="R2739" s="11">
        <f ca="1">IFERROR(__xludf.DUMMYFUNCTION("COUNTA(SPLIT($Q2739,CHAR(10),FALSE))"),4)</f>
        <v>4</v>
      </c>
      <c r="S2739" s="2">
        <v>-2.0617639479999998</v>
      </c>
      <c r="T2739" s="2">
        <v>0.47620364799999998</v>
      </c>
      <c r="U2739" s="2">
        <v>39.340000000000003</v>
      </c>
      <c r="V2739" s="2">
        <v>12.24</v>
      </c>
      <c r="W2739" s="2">
        <v>12.65</v>
      </c>
      <c r="X2739" s="2">
        <v>13</v>
      </c>
      <c r="Y2739" s="2">
        <v>10.119999999999999</v>
      </c>
      <c r="Z2739" s="2">
        <v>0.19255</v>
      </c>
      <c r="AA2739" s="2">
        <v>0.20333999999999999</v>
      </c>
      <c r="AB2739" s="2">
        <v>3.2823053619999998</v>
      </c>
    </row>
    <row r="2740" spans="1:28" x14ac:dyDescent="0.2">
      <c r="A2740" s="17">
        <v>4982</v>
      </c>
      <c r="B2740" s="5" t="s">
        <v>9210</v>
      </c>
      <c r="C2740" s="5" t="s">
        <v>9211</v>
      </c>
      <c r="D2740" s="5" t="s">
        <v>9166</v>
      </c>
      <c r="E2740" s="5" t="s">
        <v>9167</v>
      </c>
      <c r="F2740" s="10">
        <v>1883</v>
      </c>
      <c r="G2740" s="10" t="s">
        <v>68</v>
      </c>
      <c r="H2740" s="10"/>
      <c r="I2740" s="10">
        <v>1300</v>
      </c>
      <c r="J2740" s="10" t="s">
        <v>51</v>
      </c>
      <c r="K2740" s="10"/>
      <c r="L2740" s="10" t="s">
        <v>18</v>
      </c>
      <c r="M2740" s="11">
        <v>1</v>
      </c>
      <c r="N2740" s="10">
        <v>1</v>
      </c>
      <c r="O2740" s="12" t="s">
        <v>9212</v>
      </c>
      <c r="P2740" s="11">
        <f ca="1">IFERROR(__xludf.DUMMYFUNCTION("COUNTA(SPLIT(Q2740,"" ""))"),157)</f>
        <v>157</v>
      </c>
      <c r="Q2740" s="11">
        <v>7</v>
      </c>
      <c r="R2740" s="11">
        <f ca="1">IFERROR(__xludf.DUMMYFUNCTION("COUNTA(SPLIT($Q2740,CHAR(10),FALSE))"),2)</f>
        <v>2</v>
      </c>
      <c r="S2740" s="2">
        <v>-1.666457149</v>
      </c>
      <c r="T2740" s="2">
        <v>0.50272779099999998</v>
      </c>
      <c r="U2740" s="2">
        <v>66.66</v>
      </c>
      <c r="V2740" s="2">
        <v>9.57</v>
      </c>
      <c r="W2740" s="2">
        <v>10.46</v>
      </c>
      <c r="X2740" s="2">
        <v>9</v>
      </c>
      <c r="Y2740" s="2">
        <v>8.15</v>
      </c>
      <c r="Z2740" s="2">
        <v>0.10417</v>
      </c>
      <c r="AA2740" s="2">
        <v>0.11362</v>
      </c>
      <c r="AB2740" s="2">
        <v>7.9002541549999998</v>
      </c>
    </row>
    <row r="2741" spans="1:28" x14ac:dyDescent="0.2">
      <c r="A2741" s="17">
        <v>4984</v>
      </c>
      <c r="B2741" s="5" t="s">
        <v>9213</v>
      </c>
      <c r="C2741" s="5" t="s">
        <v>9214</v>
      </c>
      <c r="D2741" s="5" t="s">
        <v>9131</v>
      </c>
      <c r="E2741" s="5" t="s">
        <v>9132</v>
      </c>
      <c r="F2741" s="10">
        <v>1883</v>
      </c>
      <c r="G2741" s="10" t="s">
        <v>68</v>
      </c>
      <c r="H2741" s="10"/>
      <c r="I2741" s="10">
        <v>1500</v>
      </c>
      <c r="J2741" s="10" t="s">
        <v>51</v>
      </c>
      <c r="K2741" s="10"/>
      <c r="L2741" s="10" t="s">
        <v>18</v>
      </c>
      <c r="M2741" s="11">
        <v>1</v>
      </c>
      <c r="N2741" s="10">
        <v>1</v>
      </c>
      <c r="O2741" s="12" t="s">
        <v>9215</v>
      </c>
      <c r="P2741" s="11">
        <f ca="1">IFERROR(__xludf.DUMMYFUNCTION("COUNTA(SPLIT(Q2741,"" ""))"),178)</f>
        <v>178</v>
      </c>
      <c r="Q2741" s="11">
        <v>6</v>
      </c>
      <c r="R2741" s="11">
        <f ca="1">IFERROR(__xludf.DUMMYFUNCTION("COUNTA(SPLIT($Q2741,CHAR(10),FALSE))"),2)</f>
        <v>2</v>
      </c>
      <c r="S2741" s="2">
        <v>-1.868603212</v>
      </c>
      <c r="T2741" s="2">
        <v>0.47308640600000001</v>
      </c>
      <c r="U2741" s="2">
        <v>42.8</v>
      </c>
      <c r="V2741" s="2">
        <v>14.7</v>
      </c>
      <c r="W2741" s="2">
        <v>16.5</v>
      </c>
      <c r="X2741" s="2">
        <v>15</v>
      </c>
      <c r="Y2741" s="2">
        <v>9.17</v>
      </c>
      <c r="Z2741" s="2">
        <v>0.27249000000000001</v>
      </c>
      <c r="AA2741" s="2">
        <v>0.27404000000000001</v>
      </c>
      <c r="AB2741" s="2">
        <v>2.421875022</v>
      </c>
    </row>
    <row r="2742" spans="1:28" x14ac:dyDescent="0.2">
      <c r="A2742" s="17">
        <v>4985</v>
      </c>
      <c r="B2742" s="5" t="s">
        <v>9216</v>
      </c>
      <c r="C2742" s="5" t="s">
        <v>9217</v>
      </c>
      <c r="D2742" s="5" t="s">
        <v>9131</v>
      </c>
      <c r="E2742" s="5" t="s">
        <v>9218</v>
      </c>
      <c r="F2742" s="10">
        <v>1883</v>
      </c>
      <c r="G2742" s="10" t="s">
        <v>68</v>
      </c>
      <c r="H2742" s="10"/>
      <c r="I2742" s="10">
        <v>1300</v>
      </c>
      <c r="J2742" s="10" t="s">
        <v>17</v>
      </c>
      <c r="K2742" s="10"/>
      <c r="L2742" s="10" t="s">
        <v>18</v>
      </c>
      <c r="M2742" s="11">
        <v>1</v>
      </c>
      <c r="N2742" s="10">
        <v>1</v>
      </c>
      <c r="O2742" s="12" t="s">
        <v>9219</v>
      </c>
      <c r="P2742" s="11">
        <f ca="1">IFERROR(__xludf.DUMMYFUNCTION("COUNTA(SPLIT(Q2742,"" ""))"),183)</f>
        <v>183</v>
      </c>
      <c r="Q2742" s="11">
        <v>8</v>
      </c>
      <c r="R2742" s="11">
        <f ca="1">IFERROR(__xludf.DUMMYFUNCTION("COUNTA(SPLIT($Q2742,CHAR(10),FALSE))"),2)</f>
        <v>2</v>
      </c>
      <c r="S2742" s="2">
        <v>-1.7390635679999999</v>
      </c>
      <c r="T2742" s="2">
        <v>0.47233171400000001</v>
      </c>
      <c r="U2742" s="2">
        <v>61.65</v>
      </c>
      <c r="V2742" s="2">
        <v>10.37</v>
      </c>
      <c r="W2742" s="2">
        <v>10.82</v>
      </c>
      <c r="X2742" s="2">
        <v>12</v>
      </c>
      <c r="Y2742" s="2">
        <v>7.95</v>
      </c>
      <c r="Z2742" s="2">
        <v>0.17763999999999999</v>
      </c>
      <c r="AA2742" s="2">
        <v>0.18632000000000001</v>
      </c>
      <c r="AB2742" s="2">
        <v>14.81171438</v>
      </c>
    </row>
    <row r="2743" spans="1:28" x14ac:dyDescent="0.2">
      <c r="A2743" s="17">
        <v>4986</v>
      </c>
      <c r="B2743" s="5" t="s">
        <v>9220</v>
      </c>
      <c r="C2743" s="5" t="s">
        <v>9221</v>
      </c>
      <c r="D2743" s="5" t="s">
        <v>9166</v>
      </c>
      <c r="E2743" s="5" t="s">
        <v>9167</v>
      </c>
      <c r="F2743" s="10">
        <v>1883</v>
      </c>
      <c r="G2743" s="10" t="s">
        <v>68</v>
      </c>
      <c r="H2743" s="10"/>
      <c r="I2743" s="10">
        <v>1300</v>
      </c>
      <c r="J2743" s="10" t="s">
        <v>17</v>
      </c>
      <c r="K2743" s="10"/>
      <c r="L2743" s="10" t="s">
        <v>22</v>
      </c>
      <c r="M2743" s="11">
        <v>2</v>
      </c>
      <c r="N2743" s="10">
        <v>1.5</v>
      </c>
      <c r="O2743" s="12" t="s">
        <v>9222</v>
      </c>
      <c r="P2743" s="11">
        <f ca="1">IFERROR(__xludf.DUMMYFUNCTION("COUNTA(SPLIT(Q2743,"" ""))"),194)</f>
        <v>194</v>
      </c>
      <c r="Q2743" s="11">
        <v>9</v>
      </c>
      <c r="R2743" s="11">
        <f ca="1">IFERROR(__xludf.DUMMYFUNCTION("COUNTA(SPLIT($Q2743,CHAR(10),FALSE))"),3)</f>
        <v>3</v>
      </c>
      <c r="S2743" s="2">
        <v>-2.0436302400000002</v>
      </c>
      <c r="T2743" s="2">
        <v>0.488030729</v>
      </c>
      <c r="U2743" s="2">
        <v>41</v>
      </c>
      <c r="V2743" s="2">
        <v>12.95</v>
      </c>
      <c r="W2743" s="2">
        <v>13.46</v>
      </c>
      <c r="X2743" s="2">
        <v>16</v>
      </c>
      <c r="Y2743" s="2">
        <v>9.8699999999999992</v>
      </c>
      <c r="Z2743" s="2">
        <v>0.34400999999999998</v>
      </c>
      <c r="AA2743" s="2">
        <v>0.32277</v>
      </c>
      <c r="AB2743" s="2">
        <v>8.1003883989999999</v>
      </c>
    </row>
    <row r="2744" spans="1:28" x14ac:dyDescent="0.2">
      <c r="A2744" s="17">
        <v>4987</v>
      </c>
      <c r="B2744" s="5" t="s">
        <v>9223</v>
      </c>
      <c r="C2744" s="5" t="s">
        <v>9224</v>
      </c>
      <c r="D2744" s="5" t="s">
        <v>9225</v>
      </c>
      <c r="E2744" s="5" t="s">
        <v>9226</v>
      </c>
      <c r="F2744" s="10">
        <v>1883</v>
      </c>
      <c r="G2744" s="10" t="s">
        <v>68</v>
      </c>
      <c r="H2744" s="10"/>
      <c r="I2744" s="10">
        <v>1500</v>
      </c>
      <c r="J2744" s="10" t="s">
        <v>17</v>
      </c>
      <c r="K2744" s="10"/>
      <c r="L2744" s="10" t="s">
        <v>18</v>
      </c>
      <c r="M2744" s="11">
        <v>1</v>
      </c>
      <c r="N2744" s="10">
        <v>1</v>
      </c>
      <c r="O2744" s="12" t="s">
        <v>9227</v>
      </c>
      <c r="P2744" s="11">
        <f ca="1">IFERROR(__xludf.DUMMYFUNCTION("COUNTA(SPLIT(Q2744,"" ""))"),166)</f>
        <v>166</v>
      </c>
      <c r="Q2744" s="11">
        <v>5</v>
      </c>
      <c r="R2744" s="11">
        <f ca="1">IFERROR(__xludf.DUMMYFUNCTION("COUNTA(SPLIT($Q2744,CHAR(10),FALSE))"),2)</f>
        <v>2</v>
      </c>
      <c r="S2744" s="2">
        <v>-1.796513056</v>
      </c>
      <c r="T2744" s="2">
        <v>0.47118289499999999</v>
      </c>
      <c r="U2744" s="2">
        <v>51.87</v>
      </c>
      <c r="V2744" s="2">
        <v>14.37</v>
      </c>
      <c r="W2744" s="2">
        <v>16.68</v>
      </c>
      <c r="X2744" s="2">
        <v>14</v>
      </c>
      <c r="Y2744" s="2">
        <v>8.1199999999999992</v>
      </c>
      <c r="Z2744" s="2">
        <v>0.19921</v>
      </c>
      <c r="AA2744" s="2">
        <v>0.20222999999999999</v>
      </c>
      <c r="AB2744" s="2">
        <v>9.9231736819999998</v>
      </c>
    </row>
    <row r="2745" spans="1:28" x14ac:dyDescent="0.2">
      <c r="A2745" s="17">
        <v>4988</v>
      </c>
      <c r="B2745" s="5" t="s">
        <v>9228</v>
      </c>
      <c r="C2745" s="5" t="s">
        <v>9229</v>
      </c>
      <c r="D2745" s="5" t="s">
        <v>9131</v>
      </c>
      <c r="E2745" s="5" t="s">
        <v>9132</v>
      </c>
      <c r="F2745" s="10">
        <v>1883</v>
      </c>
      <c r="G2745" s="10" t="s">
        <v>68</v>
      </c>
      <c r="H2745" s="10"/>
      <c r="I2745" s="10">
        <v>1500</v>
      </c>
      <c r="J2745" s="10" t="s">
        <v>17</v>
      </c>
      <c r="K2745" s="10"/>
      <c r="L2745" s="10" t="s">
        <v>18</v>
      </c>
      <c r="M2745" s="11">
        <v>1</v>
      </c>
      <c r="N2745" s="10">
        <v>1</v>
      </c>
      <c r="O2745" s="12" t="s">
        <v>9230</v>
      </c>
      <c r="P2745" s="11">
        <f ca="1">IFERROR(__xludf.DUMMYFUNCTION("COUNTA(SPLIT(Q2745,"" ""))"),184)</f>
        <v>184</v>
      </c>
      <c r="Q2745" s="11">
        <v>5</v>
      </c>
      <c r="R2745" s="11">
        <f ca="1">IFERROR(__xludf.DUMMYFUNCTION("COUNTA(SPLIT($Q2745,CHAR(10),FALSE))"),2)</f>
        <v>2</v>
      </c>
      <c r="S2745" s="2">
        <v>-1.6007012410000001</v>
      </c>
      <c r="T2745" s="2">
        <v>0.46135401599999998</v>
      </c>
      <c r="U2745" s="2">
        <v>34.83</v>
      </c>
      <c r="V2745" s="2">
        <v>17.59</v>
      </c>
      <c r="W2745" s="2">
        <v>19.79</v>
      </c>
      <c r="X2745" s="2">
        <v>17</v>
      </c>
      <c r="Y2745" s="2">
        <v>9.31</v>
      </c>
      <c r="Z2745" s="2">
        <v>0.18076</v>
      </c>
      <c r="AA2745" s="2">
        <v>0.18076</v>
      </c>
      <c r="AB2745" s="2">
        <v>4.7596919739999999</v>
      </c>
    </row>
    <row r="2746" spans="1:28" x14ac:dyDescent="0.2">
      <c r="A2746" s="17">
        <v>4989</v>
      </c>
      <c r="B2746" s="5" t="s">
        <v>9231</v>
      </c>
      <c r="C2746" s="5" t="s">
        <v>9232</v>
      </c>
      <c r="D2746" s="5" t="s">
        <v>9171</v>
      </c>
      <c r="E2746" s="5" t="s">
        <v>9167</v>
      </c>
      <c r="F2746" s="10">
        <v>1883</v>
      </c>
      <c r="G2746" s="10" t="s">
        <v>68</v>
      </c>
      <c r="H2746" s="10"/>
      <c r="I2746" s="10">
        <v>1300</v>
      </c>
      <c r="J2746" s="10" t="s">
        <v>17</v>
      </c>
      <c r="K2746" s="10"/>
      <c r="L2746" s="10" t="s">
        <v>18</v>
      </c>
      <c r="M2746" s="11">
        <v>1</v>
      </c>
      <c r="N2746" s="10">
        <v>1</v>
      </c>
      <c r="O2746" s="12" t="s">
        <v>9233</v>
      </c>
      <c r="P2746" s="11">
        <f ca="1">IFERROR(__xludf.DUMMYFUNCTION("COUNTA(SPLIT(Q2746,"" ""))"),187)</f>
        <v>187</v>
      </c>
      <c r="Q2746" s="11">
        <v>7</v>
      </c>
      <c r="R2746" s="11">
        <f ca="1">IFERROR(__xludf.DUMMYFUNCTION("COUNTA(SPLIT($Q2746,CHAR(10),FALSE))"),1)</f>
        <v>1</v>
      </c>
      <c r="S2746" s="2">
        <v>-3.3262677620000001</v>
      </c>
      <c r="T2746" s="2">
        <v>0.57995092699999995</v>
      </c>
      <c r="U2746" s="2">
        <v>53.58</v>
      </c>
      <c r="V2746" s="2">
        <v>12.46</v>
      </c>
      <c r="W2746" s="2">
        <v>13.51</v>
      </c>
      <c r="X2746" s="2">
        <v>14</v>
      </c>
      <c r="Y2746" s="2">
        <v>8.58</v>
      </c>
      <c r="Z2746" s="2">
        <v>0.33673999999999998</v>
      </c>
      <c r="AA2746" s="2">
        <v>0.32827000000000001</v>
      </c>
      <c r="AB2746" s="2">
        <v>7.478514315</v>
      </c>
    </row>
    <row r="2747" spans="1:28" x14ac:dyDescent="0.2">
      <c r="A2747" s="17">
        <v>4990</v>
      </c>
      <c r="B2747" s="5" t="s">
        <v>9234</v>
      </c>
      <c r="C2747" s="5" t="s">
        <v>9235</v>
      </c>
      <c r="D2747" s="5" t="s">
        <v>9131</v>
      </c>
      <c r="E2747" s="5" t="s">
        <v>9132</v>
      </c>
      <c r="F2747" s="10">
        <v>1883</v>
      </c>
      <c r="G2747" s="10" t="s">
        <v>68</v>
      </c>
      <c r="H2747" s="10"/>
      <c r="I2747" s="10">
        <v>1300</v>
      </c>
      <c r="J2747" s="10" t="s">
        <v>17</v>
      </c>
      <c r="K2747" s="10"/>
      <c r="L2747" s="10" t="s">
        <v>18</v>
      </c>
      <c r="M2747" s="11">
        <v>1</v>
      </c>
      <c r="N2747" s="10">
        <v>1</v>
      </c>
      <c r="O2747" s="12" t="s">
        <v>9236</v>
      </c>
      <c r="P2747" s="11">
        <f ca="1">IFERROR(__xludf.DUMMYFUNCTION("COUNTA(SPLIT(Q2747,"" ""))"),159)</f>
        <v>159</v>
      </c>
      <c r="Q2747" s="11">
        <v>5</v>
      </c>
      <c r="R2747" s="11">
        <f ca="1">IFERROR(__xludf.DUMMYFUNCTION("COUNTA(SPLIT($Q2747,CHAR(10),FALSE))"),1)</f>
        <v>1</v>
      </c>
      <c r="S2747" s="2">
        <v>-1.4333560380000001</v>
      </c>
      <c r="T2747" s="2">
        <v>0.482612447</v>
      </c>
      <c r="U2747" s="2">
        <v>43.58</v>
      </c>
      <c r="V2747" s="2">
        <v>17.059999999999999</v>
      </c>
      <c r="W2747" s="2">
        <v>19.03</v>
      </c>
      <c r="X2747" s="2">
        <v>15</v>
      </c>
      <c r="Y2747" s="2">
        <v>8.09</v>
      </c>
      <c r="Z2747" s="2">
        <v>0.23968</v>
      </c>
      <c r="AA2747" s="2">
        <v>0.25908999999999999</v>
      </c>
      <c r="AB2747" s="2">
        <v>9.8811209590000004</v>
      </c>
    </row>
    <row r="2748" spans="1:28" x14ac:dyDescent="0.2">
      <c r="A2748" s="17">
        <v>4991</v>
      </c>
      <c r="B2748" s="5" t="s">
        <v>9237</v>
      </c>
      <c r="C2748" s="5" t="s">
        <v>9238</v>
      </c>
      <c r="D2748" s="5" t="s">
        <v>9166</v>
      </c>
      <c r="E2748" s="5" t="s">
        <v>9167</v>
      </c>
      <c r="F2748" s="10">
        <v>1883</v>
      </c>
      <c r="G2748" s="10" t="s">
        <v>68</v>
      </c>
      <c r="H2748" s="10"/>
      <c r="I2748" s="10">
        <v>1100</v>
      </c>
      <c r="J2748" s="10" t="s">
        <v>178</v>
      </c>
      <c r="K2748" s="10"/>
      <c r="L2748" s="10" t="s">
        <v>18</v>
      </c>
      <c r="M2748" s="11">
        <v>1</v>
      </c>
      <c r="N2748" s="10">
        <v>1</v>
      </c>
      <c r="O2748" s="12" t="s">
        <v>9239</v>
      </c>
      <c r="P2748" s="11">
        <f ca="1">IFERROR(__xludf.DUMMYFUNCTION("COUNTA(SPLIT(Q2748,"" ""))"),173)</f>
        <v>173</v>
      </c>
      <c r="Q2748" s="11">
        <v>8</v>
      </c>
      <c r="R2748" s="11">
        <f ca="1">IFERROR(__xludf.DUMMYFUNCTION("COUNTA(SPLIT($Q2748,CHAR(10),FALSE))"),2)</f>
        <v>2</v>
      </c>
      <c r="S2748" s="2">
        <v>-2.5999675689999999</v>
      </c>
      <c r="T2748" s="2">
        <v>0.55685123599999997</v>
      </c>
      <c r="U2748" s="2">
        <v>56.89</v>
      </c>
      <c r="V2748" s="2">
        <v>10.73</v>
      </c>
      <c r="W2748" s="2">
        <v>11.3</v>
      </c>
      <c r="X2748" s="2">
        <v>11</v>
      </c>
      <c r="Y2748" s="2">
        <v>8.89</v>
      </c>
      <c r="Z2748" s="2">
        <v>0.32035000000000002</v>
      </c>
      <c r="AA2748" s="2">
        <v>0.30780000000000002</v>
      </c>
      <c r="AB2748" s="2">
        <v>15.38348029</v>
      </c>
    </row>
    <row r="2749" spans="1:28" x14ac:dyDescent="0.2">
      <c r="A2749" s="17">
        <v>4992</v>
      </c>
      <c r="B2749" s="5" t="s">
        <v>4968</v>
      </c>
      <c r="C2749" s="5" t="s">
        <v>9240</v>
      </c>
      <c r="D2749" s="5" t="s">
        <v>4970</v>
      </c>
      <c r="E2749" s="5" t="s">
        <v>4971</v>
      </c>
      <c r="F2749" s="10">
        <v>1883</v>
      </c>
      <c r="G2749" s="10" t="s">
        <v>16</v>
      </c>
      <c r="H2749" s="10"/>
      <c r="I2749" s="10">
        <v>900</v>
      </c>
      <c r="J2749" s="10" t="s">
        <v>17</v>
      </c>
      <c r="K2749" s="10"/>
      <c r="L2749" s="10" t="s">
        <v>18</v>
      </c>
      <c r="M2749" s="11">
        <v>1</v>
      </c>
      <c r="N2749" s="10">
        <v>1</v>
      </c>
      <c r="O2749" s="12" t="s">
        <v>9241</v>
      </c>
      <c r="P2749" s="11">
        <f ca="1">IFERROR(__xludf.DUMMYFUNCTION("COUNTA(SPLIT(Q2749,"" ""))"),165)</f>
        <v>165</v>
      </c>
      <c r="Q2749" s="11">
        <v>11</v>
      </c>
      <c r="R2749" s="11">
        <f ca="1">IFERROR(__xludf.DUMMYFUNCTION("COUNTA(SPLIT($Q2749,CHAR(10),FALSE))"),2)</f>
        <v>2</v>
      </c>
      <c r="S2749" s="2">
        <v>-1.6612175490000001</v>
      </c>
      <c r="T2749" s="2">
        <v>0.503637683</v>
      </c>
      <c r="U2749" s="2">
        <v>74.91</v>
      </c>
      <c r="V2749" s="2">
        <v>6.58</v>
      </c>
      <c r="W2749" s="2">
        <v>6.84</v>
      </c>
      <c r="X2749" s="2">
        <v>9</v>
      </c>
      <c r="Y2749" s="2">
        <v>7.04</v>
      </c>
      <c r="Z2749" s="2">
        <v>0.11088000000000001</v>
      </c>
      <c r="AA2749" s="2">
        <v>0.12202</v>
      </c>
      <c r="AB2749" s="2">
        <v>18.68483436</v>
      </c>
    </row>
    <row r="2750" spans="1:28" x14ac:dyDescent="0.2">
      <c r="A2750" s="17">
        <v>4993</v>
      </c>
      <c r="B2750" s="5" t="s">
        <v>4968</v>
      </c>
      <c r="C2750" s="5" t="s">
        <v>9242</v>
      </c>
      <c r="D2750" s="5" t="s">
        <v>4970</v>
      </c>
      <c r="E2750" s="5" t="s">
        <v>4971</v>
      </c>
      <c r="F2750" s="10">
        <v>1883</v>
      </c>
      <c r="G2750" s="10" t="s">
        <v>16</v>
      </c>
      <c r="H2750" s="10"/>
      <c r="I2750" s="10">
        <v>1100</v>
      </c>
      <c r="J2750" s="10" t="s">
        <v>17</v>
      </c>
      <c r="K2750" s="10"/>
      <c r="L2750" s="10" t="s">
        <v>30</v>
      </c>
      <c r="M2750" s="11">
        <v>3</v>
      </c>
      <c r="N2750" s="10">
        <v>2</v>
      </c>
      <c r="O2750" s="12" t="s">
        <v>9243</v>
      </c>
      <c r="P2750" s="11">
        <f ca="1">IFERROR(__xludf.DUMMYFUNCTION("COUNTA(SPLIT(Q2750,"" ""))"),181)</f>
        <v>181</v>
      </c>
      <c r="Q2750" s="11">
        <v>7</v>
      </c>
      <c r="R2750" s="11">
        <f ca="1">IFERROR(__xludf.DUMMYFUNCTION("COUNTA(SPLIT($Q2750,CHAR(10),FALSE))"),3)</f>
        <v>3</v>
      </c>
      <c r="S2750" s="2">
        <v>-1.076314585</v>
      </c>
      <c r="T2750" s="2">
        <v>0.46939439999999999</v>
      </c>
      <c r="U2750" s="2">
        <v>54.56</v>
      </c>
      <c r="V2750" s="2">
        <v>12.14</v>
      </c>
      <c r="W2750" s="2">
        <v>13.92</v>
      </c>
      <c r="X2750" s="2">
        <v>13</v>
      </c>
      <c r="Y2750" s="2">
        <v>8.3000000000000007</v>
      </c>
      <c r="Z2750" s="2">
        <v>0.12501000000000001</v>
      </c>
      <c r="AA2750" s="2">
        <v>0.14144999999999999</v>
      </c>
      <c r="AB2750" s="2">
        <v>15.53343916</v>
      </c>
    </row>
    <row r="2751" spans="1:28" x14ac:dyDescent="0.2">
      <c r="A2751" s="17">
        <v>4995</v>
      </c>
      <c r="B2751" s="5" t="s">
        <v>9244</v>
      </c>
      <c r="C2751" s="5" t="s">
        <v>9245</v>
      </c>
      <c r="D2751" s="5" t="s">
        <v>9171</v>
      </c>
      <c r="E2751" s="5" t="s">
        <v>9167</v>
      </c>
      <c r="F2751" s="10">
        <v>1883</v>
      </c>
      <c r="G2751" s="10" t="s">
        <v>68</v>
      </c>
      <c r="H2751" s="10"/>
      <c r="I2751" s="10">
        <v>1100</v>
      </c>
      <c r="J2751" s="10" t="s">
        <v>17</v>
      </c>
      <c r="K2751" s="10"/>
      <c r="L2751" s="10" t="s">
        <v>18</v>
      </c>
      <c r="M2751" s="11">
        <v>1</v>
      </c>
      <c r="N2751" s="10">
        <v>1</v>
      </c>
      <c r="O2751" s="12" t="s">
        <v>9246</v>
      </c>
      <c r="P2751" s="11">
        <f ca="1">IFERROR(__xludf.DUMMYFUNCTION("COUNTA(SPLIT(Q2751,"" ""))"),193)</f>
        <v>193</v>
      </c>
      <c r="Q2751" s="11">
        <v>11</v>
      </c>
      <c r="R2751" s="11">
        <f ca="1">IFERROR(__xludf.DUMMYFUNCTION("COUNTA(SPLIT($Q2751,CHAR(10),FALSE))"),1)</f>
        <v>1</v>
      </c>
      <c r="S2751" s="2">
        <v>-3.4638807690000002</v>
      </c>
      <c r="T2751" s="2">
        <v>0.59389053800000002</v>
      </c>
      <c r="U2751" s="2">
        <v>63.59</v>
      </c>
      <c r="V2751" s="2">
        <v>9.2799999999999994</v>
      </c>
      <c r="W2751" s="2">
        <v>9.02</v>
      </c>
      <c r="X2751" s="2">
        <v>11</v>
      </c>
      <c r="Y2751" s="2">
        <v>7.9</v>
      </c>
      <c r="Z2751" s="2">
        <v>0.14424000000000001</v>
      </c>
      <c r="AA2751" s="2">
        <v>0.13386999999999999</v>
      </c>
      <c r="AB2751" s="2">
        <v>12.662119649999999</v>
      </c>
    </row>
    <row r="2752" spans="1:28" x14ac:dyDescent="0.2">
      <c r="A2752" s="17">
        <v>4997</v>
      </c>
      <c r="B2752" s="5" t="s">
        <v>9247</v>
      </c>
      <c r="C2752" s="5" t="s">
        <v>9248</v>
      </c>
      <c r="D2752" s="5" t="s">
        <v>9166</v>
      </c>
      <c r="E2752" s="5" t="s">
        <v>9167</v>
      </c>
      <c r="F2752" s="10">
        <v>1883</v>
      </c>
      <c r="G2752" s="10" t="s">
        <v>68</v>
      </c>
      <c r="H2752" s="10"/>
      <c r="I2752" s="10">
        <v>1100</v>
      </c>
      <c r="J2752" s="10" t="s">
        <v>17</v>
      </c>
      <c r="K2752" s="10"/>
      <c r="L2752" s="10" t="s">
        <v>18</v>
      </c>
      <c r="M2752" s="11">
        <v>1</v>
      </c>
      <c r="N2752" s="10">
        <v>1</v>
      </c>
      <c r="O2752" s="12" t="s">
        <v>9249</v>
      </c>
      <c r="P2752" s="11">
        <f ca="1">IFERROR(__xludf.DUMMYFUNCTION("COUNTA(SPLIT(Q2752,"" ""))"),184)</f>
        <v>184</v>
      </c>
      <c r="Q2752" s="11">
        <v>9</v>
      </c>
      <c r="R2752" s="11">
        <f ca="1">IFERROR(__xludf.DUMMYFUNCTION("COUNTA(SPLIT($Q2752,CHAR(10),FALSE))"),1)</f>
        <v>1</v>
      </c>
      <c r="S2752" s="2">
        <v>-2.3085463970000002</v>
      </c>
      <c r="T2752" s="2">
        <v>0.54256502399999995</v>
      </c>
      <c r="U2752" s="2">
        <v>67.92</v>
      </c>
      <c r="V2752" s="2">
        <v>8.86</v>
      </c>
      <c r="W2752" s="2">
        <v>9.44</v>
      </c>
      <c r="X2752" s="2">
        <v>10</v>
      </c>
      <c r="Y2752" s="2">
        <v>8.43</v>
      </c>
      <c r="Z2752" s="2">
        <v>0.10996</v>
      </c>
      <c r="AA2752" s="2">
        <v>9.7769999999999996E-2</v>
      </c>
      <c r="AB2752" s="2">
        <v>10.95540096</v>
      </c>
    </row>
    <row r="2753" spans="1:28" x14ac:dyDescent="0.2">
      <c r="A2753" s="17">
        <v>4998</v>
      </c>
      <c r="B2753" s="5" t="s">
        <v>9250</v>
      </c>
      <c r="C2753" s="5" t="s">
        <v>9251</v>
      </c>
      <c r="D2753" s="5" t="s">
        <v>9131</v>
      </c>
      <c r="E2753" s="5" t="s">
        <v>9132</v>
      </c>
      <c r="F2753" s="10">
        <v>1883</v>
      </c>
      <c r="G2753" s="10" t="s">
        <v>68</v>
      </c>
      <c r="H2753" s="10"/>
      <c r="I2753" s="10">
        <v>1100</v>
      </c>
      <c r="J2753" s="10" t="s">
        <v>17</v>
      </c>
      <c r="K2753" s="10"/>
      <c r="L2753" s="10" t="s">
        <v>30</v>
      </c>
      <c r="M2753" s="11">
        <v>3</v>
      </c>
      <c r="N2753" s="10">
        <v>2.5</v>
      </c>
      <c r="O2753" s="12" t="s">
        <v>9252</v>
      </c>
      <c r="P2753" s="11">
        <f ca="1">IFERROR(__xludf.DUMMYFUNCTION("COUNTA(SPLIT(Q2753,"" ""))"),197)</f>
        <v>197</v>
      </c>
      <c r="Q2753" s="11">
        <v>10</v>
      </c>
      <c r="R2753" s="11">
        <f ca="1">IFERROR(__xludf.DUMMYFUNCTION("COUNTA(SPLIT($Q2753,CHAR(10),FALSE))"),1)</f>
        <v>1</v>
      </c>
      <c r="S2753" s="2">
        <v>-1.6604787729999999</v>
      </c>
      <c r="T2753" s="2">
        <v>0.51017863600000002</v>
      </c>
      <c r="U2753" s="2">
        <v>58.67</v>
      </c>
      <c r="V2753" s="2">
        <v>10.02</v>
      </c>
      <c r="W2753" s="2">
        <v>9.6999999999999993</v>
      </c>
      <c r="X2753" s="2">
        <v>11</v>
      </c>
      <c r="Y2753" s="2">
        <v>8.75</v>
      </c>
      <c r="Z2753" s="2">
        <v>0.27959000000000001</v>
      </c>
      <c r="AA2753" s="2">
        <v>0.25690000000000002</v>
      </c>
      <c r="AB2753" s="2">
        <v>11.27927717</v>
      </c>
    </row>
    <row r="2754" spans="1:28" x14ac:dyDescent="0.2">
      <c r="A2754" s="17">
        <v>4999</v>
      </c>
      <c r="B2754" s="5" t="s">
        <v>9253</v>
      </c>
      <c r="C2754" s="5" t="s">
        <v>9254</v>
      </c>
      <c r="D2754" s="5" t="s">
        <v>9107</v>
      </c>
      <c r="E2754" s="5" t="s">
        <v>9108</v>
      </c>
      <c r="F2754" s="10">
        <v>1883</v>
      </c>
      <c r="G2754" s="10" t="s">
        <v>68</v>
      </c>
      <c r="H2754" s="10"/>
      <c r="I2754" s="10">
        <v>1300</v>
      </c>
      <c r="J2754" s="10" t="s">
        <v>17</v>
      </c>
      <c r="K2754" s="10"/>
      <c r="L2754" s="10" t="s">
        <v>18</v>
      </c>
      <c r="M2754" s="11">
        <v>1</v>
      </c>
      <c r="N2754" s="10">
        <v>1</v>
      </c>
      <c r="O2754" s="12" t="s">
        <v>9255</v>
      </c>
      <c r="P2754" s="11">
        <f ca="1">IFERROR(__xludf.DUMMYFUNCTION("COUNTA(SPLIT(Q2754,"" ""))"),153)</f>
        <v>153</v>
      </c>
      <c r="Q2754" s="11">
        <v>6</v>
      </c>
      <c r="R2754" s="11">
        <f ca="1">IFERROR(__xludf.DUMMYFUNCTION("COUNTA(SPLIT($Q2754,CHAR(10),FALSE))"),3)</f>
        <v>3</v>
      </c>
      <c r="S2754" s="2">
        <v>-1.19023444</v>
      </c>
      <c r="T2754" s="2">
        <v>0.46337181300000002</v>
      </c>
      <c r="U2754" s="2">
        <v>50.11</v>
      </c>
      <c r="V2754" s="2">
        <v>12.85</v>
      </c>
      <c r="W2754" s="2">
        <v>13.53</v>
      </c>
      <c r="X2754" s="2">
        <v>13</v>
      </c>
      <c r="Y2754" s="2">
        <v>8.5299999999999994</v>
      </c>
      <c r="Z2754" s="2">
        <v>0.26061000000000001</v>
      </c>
      <c r="AA2754" s="2">
        <v>0.27914</v>
      </c>
      <c r="AB2754" s="2">
        <v>14.92520901</v>
      </c>
    </row>
    <row r="2755" spans="1:28" x14ac:dyDescent="0.2">
      <c r="A2755" s="17">
        <v>5000</v>
      </c>
      <c r="B2755" s="5" t="s">
        <v>9256</v>
      </c>
      <c r="C2755" s="5" t="s">
        <v>9257</v>
      </c>
      <c r="D2755" s="5" t="s">
        <v>9258</v>
      </c>
      <c r="E2755" s="5" t="s">
        <v>9259</v>
      </c>
      <c r="F2755" s="10">
        <v>1883</v>
      </c>
      <c r="G2755" s="10" t="s">
        <v>68</v>
      </c>
      <c r="H2755" s="10"/>
      <c r="I2755" s="10">
        <v>1100</v>
      </c>
      <c r="J2755" s="10" t="s">
        <v>17</v>
      </c>
      <c r="K2755" s="10"/>
      <c r="L2755" s="10" t="s">
        <v>18</v>
      </c>
      <c r="M2755" s="11">
        <v>1</v>
      </c>
      <c r="N2755" s="10">
        <v>1</v>
      </c>
      <c r="O2755" s="12" t="s">
        <v>9260</v>
      </c>
      <c r="P2755" s="11">
        <f ca="1">IFERROR(__xludf.DUMMYFUNCTION("COUNTA(SPLIT(Q2755,"" ""))"),167)</f>
        <v>167</v>
      </c>
      <c r="Q2755" s="11">
        <v>6</v>
      </c>
      <c r="R2755" s="11">
        <f ca="1">IFERROR(__xludf.DUMMYFUNCTION("COUNTA(SPLIT($Q2755,CHAR(10),FALSE))"),2)</f>
        <v>2</v>
      </c>
      <c r="S2755" s="2">
        <v>-0.83315099999999997</v>
      </c>
      <c r="T2755" s="2">
        <v>0.48580599099999999</v>
      </c>
      <c r="U2755" s="2">
        <v>69.14</v>
      </c>
      <c r="V2755" s="2">
        <v>10.57</v>
      </c>
      <c r="W2755" s="2">
        <v>11.92</v>
      </c>
      <c r="X2755" s="2">
        <v>9</v>
      </c>
      <c r="Y2755" s="2">
        <v>6.72</v>
      </c>
      <c r="Z2755" s="2">
        <v>6.9690000000000002E-2</v>
      </c>
      <c r="AA2755" s="2">
        <v>6.9690000000000002E-2</v>
      </c>
      <c r="AB2755" s="2">
        <v>11.27390611</v>
      </c>
    </row>
    <row r="2756" spans="1:28" x14ac:dyDescent="0.2">
      <c r="A2756" s="17">
        <v>5001</v>
      </c>
      <c r="B2756" s="5" t="s">
        <v>9261</v>
      </c>
      <c r="C2756" s="5" t="s">
        <v>9262</v>
      </c>
      <c r="D2756" s="5" t="s">
        <v>9131</v>
      </c>
      <c r="E2756" s="5" t="s">
        <v>9132</v>
      </c>
      <c r="F2756" s="10">
        <v>1883</v>
      </c>
      <c r="G2756" s="10" t="s">
        <v>68</v>
      </c>
      <c r="H2756" s="10"/>
      <c r="I2756" s="10">
        <v>1300</v>
      </c>
      <c r="J2756" s="10" t="s">
        <v>51</v>
      </c>
      <c r="K2756" s="10"/>
      <c r="L2756" s="10" t="s">
        <v>18</v>
      </c>
      <c r="M2756" s="11">
        <v>1</v>
      </c>
      <c r="N2756" s="10">
        <v>1</v>
      </c>
      <c r="O2756" s="12" t="s">
        <v>9263</v>
      </c>
      <c r="P2756" s="11">
        <f ca="1">IFERROR(__xludf.DUMMYFUNCTION("COUNTA(SPLIT(Q2756,"" ""))"),197)</f>
        <v>197</v>
      </c>
      <c r="Q2756" s="11">
        <v>8</v>
      </c>
      <c r="R2756" s="11">
        <f ca="1">IFERROR(__xludf.DUMMYFUNCTION("COUNTA(SPLIT($Q2756,CHAR(10),FALSE))"),2)</f>
        <v>2</v>
      </c>
      <c r="S2756" s="2">
        <v>-2.7122888650000001</v>
      </c>
      <c r="T2756" s="2">
        <v>0.52676838299999995</v>
      </c>
      <c r="U2756" s="2">
        <v>47.12</v>
      </c>
      <c r="V2756" s="2">
        <v>12.84</v>
      </c>
      <c r="W2756" s="2">
        <v>12.47</v>
      </c>
      <c r="X2756" s="2">
        <v>15</v>
      </c>
      <c r="Y2756" s="2">
        <v>9.89</v>
      </c>
      <c r="Z2756" s="2">
        <v>0.40068999999999999</v>
      </c>
      <c r="AA2756" s="2">
        <v>0.39185999999999999</v>
      </c>
      <c r="AB2756" s="2">
        <v>3.9263170239999998</v>
      </c>
    </row>
    <row r="2757" spans="1:28" x14ac:dyDescent="0.2">
      <c r="A2757" s="17">
        <v>5002</v>
      </c>
      <c r="B2757" s="5" t="s">
        <v>9264</v>
      </c>
      <c r="C2757" s="5" t="s">
        <v>9265</v>
      </c>
      <c r="D2757" s="5" t="s">
        <v>9131</v>
      </c>
      <c r="E2757" s="5" t="s">
        <v>9132</v>
      </c>
      <c r="F2757" s="10">
        <v>1883</v>
      </c>
      <c r="G2757" s="10" t="s">
        <v>68</v>
      </c>
      <c r="H2757" s="10"/>
      <c r="I2757" s="10">
        <v>1300</v>
      </c>
      <c r="J2757" s="10" t="s">
        <v>17</v>
      </c>
      <c r="K2757" s="10"/>
      <c r="L2757" s="10" t="s">
        <v>18</v>
      </c>
      <c r="M2757" s="11">
        <v>1</v>
      </c>
      <c r="N2757" s="10">
        <v>1</v>
      </c>
      <c r="O2757" s="12" t="s">
        <v>9266</v>
      </c>
      <c r="P2757" s="11">
        <f ca="1">IFERROR(__xludf.DUMMYFUNCTION("COUNTA(SPLIT(Q2757,"" ""))"),154)</f>
        <v>154</v>
      </c>
      <c r="Q2757" s="11">
        <v>6</v>
      </c>
      <c r="R2757" s="11">
        <f ca="1">IFERROR(__xludf.DUMMYFUNCTION("COUNTA(SPLIT($Q2757,CHAR(10),FALSE))"),3)</f>
        <v>3</v>
      </c>
      <c r="S2757" s="2">
        <v>-1.4612311140000001</v>
      </c>
      <c r="T2757" s="2">
        <v>0.53295409400000004</v>
      </c>
      <c r="U2757" s="2">
        <v>49.33</v>
      </c>
      <c r="V2757" s="2">
        <v>12.88</v>
      </c>
      <c r="W2757" s="2">
        <v>14.6</v>
      </c>
      <c r="X2757" s="2">
        <v>14</v>
      </c>
      <c r="Y2757" s="2">
        <v>8.35</v>
      </c>
      <c r="Z2757" s="2">
        <v>0.22158</v>
      </c>
      <c r="AA2757" s="2">
        <v>0.22916</v>
      </c>
      <c r="AB2757" s="2">
        <v>6.909974547</v>
      </c>
    </row>
    <row r="2758" spans="1:28" x14ac:dyDescent="0.2">
      <c r="A2758" s="17">
        <v>5003</v>
      </c>
      <c r="B2758" s="5" t="s">
        <v>9267</v>
      </c>
      <c r="C2758" s="5" t="s">
        <v>9268</v>
      </c>
      <c r="D2758" s="5" t="s">
        <v>9166</v>
      </c>
      <c r="E2758" s="5" t="s">
        <v>9167</v>
      </c>
      <c r="F2758" s="10">
        <v>1883</v>
      </c>
      <c r="G2758" s="10" t="s">
        <v>68</v>
      </c>
      <c r="H2758" s="10"/>
      <c r="I2758" s="10">
        <v>1100</v>
      </c>
      <c r="J2758" s="10" t="s">
        <v>17</v>
      </c>
      <c r="K2758" s="10"/>
      <c r="L2758" s="10" t="s">
        <v>18</v>
      </c>
      <c r="M2758" s="11">
        <v>1</v>
      </c>
      <c r="N2758" s="10">
        <v>1</v>
      </c>
      <c r="O2758" s="12" t="s">
        <v>9269</v>
      </c>
      <c r="P2758" s="11">
        <f ca="1">IFERROR(__xludf.DUMMYFUNCTION("COUNTA(SPLIT(Q2758,"" ""))"),199)</f>
        <v>199</v>
      </c>
      <c r="Q2758" s="11">
        <v>10</v>
      </c>
      <c r="R2758" s="11">
        <f ca="1">IFERROR(__xludf.DUMMYFUNCTION("COUNTA(SPLIT($Q2758,CHAR(10),FALSE))"),2)</f>
        <v>2</v>
      </c>
      <c r="S2758" s="2">
        <v>-1.1680330050000001</v>
      </c>
      <c r="T2758" s="2">
        <v>0.46793696099999998</v>
      </c>
      <c r="U2758" s="2">
        <v>67.95</v>
      </c>
      <c r="V2758" s="2">
        <v>9.3000000000000007</v>
      </c>
      <c r="W2758" s="2">
        <v>9.5500000000000007</v>
      </c>
      <c r="X2758" s="2">
        <v>10</v>
      </c>
      <c r="Y2758" s="2">
        <v>7.27</v>
      </c>
      <c r="Z2758" s="2">
        <v>0.16843</v>
      </c>
      <c r="AA2758" s="2">
        <v>0.16227</v>
      </c>
      <c r="AB2758" s="2">
        <v>10.75731931</v>
      </c>
    </row>
    <row r="2759" spans="1:28" x14ac:dyDescent="0.2">
      <c r="A2759" s="17">
        <v>5004</v>
      </c>
      <c r="B2759" s="5" t="s">
        <v>9270</v>
      </c>
      <c r="C2759" s="5" t="s">
        <v>9271</v>
      </c>
      <c r="D2759" s="5" t="s">
        <v>9166</v>
      </c>
      <c r="E2759" s="5" t="s">
        <v>9167</v>
      </c>
      <c r="F2759" s="10">
        <v>1883</v>
      </c>
      <c r="G2759" s="10" t="s">
        <v>68</v>
      </c>
      <c r="H2759" s="10"/>
      <c r="I2759" s="10">
        <v>1100</v>
      </c>
      <c r="J2759" s="10" t="s">
        <v>51</v>
      </c>
      <c r="K2759" s="10"/>
      <c r="L2759" s="10" t="s">
        <v>18</v>
      </c>
      <c r="M2759" s="11">
        <v>1</v>
      </c>
      <c r="N2759" s="10">
        <v>1</v>
      </c>
      <c r="O2759" s="12" t="s">
        <v>9272</v>
      </c>
      <c r="P2759" s="11">
        <f ca="1">IFERROR(__xludf.DUMMYFUNCTION("COUNTA(SPLIT(Q2759,"" ""))"),177)</f>
        <v>177</v>
      </c>
      <c r="Q2759" s="11">
        <v>11</v>
      </c>
      <c r="R2759" s="11">
        <f ca="1">IFERROR(__xludf.DUMMYFUNCTION("COUNTA(SPLIT($Q2759,CHAR(10),FALSE))"),1)</f>
        <v>1</v>
      </c>
      <c r="S2759" s="2">
        <v>-2.2175684809999998</v>
      </c>
      <c r="T2759" s="2">
        <v>0.48142343799999998</v>
      </c>
      <c r="U2759" s="2">
        <v>63.47</v>
      </c>
      <c r="V2759" s="2">
        <v>8.49</v>
      </c>
      <c r="W2759" s="2">
        <v>9.2100000000000009</v>
      </c>
      <c r="X2759" s="2">
        <v>11</v>
      </c>
      <c r="Y2759" s="2">
        <v>9.25</v>
      </c>
      <c r="Z2759" s="2">
        <v>0.22120999999999999</v>
      </c>
      <c r="AA2759" s="2">
        <v>0.20866000000000001</v>
      </c>
      <c r="AB2759" s="2">
        <v>12.013654389999999</v>
      </c>
    </row>
    <row r="2760" spans="1:28" x14ac:dyDescent="0.2">
      <c r="A2760" s="17">
        <v>5005</v>
      </c>
      <c r="B2760" s="5" t="s">
        <v>9273</v>
      </c>
      <c r="C2760" s="5" t="s">
        <v>9274</v>
      </c>
      <c r="D2760" s="5" t="s">
        <v>9171</v>
      </c>
      <c r="E2760" s="5" t="s">
        <v>9167</v>
      </c>
      <c r="F2760" s="10">
        <v>1883</v>
      </c>
      <c r="G2760" s="10" t="s">
        <v>68</v>
      </c>
      <c r="H2760" s="10"/>
      <c r="I2760" s="10">
        <v>1300</v>
      </c>
      <c r="J2760" s="10" t="s">
        <v>17</v>
      </c>
      <c r="K2760" s="10"/>
      <c r="L2760" s="10" t="s">
        <v>18</v>
      </c>
      <c r="M2760" s="11">
        <v>1</v>
      </c>
      <c r="N2760" s="10">
        <v>1</v>
      </c>
      <c r="O2760" s="12" t="s">
        <v>9275</v>
      </c>
      <c r="P2760" s="11">
        <f ca="1">IFERROR(__xludf.DUMMYFUNCTION("COUNTA(SPLIT(Q2760,"" ""))"),162)</f>
        <v>162</v>
      </c>
      <c r="Q2760" s="11">
        <v>5</v>
      </c>
      <c r="R2760" s="11">
        <f ca="1">IFERROR(__xludf.DUMMYFUNCTION("COUNTA(SPLIT($Q2760,CHAR(10),FALSE))"),1)</f>
        <v>1</v>
      </c>
      <c r="S2760" s="2">
        <v>-1.2155036340000001</v>
      </c>
      <c r="T2760" s="2">
        <v>0.47764446700000002</v>
      </c>
      <c r="U2760" s="2">
        <v>53.29</v>
      </c>
      <c r="V2760" s="2">
        <v>13.83</v>
      </c>
      <c r="W2760" s="2">
        <v>16.09</v>
      </c>
      <c r="X2760" s="2">
        <v>12</v>
      </c>
      <c r="Y2760" s="2">
        <v>8.08</v>
      </c>
      <c r="Z2760" s="2">
        <v>0.15384</v>
      </c>
      <c r="AA2760" s="2">
        <v>0.16572999999999999</v>
      </c>
      <c r="AB2760" s="2">
        <v>5.3201581109999996</v>
      </c>
    </row>
    <row r="2761" spans="1:28" x14ac:dyDescent="0.2">
      <c r="A2761" s="17">
        <v>5006</v>
      </c>
      <c r="B2761" s="5" t="s">
        <v>8767</v>
      </c>
      <c r="C2761" s="5" t="s">
        <v>9276</v>
      </c>
      <c r="D2761" s="5" t="s">
        <v>7772</v>
      </c>
      <c r="E2761" s="5" t="s">
        <v>7773</v>
      </c>
      <c r="F2761" s="10">
        <v>1883</v>
      </c>
      <c r="G2761" s="10" t="s">
        <v>16</v>
      </c>
      <c r="H2761" s="10"/>
      <c r="I2761" s="10">
        <v>1100</v>
      </c>
      <c r="J2761" s="10" t="s">
        <v>51</v>
      </c>
      <c r="K2761" s="10"/>
      <c r="L2761" s="10" t="s">
        <v>18</v>
      </c>
      <c r="M2761" s="11">
        <v>1</v>
      </c>
      <c r="N2761" s="10">
        <v>1</v>
      </c>
      <c r="O2761" s="12" t="s">
        <v>9277</v>
      </c>
      <c r="P2761" s="11">
        <f ca="1">IFERROR(__xludf.DUMMYFUNCTION("COUNTA(SPLIT(Q2761,"" ""))"),188)</f>
        <v>188</v>
      </c>
      <c r="Q2761" s="11">
        <v>11</v>
      </c>
      <c r="R2761" s="11">
        <f ca="1">IFERROR(__xludf.DUMMYFUNCTION("COUNTA(SPLIT($Q2761,CHAR(10),FALSE))"),7)</f>
        <v>7</v>
      </c>
      <c r="S2761" s="2">
        <v>-0.58257165099999997</v>
      </c>
      <c r="T2761" s="2">
        <v>0.46579241700000001</v>
      </c>
      <c r="U2761" s="2">
        <v>76.09</v>
      </c>
      <c r="V2761" s="2">
        <v>7.07</v>
      </c>
      <c r="W2761" s="2">
        <v>8.26</v>
      </c>
      <c r="X2761" s="2">
        <v>7</v>
      </c>
      <c r="Y2761" s="2">
        <v>6.78</v>
      </c>
      <c r="Z2761" s="2">
        <v>6.9209999999999994E-2</v>
      </c>
      <c r="AA2761" s="2">
        <v>5.1209999999999999E-2</v>
      </c>
      <c r="AB2761" s="2">
        <v>16.513484299999998</v>
      </c>
    </row>
    <row r="2762" spans="1:28" x14ac:dyDescent="0.2">
      <c r="A2762" s="17">
        <v>5007</v>
      </c>
      <c r="B2762" s="5" t="s">
        <v>9278</v>
      </c>
      <c r="C2762" s="5" t="s">
        <v>9279</v>
      </c>
      <c r="D2762" s="5" t="s">
        <v>9171</v>
      </c>
      <c r="E2762" s="5" t="s">
        <v>9167</v>
      </c>
      <c r="F2762" s="10">
        <v>1883</v>
      </c>
      <c r="G2762" s="10" t="s">
        <v>68</v>
      </c>
      <c r="H2762" s="10"/>
      <c r="I2762" s="10">
        <v>1300</v>
      </c>
      <c r="J2762" s="10" t="s">
        <v>17</v>
      </c>
      <c r="K2762" s="10"/>
      <c r="L2762" s="10" t="s">
        <v>18</v>
      </c>
      <c r="M2762" s="11">
        <v>1</v>
      </c>
      <c r="N2762" s="10">
        <v>1</v>
      </c>
      <c r="O2762" s="12" t="s">
        <v>9280</v>
      </c>
      <c r="P2762" s="11">
        <f ca="1">IFERROR(__xludf.DUMMYFUNCTION("COUNTA(SPLIT(Q2762,"" ""))"),185)</f>
        <v>185</v>
      </c>
      <c r="Q2762" s="11">
        <v>7</v>
      </c>
      <c r="R2762" s="11">
        <f ca="1">IFERROR(__xludf.DUMMYFUNCTION("COUNTA(SPLIT($Q2762,CHAR(10),FALSE))"),2)</f>
        <v>2</v>
      </c>
      <c r="S2762" s="2">
        <v>-2.434224247</v>
      </c>
      <c r="T2762" s="2">
        <v>0.50445014899999996</v>
      </c>
      <c r="U2762" s="2">
        <v>52.14</v>
      </c>
      <c r="V2762" s="2">
        <v>12.62</v>
      </c>
      <c r="W2762" s="2">
        <v>13.65</v>
      </c>
      <c r="X2762" s="2">
        <v>13</v>
      </c>
      <c r="Y2762" s="2">
        <v>8.09</v>
      </c>
      <c r="Z2762" s="2">
        <v>0.18403</v>
      </c>
      <c r="AA2762" s="2">
        <v>0.17891000000000001</v>
      </c>
      <c r="AB2762" s="2">
        <v>10.216564200000001</v>
      </c>
    </row>
    <row r="2763" spans="1:28" x14ac:dyDescent="0.2">
      <c r="A2763" s="17">
        <v>5008</v>
      </c>
      <c r="B2763" s="5" t="s">
        <v>9281</v>
      </c>
      <c r="C2763" s="5" t="s">
        <v>9282</v>
      </c>
      <c r="D2763" s="5" t="s">
        <v>9158</v>
      </c>
      <c r="E2763" s="5" t="s">
        <v>9283</v>
      </c>
      <c r="F2763" s="10">
        <v>1883</v>
      </c>
      <c r="G2763" s="10" t="s">
        <v>68</v>
      </c>
      <c r="H2763" s="10"/>
      <c r="I2763" s="10">
        <v>1300</v>
      </c>
      <c r="J2763" s="10" t="s">
        <v>17</v>
      </c>
      <c r="K2763" s="10"/>
      <c r="L2763" s="10" t="s">
        <v>18</v>
      </c>
      <c r="M2763" s="11">
        <v>1</v>
      </c>
      <c r="N2763" s="10">
        <v>1</v>
      </c>
      <c r="O2763" s="12" t="s">
        <v>9284</v>
      </c>
      <c r="P2763" s="11">
        <f ca="1">IFERROR(__xludf.DUMMYFUNCTION("COUNTA(SPLIT(Q2763,"" ""))"),161)</f>
        <v>161</v>
      </c>
      <c r="Q2763" s="11">
        <v>6</v>
      </c>
      <c r="R2763" s="11">
        <f ca="1">IFERROR(__xludf.DUMMYFUNCTION("COUNTA(SPLIT($Q2763,CHAR(10),FALSE))"),1)</f>
        <v>1</v>
      </c>
      <c r="S2763" s="2">
        <v>-3.3302758909999999</v>
      </c>
      <c r="T2763" s="2">
        <v>0.54439789800000005</v>
      </c>
      <c r="U2763" s="2">
        <v>49.81</v>
      </c>
      <c r="V2763" s="2">
        <v>12.98</v>
      </c>
      <c r="W2763" s="2">
        <v>14.66</v>
      </c>
      <c r="X2763" s="2">
        <v>15</v>
      </c>
      <c r="Y2763" s="2">
        <v>9.2799999999999994</v>
      </c>
      <c r="Z2763" s="2">
        <v>0.35364000000000001</v>
      </c>
      <c r="AA2763" s="2">
        <v>0.36168</v>
      </c>
      <c r="AB2763" s="2">
        <v>15.68729548</v>
      </c>
    </row>
    <row r="2764" spans="1:28" x14ac:dyDescent="0.2">
      <c r="A2764" s="17">
        <v>5009</v>
      </c>
      <c r="B2764" s="5" t="s">
        <v>1115</v>
      </c>
      <c r="C2764" s="5" t="s">
        <v>9285</v>
      </c>
      <c r="D2764" s="5"/>
      <c r="E2764" s="5" t="s">
        <v>9286</v>
      </c>
      <c r="F2764" s="10">
        <v>1883</v>
      </c>
      <c r="G2764" s="10" t="s">
        <v>68</v>
      </c>
      <c r="H2764" s="10"/>
      <c r="I2764" s="10">
        <v>1100</v>
      </c>
      <c r="J2764" s="10" t="s">
        <v>17</v>
      </c>
      <c r="K2764" s="10"/>
      <c r="L2764" s="10" t="s">
        <v>18</v>
      </c>
      <c r="M2764" s="11">
        <v>1</v>
      </c>
      <c r="N2764" s="10">
        <v>1</v>
      </c>
      <c r="O2764" s="12" t="s">
        <v>9287</v>
      </c>
      <c r="P2764" s="11">
        <f ca="1">IFERROR(__xludf.DUMMYFUNCTION("COUNTA(SPLIT(Q2764,"" ""))"),182)</f>
        <v>182</v>
      </c>
      <c r="Q2764" s="11">
        <v>6</v>
      </c>
      <c r="R2764" s="11">
        <f ca="1">IFERROR(__xludf.DUMMYFUNCTION("COUNTA(SPLIT($Q2764,CHAR(10),FALSE))"),2)</f>
        <v>2</v>
      </c>
      <c r="S2764" s="2">
        <v>-2.0424061340000002</v>
      </c>
      <c r="T2764" s="2">
        <v>0.47849823600000002</v>
      </c>
      <c r="U2764" s="2">
        <v>40.53</v>
      </c>
      <c r="V2764" s="2">
        <v>15.22</v>
      </c>
      <c r="W2764" s="2">
        <v>16.260000000000002</v>
      </c>
      <c r="X2764" s="2">
        <v>16</v>
      </c>
      <c r="Y2764" s="2">
        <v>9.11</v>
      </c>
      <c r="Z2764" s="2">
        <v>0.28187000000000001</v>
      </c>
      <c r="AA2764" s="2">
        <v>0.27716000000000002</v>
      </c>
      <c r="AB2764" s="2">
        <v>8.0267874609999996</v>
      </c>
    </row>
    <row r="2765" spans="1:28" x14ac:dyDescent="0.2">
      <c r="A2765" s="17">
        <v>5010</v>
      </c>
      <c r="B2765" s="5" t="s">
        <v>9288</v>
      </c>
      <c r="C2765" s="5" t="s">
        <v>9289</v>
      </c>
      <c r="D2765" s="5" t="s">
        <v>9171</v>
      </c>
      <c r="E2765" s="5" t="s">
        <v>9167</v>
      </c>
      <c r="F2765" s="10">
        <v>1883</v>
      </c>
      <c r="G2765" s="10" t="s">
        <v>68</v>
      </c>
      <c r="H2765" s="10"/>
      <c r="I2765" s="10">
        <v>1300</v>
      </c>
      <c r="J2765" s="10" t="s">
        <v>178</v>
      </c>
      <c r="K2765" s="10"/>
      <c r="L2765" s="10" t="s">
        <v>18</v>
      </c>
      <c r="M2765" s="11">
        <v>1</v>
      </c>
      <c r="N2765" s="10">
        <v>1</v>
      </c>
      <c r="O2765" s="12" t="s">
        <v>9290</v>
      </c>
      <c r="P2765" s="11">
        <f ca="1">IFERROR(__xludf.DUMMYFUNCTION("COUNTA(SPLIT(Q2765,"" ""))"),155)</f>
        <v>155</v>
      </c>
      <c r="Q2765" s="11">
        <v>7</v>
      </c>
      <c r="R2765" s="11">
        <f ca="1">IFERROR(__xludf.DUMMYFUNCTION("COUNTA(SPLIT($Q2765,CHAR(10),FALSE))"),3)</f>
        <v>3</v>
      </c>
      <c r="S2765" s="2">
        <v>-2.510224011</v>
      </c>
      <c r="T2765" s="2">
        <v>0.51736454200000004</v>
      </c>
      <c r="U2765" s="2">
        <v>41.81</v>
      </c>
      <c r="V2765" s="2">
        <v>13</v>
      </c>
      <c r="W2765" s="2">
        <v>12.76</v>
      </c>
      <c r="X2765" s="2">
        <v>14</v>
      </c>
      <c r="Y2765" s="2">
        <v>9.68</v>
      </c>
      <c r="Z2765" s="2">
        <v>0.30536999999999997</v>
      </c>
      <c r="AA2765" s="2">
        <v>0.31001000000000001</v>
      </c>
      <c r="AB2765" s="2">
        <v>3.292375013</v>
      </c>
    </row>
    <row r="2766" spans="1:28" x14ac:dyDescent="0.2">
      <c r="A2766" s="17">
        <v>5011</v>
      </c>
      <c r="B2766" s="5" t="s">
        <v>9291</v>
      </c>
      <c r="C2766" s="5" t="s">
        <v>9292</v>
      </c>
      <c r="D2766" s="5" t="s">
        <v>9123</v>
      </c>
      <c r="E2766" s="5" t="s">
        <v>9124</v>
      </c>
      <c r="F2766" s="10">
        <v>1883</v>
      </c>
      <c r="G2766" s="10" t="s">
        <v>68</v>
      </c>
      <c r="H2766" s="10"/>
      <c r="I2766" s="10">
        <v>1300</v>
      </c>
      <c r="J2766" s="10" t="s">
        <v>877</v>
      </c>
      <c r="K2766" s="10"/>
      <c r="L2766" s="10" t="s">
        <v>18</v>
      </c>
      <c r="M2766" s="11">
        <v>1</v>
      </c>
      <c r="N2766" s="10">
        <v>1</v>
      </c>
      <c r="O2766" s="12" t="s">
        <v>9293</v>
      </c>
      <c r="P2766" s="11">
        <f ca="1">IFERROR(__xludf.DUMMYFUNCTION("COUNTA(SPLIT(Q2766,"" ""))"),144)</f>
        <v>144</v>
      </c>
      <c r="Q2766" s="11">
        <v>6</v>
      </c>
      <c r="R2766" s="11">
        <f ca="1">IFERROR(__xludf.DUMMYFUNCTION("COUNTA(SPLIT($Q2766,CHAR(10),FALSE))"),1)</f>
        <v>1</v>
      </c>
      <c r="S2766" s="2">
        <v>-2.7068572319999999</v>
      </c>
      <c r="T2766" s="2">
        <v>0.51356427500000001</v>
      </c>
      <c r="U2766" s="2">
        <v>45.57</v>
      </c>
      <c r="V2766" s="2">
        <v>12.99</v>
      </c>
      <c r="W2766" s="2">
        <v>13.92</v>
      </c>
      <c r="X2766" s="2">
        <v>12</v>
      </c>
      <c r="Y2766" s="2">
        <v>9.9</v>
      </c>
      <c r="Z2766" s="2">
        <v>0.32871</v>
      </c>
      <c r="AA2766" s="2">
        <v>0.34018999999999999</v>
      </c>
      <c r="AB2766" s="2">
        <v>4.5122886920000003</v>
      </c>
    </row>
    <row r="2767" spans="1:28" x14ac:dyDescent="0.2">
      <c r="A2767" s="17">
        <v>5012</v>
      </c>
      <c r="B2767" s="5" t="s">
        <v>9294</v>
      </c>
      <c r="C2767" s="5" t="s">
        <v>9295</v>
      </c>
      <c r="D2767" s="5" t="s">
        <v>9123</v>
      </c>
      <c r="E2767" s="5" t="s">
        <v>9124</v>
      </c>
      <c r="F2767" s="10">
        <v>1883</v>
      </c>
      <c r="G2767" s="10" t="s">
        <v>68</v>
      </c>
      <c r="H2767" s="10"/>
      <c r="I2767" s="10">
        <v>1500</v>
      </c>
      <c r="J2767" s="10" t="s">
        <v>17</v>
      </c>
      <c r="K2767" s="10"/>
      <c r="L2767" s="10" t="s">
        <v>18</v>
      </c>
      <c r="M2767" s="11">
        <v>1</v>
      </c>
      <c r="N2767" s="10">
        <v>1</v>
      </c>
      <c r="O2767" s="12" t="s">
        <v>9296</v>
      </c>
      <c r="P2767" s="11">
        <f ca="1">IFERROR(__xludf.DUMMYFUNCTION("COUNTA(SPLIT(Q2767,"" ""))"),164)</f>
        <v>164</v>
      </c>
      <c r="Q2767" s="11">
        <v>6</v>
      </c>
      <c r="R2767" s="11">
        <f ca="1">IFERROR(__xludf.DUMMYFUNCTION("COUNTA(SPLIT($Q2767,CHAR(10),FALSE))"),1)</f>
        <v>1</v>
      </c>
      <c r="S2767" s="2">
        <v>-2.1833558129999999</v>
      </c>
      <c r="T2767" s="2">
        <v>0.46827619399999998</v>
      </c>
      <c r="U2767" s="2">
        <v>36.57</v>
      </c>
      <c r="V2767" s="2">
        <v>15.28</v>
      </c>
      <c r="W2767" s="2">
        <v>16.98</v>
      </c>
      <c r="X2767" s="2">
        <v>16</v>
      </c>
      <c r="Y2767" s="2">
        <v>10.199999999999999</v>
      </c>
      <c r="Z2767" s="2">
        <v>0.37629000000000001</v>
      </c>
      <c r="AA2767" s="2">
        <v>0.37930999999999998</v>
      </c>
      <c r="AB2767" s="2">
        <v>2.38534669</v>
      </c>
    </row>
    <row r="2768" spans="1:28" x14ac:dyDescent="0.2">
      <c r="A2768" s="17">
        <v>5013</v>
      </c>
      <c r="B2768" s="5" t="s">
        <v>9297</v>
      </c>
      <c r="C2768" s="5" t="s">
        <v>9298</v>
      </c>
      <c r="D2768" s="5" t="s">
        <v>9123</v>
      </c>
      <c r="E2768" s="5" t="s">
        <v>9124</v>
      </c>
      <c r="F2768" s="10">
        <v>1883</v>
      </c>
      <c r="G2768" s="10" t="s">
        <v>68</v>
      </c>
      <c r="H2768" s="10"/>
      <c r="I2768" s="10">
        <v>900</v>
      </c>
      <c r="J2768" s="10" t="s">
        <v>17</v>
      </c>
      <c r="K2768" s="10"/>
      <c r="L2768" s="10" t="s">
        <v>18</v>
      </c>
      <c r="M2768" s="11">
        <v>1</v>
      </c>
      <c r="N2768" s="10">
        <v>1</v>
      </c>
      <c r="O2768" s="12" t="s">
        <v>9299</v>
      </c>
      <c r="P2768" s="11">
        <f ca="1">IFERROR(__xludf.DUMMYFUNCTION("COUNTA(SPLIT(Q2768,"" ""))"),183)</f>
        <v>183</v>
      </c>
      <c r="Q2768" s="11">
        <v>4</v>
      </c>
      <c r="R2768" s="11">
        <f ca="1">IFERROR(__xludf.DUMMYFUNCTION("COUNTA(SPLIT($Q2768,CHAR(10),FALSE))"),3)</f>
        <v>3</v>
      </c>
      <c r="S2768" s="2">
        <v>-2.618078358</v>
      </c>
      <c r="T2768" s="2">
        <v>0.49647225</v>
      </c>
      <c r="U2768" s="2">
        <v>29.96</v>
      </c>
      <c r="V2768" s="2">
        <v>20.82</v>
      </c>
      <c r="W2768" s="2">
        <v>24.17</v>
      </c>
      <c r="X2768" s="2">
        <v>16</v>
      </c>
      <c r="Y2768" s="2">
        <v>11.58</v>
      </c>
      <c r="Z2768" s="2">
        <v>0.29646</v>
      </c>
      <c r="AA2768" s="2">
        <v>0.28476000000000001</v>
      </c>
      <c r="AB2768" s="2">
        <v>4.6435971870000001</v>
      </c>
    </row>
    <row r="2769" spans="1:28" x14ac:dyDescent="0.2">
      <c r="A2769" s="17">
        <v>5014</v>
      </c>
      <c r="B2769" s="5" t="s">
        <v>9300</v>
      </c>
      <c r="C2769" s="5" t="s">
        <v>9301</v>
      </c>
      <c r="D2769" s="5" t="s">
        <v>9171</v>
      </c>
      <c r="E2769" s="5" t="s">
        <v>9167</v>
      </c>
      <c r="F2769" s="10">
        <v>1883</v>
      </c>
      <c r="G2769" s="10" t="s">
        <v>68</v>
      </c>
      <c r="H2769" s="10"/>
      <c r="I2769" s="10">
        <v>1300</v>
      </c>
      <c r="J2769" s="10" t="s">
        <v>17</v>
      </c>
      <c r="K2769" s="10"/>
      <c r="L2769" s="10" t="s">
        <v>18</v>
      </c>
      <c r="M2769" s="11">
        <v>1</v>
      </c>
      <c r="N2769" s="10">
        <v>1</v>
      </c>
      <c r="O2769" s="12" t="s">
        <v>9302</v>
      </c>
      <c r="P2769" s="11">
        <f ca="1">IFERROR(__xludf.DUMMYFUNCTION("COUNTA(SPLIT(Q2769,"" ""))"),171)</f>
        <v>171</v>
      </c>
      <c r="Q2769" s="11">
        <v>7</v>
      </c>
      <c r="R2769" s="11">
        <f ca="1">IFERROR(__xludf.DUMMYFUNCTION("COUNTA(SPLIT($Q2769,CHAR(10),FALSE))"),1)</f>
        <v>1</v>
      </c>
      <c r="S2769" s="2">
        <v>-1.0819110160000001</v>
      </c>
      <c r="T2769" s="2">
        <v>0.47510462399999998</v>
      </c>
      <c r="U2769" s="2">
        <v>58.59</v>
      </c>
      <c r="V2769" s="2">
        <v>11.26</v>
      </c>
      <c r="W2769" s="2">
        <v>11.85</v>
      </c>
      <c r="X2769" s="2">
        <v>11</v>
      </c>
      <c r="Y2769" s="2">
        <v>7.68</v>
      </c>
      <c r="Z2769" s="2">
        <v>0.25878000000000001</v>
      </c>
      <c r="AA2769" s="2">
        <v>0.26977000000000001</v>
      </c>
      <c r="AB2769" s="2">
        <v>8.4678396399999993</v>
      </c>
    </row>
    <row r="2770" spans="1:28" x14ac:dyDescent="0.2">
      <c r="A2770" s="17">
        <v>5015</v>
      </c>
      <c r="B2770" s="5" t="s">
        <v>9303</v>
      </c>
      <c r="C2770" s="5" t="s">
        <v>9304</v>
      </c>
      <c r="D2770" s="5" t="s">
        <v>9166</v>
      </c>
      <c r="E2770" s="5" t="s">
        <v>9167</v>
      </c>
      <c r="F2770" s="10">
        <v>1883</v>
      </c>
      <c r="G2770" s="10" t="s">
        <v>68</v>
      </c>
      <c r="H2770" s="10"/>
      <c r="I2770" s="10">
        <v>1300</v>
      </c>
      <c r="J2770" s="10" t="s">
        <v>17</v>
      </c>
      <c r="K2770" s="10"/>
      <c r="L2770" s="10" t="s">
        <v>18</v>
      </c>
      <c r="M2770" s="11">
        <v>1</v>
      </c>
      <c r="N2770" s="10">
        <v>1</v>
      </c>
      <c r="O2770" s="12" t="s">
        <v>9305</v>
      </c>
      <c r="P2770" s="11">
        <f ca="1">IFERROR(__xludf.DUMMYFUNCTION("COUNTA(SPLIT(Q2770,"" ""))"),188)</f>
        <v>188</v>
      </c>
      <c r="Q2770" s="11">
        <v>5</v>
      </c>
      <c r="R2770" s="11">
        <f ca="1">IFERROR(__xludf.DUMMYFUNCTION("COUNTA(SPLIT($Q2770,CHAR(10),FALSE))"),1)</f>
        <v>1</v>
      </c>
      <c r="S2770" s="2">
        <v>-3.2400305380000001</v>
      </c>
      <c r="T2770" s="2">
        <v>0.57417562499999997</v>
      </c>
      <c r="U2770" s="2">
        <v>21.97</v>
      </c>
      <c r="V2770" s="2">
        <v>19.54</v>
      </c>
      <c r="W2770" s="2">
        <v>22.04</v>
      </c>
      <c r="X2770" s="2">
        <v>18</v>
      </c>
      <c r="Y2770" s="2">
        <v>11.04</v>
      </c>
      <c r="Z2770" s="2">
        <v>0.34527999999999998</v>
      </c>
      <c r="AA2770" s="2">
        <v>0.32612999999999998</v>
      </c>
      <c r="AB2770" s="2">
        <v>5.4402502410000002</v>
      </c>
    </row>
    <row r="2771" spans="1:28" x14ac:dyDescent="0.2">
      <c r="A2771" s="17">
        <v>5016</v>
      </c>
      <c r="B2771" s="5" t="s">
        <v>9306</v>
      </c>
      <c r="C2771" s="5" t="s">
        <v>9307</v>
      </c>
      <c r="D2771" s="5" t="s">
        <v>9158</v>
      </c>
      <c r="E2771" s="5" t="s">
        <v>9308</v>
      </c>
      <c r="F2771" s="10">
        <v>1883</v>
      </c>
      <c r="G2771" s="10" t="s">
        <v>68</v>
      </c>
      <c r="H2771" s="10"/>
      <c r="I2771" s="10">
        <v>1300</v>
      </c>
      <c r="J2771" s="10" t="s">
        <v>17</v>
      </c>
      <c r="K2771" s="10"/>
      <c r="L2771" s="10" t="s">
        <v>18</v>
      </c>
      <c r="M2771" s="11">
        <v>1</v>
      </c>
      <c r="N2771" s="10">
        <v>1</v>
      </c>
      <c r="O2771" s="12" t="s">
        <v>9309</v>
      </c>
      <c r="P2771" s="11">
        <f ca="1">IFERROR(__xludf.DUMMYFUNCTION("COUNTA(SPLIT(Q2771,"" ""))"),196)</f>
        <v>196</v>
      </c>
      <c r="Q2771" s="11">
        <v>5</v>
      </c>
      <c r="R2771" s="11">
        <f ca="1">IFERROR(__xludf.DUMMYFUNCTION("COUNTA(SPLIT($Q2771,CHAR(10),FALSE))"),1)</f>
        <v>1</v>
      </c>
      <c r="S2771" s="2">
        <v>-2.247141842</v>
      </c>
      <c r="T2771" s="2">
        <v>0.51447200000000004</v>
      </c>
      <c r="U2771" s="2">
        <v>36.69</v>
      </c>
      <c r="V2771" s="2">
        <v>17.88</v>
      </c>
      <c r="W2771" s="2">
        <v>20.2</v>
      </c>
      <c r="X2771" s="2">
        <v>16</v>
      </c>
      <c r="Y2771" s="2">
        <v>9.4499999999999993</v>
      </c>
      <c r="Z2771" s="2">
        <v>0.27953</v>
      </c>
      <c r="AA2771" s="2">
        <v>0.26352999999999999</v>
      </c>
      <c r="AB2771" s="2">
        <v>10.33984708</v>
      </c>
    </row>
    <row r="2772" spans="1:28" x14ac:dyDescent="0.2">
      <c r="A2772" s="17">
        <v>5017</v>
      </c>
      <c r="B2772" s="5" t="s">
        <v>9310</v>
      </c>
      <c r="C2772" s="5" t="s">
        <v>9311</v>
      </c>
      <c r="D2772" s="5" t="s">
        <v>7772</v>
      </c>
      <c r="E2772" s="5" t="s">
        <v>7773</v>
      </c>
      <c r="F2772" s="10">
        <v>1883</v>
      </c>
      <c r="G2772" s="10" t="s">
        <v>16</v>
      </c>
      <c r="H2772" s="10"/>
      <c r="I2772" s="10">
        <v>900</v>
      </c>
      <c r="J2772" s="10" t="s">
        <v>17</v>
      </c>
      <c r="K2772" s="10"/>
      <c r="L2772" s="10" t="s">
        <v>18</v>
      </c>
      <c r="M2772" s="11">
        <v>1</v>
      </c>
      <c r="N2772" s="10">
        <v>1</v>
      </c>
      <c r="O2772" s="12" t="s">
        <v>9312</v>
      </c>
      <c r="P2772" s="11">
        <f ca="1">IFERROR(__xludf.DUMMYFUNCTION("COUNTA(SPLIT(Q2772,"" ""))"),176)</f>
        <v>176</v>
      </c>
      <c r="Q2772" s="11">
        <v>7</v>
      </c>
      <c r="R2772" s="11">
        <f ca="1">IFERROR(__xludf.DUMMYFUNCTION("COUNTA(SPLIT($Q2772,CHAR(10),FALSE))"),4)</f>
        <v>4</v>
      </c>
      <c r="S2772" s="2">
        <v>-1.2139383720000001</v>
      </c>
      <c r="T2772" s="2">
        <v>0.49762085099999998</v>
      </c>
      <c r="U2772" s="2">
        <v>66.56</v>
      </c>
      <c r="V2772" s="2">
        <v>10.43</v>
      </c>
      <c r="W2772" s="2">
        <v>12.29</v>
      </c>
      <c r="X2772" s="2">
        <v>11</v>
      </c>
      <c r="Y2772" s="2">
        <v>6.75</v>
      </c>
      <c r="Z2772" s="2">
        <v>7.868E-2</v>
      </c>
      <c r="AA2772" s="2">
        <v>9.9680000000000005E-2</v>
      </c>
      <c r="AB2772" s="2">
        <v>9.7874889459999999</v>
      </c>
    </row>
    <row r="2773" spans="1:28" x14ac:dyDescent="0.2">
      <c r="A2773" s="17">
        <v>5018</v>
      </c>
      <c r="B2773" s="5" t="s">
        <v>9313</v>
      </c>
      <c r="C2773" s="5" t="s">
        <v>9314</v>
      </c>
      <c r="D2773" s="5" t="s">
        <v>9171</v>
      </c>
      <c r="E2773" s="5" t="s">
        <v>9167</v>
      </c>
      <c r="F2773" s="10">
        <v>1883</v>
      </c>
      <c r="G2773" s="10" t="s">
        <v>68</v>
      </c>
      <c r="H2773" s="10"/>
      <c r="I2773" s="10">
        <v>1300</v>
      </c>
      <c r="J2773" s="10" t="s">
        <v>17</v>
      </c>
      <c r="K2773" s="10"/>
      <c r="L2773" s="10" t="s">
        <v>18</v>
      </c>
      <c r="M2773" s="11">
        <v>1</v>
      </c>
      <c r="N2773" s="10">
        <v>1</v>
      </c>
      <c r="O2773" s="12" t="s">
        <v>9315</v>
      </c>
      <c r="P2773" s="11">
        <f ca="1">IFERROR(__xludf.DUMMYFUNCTION("COUNTA(SPLIT(Q2773,"" ""))"),184)</f>
        <v>184</v>
      </c>
      <c r="Q2773" s="11">
        <v>5</v>
      </c>
      <c r="R2773" s="11">
        <f ca="1">IFERROR(__xludf.DUMMYFUNCTION("COUNTA(SPLIT($Q2773,CHAR(10),FALSE))"),1)</f>
        <v>1</v>
      </c>
      <c r="S2773" s="2">
        <v>-2.5000238939999999</v>
      </c>
      <c r="T2773" s="2">
        <v>0.49603620399999998</v>
      </c>
      <c r="U2773" s="2">
        <v>46.97</v>
      </c>
      <c r="V2773" s="2">
        <v>14.33</v>
      </c>
      <c r="W2773" s="2">
        <v>16.239999999999998</v>
      </c>
      <c r="X2773" s="2">
        <v>14</v>
      </c>
      <c r="Y2773" s="2">
        <v>9.2799999999999994</v>
      </c>
      <c r="Z2773" s="2">
        <v>0.33833999999999997</v>
      </c>
      <c r="AA2773" s="2">
        <v>0.33188000000000001</v>
      </c>
      <c r="AB2773" s="2">
        <v>6.6125758640000001</v>
      </c>
    </row>
    <row r="2774" spans="1:28" x14ac:dyDescent="0.2">
      <c r="A2774" s="17">
        <v>5019</v>
      </c>
      <c r="B2774" s="5" t="s">
        <v>9316</v>
      </c>
      <c r="C2774" s="5" t="s">
        <v>9317</v>
      </c>
      <c r="D2774" s="5" t="s">
        <v>9131</v>
      </c>
      <c r="E2774" s="5" t="s">
        <v>9132</v>
      </c>
      <c r="F2774" s="10">
        <v>1883</v>
      </c>
      <c r="G2774" s="10" t="s">
        <v>68</v>
      </c>
      <c r="H2774" s="10"/>
      <c r="I2774" s="10">
        <v>1500</v>
      </c>
      <c r="J2774" s="10" t="s">
        <v>17</v>
      </c>
      <c r="K2774" s="10"/>
      <c r="L2774" s="10" t="s">
        <v>18</v>
      </c>
      <c r="M2774" s="11">
        <v>1</v>
      </c>
      <c r="N2774" s="10">
        <v>1</v>
      </c>
      <c r="O2774" s="12" t="s">
        <v>9318</v>
      </c>
      <c r="P2774" s="11">
        <f ca="1">IFERROR(__xludf.DUMMYFUNCTION("COUNTA(SPLIT(Q2774,"" ""))"),163)</f>
        <v>163</v>
      </c>
      <c r="Q2774" s="11">
        <v>5</v>
      </c>
      <c r="R2774" s="11">
        <f ca="1">IFERROR(__xludf.DUMMYFUNCTION("COUNTA(SPLIT($Q2774,CHAR(10),FALSE))"),1)</f>
        <v>1</v>
      </c>
      <c r="S2774" s="2">
        <v>-1.3701841859999999</v>
      </c>
      <c r="T2774" s="2">
        <v>0.45775859800000002</v>
      </c>
      <c r="U2774" s="2">
        <v>47.62</v>
      </c>
      <c r="V2774" s="2">
        <v>14.72</v>
      </c>
      <c r="W2774" s="2">
        <v>16.75</v>
      </c>
      <c r="X2774" s="2">
        <v>14</v>
      </c>
      <c r="Y2774" s="2">
        <v>9.52</v>
      </c>
      <c r="Z2774" s="2">
        <v>0.21787000000000001</v>
      </c>
      <c r="AA2774" s="2">
        <v>0.23641000000000001</v>
      </c>
      <c r="AB2774" s="2">
        <v>4.4740061979999997</v>
      </c>
    </row>
    <row r="2775" spans="1:28" x14ac:dyDescent="0.2">
      <c r="A2775" s="17">
        <v>5022</v>
      </c>
      <c r="B2775" s="5" t="s">
        <v>9319</v>
      </c>
      <c r="C2775" s="5" t="s">
        <v>9320</v>
      </c>
      <c r="D2775" s="5" t="s">
        <v>9107</v>
      </c>
      <c r="E2775" s="5" t="s">
        <v>9108</v>
      </c>
      <c r="F2775" s="10">
        <v>1883</v>
      </c>
      <c r="G2775" s="10" t="s">
        <v>68</v>
      </c>
      <c r="H2775" s="10"/>
      <c r="I2775" s="10">
        <v>1300</v>
      </c>
      <c r="J2775" s="10" t="s">
        <v>17</v>
      </c>
      <c r="K2775" s="10"/>
      <c r="L2775" s="10" t="s">
        <v>18</v>
      </c>
      <c r="M2775" s="11">
        <v>1</v>
      </c>
      <c r="N2775" s="10">
        <v>1</v>
      </c>
      <c r="O2775" s="12" t="s">
        <v>9321</v>
      </c>
      <c r="P2775" s="11">
        <f ca="1">IFERROR(__xludf.DUMMYFUNCTION("COUNTA(SPLIT(Q2775,"" ""))"),194)</f>
        <v>194</v>
      </c>
      <c r="Q2775" s="11">
        <v>8</v>
      </c>
      <c r="R2775" s="11">
        <f ca="1">IFERROR(__xludf.DUMMYFUNCTION("COUNTA(SPLIT($Q2775,CHAR(10),FALSE))"),1)</f>
        <v>1</v>
      </c>
      <c r="S2775" s="2">
        <v>-2.4332769920000001</v>
      </c>
      <c r="T2775" s="2">
        <v>0.56442784999999995</v>
      </c>
      <c r="U2775" s="2">
        <v>68.09</v>
      </c>
      <c r="V2775" s="2">
        <v>9.1199999999999992</v>
      </c>
      <c r="W2775" s="2">
        <v>9.59</v>
      </c>
      <c r="X2775" s="2">
        <v>11</v>
      </c>
      <c r="Y2775" s="2">
        <v>7.31</v>
      </c>
      <c r="Z2775" s="2">
        <v>0.25355</v>
      </c>
      <c r="AA2775" s="2">
        <v>0.22320999999999999</v>
      </c>
      <c r="AB2775" s="2">
        <v>13.127515710000001</v>
      </c>
    </row>
    <row r="2776" spans="1:28" x14ac:dyDescent="0.2">
      <c r="A2776" s="17">
        <v>5023</v>
      </c>
      <c r="B2776" s="5" t="s">
        <v>9322</v>
      </c>
      <c r="C2776" s="5" t="s">
        <v>9323</v>
      </c>
      <c r="D2776" s="5" t="s">
        <v>9171</v>
      </c>
      <c r="E2776" s="5" t="s">
        <v>9167</v>
      </c>
      <c r="F2776" s="10">
        <v>1883</v>
      </c>
      <c r="G2776" s="10" t="s">
        <v>68</v>
      </c>
      <c r="H2776" s="10"/>
      <c r="I2776" s="10">
        <v>1300</v>
      </c>
      <c r="J2776" s="10" t="s">
        <v>51</v>
      </c>
      <c r="K2776" s="10"/>
      <c r="L2776" s="10" t="s">
        <v>18</v>
      </c>
      <c r="M2776" s="11">
        <v>1</v>
      </c>
      <c r="N2776" s="10">
        <v>1</v>
      </c>
      <c r="O2776" s="12" t="s">
        <v>9324</v>
      </c>
      <c r="P2776" s="11">
        <f ca="1">IFERROR(__xludf.DUMMYFUNCTION("COUNTA(SPLIT(Q2776,"" ""))"),177)</f>
        <v>177</v>
      </c>
      <c r="Q2776" s="11">
        <v>8</v>
      </c>
      <c r="R2776" s="11">
        <f ca="1">IFERROR(__xludf.DUMMYFUNCTION("COUNTA(SPLIT($Q2776,CHAR(10),FALSE))"),1)</f>
        <v>1</v>
      </c>
      <c r="S2776" s="2">
        <v>-1.6663398890000001</v>
      </c>
      <c r="T2776" s="2">
        <v>0.47833470700000003</v>
      </c>
      <c r="U2776" s="2">
        <v>58.88</v>
      </c>
      <c r="V2776" s="2">
        <v>10.61</v>
      </c>
      <c r="W2776" s="2">
        <v>10.19</v>
      </c>
      <c r="X2776" s="2">
        <v>12</v>
      </c>
      <c r="Y2776" s="2">
        <v>8.8000000000000007</v>
      </c>
      <c r="Z2776" s="2">
        <v>0.22212999999999999</v>
      </c>
      <c r="AA2776" s="2">
        <v>0.22813</v>
      </c>
      <c r="AB2776" s="2">
        <v>9.0752843439999999</v>
      </c>
    </row>
    <row r="2777" spans="1:28" x14ac:dyDescent="0.2">
      <c r="A2777" s="17">
        <v>5025</v>
      </c>
      <c r="B2777" s="5" t="s">
        <v>9325</v>
      </c>
      <c r="C2777" s="5" t="s">
        <v>9326</v>
      </c>
      <c r="D2777" s="5" t="s">
        <v>9131</v>
      </c>
      <c r="E2777" s="5" t="s">
        <v>9132</v>
      </c>
      <c r="F2777" s="10">
        <v>1883</v>
      </c>
      <c r="G2777" s="10" t="s">
        <v>68</v>
      </c>
      <c r="H2777" s="10"/>
      <c r="I2777" s="10">
        <v>1100</v>
      </c>
      <c r="J2777" s="10" t="s">
        <v>178</v>
      </c>
      <c r="K2777" s="10"/>
      <c r="L2777" s="10" t="s">
        <v>18</v>
      </c>
      <c r="M2777" s="11">
        <v>1</v>
      </c>
      <c r="N2777" s="10">
        <v>1</v>
      </c>
      <c r="O2777" s="12" t="s">
        <v>9327</v>
      </c>
      <c r="P2777" s="11">
        <f ca="1">IFERROR(__xludf.DUMMYFUNCTION("COUNTA(SPLIT(Q2777,"" ""))"),141)</f>
        <v>141</v>
      </c>
      <c r="Q2777" s="11">
        <v>6</v>
      </c>
      <c r="R2777" s="11">
        <f ca="1">IFERROR(__xludf.DUMMYFUNCTION("COUNTA(SPLIT($Q2777,CHAR(10),FALSE))"),1)</f>
        <v>1</v>
      </c>
      <c r="S2777" s="2">
        <v>-2.8576729890000001</v>
      </c>
      <c r="T2777" s="2">
        <v>0.51868899999999996</v>
      </c>
      <c r="U2777" s="2">
        <v>59.38</v>
      </c>
      <c r="V2777" s="2">
        <v>10.81</v>
      </c>
      <c r="W2777" s="2">
        <v>11.19</v>
      </c>
      <c r="X2777" s="2">
        <v>12</v>
      </c>
      <c r="Y2777" s="2">
        <v>8.7200000000000006</v>
      </c>
      <c r="Z2777" s="2">
        <v>0.25352000000000002</v>
      </c>
      <c r="AA2777" s="2">
        <v>0.29285</v>
      </c>
      <c r="AB2777" s="2">
        <v>11.46475206</v>
      </c>
    </row>
    <row r="2778" spans="1:28" x14ac:dyDescent="0.2">
      <c r="A2778" s="17">
        <v>5027</v>
      </c>
      <c r="B2778" s="5" t="s">
        <v>685</v>
      </c>
      <c r="C2778" s="5" t="s">
        <v>9328</v>
      </c>
      <c r="D2778" s="5" t="s">
        <v>9166</v>
      </c>
      <c r="E2778" s="5" t="s">
        <v>9167</v>
      </c>
      <c r="F2778" s="10">
        <v>1883</v>
      </c>
      <c r="G2778" s="10" t="s">
        <v>68</v>
      </c>
      <c r="H2778" s="10"/>
      <c r="I2778" s="10">
        <v>1300</v>
      </c>
      <c r="J2778" s="10" t="s">
        <v>51</v>
      </c>
      <c r="K2778" s="10"/>
      <c r="L2778" s="10" t="s">
        <v>18</v>
      </c>
      <c r="M2778" s="11">
        <v>1</v>
      </c>
      <c r="N2778" s="10">
        <v>1</v>
      </c>
      <c r="O2778" s="12" t="s">
        <v>9329</v>
      </c>
      <c r="P2778" s="11">
        <f ca="1">IFERROR(__xludf.DUMMYFUNCTION("COUNTA(SPLIT(Q2778,"" ""))"),193)</f>
        <v>193</v>
      </c>
      <c r="Q2778" s="11">
        <v>9</v>
      </c>
      <c r="R2778" s="11">
        <f ca="1">IFERROR(__xludf.DUMMYFUNCTION("COUNTA(SPLIT($Q2778,CHAR(10),FALSE))"),1)</f>
        <v>1</v>
      </c>
      <c r="S2778" s="2">
        <v>-1.829346962</v>
      </c>
      <c r="T2778" s="2">
        <v>0.46209878399999998</v>
      </c>
      <c r="U2778" s="2">
        <v>52.69</v>
      </c>
      <c r="V2778" s="2">
        <v>11.24</v>
      </c>
      <c r="W2778" s="2">
        <v>12.2</v>
      </c>
      <c r="X2778" s="2">
        <v>13</v>
      </c>
      <c r="Y2778" s="2">
        <v>9.36</v>
      </c>
      <c r="Z2778" s="2">
        <v>0.26938000000000001</v>
      </c>
      <c r="AA2778" s="2">
        <v>0.25252999999999998</v>
      </c>
      <c r="AB2778" s="2">
        <v>6.1280489830000002</v>
      </c>
    </row>
    <row r="2779" spans="1:28" x14ac:dyDescent="0.2">
      <c r="A2779" s="17">
        <v>5029</v>
      </c>
      <c r="B2779" s="5" t="s">
        <v>685</v>
      </c>
      <c r="C2779" s="5" t="s">
        <v>9330</v>
      </c>
      <c r="D2779" s="5" t="s">
        <v>9166</v>
      </c>
      <c r="E2779" s="5" t="s">
        <v>9167</v>
      </c>
      <c r="F2779" s="10">
        <v>1883</v>
      </c>
      <c r="G2779" s="10" t="s">
        <v>68</v>
      </c>
      <c r="H2779" s="10"/>
      <c r="I2779" s="10">
        <v>1300</v>
      </c>
      <c r="J2779" s="10" t="s">
        <v>51</v>
      </c>
      <c r="K2779" s="10"/>
      <c r="L2779" s="10" t="s">
        <v>18</v>
      </c>
      <c r="M2779" s="11">
        <v>1</v>
      </c>
      <c r="N2779" s="10">
        <v>1</v>
      </c>
      <c r="O2779" s="12" t="s">
        <v>9331</v>
      </c>
      <c r="P2779" s="11">
        <f ca="1">IFERROR(__xludf.DUMMYFUNCTION("COUNTA(SPLIT(Q2779,"" ""))"),186)</f>
        <v>186</v>
      </c>
      <c r="Q2779" s="11">
        <v>7</v>
      </c>
      <c r="R2779" s="11">
        <f ca="1">IFERROR(__xludf.DUMMYFUNCTION("COUNTA(SPLIT($Q2779,CHAR(10),FALSE))"),3)</f>
        <v>3</v>
      </c>
      <c r="S2779" s="2">
        <v>-1.0492490080000001</v>
      </c>
      <c r="T2779" s="2">
        <v>0.48099721600000001</v>
      </c>
      <c r="U2779" s="2">
        <v>63.93</v>
      </c>
      <c r="V2779" s="2">
        <v>11.02</v>
      </c>
      <c r="W2779" s="2">
        <v>11.66</v>
      </c>
      <c r="X2779" s="2">
        <v>13</v>
      </c>
      <c r="Y2779" s="2">
        <v>7.91</v>
      </c>
      <c r="Z2779" s="2">
        <v>0.24587000000000001</v>
      </c>
      <c r="AA2779" s="2">
        <v>0.23671</v>
      </c>
      <c r="AB2779" s="2">
        <v>18.010765930000002</v>
      </c>
    </row>
    <row r="2780" spans="1:28" x14ac:dyDescent="0.2">
      <c r="A2780" s="17">
        <v>5031</v>
      </c>
      <c r="B2780" s="5" t="s">
        <v>685</v>
      </c>
      <c r="C2780" s="5" t="s">
        <v>9332</v>
      </c>
      <c r="D2780" s="5" t="s">
        <v>9166</v>
      </c>
      <c r="E2780" s="5" t="s">
        <v>9167</v>
      </c>
      <c r="F2780" s="10">
        <v>1883</v>
      </c>
      <c r="G2780" s="10" t="s">
        <v>68</v>
      </c>
      <c r="H2780" s="10"/>
      <c r="I2780" s="10">
        <v>1300</v>
      </c>
      <c r="J2780" s="10" t="s">
        <v>17</v>
      </c>
      <c r="K2780" s="10"/>
      <c r="L2780" s="10" t="s">
        <v>18</v>
      </c>
      <c r="M2780" s="11">
        <v>1</v>
      </c>
      <c r="N2780" s="10">
        <v>1</v>
      </c>
      <c r="O2780" s="12" t="s">
        <v>9333</v>
      </c>
      <c r="P2780" s="11">
        <f ca="1">IFERROR(__xludf.DUMMYFUNCTION("COUNTA(SPLIT(Q2780,"" ""))"),157)</f>
        <v>157</v>
      </c>
      <c r="Q2780" s="11">
        <v>6</v>
      </c>
      <c r="R2780" s="11">
        <f ca="1">IFERROR(__xludf.DUMMYFUNCTION("COUNTA(SPLIT($Q2780,CHAR(10),FALSE))"),3)</f>
        <v>3</v>
      </c>
      <c r="S2780" s="2">
        <v>-1.6256722619999999</v>
      </c>
      <c r="T2780" s="2">
        <v>0.45327887500000003</v>
      </c>
      <c r="U2780" s="2">
        <v>58.62</v>
      </c>
      <c r="V2780" s="2">
        <v>11.67</v>
      </c>
      <c r="W2780" s="2">
        <v>12.68</v>
      </c>
      <c r="X2780" s="2">
        <v>12</v>
      </c>
      <c r="Y2780" s="2">
        <v>7.63</v>
      </c>
      <c r="Z2780" s="2">
        <v>0.16117000000000001</v>
      </c>
      <c r="AA2780" s="2">
        <v>0.17021</v>
      </c>
      <c r="AB2780" s="2">
        <v>13.67051477</v>
      </c>
    </row>
    <row r="2781" spans="1:28" x14ac:dyDescent="0.2">
      <c r="A2781" s="17">
        <v>5032</v>
      </c>
      <c r="B2781" s="5" t="s">
        <v>685</v>
      </c>
      <c r="C2781" s="5" t="s">
        <v>9334</v>
      </c>
      <c r="D2781" s="5" t="s">
        <v>9166</v>
      </c>
      <c r="E2781" s="5" t="s">
        <v>9167</v>
      </c>
      <c r="F2781" s="10">
        <v>1883</v>
      </c>
      <c r="G2781" s="10" t="s">
        <v>68</v>
      </c>
      <c r="H2781" s="10"/>
      <c r="I2781" s="10">
        <v>1300</v>
      </c>
      <c r="J2781" s="10" t="s">
        <v>17</v>
      </c>
      <c r="K2781" s="10"/>
      <c r="L2781" s="10" t="s">
        <v>18</v>
      </c>
      <c r="M2781" s="11">
        <v>1</v>
      </c>
      <c r="N2781" s="10">
        <v>1</v>
      </c>
      <c r="O2781" s="12" t="s">
        <v>9335</v>
      </c>
      <c r="P2781" s="11">
        <f ca="1">IFERROR(__xludf.DUMMYFUNCTION("COUNTA(SPLIT(Q2781,"" ""))"),197)</f>
        <v>197</v>
      </c>
      <c r="Q2781" s="11">
        <v>5</v>
      </c>
      <c r="R2781" s="11">
        <f ca="1">IFERROR(__xludf.DUMMYFUNCTION("COUNTA(SPLIT($Q2781,CHAR(10),FALSE))"),1)</f>
        <v>1</v>
      </c>
      <c r="S2781" s="2">
        <v>-2.5263536279999999</v>
      </c>
      <c r="T2781" s="2">
        <v>0.51466558699999998</v>
      </c>
      <c r="U2781" s="2">
        <v>21.57</v>
      </c>
      <c r="V2781" s="2">
        <v>20.190000000000001</v>
      </c>
      <c r="W2781" s="2">
        <v>22.89</v>
      </c>
      <c r="X2781" s="2">
        <v>18</v>
      </c>
      <c r="Y2781" s="2">
        <v>11.86</v>
      </c>
      <c r="Z2781" s="2">
        <v>0.31674000000000002</v>
      </c>
      <c r="AA2781" s="2">
        <v>0.28654000000000002</v>
      </c>
      <c r="AB2781" s="2">
        <v>-0.65639706600000003</v>
      </c>
    </row>
    <row r="2782" spans="1:28" x14ac:dyDescent="0.2">
      <c r="A2782" s="17">
        <v>5034</v>
      </c>
      <c r="B2782" s="5" t="s">
        <v>685</v>
      </c>
      <c r="C2782" s="5" t="s">
        <v>9336</v>
      </c>
      <c r="D2782" s="5" t="s">
        <v>9166</v>
      </c>
      <c r="E2782" s="5" t="s">
        <v>9167</v>
      </c>
      <c r="F2782" s="10">
        <v>1883</v>
      </c>
      <c r="G2782" s="10" t="s">
        <v>68</v>
      </c>
      <c r="H2782" s="10"/>
      <c r="I2782" s="10">
        <v>700</v>
      </c>
      <c r="J2782" s="10" t="s">
        <v>178</v>
      </c>
      <c r="K2782" s="10"/>
      <c r="L2782" s="10" t="s">
        <v>18</v>
      </c>
      <c r="M2782" s="11">
        <v>1</v>
      </c>
      <c r="N2782" s="10">
        <v>1</v>
      </c>
      <c r="O2782" s="12" t="s">
        <v>9337</v>
      </c>
      <c r="P2782" s="11">
        <f ca="1">IFERROR(__xludf.DUMMYFUNCTION("COUNTA(SPLIT(Q2782,"" ""))"),147)</f>
        <v>147</v>
      </c>
      <c r="Q2782" s="11">
        <v>14</v>
      </c>
      <c r="R2782" s="11">
        <f ca="1">IFERROR(__xludf.DUMMYFUNCTION("COUNTA(SPLIT($Q2782,CHAR(10),FALSE))"),8)</f>
        <v>8</v>
      </c>
      <c r="S2782" s="2">
        <v>-1.571436592</v>
      </c>
      <c r="T2782" s="2">
        <v>0.48764291599999998</v>
      </c>
      <c r="U2782" s="2">
        <v>67.45</v>
      </c>
      <c r="V2782" s="2">
        <v>8.4499999999999993</v>
      </c>
      <c r="W2782" s="2">
        <v>8.69</v>
      </c>
      <c r="X2782" s="2">
        <v>10</v>
      </c>
      <c r="Y2782" s="2">
        <v>7.65</v>
      </c>
      <c r="Z2782" s="2">
        <v>0.11067</v>
      </c>
      <c r="AA2782" s="2">
        <v>0.13214999999999999</v>
      </c>
      <c r="AB2782" s="2">
        <v>9.2431512340000008</v>
      </c>
    </row>
    <row r="2783" spans="1:28" x14ac:dyDescent="0.2">
      <c r="A2783" s="17">
        <v>5035</v>
      </c>
      <c r="B2783" s="5" t="s">
        <v>685</v>
      </c>
      <c r="C2783" s="5" t="s">
        <v>9338</v>
      </c>
      <c r="D2783" s="5" t="s">
        <v>9166</v>
      </c>
      <c r="E2783" s="5" t="s">
        <v>9167</v>
      </c>
      <c r="F2783" s="10">
        <v>1883</v>
      </c>
      <c r="G2783" s="10" t="s">
        <v>68</v>
      </c>
      <c r="H2783" s="10"/>
      <c r="I2783" s="10">
        <v>1300</v>
      </c>
      <c r="J2783" s="10" t="s">
        <v>17</v>
      </c>
      <c r="K2783" s="10"/>
      <c r="L2783" s="10" t="s">
        <v>18</v>
      </c>
      <c r="M2783" s="11">
        <v>1</v>
      </c>
      <c r="N2783" s="10">
        <v>1</v>
      </c>
      <c r="O2783" s="12" t="s">
        <v>9339</v>
      </c>
      <c r="P2783" s="11">
        <f ca="1">IFERROR(__xludf.DUMMYFUNCTION("COUNTA(SPLIT(Q2783,"" ""))"),179)</f>
        <v>179</v>
      </c>
      <c r="Q2783" s="11">
        <v>7</v>
      </c>
      <c r="R2783" s="11">
        <f ca="1">IFERROR(__xludf.DUMMYFUNCTION("COUNTA(SPLIT($Q2783,CHAR(10),FALSE))"),2)</f>
        <v>2</v>
      </c>
      <c r="S2783" s="2">
        <v>-2.2120652999999999</v>
      </c>
      <c r="T2783" s="2">
        <v>0.50864882099999997</v>
      </c>
      <c r="U2783" s="2">
        <v>65.61</v>
      </c>
      <c r="V2783" s="2">
        <v>10.53</v>
      </c>
      <c r="W2783" s="2">
        <v>11.55</v>
      </c>
      <c r="X2783" s="2">
        <v>11</v>
      </c>
      <c r="Y2783" s="2">
        <v>8.23</v>
      </c>
      <c r="Z2783" s="2">
        <v>0.16067000000000001</v>
      </c>
      <c r="AA2783" s="2">
        <v>0.16067000000000001</v>
      </c>
      <c r="AB2783" s="2">
        <v>8.4401633300000007</v>
      </c>
    </row>
    <row r="2784" spans="1:28" x14ac:dyDescent="0.2">
      <c r="A2784" s="17">
        <v>5036</v>
      </c>
      <c r="B2784" s="5" t="s">
        <v>685</v>
      </c>
      <c r="C2784" s="5" t="s">
        <v>9340</v>
      </c>
      <c r="D2784" s="5" t="s">
        <v>9166</v>
      </c>
      <c r="E2784" s="5" t="s">
        <v>9167</v>
      </c>
      <c r="F2784" s="10">
        <v>1883</v>
      </c>
      <c r="G2784" s="10" t="s">
        <v>68</v>
      </c>
      <c r="H2784" s="10"/>
      <c r="I2784" s="10">
        <v>1300</v>
      </c>
      <c r="J2784" s="10" t="s">
        <v>51</v>
      </c>
      <c r="K2784" s="10"/>
      <c r="L2784" s="10" t="s">
        <v>18</v>
      </c>
      <c r="M2784" s="11">
        <v>1</v>
      </c>
      <c r="N2784" s="10">
        <v>1</v>
      </c>
      <c r="O2784" s="12" t="s">
        <v>9341</v>
      </c>
      <c r="P2784" s="11">
        <f ca="1">IFERROR(__xludf.DUMMYFUNCTION("COUNTA(SPLIT(Q2784,"" ""))"),186)</f>
        <v>186</v>
      </c>
      <c r="Q2784" s="11">
        <v>7</v>
      </c>
      <c r="R2784" s="11">
        <f ca="1">IFERROR(__xludf.DUMMYFUNCTION("COUNTA(SPLIT($Q2784,CHAR(10),FALSE))"),1)</f>
        <v>1</v>
      </c>
      <c r="S2784" s="2">
        <v>-2.7644404370000002</v>
      </c>
      <c r="T2784" s="2">
        <v>0.54305043399999997</v>
      </c>
      <c r="U2784" s="2">
        <v>57.18</v>
      </c>
      <c r="V2784" s="2">
        <v>11.96</v>
      </c>
      <c r="W2784" s="2">
        <v>13.38</v>
      </c>
      <c r="X2784" s="2">
        <v>13</v>
      </c>
      <c r="Y2784" s="2">
        <v>8.66</v>
      </c>
      <c r="Z2784" s="2">
        <v>0.19095000000000001</v>
      </c>
      <c r="AA2784" s="2">
        <v>0.16932</v>
      </c>
      <c r="AB2784" s="2">
        <v>12.03037376</v>
      </c>
    </row>
    <row r="2785" spans="1:28" x14ac:dyDescent="0.2">
      <c r="A2785" s="17">
        <v>5037</v>
      </c>
      <c r="B2785" s="5" t="s">
        <v>685</v>
      </c>
      <c r="C2785" s="5" t="s">
        <v>9342</v>
      </c>
      <c r="D2785" s="5" t="s">
        <v>9166</v>
      </c>
      <c r="E2785" s="5" t="s">
        <v>9167</v>
      </c>
      <c r="F2785" s="10">
        <v>1883</v>
      </c>
      <c r="G2785" s="10" t="s">
        <v>68</v>
      </c>
      <c r="H2785" s="10"/>
      <c r="I2785" s="10">
        <v>1100</v>
      </c>
      <c r="J2785" s="10" t="s">
        <v>51</v>
      </c>
      <c r="K2785" s="10"/>
      <c r="L2785" s="10" t="s">
        <v>18</v>
      </c>
      <c r="M2785" s="11">
        <v>1</v>
      </c>
      <c r="N2785" s="10">
        <v>1</v>
      </c>
      <c r="O2785" s="12" t="s">
        <v>9343</v>
      </c>
      <c r="P2785" s="11">
        <f ca="1">IFERROR(__xludf.DUMMYFUNCTION("COUNTA(SPLIT(Q2785,"" ""))"),171)</f>
        <v>171</v>
      </c>
      <c r="Q2785" s="11">
        <v>9</v>
      </c>
      <c r="R2785" s="11">
        <f ca="1">IFERROR(__xludf.DUMMYFUNCTION("COUNTA(SPLIT($Q2785,CHAR(10),FALSE))"),3)</f>
        <v>3</v>
      </c>
      <c r="S2785" s="2">
        <v>-5.4006613000000002E-2</v>
      </c>
      <c r="T2785" s="2">
        <v>0.476731348</v>
      </c>
      <c r="U2785" s="2">
        <v>72.89</v>
      </c>
      <c r="V2785" s="2">
        <v>7.87</v>
      </c>
      <c r="W2785" s="2">
        <v>9.1300000000000008</v>
      </c>
      <c r="X2785" s="2">
        <v>10</v>
      </c>
      <c r="Y2785" s="2">
        <v>7.69</v>
      </c>
      <c r="Z2785" s="2">
        <v>0.18060000000000001</v>
      </c>
      <c r="AA2785" s="2">
        <v>0.18537000000000001</v>
      </c>
      <c r="AB2785" s="2">
        <v>6.9774529769999996</v>
      </c>
    </row>
    <row r="2786" spans="1:28" x14ac:dyDescent="0.2">
      <c r="A2786" s="17">
        <v>5038</v>
      </c>
      <c r="B2786" s="5" t="s">
        <v>685</v>
      </c>
      <c r="C2786" s="5" t="s">
        <v>9344</v>
      </c>
      <c r="D2786" s="5" t="s">
        <v>9166</v>
      </c>
      <c r="E2786" s="5" t="s">
        <v>9167</v>
      </c>
      <c r="F2786" s="10">
        <v>1883</v>
      </c>
      <c r="G2786" s="10" t="s">
        <v>68</v>
      </c>
      <c r="H2786" s="10"/>
      <c r="I2786" s="10">
        <v>1300</v>
      </c>
      <c r="J2786" s="10" t="s">
        <v>17</v>
      </c>
      <c r="K2786" s="10"/>
      <c r="L2786" s="10" t="s">
        <v>18</v>
      </c>
      <c r="M2786" s="11">
        <v>1</v>
      </c>
      <c r="N2786" s="10">
        <v>1</v>
      </c>
      <c r="O2786" s="12" t="s">
        <v>9345</v>
      </c>
      <c r="P2786" s="11">
        <f ca="1">IFERROR(__xludf.DUMMYFUNCTION("COUNTA(SPLIT(Q2786,"" ""))"),149)</f>
        <v>149</v>
      </c>
      <c r="Q2786" s="11">
        <v>4</v>
      </c>
      <c r="R2786" s="11">
        <f ca="1">IFERROR(__xludf.DUMMYFUNCTION("COUNTA(SPLIT($Q2786,CHAR(10),FALSE))"),2)</f>
        <v>2</v>
      </c>
      <c r="S2786" s="2">
        <v>-2.116463269</v>
      </c>
      <c r="T2786" s="2">
        <v>0.487409392</v>
      </c>
      <c r="U2786" s="2">
        <v>42.44</v>
      </c>
      <c r="V2786" s="2">
        <v>16.66</v>
      </c>
      <c r="W2786" s="2">
        <v>18.82</v>
      </c>
      <c r="X2786" s="2">
        <v>15</v>
      </c>
      <c r="Y2786" s="2">
        <v>9.2899999999999991</v>
      </c>
      <c r="Z2786" s="2">
        <v>0.20974000000000001</v>
      </c>
      <c r="AA2786" s="2">
        <v>0.2228</v>
      </c>
      <c r="AB2786" s="2">
        <v>12.246450530000001</v>
      </c>
    </row>
    <row r="2787" spans="1:28" x14ac:dyDescent="0.2">
      <c r="A2787" s="17">
        <v>5039</v>
      </c>
      <c r="B2787" s="5" t="s">
        <v>685</v>
      </c>
      <c r="C2787" s="5" t="s">
        <v>9346</v>
      </c>
      <c r="D2787" s="5" t="s">
        <v>9171</v>
      </c>
      <c r="E2787" s="5" t="s">
        <v>9167</v>
      </c>
      <c r="F2787" s="10">
        <v>1883</v>
      </c>
      <c r="G2787" s="10" t="s">
        <v>68</v>
      </c>
      <c r="H2787" s="10"/>
      <c r="I2787" s="10">
        <v>1300</v>
      </c>
      <c r="J2787" s="10" t="s">
        <v>17</v>
      </c>
      <c r="K2787" s="10"/>
      <c r="L2787" s="10" t="s">
        <v>18</v>
      </c>
      <c r="M2787" s="11">
        <v>1</v>
      </c>
      <c r="N2787" s="10">
        <v>1</v>
      </c>
      <c r="O2787" s="12" t="s">
        <v>9347</v>
      </c>
      <c r="P2787" s="11">
        <f ca="1">IFERROR(__xludf.DUMMYFUNCTION("COUNTA(SPLIT(Q2787,"" ""))"),147)</f>
        <v>147</v>
      </c>
      <c r="Q2787" s="11">
        <v>5</v>
      </c>
      <c r="R2787" s="11">
        <f ca="1">IFERROR(__xludf.DUMMYFUNCTION("COUNTA(SPLIT($Q2787,CHAR(10),FALSE))"),1)</f>
        <v>1</v>
      </c>
      <c r="S2787" s="2">
        <v>-1.998301479</v>
      </c>
      <c r="T2787" s="2">
        <v>0.46361868699999997</v>
      </c>
      <c r="U2787" s="2">
        <v>37.15</v>
      </c>
      <c r="V2787" s="2">
        <v>15.38</v>
      </c>
      <c r="W2787" s="2">
        <v>16.59</v>
      </c>
      <c r="X2787" s="2">
        <v>16</v>
      </c>
      <c r="Y2787" s="2">
        <v>11.11</v>
      </c>
      <c r="Z2787" s="2">
        <v>0.29096</v>
      </c>
      <c r="AA2787" s="2">
        <v>0.32765</v>
      </c>
      <c r="AB2787" s="2">
        <v>1.452264448</v>
      </c>
    </row>
    <row r="2788" spans="1:28" x14ac:dyDescent="0.2">
      <c r="A2788" s="17">
        <v>5040</v>
      </c>
      <c r="B2788" s="5" t="s">
        <v>685</v>
      </c>
      <c r="C2788" s="5" t="s">
        <v>9348</v>
      </c>
      <c r="D2788" s="5" t="s">
        <v>9171</v>
      </c>
      <c r="E2788" s="5" t="s">
        <v>9167</v>
      </c>
      <c r="F2788" s="10">
        <v>1883</v>
      </c>
      <c r="G2788" s="10" t="s">
        <v>68</v>
      </c>
      <c r="H2788" s="10"/>
      <c r="I2788" s="10">
        <v>1300</v>
      </c>
      <c r="J2788" s="10" t="s">
        <v>51</v>
      </c>
      <c r="K2788" s="10"/>
      <c r="L2788" s="10" t="s">
        <v>18</v>
      </c>
      <c r="M2788" s="11">
        <v>1</v>
      </c>
      <c r="N2788" s="10">
        <v>1</v>
      </c>
      <c r="O2788" s="12" t="s">
        <v>9349</v>
      </c>
      <c r="P2788" s="11">
        <f ca="1">IFERROR(__xludf.DUMMYFUNCTION("COUNTA(SPLIT(Q2788,"" ""))"),199)</f>
        <v>199</v>
      </c>
      <c r="Q2788" s="11">
        <v>8</v>
      </c>
      <c r="R2788" s="11">
        <f ca="1">IFERROR(__xludf.DUMMYFUNCTION("COUNTA(SPLIT($Q2788,CHAR(10),FALSE))"),1)</f>
        <v>1</v>
      </c>
      <c r="S2788" s="2">
        <v>-2.2545699680000002</v>
      </c>
      <c r="T2788" s="2">
        <v>0.49602918899999998</v>
      </c>
      <c r="U2788" s="2">
        <v>53.29</v>
      </c>
      <c r="V2788" s="2">
        <v>12.04</v>
      </c>
      <c r="W2788" s="2">
        <v>13.58</v>
      </c>
      <c r="X2788" s="2">
        <v>13</v>
      </c>
      <c r="Y2788" s="2">
        <v>8.59</v>
      </c>
      <c r="Z2788" s="2">
        <v>0.39373000000000002</v>
      </c>
      <c r="AA2788" s="2">
        <v>0.38085000000000002</v>
      </c>
      <c r="AB2788" s="2">
        <v>9.7605822250000003</v>
      </c>
    </row>
    <row r="2789" spans="1:28" x14ac:dyDescent="0.2">
      <c r="A2789" s="17">
        <v>5042</v>
      </c>
      <c r="B2789" s="5" t="s">
        <v>685</v>
      </c>
      <c r="C2789" s="5" t="s">
        <v>9350</v>
      </c>
      <c r="D2789" s="5" t="s">
        <v>9171</v>
      </c>
      <c r="E2789" s="5" t="s">
        <v>9167</v>
      </c>
      <c r="F2789" s="10">
        <v>1883</v>
      </c>
      <c r="G2789" s="10" t="s">
        <v>68</v>
      </c>
      <c r="H2789" s="10"/>
      <c r="I2789" s="10">
        <v>1100</v>
      </c>
      <c r="J2789" s="10" t="s">
        <v>17</v>
      </c>
      <c r="K2789" s="10"/>
      <c r="L2789" s="10" t="s">
        <v>18</v>
      </c>
      <c r="M2789" s="11">
        <v>1</v>
      </c>
      <c r="N2789" s="10">
        <v>1</v>
      </c>
      <c r="O2789" s="12" t="s">
        <v>9351</v>
      </c>
      <c r="P2789" s="11">
        <f ca="1">IFERROR(__xludf.DUMMYFUNCTION("COUNTA(SPLIT(Q2789,"" ""))"),172)</f>
        <v>172</v>
      </c>
      <c r="Q2789" s="11">
        <v>7</v>
      </c>
      <c r="R2789" s="11">
        <f ca="1">IFERROR(__xludf.DUMMYFUNCTION("COUNTA(SPLIT($Q2789,CHAR(10),FALSE))"),1)</f>
        <v>1</v>
      </c>
      <c r="S2789" s="2">
        <v>-3.000127312</v>
      </c>
      <c r="T2789" s="2">
        <v>0.55790842299999999</v>
      </c>
      <c r="U2789" s="2">
        <v>67.349999999999994</v>
      </c>
      <c r="V2789" s="2">
        <v>10.039999999999999</v>
      </c>
      <c r="W2789" s="2">
        <v>11.31</v>
      </c>
      <c r="X2789" s="2">
        <v>11</v>
      </c>
      <c r="Y2789" s="2">
        <v>9.41</v>
      </c>
      <c r="Z2789" s="2">
        <v>0.24967</v>
      </c>
      <c r="AA2789" s="2">
        <v>0.24967</v>
      </c>
      <c r="AB2789" s="2">
        <v>8.7599256069999996</v>
      </c>
    </row>
    <row r="2790" spans="1:28" x14ac:dyDescent="0.2">
      <c r="A2790" s="17">
        <v>5043</v>
      </c>
      <c r="B2790" s="5" t="s">
        <v>685</v>
      </c>
      <c r="C2790" s="5" t="s">
        <v>9352</v>
      </c>
      <c r="D2790" s="5" t="s">
        <v>9171</v>
      </c>
      <c r="E2790" s="5" t="s">
        <v>9167</v>
      </c>
      <c r="F2790" s="10">
        <v>1883</v>
      </c>
      <c r="G2790" s="10" t="s">
        <v>68</v>
      </c>
      <c r="H2790" s="10"/>
      <c r="I2790" s="10">
        <v>900</v>
      </c>
      <c r="J2790" s="10" t="s">
        <v>17</v>
      </c>
      <c r="K2790" s="10"/>
      <c r="L2790" s="10" t="s">
        <v>18</v>
      </c>
      <c r="M2790" s="11">
        <v>1</v>
      </c>
      <c r="N2790" s="10">
        <v>1</v>
      </c>
      <c r="O2790" s="12" t="s">
        <v>9353</v>
      </c>
      <c r="P2790" s="11">
        <f ca="1">IFERROR(__xludf.DUMMYFUNCTION("COUNTA(SPLIT(Q2790,"" ""))"),167)</f>
        <v>167</v>
      </c>
      <c r="Q2790" s="11">
        <v>10</v>
      </c>
      <c r="R2790" s="11">
        <f ca="1">IFERROR(__xludf.DUMMYFUNCTION("COUNTA(SPLIT($Q2790,CHAR(10),FALSE))"),1)</f>
        <v>1</v>
      </c>
      <c r="S2790" s="2">
        <v>-2.7360072990000002</v>
      </c>
      <c r="T2790" s="2">
        <v>0.54024902200000002</v>
      </c>
      <c r="U2790" s="2">
        <v>76.02</v>
      </c>
      <c r="V2790" s="2">
        <v>6.45</v>
      </c>
      <c r="W2790" s="2">
        <v>5.3</v>
      </c>
      <c r="X2790" s="2">
        <v>10</v>
      </c>
      <c r="Y2790" s="2">
        <v>8.25</v>
      </c>
      <c r="Z2790" s="2">
        <v>0.31579000000000002</v>
      </c>
      <c r="AA2790" s="2">
        <v>0.34200999999999998</v>
      </c>
      <c r="AB2790" s="2">
        <v>7.9583663710000003</v>
      </c>
    </row>
    <row r="2791" spans="1:28" x14ac:dyDescent="0.2">
      <c r="A2791" s="17">
        <v>5044</v>
      </c>
      <c r="B2791" s="5" t="s">
        <v>685</v>
      </c>
      <c r="C2791" s="5" t="s">
        <v>9354</v>
      </c>
      <c r="D2791" s="5" t="s">
        <v>9171</v>
      </c>
      <c r="E2791" s="5" t="s">
        <v>9167</v>
      </c>
      <c r="F2791" s="10">
        <v>1883</v>
      </c>
      <c r="G2791" s="10" t="s">
        <v>68</v>
      </c>
      <c r="H2791" s="10"/>
      <c r="I2791" s="10">
        <v>1300</v>
      </c>
      <c r="J2791" s="10" t="s">
        <v>17</v>
      </c>
      <c r="K2791" s="10"/>
      <c r="L2791" s="10" t="s">
        <v>18</v>
      </c>
      <c r="M2791" s="11">
        <v>1</v>
      </c>
      <c r="N2791" s="10">
        <v>1</v>
      </c>
      <c r="O2791" s="12" t="s">
        <v>9355</v>
      </c>
      <c r="P2791" s="11">
        <f ca="1">IFERROR(__xludf.DUMMYFUNCTION("COUNTA(SPLIT(Q2791,"" ""))"),190)</f>
        <v>190</v>
      </c>
      <c r="Q2791" s="11">
        <v>6</v>
      </c>
      <c r="R2791" s="11">
        <f ca="1">IFERROR(__xludf.DUMMYFUNCTION("COUNTA(SPLIT($Q2791,CHAR(10),FALSE))"),1)</f>
        <v>1</v>
      </c>
      <c r="S2791" s="2">
        <v>-2.7577377470000002</v>
      </c>
      <c r="T2791" s="2">
        <v>0.58726382300000002</v>
      </c>
      <c r="U2791" s="2">
        <v>52.25</v>
      </c>
      <c r="V2791" s="2">
        <v>13.84</v>
      </c>
      <c r="W2791" s="2">
        <v>14.65</v>
      </c>
      <c r="X2791" s="2">
        <v>13</v>
      </c>
      <c r="Y2791" s="2">
        <v>8.3699999999999992</v>
      </c>
      <c r="Z2791" s="2">
        <v>0.20810000000000001</v>
      </c>
      <c r="AA2791" s="2">
        <v>0.19916</v>
      </c>
      <c r="AB2791" s="2">
        <v>16.14588096</v>
      </c>
    </row>
    <row r="2792" spans="1:28" x14ac:dyDescent="0.2">
      <c r="A2792" s="17">
        <v>5046</v>
      </c>
      <c r="B2792" s="5" t="s">
        <v>685</v>
      </c>
      <c r="C2792" s="5" t="s">
        <v>9356</v>
      </c>
      <c r="D2792" s="5" t="s">
        <v>9171</v>
      </c>
      <c r="E2792" s="5" t="s">
        <v>9167</v>
      </c>
      <c r="F2792" s="10">
        <v>1883</v>
      </c>
      <c r="G2792" s="10" t="s">
        <v>68</v>
      </c>
      <c r="H2792" s="10"/>
      <c r="I2792" s="10">
        <v>1100</v>
      </c>
      <c r="J2792" s="10" t="s">
        <v>51</v>
      </c>
      <c r="K2792" s="10"/>
      <c r="L2792" s="10" t="s">
        <v>18</v>
      </c>
      <c r="M2792" s="11">
        <v>1</v>
      </c>
      <c r="N2792" s="10">
        <v>1</v>
      </c>
      <c r="O2792" s="12" t="s">
        <v>9357</v>
      </c>
      <c r="P2792" s="11">
        <f ca="1">IFERROR(__xludf.DUMMYFUNCTION("COUNTA(SPLIT(Q2792,"" ""))"),140)</f>
        <v>140</v>
      </c>
      <c r="Q2792" s="11">
        <v>5</v>
      </c>
      <c r="R2792" s="11">
        <f ca="1">IFERROR(__xludf.DUMMYFUNCTION("COUNTA(SPLIT($Q2792,CHAR(10),FALSE))"),2)</f>
        <v>2</v>
      </c>
      <c r="S2792" s="2">
        <v>-1.713551786</v>
      </c>
      <c r="T2792" s="2">
        <v>0.510198492</v>
      </c>
      <c r="U2792" s="2">
        <v>39.450000000000003</v>
      </c>
      <c r="V2792" s="2">
        <v>15.06</v>
      </c>
      <c r="W2792" s="2">
        <v>17.68</v>
      </c>
      <c r="X2792" s="2">
        <v>14</v>
      </c>
      <c r="Y2792" s="2">
        <v>9.7100000000000009</v>
      </c>
      <c r="Z2792" s="2">
        <v>0.23877000000000001</v>
      </c>
      <c r="AA2792" s="2">
        <v>0.25609999999999999</v>
      </c>
      <c r="AB2792" s="2">
        <v>0.58272766300000001</v>
      </c>
    </row>
    <row r="2793" spans="1:28" x14ac:dyDescent="0.2">
      <c r="A2793" s="17">
        <v>5047</v>
      </c>
      <c r="B2793" s="5" t="s">
        <v>685</v>
      </c>
      <c r="C2793" s="5" t="s">
        <v>9358</v>
      </c>
      <c r="D2793" s="5" t="s">
        <v>9171</v>
      </c>
      <c r="E2793" s="5" t="s">
        <v>9167</v>
      </c>
      <c r="F2793" s="10">
        <v>1883</v>
      </c>
      <c r="G2793" s="10" t="s">
        <v>68</v>
      </c>
      <c r="H2793" s="10"/>
      <c r="I2793" s="10">
        <v>1100</v>
      </c>
      <c r="J2793" s="10" t="s">
        <v>17</v>
      </c>
      <c r="K2793" s="10"/>
      <c r="L2793" s="10" t="s">
        <v>18</v>
      </c>
      <c r="M2793" s="11">
        <v>1</v>
      </c>
      <c r="N2793" s="10">
        <v>1</v>
      </c>
      <c r="O2793" s="12" t="s">
        <v>9359</v>
      </c>
      <c r="P2793" s="11">
        <f ca="1">IFERROR(__xludf.DUMMYFUNCTION("COUNTA(SPLIT(Q2793,"" ""))"),183)</f>
        <v>183</v>
      </c>
      <c r="Q2793" s="11">
        <v>5</v>
      </c>
      <c r="R2793" s="11">
        <f ca="1">IFERROR(__xludf.DUMMYFUNCTION("COUNTA(SPLIT($Q2793,CHAR(10),FALSE))"),1)</f>
        <v>1</v>
      </c>
      <c r="S2793" s="2">
        <v>-1.7558998180000001</v>
      </c>
      <c r="T2793" s="2">
        <v>0.49933804399999998</v>
      </c>
      <c r="U2793" s="2">
        <v>49.03</v>
      </c>
      <c r="V2793" s="2">
        <v>15.51</v>
      </c>
      <c r="W2793" s="2">
        <v>18.190000000000001</v>
      </c>
      <c r="X2793" s="2">
        <v>12</v>
      </c>
      <c r="Y2793" s="2">
        <v>8.39</v>
      </c>
      <c r="Z2793" s="2">
        <v>0.17818999999999999</v>
      </c>
      <c r="AA2793" s="2">
        <v>0.18478</v>
      </c>
      <c r="AB2793" s="2">
        <v>4.7729494819999996</v>
      </c>
    </row>
    <row r="2794" spans="1:28" x14ac:dyDescent="0.2">
      <c r="A2794" s="17">
        <v>5048</v>
      </c>
      <c r="B2794" s="5" t="s">
        <v>685</v>
      </c>
      <c r="C2794" s="5" t="s">
        <v>9360</v>
      </c>
      <c r="D2794" s="5" t="s">
        <v>9171</v>
      </c>
      <c r="E2794" s="5" t="s">
        <v>9167</v>
      </c>
      <c r="F2794" s="10">
        <v>1883</v>
      </c>
      <c r="G2794" s="10" t="s">
        <v>68</v>
      </c>
      <c r="H2794" s="10"/>
      <c r="I2794" s="10">
        <v>1300</v>
      </c>
      <c r="J2794" s="10" t="s">
        <v>17</v>
      </c>
      <c r="K2794" s="10"/>
      <c r="L2794" s="10" t="s">
        <v>18</v>
      </c>
      <c r="M2794" s="11">
        <v>1</v>
      </c>
      <c r="N2794" s="10">
        <v>1</v>
      </c>
      <c r="O2794" s="12" t="s">
        <v>9361</v>
      </c>
      <c r="P2794" s="11">
        <f ca="1">IFERROR(__xludf.DUMMYFUNCTION("COUNTA(SPLIT(Q2794,"" ""))"),168)</f>
        <v>168</v>
      </c>
      <c r="Q2794" s="11">
        <v>6</v>
      </c>
      <c r="R2794" s="11">
        <f ca="1">IFERROR(__xludf.DUMMYFUNCTION("COUNTA(SPLIT($Q2794,CHAR(10),FALSE))"),4)</f>
        <v>4</v>
      </c>
      <c r="S2794" s="2">
        <v>-2.5568782059999999</v>
      </c>
      <c r="T2794" s="2">
        <v>0.50004420500000002</v>
      </c>
      <c r="U2794" s="2">
        <v>40.869999999999997</v>
      </c>
      <c r="V2794" s="2">
        <v>14.64</v>
      </c>
      <c r="W2794" s="2">
        <v>15.8</v>
      </c>
      <c r="X2794" s="2">
        <v>15</v>
      </c>
      <c r="Y2794" s="2">
        <v>10.039999999999999</v>
      </c>
      <c r="Z2794" s="2">
        <v>0.23408999999999999</v>
      </c>
      <c r="AA2794" s="2">
        <v>0.23538000000000001</v>
      </c>
      <c r="AB2794" s="2">
        <v>12.82738277</v>
      </c>
    </row>
    <row r="2795" spans="1:28" x14ac:dyDescent="0.2">
      <c r="A2795" s="17">
        <v>5049</v>
      </c>
      <c r="B2795" s="5" t="s">
        <v>685</v>
      </c>
      <c r="C2795" s="5" t="s">
        <v>9362</v>
      </c>
      <c r="D2795" s="5" t="s">
        <v>9171</v>
      </c>
      <c r="E2795" s="5" t="s">
        <v>9167</v>
      </c>
      <c r="F2795" s="10">
        <v>1883</v>
      </c>
      <c r="G2795" s="10" t="s">
        <v>68</v>
      </c>
      <c r="H2795" s="10"/>
      <c r="I2795" s="10">
        <v>900</v>
      </c>
      <c r="J2795" s="10" t="s">
        <v>17</v>
      </c>
      <c r="K2795" s="10"/>
      <c r="L2795" s="10" t="s">
        <v>18</v>
      </c>
      <c r="M2795" s="11">
        <v>1</v>
      </c>
      <c r="N2795" s="10">
        <v>1</v>
      </c>
      <c r="O2795" s="12" t="s">
        <v>9363</v>
      </c>
      <c r="P2795" s="11">
        <f ca="1">IFERROR(__xludf.DUMMYFUNCTION("COUNTA(SPLIT(Q2795,"" ""))"),172)</f>
        <v>172</v>
      </c>
      <c r="Q2795" s="11">
        <v>10</v>
      </c>
      <c r="R2795" s="11">
        <f ca="1">IFERROR(__xludf.DUMMYFUNCTION("COUNTA(SPLIT($Q2795,CHAR(10),FALSE))"),2)</f>
        <v>2</v>
      </c>
      <c r="S2795" s="2">
        <v>-3.2627619800000001</v>
      </c>
      <c r="T2795" s="2">
        <v>0.59111350500000004</v>
      </c>
      <c r="U2795" s="2">
        <v>15.04</v>
      </c>
      <c r="V2795" s="2">
        <v>15.33</v>
      </c>
      <c r="W2795" s="2">
        <v>15.38</v>
      </c>
      <c r="X2795" s="2">
        <v>16</v>
      </c>
      <c r="Y2795" s="2">
        <v>11.52</v>
      </c>
      <c r="Z2795" s="2">
        <v>0.35113</v>
      </c>
      <c r="AA2795" s="2">
        <v>0.33634999999999998</v>
      </c>
      <c r="AB2795" s="2">
        <v>15.522224619999999</v>
      </c>
    </row>
    <row r="2796" spans="1:28" x14ac:dyDescent="0.2">
      <c r="A2796" s="17">
        <v>5050</v>
      </c>
      <c r="B2796" s="5" t="s">
        <v>685</v>
      </c>
      <c r="C2796" s="5" t="s">
        <v>9364</v>
      </c>
      <c r="D2796" s="5" t="s">
        <v>9171</v>
      </c>
      <c r="E2796" s="5" t="s">
        <v>9167</v>
      </c>
      <c r="F2796" s="10">
        <v>1883</v>
      </c>
      <c r="G2796" s="10" t="s">
        <v>68</v>
      </c>
      <c r="H2796" s="10"/>
      <c r="I2796" s="10">
        <v>1100</v>
      </c>
      <c r="J2796" s="10" t="s">
        <v>17</v>
      </c>
      <c r="K2796" s="10"/>
      <c r="L2796" s="10" t="s">
        <v>18</v>
      </c>
      <c r="M2796" s="11">
        <v>1</v>
      </c>
      <c r="N2796" s="10">
        <v>1</v>
      </c>
      <c r="O2796" s="12" t="s">
        <v>9365</v>
      </c>
      <c r="P2796" s="11">
        <f ca="1">IFERROR(__xludf.DUMMYFUNCTION("COUNTA(SPLIT(Q2796,"" ""))"),146)</f>
        <v>146</v>
      </c>
      <c r="Q2796" s="11">
        <v>9</v>
      </c>
      <c r="R2796" s="11">
        <f ca="1">IFERROR(__xludf.DUMMYFUNCTION("COUNTA(SPLIT($Q2796,CHAR(10),FALSE))"),2)</f>
        <v>2</v>
      </c>
      <c r="S2796" s="2">
        <v>-2.5411241210000002</v>
      </c>
      <c r="T2796" s="2">
        <v>0.50939583399999999</v>
      </c>
      <c r="U2796" s="2">
        <v>48.08</v>
      </c>
      <c r="V2796" s="2">
        <v>10.67</v>
      </c>
      <c r="W2796" s="2">
        <v>10.14</v>
      </c>
      <c r="X2796" s="2">
        <v>14</v>
      </c>
      <c r="Y2796" s="2">
        <v>10.29</v>
      </c>
      <c r="Z2796" s="2">
        <v>0.32335000000000003</v>
      </c>
      <c r="AA2796" s="2">
        <v>0.33640999999999999</v>
      </c>
      <c r="AB2796" s="2">
        <v>-1.086231395</v>
      </c>
    </row>
    <row r="2797" spans="1:28" x14ac:dyDescent="0.2">
      <c r="A2797" s="17">
        <v>5052</v>
      </c>
      <c r="B2797" s="5" t="s">
        <v>685</v>
      </c>
      <c r="C2797" s="5" t="s">
        <v>9366</v>
      </c>
      <c r="D2797" s="5" t="s">
        <v>9171</v>
      </c>
      <c r="E2797" s="5" t="s">
        <v>9167</v>
      </c>
      <c r="F2797" s="10">
        <v>1883</v>
      </c>
      <c r="G2797" s="10" t="s">
        <v>68</v>
      </c>
      <c r="H2797" s="10"/>
      <c r="I2797" s="10">
        <v>1100</v>
      </c>
      <c r="J2797" s="10" t="s">
        <v>17</v>
      </c>
      <c r="K2797" s="10"/>
      <c r="L2797" s="10" t="s">
        <v>18</v>
      </c>
      <c r="M2797" s="11">
        <v>1</v>
      </c>
      <c r="N2797" s="10">
        <v>1</v>
      </c>
      <c r="O2797" s="12" t="s">
        <v>9367</v>
      </c>
      <c r="P2797" s="11">
        <f ca="1">IFERROR(__xludf.DUMMYFUNCTION("COUNTA(SPLIT(Q2797,"" ""))"),188)</f>
        <v>188</v>
      </c>
      <c r="Q2797" s="11">
        <v>10</v>
      </c>
      <c r="R2797" s="11">
        <f ca="1">IFERROR(__xludf.DUMMYFUNCTION("COUNTA(SPLIT($Q2797,CHAR(10),FALSE))"),3)</f>
        <v>3</v>
      </c>
      <c r="S2797" s="2">
        <v>-1.9363715340000001</v>
      </c>
      <c r="T2797" s="2">
        <v>0.484589041</v>
      </c>
      <c r="U2797" s="2">
        <v>62.54</v>
      </c>
      <c r="V2797" s="2">
        <v>9.2799999999999994</v>
      </c>
      <c r="W2797" s="2">
        <v>10.029999999999999</v>
      </c>
      <c r="X2797" s="2">
        <v>12</v>
      </c>
      <c r="Y2797" s="2">
        <v>8.5500000000000007</v>
      </c>
      <c r="Z2797" s="2">
        <v>0.19666</v>
      </c>
      <c r="AA2797" s="2">
        <v>0.19325000000000001</v>
      </c>
      <c r="AB2797" s="2">
        <v>7.0939490449999996</v>
      </c>
    </row>
    <row r="2798" spans="1:28" x14ac:dyDescent="0.2">
      <c r="A2798" s="17">
        <v>5053</v>
      </c>
      <c r="B2798" s="5" t="s">
        <v>685</v>
      </c>
      <c r="C2798" s="5" t="s">
        <v>9368</v>
      </c>
      <c r="D2798" s="5" t="s">
        <v>9171</v>
      </c>
      <c r="E2798" s="5" t="s">
        <v>9167</v>
      </c>
      <c r="F2798" s="10">
        <v>1883</v>
      </c>
      <c r="G2798" s="10" t="s">
        <v>68</v>
      </c>
      <c r="H2798" s="10"/>
      <c r="I2798" s="10">
        <v>1300</v>
      </c>
      <c r="J2798" s="10" t="s">
        <v>51</v>
      </c>
      <c r="K2798" s="10"/>
      <c r="L2798" s="10" t="s">
        <v>18</v>
      </c>
      <c r="M2798" s="11">
        <v>1</v>
      </c>
      <c r="N2798" s="10">
        <v>1</v>
      </c>
      <c r="O2798" s="12" t="s">
        <v>9369</v>
      </c>
      <c r="P2798" s="11">
        <f ca="1">IFERROR(__xludf.DUMMYFUNCTION("COUNTA(SPLIT(Q2798,"" ""))"),183)</f>
        <v>183</v>
      </c>
      <c r="Q2798" s="11">
        <v>7</v>
      </c>
      <c r="R2798" s="11">
        <f ca="1">IFERROR(__xludf.DUMMYFUNCTION("COUNTA(SPLIT($Q2798,CHAR(10),FALSE))"),1)</f>
        <v>1</v>
      </c>
      <c r="S2798" s="2">
        <v>-3.3948740470000001</v>
      </c>
      <c r="T2798" s="2">
        <v>0.57562443900000004</v>
      </c>
      <c r="U2798" s="2">
        <v>36.880000000000003</v>
      </c>
      <c r="V2798" s="2">
        <v>14.68</v>
      </c>
      <c r="W2798" s="2">
        <v>14.99</v>
      </c>
      <c r="X2798" s="2">
        <v>15</v>
      </c>
      <c r="Y2798" s="2">
        <v>10.5</v>
      </c>
      <c r="Z2798" s="2">
        <v>0.44749</v>
      </c>
      <c r="AA2798" s="2">
        <v>0.44427</v>
      </c>
      <c r="AB2798" s="2">
        <v>2.0460642990000002</v>
      </c>
    </row>
    <row r="2799" spans="1:28" x14ac:dyDescent="0.2">
      <c r="A2799" s="17">
        <v>5054</v>
      </c>
      <c r="B2799" s="5" t="s">
        <v>685</v>
      </c>
      <c r="C2799" s="5" t="s">
        <v>9370</v>
      </c>
      <c r="D2799" s="5" t="s">
        <v>9171</v>
      </c>
      <c r="E2799" s="5" t="s">
        <v>9167</v>
      </c>
      <c r="F2799" s="10">
        <v>1883</v>
      </c>
      <c r="G2799" s="10" t="s">
        <v>68</v>
      </c>
      <c r="H2799" s="10"/>
      <c r="I2799" s="10">
        <v>1300</v>
      </c>
      <c r="J2799" s="10" t="s">
        <v>51</v>
      </c>
      <c r="K2799" s="10"/>
      <c r="L2799" s="10" t="s">
        <v>18</v>
      </c>
      <c r="M2799" s="11">
        <v>1</v>
      </c>
      <c r="N2799" s="10">
        <v>1</v>
      </c>
      <c r="O2799" s="12" t="s">
        <v>9371</v>
      </c>
      <c r="P2799" s="11">
        <f ca="1">IFERROR(__xludf.DUMMYFUNCTION("COUNTA(SPLIT(Q2799,"" ""))"),175)</f>
        <v>175</v>
      </c>
      <c r="Q2799" s="11">
        <v>8</v>
      </c>
      <c r="R2799" s="11">
        <f ca="1">IFERROR(__xludf.DUMMYFUNCTION("COUNTA(SPLIT($Q2799,CHAR(10),FALSE))"),1)</f>
        <v>1</v>
      </c>
      <c r="S2799" s="2">
        <v>-1.4293613949999999</v>
      </c>
      <c r="T2799" s="2">
        <v>0.485598957</v>
      </c>
      <c r="U2799" s="2">
        <v>68.13</v>
      </c>
      <c r="V2799" s="2">
        <v>9.19</v>
      </c>
      <c r="W2799" s="2">
        <v>9.19</v>
      </c>
      <c r="X2799" s="2">
        <v>10</v>
      </c>
      <c r="Y2799" s="2">
        <v>7.07</v>
      </c>
      <c r="Z2799" s="2">
        <v>0.17238999999999999</v>
      </c>
      <c r="AA2799" s="2">
        <v>0.17537</v>
      </c>
      <c r="AB2799" s="2">
        <v>9.8282234400000004</v>
      </c>
    </row>
    <row r="2800" spans="1:28" x14ac:dyDescent="0.2">
      <c r="A2800" s="17">
        <v>5055</v>
      </c>
      <c r="B2800" s="5" t="s">
        <v>685</v>
      </c>
      <c r="C2800" s="5" t="s">
        <v>9372</v>
      </c>
      <c r="D2800" s="5" t="s">
        <v>9171</v>
      </c>
      <c r="E2800" s="5" t="s">
        <v>9167</v>
      </c>
      <c r="F2800" s="10">
        <v>1883</v>
      </c>
      <c r="G2800" s="10" t="s">
        <v>68</v>
      </c>
      <c r="H2800" s="10"/>
      <c r="I2800" s="10">
        <v>900</v>
      </c>
      <c r="J2800" s="10" t="s">
        <v>51</v>
      </c>
      <c r="K2800" s="10"/>
      <c r="L2800" s="10" t="s">
        <v>18</v>
      </c>
      <c r="M2800" s="11">
        <v>1</v>
      </c>
      <c r="N2800" s="10">
        <v>1</v>
      </c>
      <c r="O2800" s="12" t="s">
        <v>9373</v>
      </c>
      <c r="P2800" s="11">
        <f ca="1">IFERROR(__xludf.DUMMYFUNCTION("COUNTA(SPLIT(Q2800,"" ""))"),199)</f>
        <v>199</v>
      </c>
      <c r="Q2800" s="11">
        <v>14</v>
      </c>
      <c r="R2800" s="11">
        <f ca="1">IFERROR(__xludf.DUMMYFUNCTION("COUNTA(SPLIT($Q2800,CHAR(10),FALSE))"),1)</f>
        <v>1</v>
      </c>
      <c r="S2800" s="2">
        <v>-2.162795917</v>
      </c>
      <c r="T2800" s="2">
        <v>0.50801208200000003</v>
      </c>
      <c r="U2800" s="2">
        <v>78.83</v>
      </c>
      <c r="V2800" s="2">
        <v>5.88</v>
      </c>
      <c r="W2800" s="2">
        <v>4.32</v>
      </c>
      <c r="X2800" s="2">
        <v>8</v>
      </c>
      <c r="Y2800" s="2">
        <v>8.31</v>
      </c>
      <c r="Z2800" s="2">
        <v>0.19950999999999999</v>
      </c>
      <c r="AA2800" s="2">
        <v>0.19381000000000001</v>
      </c>
      <c r="AB2800" s="2">
        <v>13.13174047</v>
      </c>
    </row>
    <row r="2801" spans="1:28" x14ac:dyDescent="0.2">
      <c r="A2801" s="17">
        <v>5056</v>
      </c>
      <c r="B2801" s="5" t="s">
        <v>685</v>
      </c>
      <c r="C2801" s="5" t="s">
        <v>9374</v>
      </c>
      <c r="D2801" s="5" t="s">
        <v>9123</v>
      </c>
      <c r="E2801" s="5" t="s">
        <v>9124</v>
      </c>
      <c r="F2801" s="10">
        <v>1883</v>
      </c>
      <c r="G2801" s="10" t="s">
        <v>68</v>
      </c>
      <c r="H2801" s="10"/>
      <c r="I2801" s="10">
        <v>1300</v>
      </c>
      <c r="J2801" s="10" t="s">
        <v>877</v>
      </c>
      <c r="K2801" s="10"/>
      <c r="L2801" s="10" t="s">
        <v>18</v>
      </c>
      <c r="M2801" s="11">
        <v>1</v>
      </c>
      <c r="N2801" s="10">
        <v>1</v>
      </c>
      <c r="O2801" s="12" t="s">
        <v>9375</v>
      </c>
      <c r="P2801" s="11">
        <f ca="1">IFERROR(__xludf.DUMMYFUNCTION("COUNTA(SPLIT(Q2801,"" ""))"),158)</f>
        <v>158</v>
      </c>
      <c r="Q2801" s="11">
        <v>7</v>
      </c>
      <c r="R2801" s="11">
        <f ca="1">IFERROR(__xludf.DUMMYFUNCTION("COUNTA(SPLIT($Q2801,CHAR(10),FALSE))"),2)</f>
        <v>2</v>
      </c>
      <c r="S2801" s="2">
        <v>-1.716466096</v>
      </c>
      <c r="T2801" s="2">
        <v>0.46475392100000001</v>
      </c>
      <c r="U2801" s="2">
        <v>57.15</v>
      </c>
      <c r="V2801" s="2">
        <v>10.93</v>
      </c>
      <c r="W2801" s="2">
        <v>11.43</v>
      </c>
      <c r="X2801" s="2">
        <v>12</v>
      </c>
      <c r="Y2801" s="2">
        <v>9.6300000000000008</v>
      </c>
      <c r="Z2801" s="2">
        <v>0.22381000000000001</v>
      </c>
      <c r="AA2801" s="2">
        <v>0.24851999999999999</v>
      </c>
      <c r="AB2801" s="2">
        <v>8.0962497469999999</v>
      </c>
    </row>
    <row r="2802" spans="1:28" x14ac:dyDescent="0.2">
      <c r="A2802" s="17">
        <v>5057</v>
      </c>
      <c r="B2802" s="5" t="s">
        <v>685</v>
      </c>
      <c r="C2802" s="5" t="s">
        <v>9376</v>
      </c>
      <c r="D2802" s="5" t="s">
        <v>9123</v>
      </c>
      <c r="E2802" s="5" t="s">
        <v>9124</v>
      </c>
      <c r="F2802" s="10">
        <v>1883</v>
      </c>
      <c r="G2802" s="10" t="s">
        <v>68</v>
      </c>
      <c r="H2802" s="10"/>
      <c r="I2802" s="10">
        <v>1300</v>
      </c>
      <c r="J2802" s="10" t="s">
        <v>17</v>
      </c>
      <c r="K2802" s="10"/>
      <c r="L2802" s="10" t="s">
        <v>18</v>
      </c>
      <c r="M2802" s="11">
        <v>1</v>
      </c>
      <c r="N2802" s="10">
        <v>1</v>
      </c>
      <c r="O2802" s="12" t="s">
        <v>9377</v>
      </c>
      <c r="P2802" s="11">
        <f ca="1">IFERROR(__xludf.DUMMYFUNCTION("COUNTA(SPLIT(Q2802,"" ""))"),183)</f>
        <v>183</v>
      </c>
      <c r="Q2802" s="11">
        <v>6</v>
      </c>
      <c r="R2802" s="11">
        <f ca="1">IFERROR(__xludf.DUMMYFUNCTION("COUNTA(SPLIT($Q2802,CHAR(10),FALSE))"),2)</f>
        <v>2</v>
      </c>
      <c r="S2802" s="2">
        <v>-3.3793011480000001</v>
      </c>
      <c r="T2802" s="2">
        <v>0.60388228700000002</v>
      </c>
      <c r="U2802" s="2">
        <v>57.54</v>
      </c>
      <c r="V2802" s="2">
        <v>12.85</v>
      </c>
      <c r="W2802" s="2">
        <v>14.52</v>
      </c>
      <c r="X2802" s="2">
        <v>12</v>
      </c>
      <c r="Y2802" s="2">
        <v>8.59</v>
      </c>
      <c r="Z2802" s="2">
        <v>0.16718</v>
      </c>
      <c r="AA2802" s="2">
        <v>0.17007</v>
      </c>
      <c r="AB2802" s="2">
        <v>9.4419291540000003</v>
      </c>
    </row>
    <row r="2803" spans="1:28" x14ac:dyDescent="0.2">
      <c r="A2803" s="17">
        <v>5058</v>
      </c>
      <c r="B2803" s="5" t="s">
        <v>685</v>
      </c>
      <c r="C2803" s="5" t="s">
        <v>9378</v>
      </c>
      <c r="D2803" s="5" t="s">
        <v>9123</v>
      </c>
      <c r="E2803" s="5" t="s">
        <v>9124</v>
      </c>
      <c r="F2803" s="10">
        <v>1883</v>
      </c>
      <c r="G2803" s="10" t="s">
        <v>68</v>
      </c>
      <c r="H2803" s="10"/>
      <c r="I2803" s="10">
        <v>1100</v>
      </c>
      <c r="J2803" s="10" t="s">
        <v>17</v>
      </c>
      <c r="K2803" s="10"/>
      <c r="L2803" s="10" t="s">
        <v>18</v>
      </c>
      <c r="M2803" s="11">
        <v>1</v>
      </c>
      <c r="N2803" s="10">
        <v>1</v>
      </c>
      <c r="O2803" s="12" t="s">
        <v>9379</v>
      </c>
      <c r="P2803" s="11">
        <f ca="1">IFERROR(__xludf.DUMMYFUNCTION("COUNTA(SPLIT(Q2803,"" ""))"),197)</f>
        <v>197</v>
      </c>
      <c r="Q2803" s="11">
        <v>7</v>
      </c>
      <c r="R2803" s="11">
        <f ca="1">IFERROR(__xludf.DUMMYFUNCTION("COUNTA(SPLIT($Q2803,CHAR(10),FALSE))"),2)</f>
        <v>2</v>
      </c>
      <c r="S2803" s="2">
        <v>-1.580363857</v>
      </c>
      <c r="T2803" s="2">
        <v>0.495327886</v>
      </c>
      <c r="U2803" s="2">
        <v>50.37</v>
      </c>
      <c r="V2803" s="2">
        <v>13.26</v>
      </c>
      <c r="W2803" s="2">
        <v>15.14</v>
      </c>
      <c r="X2803" s="2">
        <v>13</v>
      </c>
      <c r="Y2803" s="2">
        <v>7.75</v>
      </c>
      <c r="Z2803" s="2">
        <v>0.23119999999999999</v>
      </c>
      <c r="AA2803" s="2">
        <v>0.22203999999999999</v>
      </c>
      <c r="AB2803" s="2">
        <v>15.07832372</v>
      </c>
    </row>
    <row r="2804" spans="1:28" x14ac:dyDescent="0.2">
      <c r="A2804" s="17">
        <v>5059</v>
      </c>
      <c r="B2804" s="5" t="s">
        <v>685</v>
      </c>
      <c r="C2804" s="5" t="s">
        <v>9380</v>
      </c>
      <c r="D2804" s="5" t="s">
        <v>9123</v>
      </c>
      <c r="E2804" s="5" t="s">
        <v>9124</v>
      </c>
      <c r="F2804" s="10">
        <v>1883</v>
      </c>
      <c r="G2804" s="10" t="s">
        <v>68</v>
      </c>
      <c r="H2804" s="10"/>
      <c r="I2804" s="10">
        <v>1500</v>
      </c>
      <c r="J2804" s="10" t="s">
        <v>17</v>
      </c>
      <c r="K2804" s="10"/>
      <c r="L2804" s="10" t="s">
        <v>18</v>
      </c>
      <c r="M2804" s="11">
        <v>1</v>
      </c>
      <c r="N2804" s="10">
        <v>1</v>
      </c>
      <c r="O2804" s="12" t="s">
        <v>9381</v>
      </c>
      <c r="P2804" s="11">
        <f ca="1">IFERROR(__xludf.DUMMYFUNCTION("COUNTA(SPLIT(Q2804,"" ""))"),182)</f>
        <v>182</v>
      </c>
      <c r="Q2804" s="11">
        <v>5</v>
      </c>
      <c r="R2804" s="11">
        <f ca="1">IFERROR(__xludf.DUMMYFUNCTION("COUNTA(SPLIT($Q2804,CHAR(10),FALSE))"),2)</f>
        <v>2</v>
      </c>
      <c r="S2804" s="2">
        <v>-1.617873847</v>
      </c>
      <c r="T2804" s="2">
        <v>0.44814967999999999</v>
      </c>
      <c r="U2804" s="2">
        <v>51.06</v>
      </c>
      <c r="V2804" s="2">
        <v>13.71</v>
      </c>
      <c r="W2804" s="2">
        <v>15.43</v>
      </c>
      <c r="X2804" s="2">
        <v>14</v>
      </c>
      <c r="Y2804" s="2">
        <v>9.1999999999999993</v>
      </c>
      <c r="Z2804" s="2">
        <v>0.29987000000000003</v>
      </c>
      <c r="AA2804" s="2">
        <v>0.30149999999999999</v>
      </c>
      <c r="AB2804" s="2">
        <v>6.2201707610000003</v>
      </c>
    </row>
    <row r="2805" spans="1:28" x14ac:dyDescent="0.2">
      <c r="A2805" s="17">
        <v>5060</v>
      </c>
      <c r="B2805" s="5" t="s">
        <v>685</v>
      </c>
      <c r="C2805" s="5" t="s">
        <v>9382</v>
      </c>
      <c r="D2805" s="5" t="s">
        <v>9123</v>
      </c>
      <c r="E2805" s="5" t="s">
        <v>9124</v>
      </c>
      <c r="F2805" s="10">
        <v>1883</v>
      </c>
      <c r="G2805" s="10" t="s">
        <v>68</v>
      </c>
      <c r="H2805" s="10"/>
      <c r="I2805" s="10">
        <v>1500</v>
      </c>
      <c r="J2805" s="10" t="s">
        <v>17</v>
      </c>
      <c r="K2805" s="10"/>
      <c r="L2805" s="10" t="s">
        <v>18</v>
      </c>
      <c r="M2805" s="11">
        <v>1</v>
      </c>
      <c r="N2805" s="10">
        <v>1</v>
      </c>
      <c r="O2805" s="12" t="s">
        <v>9383</v>
      </c>
      <c r="P2805" s="11">
        <f ca="1">IFERROR(__xludf.DUMMYFUNCTION("COUNTA(SPLIT(Q2805,"" ""))"),165)</f>
        <v>165</v>
      </c>
      <c r="Q2805" s="11">
        <v>4</v>
      </c>
      <c r="R2805" s="11">
        <f ca="1">IFERROR(__xludf.DUMMYFUNCTION("COUNTA(SPLIT($Q2805,CHAR(10),FALSE))"),1)</f>
        <v>1</v>
      </c>
      <c r="S2805" s="2">
        <v>-2.9258909919999998</v>
      </c>
      <c r="T2805" s="2">
        <v>0.51890540900000004</v>
      </c>
      <c r="U2805" s="2">
        <v>29.09</v>
      </c>
      <c r="V2805" s="2">
        <v>19.45</v>
      </c>
      <c r="W2805" s="2">
        <v>21.66</v>
      </c>
      <c r="X2805" s="2">
        <v>15</v>
      </c>
      <c r="Y2805" s="2">
        <v>9.32</v>
      </c>
      <c r="Z2805" s="2">
        <v>0.41893999999999998</v>
      </c>
      <c r="AA2805" s="2">
        <v>0.42566999999999999</v>
      </c>
      <c r="AB2805" s="2">
        <v>14.52183745</v>
      </c>
    </row>
    <row r="2806" spans="1:28" x14ac:dyDescent="0.2">
      <c r="A2806" s="17">
        <v>5061</v>
      </c>
      <c r="B2806" s="5" t="s">
        <v>685</v>
      </c>
      <c r="C2806" s="5" t="s">
        <v>9384</v>
      </c>
      <c r="D2806" s="5" t="s">
        <v>9123</v>
      </c>
      <c r="E2806" s="5" t="s">
        <v>9124</v>
      </c>
      <c r="F2806" s="10">
        <v>1883</v>
      </c>
      <c r="G2806" s="10" t="s">
        <v>68</v>
      </c>
      <c r="H2806" s="10"/>
      <c r="I2806" s="10">
        <v>1300</v>
      </c>
      <c r="J2806" s="10" t="s">
        <v>17</v>
      </c>
      <c r="K2806" s="10"/>
      <c r="L2806" s="10" t="s">
        <v>18</v>
      </c>
      <c r="M2806" s="11">
        <v>1</v>
      </c>
      <c r="N2806" s="10">
        <v>1</v>
      </c>
      <c r="O2806" s="12" t="s">
        <v>9385</v>
      </c>
      <c r="P2806" s="11">
        <f ca="1">IFERROR(__xludf.DUMMYFUNCTION("COUNTA(SPLIT(Q2806,"" ""))"),183)</f>
        <v>183</v>
      </c>
      <c r="Q2806" s="11">
        <v>6</v>
      </c>
      <c r="R2806" s="11">
        <f ca="1">IFERROR(__xludf.DUMMYFUNCTION("COUNTA(SPLIT($Q2806,CHAR(10),FALSE))"),1)</f>
        <v>1</v>
      </c>
      <c r="S2806" s="2">
        <v>-3.0521932679999999</v>
      </c>
      <c r="T2806" s="2">
        <v>0.55242659299999997</v>
      </c>
      <c r="U2806" s="2">
        <v>51.06</v>
      </c>
      <c r="V2806" s="2">
        <v>13.71</v>
      </c>
      <c r="W2806" s="2">
        <v>14.68</v>
      </c>
      <c r="X2806" s="2">
        <v>14</v>
      </c>
      <c r="Y2806" s="2">
        <v>9.64</v>
      </c>
      <c r="Z2806" s="2">
        <v>0.31889000000000001</v>
      </c>
      <c r="AA2806" s="2">
        <v>0.31289</v>
      </c>
      <c r="AB2806" s="2">
        <v>10.961614389999999</v>
      </c>
    </row>
    <row r="2807" spans="1:28" x14ac:dyDescent="0.2">
      <c r="A2807" s="17">
        <v>5063</v>
      </c>
      <c r="B2807" s="5" t="s">
        <v>685</v>
      </c>
      <c r="C2807" s="5" t="s">
        <v>9386</v>
      </c>
      <c r="D2807" s="5" t="s">
        <v>9123</v>
      </c>
      <c r="E2807" s="5" t="s">
        <v>9124</v>
      </c>
      <c r="F2807" s="10">
        <v>1883</v>
      </c>
      <c r="G2807" s="10" t="s">
        <v>68</v>
      </c>
      <c r="H2807" s="10"/>
      <c r="I2807" s="10">
        <v>1300</v>
      </c>
      <c r="J2807" s="10" t="s">
        <v>17</v>
      </c>
      <c r="K2807" s="10"/>
      <c r="L2807" s="10" t="s">
        <v>18</v>
      </c>
      <c r="M2807" s="11">
        <v>1</v>
      </c>
      <c r="N2807" s="10">
        <v>1</v>
      </c>
      <c r="O2807" s="12" t="s">
        <v>9387</v>
      </c>
      <c r="P2807" s="11">
        <f ca="1">IFERROR(__xludf.DUMMYFUNCTION("COUNTA(SPLIT(Q2807,"" ""))"),188)</f>
        <v>188</v>
      </c>
      <c r="Q2807" s="11">
        <v>10</v>
      </c>
      <c r="R2807" s="11">
        <f ca="1">IFERROR(__xludf.DUMMYFUNCTION("COUNTA(SPLIT($Q2807,CHAR(10),FALSE))"),2)</f>
        <v>2</v>
      </c>
      <c r="S2807" s="2">
        <v>-2.3255393309999999</v>
      </c>
      <c r="T2807" s="2">
        <v>0.51156730100000003</v>
      </c>
      <c r="U2807" s="2">
        <v>44.38</v>
      </c>
      <c r="V2807" s="2">
        <v>11.81</v>
      </c>
      <c r="W2807" s="2">
        <v>12.13</v>
      </c>
      <c r="X2807" s="2">
        <v>13</v>
      </c>
      <c r="Y2807" s="2">
        <v>9.3800000000000008</v>
      </c>
      <c r="Z2807" s="2">
        <v>0.29067999999999999</v>
      </c>
      <c r="AA2807" s="2">
        <v>0.25894</v>
      </c>
      <c r="AB2807" s="2">
        <v>10.83159747</v>
      </c>
    </row>
    <row r="2808" spans="1:28" x14ac:dyDescent="0.2">
      <c r="A2808" s="17">
        <v>5064</v>
      </c>
      <c r="B2808" s="5" t="s">
        <v>685</v>
      </c>
      <c r="C2808" s="5" t="s">
        <v>9388</v>
      </c>
      <c r="D2808" s="5" t="s">
        <v>9123</v>
      </c>
      <c r="E2808" s="5" t="s">
        <v>9124</v>
      </c>
      <c r="F2808" s="10">
        <v>1883</v>
      </c>
      <c r="G2808" s="10" t="s">
        <v>68</v>
      </c>
      <c r="H2808" s="10"/>
      <c r="I2808" s="10">
        <v>1500</v>
      </c>
      <c r="J2808" s="10" t="s">
        <v>51</v>
      </c>
      <c r="K2808" s="10"/>
      <c r="L2808" s="10" t="s">
        <v>18</v>
      </c>
      <c r="M2808" s="11">
        <v>1</v>
      </c>
      <c r="N2808" s="10">
        <v>1</v>
      </c>
      <c r="O2808" s="12" t="s">
        <v>9389</v>
      </c>
      <c r="P2808" s="11">
        <f ca="1">IFERROR(__xludf.DUMMYFUNCTION("COUNTA(SPLIT(Q2808,"" ""))"),174)</f>
        <v>174</v>
      </c>
      <c r="Q2808" s="11">
        <v>7</v>
      </c>
      <c r="R2808" s="11">
        <f ca="1">IFERROR(__xludf.DUMMYFUNCTION("COUNTA(SPLIT($Q2808,CHAR(10),FALSE))"),1)</f>
        <v>1</v>
      </c>
      <c r="S2808" s="2">
        <v>-2.1425765619999999</v>
      </c>
      <c r="T2808" s="2">
        <v>0.51414101000000001</v>
      </c>
      <c r="U2808" s="2">
        <v>49.97</v>
      </c>
      <c r="V2808" s="2">
        <v>12.5</v>
      </c>
      <c r="W2808" s="2">
        <v>12.75</v>
      </c>
      <c r="X2808" s="2">
        <v>14</v>
      </c>
      <c r="Y2808" s="2">
        <v>9.3000000000000007</v>
      </c>
      <c r="Z2808" s="2">
        <v>0.28715000000000002</v>
      </c>
      <c r="AA2808" s="2">
        <v>0.27989999999999998</v>
      </c>
      <c r="AB2808" s="2">
        <v>9.0472839650000001</v>
      </c>
    </row>
    <row r="2809" spans="1:28" ht="15" customHeight="1" x14ac:dyDescent="0.2">
      <c r="A2809" s="17">
        <v>5065</v>
      </c>
      <c r="B2809" s="5" t="s">
        <v>685</v>
      </c>
      <c r="C2809" s="5" t="s">
        <v>9390</v>
      </c>
      <c r="D2809" s="5" t="s">
        <v>9131</v>
      </c>
      <c r="E2809" s="5" t="s">
        <v>9132</v>
      </c>
      <c r="F2809" s="10">
        <v>1883</v>
      </c>
      <c r="G2809" s="10" t="s">
        <v>68</v>
      </c>
      <c r="H2809" s="10"/>
      <c r="I2809" s="10">
        <v>1100</v>
      </c>
      <c r="J2809" s="10" t="s">
        <v>17</v>
      </c>
      <c r="K2809" s="10"/>
      <c r="L2809" s="10" t="s">
        <v>18</v>
      </c>
      <c r="M2809" s="11">
        <v>1</v>
      </c>
      <c r="N2809" s="10">
        <v>1</v>
      </c>
      <c r="O2809" s="12" t="s">
        <v>9391</v>
      </c>
      <c r="P2809" s="11">
        <f ca="1">IFERROR(__xludf.DUMMYFUNCTION("COUNTA(SPLIT(Q2809,"" ""))"),141)</f>
        <v>141</v>
      </c>
      <c r="Q2809" s="11">
        <v>5</v>
      </c>
      <c r="R2809" s="11">
        <f ca="1">IFERROR(__xludf.DUMMYFUNCTION("COUNTA(SPLIT($Q2809,CHAR(10),FALSE))"),2)</f>
        <v>2</v>
      </c>
      <c r="S2809" s="2">
        <v>-2.4568553799999999</v>
      </c>
      <c r="T2809" s="2">
        <v>0.52079653800000003</v>
      </c>
      <c r="U2809" s="2">
        <v>40.130000000000003</v>
      </c>
      <c r="V2809" s="2">
        <v>14.82</v>
      </c>
      <c r="W2809" s="2">
        <v>16.84</v>
      </c>
      <c r="X2809" s="2">
        <v>14</v>
      </c>
      <c r="Y2809" s="2">
        <v>9.67</v>
      </c>
      <c r="Z2809" s="2">
        <v>0.29729</v>
      </c>
      <c r="AA2809" s="2">
        <v>0.32890000000000003</v>
      </c>
      <c r="AB2809" s="2">
        <v>1.5126735490000001</v>
      </c>
    </row>
    <row r="2810" spans="1:28" x14ac:dyDescent="0.2">
      <c r="A2810" s="17">
        <v>5066</v>
      </c>
      <c r="B2810" s="5" t="s">
        <v>685</v>
      </c>
      <c r="C2810" s="5" t="s">
        <v>9392</v>
      </c>
      <c r="D2810" s="5" t="s">
        <v>9131</v>
      </c>
      <c r="E2810" s="5" t="s">
        <v>9132</v>
      </c>
      <c r="F2810" s="10">
        <v>1883</v>
      </c>
      <c r="G2810" s="10" t="s">
        <v>68</v>
      </c>
      <c r="H2810" s="10"/>
      <c r="I2810" s="10">
        <v>1300</v>
      </c>
      <c r="J2810" s="10" t="s">
        <v>17</v>
      </c>
      <c r="K2810" s="10"/>
      <c r="L2810" s="10" t="s">
        <v>18</v>
      </c>
      <c r="M2810" s="11">
        <v>1</v>
      </c>
      <c r="N2810" s="10">
        <v>1</v>
      </c>
      <c r="O2810" s="12" t="s">
        <v>9393</v>
      </c>
      <c r="P2810" s="11">
        <f ca="1">IFERROR(__xludf.DUMMYFUNCTION("COUNTA(SPLIT(Q2810,"" ""))"),177)</f>
        <v>177</v>
      </c>
      <c r="Q2810" s="11">
        <v>8</v>
      </c>
      <c r="R2810" s="11">
        <f ca="1">IFERROR(__xludf.DUMMYFUNCTION("COUNTA(SPLIT($Q2810,CHAR(10),FALSE))"),1)</f>
        <v>1</v>
      </c>
      <c r="S2810" s="2">
        <v>-3.6762677730000002</v>
      </c>
      <c r="T2810" s="2">
        <v>0.62362121100000001</v>
      </c>
      <c r="U2810" s="2">
        <v>44.33</v>
      </c>
      <c r="V2810" s="2">
        <v>12.57</v>
      </c>
      <c r="W2810" s="2">
        <v>12.79</v>
      </c>
      <c r="X2810" s="2">
        <v>13</v>
      </c>
      <c r="Y2810" s="2">
        <v>9.11</v>
      </c>
      <c r="Z2810" s="2">
        <v>0.31652000000000002</v>
      </c>
      <c r="AA2810" s="2">
        <v>0.31098999999999999</v>
      </c>
      <c r="AB2810" s="2">
        <v>8.4623691230000002</v>
      </c>
    </row>
    <row r="2811" spans="1:28" x14ac:dyDescent="0.2">
      <c r="A2811" s="17">
        <v>5067</v>
      </c>
      <c r="B2811" s="5" t="s">
        <v>685</v>
      </c>
      <c r="C2811" s="5" t="s">
        <v>9394</v>
      </c>
      <c r="D2811" s="5" t="s">
        <v>9131</v>
      </c>
      <c r="E2811" s="5" t="s">
        <v>9132</v>
      </c>
      <c r="F2811" s="10">
        <v>1883</v>
      </c>
      <c r="G2811" s="10" t="s">
        <v>68</v>
      </c>
      <c r="H2811" s="10"/>
      <c r="I2811" s="10">
        <v>1500</v>
      </c>
      <c r="J2811" s="10" t="s">
        <v>17</v>
      </c>
      <c r="K2811" s="10"/>
      <c r="L2811" s="10" t="s">
        <v>18</v>
      </c>
      <c r="M2811" s="11">
        <v>1</v>
      </c>
      <c r="N2811" s="10">
        <v>1</v>
      </c>
      <c r="O2811" s="12" t="s">
        <v>9395</v>
      </c>
      <c r="P2811" s="11">
        <f ca="1">IFERROR(__xludf.DUMMYFUNCTION("COUNTA(SPLIT(Q2811,"" ""))"),142)</f>
        <v>142</v>
      </c>
      <c r="Q2811" s="11">
        <v>5</v>
      </c>
      <c r="R2811" s="11">
        <f ca="1">IFERROR(__xludf.DUMMYFUNCTION("COUNTA(SPLIT($Q2811,CHAR(10),FALSE))"),2)</f>
        <v>2</v>
      </c>
      <c r="S2811" s="2">
        <v>-2.9442327239999999</v>
      </c>
      <c r="T2811" s="2">
        <v>0.55135154200000003</v>
      </c>
      <c r="U2811" s="2">
        <v>51.88</v>
      </c>
      <c r="V2811" s="2">
        <v>13.18</v>
      </c>
      <c r="W2811" s="2">
        <v>14.45</v>
      </c>
      <c r="X2811" s="2">
        <v>12</v>
      </c>
      <c r="Y2811" s="2">
        <v>9.1199999999999992</v>
      </c>
      <c r="Z2811" s="2">
        <v>0.30449999999999999</v>
      </c>
      <c r="AA2811" s="2">
        <v>0.33959</v>
      </c>
      <c r="AB2811" s="2">
        <v>6.9079478070000002</v>
      </c>
    </row>
    <row r="2812" spans="1:28" x14ac:dyDescent="0.2">
      <c r="A2812" s="17">
        <v>5068</v>
      </c>
      <c r="B2812" s="5" t="s">
        <v>685</v>
      </c>
      <c r="C2812" s="5" t="s">
        <v>9396</v>
      </c>
      <c r="D2812" s="5" t="s">
        <v>9131</v>
      </c>
      <c r="E2812" s="5" t="s">
        <v>9132</v>
      </c>
      <c r="F2812" s="10">
        <v>1883</v>
      </c>
      <c r="G2812" s="10" t="s">
        <v>68</v>
      </c>
      <c r="H2812" s="10"/>
      <c r="I2812" s="10">
        <v>1100</v>
      </c>
      <c r="J2812" s="10" t="s">
        <v>17</v>
      </c>
      <c r="K2812" s="10"/>
      <c r="L2812" s="10" t="s">
        <v>18</v>
      </c>
      <c r="M2812" s="11">
        <v>1</v>
      </c>
      <c r="N2812" s="10">
        <v>1</v>
      </c>
      <c r="O2812" s="12" t="s">
        <v>9397</v>
      </c>
      <c r="P2812" s="11">
        <f ca="1">IFERROR(__xludf.DUMMYFUNCTION("COUNTA(SPLIT(Q2812,"" ""))"),151)</f>
        <v>151</v>
      </c>
      <c r="Q2812" s="11">
        <v>3</v>
      </c>
      <c r="R2812" s="11">
        <f ca="1">IFERROR(__xludf.DUMMYFUNCTION("COUNTA(SPLIT($Q2812,CHAR(10),FALSE))"),2)</f>
        <v>2</v>
      </c>
      <c r="S2812" s="2">
        <v>-2.8149618809999999</v>
      </c>
      <c r="T2812" s="2">
        <v>0.55853750000000002</v>
      </c>
      <c r="U2812" s="2">
        <v>16.260000000000002</v>
      </c>
      <c r="V2812" s="2">
        <v>23.58</v>
      </c>
      <c r="W2812" s="2">
        <v>26.37</v>
      </c>
      <c r="X2812" s="2">
        <v>18</v>
      </c>
      <c r="Y2812" s="2">
        <v>10.51</v>
      </c>
      <c r="Z2812" s="2">
        <v>0.24542</v>
      </c>
      <c r="AA2812" s="2">
        <v>0.26657999999999998</v>
      </c>
      <c r="AB2812" s="2">
        <v>5.6335265809999999</v>
      </c>
    </row>
    <row r="2813" spans="1:28" x14ac:dyDescent="0.2">
      <c r="A2813" s="17">
        <v>5069</v>
      </c>
      <c r="B2813" s="5" t="s">
        <v>685</v>
      </c>
      <c r="C2813" s="5" t="s">
        <v>9398</v>
      </c>
      <c r="D2813" s="5" t="s">
        <v>9399</v>
      </c>
      <c r="E2813" s="5" t="s">
        <v>9400</v>
      </c>
      <c r="F2813" s="10">
        <v>1882</v>
      </c>
      <c r="G2813" s="10" t="s">
        <v>68</v>
      </c>
      <c r="H2813" s="10"/>
      <c r="I2813" s="10">
        <v>1100</v>
      </c>
      <c r="J2813" s="10" t="s">
        <v>17</v>
      </c>
      <c r="K2813" s="10"/>
      <c r="L2813" s="10" t="s">
        <v>18</v>
      </c>
      <c r="M2813" s="11">
        <v>1</v>
      </c>
      <c r="N2813" s="10">
        <v>1</v>
      </c>
      <c r="O2813" s="12" t="s">
        <v>9401</v>
      </c>
      <c r="P2813" s="11">
        <f ca="1">IFERROR(__xludf.DUMMYFUNCTION("COUNTA(SPLIT(Q2813,"" ""))"),191)</f>
        <v>191</v>
      </c>
      <c r="Q2813" s="11">
        <v>10</v>
      </c>
      <c r="R2813" s="11">
        <f ca="1">IFERROR(__xludf.DUMMYFUNCTION("COUNTA(SPLIT($Q2813,CHAR(10),FALSE))"),2)</f>
        <v>2</v>
      </c>
      <c r="S2813" s="2">
        <v>-0.61178947299999997</v>
      </c>
      <c r="T2813" s="2">
        <v>0.44707662300000001</v>
      </c>
      <c r="U2813" s="2">
        <v>61.78</v>
      </c>
      <c r="V2813" s="2">
        <v>8.98</v>
      </c>
      <c r="W2813" s="2">
        <v>9.2899999999999991</v>
      </c>
      <c r="X2813" s="2">
        <v>11</v>
      </c>
      <c r="Y2813" s="2">
        <v>8.86</v>
      </c>
      <c r="Z2813" s="2">
        <v>0.19314000000000001</v>
      </c>
      <c r="AA2813" s="2">
        <v>0.17149</v>
      </c>
      <c r="AB2813" s="2">
        <v>13.687577689999999</v>
      </c>
    </row>
    <row r="2814" spans="1:28" x14ac:dyDescent="0.2">
      <c r="A2814" s="17">
        <v>5070</v>
      </c>
      <c r="B2814" s="5" t="s">
        <v>685</v>
      </c>
      <c r="C2814" s="5" t="s">
        <v>9402</v>
      </c>
      <c r="D2814" s="5" t="s">
        <v>9403</v>
      </c>
      <c r="E2814" s="5" t="s">
        <v>9404</v>
      </c>
      <c r="F2814" s="10">
        <v>1882</v>
      </c>
      <c r="G2814" s="10" t="s">
        <v>68</v>
      </c>
      <c r="H2814" s="10"/>
      <c r="I2814" s="10">
        <v>1300</v>
      </c>
      <c r="J2814" s="10" t="s">
        <v>17</v>
      </c>
      <c r="K2814" s="10"/>
      <c r="L2814" s="10" t="s">
        <v>18</v>
      </c>
      <c r="M2814" s="11">
        <v>1</v>
      </c>
      <c r="N2814" s="10">
        <v>1</v>
      </c>
      <c r="O2814" s="12" t="s">
        <v>9405</v>
      </c>
      <c r="P2814" s="11">
        <f ca="1">IFERROR(__xludf.DUMMYFUNCTION("COUNTA(SPLIT(Q2814,"" ""))"),188)</f>
        <v>188</v>
      </c>
      <c r="Q2814" s="11">
        <v>9</v>
      </c>
      <c r="R2814" s="11">
        <f ca="1">IFERROR(__xludf.DUMMYFUNCTION("COUNTA(SPLIT($Q2814,CHAR(10),FALSE))"),1)</f>
        <v>1</v>
      </c>
      <c r="S2814" s="2">
        <v>-3.3358103149999998</v>
      </c>
      <c r="T2814" s="2">
        <v>0.55690612799999994</v>
      </c>
      <c r="U2814" s="2">
        <v>57.5</v>
      </c>
      <c r="V2814" s="2">
        <v>10.46</v>
      </c>
      <c r="W2814" s="2">
        <v>10.44</v>
      </c>
      <c r="X2814" s="2">
        <v>12</v>
      </c>
      <c r="Y2814" s="2">
        <v>8.94</v>
      </c>
      <c r="Z2814" s="2">
        <v>0.42598000000000003</v>
      </c>
      <c r="AA2814" s="2">
        <v>0.42598000000000003</v>
      </c>
      <c r="AB2814" s="2">
        <v>4.5021471350000004</v>
      </c>
    </row>
    <row r="2815" spans="1:28" x14ac:dyDescent="0.2">
      <c r="A2815" s="17">
        <v>5071</v>
      </c>
      <c r="B2815" s="5" t="s">
        <v>685</v>
      </c>
      <c r="C2815" s="5" t="s">
        <v>9406</v>
      </c>
      <c r="D2815" s="5" t="s">
        <v>9403</v>
      </c>
      <c r="E2815" s="5" t="s">
        <v>9407</v>
      </c>
      <c r="F2815" s="10">
        <v>1882</v>
      </c>
      <c r="G2815" s="10" t="s">
        <v>68</v>
      </c>
      <c r="H2815" s="10"/>
      <c r="I2815" s="10">
        <v>1300</v>
      </c>
      <c r="J2815" s="10" t="s">
        <v>17</v>
      </c>
      <c r="K2815" s="10"/>
      <c r="L2815" s="10" t="s">
        <v>18</v>
      </c>
      <c r="M2815" s="11">
        <v>1</v>
      </c>
      <c r="N2815" s="10">
        <v>1</v>
      </c>
      <c r="O2815" s="12" t="s">
        <v>9408</v>
      </c>
      <c r="P2815" s="11">
        <f ca="1">IFERROR(__xludf.DUMMYFUNCTION("COUNTA(SPLIT(Q2815,"" ""))"),176)</f>
        <v>176</v>
      </c>
      <c r="Q2815" s="11">
        <v>7</v>
      </c>
      <c r="R2815" s="11">
        <f ca="1">IFERROR(__xludf.DUMMYFUNCTION("COUNTA(SPLIT($Q2815,CHAR(10),FALSE))"),4)</f>
        <v>4</v>
      </c>
      <c r="S2815" s="2">
        <v>-1.769661427</v>
      </c>
      <c r="T2815" s="2">
        <v>0.45671504600000001</v>
      </c>
      <c r="U2815" s="2">
        <v>40.56</v>
      </c>
      <c r="V2815" s="2">
        <v>18.53</v>
      </c>
      <c r="W2815" s="2">
        <v>21.16</v>
      </c>
      <c r="X2815" s="2">
        <v>16</v>
      </c>
      <c r="Y2815" s="2">
        <v>9.32</v>
      </c>
      <c r="Z2815" s="2">
        <v>0.19331000000000001</v>
      </c>
      <c r="AA2815" s="2">
        <v>0.19814999999999999</v>
      </c>
      <c r="AB2815" s="2">
        <v>12.641107399999999</v>
      </c>
    </row>
    <row r="2816" spans="1:28" x14ac:dyDescent="0.2">
      <c r="A2816" s="17">
        <v>5072</v>
      </c>
      <c r="B2816" s="5" t="s">
        <v>685</v>
      </c>
      <c r="C2816" s="5" t="s">
        <v>9409</v>
      </c>
      <c r="D2816" s="5" t="s">
        <v>9403</v>
      </c>
      <c r="E2816" s="5" t="s">
        <v>9410</v>
      </c>
      <c r="F2816" s="10">
        <v>1882</v>
      </c>
      <c r="G2816" s="10" t="s">
        <v>68</v>
      </c>
      <c r="H2816" s="10"/>
      <c r="I2816" s="10">
        <v>1300</v>
      </c>
      <c r="J2816" s="10" t="s">
        <v>17</v>
      </c>
      <c r="K2816" s="10"/>
      <c r="L2816" s="10" t="s">
        <v>18</v>
      </c>
      <c r="M2816" s="11">
        <v>1</v>
      </c>
      <c r="N2816" s="10">
        <v>1</v>
      </c>
      <c r="O2816" s="12" t="s">
        <v>9411</v>
      </c>
      <c r="P2816" s="11">
        <f ca="1">IFERROR(__xludf.DUMMYFUNCTION("COUNTA(SPLIT(Q2816,"" ""))"),188)</f>
        <v>188</v>
      </c>
      <c r="Q2816" s="11">
        <v>7</v>
      </c>
      <c r="R2816" s="11">
        <f ca="1">IFERROR(__xludf.DUMMYFUNCTION("COUNTA(SPLIT($Q2816,CHAR(10),FALSE))"),1)</f>
        <v>1</v>
      </c>
      <c r="S2816" s="2">
        <v>-2.2116362289999998</v>
      </c>
      <c r="T2816" s="2">
        <v>0.50237507100000001</v>
      </c>
      <c r="U2816" s="2">
        <v>59.62</v>
      </c>
      <c r="V2816" s="2">
        <v>11.79</v>
      </c>
      <c r="W2816" s="2">
        <v>12.63</v>
      </c>
      <c r="X2816" s="2">
        <v>13</v>
      </c>
      <c r="Y2816" s="2">
        <v>8.52</v>
      </c>
      <c r="Z2816" s="2">
        <v>0.24376999999999999</v>
      </c>
      <c r="AA2816" s="2">
        <v>0.24742</v>
      </c>
      <c r="AB2816" s="2">
        <v>10.942054000000001</v>
      </c>
    </row>
    <row r="2817" spans="1:28" x14ac:dyDescent="0.2">
      <c r="A2817" s="17">
        <v>5073</v>
      </c>
      <c r="B2817" s="5" t="s">
        <v>685</v>
      </c>
      <c r="C2817" s="5" t="s">
        <v>9412</v>
      </c>
      <c r="D2817" s="5" t="s">
        <v>9413</v>
      </c>
      <c r="E2817" s="5" t="s">
        <v>9414</v>
      </c>
      <c r="F2817" s="10">
        <v>1882</v>
      </c>
      <c r="G2817" s="10" t="s">
        <v>68</v>
      </c>
      <c r="H2817" s="10"/>
      <c r="I2817" s="10">
        <v>1300</v>
      </c>
      <c r="J2817" s="10" t="s">
        <v>51</v>
      </c>
      <c r="K2817" s="10"/>
      <c r="L2817" s="10" t="s">
        <v>18</v>
      </c>
      <c r="M2817" s="11">
        <v>1</v>
      </c>
      <c r="N2817" s="10">
        <v>1</v>
      </c>
      <c r="O2817" s="12" t="s">
        <v>9415</v>
      </c>
      <c r="P2817" s="11">
        <f ca="1">IFERROR(__xludf.DUMMYFUNCTION("COUNTA(SPLIT(Q2817,"" ""))"),199)</f>
        <v>199</v>
      </c>
      <c r="Q2817" s="11">
        <v>8</v>
      </c>
      <c r="R2817" s="11">
        <f ca="1">IFERROR(__xludf.DUMMYFUNCTION("COUNTA(SPLIT($Q2817,CHAR(10),FALSE))"),1)</f>
        <v>1</v>
      </c>
      <c r="S2817" s="2">
        <v>-1.766621175</v>
      </c>
      <c r="T2817" s="2">
        <v>0.45993917099999998</v>
      </c>
      <c r="U2817" s="2">
        <v>54.56</v>
      </c>
      <c r="V2817" s="2">
        <v>11.86</v>
      </c>
      <c r="W2817" s="2">
        <v>13.65</v>
      </c>
      <c r="X2817" s="2">
        <v>12</v>
      </c>
      <c r="Y2817" s="2">
        <v>8.0299999999999994</v>
      </c>
      <c r="Z2817" s="2">
        <v>0.23369000000000001</v>
      </c>
      <c r="AA2817" s="2">
        <v>0.20837</v>
      </c>
      <c r="AB2817" s="2">
        <v>9.0050791960000005</v>
      </c>
    </row>
    <row r="2818" spans="1:28" x14ac:dyDescent="0.2">
      <c r="A2818" s="17">
        <v>5074</v>
      </c>
      <c r="B2818" s="5" t="s">
        <v>685</v>
      </c>
      <c r="C2818" s="5" t="s">
        <v>9416</v>
      </c>
      <c r="D2818" s="5" t="s">
        <v>9413</v>
      </c>
      <c r="E2818" s="5" t="s">
        <v>9417</v>
      </c>
      <c r="F2818" s="10">
        <v>1882</v>
      </c>
      <c r="G2818" s="10" t="s">
        <v>68</v>
      </c>
      <c r="H2818" s="10"/>
      <c r="I2818" s="10">
        <v>1100</v>
      </c>
      <c r="J2818" s="10" t="s">
        <v>17</v>
      </c>
      <c r="K2818" s="10"/>
      <c r="L2818" s="10" t="s">
        <v>18</v>
      </c>
      <c r="M2818" s="11">
        <v>1</v>
      </c>
      <c r="N2818" s="10">
        <v>1</v>
      </c>
      <c r="O2818" s="12" t="s">
        <v>9418</v>
      </c>
      <c r="P2818" s="11">
        <f ca="1">IFERROR(__xludf.DUMMYFUNCTION("COUNTA(SPLIT(Q2818,"" ""))"),171)</f>
        <v>171</v>
      </c>
      <c r="Q2818" s="11">
        <v>7</v>
      </c>
      <c r="R2818" s="11">
        <f ca="1">IFERROR(__xludf.DUMMYFUNCTION("COUNTA(SPLIT($Q2818,CHAR(10),FALSE))"),1)</f>
        <v>1</v>
      </c>
      <c r="S2818" s="2">
        <v>-2.9375194640000002</v>
      </c>
      <c r="T2818" s="2">
        <v>0.58283734399999998</v>
      </c>
      <c r="U2818" s="2">
        <v>67.39</v>
      </c>
      <c r="V2818" s="2">
        <v>9.17</v>
      </c>
      <c r="W2818" s="2">
        <v>9.07</v>
      </c>
      <c r="X2818" s="2">
        <v>10</v>
      </c>
      <c r="Y2818" s="2">
        <v>8.57</v>
      </c>
      <c r="Z2818" s="2">
        <v>0.32513999999999998</v>
      </c>
      <c r="AA2818" s="2">
        <v>0.32866000000000001</v>
      </c>
      <c r="AB2818" s="2">
        <v>17.027463189999999</v>
      </c>
    </row>
    <row r="2819" spans="1:28" x14ac:dyDescent="0.2">
      <c r="A2819" s="17">
        <v>5075</v>
      </c>
      <c r="B2819" s="5" t="s">
        <v>685</v>
      </c>
      <c r="C2819" s="5" t="s">
        <v>9419</v>
      </c>
      <c r="D2819" s="5" t="s">
        <v>9413</v>
      </c>
      <c r="E2819" s="5" t="s">
        <v>9420</v>
      </c>
      <c r="F2819" s="10">
        <v>1882</v>
      </c>
      <c r="G2819" s="10" t="s">
        <v>68</v>
      </c>
      <c r="H2819" s="10"/>
      <c r="I2819" s="10">
        <v>1900</v>
      </c>
      <c r="J2819" s="10" t="s">
        <v>17</v>
      </c>
      <c r="K2819" s="10"/>
      <c r="L2819" s="10" t="s">
        <v>18</v>
      </c>
      <c r="M2819" s="11">
        <v>1</v>
      </c>
      <c r="N2819" s="10">
        <v>1</v>
      </c>
      <c r="O2819" s="12" t="s">
        <v>9421</v>
      </c>
      <c r="P2819" s="11">
        <f ca="1">IFERROR(__xludf.DUMMYFUNCTION("COUNTA(SPLIT(Q2819,"" ""))"),180)</f>
        <v>180</v>
      </c>
      <c r="Q2819" s="11">
        <v>4</v>
      </c>
      <c r="R2819" s="11">
        <f ca="1">IFERROR(__xludf.DUMMYFUNCTION("COUNTA(SPLIT($Q2819,CHAR(10),FALSE))"),2)</f>
        <v>2</v>
      </c>
      <c r="S2819" s="2">
        <v>-2.447743349</v>
      </c>
      <c r="T2819" s="2">
        <v>0.491594792</v>
      </c>
      <c r="U2819" s="2">
        <v>35.64</v>
      </c>
      <c r="V2819" s="2">
        <v>19.53</v>
      </c>
      <c r="W2819" s="2">
        <v>22.28</v>
      </c>
      <c r="X2819" s="2">
        <v>16</v>
      </c>
      <c r="Y2819" s="2">
        <v>9.4600000000000009</v>
      </c>
      <c r="Z2819" s="2">
        <v>0.29437999999999998</v>
      </c>
      <c r="AA2819" s="2">
        <v>0.29577999999999999</v>
      </c>
      <c r="AB2819" s="2">
        <v>11.59884402</v>
      </c>
    </row>
    <row r="2820" spans="1:28" x14ac:dyDescent="0.2">
      <c r="A2820" s="17">
        <v>5076</v>
      </c>
      <c r="B2820" s="5" t="s">
        <v>685</v>
      </c>
      <c r="C2820" s="5" t="s">
        <v>9422</v>
      </c>
      <c r="D2820" s="5" t="s">
        <v>9413</v>
      </c>
      <c r="E2820" s="5" t="s">
        <v>9423</v>
      </c>
      <c r="F2820" s="10">
        <v>1882</v>
      </c>
      <c r="G2820" s="10" t="s">
        <v>68</v>
      </c>
      <c r="H2820" s="10"/>
      <c r="I2820" s="10">
        <v>1100</v>
      </c>
      <c r="J2820" s="10" t="s">
        <v>51</v>
      </c>
      <c r="K2820" s="10"/>
      <c r="L2820" s="10" t="s">
        <v>18</v>
      </c>
      <c r="M2820" s="11">
        <v>1</v>
      </c>
      <c r="N2820" s="10">
        <v>1</v>
      </c>
      <c r="O2820" s="12" t="s">
        <v>9424</v>
      </c>
      <c r="P2820" s="11">
        <f ca="1">IFERROR(__xludf.DUMMYFUNCTION("COUNTA(SPLIT(Q2820,"" ""))"),189)</f>
        <v>189</v>
      </c>
      <c r="Q2820" s="11">
        <v>8</v>
      </c>
      <c r="R2820" s="11">
        <f ca="1">IFERROR(__xludf.DUMMYFUNCTION("COUNTA(SPLIT($Q2820,CHAR(10),FALSE))"),5)</f>
        <v>5</v>
      </c>
      <c r="S2820" s="2">
        <v>-3.2762380109999998</v>
      </c>
      <c r="T2820" s="2">
        <v>0.59588439800000004</v>
      </c>
      <c r="U2820" s="2">
        <v>42</v>
      </c>
      <c r="V2820" s="2">
        <v>15.27</v>
      </c>
      <c r="W2820" s="2">
        <v>16.53</v>
      </c>
      <c r="X2820" s="2">
        <v>16</v>
      </c>
      <c r="Y2820" s="2">
        <v>8.1199999999999992</v>
      </c>
      <c r="Z2820" s="2">
        <v>0.26274999999999998</v>
      </c>
      <c r="AA2820" s="2">
        <v>0.24389</v>
      </c>
      <c r="AB2820" s="2">
        <v>5.3448036820000002</v>
      </c>
    </row>
    <row r="2821" spans="1:28" x14ac:dyDescent="0.2">
      <c r="A2821" s="17">
        <v>5077</v>
      </c>
      <c r="B2821" s="5" t="s">
        <v>685</v>
      </c>
      <c r="C2821" s="5" t="s">
        <v>9425</v>
      </c>
      <c r="D2821" s="5" t="s">
        <v>9413</v>
      </c>
      <c r="E2821" s="5" t="s">
        <v>9426</v>
      </c>
      <c r="F2821" s="10">
        <v>1882</v>
      </c>
      <c r="G2821" s="10" t="s">
        <v>68</v>
      </c>
      <c r="H2821" s="10"/>
      <c r="I2821" s="10">
        <v>1300</v>
      </c>
      <c r="J2821" s="10" t="s">
        <v>51</v>
      </c>
      <c r="K2821" s="10"/>
      <c r="L2821" s="10" t="s">
        <v>18</v>
      </c>
      <c r="M2821" s="11">
        <v>1</v>
      </c>
      <c r="N2821" s="10">
        <v>1</v>
      </c>
      <c r="O2821" s="12" t="s">
        <v>9427</v>
      </c>
      <c r="P2821" s="11">
        <f ca="1">IFERROR(__xludf.DUMMYFUNCTION("COUNTA(SPLIT(Q2821,"" ""))"),182)</f>
        <v>182</v>
      </c>
      <c r="Q2821" s="11">
        <v>9</v>
      </c>
      <c r="R2821" s="11">
        <f ca="1">IFERROR(__xludf.DUMMYFUNCTION("COUNTA(SPLIT($Q2821,CHAR(10),FALSE))"),1)</f>
        <v>1</v>
      </c>
      <c r="S2821" s="2">
        <v>-2.2397799620000001</v>
      </c>
      <c r="T2821" s="2">
        <v>0.49197551</v>
      </c>
      <c r="U2821" s="2">
        <v>57.89</v>
      </c>
      <c r="V2821" s="2">
        <v>10.18</v>
      </c>
      <c r="W2821" s="2">
        <v>10.63</v>
      </c>
      <c r="X2821" s="2">
        <v>12</v>
      </c>
      <c r="Y2821" s="2">
        <v>8.82</v>
      </c>
      <c r="Z2821" s="2">
        <v>0.32728000000000002</v>
      </c>
      <c r="AA2821" s="2">
        <v>0.32250000000000001</v>
      </c>
      <c r="AB2821" s="2">
        <v>11.894071370000001</v>
      </c>
    </row>
    <row r="2822" spans="1:28" x14ac:dyDescent="0.2">
      <c r="A2822" s="17">
        <v>5078</v>
      </c>
      <c r="B2822" s="5" t="s">
        <v>685</v>
      </c>
      <c r="C2822" s="5" t="s">
        <v>9428</v>
      </c>
      <c r="D2822" s="5" t="s">
        <v>9413</v>
      </c>
      <c r="E2822" s="5" t="s">
        <v>9429</v>
      </c>
      <c r="F2822" s="10">
        <v>1882</v>
      </c>
      <c r="G2822" s="10" t="s">
        <v>68</v>
      </c>
      <c r="H2822" s="10"/>
      <c r="I2822" s="10">
        <v>1500</v>
      </c>
      <c r="J2822" s="10" t="s">
        <v>17</v>
      </c>
      <c r="K2822" s="10"/>
      <c r="L2822" s="10" t="s">
        <v>18</v>
      </c>
      <c r="M2822" s="11">
        <v>1</v>
      </c>
      <c r="N2822" s="10">
        <v>1</v>
      </c>
      <c r="O2822" s="12" t="s">
        <v>9430</v>
      </c>
      <c r="P2822" s="11">
        <f ca="1">IFERROR(__xludf.DUMMYFUNCTION("COUNTA(SPLIT(Q2822,"" ""))"),169)</f>
        <v>169</v>
      </c>
      <c r="Q2822" s="11">
        <v>4</v>
      </c>
      <c r="R2822" s="11">
        <f ca="1">IFERROR(__xludf.DUMMYFUNCTION("COUNTA(SPLIT($Q2822,CHAR(10),FALSE))"),1)</f>
        <v>1</v>
      </c>
      <c r="S2822" s="2">
        <v>-2.5181951580000002</v>
      </c>
      <c r="T2822" s="2">
        <v>0.51867886399999996</v>
      </c>
      <c r="U2822" s="2">
        <v>38.799999999999997</v>
      </c>
      <c r="V2822" s="2">
        <v>18.34</v>
      </c>
      <c r="W2822" s="2">
        <v>21.19</v>
      </c>
      <c r="X2822" s="2">
        <v>15</v>
      </c>
      <c r="Y2822" s="2">
        <v>8.82</v>
      </c>
      <c r="Z2822" s="2">
        <v>0.21883</v>
      </c>
      <c r="AA2822" s="2">
        <v>0.21382000000000001</v>
      </c>
      <c r="AB2822" s="2">
        <v>8.9765939410000009</v>
      </c>
    </row>
    <row r="2823" spans="1:28" x14ac:dyDescent="0.2">
      <c r="A2823" s="17">
        <v>5079</v>
      </c>
      <c r="B2823" s="5" t="s">
        <v>685</v>
      </c>
      <c r="C2823" s="5" t="s">
        <v>9431</v>
      </c>
      <c r="D2823" s="5" t="s">
        <v>9413</v>
      </c>
      <c r="E2823" s="5" t="s">
        <v>9432</v>
      </c>
      <c r="F2823" s="10">
        <v>1882</v>
      </c>
      <c r="G2823" s="10" t="s">
        <v>68</v>
      </c>
      <c r="H2823" s="10"/>
      <c r="I2823" s="10">
        <v>1500</v>
      </c>
      <c r="J2823" s="10" t="s">
        <v>17</v>
      </c>
      <c r="K2823" s="10"/>
      <c r="L2823" s="10" t="s">
        <v>18</v>
      </c>
      <c r="M2823" s="11">
        <v>1</v>
      </c>
      <c r="N2823" s="10">
        <v>1</v>
      </c>
      <c r="O2823" s="12" t="s">
        <v>9433</v>
      </c>
      <c r="P2823" s="11">
        <f ca="1">IFERROR(__xludf.DUMMYFUNCTION("COUNTA(SPLIT(Q2823,"" ""))"),186)</f>
        <v>186</v>
      </c>
      <c r="Q2823" s="11">
        <v>4</v>
      </c>
      <c r="R2823" s="11">
        <f ca="1">IFERROR(__xludf.DUMMYFUNCTION("COUNTA(SPLIT($Q2823,CHAR(10),FALSE))"),2)</f>
        <v>2</v>
      </c>
      <c r="S2823" s="2">
        <v>-2.194476549</v>
      </c>
      <c r="T2823" s="2">
        <v>0.58234097500000004</v>
      </c>
      <c r="U2823" s="2">
        <v>20.149999999999999</v>
      </c>
      <c r="V2823" s="2">
        <v>22.25</v>
      </c>
      <c r="W2823" s="2">
        <v>24.99</v>
      </c>
      <c r="X2823" s="2">
        <v>18</v>
      </c>
      <c r="Y2823" s="2">
        <v>9.9</v>
      </c>
      <c r="Z2823" s="2">
        <v>0.24560999999999999</v>
      </c>
      <c r="AA2823" s="2">
        <v>0.23174</v>
      </c>
      <c r="AB2823" s="2">
        <v>4.9982393099999998</v>
      </c>
    </row>
    <row r="2824" spans="1:28" x14ac:dyDescent="0.2">
      <c r="A2824" s="17">
        <v>5080</v>
      </c>
      <c r="B2824" s="5" t="s">
        <v>685</v>
      </c>
      <c r="C2824" s="5" t="s">
        <v>9434</v>
      </c>
      <c r="D2824" s="5" t="s">
        <v>9413</v>
      </c>
      <c r="E2824" s="5" t="s">
        <v>9435</v>
      </c>
      <c r="F2824" s="10">
        <v>1882</v>
      </c>
      <c r="G2824" s="10" t="s">
        <v>68</v>
      </c>
      <c r="H2824" s="10"/>
      <c r="I2824" s="10">
        <v>1500</v>
      </c>
      <c r="J2824" s="10" t="s">
        <v>17</v>
      </c>
      <c r="K2824" s="10"/>
      <c r="L2824" s="10" t="s">
        <v>18</v>
      </c>
      <c r="M2824" s="11">
        <v>1</v>
      </c>
      <c r="N2824" s="10">
        <v>1</v>
      </c>
      <c r="O2824" s="12" t="s">
        <v>9436</v>
      </c>
      <c r="P2824" s="11">
        <f ca="1">IFERROR(__xludf.DUMMYFUNCTION("COUNTA(SPLIT(Q2824,"" ""))"),196)</f>
        <v>196</v>
      </c>
      <c r="Q2824" s="11">
        <v>7</v>
      </c>
      <c r="R2824" s="11">
        <f ca="1">IFERROR(__xludf.DUMMYFUNCTION("COUNTA(SPLIT($Q2824,CHAR(10),FALSE))"),2)</f>
        <v>2</v>
      </c>
      <c r="S2824" s="2">
        <v>-2.385984476</v>
      </c>
      <c r="T2824" s="2">
        <v>0.54428243899999995</v>
      </c>
      <c r="U2824" s="2">
        <v>55.88</v>
      </c>
      <c r="V2824" s="2">
        <v>12.46</v>
      </c>
      <c r="W2824" s="2">
        <v>14.37</v>
      </c>
      <c r="X2824" s="2">
        <v>12</v>
      </c>
      <c r="Y2824" s="2">
        <v>8.8000000000000007</v>
      </c>
      <c r="Z2824" s="2">
        <v>0.30431000000000002</v>
      </c>
      <c r="AA2824" s="2">
        <v>0.30431000000000002</v>
      </c>
      <c r="AB2824" s="2">
        <v>6.3249764099999997</v>
      </c>
    </row>
    <row r="2825" spans="1:28" x14ac:dyDescent="0.2">
      <c r="A2825" s="17">
        <v>5081</v>
      </c>
      <c r="B2825" s="5" t="s">
        <v>685</v>
      </c>
      <c r="C2825" s="5" t="s">
        <v>9437</v>
      </c>
      <c r="D2825" s="5" t="s">
        <v>9413</v>
      </c>
      <c r="E2825" s="5" t="s">
        <v>9438</v>
      </c>
      <c r="F2825" s="10">
        <v>1882</v>
      </c>
      <c r="G2825" s="10" t="s">
        <v>68</v>
      </c>
      <c r="H2825" s="10"/>
      <c r="I2825" s="10">
        <v>1300</v>
      </c>
      <c r="J2825" s="10" t="s">
        <v>17</v>
      </c>
      <c r="K2825" s="10"/>
      <c r="L2825" s="10" t="s">
        <v>18</v>
      </c>
      <c r="M2825" s="11">
        <v>1</v>
      </c>
      <c r="N2825" s="10">
        <v>1</v>
      </c>
      <c r="O2825" s="12" t="s">
        <v>9439</v>
      </c>
      <c r="P2825" s="11">
        <f ca="1">IFERROR(__xludf.DUMMYFUNCTION("COUNTA(SPLIT(Q2825,"" ""))"),202)</f>
        <v>202</v>
      </c>
      <c r="Q2825" s="11">
        <v>7</v>
      </c>
      <c r="R2825" s="11">
        <f ca="1">IFERROR(__xludf.DUMMYFUNCTION("COUNTA(SPLIT($Q2825,CHAR(10),FALSE))"),1)</f>
        <v>1</v>
      </c>
      <c r="S2825" s="2">
        <v>-1.172236203</v>
      </c>
      <c r="T2825" s="2">
        <v>0.43858092599999998</v>
      </c>
      <c r="U2825" s="2">
        <v>56.93</v>
      </c>
      <c r="V2825" s="2">
        <v>12.49</v>
      </c>
      <c r="W2825" s="2">
        <v>13.37</v>
      </c>
      <c r="X2825" s="2">
        <v>11</v>
      </c>
      <c r="Y2825" s="2">
        <v>7.26</v>
      </c>
      <c r="Z2825" s="2">
        <v>8.2000000000000003E-2</v>
      </c>
      <c r="AA2825" s="2">
        <v>5.1709999999999999E-2</v>
      </c>
      <c r="AB2825" s="2">
        <v>12.97271134</v>
      </c>
    </row>
    <row r="2826" spans="1:28" x14ac:dyDescent="0.2">
      <c r="A2826" s="17">
        <v>5082</v>
      </c>
      <c r="B2826" s="5" t="s">
        <v>685</v>
      </c>
      <c r="C2826" s="5" t="s">
        <v>9440</v>
      </c>
      <c r="D2826" s="5" t="s">
        <v>9413</v>
      </c>
      <c r="E2826" s="5" t="s">
        <v>9441</v>
      </c>
      <c r="F2826" s="10">
        <v>1882</v>
      </c>
      <c r="G2826" s="10" t="s">
        <v>68</v>
      </c>
      <c r="H2826" s="10"/>
      <c r="I2826" s="10">
        <v>1300</v>
      </c>
      <c r="J2826" s="10" t="s">
        <v>17</v>
      </c>
      <c r="K2826" s="10"/>
      <c r="L2826" s="10" t="s">
        <v>18</v>
      </c>
      <c r="M2826" s="11">
        <v>1</v>
      </c>
      <c r="N2826" s="10">
        <v>1</v>
      </c>
      <c r="O2826" s="12" t="s">
        <v>9442</v>
      </c>
      <c r="P2826" s="11">
        <f ca="1">IFERROR(__xludf.DUMMYFUNCTION("COUNTA(SPLIT(Q2826,"" ""))"),192)</f>
        <v>192</v>
      </c>
      <c r="Q2826" s="11">
        <v>4</v>
      </c>
      <c r="R2826" s="11">
        <f ca="1">IFERROR(__xludf.DUMMYFUNCTION("COUNTA(SPLIT($Q2826,CHAR(10),FALSE))"),2)</f>
        <v>2</v>
      </c>
      <c r="S2826" s="2">
        <v>-2.9539391030000002</v>
      </c>
      <c r="T2826" s="2">
        <v>0.60232284199999997</v>
      </c>
      <c r="U2826" s="2">
        <v>39.869999999999997</v>
      </c>
      <c r="V2826" s="2">
        <v>19.75</v>
      </c>
      <c r="W2826" s="2">
        <v>22.7</v>
      </c>
      <c r="X2826" s="2">
        <v>15</v>
      </c>
      <c r="Y2826" s="2">
        <v>9.7899999999999991</v>
      </c>
      <c r="Z2826" s="2">
        <v>0.16599</v>
      </c>
      <c r="AA2826" s="2">
        <v>0.16772999999999999</v>
      </c>
      <c r="AB2826" s="2">
        <v>1.507801943</v>
      </c>
    </row>
    <row r="2827" spans="1:28" x14ac:dyDescent="0.2">
      <c r="A2827" s="17">
        <v>5083</v>
      </c>
      <c r="B2827" s="5" t="s">
        <v>685</v>
      </c>
      <c r="C2827" s="5" t="s">
        <v>9443</v>
      </c>
      <c r="D2827" s="5" t="s">
        <v>9413</v>
      </c>
      <c r="E2827" s="5" t="s">
        <v>9444</v>
      </c>
      <c r="F2827" s="10">
        <v>1882</v>
      </c>
      <c r="G2827" s="10" t="s">
        <v>68</v>
      </c>
      <c r="H2827" s="10"/>
      <c r="I2827" s="10">
        <v>1300</v>
      </c>
      <c r="J2827" s="10" t="s">
        <v>17</v>
      </c>
      <c r="K2827" s="10"/>
      <c r="L2827" s="10" t="s">
        <v>18</v>
      </c>
      <c r="M2827" s="11">
        <v>1</v>
      </c>
      <c r="N2827" s="10">
        <v>1</v>
      </c>
      <c r="O2827" s="12" t="s">
        <v>9445</v>
      </c>
      <c r="P2827" s="11">
        <f ca="1">IFERROR(__xludf.DUMMYFUNCTION("COUNTA(SPLIT(Q2827,"" ""))"),167)</f>
        <v>167</v>
      </c>
      <c r="Q2827" s="11">
        <v>6</v>
      </c>
      <c r="R2827" s="11">
        <f ca="1">IFERROR(__xludf.DUMMYFUNCTION("COUNTA(SPLIT($Q2827,CHAR(10),FALSE))"),3)</f>
        <v>3</v>
      </c>
      <c r="S2827" s="2">
        <v>-2.407964427</v>
      </c>
      <c r="T2827" s="2">
        <v>0.51442120800000002</v>
      </c>
      <c r="U2827" s="2">
        <v>39.380000000000003</v>
      </c>
      <c r="V2827" s="2">
        <v>14.85</v>
      </c>
      <c r="W2827" s="2">
        <v>15.8</v>
      </c>
      <c r="X2827" s="2">
        <v>15</v>
      </c>
      <c r="Y2827" s="2">
        <v>9.39</v>
      </c>
      <c r="Z2827" s="2">
        <v>0.29394999999999999</v>
      </c>
      <c r="AA2827" s="2">
        <v>0.29085</v>
      </c>
      <c r="AB2827" s="2">
        <v>7.339647458</v>
      </c>
    </row>
    <row r="2828" spans="1:28" x14ac:dyDescent="0.2">
      <c r="A2828" s="17">
        <v>5084</v>
      </c>
      <c r="B2828" s="5" t="s">
        <v>685</v>
      </c>
      <c r="C2828" s="5" t="s">
        <v>9446</v>
      </c>
      <c r="D2828" s="5" t="s">
        <v>9413</v>
      </c>
      <c r="E2828" s="5" t="s">
        <v>9447</v>
      </c>
      <c r="F2828" s="10">
        <v>1882</v>
      </c>
      <c r="G2828" s="10" t="s">
        <v>68</v>
      </c>
      <c r="H2828" s="10"/>
      <c r="I2828" s="10">
        <v>1300</v>
      </c>
      <c r="J2828" s="10" t="s">
        <v>17</v>
      </c>
      <c r="K2828" s="10"/>
      <c r="L2828" s="10" t="s">
        <v>18</v>
      </c>
      <c r="M2828" s="11">
        <v>1</v>
      </c>
      <c r="N2828" s="10">
        <v>1</v>
      </c>
      <c r="O2828" s="12" t="s">
        <v>9448</v>
      </c>
      <c r="P2828" s="11">
        <f ca="1">IFERROR(__xludf.DUMMYFUNCTION("COUNTA(SPLIT(Q2828,"" ""))"),199)</f>
        <v>199</v>
      </c>
      <c r="Q2828" s="11">
        <v>8</v>
      </c>
      <c r="R2828" s="11">
        <f ca="1">IFERROR(__xludf.DUMMYFUNCTION("COUNTA(SPLIT($Q2828,CHAR(10),FALSE))"),2)</f>
        <v>2</v>
      </c>
      <c r="S2828" s="2">
        <v>-3.5913187240000002</v>
      </c>
      <c r="T2828" s="2">
        <v>0.60649613800000002</v>
      </c>
      <c r="U2828" s="2">
        <v>62.39</v>
      </c>
      <c r="V2828" s="2">
        <v>10.92</v>
      </c>
      <c r="W2828" s="2">
        <v>11.62</v>
      </c>
      <c r="X2828" s="2">
        <v>12</v>
      </c>
      <c r="Y2828" s="2">
        <v>8.2200000000000006</v>
      </c>
      <c r="Z2828" s="2">
        <v>0.27461999999999998</v>
      </c>
      <c r="AA2828" s="2">
        <v>0.26878000000000002</v>
      </c>
      <c r="AB2828" s="2">
        <v>9.151733772</v>
      </c>
    </row>
    <row r="2829" spans="1:28" x14ac:dyDescent="0.2">
      <c r="A2829" s="17">
        <v>5085</v>
      </c>
      <c r="B2829" s="5" t="s">
        <v>685</v>
      </c>
      <c r="C2829" s="5" t="s">
        <v>9449</v>
      </c>
      <c r="D2829" s="5" t="s">
        <v>9413</v>
      </c>
      <c r="E2829" s="5" t="s">
        <v>9450</v>
      </c>
      <c r="F2829" s="10">
        <v>1882</v>
      </c>
      <c r="G2829" s="10" t="s">
        <v>68</v>
      </c>
      <c r="H2829" s="10"/>
      <c r="I2829" s="10">
        <v>1300</v>
      </c>
      <c r="J2829" s="10" t="s">
        <v>17</v>
      </c>
      <c r="K2829" s="10"/>
      <c r="L2829" s="10" t="s">
        <v>18</v>
      </c>
      <c r="M2829" s="11">
        <v>1</v>
      </c>
      <c r="N2829" s="10">
        <v>1</v>
      </c>
      <c r="O2829" s="12" t="s">
        <v>9451</v>
      </c>
      <c r="P2829" s="11">
        <f ca="1">IFERROR(__xludf.DUMMYFUNCTION("COUNTA(SPLIT(Q2829,"" ""))"),187)</f>
        <v>187</v>
      </c>
      <c r="Q2829" s="11">
        <v>7</v>
      </c>
      <c r="R2829" s="11">
        <f ca="1">IFERROR(__xludf.DUMMYFUNCTION("COUNTA(SPLIT($Q2829,CHAR(10),FALSE))"),2)</f>
        <v>2</v>
      </c>
      <c r="S2829" s="2">
        <v>-3.6368337830000002</v>
      </c>
      <c r="T2829" s="2">
        <v>0.60682244799999996</v>
      </c>
      <c r="U2829" s="2">
        <v>53.58</v>
      </c>
      <c r="V2829" s="2">
        <v>12.46</v>
      </c>
      <c r="W2829" s="2">
        <v>13.81</v>
      </c>
      <c r="X2829" s="2">
        <v>13</v>
      </c>
      <c r="Y2829" s="2">
        <v>9.17</v>
      </c>
      <c r="Z2829" s="2">
        <v>0.19796</v>
      </c>
      <c r="AA2829" s="2">
        <v>0.18744</v>
      </c>
      <c r="AB2829" s="2">
        <v>10.943583390000001</v>
      </c>
    </row>
    <row r="2830" spans="1:28" x14ac:dyDescent="0.2">
      <c r="A2830" s="17">
        <v>5086</v>
      </c>
      <c r="B2830" s="5" t="s">
        <v>685</v>
      </c>
      <c r="C2830" s="5" t="s">
        <v>9452</v>
      </c>
      <c r="D2830" s="5" t="s">
        <v>9413</v>
      </c>
      <c r="E2830" s="5" t="s">
        <v>9453</v>
      </c>
      <c r="F2830" s="10">
        <v>1882</v>
      </c>
      <c r="G2830" s="10" t="s">
        <v>68</v>
      </c>
      <c r="H2830" s="10"/>
      <c r="I2830" s="10">
        <v>1500</v>
      </c>
      <c r="J2830" s="10" t="s">
        <v>17</v>
      </c>
      <c r="K2830" s="10"/>
      <c r="L2830" s="10" t="s">
        <v>18</v>
      </c>
      <c r="M2830" s="11">
        <v>1</v>
      </c>
      <c r="N2830" s="10">
        <v>1</v>
      </c>
      <c r="O2830" s="12" t="s">
        <v>9454</v>
      </c>
      <c r="P2830" s="11">
        <f ca="1">IFERROR(__xludf.DUMMYFUNCTION("COUNTA(SPLIT(Q2830,"" ""))"),202)</f>
        <v>202</v>
      </c>
      <c r="Q2830" s="11">
        <v>7</v>
      </c>
      <c r="R2830" s="11">
        <f ca="1">IFERROR(__xludf.DUMMYFUNCTION("COUNTA(SPLIT($Q2830,CHAR(10),FALSE))"),1)</f>
        <v>1</v>
      </c>
      <c r="S2830" s="2">
        <v>-1.798815415</v>
      </c>
      <c r="T2830" s="2">
        <v>0.44899137099999997</v>
      </c>
      <c r="U2830" s="2">
        <v>53.31</v>
      </c>
      <c r="V2830" s="2">
        <v>13.1</v>
      </c>
      <c r="W2830" s="2">
        <v>14.74</v>
      </c>
      <c r="X2830" s="2">
        <v>14</v>
      </c>
      <c r="Y2830" s="2">
        <v>8.94</v>
      </c>
      <c r="Z2830" s="2">
        <v>0.30315999999999999</v>
      </c>
      <c r="AA2830" s="2">
        <v>0.28516000000000002</v>
      </c>
      <c r="AB2830" s="2">
        <v>9.3560190639999998</v>
      </c>
    </row>
    <row r="2831" spans="1:28" x14ac:dyDescent="0.2">
      <c r="A2831" s="17">
        <v>5087</v>
      </c>
      <c r="B2831" s="5" t="s">
        <v>685</v>
      </c>
      <c r="C2831" s="5" t="s">
        <v>9455</v>
      </c>
      <c r="D2831" s="5" t="s">
        <v>9413</v>
      </c>
      <c r="E2831" s="5" t="s">
        <v>9456</v>
      </c>
      <c r="F2831" s="10">
        <v>1882</v>
      </c>
      <c r="G2831" s="10" t="s">
        <v>68</v>
      </c>
      <c r="H2831" s="10"/>
      <c r="I2831" s="10">
        <v>1300</v>
      </c>
      <c r="J2831" s="10" t="s">
        <v>51</v>
      </c>
      <c r="K2831" s="10"/>
      <c r="L2831" s="10" t="s">
        <v>18</v>
      </c>
      <c r="M2831" s="11">
        <v>1</v>
      </c>
      <c r="N2831" s="10">
        <v>1</v>
      </c>
      <c r="O2831" s="12" t="s">
        <v>9457</v>
      </c>
      <c r="P2831" s="11">
        <f ca="1">IFERROR(__xludf.DUMMYFUNCTION("COUNTA(SPLIT(Q2831,"" ""))"),172)</f>
        <v>172</v>
      </c>
      <c r="Q2831" s="11">
        <v>7</v>
      </c>
      <c r="R2831" s="11">
        <f ca="1">IFERROR(__xludf.DUMMYFUNCTION("COUNTA(SPLIT($Q2831,CHAR(10),FALSE))"),1)</f>
        <v>1</v>
      </c>
      <c r="S2831" s="2">
        <v>-1.16733657</v>
      </c>
      <c r="T2831" s="2">
        <v>0.44756890100000002</v>
      </c>
      <c r="U2831" s="2">
        <v>60.41</v>
      </c>
      <c r="V2831" s="2">
        <v>10.94</v>
      </c>
      <c r="W2831" s="2">
        <v>12.44</v>
      </c>
      <c r="X2831" s="2">
        <v>11</v>
      </c>
      <c r="Y2831" s="2">
        <v>8.16</v>
      </c>
      <c r="Z2831" s="2">
        <v>0.25407999999999997</v>
      </c>
      <c r="AA2831" s="2">
        <v>0.26135999999999998</v>
      </c>
      <c r="AB2831" s="2">
        <v>12.11212581</v>
      </c>
    </row>
    <row r="2832" spans="1:28" x14ac:dyDescent="0.2">
      <c r="A2832" s="17">
        <v>5088</v>
      </c>
      <c r="B2832" s="5" t="s">
        <v>685</v>
      </c>
      <c r="C2832" s="5" t="s">
        <v>9458</v>
      </c>
      <c r="D2832" s="5" t="s">
        <v>9413</v>
      </c>
      <c r="E2832" s="5" t="s">
        <v>9459</v>
      </c>
      <c r="F2832" s="10">
        <v>1882</v>
      </c>
      <c r="G2832" s="10" t="s">
        <v>68</v>
      </c>
      <c r="H2832" s="10"/>
      <c r="I2832" s="10">
        <v>1300</v>
      </c>
      <c r="J2832" s="10" t="s">
        <v>17</v>
      </c>
      <c r="K2832" s="10"/>
      <c r="L2832" s="10" t="s">
        <v>18</v>
      </c>
      <c r="M2832" s="11">
        <v>1</v>
      </c>
      <c r="N2832" s="10">
        <v>1</v>
      </c>
      <c r="O2832" s="12" t="s">
        <v>9460</v>
      </c>
      <c r="P2832" s="11">
        <f ca="1">IFERROR(__xludf.DUMMYFUNCTION("COUNTA(SPLIT(Q2832,"" ""))"),151)</f>
        <v>151</v>
      </c>
      <c r="Q2832" s="11">
        <v>5</v>
      </c>
      <c r="R2832" s="11">
        <f ca="1">IFERROR(__xludf.DUMMYFUNCTION("COUNTA(SPLIT($Q2832,CHAR(10),FALSE))"),1)</f>
        <v>1</v>
      </c>
      <c r="S2832" s="2">
        <v>-1.6174949789999999</v>
      </c>
      <c r="T2832" s="2">
        <v>0.45275339799999997</v>
      </c>
      <c r="U2832" s="2">
        <v>64.599999999999994</v>
      </c>
      <c r="V2832" s="2">
        <v>11.9</v>
      </c>
      <c r="W2832" s="2">
        <v>14.31</v>
      </c>
      <c r="X2832" s="2">
        <v>12</v>
      </c>
      <c r="Y2832" s="2">
        <v>8.14</v>
      </c>
      <c r="Z2832" s="2">
        <v>0.20019000000000001</v>
      </c>
      <c r="AA2832" s="2">
        <v>0.21972</v>
      </c>
      <c r="AB2832" s="2">
        <v>14.651813219999999</v>
      </c>
    </row>
    <row r="2833" spans="1:28" x14ac:dyDescent="0.2">
      <c r="A2833" s="17">
        <v>5089</v>
      </c>
      <c r="B2833" s="5" t="s">
        <v>685</v>
      </c>
      <c r="C2833" s="5" t="s">
        <v>9461</v>
      </c>
      <c r="D2833" s="5" t="s">
        <v>9413</v>
      </c>
      <c r="E2833" s="5" t="s">
        <v>9462</v>
      </c>
      <c r="F2833" s="10">
        <v>1882</v>
      </c>
      <c r="G2833" s="10" t="s">
        <v>68</v>
      </c>
      <c r="H2833" s="10"/>
      <c r="I2833" s="10">
        <v>1300</v>
      </c>
      <c r="J2833" s="10" t="s">
        <v>17</v>
      </c>
      <c r="K2833" s="10"/>
      <c r="L2833" s="10" t="s">
        <v>18</v>
      </c>
      <c r="M2833" s="11">
        <v>1</v>
      </c>
      <c r="N2833" s="10">
        <v>1</v>
      </c>
      <c r="O2833" s="12" t="s">
        <v>9463</v>
      </c>
      <c r="P2833" s="11">
        <f ca="1">IFERROR(__xludf.DUMMYFUNCTION("COUNTA(SPLIT(Q2833,"" ""))"),192)</f>
        <v>192</v>
      </c>
      <c r="Q2833" s="11">
        <v>8</v>
      </c>
      <c r="R2833" s="11">
        <f ca="1">IFERROR(__xludf.DUMMYFUNCTION("COUNTA(SPLIT($Q2833,CHAR(10),FALSE))"),1)</f>
        <v>1</v>
      </c>
      <c r="S2833" s="2">
        <v>-1.627850775</v>
      </c>
      <c r="T2833" s="2">
        <v>0.46940952400000002</v>
      </c>
      <c r="U2833" s="2">
        <v>55.13</v>
      </c>
      <c r="V2833" s="2">
        <v>11.53</v>
      </c>
      <c r="W2833" s="2">
        <v>12.91</v>
      </c>
      <c r="X2833" s="2">
        <v>12</v>
      </c>
      <c r="Y2833" s="2">
        <v>7.95</v>
      </c>
      <c r="Z2833" s="2">
        <v>0.22234000000000001</v>
      </c>
      <c r="AA2833" s="2">
        <v>0.20896000000000001</v>
      </c>
      <c r="AB2833" s="2">
        <v>7.8111874319999997</v>
      </c>
    </row>
    <row r="2834" spans="1:28" x14ac:dyDescent="0.2">
      <c r="A2834" s="17">
        <v>5090</v>
      </c>
      <c r="B2834" s="5" t="s">
        <v>685</v>
      </c>
      <c r="C2834" s="5" t="s">
        <v>9464</v>
      </c>
      <c r="D2834" s="5" t="s">
        <v>9413</v>
      </c>
      <c r="E2834" s="5" t="s">
        <v>9465</v>
      </c>
      <c r="F2834" s="10">
        <v>1882</v>
      </c>
      <c r="G2834" s="10" t="s">
        <v>68</v>
      </c>
      <c r="H2834" s="10"/>
      <c r="I2834" s="10">
        <v>1500</v>
      </c>
      <c r="J2834" s="10" t="s">
        <v>51</v>
      </c>
      <c r="K2834" s="10"/>
      <c r="L2834" s="10" t="s">
        <v>18</v>
      </c>
      <c r="M2834" s="11">
        <v>1</v>
      </c>
      <c r="N2834" s="10">
        <v>1</v>
      </c>
      <c r="O2834" s="12" t="s">
        <v>9466</v>
      </c>
      <c r="P2834" s="11">
        <f ca="1">IFERROR(__xludf.DUMMYFUNCTION("COUNTA(SPLIT(Q2834,"" ""))"),188)</f>
        <v>188</v>
      </c>
      <c r="Q2834" s="11">
        <v>5</v>
      </c>
      <c r="R2834" s="11">
        <f ca="1">IFERROR(__xludf.DUMMYFUNCTION("COUNTA(SPLIT($Q2834,CHAR(10),FALSE))"),1)</f>
        <v>1</v>
      </c>
      <c r="S2834" s="2">
        <v>-2.2811960020000002</v>
      </c>
      <c r="T2834" s="2">
        <v>0.49508036599999999</v>
      </c>
      <c r="U2834" s="2">
        <v>43.12</v>
      </c>
      <c r="V2834" s="2">
        <v>16.59</v>
      </c>
      <c r="W2834" s="2">
        <v>18.78</v>
      </c>
      <c r="X2834" s="2">
        <v>15</v>
      </c>
      <c r="Y2834" s="2">
        <v>9.4499999999999993</v>
      </c>
      <c r="Z2834" s="2">
        <v>0.30443999999999999</v>
      </c>
      <c r="AA2834" s="2">
        <v>0.29199000000000003</v>
      </c>
      <c r="AB2834" s="2">
        <v>7.9023290560000001</v>
      </c>
    </row>
    <row r="2835" spans="1:28" x14ac:dyDescent="0.2">
      <c r="A2835" s="17">
        <v>5091</v>
      </c>
      <c r="B2835" s="5" t="s">
        <v>685</v>
      </c>
      <c r="C2835" s="5" t="s">
        <v>9467</v>
      </c>
      <c r="D2835" s="5" t="s">
        <v>9413</v>
      </c>
      <c r="E2835" s="5" t="s">
        <v>9468</v>
      </c>
      <c r="F2835" s="10">
        <v>1882</v>
      </c>
      <c r="G2835" s="10" t="s">
        <v>68</v>
      </c>
      <c r="H2835" s="10"/>
      <c r="I2835" s="10">
        <v>1300</v>
      </c>
      <c r="J2835" s="10" t="s">
        <v>17</v>
      </c>
      <c r="K2835" s="10"/>
      <c r="L2835" s="10" t="s">
        <v>18</v>
      </c>
      <c r="M2835" s="11">
        <v>1</v>
      </c>
      <c r="N2835" s="10">
        <v>1</v>
      </c>
      <c r="O2835" s="12" t="s">
        <v>9469</v>
      </c>
      <c r="P2835" s="11">
        <f ca="1">IFERROR(__xludf.DUMMYFUNCTION("COUNTA(SPLIT(Q2835,"" ""))"),190)</f>
        <v>190</v>
      </c>
      <c r="Q2835" s="11">
        <v>8</v>
      </c>
      <c r="R2835" s="11">
        <f ca="1">IFERROR(__xludf.DUMMYFUNCTION("COUNTA(SPLIT($Q2835,CHAR(10),FALSE))"),2)</f>
        <v>2</v>
      </c>
      <c r="S2835" s="2">
        <v>-0.53512865799999998</v>
      </c>
      <c r="T2835" s="2">
        <v>0.47749932099999998</v>
      </c>
      <c r="U2835" s="2">
        <v>57.95</v>
      </c>
      <c r="V2835" s="2">
        <v>10.5</v>
      </c>
      <c r="W2835" s="2">
        <v>11.88</v>
      </c>
      <c r="X2835" s="2">
        <v>11</v>
      </c>
      <c r="Y2835" s="2">
        <v>8.6300000000000008</v>
      </c>
      <c r="Z2835" s="2">
        <v>0.23341999999999999</v>
      </c>
      <c r="AA2835" s="2">
        <v>0.20125999999999999</v>
      </c>
      <c r="AB2835" s="2">
        <v>10.44210015</v>
      </c>
    </row>
    <row r="2836" spans="1:28" x14ac:dyDescent="0.2">
      <c r="A2836" s="17">
        <v>5092</v>
      </c>
      <c r="B2836" s="5" t="s">
        <v>685</v>
      </c>
      <c r="C2836" s="5" t="s">
        <v>9470</v>
      </c>
      <c r="D2836" s="5" t="s">
        <v>9413</v>
      </c>
      <c r="E2836" s="5" t="s">
        <v>9471</v>
      </c>
      <c r="F2836" s="10">
        <v>1882</v>
      </c>
      <c r="G2836" s="10" t="s">
        <v>68</v>
      </c>
      <c r="H2836" s="10"/>
      <c r="I2836" s="10">
        <v>1100</v>
      </c>
      <c r="J2836" s="10" t="s">
        <v>17</v>
      </c>
      <c r="K2836" s="10"/>
      <c r="L2836" s="10" t="s">
        <v>18</v>
      </c>
      <c r="M2836" s="11">
        <v>1</v>
      </c>
      <c r="N2836" s="10">
        <v>1</v>
      </c>
      <c r="O2836" s="12" t="s">
        <v>9472</v>
      </c>
      <c r="P2836" s="11">
        <f ca="1">IFERROR(__xludf.DUMMYFUNCTION("COUNTA(SPLIT(Q2836,"" ""))"),192)</f>
        <v>192</v>
      </c>
      <c r="Q2836" s="11">
        <v>9</v>
      </c>
      <c r="R2836" s="11">
        <f ca="1">IFERROR(__xludf.DUMMYFUNCTION("COUNTA(SPLIT($Q2836,CHAR(10),FALSE))"),1)</f>
        <v>1</v>
      </c>
      <c r="S2836" s="2">
        <v>-1.119710491</v>
      </c>
      <c r="T2836" s="2">
        <v>0.47382065400000001</v>
      </c>
      <c r="U2836" s="2">
        <v>70.180000000000007</v>
      </c>
      <c r="V2836" s="2">
        <v>8.77</v>
      </c>
      <c r="W2836" s="2">
        <v>9.64</v>
      </c>
      <c r="X2836" s="2">
        <v>11</v>
      </c>
      <c r="Y2836" s="2">
        <v>7.98</v>
      </c>
      <c r="Z2836" s="2">
        <v>0.11317000000000001</v>
      </c>
      <c r="AA2836" s="2">
        <v>0.10178</v>
      </c>
      <c r="AB2836" s="2">
        <v>7.7787471110000004</v>
      </c>
    </row>
    <row r="2837" spans="1:28" x14ac:dyDescent="0.2">
      <c r="A2837" s="17">
        <v>5093</v>
      </c>
      <c r="B2837" s="5" t="s">
        <v>685</v>
      </c>
      <c r="C2837" s="5" t="s">
        <v>9473</v>
      </c>
      <c r="D2837" s="5" t="s">
        <v>9413</v>
      </c>
      <c r="E2837" s="5" t="s">
        <v>9474</v>
      </c>
      <c r="F2837" s="10">
        <v>1882</v>
      </c>
      <c r="G2837" s="10" t="s">
        <v>68</v>
      </c>
      <c r="H2837" s="10"/>
      <c r="I2837" s="10">
        <v>1100</v>
      </c>
      <c r="J2837" s="10" t="s">
        <v>17</v>
      </c>
      <c r="K2837" s="10"/>
      <c r="L2837" s="10" t="s">
        <v>18</v>
      </c>
      <c r="M2837" s="11">
        <v>1</v>
      </c>
      <c r="N2837" s="10">
        <v>1</v>
      </c>
      <c r="O2837" s="12" t="s">
        <v>9475</v>
      </c>
      <c r="P2837" s="11">
        <f ca="1">IFERROR(__xludf.DUMMYFUNCTION("COUNTA(SPLIT(Q2837,"" ""))"),184)</f>
        <v>184</v>
      </c>
      <c r="Q2837" s="11">
        <v>8</v>
      </c>
      <c r="R2837" s="11">
        <f ca="1">IFERROR(__xludf.DUMMYFUNCTION("COUNTA(SPLIT($Q2837,CHAR(10),FALSE))"),1)</f>
        <v>1</v>
      </c>
      <c r="S2837" s="2">
        <v>-2.608209499</v>
      </c>
      <c r="T2837" s="2">
        <v>0.51624634400000002</v>
      </c>
      <c r="U2837" s="2">
        <v>60.35</v>
      </c>
      <c r="V2837" s="2">
        <v>10.59</v>
      </c>
      <c r="W2837" s="2">
        <v>12.3</v>
      </c>
      <c r="X2837" s="2">
        <v>12</v>
      </c>
      <c r="Y2837" s="2">
        <v>8.7100000000000009</v>
      </c>
      <c r="Z2837" s="2">
        <v>0.24945000000000001</v>
      </c>
      <c r="AA2837" s="2">
        <v>0.23960000000000001</v>
      </c>
      <c r="AB2837" s="2">
        <v>9.3718754180000001</v>
      </c>
    </row>
    <row r="2838" spans="1:28" x14ac:dyDescent="0.2">
      <c r="A2838" s="17">
        <v>5095</v>
      </c>
      <c r="B2838" s="5" t="s">
        <v>685</v>
      </c>
      <c r="C2838" s="5" t="s">
        <v>9476</v>
      </c>
      <c r="D2838" s="5" t="s">
        <v>9477</v>
      </c>
      <c r="E2838" s="5" t="s">
        <v>9478</v>
      </c>
      <c r="F2838" s="10">
        <v>1882</v>
      </c>
      <c r="G2838" s="10" t="s">
        <v>68</v>
      </c>
      <c r="H2838" s="10"/>
      <c r="I2838" s="10">
        <v>1700</v>
      </c>
      <c r="J2838" s="10" t="s">
        <v>17</v>
      </c>
      <c r="K2838" s="10"/>
      <c r="L2838" s="10" t="s">
        <v>18</v>
      </c>
      <c r="M2838" s="11">
        <v>1</v>
      </c>
      <c r="N2838" s="10">
        <v>1</v>
      </c>
      <c r="O2838" s="12" t="s">
        <v>9479</v>
      </c>
      <c r="P2838" s="11">
        <f ca="1">IFERROR(__xludf.DUMMYFUNCTION("COUNTA(SPLIT(Q2838,"" ""))"),182)</f>
        <v>182</v>
      </c>
      <c r="Q2838" s="11">
        <v>4</v>
      </c>
      <c r="R2838" s="11">
        <f ca="1">IFERROR(__xludf.DUMMYFUNCTION("COUNTA(SPLIT($Q2838,CHAR(10),FALSE))"),3)</f>
        <v>3</v>
      </c>
      <c r="S2838" s="2">
        <v>-2.4632427140000002</v>
      </c>
      <c r="T2838" s="2">
        <v>0.49000940900000001</v>
      </c>
      <c r="U2838" s="2">
        <v>39.619999999999997</v>
      </c>
      <c r="V2838" s="2">
        <v>19.22</v>
      </c>
      <c r="W2838" s="2">
        <v>22.76</v>
      </c>
      <c r="X2838" s="2">
        <v>14</v>
      </c>
      <c r="Y2838" s="2">
        <v>9.6</v>
      </c>
      <c r="Z2838" s="2">
        <v>0.23874000000000001</v>
      </c>
      <c r="AA2838" s="2">
        <v>0.23580000000000001</v>
      </c>
      <c r="AB2838" s="2">
        <v>3.371088565</v>
      </c>
    </row>
    <row r="2839" spans="1:28" x14ac:dyDescent="0.2">
      <c r="A2839" s="17">
        <v>5097</v>
      </c>
      <c r="B2839" s="5" t="s">
        <v>685</v>
      </c>
      <c r="C2839" s="5" t="s">
        <v>9480</v>
      </c>
      <c r="D2839" s="5" t="s">
        <v>9477</v>
      </c>
      <c r="E2839" s="5" t="s">
        <v>9481</v>
      </c>
      <c r="F2839" s="10">
        <v>1882</v>
      </c>
      <c r="G2839" s="10" t="s">
        <v>68</v>
      </c>
      <c r="H2839" s="10"/>
      <c r="I2839" s="10">
        <v>1500</v>
      </c>
      <c r="J2839" s="10" t="s">
        <v>51</v>
      </c>
      <c r="K2839" s="10"/>
      <c r="L2839" s="10" t="s">
        <v>18</v>
      </c>
      <c r="M2839" s="11">
        <v>1</v>
      </c>
      <c r="N2839" s="10">
        <v>1</v>
      </c>
      <c r="O2839" s="12" t="s">
        <v>9482</v>
      </c>
      <c r="P2839" s="11">
        <f ca="1">IFERROR(__xludf.DUMMYFUNCTION("COUNTA(SPLIT(Q2839,"" ""))"),186)</f>
        <v>186</v>
      </c>
      <c r="Q2839" s="11">
        <v>6</v>
      </c>
      <c r="R2839" s="11">
        <f ca="1">IFERROR(__xludf.DUMMYFUNCTION("COUNTA(SPLIT($Q2839,CHAR(10),FALSE))"),3)</f>
        <v>3</v>
      </c>
      <c r="S2839" s="2">
        <v>-1.443625819</v>
      </c>
      <c r="T2839" s="2">
        <v>0.45401359899999999</v>
      </c>
      <c r="U2839" s="2">
        <v>46.57</v>
      </c>
      <c r="V2839" s="2">
        <v>14.71</v>
      </c>
      <c r="W2839" s="2">
        <v>17.079999999999998</v>
      </c>
      <c r="X2839" s="2">
        <v>15</v>
      </c>
      <c r="Y2839" s="2">
        <v>9.58</v>
      </c>
      <c r="Z2839" s="2">
        <v>0.17929</v>
      </c>
      <c r="AA2839" s="2">
        <v>0.18085999999999999</v>
      </c>
      <c r="AB2839" s="2">
        <v>7.0081580719999996</v>
      </c>
    </row>
    <row r="2840" spans="1:28" x14ac:dyDescent="0.2">
      <c r="A2840" s="17">
        <v>5098</v>
      </c>
      <c r="B2840" s="5" t="s">
        <v>685</v>
      </c>
      <c r="C2840" s="5" t="s">
        <v>9483</v>
      </c>
      <c r="D2840" s="5" t="s">
        <v>9477</v>
      </c>
      <c r="E2840" s="5" t="s">
        <v>9484</v>
      </c>
      <c r="F2840" s="10">
        <v>1882</v>
      </c>
      <c r="G2840" s="10" t="s">
        <v>68</v>
      </c>
      <c r="H2840" s="10"/>
      <c r="I2840" s="10">
        <v>1500</v>
      </c>
      <c r="J2840" s="10" t="s">
        <v>17</v>
      </c>
      <c r="K2840" s="10"/>
      <c r="L2840" s="10" t="s">
        <v>18</v>
      </c>
      <c r="M2840" s="11">
        <v>1</v>
      </c>
      <c r="N2840" s="10">
        <v>1</v>
      </c>
      <c r="O2840" s="12" t="s">
        <v>9485</v>
      </c>
      <c r="P2840" s="11">
        <f ca="1">IFERROR(__xludf.DUMMYFUNCTION("COUNTA(SPLIT(Q2840,"" ""))"),198)</f>
        <v>198</v>
      </c>
      <c r="Q2840" s="11">
        <v>5</v>
      </c>
      <c r="R2840" s="11">
        <f ca="1">IFERROR(__xludf.DUMMYFUNCTION("COUNTA(SPLIT($Q2840,CHAR(10),FALSE))"),1)</f>
        <v>1</v>
      </c>
      <c r="S2840" s="2">
        <v>-2.2010925569999999</v>
      </c>
      <c r="T2840" s="2">
        <v>0.47619716299999998</v>
      </c>
      <c r="U2840" s="2">
        <v>34.26</v>
      </c>
      <c r="V2840" s="2">
        <v>20.9</v>
      </c>
      <c r="W2840" s="2">
        <v>24.67</v>
      </c>
      <c r="X2840" s="2">
        <v>16</v>
      </c>
      <c r="Y2840" s="2">
        <v>9.99</v>
      </c>
      <c r="Z2840" s="2">
        <v>0.26079999999999998</v>
      </c>
      <c r="AA2840" s="2">
        <v>0.25630999999999998</v>
      </c>
      <c r="AB2840" s="2">
        <v>8.9517958219999993</v>
      </c>
    </row>
    <row r="2841" spans="1:28" x14ac:dyDescent="0.2">
      <c r="A2841" s="17">
        <v>5099</v>
      </c>
      <c r="B2841" s="5" t="s">
        <v>685</v>
      </c>
      <c r="C2841" s="5" t="s">
        <v>9486</v>
      </c>
      <c r="D2841" s="5" t="s">
        <v>9477</v>
      </c>
      <c r="E2841" s="5" t="s">
        <v>9487</v>
      </c>
      <c r="F2841" s="10">
        <v>1882</v>
      </c>
      <c r="G2841" s="10" t="s">
        <v>68</v>
      </c>
      <c r="H2841" s="10"/>
      <c r="I2841" s="10">
        <v>1300</v>
      </c>
      <c r="J2841" s="10" t="s">
        <v>17</v>
      </c>
      <c r="K2841" s="10"/>
      <c r="L2841" s="10" t="s">
        <v>18</v>
      </c>
      <c r="M2841" s="11">
        <v>1</v>
      </c>
      <c r="N2841" s="10">
        <v>1</v>
      </c>
      <c r="O2841" s="12" t="s">
        <v>9488</v>
      </c>
      <c r="P2841" s="11">
        <f ca="1">IFERROR(__xludf.DUMMYFUNCTION("COUNTA(SPLIT(Q2841,"" ""))"),157)</f>
        <v>157</v>
      </c>
      <c r="Q2841" s="11">
        <v>6</v>
      </c>
      <c r="R2841" s="11">
        <f ca="1">IFERROR(__xludf.DUMMYFUNCTION("COUNTA(SPLIT($Q2841,CHAR(10),FALSE))"),1)</f>
        <v>1</v>
      </c>
      <c r="S2841" s="2">
        <v>-1.669906439</v>
      </c>
      <c r="T2841" s="2">
        <v>0.46726768099999999</v>
      </c>
      <c r="U2841" s="2">
        <v>56.42</v>
      </c>
      <c r="V2841" s="2">
        <v>11.93</v>
      </c>
      <c r="W2841" s="2">
        <v>12.78</v>
      </c>
      <c r="X2841" s="2">
        <v>12</v>
      </c>
      <c r="Y2841" s="2">
        <v>7.84</v>
      </c>
      <c r="Z2841" s="2">
        <v>0.19531999999999999</v>
      </c>
      <c r="AA2841" s="2">
        <v>0.20818</v>
      </c>
      <c r="AB2841" s="2">
        <v>5.2963277819999997</v>
      </c>
    </row>
    <row r="2842" spans="1:28" x14ac:dyDescent="0.2">
      <c r="A2842" s="17">
        <v>5100</v>
      </c>
      <c r="B2842" s="5" t="s">
        <v>685</v>
      </c>
      <c r="C2842" s="5" t="s">
        <v>9489</v>
      </c>
      <c r="D2842" s="5" t="s">
        <v>9477</v>
      </c>
      <c r="E2842" s="5" t="s">
        <v>9490</v>
      </c>
      <c r="F2842" s="10">
        <v>1882</v>
      </c>
      <c r="G2842" s="10" t="s">
        <v>68</v>
      </c>
      <c r="H2842" s="10"/>
      <c r="I2842" s="10">
        <v>1300</v>
      </c>
      <c r="J2842" s="10" t="s">
        <v>17</v>
      </c>
      <c r="K2842" s="10"/>
      <c r="L2842" s="10" t="s">
        <v>18</v>
      </c>
      <c r="M2842" s="11">
        <v>1</v>
      </c>
      <c r="N2842" s="10">
        <v>1</v>
      </c>
      <c r="O2842" s="12" t="s">
        <v>9491</v>
      </c>
      <c r="P2842" s="11">
        <f ca="1">IFERROR(__xludf.DUMMYFUNCTION("COUNTA(SPLIT(Q2842,"" ""))"),196)</f>
        <v>196</v>
      </c>
      <c r="Q2842" s="11">
        <v>6</v>
      </c>
      <c r="R2842" s="11">
        <f ca="1">IFERROR(__xludf.DUMMYFUNCTION("COUNTA(SPLIT($Q2842,CHAR(10),FALSE))"),1)</f>
        <v>1</v>
      </c>
      <c r="S2842" s="2">
        <v>-2.6658853960000002</v>
      </c>
      <c r="T2842" s="2">
        <v>0.49043353299999998</v>
      </c>
      <c r="U2842" s="2">
        <v>40.299999999999997</v>
      </c>
      <c r="V2842" s="2">
        <v>15.75</v>
      </c>
      <c r="W2842" s="2">
        <v>17.37</v>
      </c>
      <c r="X2842" s="2">
        <v>15</v>
      </c>
      <c r="Y2842" s="2">
        <v>10.33</v>
      </c>
      <c r="Z2842" s="2">
        <v>0.36364000000000002</v>
      </c>
      <c r="AA2842" s="2">
        <v>0.34910999999999998</v>
      </c>
      <c r="AB2842" s="2">
        <v>4.4185104500000003</v>
      </c>
    </row>
    <row r="2843" spans="1:28" x14ac:dyDescent="0.2">
      <c r="A2843" s="17">
        <v>5101</v>
      </c>
      <c r="B2843" s="5" t="s">
        <v>685</v>
      </c>
      <c r="C2843" s="5" t="s">
        <v>9492</v>
      </c>
      <c r="D2843" s="5" t="s">
        <v>9477</v>
      </c>
      <c r="E2843" s="5" t="s">
        <v>9493</v>
      </c>
      <c r="F2843" s="10">
        <v>1882</v>
      </c>
      <c r="G2843" s="10" t="s">
        <v>68</v>
      </c>
      <c r="H2843" s="10"/>
      <c r="I2843" s="10">
        <v>1300</v>
      </c>
      <c r="J2843" s="10" t="s">
        <v>17</v>
      </c>
      <c r="K2843" s="10"/>
      <c r="L2843" s="10" t="s">
        <v>18</v>
      </c>
      <c r="M2843" s="11">
        <v>1</v>
      </c>
      <c r="N2843" s="10">
        <v>1</v>
      </c>
      <c r="O2843" s="12" t="s">
        <v>9494</v>
      </c>
      <c r="P2843" s="11">
        <f ca="1">IFERROR(__xludf.DUMMYFUNCTION("COUNTA(SPLIT(Q2843,"" ""))"),194)</f>
        <v>194</v>
      </c>
      <c r="Q2843" s="11">
        <v>7</v>
      </c>
      <c r="R2843" s="11">
        <f ca="1">IFERROR(__xludf.DUMMYFUNCTION("COUNTA(SPLIT($Q2843,CHAR(10),FALSE))"),1)</f>
        <v>1</v>
      </c>
      <c r="S2843" s="2">
        <v>-2.6436445430000002</v>
      </c>
      <c r="T2843" s="2">
        <v>0.53042411700000003</v>
      </c>
      <c r="U2843" s="2">
        <v>59.72</v>
      </c>
      <c r="V2843" s="2">
        <v>11.89</v>
      </c>
      <c r="W2843" s="2">
        <v>13.28</v>
      </c>
      <c r="X2843" s="2">
        <v>10</v>
      </c>
      <c r="Y2843" s="2">
        <v>8.81</v>
      </c>
      <c r="Z2843" s="2">
        <v>0.32612999999999998</v>
      </c>
      <c r="AA2843" s="2">
        <v>0.31175999999999998</v>
      </c>
      <c r="AB2843" s="2">
        <v>5.7526966589999997</v>
      </c>
    </row>
    <row r="2844" spans="1:28" x14ac:dyDescent="0.2">
      <c r="A2844" s="17">
        <v>5103</v>
      </c>
      <c r="B2844" s="5" t="s">
        <v>685</v>
      </c>
      <c r="C2844" s="5" t="s">
        <v>9495</v>
      </c>
      <c r="D2844" s="5" t="s">
        <v>9477</v>
      </c>
      <c r="E2844" s="5" t="s">
        <v>9496</v>
      </c>
      <c r="F2844" s="10">
        <v>1882</v>
      </c>
      <c r="G2844" s="10" t="s">
        <v>68</v>
      </c>
      <c r="H2844" s="10"/>
      <c r="I2844" s="10">
        <v>1500</v>
      </c>
      <c r="J2844" s="10" t="s">
        <v>51</v>
      </c>
      <c r="K2844" s="10"/>
      <c r="L2844" s="10" t="s">
        <v>18</v>
      </c>
      <c r="M2844" s="11">
        <v>1</v>
      </c>
      <c r="N2844" s="10">
        <v>1</v>
      </c>
      <c r="O2844" s="12" t="s">
        <v>9497</v>
      </c>
      <c r="P2844" s="11">
        <f ca="1">IFERROR(__xludf.DUMMYFUNCTION("COUNTA(SPLIT(Q2844,"" ""))"),177)</f>
        <v>177</v>
      </c>
      <c r="Q2844" s="11">
        <v>5</v>
      </c>
      <c r="R2844" s="11">
        <f ca="1">IFERROR(__xludf.DUMMYFUNCTION("COUNTA(SPLIT($Q2844,CHAR(10),FALSE))"),1)</f>
        <v>1</v>
      </c>
      <c r="S2844" s="2">
        <v>-2.0501231729999998</v>
      </c>
      <c r="T2844" s="2">
        <v>0.52081677599999998</v>
      </c>
      <c r="U2844" s="2">
        <v>39.520000000000003</v>
      </c>
      <c r="V2844" s="2">
        <v>16.59</v>
      </c>
      <c r="W2844" s="2">
        <v>18.16</v>
      </c>
      <c r="X2844" s="2">
        <v>16</v>
      </c>
      <c r="Y2844" s="2">
        <v>9.31</v>
      </c>
      <c r="Z2844" s="2">
        <v>0.40096999999999999</v>
      </c>
      <c r="AA2844" s="2">
        <v>0.40566999999999998</v>
      </c>
      <c r="AB2844" s="2">
        <v>9.4542329610000007</v>
      </c>
    </row>
    <row r="2845" spans="1:28" x14ac:dyDescent="0.2">
      <c r="A2845" s="17">
        <v>5104</v>
      </c>
      <c r="B2845" s="5" t="s">
        <v>685</v>
      </c>
      <c r="C2845" s="5" t="s">
        <v>9498</v>
      </c>
      <c r="D2845" s="5" t="s">
        <v>9477</v>
      </c>
      <c r="E2845" s="5" t="s">
        <v>9499</v>
      </c>
      <c r="F2845" s="10">
        <v>1882</v>
      </c>
      <c r="G2845" s="10" t="s">
        <v>68</v>
      </c>
      <c r="H2845" s="10"/>
      <c r="I2845" s="10">
        <v>1500</v>
      </c>
      <c r="J2845" s="10" t="s">
        <v>17</v>
      </c>
      <c r="K2845" s="10"/>
      <c r="L2845" s="10" t="s">
        <v>18</v>
      </c>
      <c r="M2845" s="11">
        <v>1</v>
      </c>
      <c r="N2845" s="10">
        <v>1</v>
      </c>
      <c r="O2845" s="12" t="s">
        <v>9500</v>
      </c>
      <c r="P2845" s="11">
        <f ca="1">IFERROR(__xludf.DUMMYFUNCTION("COUNTA(SPLIT(Q2845,"" ""))"),197)</f>
        <v>197</v>
      </c>
      <c r="Q2845" s="11">
        <v>6</v>
      </c>
      <c r="R2845" s="11">
        <f ca="1">IFERROR(__xludf.DUMMYFUNCTION("COUNTA(SPLIT($Q2845,CHAR(10),FALSE))"),1)</f>
        <v>1</v>
      </c>
      <c r="S2845" s="2">
        <v>-3.4021969049999998</v>
      </c>
      <c r="T2845" s="2">
        <v>0.64694235700000002</v>
      </c>
      <c r="U2845" s="2">
        <v>29.22</v>
      </c>
      <c r="V2845" s="2">
        <v>17.34</v>
      </c>
      <c r="W2845" s="2">
        <v>18.75</v>
      </c>
      <c r="X2845" s="2">
        <v>17</v>
      </c>
      <c r="Y2845" s="2">
        <v>11.04</v>
      </c>
      <c r="Z2845" s="2">
        <v>0.40595999999999999</v>
      </c>
      <c r="AA2845" s="2">
        <v>0.39087</v>
      </c>
      <c r="AB2845" s="2">
        <v>2.2497894860000001</v>
      </c>
    </row>
    <row r="2846" spans="1:28" x14ac:dyDescent="0.2">
      <c r="A2846" s="17">
        <v>5105</v>
      </c>
      <c r="B2846" s="5" t="s">
        <v>685</v>
      </c>
      <c r="C2846" s="5" t="s">
        <v>9501</v>
      </c>
      <c r="D2846" s="5" t="s">
        <v>9477</v>
      </c>
      <c r="E2846" s="5" t="s">
        <v>9502</v>
      </c>
      <c r="F2846" s="10">
        <v>1882</v>
      </c>
      <c r="G2846" s="10" t="s">
        <v>68</v>
      </c>
      <c r="H2846" s="10"/>
      <c r="I2846" s="10">
        <v>1500</v>
      </c>
      <c r="J2846" s="10" t="s">
        <v>17</v>
      </c>
      <c r="K2846" s="10"/>
      <c r="L2846" s="10" t="s">
        <v>18</v>
      </c>
      <c r="M2846" s="11">
        <v>1</v>
      </c>
      <c r="N2846" s="10">
        <v>1</v>
      </c>
      <c r="O2846" s="12" t="s">
        <v>9503</v>
      </c>
      <c r="P2846" s="11">
        <f ca="1">IFERROR(__xludf.DUMMYFUNCTION("COUNTA(SPLIT(Q2846,"" ""))"),192)</f>
        <v>192</v>
      </c>
      <c r="Q2846" s="11">
        <v>6</v>
      </c>
      <c r="R2846" s="11">
        <f ca="1">IFERROR(__xludf.DUMMYFUNCTION("COUNTA(SPLIT($Q2846,CHAR(10),FALSE))"),1)</f>
        <v>1</v>
      </c>
      <c r="S2846" s="2">
        <v>-1.983752647</v>
      </c>
      <c r="T2846" s="2">
        <v>0.47652969499999998</v>
      </c>
      <c r="U2846" s="2">
        <v>58.47</v>
      </c>
      <c r="V2846" s="2">
        <v>13.05</v>
      </c>
      <c r="W2846" s="2">
        <v>15.19</v>
      </c>
      <c r="X2846" s="2">
        <v>11</v>
      </c>
      <c r="Y2846" s="2">
        <v>8.27</v>
      </c>
      <c r="Z2846" s="2">
        <v>0.29398999999999997</v>
      </c>
      <c r="AA2846" s="2">
        <v>0.28516000000000002</v>
      </c>
      <c r="AB2846" s="2">
        <v>10.995067260000001</v>
      </c>
    </row>
    <row r="2847" spans="1:28" x14ac:dyDescent="0.2">
      <c r="A2847" s="17">
        <v>5106</v>
      </c>
      <c r="B2847" s="5" t="s">
        <v>685</v>
      </c>
      <c r="C2847" s="5" t="s">
        <v>9504</v>
      </c>
      <c r="D2847" s="5" t="s">
        <v>9477</v>
      </c>
      <c r="E2847" s="5" t="s">
        <v>9505</v>
      </c>
      <c r="F2847" s="10">
        <v>1882</v>
      </c>
      <c r="G2847" s="10" t="s">
        <v>68</v>
      </c>
      <c r="H2847" s="10"/>
      <c r="I2847" s="10">
        <v>1500</v>
      </c>
      <c r="J2847" s="10" t="s">
        <v>17</v>
      </c>
      <c r="K2847" s="10"/>
      <c r="L2847" s="10" t="s">
        <v>18</v>
      </c>
      <c r="M2847" s="11">
        <v>1</v>
      </c>
      <c r="N2847" s="10">
        <v>1</v>
      </c>
      <c r="O2847" s="12" t="s">
        <v>9506</v>
      </c>
      <c r="P2847" s="11">
        <f ca="1">IFERROR(__xludf.DUMMYFUNCTION("COUNTA(SPLIT(Q2847,"" ""))"),196)</f>
        <v>196</v>
      </c>
      <c r="Q2847" s="11">
        <v>7</v>
      </c>
      <c r="R2847" s="11">
        <f ca="1">IFERROR(__xludf.DUMMYFUNCTION("COUNTA(SPLIT($Q2847,CHAR(10),FALSE))"),1)</f>
        <v>1</v>
      </c>
      <c r="S2847" s="2">
        <v>-2.3216928139999999</v>
      </c>
      <c r="T2847" s="2">
        <v>0.466153396</v>
      </c>
      <c r="U2847" s="2">
        <v>55.88</v>
      </c>
      <c r="V2847" s="2">
        <v>12.46</v>
      </c>
      <c r="W2847" s="2">
        <v>14.13</v>
      </c>
      <c r="X2847" s="2">
        <v>11</v>
      </c>
      <c r="Y2847" s="2">
        <v>8</v>
      </c>
      <c r="Z2847" s="2">
        <v>0.28727000000000003</v>
      </c>
      <c r="AA2847" s="2">
        <v>0.26863999999999999</v>
      </c>
      <c r="AB2847" s="2">
        <v>2.5912659229999999</v>
      </c>
    </row>
    <row r="2848" spans="1:28" x14ac:dyDescent="0.2">
      <c r="A2848" s="17">
        <v>5107</v>
      </c>
      <c r="B2848" s="5" t="s">
        <v>685</v>
      </c>
      <c r="C2848" s="5" t="s">
        <v>9507</v>
      </c>
      <c r="D2848" s="5" t="s">
        <v>9477</v>
      </c>
      <c r="E2848" s="5" t="s">
        <v>9508</v>
      </c>
      <c r="F2848" s="10">
        <v>1882</v>
      </c>
      <c r="G2848" s="10" t="s">
        <v>68</v>
      </c>
      <c r="H2848" s="10"/>
      <c r="I2848" s="10">
        <v>1100</v>
      </c>
      <c r="J2848" s="10" t="s">
        <v>17</v>
      </c>
      <c r="K2848" s="10"/>
      <c r="L2848" s="10" t="s">
        <v>18</v>
      </c>
      <c r="M2848" s="11">
        <v>1</v>
      </c>
      <c r="N2848" s="10">
        <v>1</v>
      </c>
      <c r="O2848" s="12" t="s">
        <v>9509</v>
      </c>
      <c r="P2848" s="11">
        <f ca="1">IFERROR(__xludf.DUMMYFUNCTION("COUNTA(SPLIT(Q2848,"" ""))"),194)</f>
        <v>194</v>
      </c>
      <c r="Q2848" s="11">
        <v>11</v>
      </c>
      <c r="R2848" s="11">
        <f ca="1">IFERROR(__xludf.DUMMYFUNCTION("COUNTA(SPLIT($Q2848,CHAR(10),FALSE))"),1)</f>
        <v>1</v>
      </c>
      <c r="S2848" s="2">
        <v>-1.2667610460000001</v>
      </c>
      <c r="T2848" s="2">
        <v>0.46821733300000001</v>
      </c>
      <c r="U2848" s="2">
        <v>72.709999999999994</v>
      </c>
      <c r="V2848" s="2">
        <v>7.57</v>
      </c>
      <c r="W2848" s="2">
        <v>8.4600000000000009</v>
      </c>
      <c r="X2848" s="2">
        <v>9</v>
      </c>
      <c r="Y2848" s="2">
        <v>9.01</v>
      </c>
      <c r="Z2848" s="2">
        <v>0.20372000000000001</v>
      </c>
      <c r="AA2848" s="2">
        <v>0.18826000000000001</v>
      </c>
      <c r="AB2848" s="2">
        <v>10.57003366</v>
      </c>
    </row>
    <row r="2849" spans="1:28" x14ac:dyDescent="0.2">
      <c r="A2849" s="17">
        <v>5108</v>
      </c>
      <c r="B2849" s="5" t="s">
        <v>9510</v>
      </c>
      <c r="C2849" s="5" t="s">
        <v>9511</v>
      </c>
      <c r="D2849" s="5" t="s">
        <v>9403</v>
      </c>
      <c r="E2849" s="5" t="s">
        <v>9512</v>
      </c>
      <c r="F2849" s="10">
        <v>1882</v>
      </c>
      <c r="G2849" s="10" t="s">
        <v>68</v>
      </c>
      <c r="H2849" s="10"/>
      <c r="I2849" s="10">
        <v>1300</v>
      </c>
      <c r="J2849" s="10" t="s">
        <v>51</v>
      </c>
      <c r="K2849" s="10"/>
      <c r="L2849" s="10" t="s">
        <v>18</v>
      </c>
      <c r="M2849" s="11">
        <v>1</v>
      </c>
      <c r="N2849" s="10">
        <v>1</v>
      </c>
      <c r="O2849" s="12" t="s">
        <v>9513</v>
      </c>
      <c r="P2849" s="11">
        <f ca="1">IFERROR(__xludf.DUMMYFUNCTION("COUNTA(SPLIT(Q2849,"" ""))"),179)</f>
        <v>179</v>
      </c>
      <c r="Q2849" s="11">
        <v>8</v>
      </c>
      <c r="R2849" s="11">
        <f ca="1">IFERROR(__xludf.DUMMYFUNCTION("COUNTA(SPLIT($Q2849,CHAR(10),FALSE))"),2)</f>
        <v>2</v>
      </c>
      <c r="S2849" s="2">
        <v>-2.8095205700000001</v>
      </c>
      <c r="T2849" s="2">
        <v>0.53498873499999999</v>
      </c>
      <c r="U2849" s="2">
        <v>67.7</v>
      </c>
      <c r="V2849" s="2">
        <v>8.81</v>
      </c>
      <c r="W2849" s="2">
        <v>8.73</v>
      </c>
      <c r="X2849" s="2">
        <v>10</v>
      </c>
      <c r="Y2849" s="2">
        <v>8.56</v>
      </c>
      <c r="Z2849" s="2">
        <v>0.16003000000000001</v>
      </c>
      <c r="AA2849" s="2">
        <v>0.14821000000000001</v>
      </c>
      <c r="AB2849" s="2">
        <v>10.89954842</v>
      </c>
    </row>
    <row r="2850" spans="1:28" x14ac:dyDescent="0.2">
      <c r="A2850" s="17">
        <v>5109</v>
      </c>
      <c r="B2850" s="5" t="s">
        <v>9514</v>
      </c>
      <c r="C2850" s="5" t="s">
        <v>9515</v>
      </c>
      <c r="D2850" s="5" t="s">
        <v>9399</v>
      </c>
      <c r="E2850" s="5" t="s">
        <v>9516</v>
      </c>
      <c r="F2850" s="10">
        <v>1882</v>
      </c>
      <c r="G2850" s="10" t="s">
        <v>68</v>
      </c>
      <c r="H2850" s="10"/>
      <c r="I2850" s="10">
        <v>1300</v>
      </c>
      <c r="J2850" s="10" t="s">
        <v>51</v>
      </c>
      <c r="K2850" s="10"/>
      <c r="L2850" s="10" t="s">
        <v>18</v>
      </c>
      <c r="M2850" s="11">
        <v>1</v>
      </c>
      <c r="N2850" s="10">
        <v>1</v>
      </c>
      <c r="O2850" s="12" t="s">
        <v>9517</v>
      </c>
      <c r="P2850" s="11">
        <f ca="1">IFERROR(__xludf.DUMMYFUNCTION("COUNTA(SPLIT(Q2850,"" ""))"),173)</f>
        <v>173</v>
      </c>
      <c r="Q2850" s="11">
        <v>5</v>
      </c>
      <c r="R2850" s="11">
        <f ca="1">IFERROR(__xludf.DUMMYFUNCTION("COUNTA(SPLIT($Q2850,CHAR(10),FALSE))"),1)</f>
        <v>1</v>
      </c>
      <c r="S2850" s="2">
        <v>-2.4628265429999998</v>
      </c>
      <c r="T2850" s="2">
        <v>0.55863944300000001</v>
      </c>
      <c r="U2850" s="2">
        <v>43.1</v>
      </c>
      <c r="V2850" s="2">
        <v>15.84</v>
      </c>
      <c r="W2850" s="2">
        <v>17.96</v>
      </c>
      <c r="X2850" s="2">
        <v>15</v>
      </c>
      <c r="Y2850" s="2">
        <v>9.64</v>
      </c>
      <c r="Z2850" s="2">
        <v>0.31952999999999998</v>
      </c>
      <c r="AA2850" s="2">
        <v>0.32752999999999999</v>
      </c>
      <c r="AB2850" s="2">
        <v>5.7950210220000002</v>
      </c>
    </row>
    <row r="2851" spans="1:28" x14ac:dyDescent="0.2">
      <c r="A2851" s="17">
        <v>5110</v>
      </c>
      <c r="B2851" s="5" t="s">
        <v>9518</v>
      </c>
      <c r="C2851" s="5" t="s">
        <v>9519</v>
      </c>
      <c r="D2851" s="5" t="s">
        <v>9413</v>
      </c>
      <c r="E2851" s="5" t="s">
        <v>9520</v>
      </c>
      <c r="F2851" s="10">
        <v>1882</v>
      </c>
      <c r="G2851" s="10" t="s">
        <v>68</v>
      </c>
      <c r="H2851" s="10"/>
      <c r="I2851" s="10">
        <v>1100</v>
      </c>
      <c r="J2851" s="10" t="s">
        <v>51</v>
      </c>
      <c r="K2851" s="10"/>
      <c r="L2851" s="10" t="s">
        <v>18</v>
      </c>
      <c r="M2851" s="11">
        <v>1</v>
      </c>
      <c r="N2851" s="10">
        <v>1</v>
      </c>
      <c r="O2851" s="12" t="s">
        <v>9521</v>
      </c>
      <c r="P2851" s="11">
        <f ca="1">IFERROR(__xludf.DUMMYFUNCTION("COUNTA(SPLIT(Q2851,"" ""))"),194)</f>
        <v>194</v>
      </c>
      <c r="Q2851" s="11">
        <v>8</v>
      </c>
      <c r="R2851" s="11">
        <f ca="1">IFERROR(__xludf.DUMMYFUNCTION("COUNTA(SPLIT($Q2851,CHAR(10),FALSE))"),2)</f>
        <v>2</v>
      </c>
      <c r="S2851" s="2">
        <v>-1.7591315750000001</v>
      </c>
      <c r="T2851" s="2">
        <v>0.497072774</v>
      </c>
      <c r="U2851" s="2">
        <v>72.33</v>
      </c>
      <c r="V2851" s="2">
        <v>9.2899999999999991</v>
      </c>
      <c r="W2851" s="2">
        <v>9.86</v>
      </c>
      <c r="X2851" s="2">
        <v>10</v>
      </c>
      <c r="Y2851" s="2">
        <v>8.2200000000000006</v>
      </c>
      <c r="Z2851" s="2">
        <v>0.25461</v>
      </c>
      <c r="AA2851" s="2">
        <v>0.24646000000000001</v>
      </c>
      <c r="AB2851" s="2">
        <v>17.033410880000002</v>
      </c>
    </row>
    <row r="2852" spans="1:28" x14ac:dyDescent="0.2">
      <c r="A2852" s="17">
        <v>5111</v>
      </c>
      <c r="B2852" s="5" t="s">
        <v>9522</v>
      </c>
      <c r="C2852" s="5" t="s">
        <v>9523</v>
      </c>
      <c r="D2852" s="5" t="s">
        <v>9399</v>
      </c>
      <c r="E2852" s="5" t="s">
        <v>9524</v>
      </c>
      <c r="F2852" s="10">
        <v>1882</v>
      </c>
      <c r="G2852" s="10" t="s">
        <v>68</v>
      </c>
      <c r="H2852" s="10"/>
      <c r="I2852" s="10">
        <v>1300</v>
      </c>
      <c r="J2852" s="10" t="s">
        <v>51</v>
      </c>
      <c r="K2852" s="10"/>
      <c r="L2852" s="10" t="s">
        <v>22</v>
      </c>
      <c r="M2852" s="11">
        <v>2</v>
      </c>
      <c r="N2852" s="10">
        <v>2</v>
      </c>
      <c r="O2852" s="12" t="s">
        <v>9525</v>
      </c>
      <c r="P2852" s="11">
        <f ca="1">IFERROR(__xludf.DUMMYFUNCTION("COUNTA(SPLIT(Q2852,"" ""))"),200)</f>
        <v>200</v>
      </c>
      <c r="Q2852" s="11">
        <v>5</v>
      </c>
      <c r="R2852" s="11">
        <f ca="1">IFERROR(__xludf.DUMMYFUNCTION("COUNTA(SPLIT($Q2852,CHAR(10),FALSE))"),2)</f>
        <v>2</v>
      </c>
      <c r="S2852" s="2">
        <v>-2.11365062</v>
      </c>
      <c r="T2852" s="2">
        <v>0.49434151399999998</v>
      </c>
      <c r="U2852" s="2">
        <v>20.18</v>
      </c>
      <c r="V2852" s="2">
        <v>20.53</v>
      </c>
      <c r="W2852" s="2">
        <v>22.63</v>
      </c>
      <c r="X2852" s="2">
        <v>18</v>
      </c>
      <c r="Y2852" s="2">
        <v>11.17</v>
      </c>
      <c r="Z2852" s="2">
        <v>0.37433</v>
      </c>
      <c r="AA2852" s="2">
        <v>0.33506000000000002</v>
      </c>
      <c r="AB2852" s="2">
        <v>4.2201867960000001</v>
      </c>
    </row>
    <row r="2853" spans="1:28" x14ac:dyDescent="0.2">
      <c r="A2853" s="17">
        <v>5112</v>
      </c>
      <c r="B2853" s="5" t="s">
        <v>9526</v>
      </c>
      <c r="C2853" s="5" t="s">
        <v>9527</v>
      </c>
      <c r="D2853" s="5" t="s">
        <v>9399</v>
      </c>
      <c r="E2853" s="5" t="s">
        <v>9528</v>
      </c>
      <c r="F2853" s="10">
        <v>1882</v>
      </c>
      <c r="G2853" s="10" t="s">
        <v>68</v>
      </c>
      <c r="H2853" s="10"/>
      <c r="I2853" s="10">
        <v>1300</v>
      </c>
      <c r="J2853" s="10" t="s">
        <v>17</v>
      </c>
      <c r="K2853" s="10"/>
      <c r="L2853" s="10" t="s">
        <v>18</v>
      </c>
      <c r="M2853" s="11">
        <v>1</v>
      </c>
      <c r="N2853" s="10">
        <v>1</v>
      </c>
      <c r="O2853" s="12" t="s">
        <v>9529</v>
      </c>
      <c r="P2853" s="11">
        <f ca="1">IFERROR(__xludf.DUMMYFUNCTION("COUNTA(SPLIT(Q2853,"" ""))"),163)</f>
        <v>163</v>
      </c>
      <c r="Q2853" s="11">
        <v>7</v>
      </c>
      <c r="R2853" s="11">
        <f ca="1">IFERROR(__xludf.DUMMYFUNCTION("COUNTA(SPLIT($Q2853,CHAR(10),FALSE))"),1)</f>
        <v>1</v>
      </c>
      <c r="S2853" s="2">
        <v>-2.8627634529999999</v>
      </c>
      <c r="T2853" s="2">
        <v>0.54796355699999999</v>
      </c>
      <c r="U2853" s="2">
        <v>46.7</v>
      </c>
      <c r="V2853" s="2">
        <v>12.53</v>
      </c>
      <c r="W2853" s="2">
        <v>13.33</v>
      </c>
      <c r="X2853" s="2">
        <v>13</v>
      </c>
      <c r="Y2853" s="2">
        <v>9.25</v>
      </c>
      <c r="Z2853" s="2">
        <v>0.29801</v>
      </c>
      <c r="AA2853" s="2">
        <v>0.31001000000000001</v>
      </c>
      <c r="AB2853" s="2">
        <v>2.8746480480000001</v>
      </c>
    </row>
    <row r="2854" spans="1:28" x14ac:dyDescent="0.2">
      <c r="A2854" s="17">
        <v>5117</v>
      </c>
      <c r="B2854" s="5" t="s">
        <v>9530</v>
      </c>
      <c r="C2854" s="5" t="s">
        <v>9531</v>
      </c>
      <c r="D2854" s="5" t="s">
        <v>9532</v>
      </c>
      <c r="E2854" s="5" t="s">
        <v>9533</v>
      </c>
      <c r="F2854" s="10">
        <v>1882</v>
      </c>
      <c r="G2854" s="10" t="s">
        <v>68</v>
      </c>
      <c r="H2854" s="10"/>
      <c r="I2854" s="10">
        <v>1300</v>
      </c>
      <c r="J2854" s="10" t="s">
        <v>17</v>
      </c>
      <c r="K2854" s="10"/>
      <c r="L2854" s="10" t="s">
        <v>18</v>
      </c>
      <c r="M2854" s="11">
        <v>1</v>
      </c>
      <c r="N2854" s="10">
        <v>1</v>
      </c>
      <c r="O2854" s="12" t="s">
        <v>9534</v>
      </c>
      <c r="P2854" s="11">
        <f ca="1">IFERROR(__xludf.DUMMYFUNCTION("COUNTA(SPLIT(Q2854,"" ""))"),163)</f>
        <v>163</v>
      </c>
      <c r="Q2854" s="11">
        <v>3</v>
      </c>
      <c r="R2854" s="11">
        <f ca="1">IFERROR(__xludf.DUMMYFUNCTION("COUNTA(SPLIT($Q2854,CHAR(10),FALSE))"),1)</f>
        <v>1</v>
      </c>
      <c r="S2854" s="2">
        <v>4.1872810000000002E-3</v>
      </c>
      <c r="T2854" s="2">
        <v>0.48151429600000001</v>
      </c>
      <c r="U2854" s="2">
        <v>36.520000000000003</v>
      </c>
      <c r="V2854" s="2">
        <v>22.16</v>
      </c>
      <c r="W2854" s="2">
        <v>26.47</v>
      </c>
      <c r="X2854" s="2">
        <v>13</v>
      </c>
      <c r="Y2854" s="2">
        <v>8.49</v>
      </c>
      <c r="Z2854" s="2">
        <v>0.26568000000000003</v>
      </c>
      <c r="AA2854" s="2">
        <v>0.27637</v>
      </c>
      <c r="AB2854" s="2">
        <v>19.865916429999999</v>
      </c>
    </row>
    <row r="2855" spans="1:28" x14ac:dyDescent="0.2">
      <c r="A2855" s="17">
        <v>5118</v>
      </c>
      <c r="B2855" s="5" t="s">
        <v>9535</v>
      </c>
      <c r="C2855" s="5" t="s">
        <v>9536</v>
      </c>
      <c r="D2855" s="5" t="s">
        <v>9532</v>
      </c>
      <c r="E2855" s="5" t="s">
        <v>9537</v>
      </c>
      <c r="F2855" s="10">
        <v>1882</v>
      </c>
      <c r="G2855" s="10" t="s">
        <v>68</v>
      </c>
      <c r="H2855" s="10"/>
      <c r="I2855" s="10">
        <v>700</v>
      </c>
      <c r="J2855" s="10" t="s">
        <v>17</v>
      </c>
      <c r="K2855" s="10"/>
      <c r="L2855" s="10" t="s">
        <v>18</v>
      </c>
      <c r="M2855" s="11">
        <v>1</v>
      </c>
      <c r="N2855" s="10">
        <v>1</v>
      </c>
      <c r="O2855" s="12" t="s">
        <v>9538</v>
      </c>
      <c r="P2855" s="11">
        <f ca="1">IFERROR(__xludf.DUMMYFUNCTION("COUNTA(SPLIT(Q2855,"" ""))"),186)</f>
        <v>186</v>
      </c>
      <c r="Q2855" s="11">
        <v>8</v>
      </c>
      <c r="R2855" s="11">
        <f ca="1">IFERROR(__xludf.DUMMYFUNCTION("COUNTA(SPLIT($Q2855,CHAR(10),FALSE))"),1)</f>
        <v>1</v>
      </c>
      <c r="S2855" s="2">
        <v>-1.4724422589999999</v>
      </c>
      <c r="T2855" s="2">
        <v>0.45984592600000002</v>
      </c>
      <c r="U2855" s="2">
        <v>75.400000000000006</v>
      </c>
      <c r="V2855" s="2">
        <v>8.6999999999999993</v>
      </c>
      <c r="W2855" s="2">
        <v>11.14</v>
      </c>
      <c r="X2855" s="2">
        <v>7</v>
      </c>
      <c r="Y2855" s="2">
        <v>8.69</v>
      </c>
      <c r="Z2855" s="2">
        <v>0.24195</v>
      </c>
      <c r="AA2855" s="2">
        <v>0.23232</v>
      </c>
      <c r="AB2855" s="2">
        <v>12.838830509999999</v>
      </c>
    </row>
    <row r="2856" spans="1:28" x14ac:dyDescent="0.2">
      <c r="A2856" s="17">
        <v>5119</v>
      </c>
      <c r="B2856" s="5" t="s">
        <v>9539</v>
      </c>
      <c r="C2856" s="5" t="s">
        <v>9540</v>
      </c>
      <c r="D2856" s="5" t="s">
        <v>9399</v>
      </c>
      <c r="E2856" s="5" t="s">
        <v>9541</v>
      </c>
      <c r="F2856" s="10">
        <v>1882</v>
      </c>
      <c r="G2856" s="10" t="s">
        <v>68</v>
      </c>
      <c r="H2856" s="10"/>
      <c r="I2856" s="10">
        <v>1300</v>
      </c>
      <c r="J2856" s="10" t="s">
        <v>51</v>
      </c>
      <c r="K2856" s="10"/>
      <c r="L2856" s="10" t="s">
        <v>18</v>
      </c>
      <c r="M2856" s="11">
        <v>1</v>
      </c>
      <c r="N2856" s="10">
        <v>1</v>
      </c>
      <c r="O2856" s="12" t="s">
        <v>9542</v>
      </c>
      <c r="P2856" s="11">
        <f ca="1">IFERROR(__xludf.DUMMYFUNCTION("COUNTA(SPLIT(Q2856,"" ""))"),184)</f>
        <v>184</v>
      </c>
      <c r="Q2856" s="11">
        <v>8</v>
      </c>
      <c r="R2856" s="11">
        <f ca="1">IFERROR(__xludf.DUMMYFUNCTION("COUNTA(SPLIT($Q2856,CHAR(10),FALSE))"),1)</f>
        <v>1</v>
      </c>
      <c r="S2856" s="2">
        <v>-1.7707005709999999</v>
      </c>
      <c r="T2856" s="2">
        <v>0.49648690600000001</v>
      </c>
      <c r="U2856" s="2">
        <v>58.48</v>
      </c>
      <c r="V2856" s="2">
        <v>11.74</v>
      </c>
      <c r="W2856" s="2">
        <v>12.6</v>
      </c>
      <c r="X2856" s="2">
        <v>11</v>
      </c>
      <c r="Y2856" s="2">
        <v>8.59</v>
      </c>
      <c r="Z2856" s="2">
        <v>0.24737000000000001</v>
      </c>
      <c r="AA2856" s="2">
        <v>0.23876</v>
      </c>
      <c r="AB2856" s="2">
        <v>12.089965319999999</v>
      </c>
    </row>
    <row r="2857" spans="1:28" x14ac:dyDescent="0.2">
      <c r="A2857" s="17">
        <v>5120</v>
      </c>
      <c r="B2857" s="5" t="s">
        <v>9543</v>
      </c>
      <c r="C2857" s="5" t="s">
        <v>9544</v>
      </c>
      <c r="D2857" s="5" t="s">
        <v>9545</v>
      </c>
      <c r="E2857" s="5" t="s">
        <v>9546</v>
      </c>
      <c r="F2857" s="10">
        <v>1882</v>
      </c>
      <c r="G2857" s="10" t="s">
        <v>68</v>
      </c>
      <c r="H2857" s="10"/>
      <c r="I2857" s="10">
        <v>1300</v>
      </c>
      <c r="J2857" s="10" t="s">
        <v>17</v>
      </c>
      <c r="K2857" s="10"/>
      <c r="L2857" s="10" t="s">
        <v>18</v>
      </c>
      <c r="M2857" s="11">
        <v>1</v>
      </c>
      <c r="N2857" s="10">
        <v>1</v>
      </c>
      <c r="O2857" s="12" t="s">
        <v>9547</v>
      </c>
      <c r="P2857" s="11">
        <f ca="1">IFERROR(__xludf.DUMMYFUNCTION("COUNTA(SPLIT(Q2857,"" ""))"),167)</f>
        <v>167</v>
      </c>
      <c r="Q2857" s="11">
        <v>7</v>
      </c>
      <c r="R2857" s="11">
        <f ca="1">IFERROR(__xludf.DUMMYFUNCTION("COUNTA(SPLIT($Q2857,CHAR(10),FALSE))"),1)</f>
        <v>1</v>
      </c>
      <c r="S2857" s="2">
        <v>-1.147913854</v>
      </c>
      <c r="T2857" s="2">
        <v>0.47686719999999999</v>
      </c>
      <c r="U2857" s="2">
        <v>66.150000000000006</v>
      </c>
      <c r="V2857" s="2">
        <v>10</v>
      </c>
      <c r="W2857" s="2">
        <v>11.13</v>
      </c>
      <c r="X2857" s="2">
        <v>11</v>
      </c>
      <c r="Y2857" s="2">
        <v>7.93</v>
      </c>
      <c r="Z2857" s="2">
        <v>0.33206999999999998</v>
      </c>
      <c r="AA2857" s="2">
        <v>0.33806999999999998</v>
      </c>
      <c r="AB2857" s="2">
        <v>18.176984579999999</v>
      </c>
    </row>
    <row r="2858" spans="1:28" x14ac:dyDescent="0.2">
      <c r="A2858" s="17">
        <v>5121</v>
      </c>
      <c r="B2858" s="5" t="s">
        <v>9548</v>
      </c>
      <c r="C2858" s="5" t="s">
        <v>9549</v>
      </c>
      <c r="D2858" s="5" t="s">
        <v>9413</v>
      </c>
      <c r="E2858" s="5" t="s">
        <v>9550</v>
      </c>
      <c r="F2858" s="10">
        <v>1882</v>
      </c>
      <c r="G2858" s="10" t="s">
        <v>68</v>
      </c>
      <c r="H2858" s="10"/>
      <c r="I2858" s="10">
        <v>1300</v>
      </c>
      <c r="J2858" s="10" t="s">
        <v>51</v>
      </c>
      <c r="K2858" s="10"/>
      <c r="L2858" s="10" t="s">
        <v>18</v>
      </c>
      <c r="M2858" s="11">
        <v>1</v>
      </c>
      <c r="N2858" s="10">
        <v>1</v>
      </c>
      <c r="O2858" s="12" t="s">
        <v>9551</v>
      </c>
      <c r="P2858" s="11">
        <f ca="1">IFERROR(__xludf.DUMMYFUNCTION("COUNTA(SPLIT(Q2858,"" ""))"),194)</f>
        <v>194</v>
      </c>
      <c r="Q2858" s="11">
        <v>8</v>
      </c>
      <c r="R2858" s="11">
        <f ca="1">IFERROR(__xludf.DUMMYFUNCTION("COUNTA(SPLIT($Q2858,CHAR(10),FALSE))"),1)</f>
        <v>1</v>
      </c>
      <c r="S2858" s="2">
        <v>-2.2233635079999998</v>
      </c>
      <c r="T2858" s="2">
        <v>0.55422198499999997</v>
      </c>
      <c r="U2858" s="2">
        <v>35.700000000000003</v>
      </c>
      <c r="V2858" s="2">
        <v>14.3</v>
      </c>
      <c r="W2858" s="2">
        <v>15.62</v>
      </c>
      <c r="X2858" s="2">
        <v>16</v>
      </c>
      <c r="Y2858" s="2">
        <v>10.130000000000001</v>
      </c>
      <c r="Z2858" s="2">
        <v>0.34866000000000003</v>
      </c>
      <c r="AA2858" s="2">
        <v>0.32454</v>
      </c>
      <c r="AB2858" s="2">
        <v>2.3166907669999999</v>
      </c>
    </row>
    <row r="2859" spans="1:28" x14ac:dyDescent="0.2">
      <c r="A2859" s="17">
        <v>5122</v>
      </c>
      <c r="B2859" s="5" t="s">
        <v>9552</v>
      </c>
      <c r="C2859" s="5" t="s">
        <v>9553</v>
      </c>
      <c r="D2859" s="5" t="s">
        <v>9403</v>
      </c>
      <c r="E2859" s="5" t="s">
        <v>9554</v>
      </c>
      <c r="F2859" s="10">
        <v>1882</v>
      </c>
      <c r="G2859" s="10" t="s">
        <v>68</v>
      </c>
      <c r="H2859" s="10"/>
      <c r="I2859" s="10">
        <v>1100</v>
      </c>
      <c r="J2859" s="10" t="s">
        <v>17</v>
      </c>
      <c r="K2859" s="10"/>
      <c r="L2859" s="10" t="s">
        <v>18</v>
      </c>
      <c r="M2859" s="11">
        <v>1</v>
      </c>
      <c r="N2859" s="10">
        <v>1</v>
      </c>
      <c r="O2859" s="12" t="s">
        <v>9555</v>
      </c>
      <c r="P2859" s="11">
        <f ca="1">IFERROR(__xludf.DUMMYFUNCTION("COUNTA(SPLIT(Q2859,"" ""))"),181)</f>
        <v>181</v>
      </c>
      <c r="Q2859" s="11">
        <v>8</v>
      </c>
      <c r="R2859" s="11">
        <f ca="1">IFERROR(__xludf.DUMMYFUNCTION("COUNTA(SPLIT($Q2859,CHAR(10),FALSE))"),1)</f>
        <v>1</v>
      </c>
      <c r="S2859" s="2">
        <v>-2.39059848</v>
      </c>
      <c r="T2859" s="2">
        <v>0.50587488000000003</v>
      </c>
      <c r="U2859" s="2">
        <v>54.17</v>
      </c>
      <c r="V2859" s="2">
        <v>11.39</v>
      </c>
      <c r="W2859" s="2">
        <v>12.88</v>
      </c>
      <c r="X2859" s="2">
        <v>13</v>
      </c>
      <c r="Y2859" s="2">
        <v>8.74</v>
      </c>
      <c r="Z2859" s="2">
        <v>0.15956999999999999</v>
      </c>
      <c r="AA2859" s="2">
        <v>0.14898</v>
      </c>
      <c r="AB2859" s="2">
        <v>5.5554182760000002</v>
      </c>
    </row>
    <row r="2860" spans="1:28" x14ac:dyDescent="0.2">
      <c r="A2860" s="17">
        <v>5124</v>
      </c>
      <c r="B2860" s="5" t="s">
        <v>9556</v>
      </c>
      <c r="C2860" s="5" t="s">
        <v>9557</v>
      </c>
      <c r="D2860" s="5" t="s">
        <v>9532</v>
      </c>
      <c r="E2860" s="5" t="s">
        <v>9558</v>
      </c>
      <c r="F2860" s="10">
        <v>1882</v>
      </c>
      <c r="G2860" s="10" t="s">
        <v>68</v>
      </c>
      <c r="H2860" s="10"/>
      <c r="I2860" s="10">
        <v>1300</v>
      </c>
      <c r="J2860" s="10" t="s">
        <v>17</v>
      </c>
      <c r="K2860" s="10"/>
      <c r="L2860" s="10" t="s">
        <v>18</v>
      </c>
      <c r="M2860" s="11">
        <v>1</v>
      </c>
      <c r="N2860" s="10">
        <v>1</v>
      </c>
      <c r="O2860" s="12" t="s">
        <v>9559</v>
      </c>
      <c r="P2860" s="11">
        <f ca="1">IFERROR(__xludf.DUMMYFUNCTION("COUNTA(SPLIT(Q2860,"" ""))"),181)</f>
        <v>181</v>
      </c>
      <c r="Q2860" s="11">
        <v>6</v>
      </c>
      <c r="R2860" s="11">
        <f ca="1">IFERROR(__xludf.DUMMYFUNCTION("COUNTA(SPLIT($Q2860,CHAR(10),FALSE))"),1)</f>
        <v>1</v>
      </c>
      <c r="S2860" s="2">
        <v>-2.286401235</v>
      </c>
      <c r="T2860" s="2">
        <v>0.50077792399999999</v>
      </c>
      <c r="U2860" s="2">
        <v>48.22</v>
      </c>
      <c r="V2860" s="2">
        <v>14.07</v>
      </c>
      <c r="W2860" s="2">
        <v>15.69</v>
      </c>
      <c r="X2860" s="2">
        <v>13</v>
      </c>
      <c r="Y2860" s="2">
        <v>8.7799999999999994</v>
      </c>
      <c r="Z2860" s="2">
        <v>0.29608000000000001</v>
      </c>
      <c r="AA2860" s="2">
        <v>0.29318</v>
      </c>
      <c r="AB2860" s="2">
        <v>7.8847545730000004</v>
      </c>
    </row>
    <row r="2861" spans="1:28" x14ac:dyDescent="0.2">
      <c r="A2861" s="17">
        <v>5125</v>
      </c>
      <c r="B2861" s="5" t="s">
        <v>9560</v>
      </c>
      <c r="C2861" s="5" t="s">
        <v>9561</v>
      </c>
      <c r="D2861" s="5" t="s">
        <v>9545</v>
      </c>
      <c r="E2861" s="5" t="s">
        <v>9546</v>
      </c>
      <c r="F2861" s="10">
        <v>1882</v>
      </c>
      <c r="G2861" s="10" t="s">
        <v>68</v>
      </c>
      <c r="H2861" s="10"/>
      <c r="I2861" s="10">
        <v>1300</v>
      </c>
      <c r="J2861" s="10" t="s">
        <v>17</v>
      </c>
      <c r="K2861" s="10"/>
      <c r="L2861" s="10" t="s">
        <v>18</v>
      </c>
      <c r="M2861" s="11">
        <v>1</v>
      </c>
      <c r="N2861" s="10">
        <v>1</v>
      </c>
      <c r="O2861" s="12" t="s">
        <v>9562</v>
      </c>
      <c r="P2861" s="11">
        <f ca="1">IFERROR(__xludf.DUMMYFUNCTION("COUNTA(SPLIT(Q2861,"" ""))"),197)</f>
        <v>197</v>
      </c>
      <c r="Q2861" s="11">
        <v>5</v>
      </c>
      <c r="R2861" s="11">
        <f ca="1">IFERROR(__xludf.DUMMYFUNCTION("COUNTA(SPLIT($Q2861,CHAR(10),FALSE))"),1)</f>
        <v>1</v>
      </c>
      <c r="S2861" s="2">
        <v>-3.1879561230000002</v>
      </c>
      <c r="T2861" s="2">
        <v>0.64018335500000001</v>
      </c>
      <c r="U2861" s="2">
        <v>57.02</v>
      </c>
      <c r="V2861" s="2">
        <v>15.29</v>
      </c>
      <c r="W2861" s="2">
        <v>17.79</v>
      </c>
      <c r="X2861" s="2">
        <v>11</v>
      </c>
      <c r="Y2861" s="2">
        <v>9.4</v>
      </c>
      <c r="Z2861" s="2">
        <v>0.36576999999999998</v>
      </c>
      <c r="AA2861" s="2">
        <v>0.35930000000000001</v>
      </c>
      <c r="AB2861" s="2">
        <v>11.423000829999999</v>
      </c>
    </row>
    <row r="2862" spans="1:28" x14ac:dyDescent="0.2">
      <c r="A2862" s="17">
        <v>5126</v>
      </c>
      <c r="B2862" s="5" t="s">
        <v>9563</v>
      </c>
      <c r="C2862" s="5" t="s">
        <v>9564</v>
      </c>
      <c r="D2862" s="5" t="s">
        <v>9399</v>
      </c>
      <c r="E2862" s="5" t="s">
        <v>9565</v>
      </c>
      <c r="F2862" s="10">
        <v>1882</v>
      </c>
      <c r="G2862" s="10" t="s">
        <v>68</v>
      </c>
      <c r="H2862" s="10"/>
      <c r="I2862" s="10">
        <v>1300</v>
      </c>
      <c r="J2862" s="10" t="s">
        <v>51</v>
      </c>
      <c r="K2862" s="10"/>
      <c r="L2862" s="10" t="s">
        <v>22</v>
      </c>
      <c r="M2862" s="11">
        <v>2</v>
      </c>
      <c r="N2862" s="10">
        <v>1.5</v>
      </c>
      <c r="O2862" s="12" t="s">
        <v>9566</v>
      </c>
      <c r="P2862" s="11">
        <f ca="1">IFERROR(__xludf.DUMMYFUNCTION("COUNTA(SPLIT(Q2862,"" ""))"),171)</f>
        <v>171</v>
      </c>
      <c r="Q2862" s="11">
        <v>7</v>
      </c>
      <c r="R2862" s="11">
        <f ca="1">IFERROR(__xludf.DUMMYFUNCTION("COUNTA(SPLIT($Q2862,CHAR(10),FALSE))"),1)</f>
        <v>1</v>
      </c>
      <c r="S2862" s="2">
        <v>-2.6658006599999999</v>
      </c>
      <c r="T2862" s="2">
        <v>0.48546866900000002</v>
      </c>
      <c r="U2862" s="2">
        <v>47.97</v>
      </c>
      <c r="V2862" s="2">
        <v>12.64</v>
      </c>
      <c r="W2862" s="2">
        <v>14.07</v>
      </c>
      <c r="X2862" s="2">
        <v>14</v>
      </c>
      <c r="Y2862" s="2">
        <v>9.1</v>
      </c>
      <c r="Z2862" s="2">
        <v>0.32804</v>
      </c>
      <c r="AA2862" s="2">
        <v>0.31864999999999999</v>
      </c>
      <c r="AB2862" s="2">
        <v>5.6334924879999999</v>
      </c>
    </row>
    <row r="2863" spans="1:28" x14ac:dyDescent="0.2">
      <c r="A2863" s="17">
        <v>5128</v>
      </c>
      <c r="B2863" s="5" t="s">
        <v>9567</v>
      </c>
      <c r="C2863" s="5" t="s">
        <v>9568</v>
      </c>
      <c r="D2863" s="5" t="s">
        <v>9569</v>
      </c>
      <c r="E2863" s="5" t="s">
        <v>9570</v>
      </c>
      <c r="F2863" s="10">
        <v>1882</v>
      </c>
      <c r="G2863" s="10" t="s">
        <v>68</v>
      </c>
      <c r="H2863" s="10"/>
      <c r="I2863" s="10">
        <v>1100</v>
      </c>
      <c r="J2863" s="10" t="s">
        <v>17</v>
      </c>
      <c r="K2863" s="10"/>
      <c r="L2863" s="10" t="s">
        <v>18</v>
      </c>
      <c r="M2863" s="11">
        <v>1</v>
      </c>
      <c r="N2863" s="10">
        <v>1</v>
      </c>
      <c r="O2863" s="12" t="s">
        <v>9571</v>
      </c>
      <c r="P2863" s="11">
        <f ca="1">IFERROR(__xludf.DUMMYFUNCTION("COUNTA(SPLIT(Q2863,"" ""))"),171)</f>
        <v>171</v>
      </c>
      <c r="Q2863" s="11">
        <v>9</v>
      </c>
      <c r="R2863" s="11">
        <f ca="1">IFERROR(__xludf.DUMMYFUNCTION("COUNTA(SPLIT($Q2863,CHAR(10),FALSE))"),1)</f>
        <v>1</v>
      </c>
      <c r="S2863" s="2">
        <v>-2.552533902</v>
      </c>
      <c r="T2863" s="2">
        <v>0.50582960799999999</v>
      </c>
      <c r="U2863" s="2">
        <v>66.05</v>
      </c>
      <c r="V2863" s="2">
        <v>8.82</v>
      </c>
      <c r="W2863" s="2">
        <v>10.08</v>
      </c>
      <c r="X2863" s="2">
        <v>11</v>
      </c>
      <c r="Y2863" s="2">
        <v>7.33</v>
      </c>
      <c r="Z2863" s="2">
        <v>0.25774999999999998</v>
      </c>
      <c r="AA2863" s="2">
        <v>0.26857999999999999</v>
      </c>
      <c r="AB2863" s="2">
        <v>8.1806808489999998</v>
      </c>
    </row>
    <row r="2864" spans="1:28" x14ac:dyDescent="0.2">
      <c r="A2864" s="17">
        <v>5130</v>
      </c>
      <c r="B2864" s="5" t="s">
        <v>9572</v>
      </c>
      <c r="C2864" s="5" t="s">
        <v>9573</v>
      </c>
      <c r="D2864" s="5" t="s">
        <v>9477</v>
      </c>
      <c r="E2864" s="5" t="s">
        <v>9574</v>
      </c>
      <c r="F2864" s="10">
        <v>1882</v>
      </c>
      <c r="G2864" s="10" t="s">
        <v>68</v>
      </c>
      <c r="H2864" s="10"/>
      <c r="I2864" s="10">
        <v>1100</v>
      </c>
      <c r="J2864" s="10" t="s">
        <v>17</v>
      </c>
      <c r="K2864" s="10"/>
      <c r="L2864" s="10" t="s">
        <v>18</v>
      </c>
      <c r="M2864" s="11">
        <v>1</v>
      </c>
      <c r="N2864" s="10">
        <v>1</v>
      </c>
      <c r="O2864" s="12" t="s">
        <v>9575</v>
      </c>
      <c r="P2864" s="11">
        <f ca="1">IFERROR(__xludf.DUMMYFUNCTION("COUNTA(SPLIT(Q2864,"" ""))"),188)</f>
        <v>188</v>
      </c>
      <c r="Q2864" s="11">
        <v>5</v>
      </c>
      <c r="R2864" s="11">
        <f ca="1">IFERROR(__xludf.DUMMYFUNCTION("COUNTA(SPLIT($Q2864,CHAR(10),FALSE))"),1)</f>
        <v>1</v>
      </c>
      <c r="S2864" s="2">
        <v>-3.3594425619999999</v>
      </c>
      <c r="T2864" s="2">
        <v>0.62111414499999995</v>
      </c>
      <c r="U2864" s="2">
        <v>31.2</v>
      </c>
      <c r="V2864" s="2">
        <v>18.399999999999999</v>
      </c>
      <c r="W2864" s="2">
        <v>19.809999999999999</v>
      </c>
      <c r="X2864" s="2">
        <v>18</v>
      </c>
      <c r="Y2864" s="2">
        <v>10.57</v>
      </c>
      <c r="Z2864" s="2">
        <v>0.39383000000000001</v>
      </c>
      <c r="AA2864" s="2">
        <v>0.39212999999999998</v>
      </c>
      <c r="AB2864" s="2">
        <v>6.5287121020000001</v>
      </c>
    </row>
    <row r="2865" spans="1:28" x14ac:dyDescent="0.2">
      <c r="A2865" s="17">
        <v>5131</v>
      </c>
      <c r="B2865" s="5" t="s">
        <v>9576</v>
      </c>
      <c r="C2865" s="5" t="s">
        <v>9577</v>
      </c>
      <c r="D2865" s="5" t="s">
        <v>9569</v>
      </c>
      <c r="E2865" s="5" t="s">
        <v>9570</v>
      </c>
      <c r="F2865" s="10">
        <v>1882</v>
      </c>
      <c r="G2865" s="10" t="s">
        <v>68</v>
      </c>
      <c r="H2865" s="10"/>
      <c r="I2865" s="10">
        <v>1300</v>
      </c>
      <c r="J2865" s="10" t="s">
        <v>17</v>
      </c>
      <c r="K2865" s="10"/>
      <c r="L2865" s="10" t="s">
        <v>18</v>
      </c>
      <c r="M2865" s="11">
        <v>1</v>
      </c>
      <c r="N2865" s="10">
        <v>1</v>
      </c>
      <c r="O2865" s="12" t="s">
        <v>9578</v>
      </c>
      <c r="P2865" s="11">
        <f ca="1">IFERROR(__xludf.DUMMYFUNCTION("COUNTA(SPLIT(Q2865,"" ""))"),188)</f>
        <v>188</v>
      </c>
      <c r="Q2865" s="11">
        <v>6</v>
      </c>
      <c r="R2865" s="11">
        <f ca="1">IFERROR(__xludf.DUMMYFUNCTION("COUNTA(SPLIT($Q2865,CHAR(10),FALSE))"),1)</f>
        <v>1</v>
      </c>
      <c r="S2865" s="2">
        <v>-2.4972708809999999</v>
      </c>
      <c r="T2865" s="2">
        <v>0.49283881800000001</v>
      </c>
      <c r="U2865" s="2">
        <v>26.25</v>
      </c>
      <c r="V2865" s="2">
        <v>17.420000000000002</v>
      </c>
      <c r="W2865" s="2">
        <v>18.73</v>
      </c>
      <c r="X2865" s="2">
        <v>18</v>
      </c>
      <c r="Y2865" s="2">
        <v>10.46</v>
      </c>
      <c r="Z2865" s="2">
        <v>0.35835</v>
      </c>
      <c r="AA2865" s="2">
        <v>0.34178999999999998</v>
      </c>
      <c r="AB2865" s="2">
        <v>8.0930255839999994</v>
      </c>
    </row>
    <row r="2866" spans="1:28" x14ac:dyDescent="0.2">
      <c r="A2866" s="17">
        <v>5132</v>
      </c>
      <c r="B2866" s="5" t="s">
        <v>9579</v>
      </c>
      <c r="C2866" s="5" t="s">
        <v>9580</v>
      </c>
      <c r="D2866" s="5" t="s">
        <v>2855</v>
      </c>
      <c r="E2866" s="5" t="s">
        <v>9581</v>
      </c>
      <c r="F2866" s="10">
        <v>1882</v>
      </c>
      <c r="G2866" s="10" t="s">
        <v>68</v>
      </c>
      <c r="H2866" s="10"/>
      <c r="I2866" s="10">
        <v>1300</v>
      </c>
      <c r="J2866" s="10" t="s">
        <v>17</v>
      </c>
      <c r="K2866" s="10"/>
      <c r="L2866" s="10" t="s">
        <v>22</v>
      </c>
      <c r="M2866" s="11">
        <v>2</v>
      </c>
      <c r="N2866" s="10">
        <v>2</v>
      </c>
      <c r="O2866" s="12" t="s">
        <v>9582</v>
      </c>
      <c r="P2866" s="11">
        <f ca="1">IFERROR(__xludf.DUMMYFUNCTION("COUNTA(SPLIT(Q2866,"" ""))"),200)</f>
        <v>200</v>
      </c>
      <c r="Q2866" s="11">
        <v>5</v>
      </c>
      <c r="R2866" s="11">
        <f ca="1">IFERROR(__xludf.DUMMYFUNCTION("COUNTA(SPLIT($Q2866,CHAR(10),FALSE))"),1)</f>
        <v>1</v>
      </c>
      <c r="S2866" s="2">
        <v>-2.7193959040000002</v>
      </c>
      <c r="T2866" s="2">
        <v>0.495121539</v>
      </c>
      <c r="U2866" s="2">
        <v>51.78</v>
      </c>
      <c r="V2866" s="2">
        <v>13.13</v>
      </c>
      <c r="W2866" s="2">
        <v>13.79</v>
      </c>
      <c r="X2866" s="2">
        <v>14</v>
      </c>
      <c r="Y2866" s="2">
        <v>9.08</v>
      </c>
      <c r="Z2866" s="2">
        <v>0.34761999999999998</v>
      </c>
      <c r="AA2866" s="2">
        <v>0.34295999999999999</v>
      </c>
      <c r="AB2866" s="2">
        <v>11.73844527</v>
      </c>
    </row>
    <row r="2867" spans="1:28" x14ac:dyDescent="0.2">
      <c r="A2867" s="17">
        <v>5133</v>
      </c>
      <c r="B2867" s="5" t="s">
        <v>9583</v>
      </c>
      <c r="C2867" s="5" t="s">
        <v>9584</v>
      </c>
      <c r="D2867" s="5" t="s">
        <v>9477</v>
      </c>
      <c r="E2867" s="5" t="s">
        <v>9585</v>
      </c>
      <c r="F2867" s="10">
        <v>1882</v>
      </c>
      <c r="G2867" s="10" t="s">
        <v>68</v>
      </c>
      <c r="H2867" s="10"/>
      <c r="I2867" s="10">
        <v>1300</v>
      </c>
      <c r="J2867" s="10" t="s">
        <v>17</v>
      </c>
      <c r="K2867" s="10"/>
      <c r="L2867" s="10" t="s">
        <v>18</v>
      </c>
      <c r="M2867" s="11">
        <v>1</v>
      </c>
      <c r="N2867" s="10">
        <v>1</v>
      </c>
      <c r="O2867" s="12" t="s">
        <v>9586</v>
      </c>
      <c r="P2867" s="11">
        <f ca="1">IFERROR(__xludf.DUMMYFUNCTION("COUNTA(SPLIT(Q2867,"" ""))"),162)</f>
        <v>162</v>
      </c>
      <c r="Q2867" s="11">
        <v>6</v>
      </c>
      <c r="R2867" s="11">
        <f ca="1">IFERROR(__xludf.DUMMYFUNCTION("COUNTA(SPLIT($Q2867,CHAR(10),FALSE))"),1)</f>
        <v>1</v>
      </c>
      <c r="S2867" s="2">
        <v>-1.7471374660000001</v>
      </c>
      <c r="T2867" s="2">
        <v>0.47354750899999998</v>
      </c>
      <c r="U2867" s="2">
        <v>62.48</v>
      </c>
      <c r="V2867" s="2">
        <v>11.29</v>
      </c>
      <c r="W2867" s="2">
        <v>11.83</v>
      </c>
      <c r="X2867" s="2">
        <v>10</v>
      </c>
      <c r="Y2867" s="2">
        <v>7.79</v>
      </c>
      <c r="Z2867" s="2">
        <v>0.30770999999999998</v>
      </c>
      <c r="AA2867" s="2">
        <v>0.33748</v>
      </c>
      <c r="AB2867" s="2">
        <v>9.6384211529999995</v>
      </c>
    </row>
    <row r="2868" spans="1:28" x14ac:dyDescent="0.2">
      <c r="A2868" s="17">
        <v>5135</v>
      </c>
      <c r="B2868" s="5" t="s">
        <v>9587</v>
      </c>
      <c r="C2868" s="5" t="s">
        <v>9588</v>
      </c>
      <c r="D2868" s="5" t="s">
        <v>9258</v>
      </c>
      <c r="E2868" s="5" t="s">
        <v>9589</v>
      </c>
      <c r="F2868" s="10">
        <v>1882</v>
      </c>
      <c r="G2868" s="10" t="s">
        <v>68</v>
      </c>
      <c r="H2868" s="10"/>
      <c r="I2868" s="10">
        <v>1300</v>
      </c>
      <c r="J2868" s="10" t="s">
        <v>17</v>
      </c>
      <c r="K2868" s="10"/>
      <c r="L2868" s="10" t="s">
        <v>22</v>
      </c>
      <c r="M2868" s="11">
        <v>2</v>
      </c>
      <c r="N2868" s="10">
        <v>1.5</v>
      </c>
      <c r="O2868" s="12" t="s">
        <v>9590</v>
      </c>
      <c r="P2868" s="11">
        <f ca="1">IFERROR(__xludf.DUMMYFUNCTION("COUNTA(SPLIT(Q2868,"" ""))"),193)</f>
        <v>193</v>
      </c>
      <c r="Q2868" s="11">
        <v>5</v>
      </c>
      <c r="R2868" s="11">
        <f ca="1">IFERROR(__xludf.DUMMYFUNCTION("COUNTA(SPLIT($Q2868,CHAR(10),FALSE))"),1)</f>
        <v>1</v>
      </c>
      <c r="S2868" s="2">
        <v>-1.1160207660000001</v>
      </c>
      <c r="T2868" s="2">
        <v>0.463479311</v>
      </c>
      <c r="U2868" s="2">
        <v>52.33</v>
      </c>
      <c r="V2868" s="2">
        <v>15.6</v>
      </c>
      <c r="W2868" s="2">
        <v>18.38</v>
      </c>
      <c r="X2868" s="2">
        <v>12</v>
      </c>
      <c r="Y2868" s="2">
        <v>7.51</v>
      </c>
      <c r="Z2868" s="2">
        <v>0.15715999999999999</v>
      </c>
      <c r="AA2868" s="2">
        <v>0.16009999999999999</v>
      </c>
      <c r="AB2868" s="2">
        <v>11.43306799</v>
      </c>
    </row>
    <row r="2869" spans="1:28" x14ac:dyDescent="0.2">
      <c r="A2869" s="17">
        <v>5136</v>
      </c>
      <c r="B2869" s="5" t="s">
        <v>9591</v>
      </c>
      <c r="C2869" s="5" t="s">
        <v>9592</v>
      </c>
      <c r="D2869" s="5" t="s">
        <v>9569</v>
      </c>
      <c r="E2869" s="5" t="s">
        <v>9570</v>
      </c>
      <c r="F2869" s="10">
        <v>1882</v>
      </c>
      <c r="G2869" s="10" t="s">
        <v>68</v>
      </c>
      <c r="H2869" s="10"/>
      <c r="I2869" s="10">
        <v>1300</v>
      </c>
      <c r="J2869" s="10" t="s">
        <v>17</v>
      </c>
      <c r="K2869" s="10"/>
      <c r="L2869" s="10" t="s">
        <v>18</v>
      </c>
      <c r="M2869" s="11">
        <v>1</v>
      </c>
      <c r="N2869" s="10">
        <v>1</v>
      </c>
      <c r="O2869" s="12" t="s">
        <v>9593</v>
      </c>
      <c r="P2869" s="11">
        <f ca="1">IFERROR(__xludf.DUMMYFUNCTION("COUNTA(SPLIT(Q2869,"" ""))"),159)</f>
        <v>159</v>
      </c>
      <c r="Q2869" s="11">
        <v>5</v>
      </c>
      <c r="R2869" s="11">
        <f ca="1">IFERROR(__xludf.DUMMYFUNCTION("COUNTA(SPLIT($Q2869,CHAR(10),FALSE))"),1)</f>
        <v>1</v>
      </c>
      <c r="S2869" s="2">
        <v>-2.5197648949999998</v>
      </c>
      <c r="T2869" s="2">
        <v>0.53809616100000002</v>
      </c>
      <c r="U2869" s="2">
        <v>28.95</v>
      </c>
      <c r="V2869" s="2">
        <v>17.170000000000002</v>
      </c>
      <c r="W2869" s="2">
        <v>18.329999999999998</v>
      </c>
      <c r="X2869" s="2">
        <v>16</v>
      </c>
      <c r="Y2869" s="2">
        <v>10.26</v>
      </c>
      <c r="Z2869" s="2">
        <v>0.39004</v>
      </c>
      <c r="AA2869" s="2">
        <v>0.40204000000000001</v>
      </c>
      <c r="AB2869" s="2">
        <v>6.2891108459999998</v>
      </c>
    </row>
    <row r="2870" spans="1:28" x14ac:dyDescent="0.2">
      <c r="A2870" s="17">
        <v>5137</v>
      </c>
      <c r="B2870" s="5" t="s">
        <v>4968</v>
      </c>
      <c r="C2870" s="5" t="s">
        <v>9594</v>
      </c>
      <c r="D2870" s="5" t="s">
        <v>4970</v>
      </c>
      <c r="E2870" s="5" t="s">
        <v>4971</v>
      </c>
      <c r="F2870" s="10">
        <v>1882</v>
      </c>
      <c r="G2870" s="10" t="s">
        <v>16</v>
      </c>
      <c r="H2870" s="10"/>
      <c r="I2870" s="10">
        <v>900</v>
      </c>
      <c r="J2870" s="10" t="s">
        <v>17</v>
      </c>
      <c r="K2870" s="10"/>
      <c r="L2870" s="10" t="s">
        <v>22</v>
      </c>
      <c r="M2870" s="11">
        <v>2</v>
      </c>
      <c r="N2870" s="10">
        <v>1.5</v>
      </c>
      <c r="O2870" s="12" t="s">
        <v>9595</v>
      </c>
      <c r="P2870" s="11">
        <f ca="1">IFERROR(__xludf.DUMMYFUNCTION("COUNTA(SPLIT(Q2870,"" ""))"),171)</f>
        <v>171</v>
      </c>
      <c r="Q2870" s="11">
        <v>6</v>
      </c>
      <c r="R2870" s="11">
        <f ca="1">IFERROR(__xludf.DUMMYFUNCTION("COUNTA(SPLIT($Q2870,CHAR(10),FALSE))"),1)</f>
        <v>1</v>
      </c>
      <c r="S2870" s="2">
        <v>-1.8149174379999999</v>
      </c>
      <c r="T2870" s="2">
        <v>0.50639621700000004</v>
      </c>
      <c r="U2870" s="2">
        <v>66.37</v>
      </c>
      <c r="V2870" s="2">
        <v>10.18</v>
      </c>
      <c r="W2870" s="2">
        <v>12.8</v>
      </c>
      <c r="X2870" s="2">
        <v>10</v>
      </c>
      <c r="Y2870" s="2">
        <v>7.59</v>
      </c>
      <c r="Z2870" s="2">
        <v>0.15387000000000001</v>
      </c>
      <c r="AA2870" s="2">
        <v>0.15557000000000001</v>
      </c>
      <c r="AB2870" s="2">
        <v>8.8342349589999998</v>
      </c>
    </row>
    <row r="2871" spans="1:28" x14ac:dyDescent="0.2">
      <c r="A2871" s="17">
        <v>5139</v>
      </c>
      <c r="B2871" s="5" t="s">
        <v>9596</v>
      </c>
      <c r="C2871" s="5" t="s">
        <v>9597</v>
      </c>
      <c r="D2871" s="5"/>
      <c r="E2871" s="5" t="s">
        <v>9598</v>
      </c>
      <c r="F2871" s="10">
        <v>1882</v>
      </c>
      <c r="G2871" s="10" t="s">
        <v>68</v>
      </c>
      <c r="H2871" s="10"/>
      <c r="I2871" s="10">
        <v>1300</v>
      </c>
      <c r="J2871" s="10" t="s">
        <v>17</v>
      </c>
      <c r="K2871" s="10"/>
      <c r="L2871" s="10" t="s">
        <v>22</v>
      </c>
      <c r="M2871" s="11">
        <v>2</v>
      </c>
      <c r="N2871" s="10">
        <v>1.5</v>
      </c>
      <c r="O2871" s="12" t="s">
        <v>9599</v>
      </c>
      <c r="P2871" s="11">
        <f ca="1">IFERROR(__xludf.DUMMYFUNCTION("COUNTA(SPLIT(Q2871,"" ""))"),157)</f>
        <v>157</v>
      </c>
      <c r="Q2871" s="11">
        <v>6</v>
      </c>
      <c r="R2871" s="11">
        <f ca="1">IFERROR(__xludf.DUMMYFUNCTION("COUNTA(SPLIT($Q2871,CHAR(10),FALSE))"),1)</f>
        <v>1</v>
      </c>
      <c r="S2871" s="2">
        <v>-1.988615783</v>
      </c>
      <c r="T2871" s="2">
        <v>0.550352811</v>
      </c>
      <c r="U2871" s="2">
        <v>48.92</v>
      </c>
      <c r="V2871" s="2">
        <v>12.98</v>
      </c>
      <c r="W2871" s="2">
        <v>13.86</v>
      </c>
      <c r="X2871" s="2">
        <v>14</v>
      </c>
      <c r="Y2871" s="2">
        <v>8.94</v>
      </c>
      <c r="Z2871" s="2">
        <v>0.21539</v>
      </c>
      <c r="AA2871" s="2">
        <v>0.24116000000000001</v>
      </c>
      <c r="AB2871" s="2">
        <v>6.7733823959999997</v>
      </c>
    </row>
    <row r="2872" spans="1:28" x14ac:dyDescent="0.2">
      <c r="A2872" s="17">
        <v>5140</v>
      </c>
      <c r="B2872" s="5" t="s">
        <v>9600</v>
      </c>
      <c r="C2872" s="5" t="s">
        <v>9601</v>
      </c>
      <c r="D2872" s="5" t="s">
        <v>9569</v>
      </c>
      <c r="E2872" s="5" t="s">
        <v>9570</v>
      </c>
      <c r="F2872" s="10">
        <v>1882</v>
      </c>
      <c r="G2872" s="10" t="s">
        <v>68</v>
      </c>
      <c r="H2872" s="10"/>
      <c r="I2872" s="10">
        <v>1300</v>
      </c>
      <c r="J2872" s="10" t="s">
        <v>17</v>
      </c>
      <c r="K2872" s="10"/>
      <c r="L2872" s="10" t="s">
        <v>18</v>
      </c>
      <c r="M2872" s="11">
        <v>1</v>
      </c>
      <c r="N2872" s="10">
        <v>1</v>
      </c>
      <c r="O2872" s="12" t="s">
        <v>9602</v>
      </c>
      <c r="P2872" s="11">
        <f ca="1">IFERROR(__xludf.DUMMYFUNCTION("COUNTA(SPLIT(Q2872,"" ""))"),194)</f>
        <v>194</v>
      </c>
      <c r="Q2872" s="11">
        <v>7</v>
      </c>
      <c r="R2872" s="11">
        <f ca="1">IFERROR(__xludf.DUMMYFUNCTION("COUNTA(SPLIT($Q2872,CHAR(10),FALSE))"),1)</f>
        <v>1</v>
      </c>
      <c r="S2872" s="2">
        <v>-1.237574258</v>
      </c>
      <c r="T2872" s="2">
        <v>0.49253271500000001</v>
      </c>
      <c r="U2872" s="2">
        <v>55.32</v>
      </c>
      <c r="V2872" s="2">
        <v>11.57</v>
      </c>
      <c r="W2872" s="2">
        <v>12.08</v>
      </c>
      <c r="X2872" s="2">
        <v>12</v>
      </c>
      <c r="Y2872" s="2">
        <v>8.18</v>
      </c>
      <c r="Z2872" s="2">
        <v>0.23386000000000001</v>
      </c>
      <c r="AA2872" s="2">
        <v>0.23247000000000001</v>
      </c>
      <c r="AB2872" s="2">
        <v>10.538486560000001</v>
      </c>
    </row>
    <row r="2873" spans="1:28" x14ac:dyDescent="0.2">
      <c r="A2873" s="17">
        <v>5141</v>
      </c>
      <c r="B2873" s="5" t="s">
        <v>9603</v>
      </c>
      <c r="C2873" s="5" t="s">
        <v>9604</v>
      </c>
      <c r="D2873" s="5" t="s">
        <v>9258</v>
      </c>
      <c r="E2873" s="5" t="s">
        <v>9605</v>
      </c>
      <c r="F2873" s="10">
        <v>1882</v>
      </c>
      <c r="G2873" s="10" t="s">
        <v>68</v>
      </c>
      <c r="H2873" s="10"/>
      <c r="I2873" s="10">
        <v>1300</v>
      </c>
      <c r="J2873" s="10" t="s">
        <v>178</v>
      </c>
      <c r="K2873" s="10"/>
      <c r="L2873" s="10" t="s">
        <v>18</v>
      </c>
      <c r="M2873" s="11">
        <v>1</v>
      </c>
      <c r="N2873" s="10">
        <v>1</v>
      </c>
      <c r="O2873" s="12" t="s">
        <v>9606</v>
      </c>
      <c r="P2873" s="11">
        <f ca="1">IFERROR(__xludf.DUMMYFUNCTION("COUNTA(SPLIT(Q2873,"" ""))"),166)</f>
        <v>166</v>
      </c>
      <c r="Q2873" s="11">
        <v>6</v>
      </c>
      <c r="R2873" s="11">
        <f ca="1">IFERROR(__xludf.DUMMYFUNCTION("COUNTA(SPLIT($Q2873,CHAR(10),FALSE))"),1)</f>
        <v>1</v>
      </c>
      <c r="S2873" s="2">
        <v>-1.683489623</v>
      </c>
      <c r="T2873" s="2">
        <v>0.48155087499999999</v>
      </c>
      <c r="U2873" s="2">
        <v>57.59</v>
      </c>
      <c r="V2873" s="2">
        <v>11.19</v>
      </c>
      <c r="W2873" s="2">
        <v>10.68</v>
      </c>
      <c r="X2873" s="2">
        <v>12</v>
      </c>
      <c r="Y2873" s="2">
        <v>9.15</v>
      </c>
      <c r="Z2873" s="2">
        <v>0.28155999999999998</v>
      </c>
      <c r="AA2873" s="2">
        <v>0.28841</v>
      </c>
      <c r="AB2873" s="2">
        <v>8.3562925789999998</v>
      </c>
    </row>
    <row r="2874" spans="1:28" x14ac:dyDescent="0.2">
      <c r="A2874" s="17">
        <v>5143</v>
      </c>
      <c r="B2874" s="5" t="s">
        <v>9607</v>
      </c>
      <c r="C2874" s="5" t="s">
        <v>9480</v>
      </c>
      <c r="D2874" s="5" t="s">
        <v>9545</v>
      </c>
      <c r="E2874" s="5" t="s">
        <v>9546</v>
      </c>
      <c r="F2874" s="10">
        <v>1882</v>
      </c>
      <c r="G2874" s="10" t="s">
        <v>68</v>
      </c>
      <c r="H2874" s="10"/>
      <c r="I2874" s="10">
        <v>1300</v>
      </c>
      <c r="J2874" s="10" t="s">
        <v>51</v>
      </c>
      <c r="K2874" s="10"/>
      <c r="L2874" s="10" t="s">
        <v>22</v>
      </c>
      <c r="M2874" s="11">
        <v>2</v>
      </c>
      <c r="N2874" s="10">
        <v>1.5</v>
      </c>
      <c r="O2874" s="12" t="s">
        <v>9608</v>
      </c>
      <c r="P2874" s="11">
        <f ca="1">IFERROR(__xludf.DUMMYFUNCTION("COUNTA(SPLIT(Q2874,"" ""))"),188)</f>
        <v>188</v>
      </c>
      <c r="Q2874" s="11">
        <v>7</v>
      </c>
      <c r="R2874" s="11">
        <f ca="1">IFERROR(__xludf.DUMMYFUNCTION("COUNTA(SPLIT($Q2874,CHAR(10),FALSE))"),1)</f>
        <v>1</v>
      </c>
      <c r="S2874" s="2">
        <v>-1.76392627</v>
      </c>
      <c r="T2874" s="2">
        <v>0.49753154500000002</v>
      </c>
      <c r="U2874" s="2">
        <v>66.63</v>
      </c>
      <c r="V2874" s="2">
        <v>10.64</v>
      </c>
      <c r="W2874" s="2">
        <v>12.26</v>
      </c>
      <c r="X2874" s="2">
        <v>11</v>
      </c>
      <c r="Y2874" s="2">
        <v>7.82</v>
      </c>
      <c r="Z2874" s="2">
        <v>0.18497</v>
      </c>
      <c r="AA2874" s="2">
        <v>0.18174999999999999</v>
      </c>
      <c r="AB2874" s="2">
        <v>17.59445388</v>
      </c>
    </row>
    <row r="2875" spans="1:28" x14ac:dyDescent="0.2">
      <c r="A2875" s="17">
        <v>5144</v>
      </c>
      <c r="B2875" s="5" t="s">
        <v>9609</v>
      </c>
      <c r="C2875" s="5" t="s">
        <v>9610</v>
      </c>
      <c r="D2875" s="5" t="s">
        <v>9569</v>
      </c>
      <c r="E2875" s="5" t="s">
        <v>9570</v>
      </c>
      <c r="F2875" s="10">
        <v>1882</v>
      </c>
      <c r="G2875" s="10" t="s">
        <v>68</v>
      </c>
      <c r="H2875" s="10"/>
      <c r="I2875" s="10">
        <v>1300</v>
      </c>
      <c r="J2875" s="10" t="s">
        <v>51</v>
      </c>
      <c r="K2875" s="10"/>
      <c r="L2875" s="10" t="s">
        <v>22</v>
      </c>
      <c r="M2875" s="11">
        <v>2</v>
      </c>
      <c r="N2875" s="10">
        <v>1.5</v>
      </c>
      <c r="O2875" s="12" t="s">
        <v>9611</v>
      </c>
      <c r="P2875" s="11">
        <f ca="1">IFERROR(__xludf.DUMMYFUNCTION("COUNTA(SPLIT(Q2875,"" ""))"),152)</f>
        <v>152</v>
      </c>
      <c r="Q2875" s="11">
        <v>6</v>
      </c>
      <c r="R2875" s="11">
        <f ca="1">IFERROR(__xludf.DUMMYFUNCTION("COUNTA(SPLIT($Q2875,CHAR(10),FALSE))"),1)</f>
        <v>1</v>
      </c>
      <c r="S2875" s="2">
        <v>-1.179981502</v>
      </c>
      <c r="T2875" s="2">
        <v>0.45075669200000001</v>
      </c>
      <c r="U2875" s="2">
        <v>68.73</v>
      </c>
      <c r="V2875" s="2">
        <v>10.210000000000001</v>
      </c>
      <c r="W2875" s="2">
        <v>11.95</v>
      </c>
      <c r="X2875" s="2">
        <v>10</v>
      </c>
      <c r="Y2875" s="2">
        <v>8.64</v>
      </c>
      <c r="Z2875" s="2">
        <v>0.11625000000000001</v>
      </c>
      <c r="AA2875" s="2">
        <v>0.14657000000000001</v>
      </c>
      <c r="AB2875" s="2">
        <v>17.119801890000002</v>
      </c>
    </row>
    <row r="2876" spans="1:28" x14ac:dyDescent="0.2">
      <c r="A2876" s="17">
        <v>5145</v>
      </c>
      <c r="B2876" s="5" t="s">
        <v>9612</v>
      </c>
      <c r="C2876" s="5" t="s">
        <v>9613</v>
      </c>
      <c r="D2876" s="5" t="s">
        <v>9545</v>
      </c>
      <c r="E2876" s="5" t="s">
        <v>9546</v>
      </c>
      <c r="F2876" s="10">
        <v>1882</v>
      </c>
      <c r="G2876" s="10" t="s">
        <v>68</v>
      </c>
      <c r="H2876" s="10"/>
      <c r="I2876" s="10">
        <v>1100</v>
      </c>
      <c r="J2876" s="10" t="s">
        <v>51</v>
      </c>
      <c r="K2876" s="10"/>
      <c r="L2876" s="10" t="s">
        <v>18</v>
      </c>
      <c r="M2876" s="11">
        <v>1</v>
      </c>
      <c r="N2876" s="10">
        <v>1</v>
      </c>
      <c r="O2876" s="12" t="s">
        <v>9614</v>
      </c>
      <c r="P2876" s="11">
        <f ca="1">IFERROR(__xludf.DUMMYFUNCTION("COUNTA(SPLIT(Q2876,"" ""))"),164)</f>
        <v>164</v>
      </c>
      <c r="Q2876" s="11">
        <v>10</v>
      </c>
      <c r="R2876" s="11">
        <f ca="1">IFERROR(__xludf.DUMMYFUNCTION("COUNTA(SPLIT($Q2876,CHAR(10),FALSE))"),1)</f>
        <v>1</v>
      </c>
      <c r="S2876" s="2">
        <v>-2.7932133920000002</v>
      </c>
      <c r="T2876" s="2">
        <v>0.52768701500000004</v>
      </c>
      <c r="U2876" s="2">
        <v>59.16</v>
      </c>
      <c r="V2876" s="2">
        <v>9.08</v>
      </c>
      <c r="W2876" s="2">
        <v>9.7200000000000006</v>
      </c>
      <c r="X2876" s="2">
        <v>11</v>
      </c>
      <c r="Y2876" s="2">
        <v>9.4600000000000009</v>
      </c>
      <c r="Z2876" s="2">
        <v>0.27245999999999998</v>
      </c>
      <c r="AA2876" s="2">
        <v>0.26948</v>
      </c>
      <c r="AB2876" s="2">
        <v>7.9105985350000001</v>
      </c>
    </row>
    <row r="2877" spans="1:28" x14ac:dyDescent="0.2">
      <c r="A2877" s="17">
        <v>5146</v>
      </c>
      <c r="B2877" s="5" t="s">
        <v>9615</v>
      </c>
      <c r="C2877" s="5" t="s">
        <v>9616</v>
      </c>
      <c r="D2877" s="5" t="s">
        <v>9477</v>
      </c>
      <c r="E2877" s="5" t="s">
        <v>9617</v>
      </c>
      <c r="F2877" s="10">
        <v>1882</v>
      </c>
      <c r="G2877" s="10" t="s">
        <v>68</v>
      </c>
      <c r="H2877" s="10"/>
      <c r="I2877" s="10">
        <v>1500</v>
      </c>
      <c r="J2877" s="10" t="s">
        <v>17</v>
      </c>
      <c r="K2877" s="10"/>
      <c r="L2877" s="10" t="s">
        <v>22</v>
      </c>
      <c r="M2877" s="11">
        <v>2</v>
      </c>
      <c r="N2877" s="10">
        <v>1.5</v>
      </c>
      <c r="O2877" s="12" t="s">
        <v>9618</v>
      </c>
      <c r="P2877" s="11">
        <f ca="1">IFERROR(__xludf.DUMMYFUNCTION("COUNTA(SPLIT(Q2877,"" ""))"),176)</f>
        <v>176</v>
      </c>
      <c r="Q2877" s="11">
        <v>6</v>
      </c>
      <c r="R2877" s="11">
        <f ca="1">IFERROR(__xludf.DUMMYFUNCTION("COUNTA(SPLIT($Q2877,CHAR(10),FALSE))"),1)</f>
        <v>1</v>
      </c>
      <c r="S2877" s="2">
        <v>-1.696484052</v>
      </c>
      <c r="T2877" s="2">
        <v>0.49756145400000001</v>
      </c>
      <c r="U2877" s="2">
        <v>35.26</v>
      </c>
      <c r="V2877" s="2">
        <v>15.63</v>
      </c>
      <c r="W2877" s="2">
        <v>16.66</v>
      </c>
      <c r="X2877" s="2">
        <v>16</v>
      </c>
      <c r="Y2877" s="2">
        <v>9.67</v>
      </c>
      <c r="Z2877" s="2">
        <v>0.22155</v>
      </c>
      <c r="AA2877" s="2">
        <v>0.21042</v>
      </c>
      <c r="AB2877" s="2">
        <v>3.0258259970000001</v>
      </c>
    </row>
    <row r="2878" spans="1:28" x14ac:dyDescent="0.2">
      <c r="A2878" s="17">
        <v>5147</v>
      </c>
      <c r="B2878" s="5" t="s">
        <v>9619</v>
      </c>
      <c r="C2878" s="5" t="s">
        <v>9620</v>
      </c>
      <c r="D2878" s="5" t="s">
        <v>9477</v>
      </c>
      <c r="E2878" s="5" t="s">
        <v>9621</v>
      </c>
      <c r="F2878" s="10">
        <v>1882</v>
      </c>
      <c r="G2878" s="10" t="s">
        <v>68</v>
      </c>
      <c r="H2878" s="10"/>
      <c r="I2878" s="10">
        <v>1300</v>
      </c>
      <c r="J2878" s="10" t="s">
        <v>17</v>
      </c>
      <c r="K2878" s="10"/>
      <c r="L2878" s="10" t="s">
        <v>22</v>
      </c>
      <c r="M2878" s="11">
        <v>2</v>
      </c>
      <c r="N2878" s="10">
        <v>1.5</v>
      </c>
      <c r="O2878" s="12" t="s">
        <v>9622</v>
      </c>
      <c r="P2878" s="11">
        <f ca="1">IFERROR(__xludf.DUMMYFUNCTION("COUNTA(SPLIT(Q2878,"" ""))"),197)</f>
        <v>197</v>
      </c>
      <c r="Q2878" s="11">
        <v>6</v>
      </c>
      <c r="R2878" s="11">
        <f ca="1">IFERROR(__xludf.DUMMYFUNCTION("COUNTA(SPLIT($Q2878,CHAR(10),FALSE))"),1)</f>
        <v>1</v>
      </c>
      <c r="S2878" s="2">
        <v>-2.8461608090000001</v>
      </c>
      <c r="T2878" s="2">
        <v>0.49738170199999998</v>
      </c>
      <c r="U2878" s="2">
        <v>28.89</v>
      </c>
      <c r="V2878" s="2">
        <v>17.55</v>
      </c>
      <c r="W2878" s="2">
        <v>18.8</v>
      </c>
      <c r="X2878" s="2">
        <v>17</v>
      </c>
      <c r="Y2878" s="2">
        <v>10.17</v>
      </c>
      <c r="Z2878" s="2">
        <v>0.34225</v>
      </c>
      <c r="AA2878" s="2">
        <v>0.32007999999999998</v>
      </c>
      <c r="AB2878" s="2">
        <v>6.1971636879999998</v>
      </c>
    </row>
    <row r="2879" spans="1:28" x14ac:dyDescent="0.2">
      <c r="A2879" s="17">
        <v>5148</v>
      </c>
      <c r="B2879" s="5" t="s">
        <v>9623</v>
      </c>
      <c r="C2879" s="5" t="s">
        <v>9624</v>
      </c>
      <c r="D2879" s="5" t="s">
        <v>9107</v>
      </c>
      <c r="E2879" s="5" t="s">
        <v>9108</v>
      </c>
      <c r="F2879" s="10">
        <v>1882</v>
      </c>
      <c r="G2879" s="10" t="s">
        <v>68</v>
      </c>
      <c r="H2879" s="10"/>
      <c r="I2879" s="10">
        <v>1100</v>
      </c>
      <c r="J2879" s="10" t="s">
        <v>17</v>
      </c>
      <c r="K2879" s="10"/>
      <c r="L2879" s="10" t="s">
        <v>18</v>
      </c>
      <c r="M2879" s="11">
        <v>1</v>
      </c>
      <c r="N2879" s="10">
        <v>1</v>
      </c>
      <c r="O2879" s="12" t="s">
        <v>9625</v>
      </c>
      <c r="P2879" s="11">
        <f ca="1">IFERROR(__xludf.DUMMYFUNCTION("COUNTA(SPLIT(Q2879,"" ""))"),153)</f>
        <v>153</v>
      </c>
      <c r="Q2879" s="11">
        <v>6</v>
      </c>
      <c r="R2879" s="11">
        <f ca="1">IFERROR(__xludf.DUMMYFUNCTION("COUNTA(SPLIT($Q2879,CHAR(10),FALSE))"),1)</f>
        <v>1</v>
      </c>
      <c r="S2879" s="2">
        <v>-2.211307986</v>
      </c>
      <c r="T2879" s="2">
        <v>0.492403961</v>
      </c>
      <c r="U2879" s="2">
        <v>61.52</v>
      </c>
      <c r="V2879" s="2">
        <v>11.01</v>
      </c>
      <c r="W2879" s="2">
        <v>11.97</v>
      </c>
      <c r="X2879" s="2">
        <v>12</v>
      </c>
      <c r="Y2879" s="2">
        <v>6.97</v>
      </c>
      <c r="Z2879" s="2">
        <v>0.25020999999999999</v>
      </c>
      <c r="AA2879" s="2">
        <v>0.28264</v>
      </c>
      <c r="AB2879" s="2">
        <v>11.318746920000001</v>
      </c>
    </row>
    <row r="2880" spans="1:28" x14ac:dyDescent="0.2">
      <c r="A2880" s="17">
        <v>5149</v>
      </c>
      <c r="B2880" s="5" t="s">
        <v>9626</v>
      </c>
      <c r="C2880" s="5" t="s">
        <v>9627</v>
      </c>
      <c r="D2880" s="5" t="s">
        <v>9545</v>
      </c>
      <c r="E2880" s="5" t="s">
        <v>9546</v>
      </c>
      <c r="F2880" s="10">
        <v>1882</v>
      </c>
      <c r="G2880" s="10" t="s">
        <v>68</v>
      </c>
      <c r="H2880" s="10"/>
      <c r="I2880" s="10">
        <v>1300</v>
      </c>
      <c r="J2880" s="10" t="s">
        <v>51</v>
      </c>
      <c r="K2880" s="10"/>
      <c r="L2880" s="10" t="s">
        <v>22</v>
      </c>
      <c r="M2880" s="11">
        <v>2</v>
      </c>
      <c r="N2880" s="10">
        <v>2</v>
      </c>
      <c r="O2880" s="12" t="s">
        <v>9628</v>
      </c>
      <c r="P2880" s="11">
        <f ca="1">IFERROR(__xludf.DUMMYFUNCTION("COUNTA(SPLIT(Q2880,"" ""))"),166)</f>
        <v>166</v>
      </c>
      <c r="Q2880" s="11">
        <v>7</v>
      </c>
      <c r="R2880" s="11">
        <f ca="1">IFERROR(__xludf.DUMMYFUNCTION("COUNTA(SPLIT($Q2880,CHAR(10),FALSE))"),1)</f>
        <v>1</v>
      </c>
      <c r="S2880" s="2">
        <v>-2.5597709339999999</v>
      </c>
      <c r="T2880" s="2">
        <v>0.51770159100000002</v>
      </c>
      <c r="U2880" s="2">
        <v>44.83</v>
      </c>
      <c r="V2880" s="2">
        <v>12.93</v>
      </c>
      <c r="W2880" s="2">
        <v>13.55</v>
      </c>
      <c r="X2880" s="2">
        <v>14</v>
      </c>
      <c r="Y2880" s="2">
        <v>10.02</v>
      </c>
      <c r="Z2880" s="2">
        <v>0.29115000000000002</v>
      </c>
      <c r="AA2880" s="2">
        <v>0.31297000000000003</v>
      </c>
      <c r="AB2880" s="2">
        <v>3.5774581999999999E-2</v>
      </c>
    </row>
    <row r="2881" spans="1:28" x14ac:dyDescent="0.2">
      <c r="A2881" s="17">
        <v>5150</v>
      </c>
      <c r="B2881" s="5" t="s">
        <v>9629</v>
      </c>
      <c r="C2881" s="5" t="s">
        <v>9630</v>
      </c>
      <c r="D2881" s="5" t="s">
        <v>9399</v>
      </c>
      <c r="E2881" s="5" t="s">
        <v>9631</v>
      </c>
      <c r="F2881" s="10">
        <v>1882</v>
      </c>
      <c r="G2881" s="10" t="s">
        <v>68</v>
      </c>
      <c r="H2881" s="10"/>
      <c r="I2881" s="10">
        <v>1300</v>
      </c>
      <c r="J2881" s="10" t="s">
        <v>17</v>
      </c>
      <c r="K2881" s="10"/>
      <c r="L2881" s="10" t="s">
        <v>18</v>
      </c>
      <c r="M2881" s="11">
        <v>1</v>
      </c>
      <c r="N2881" s="10">
        <v>1</v>
      </c>
      <c r="O2881" s="12" t="s">
        <v>9632</v>
      </c>
      <c r="P2881" s="11">
        <f ca="1">IFERROR(__xludf.DUMMYFUNCTION("COUNTA(SPLIT(Q2881,"" ""))"),183)</f>
        <v>183</v>
      </c>
      <c r="Q2881" s="11">
        <v>6</v>
      </c>
      <c r="R2881" s="11">
        <f ca="1">IFERROR(__xludf.DUMMYFUNCTION("COUNTA(SPLIT($Q2881,CHAR(10),FALSE))"),1)</f>
        <v>1</v>
      </c>
      <c r="S2881" s="2">
        <v>-2.2771810270000001</v>
      </c>
      <c r="T2881" s="2">
        <v>0.49191232099999999</v>
      </c>
      <c r="U2881" s="2">
        <v>50.6</v>
      </c>
      <c r="V2881" s="2">
        <v>13.78</v>
      </c>
      <c r="W2881" s="2">
        <v>15.48</v>
      </c>
      <c r="X2881" s="2">
        <v>12</v>
      </c>
      <c r="Y2881" s="2">
        <v>8.86</v>
      </c>
      <c r="Z2881" s="2">
        <v>0.26655000000000001</v>
      </c>
      <c r="AA2881" s="2">
        <v>0.25863000000000003</v>
      </c>
      <c r="AB2881" s="2">
        <v>12.19838279</v>
      </c>
    </row>
    <row r="2882" spans="1:28" x14ac:dyDescent="0.2">
      <c r="A2882" s="17">
        <v>5151</v>
      </c>
      <c r="B2882" s="5" t="s">
        <v>9633</v>
      </c>
      <c r="C2882" s="5" t="s">
        <v>9634</v>
      </c>
      <c r="D2882" s="5"/>
      <c r="E2882" s="5" t="s">
        <v>9635</v>
      </c>
      <c r="F2882" s="10">
        <v>1882</v>
      </c>
      <c r="G2882" s="10" t="s">
        <v>68</v>
      </c>
      <c r="H2882" s="10"/>
      <c r="I2882" s="10">
        <v>1300</v>
      </c>
      <c r="J2882" s="10" t="s">
        <v>17</v>
      </c>
      <c r="K2882" s="10"/>
      <c r="L2882" s="10" t="s">
        <v>18</v>
      </c>
      <c r="M2882" s="11">
        <v>1</v>
      </c>
      <c r="N2882" s="10">
        <v>1</v>
      </c>
      <c r="O2882" s="12" t="s">
        <v>9636</v>
      </c>
      <c r="P2882" s="11">
        <f ca="1">IFERROR(__xludf.DUMMYFUNCTION("COUNTA(SPLIT(Q2882,"" ""))"),151)</f>
        <v>151</v>
      </c>
      <c r="Q2882" s="11">
        <v>5</v>
      </c>
      <c r="R2882" s="11">
        <f ca="1">IFERROR(__xludf.DUMMYFUNCTION("COUNTA(SPLIT($Q2882,CHAR(10),FALSE))"),1)</f>
        <v>1</v>
      </c>
      <c r="S2882" s="2">
        <v>0.54745612300000002</v>
      </c>
      <c r="T2882" s="2">
        <v>0.54047283599999996</v>
      </c>
      <c r="U2882" s="2">
        <v>64.08</v>
      </c>
      <c r="V2882" s="2">
        <v>11.92</v>
      </c>
      <c r="W2882" s="2">
        <v>13.91</v>
      </c>
      <c r="X2882" s="2">
        <v>12</v>
      </c>
      <c r="Y2882" s="2">
        <v>7.63</v>
      </c>
      <c r="Z2882" s="2">
        <v>0.23724999999999999</v>
      </c>
      <c r="AA2882" s="2">
        <v>0.26407999999999998</v>
      </c>
      <c r="AB2882" s="2">
        <v>10.03131707</v>
      </c>
    </row>
    <row r="2883" spans="1:28" x14ac:dyDescent="0.2">
      <c r="A2883" s="17">
        <v>5155</v>
      </c>
      <c r="B2883" s="5" t="s">
        <v>9637</v>
      </c>
      <c r="C2883" s="5" t="s">
        <v>9638</v>
      </c>
      <c r="D2883" s="5" t="s">
        <v>9399</v>
      </c>
      <c r="E2883" s="5" t="s">
        <v>9639</v>
      </c>
      <c r="F2883" s="10">
        <v>1882</v>
      </c>
      <c r="G2883" s="10" t="s">
        <v>68</v>
      </c>
      <c r="H2883" s="10"/>
      <c r="I2883" s="10">
        <v>1300</v>
      </c>
      <c r="J2883" s="10" t="s">
        <v>17</v>
      </c>
      <c r="K2883" s="10"/>
      <c r="L2883" s="10" t="s">
        <v>18</v>
      </c>
      <c r="M2883" s="11">
        <v>1</v>
      </c>
      <c r="N2883" s="10">
        <v>1</v>
      </c>
      <c r="O2883" s="12" t="s">
        <v>9640</v>
      </c>
      <c r="P2883" s="11">
        <f ca="1">IFERROR(__xludf.DUMMYFUNCTION("COUNTA(SPLIT(Q2883,"" ""))"),188)</f>
        <v>188</v>
      </c>
      <c r="Q2883" s="11">
        <v>4</v>
      </c>
      <c r="R2883" s="11">
        <f ca="1">IFERROR(__xludf.DUMMYFUNCTION("COUNTA(SPLIT($Q2883,CHAR(10),FALSE))"),1)</f>
        <v>1</v>
      </c>
      <c r="S2883" s="2">
        <v>-3.3887528759999999</v>
      </c>
      <c r="T2883" s="2">
        <v>0.56949607099999999</v>
      </c>
      <c r="U2883" s="2">
        <v>23.23</v>
      </c>
      <c r="V2883" s="2">
        <v>21.7</v>
      </c>
      <c r="W2883" s="2">
        <v>24.83</v>
      </c>
      <c r="X2883" s="2">
        <v>18</v>
      </c>
      <c r="Y2883" s="2">
        <v>10.76</v>
      </c>
      <c r="Z2883" s="2">
        <v>0.32440000000000002</v>
      </c>
      <c r="AA2883" s="2">
        <v>0.30968000000000001</v>
      </c>
      <c r="AB2883" s="2">
        <v>0.74923202899999997</v>
      </c>
    </row>
    <row r="2884" spans="1:28" x14ac:dyDescent="0.2">
      <c r="A2884" s="17">
        <v>5156</v>
      </c>
      <c r="B2884" s="5" t="s">
        <v>9641</v>
      </c>
      <c r="C2884" s="5" t="s">
        <v>9642</v>
      </c>
      <c r="D2884" s="5" t="s">
        <v>9545</v>
      </c>
      <c r="E2884" s="5" t="s">
        <v>9546</v>
      </c>
      <c r="F2884" s="10">
        <v>1882</v>
      </c>
      <c r="G2884" s="10" t="s">
        <v>68</v>
      </c>
      <c r="H2884" s="10"/>
      <c r="I2884" s="10">
        <v>1300</v>
      </c>
      <c r="J2884" s="10" t="s">
        <v>17</v>
      </c>
      <c r="K2884" s="10"/>
      <c r="L2884" s="10" t="s">
        <v>18</v>
      </c>
      <c r="M2884" s="11">
        <v>1</v>
      </c>
      <c r="N2884" s="10">
        <v>1</v>
      </c>
      <c r="O2884" s="12" t="s">
        <v>9643</v>
      </c>
      <c r="P2884" s="11">
        <f ca="1">IFERROR(__xludf.DUMMYFUNCTION("COUNTA(SPLIT(Q2884,"" ""))"),184)</f>
        <v>184</v>
      </c>
      <c r="Q2884" s="11">
        <v>7</v>
      </c>
      <c r="R2884" s="11">
        <f ca="1">IFERROR(__xludf.DUMMYFUNCTION("COUNTA(SPLIT($Q2884,CHAR(10),FALSE))"),1)</f>
        <v>1</v>
      </c>
      <c r="S2884" s="2">
        <v>-3.639935554</v>
      </c>
      <c r="T2884" s="2">
        <v>0.60381904600000003</v>
      </c>
      <c r="U2884" s="2">
        <v>32.159999999999997</v>
      </c>
      <c r="V2884" s="2">
        <v>15.48</v>
      </c>
      <c r="W2884" s="2">
        <v>16.059999999999999</v>
      </c>
      <c r="X2884" s="2">
        <v>16</v>
      </c>
      <c r="Y2884" s="2">
        <v>10.24</v>
      </c>
      <c r="Z2884" s="2">
        <v>0.36053000000000002</v>
      </c>
      <c r="AA2884" s="2">
        <v>0.34732000000000002</v>
      </c>
      <c r="AB2884" s="2">
        <v>4.7081665619999997</v>
      </c>
    </row>
    <row r="2885" spans="1:28" x14ac:dyDescent="0.2">
      <c r="A2885" s="17">
        <v>5157</v>
      </c>
      <c r="B2885" s="5" t="s">
        <v>9644</v>
      </c>
      <c r="C2885" s="5" t="s">
        <v>9645</v>
      </c>
      <c r="D2885" s="5" t="s">
        <v>9532</v>
      </c>
      <c r="E2885" s="5" t="s">
        <v>9646</v>
      </c>
      <c r="F2885" s="10">
        <v>1882</v>
      </c>
      <c r="G2885" s="10" t="s">
        <v>68</v>
      </c>
      <c r="H2885" s="10"/>
      <c r="I2885" s="10">
        <v>1500</v>
      </c>
      <c r="J2885" s="10" t="s">
        <v>17</v>
      </c>
      <c r="K2885" s="10"/>
      <c r="L2885" s="10" t="s">
        <v>18</v>
      </c>
      <c r="M2885" s="11">
        <v>1</v>
      </c>
      <c r="N2885" s="10">
        <v>1</v>
      </c>
      <c r="O2885" s="12" t="s">
        <v>9647</v>
      </c>
      <c r="P2885" s="11">
        <f ca="1">IFERROR(__xludf.DUMMYFUNCTION("COUNTA(SPLIT(Q2885,"" ""))"),179)</f>
        <v>179</v>
      </c>
      <c r="Q2885" s="11">
        <v>6</v>
      </c>
      <c r="R2885" s="11">
        <f ca="1">IFERROR(__xludf.DUMMYFUNCTION("COUNTA(SPLIT($Q2885,CHAR(10),FALSE))"),2)</f>
        <v>2</v>
      </c>
      <c r="S2885" s="2">
        <v>-1.041656664</v>
      </c>
      <c r="T2885" s="2">
        <v>0.48108578200000002</v>
      </c>
      <c r="U2885" s="2">
        <v>51.84</v>
      </c>
      <c r="V2885" s="2">
        <v>13.48</v>
      </c>
      <c r="W2885" s="2">
        <v>15.85</v>
      </c>
      <c r="X2885" s="2">
        <v>14</v>
      </c>
      <c r="Y2885" s="2">
        <v>9.16</v>
      </c>
      <c r="Z2885" s="2">
        <v>0.20376</v>
      </c>
      <c r="AA2885" s="2">
        <v>0.20216000000000001</v>
      </c>
      <c r="AB2885" s="2">
        <v>6.0269836760000004</v>
      </c>
    </row>
    <row r="2886" spans="1:28" x14ac:dyDescent="0.2">
      <c r="A2886" s="17">
        <v>5158</v>
      </c>
      <c r="B2886" s="5" t="s">
        <v>9648</v>
      </c>
      <c r="C2886" s="5" t="s">
        <v>9649</v>
      </c>
      <c r="D2886" s="5" t="s">
        <v>9477</v>
      </c>
      <c r="E2886" s="5" t="s">
        <v>9650</v>
      </c>
      <c r="F2886" s="10">
        <v>1882</v>
      </c>
      <c r="G2886" s="10" t="s">
        <v>68</v>
      </c>
      <c r="H2886" s="10"/>
      <c r="I2886" s="10">
        <v>1300</v>
      </c>
      <c r="J2886" s="10" t="s">
        <v>17</v>
      </c>
      <c r="K2886" s="10"/>
      <c r="L2886" s="10" t="s">
        <v>18</v>
      </c>
      <c r="M2886" s="11">
        <v>1</v>
      </c>
      <c r="N2886" s="10">
        <v>1</v>
      </c>
      <c r="O2886" s="12" t="s">
        <v>9651</v>
      </c>
      <c r="P2886" s="11">
        <f ca="1">IFERROR(__xludf.DUMMYFUNCTION("COUNTA(SPLIT(Q2886,"" ""))"),194)</f>
        <v>194</v>
      </c>
      <c r="Q2886" s="11">
        <v>6</v>
      </c>
      <c r="R2886" s="11">
        <f ca="1">IFERROR(__xludf.DUMMYFUNCTION("COUNTA(SPLIT($Q2886,CHAR(10),FALSE))"),1)</f>
        <v>1</v>
      </c>
      <c r="S2886" s="2">
        <v>-3.6428921600000002</v>
      </c>
      <c r="T2886" s="2">
        <v>0.64439824300000004</v>
      </c>
      <c r="U2886" s="2">
        <v>33.72</v>
      </c>
      <c r="V2886" s="2">
        <v>16.63</v>
      </c>
      <c r="W2886" s="2">
        <v>18.34</v>
      </c>
      <c r="X2886" s="2">
        <v>16</v>
      </c>
      <c r="Y2886" s="2">
        <v>10.51</v>
      </c>
      <c r="Z2886" s="2">
        <v>0.27313999999999999</v>
      </c>
      <c r="AA2886" s="2">
        <v>0.26713999999999999</v>
      </c>
      <c r="AB2886" s="2">
        <v>4.6200064340000004</v>
      </c>
    </row>
    <row r="2887" spans="1:28" x14ac:dyDescent="0.2">
      <c r="A2887" s="17">
        <v>5159</v>
      </c>
      <c r="B2887" s="5" t="s">
        <v>9652</v>
      </c>
      <c r="C2887" s="5" t="s">
        <v>9653</v>
      </c>
      <c r="D2887" s="5" t="s">
        <v>9545</v>
      </c>
      <c r="E2887" s="5" t="s">
        <v>9546</v>
      </c>
      <c r="F2887" s="10">
        <v>1882</v>
      </c>
      <c r="G2887" s="10" t="s">
        <v>68</v>
      </c>
      <c r="H2887" s="10"/>
      <c r="I2887" s="10">
        <v>1100</v>
      </c>
      <c r="J2887" s="10" t="s">
        <v>51</v>
      </c>
      <c r="K2887" s="10"/>
      <c r="L2887" s="10" t="s">
        <v>18</v>
      </c>
      <c r="M2887" s="11">
        <v>1</v>
      </c>
      <c r="N2887" s="10">
        <v>1</v>
      </c>
      <c r="O2887" s="12" t="s">
        <v>9654</v>
      </c>
      <c r="P2887" s="11">
        <f ca="1">IFERROR(__xludf.DUMMYFUNCTION("COUNTA(SPLIT(Q2887,"" ""))"),198)</f>
        <v>198</v>
      </c>
      <c r="Q2887" s="11">
        <v>9</v>
      </c>
      <c r="R2887" s="11">
        <f ca="1">IFERROR(__xludf.DUMMYFUNCTION("COUNTA(SPLIT($Q2887,CHAR(10),FALSE))"),1)</f>
        <v>1</v>
      </c>
      <c r="S2887" s="2">
        <v>-2.2784624180000002</v>
      </c>
      <c r="T2887" s="2">
        <v>0.485862554</v>
      </c>
      <c r="U2887" s="2">
        <v>67.48</v>
      </c>
      <c r="V2887" s="2">
        <v>9.34</v>
      </c>
      <c r="W2887" s="2">
        <v>9.69</v>
      </c>
      <c r="X2887" s="2">
        <v>11</v>
      </c>
      <c r="Y2887" s="2">
        <v>7.67</v>
      </c>
      <c r="Z2887" s="2">
        <v>0.10458000000000001</v>
      </c>
      <c r="AA2887" s="2">
        <v>9.9919999999999995E-2</v>
      </c>
      <c r="AB2887" s="2">
        <v>16.845075090000002</v>
      </c>
    </row>
    <row r="2888" spans="1:28" x14ac:dyDescent="0.2">
      <c r="A2888" s="17">
        <v>5160</v>
      </c>
      <c r="B2888" s="5" t="s">
        <v>9655</v>
      </c>
      <c r="C2888" s="5" t="s">
        <v>9656</v>
      </c>
      <c r="D2888" s="5" t="s">
        <v>9477</v>
      </c>
      <c r="E2888" s="5" t="s">
        <v>9657</v>
      </c>
      <c r="F2888" s="10">
        <v>1882</v>
      </c>
      <c r="G2888" s="10" t="s">
        <v>68</v>
      </c>
      <c r="H2888" s="10"/>
      <c r="I2888" s="10">
        <v>1300</v>
      </c>
      <c r="J2888" s="10" t="s">
        <v>17</v>
      </c>
      <c r="K2888" s="10"/>
      <c r="L2888" s="10" t="s">
        <v>18</v>
      </c>
      <c r="M2888" s="11">
        <v>1</v>
      </c>
      <c r="N2888" s="10">
        <v>1</v>
      </c>
      <c r="O2888" s="12" t="s">
        <v>9658</v>
      </c>
      <c r="P2888" s="11">
        <f ca="1">IFERROR(__xludf.DUMMYFUNCTION("COUNTA(SPLIT(Q2888,"" ""))"),187)</f>
        <v>187</v>
      </c>
      <c r="Q2888" s="11">
        <v>9</v>
      </c>
      <c r="R2888" s="11">
        <f ca="1">IFERROR(__xludf.DUMMYFUNCTION("COUNTA(SPLIT($Q2888,CHAR(10),FALSE))"),1)</f>
        <v>1</v>
      </c>
      <c r="S2888" s="2">
        <v>-2.6804927470000002</v>
      </c>
      <c r="T2888" s="2">
        <v>0.55547798500000001</v>
      </c>
      <c r="U2888" s="2">
        <v>67.22</v>
      </c>
      <c r="V2888" s="2">
        <v>9.0500000000000007</v>
      </c>
      <c r="W2888" s="2">
        <v>10.16</v>
      </c>
      <c r="X2888" s="2">
        <v>10</v>
      </c>
      <c r="Y2888" s="2">
        <v>7.96</v>
      </c>
      <c r="Z2888" s="2">
        <v>0.28070000000000001</v>
      </c>
      <c r="AA2888" s="2">
        <v>0.27485999999999999</v>
      </c>
      <c r="AB2888" s="2">
        <v>9.572264594</v>
      </c>
    </row>
    <row r="2889" spans="1:28" x14ac:dyDescent="0.2">
      <c r="A2889" s="17">
        <v>5162</v>
      </c>
      <c r="B2889" s="5" t="s">
        <v>9659</v>
      </c>
      <c r="C2889" s="5" t="s">
        <v>9660</v>
      </c>
      <c r="D2889" s="5" t="s">
        <v>9413</v>
      </c>
      <c r="E2889" s="5" t="s">
        <v>9661</v>
      </c>
      <c r="F2889" s="10">
        <v>1882</v>
      </c>
      <c r="G2889" s="10" t="s">
        <v>68</v>
      </c>
      <c r="H2889" s="10"/>
      <c r="I2889" s="10">
        <v>1500</v>
      </c>
      <c r="J2889" s="10" t="s">
        <v>17</v>
      </c>
      <c r="K2889" s="10"/>
      <c r="L2889" s="10" t="s">
        <v>18</v>
      </c>
      <c r="M2889" s="11">
        <v>1</v>
      </c>
      <c r="N2889" s="10">
        <v>1</v>
      </c>
      <c r="O2889" s="12" t="s">
        <v>9662</v>
      </c>
      <c r="P2889" s="11">
        <f ca="1">IFERROR(__xludf.DUMMYFUNCTION("COUNTA(SPLIT(Q2889,"" ""))"),186)</f>
        <v>186</v>
      </c>
      <c r="Q2889" s="11">
        <v>4</v>
      </c>
      <c r="R2889" s="11">
        <f ca="1">IFERROR(__xludf.DUMMYFUNCTION("COUNTA(SPLIT($Q2889,CHAR(10),FALSE))"),3)</f>
        <v>3</v>
      </c>
      <c r="S2889" s="2">
        <v>-1.8104811599999999</v>
      </c>
      <c r="T2889" s="2">
        <v>0.48036093600000002</v>
      </c>
      <c r="U2889" s="2">
        <v>43.03</v>
      </c>
      <c r="V2889" s="2">
        <v>18.93</v>
      </c>
      <c r="W2889" s="2">
        <v>22.35</v>
      </c>
      <c r="X2889" s="2">
        <v>15</v>
      </c>
      <c r="Y2889" s="2">
        <v>9.16</v>
      </c>
      <c r="Z2889" s="2">
        <v>0.35081000000000001</v>
      </c>
      <c r="AA2889" s="2">
        <v>0.33681</v>
      </c>
      <c r="AB2889" s="2">
        <v>21.017522939999999</v>
      </c>
    </row>
    <row r="2890" spans="1:28" x14ac:dyDescent="0.2">
      <c r="A2890" s="17">
        <v>5163</v>
      </c>
      <c r="B2890" s="5" t="s">
        <v>9663</v>
      </c>
      <c r="C2890" s="5" t="s">
        <v>9664</v>
      </c>
      <c r="D2890" s="5" t="s">
        <v>9403</v>
      </c>
      <c r="E2890" s="5" t="s">
        <v>9665</v>
      </c>
      <c r="F2890" s="10">
        <v>1882</v>
      </c>
      <c r="G2890" s="10" t="s">
        <v>68</v>
      </c>
      <c r="H2890" s="10"/>
      <c r="I2890" s="10">
        <v>1100</v>
      </c>
      <c r="J2890" s="10" t="s">
        <v>17</v>
      </c>
      <c r="K2890" s="10"/>
      <c r="L2890" s="10" t="s">
        <v>18</v>
      </c>
      <c r="M2890" s="11">
        <v>1</v>
      </c>
      <c r="N2890" s="10">
        <v>1</v>
      </c>
      <c r="O2890" s="12" t="s">
        <v>9666</v>
      </c>
      <c r="P2890" s="11">
        <f ca="1">IFERROR(__xludf.DUMMYFUNCTION("COUNTA(SPLIT(Q2890,"" ""))"),185)</f>
        <v>185</v>
      </c>
      <c r="Q2890" s="11">
        <v>5</v>
      </c>
      <c r="R2890" s="11">
        <f ca="1">IFERROR(__xludf.DUMMYFUNCTION("COUNTA(SPLIT($Q2890,CHAR(10),FALSE))"),1)</f>
        <v>1</v>
      </c>
      <c r="S2890" s="2">
        <v>-0.25621129999999998</v>
      </c>
      <c r="T2890" s="2">
        <v>0.491396157</v>
      </c>
      <c r="U2890" s="2">
        <v>67.08</v>
      </c>
      <c r="V2890" s="2">
        <v>11.65</v>
      </c>
      <c r="W2890" s="2">
        <v>13.71</v>
      </c>
      <c r="X2890" s="2">
        <v>9</v>
      </c>
      <c r="Y2890" s="2">
        <v>6.79</v>
      </c>
      <c r="Z2890" s="2">
        <v>0.17246</v>
      </c>
      <c r="AA2890" s="2">
        <v>0.17829</v>
      </c>
      <c r="AB2890" s="2">
        <v>19.991356490000001</v>
      </c>
    </row>
    <row r="2891" spans="1:28" x14ac:dyDescent="0.2">
      <c r="A2891" s="17">
        <v>5164</v>
      </c>
      <c r="B2891" s="5" t="s">
        <v>9667</v>
      </c>
      <c r="C2891" s="5" t="s">
        <v>9668</v>
      </c>
      <c r="D2891" s="5" t="s">
        <v>9532</v>
      </c>
      <c r="E2891" s="5" t="s">
        <v>9669</v>
      </c>
      <c r="F2891" s="10">
        <v>1882</v>
      </c>
      <c r="G2891" s="10" t="s">
        <v>68</v>
      </c>
      <c r="H2891" s="10"/>
      <c r="I2891" s="10">
        <v>1300</v>
      </c>
      <c r="J2891" s="10" t="s">
        <v>17</v>
      </c>
      <c r="K2891" s="10"/>
      <c r="L2891" s="10" t="s">
        <v>18</v>
      </c>
      <c r="M2891" s="11">
        <v>1</v>
      </c>
      <c r="N2891" s="10">
        <v>1</v>
      </c>
      <c r="O2891" s="12" t="s">
        <v>9670</v>
      </c>
      <c r="P2891" s="11">
        <f ca="1">IFERROR(__xludf.DUMMYFUNCTION("COUNTA(SPLIT(Q2891,"" ""))"),177)</f>
        <v>177</v>
      </c>
      <c r="Q2891" s="11">
        <v>6</v>
      </c>
      <c r="R2891" s="11">
        <f ca="1">IFERROR(__xludf.DUMMYFUNCTION("COUNTA(SPLIT($Q2891,CHAR(10),FALSE))"),1)</f>
        <v>1</v>
      </c>
      <c r="S2891" s="2">
        <v>-1.322756029</v>
      </c>
      <c r="T2891" s="2">
        <v>0.46276640200000002</v>
      </c>
      <c r="U2891" s="2">
        <v>26.62</v>
      </c>
      <c r="V2891" s="2">
        <v>20.48</v>
      </c>
      <c r="W2891" s="2">
        <v>23.19</v>
      </c>
      <c r="X2891" s="2">
        <v>17</v>
      </c>
      <c r="Y2891" s="2">
        <v>11.38</v>
      </c>
      <c r="Z2891" s="2">
        <v>0.27316000000000001</v>
      </c>
      <c r="AA2891" s="2">
        <v>0.28248000000000001</v>
      </c>
      <c r="AB2891" s="2">
        <v>3.5247753940000002</v>
      </c>
    </row>
    <row r="2892" spans="1:28" x14ac:dyDescent="0.2">
      <c r="A2892" s="17">
        <v>5165</v>
      </c>
      <c r="B2892" s="5" t="s">
        <v>9671</v>
      </c>
      <c r="C2892" s="5" t="s">
        <v>9672</v>
      </c>
      <c r="D2892" s="5" t="s">
        <v>9569</v>
      </c>
      <c r="E2892" s="5" t="s">
        <v>9570</v>
      </c>
      <c r="F2892" s="10">
        <v>1882</v>
      </c>
      <c r="G2892" s="10" t="s">
        <v>68</v>
      </c>
      <c r="H2892" s="10"/>
      <c r="I2892" s="10">
        <v>1300</v>
      </c>
      <c r="J2892" s="10" t="s">
        <v>17</v>
      </c>
      <c r="K2892" s="10"/>
      <c r="L2892" s="10" t="s">
        <v>18</v>
      </c>
      <c r="M2892" s="11">
        <v>1</v>
      </c>
      <c r="N2892" s="10">
        <v>1</v>
      </c>
      <c r="O2892" s="12" t="s">
        <v>9673</v>
      </c>
      <c r="P2892" s="11">
        <f ca="1">IFERROR(__xludf.DUMMYFUNCTION("COUNTA(SPLIT(Q2892,"" ""))"),192)</f>
        <v>192</v>
      </c>
      <c r="Q2892" s="11">
        <v>7</v>
      </c>
      <c r="R2892" s="11">
        <f ca="1">IFERROR(__xludf.DUMMYFUNCTION("COUNTA(SPLIT($Q2892,CHAR(10),FALSE))"),1)</f>
        <v>1</v>
      </c>
      <c r="S2892" s="2">
        <v>-2.8154306189999998</v>
      </c>
      <c r="T2892" s="2">
        <v>0.55171520399999996</v>
      </c>
      <c r="U2892" s="2">
        <v>49.89</v>
      </c>
      <c r="V2892" s="2">
        <v>13.11</v>
      </c>
      <c r="W2892" s="2">
        <v>13.79</v>
      </c>
      <c r="X2892" s="2">
        <v>14</v>
      </c>
      <c r="Y2892" s="2">
        <v>8.94</v>
      </c>
      <c r="Z2892" s="2">
        <v>0.32523999999999997</v>
      </c>
      <c r="AA2892" s="2">
        <v>0.30682999999999999</v>
      </c>
      <c r="AB2892" s="2">
        <v>11.32213825</v>
      </c>
    </row>
    <row r="2893" spans="1:28" x14ac:dyDescent="0.2">
      <c r="A2893" s="17">
        <v>5167</v>
      </c>
      <c r="B2893" s="5" t="s">
        <v>9674</v>
      </c>
      <c r="C2893" s="5" t="s">
        <v>9675</v>
      </c>
      <c r="D2893" s="5" t="s">
        <v>9403</v>
      </c>
      <c r="E2893" s="5" t="s">
        <v>9676</v>
      </c>
      <c r="F2893" s="10">
        <v>1882</v>
      </c>
      <c r="G2893" s="10" t="s">
        <v>68</v>
      </c>
      <c r="H2893" s="10"/>
      <c r="I2893" s="10">
        <v>1300</v>
      </c>
      <c r="J2893" s="10" t="s">
        <v>17</v>
      </c>
      <c r="K2893" s="10"/>
      <c r="L2893" s="10" t="s">
        <v>18</v>
      </c>
      <c r="M2893" s="11">
        <v>1</v>
      </c>
      <c r="N2893" s="10">
        <v>1</v>
      </c>
      <c r="O2893" s="12" t="s">
        <v>9677</v>
      </c>
      <c r="P2893" s="11">
        <f ca="1">IFERROR(__xludf.DUMMYFUNCTION("COUNTA(SPLIT(Q2893,"" ""))"),175)</f>
        <v>175</v>
      </c>
      <c r="Q2893" s="11">
        <v>6</v>
      </c>
      <c r="R2893" s="11">
        <f ca="1">IFERROR(__xludf.DUMMYFUNCTION("COUNTA(SPLIT($Q2893,CHAR(10),FALSE))"),1)</f>
        <v>1</v>
      </c>
      <c r="S2893" s="2">
        <v>-2.3994098899999998</v>
      </c>
      <c r="T2893" s="2">
        <v>0.50078441100000004</v>
      </c>
      <c r="U2893" s="2">
        <v>38</v>
      </c>
      <c r="V2893" s="2">
        <v>15.2</v>
      </c>
      <c r="W2893" s="2">
        <v>16.87</v>
      </c>
      <c r="X2893" s="2">
        <v>16</v>
      </c>
      <c r="Y2893" s="2">
        <v>8.51</v>
      </c>
      <c r="Z2893" s="2">
        <v>0.26721</v>
      </c>
      <c r="AA2893" s="2">
        <v>0.27678999999999998</v>
      </c>
      <c r="AB2893" s="2">
        <v>7.6485407719999996</v>
      </c>
    </row>
    <row r="2894" spans="1:28" x14ac:dyDescent="0.2">
      <c r="A2894" s="17">
        <v>5168</v>
      </c>
      <c r="B2894" s="5" t="s">
        <v>9678</v>
      </c>
      <c r="C2894" s="5" t="s">
        <v>9679</v>
      </c>
      <c r="D2894" s="5" t="s">
        <v>9399</v>
      </c>
      <c r="E2894" s="5" t="s">
        <v>9680</v>
      </c>
      <c r="F2894" s="10">
        <v>1882</v>
      </c>
      <c r="G2894" s="10" t="s">
        <v>68</v>
      </c>
      <c r="H2894" s="10"/>
      <c r="I2894" s="10">
        <v>1300</v>
      </c>
      <c r="J2894" s="10" t="s">
        <v>51</v>
      </c>
      <c r="K2894" s="10"/>
      <c r="L2894" s="10" t="s">
        <v>18</v>
      </c>
      <c r="M2894" s="11">
        <v>1</v>
      </c>
      <c r="N2894" s="10">
        <v>1</v>
      </c>
      <c r="O2894" s="12" t="s">
        <v>9681</v>
      </c>
      <c r="P2894" s="11">
        <f ca="1">IFERROR(__xludf.DUMMYFUNCTION("COUNTA(SPLIT(Q2894,"" ""))"),161)</f>
        <v>161</v>
      </c>
      <c r="Q2894" s="11">
        <v>4</v>
      </c>
      <c r="R2894" s="11">
        <f ca="1">IFERROR(__xludf.DUMMYFUNCTION("COUNTA(SPLIT($Q2894,CHAR(10),FALSE))"),1)</f>
        <v>1</v>
      </c>
      <c r="S2894" s="2">
        <v>-3.1442408569999998</v>
      </c>
      <c r="T2894" s="2">
        <v>0.57298183999999996</v>
      </c>
      <c r="U2894" s="2">
        <v>52.79</v>
      </c>
      <c r="V2894" s="2">
        <v>13.94</v>
      </c>
      <c r="W2894" s="2">
        <v>15.79</v>
      </c>
      <c r="X2894" s="2">
        <v>13</v>
      </c>
      <c r="Y2894" s="2">
        <v>9.73</v>
      </c>
      <c r="Z2894" s="2">
        <v>0.24632000000000001</v>
      </c>
      <c r="AA2894" s="2">
        <v>0.24632000000000001</v>
      </c>
      <c r="AB2894" s="2">
        <v>10.18234971</v>
      </c>
    </row>
    <row r="2895" spans="1:28" x14ac:dyDescent="0.2">
      <c r="A2895" s="17">
        <v>5169</v>
      </c>
      <c r="B2895" s="5" t="s">
        <v>9682</v>
      </c>
      <c r="C2895" s="5" t="s">
        <v>9683</v>
      </c>
      <c r="D2895" s="5" t="s">
        <v>9477</v>
      </c>
      <c r="E2895" s="5" t="s">
        <v>9684</v>
      </c>
      <c r="F2895" s="10">
        <v>1882</v>
      </c>
      <c r="G2895" s="10" t="s">
        <v>68</v>
      </c>
      <c r="H2895" s="10"/>
      <c r="I2895" s="10">
        <v>1100</v>
      </c>
      <c r="J2895" s="10" t="s">
        <v>17</v>
      </c>
      <c r="K2895" s="10"/>
      <c r="L2895" s="10" t="s">
        <v>18</v>
      </c>
      <c r="M2895" s="11">
        <v>1</v>
      </c>
      <c r="N2895" s="10">
        <v>1</v>
      </c>
      <c r="O2895" s="12" t="s">
        <v>9685</v>
      </c>
      <c r="P2895" s="11">
        <f ca="1">IFERROR(__xludf.DUMMYFUNCTION("COUNTA(SPLIT(Q2895,"" ""))"),193)</f>
        <v>193</v>
      </c>
      <c r="Q2895" s="11">
        <v>9</v>
      </c>
      <c r="R2895" s="11">
        <f ca="1">IFERROR(__xludf.DUMMYFUNCTION("COUNTA(SPLIT($Q2895,CHAR(10),FALSE))"),2)</f>
        <v>2</v>
      </c>
      <c r="S2895" s="2">
        <v>-2.3192275439999999</v>
      </c>
      <c r="T2895" s="2">
        <v>0.51685661500000002</v>
      </c>
      <c r="U2895" s="2">
        <v>48.62</v>
      </c>
      <c r="V2895" s="2">
        <v>11.86</v>
      </c>
      <c r="W2895" s="2">
        <v>11.84</v>
      </c>
      <c r="X2895" s="2">
        <v>14</v>
      </c>
      <c r="Y2895" s="2">
        <v>8.76</v>
      </c>
      <c r="Z2895" s="2">
        <v>0.17496</v>
      </c>
      <c r="AA2895" s="2">
        <v>0.15382999999999999</v>
      </c>
      <c r="AB2895" s="2">
        <v>13.466810410000001</v>
      </c>
    </row>
    <row r="2896" spans="1:28" x14ac:dyDescent="0.2">
      <c r="A2896" s="17">
        <v>5170</v>
      </c>
      <c r="B2896" s="5" t="s">
        <v>9686</v>
      </c>
      <c r="C2896" s="5" t="s">
        <v>9687</v>
      </c>
      <c r="D2896" s="5" t="s">
        <v>9413</v>
      </c>
      <c r="E2896" s="5" t="s">
        <v>9688</v>
      </c>
      <c r="F2896" s="10">
        <v>1882</v>
      </c>
      <c r="G2896" s="10" t="s">
        <v>68</v>
      </c>
      <c r="H2896" s="10"/>
      <c r="I2896" s="10">
        <v>1300</v>
      </c>
      <c r="J2896" s="10" t="s">
        <v>17</v>
      </c>
      <c r="K2896" s="10"/>
      <c r="L2896" s="10" t="s">
        <v>18</v>
      </c>
      <c r="M2896" s="11">
        <v>1</v>
      </c>
      <c r="N2896" s="10">
        <v>1</v>
      </c>
      <c r="O2896" s="12" t="s">
        <v>9689</v>
      </c>
      <c r="P2896" s="11">
        <f ca="1">IFERROR(__xludf.DUMMYFUNCTION("COUNTA(SPLIT(Q2896,"" ""))"),178)</f>
        <v>178</v>
      </c>
      <c r="Q2896" s="11">
        <v>7</v>
      </c>
      <c r="R2896" s="11">
        <f ca="1">IFERROR(__xludf.DUMMYFUNCTION("COUNTA(SPLIT($Q2896,CHAR(10),FALSE))"),2)</f>
        <v>2</v>
      </c>
      <c r="S2896" s="2">
        <v>-1.8031286580000001</v>
      </c>
      <c r="T2896" s="2">
        <v>0.48147938800000001</v>
      </c>
      <c r="U2896" s="2">
        <v>41.6</v>
      </c>
      <c r="V2896" s="2">
        <v>14.95</v>
      </c>
      <c r="W2896" s="2">
        <v>16.100000000000001</v>
      </c>
      <c r="X2896" s="2">
        <v>16</v>
      </c>
      <c r="Y2896" s="2">
        <v>9.15</v>
      </c>
      <c r="Z2896" s="2">
        <v>0.29537999999999998</v>
      </c>
      <c r="AA2896" s="2">
        <v>0.29107</v>
      </c>
      <c r="AB2896" s="2">
        <v>11.066585509999999</v>
      </c>
    </row>
    <row r="2897" spans="1:28" x14ac:dyDescent="0.2">
      <c r="A2897" s="17">
        <v>5173</v>
      </c>
      <c r="B2897" s="5" t="s">
        <v>9690</v>
      </c>
      <c r="C2897" s="5" t="s">
        <v>9691</v>
      </c>
      <c r="D2897" s="5" t="s">
        <v>9258</v>
      </c>
      <c r="E2897" s="5" t="s">
        <v>9692</v>
      </c>
      <c r="F2897" s="10">
        <v>1882</v>
      </c>
      <c r="G2897" s="10" t="s">
        <v>68</v>
      </c>
      <c r="H2897" s="10"/>
      <c r="I2897" s="10">
        <v>1700</v>
      </c>
      <c r="J2897" s="10" t="s">
        <v>17</v>
      </c>
      <c r="K2897" s="10"/>
      <c r="L2897" s="10" t="s">
        <v>18</v>
      </c>
      <c r="M2897" s="11">
        <v>1</v>
      </c>
      <c r="N2897" s="10">
        <v>1</v>
      </c>
      <c r="O2897" s="12" t="s">
        <v>9693</v>
      </c>
      <c r="P2897" s="11">
        <f ca="1">IFERROR(__xludf.DUMMYFUNCTION("COUNTA(SPLIT(Q2897,"" ""))"),169)</f>
        <v>169</v>
      </c>
      <c r="Q2897" s="11">
        <v>4</v>
      </c>
      <c r="R2897" s="11">
        <f ca="1">IFERROR(__xludf.DUMMYFUNCTION("COUNTA(SPLIT($Q2897,CHAR(10),FALSE))"),2)</f>
        <v>2</v>
      </c>
      <c r="S2897" s="2">
        <v>-1.82895049</v>
      </c>
      <c r="T2897" s="2">
        <v>0.48416340800000002</v>
      </c>
      <c r="U2897" s="2">
        <v>35.799999999999997</v>
      </c>
      <c r="V2897" s="2">
        <v>18.82</v>
      </c>
      <c r="W2897" s="2">
        <v>22.07</v>
      </c>
      <c r="X2897" s="2">
        <v>17</v>
      </c>
      <c r="Y2897" s="2">
        <v>10.199999999999999</v>
      </c>
      <c r="Z2897" s="2">
        <v>0.32901999999999998</v>
      </c>
      <c r="AA2897" s="2">
        <v>0.34384999999999999</v>
      </c>
      <c r="AB2897" s="2">
        <v>7.3703597360000002</v>
      </c>
    </row>
    <row r="2898" spans="1:28" x14ac:dyDescent="0.2">
      <c r="A2898" s="17">
        <v>5174</v>
      </c>
      <c r="B2898" s="5" t="s">
        <v>9694</v>
      </c>
      <c r="C2898" s="5" t="s">
        <v>9695</v>
      </c>
      <c r="D2898" s="5" t="s">
        <v>9532</v>
      </c>
      <c r="E2898" s="5" t="s">
        <v>9696</v>
      </c>
      <c r="F2898" s="10">
        <v>1882</v>
      </c>
      <c r="G2898" s="10" t="s">
        <v>68</v>
      </c>
      <c r="H2898" s="10"/>
      <c r="I2898" s="10">
        <v>700</v>
      </c>
      <c r="J2898" s="10" t="s">
        <v>17</v>
      </c>
      <c r="K2898" s="10"/>
      <c r="L2898" s="10" t="s">
        <v>18</v>
      </c>
      <c r="M2898" s="11">
        <v>1</v>
      </c>
      <c r="N2898" s="10">
        <v>1</v>
      </c>
      <c r="O2898" s="12" t="s">
        <v>9697</v>
      </c>
      <c r="P2898" s="11">
        <f ca="1">IFERROR(__xludf.DUMMYFUNCTION("COUNTA(SPLIT(Q2898,"" ""))"),196)</f>
        <v>196</v>
      </c>
      <c r="Q2898" s="11">
        <v>11</v>
      </c>
      <c r="R2898" s="11">
        <f ca="1">IFERROR(__xludf.DUMMYFUNCTION("COUNTA(SPLIT($Q2898,CHAR(10),FALSE))"),1)</f>
        <v>1</v>
      </c>
      <c r="S2898" s="2">
        <v>-2.7806442630000001</v>
      </c>
      <c r="T2898" s="2">
        <v>0.57959427699999999</v>
      </c>
      <c r="U2898" s="2">
        <v>84.32</v>
      </c>
      <c r="V2898" s="2">
        <v>6.01</v>
      </c>
      <c r="W2898" s="2">
        <v>5.74</v>
      </c>
      <c r="X2898" s="2">
        <v>7</v>
      </c>
      <c r="Y2898" s="2">
        <v>6.28</v>
      </c>
      <c r="Z2898" s="2">
        <v>0.1474</v>
      </c>
      <c r="AA2898" s="2">
        <v>0.14111000000000001</v>
      </c>
      <c r="AB2898" s="2">
        <v>19.358012540000001</v>
      </c>
    </row>
    <row r="2899" spans="1:28" x14ac:dyDescent="0.2">
      <c r="A2899" s="17">
        <v>5175</v>
      </c>
      <c r="B2899" s="5" t="s">
        <v>9698</v>
      </c>
      <c r="C2899" s="5" t="s">
        <v>9699</v>
      </c>
      <c r="D2899" s="5" t="s">
        <v>9545</v>
      </c>
      <c r="E2899" s="5" t="s">
        <v>9546</v>
      </c>
      <c r="F2899" s="10">
        <v>1882</v>
      </c>
      <c r="G2899" s="10" t="s">
        <v>68</v>
      </c>
      <c r="H2899" s="10"/>
      <c r="I2899" s="10">
        <v>1300</v>
      </c>
      <c r="J2899" s="10" t="s">
        <v>17</v>
      </c>
      <c r="K2899" s="10"/>
      <c r="L2899" s="10" t="s">
        <v>18</v>
      </c>
      <c r="M2899" s="11">
        <v>1</v>
      </c>
      <c r="N2899" s="10">
        <v>1</v>
      </c>
      <c r="O2899" s="12" t="s">
        <v>9700</v>
      </c>
      <c r="P2899" s="11">
        <f ca="1">IFERROR(__xludf.DUMMYFUNCTION("COUNTA(SPLIT(Q2899,"" ""))"),173)</f>
        <v>173</v>
      </c>
      <c r="Q2899" s="11">
        <v>6</v>
      </c>
      <c r="R2899" s="11">
        <f ca="1">IFERROR(__xludf.DUMMYFUNCTION("COUNTA(SPLIT($Q2899,CHAR(10),FALSE))"),1)</f>
        <v>1</v>
      </c>
      <c r="S2899" s="2">
        <v>-3.1939612899999998</v>
      </c>
      <c r="T2899" s="2">
        <v>0.55233172399999997</v>
      </c>
      <c r="U2899" s="2">
        <v>41.75</v>
      </c>
      <c r="V2899" s="2">
        <v>14.64</v>
      </c>
      <c r="W2899" s="2">
        <v>16.57</v>
      </c>
      <c r="X2899" s="2">
        <v>14</v>
      </c>
      <c r="Y2899" s="2">
        <v>9.98</v>
      </c>
      <c r="Z2899" s="2">
        <v>0.34229999999999999</v>
      </c>
      <c r="AA2899" s="2">
        <v>0.34914000000000001</v>
      </c>
      <c r="AB2899" s="2">
        <v>-0.119925898</v>
      </c>
    </row>
    <row r="2900" spans="1:28" x14ac:dyDescent="0.2">
      <c r="A2900" s="17">
        <v>5177</v>
      </c>
      <c r="B2900" s="5" t="s">
        <v>9701</v>
      </c>
      <c r="C2900" s="5" t="s">
        <v>9702</v>
      </c>
      <c r="D2900" s="5" t="s">
        <v>9413</v>
      </c>
      <c r="E2900" s="5" t="s">
        <v>9703</v>
      </c>
      <c r="F2900" s="10">
        <v>1882</v>
      </c>
      <c r="G2900" s="10" t="s">
        <v>68</v>
      </c>
      <c r="H2900" s="10"/>
      <c r="I2900" s="10">
        <v>1500</v>
      </c>
      <c r="J2900" s="10" t="s">
        <v>51</v>
      </c>
      <c r="K2900" s="10"/>
      <c r="L2900" s="10" t="s">
        <v>18</v>
      </c>
      <c r="M2900" s="11">
        <v>1</v>
      </c>
      <c r="N2900" s="10">
        <v>1</v>
      </c>
      <c r="O2900" s="12" t="s">
        <v>9704</v>
      </c>
      <c r="P2900" s="11">
        <f ca="1">IFERROR(__xludf.DUMMYFUNCTION("COUNTA(SPLIT(Q2900,"" ""))"),198)</f>
        <v>198</v>
      </c>
      <c r="Q2900" s="11">
        <v>5</v>
      </c>
      <c r="R2900" s="11">
        <f ca="1">IFERROR(__xludf.DUMMYFUNCTION("COUNTA(SPLIT($Q2900,CHAR(10),FALSE))"),2)</f>
        <v>2</v>
      </c>
      <c r="S2900" s="2">
        <v>-1.8525861290000001</v>
      </c>
      <c r="T2900" s="2">
        <v>0.50701405499999996</v>
      </c>
      <c r="U2900" s="2">
        <v>43.54</v>
      </c>
      <c r="V2900" s="2">
        <v>17.22</v>
      </c>
      <c r="W2900" s="2">
        <v>19.52</v>
      </c>
      <c r="X2900" s="2">
        <v>14</v>
      </c>
      <c r="Y2900" s="2">
        <v>8.92</v>
      </c>
      <c r="Z2900" s="2">
        <v>0.25477</v>
      </c>
      <c r="AA2900" s="2">
        <v>0.22458</v>
      </c>
      <c r="AB2900" s="2">
        <v>17.82203784</v>
      </c>
    </row>
    <row r="2901" spans="1:28" x14ac:dyDescent="0.2">
      <c r="A2901" s="17">
        <v>5178</v>
      </c>
      <c r="B2901" s="5" t="s">
        <v>9705</v>
      </c>
      <c r="C2901" s="5" t="s">
        <v>9706</v>
      </c>
      <c r="D2901" s="5" t="s">
        <v>9413</v>
      </c>
      <c r="E2901" s="5" t="s">
        <v>9707</v>
      </c>
      <c r="F2901" s="10">
        <v>1882</v>
      </c>
      <c r="G2901" s="10" t="s">
        <v>68</v>
      </c>
      <c r="H2901" s="10"/>
      <c r="I2901" s="10">
        <v>1500</v>
      </c>
      <c r="J2901" s="10" t="s">
        <v>51</v>
      </c>
      <c r="K2901" s="10"/>
      <c r="L2901" s="10" t="s">
        <v>18</v>
      </c>
      <c r="M2901" s="11">
        <v>1</v>
      </c>
      <c r="N2901" s="10">
        <v>1</v>
      </c>
      <c r="O2901" s="12" t="s">
        <v>9708</v>
      </c>
      <c r="P2901" s="11">
        <f ca="1">IFERROR(__xludf.DUMMYFUNCTION("COUNTA(SPLIT(Q2901,"" ""))"),189)</f>
        <v>189</v>
      </c>
      <c r="Q2901" s="11">
        <v>6</v>
      </c>
      <c r="R2901" s="11">
        <f ca="1">IFERROR(__xludf.DUMMYFUNCTION("COUNTA(SPLIT($Q2901,CHAR(10),FALSE))"),1)</f>
        <v>1</v>
      </c>
      <c r="S2901" s="2">
        <v>-2.569359049</v>
      </c>
      <c r="T2901" s="2">
        <v>0.55169510600000005</v>
      </c>
      <c r="U2901" s="2">
        <v>39.68</v>
      </c>
      <c r="V2901" s="2">
        <v>15.55</v>
      </c>
      <c r="W2901" s="2">
        <v>16.84</v>
      </c>
      <c r="X2901" s="2">
        <v>16</v>
      </c>
      <c r="Y2901" s="2">
        <v>9.2100000000000009</v>
      </c>
      <c r="Z2901" s="2">
        <v>0.41909000000000002</v>
      </c>
      <c r="AA2901" s="2">
        <v>0.42571999999999999</v>
      </c>
      <c r="AB2901" s="2">
        <v>5.7007394070000004</v>
      </c>
    </row>
    <row r="2902" spans="1:28" x14ac:dyDescent="0.2">
      <c r="A2902" s="17">
        <v>5179</v>
      </c>
      <c r="B2902" s="5" t="s">
        <v>9709</v>
      </c>
      <c r="C2902" s="5" t="s">
        <v>9710</v>
      </c>
      <c r="D2902" s="5" t="s">
        <v>9545</v>
      </c>
      <c r="E2902" s="5" t="s">
        <v>9546</v>
      </c>
      <c r="F2902" s="10">
        <v>1882</v>
      </c>
      <c r="G2902" s="10" t="s">
        <v>68</v>
      </c>
      <c r="H2902" s="10"/>
      <c r="I2902" s="10">
        <v>1300</v>
      </c>
      <c r="J2902" s="10" t="s">
        <v>17</v>
      </c>
      <c r="K2902" s="10"/>
      <c r="L2902" s="10" t="s">
        <v>18</v>
      </c>
      <c r="M2902" s="11">
        <v>1</v>
      </c>
      <c r="N2902" s="10">
        <v>1</v>
      </c>
      <c r="O2902" s="12" t="s">
        <v>9711</v>
      </c>
      <c r="P2902" s="11">
        <f ca="1">IFERROR(__xludf.DUMMYFUNCTION("COUNTA(SPLIT(Q2902,"" ""))"),151)</f>
        <v>151</v>
      </c>
      <c r="Q2902" s="11">
        <v>6</v>
      </c>
      <c r="R2902" s="11">
        <f ca="1">IFERROR(__xludf.DUMMYFUNCTION("COUNTA(SPLIT($Q2902,CHAR(10),FALSE))"),2)</f>
        <v>2</v>
      </c>
      <c r="S2902" s="2">
        <v>-1.0532835519999999</v>
      </c>
      <c r="T2902" s="2">
        <v>0.476025578</v>
      </c>
      <c r="U2902" s="2">
        <v>56.08</v>
      </c>
      <c r="V2902" s="2">
        <v>11.81</v>
      </c>
      <c r="W2902" s="2">
        <v>12.2</v>
      </c>
      <c r="X2902" s="2">
        <v>13</v>
      </c>
      <c r="Y2902" s="2">
        <v>8.6999999999999993</v>
      </c>
      <c r="Z2902" s="2">
        <v>0.22367000000000001</v>
      </c>
      <c r="AA2902" s="2">
        <v>0.25111</v>
      </c>
      <c r="AB2902" s="2">
        <v>4.7184509209999996</v>
      </c>
    </row>
    <row r="2903" spans="1:28" x14ac:dyDescent="0.2">
      <c r="A2903" s="17">
        <v>5180</v>
      </c>
      <c r="B2903" s="5" t="s">
        <v>9712</v>
      </c>
      <c r="C2903" s="5" t="s">
        <v>9713</v>
      </c>
      <c r="D2903" s="5" t="s">
        <v>9413</v>
      </c>
      <c r="E2903" s="5" t="s">
        <v>9714</v>
      </c>
      <c r="F2903" s="10">
        <v>1882</v>
      </c>
      <c r="G2903" s="10" t="s">
        <v>68</v>
      </c>
      <c r="H2903" s="10"/>
      <c r="I2903" s="10">
        <v>900</v>
      </c>
      <c r="J2903" s="10" t="s">
        <v>17</v>
      </c>
      <c r="K2903" s="10"/>
      <c r="L2903" s="10" t="s">
        <v>18</v>
      </c>
      <c r="M2903" s="11">
        <v>1</v>
      </c>
      <c r="N2903" s="10">
        <v>1</v>
      </c>
      <c r="O2903" s="12" t="s">
        <v>9715</v>
      </c>
      <c r="P2903" s="11">
        <f ca="1">IFERROR(__xludf.DUMMYFUNCTION("COUNTA(SPLIT(Q2903,"" ""))"),191)</f>
        <v>191</v>
      </c>
      <c r="Q2903" s="11">
        <v>10</v>
      </c>
      <c r="R2903" s="11">
        <f ca="1">IFERROR(__xludf.DUMMYFUNCTION("COUNTA(SPLIT($Q2903,CHAR(10),FALSE))"),5)</f>
        <v>5</v>
      </c>
      <c r="S2903" s="2">
        <v>-2.5742923069999999</v>
      </c>
      <c r="T2903" s="2">
        <v>0.51310602299999997</v>
      </c>
      <c r="U2903" s="2">
        <v>66.08</v>
      </c>
      <c r="V2903" s="2">
        <v>8.91</v>
      </c>
      <c r="W2903" s="2">
        <v>9.27</v>
      </c>
      <c r="X2903" s="2">
        <v>11</v>
      </c>
      <c r="Y2903" s="2">
        <v>7.43</v>
      </c>
      <c r="Z2903" s="2">
        <v>0.25725999999999999</v>
      </c>
      <c r="AA2903" s="2">
        <v>0.25183</v>
      </c>
      <c r="AB2903" s="2">
        <v>16.842133010000001</v>
      </c>
    </row>
    <row r="2904" spans="1:28" x14ac:dyDescent="0.2">
      <c r="A2904" s="17">
        <v>5181</v>
      </c>
      <c r="B2904" s="5" t="s">
        <v>685</v>
      </c>
      <c r="C2904" s="5" t="s">
        <v>9716</v>
      </c>
      <c r="D2904" s="5" t="s">
        <v>9569</v>
      </c>
      <c r="E2904" s="5" t="s">
        <v>9570</v>
      </c>
      <c r="F2904" s="10">
        <v>1882</v>
      </c>
      <c r="G2904" s="10" t="s">
        <v>68</v>
      </c>
      <c r="H2904" s="10"/>
      <c r="I2904" s="10">
        <v>1300</v>
      </c>
      <c r="J2904" s="10" t="s">
        <v>17</v>
      </c>
      <c r="K2904" s="10"/>
      <c r="L2904" s="10" t="s">
        <v>22</v>
      </c>
      <c r="M2904" s="11">
        <v>2</v>
      </c>
      <c r="N2904" s="10">
        <v>1.5</v>
      </c>
      <c r="O2904" s="12" t="s">
        <v>9717</v>
      </c>
      <c r="P2904" s="11">
        <f ca="1">IFERROR(__xludf.DUMMYFUNCTION("COUNTA(SPLIT(Q2904,"" ""))"),161)</f>
        <v>161</v>
      </c>
      <c r="Q2904" s="11">
        <v>5</v>
      </c>
      <c r="R2904" s="11">
        <f ca="1">IFERROR(__xludf.DUMMYFUNCTION("COUNTA(SPLIT($Q2904,CHAR(10),FALSE))"),2)</f>
        <v>2</v>
      </c>
      <c r="S2904" s="2">
        <v>-1.4620458890000001</v>
      </c>
      <c r="T2904" s="2">
        <v>0.51896845800000002</v>
      </c>
      <c r="U2904" s="2">
        <v>53.84</v>
      </c>
      <c r="V2904" s="2">
        <v>13.8</v>
      </c>
      <c r="W2904" s="2">
        <v>14.25</v>
      </c>
      <c r="X2904" s="2">
        <v>13</v>
      </c>
      <c r="Y2904" s="2">
        <v>8.85</v>
      </c>
      <c r="Z2904" s="2">
        <v>0.20715</v>
      </c>
      <c r="AA2904" s="2">
        <v>0.22928999999999999</v>
      </c>
      <c r="AB2904" s="2">
        <v>10.57640118</v>
      </c>
    </row>
    <row r="2905" spans="1:28" x14ac:dyDescent="0.2">
      <c r="A2905" s="17">
        <v>5182</v>
      </c>
      <c r="B2905" s="5" t="s">
        <v>685</v>
      </c>
      <c r="C2905" s="5" t="s">
        <v>9718</v>
      </c>
      <c r="D2905" s="5" t="s">
        <v>9569</v>
      </c>
      <c r="E2905" s="5" t="s">
        <v>9570</v>
      </c>
      <c r="F2905" s="10">
        <v>1882</v>
      </c>
      <c r="G2905" s="10" t="s">
        <v>68</v>
      </c>
      <c r="H2905" s="10"/>
      <c r="I2905" s="10">
        <v>1300</v>
      </c>
      <c r="J2905" s="10" t="s">
        <v>17</v>
      </c>
      <c r="K2905" s="10"/>
      <c r="L2905" s="10" t="s">
        <v>18</v>
      </c>
      <c r="M2905" s="11">
        <v>1</v>
      </c>
      <c r="N2905" s="10">
        <v>1</v>
      </c>
      <c r="O2905" s="12" t="s">
        <v>9719</v>
      </c>
      <c r="P2905" s="11">
        <f ca="1">IFERROR(__xludf.DUMMYFUNCTION("COUNTA(SPLIT(Q2905,"" ""))"),169)</f>
        <v>169</v>
      </c>
      <c r="Q2905" s="11">
        <v>7</v>
      </c>
      <c r="R2905" s="11">
        <f ca="1">IFERROR(__xludf.DUMMYFUNCTION("COUNTA(SPLIT($Q2905,CHAR(10),FALSE))"),1)</f>
        <v>1</v>
      </c>
      <c r="S2905" s="2">
        <v>-2.6216190610000001</v>
      </c>
      <c r="T2905" s="2">
        <v>0.51362279899999996</v>
      </c>
      <c r="U2905" s="2">
        <v>58.18</v>
      </c>
      <c r="V2905" s="2">
        <v>11.14</v>
      </c>
      <c r="W2905" s="2">
        <v>12.19</v>
      </c>
      <c r="X2905" s="2">
        <v>12</v>
      </c>
      <c r="Y2905" s="2">
        <v>8.2899999999999991</v>
      </c>
      <c r="Z2905" s="2">
        <v>0.2787</v>
      </c>
      <c r="AA2905" s="2">
        <v>0.29315000000000002</v>
      </c>
      <c r="AB2905" s="2">
        <v>11.39873442</v>
      </c>
    </row>
    <row r="2906" spans="1:28" x14ac:dyDescent="0.2">
      <c r="A2906" s="17">
        <v>5183</v>
      </c>
      <c r="B2906" s="5" t="s">
        <v>685</v>
      </c>
      <c r="C2906" s="5" t="s">
        <v>9720</v>
      </c>
      <c r="D2906" s="5" t="s">
        <v>9569</v>
      </c>
      <c r="E2906" s="5" t="s">
        <v>9570</v>
      </c>
      <c r="F2906" s="10">
        <v>1882</v>
      </c>
      <c r="G2906" s="10" t="s">
        <v>68</v>
      </c>
      <c r="H2906" s="10"/>
      <c r="I2906" s="10">
        <v>1100</v>
      </c>
      <c r="J2906" s="10" t="s">
        <v>17</v>
      </c>
      <c r="K2906" s="10"/>
      <c r="L2906" s="10" t="s">
        <v>18</v>
      </c>
      <c r="M2906" s="11">
        <v>1</v>
      </c>
      <c r="N2906" s="10">
        <v>1</v>
      </c>
      <c r="O2906" s="12" t="s">
        <v>9721</v>
      </c>
      <c r="P2906" s="11">
        <f ca="1">IFERROR(__xludf.DUMMYFUNCTION("COUNTA(SPLIT(Q2906,"" ""))"),156)</f>
        <v>156</v>
      </c>
      <c r="Q2906" s="11">
        <v>12</v>
      </c>
      <c r="R2906" s="11">
        <f ca="1">IFERROR(__xludf.DUMMYFUNCTION("COUNTA(SPLIT($Q2906,CHAR(10),FALSE))"),1)</f>
        <v>1</v>
      </c>
      <c r="S2906" s="2">
        <v>-1.178851866</v>
      </c>
      <c r="T2906" s="2">
        <v>0.48260335199999999</v>
      </c>
      <c r="U2906" s="2">
        <v>74.47</v>
      </c>
      <c r="V2906" s="2">
        <v>6.12</v>
      </c>
      <c r="W2906" s="2">
        <v>6.26</v>
      </c>
      <c r="X2906" s="2">
        <v>10</v>
      </c>
      <c r="Y2906" s="2">
        <v>8.81</v>
      </c>
      <c r="Z2906" s="2">
        <v>8.9330000000000007E-2</v>
      </c>
      <c r="AA2906" s="2">
        <v>0.10017</v>
      </c>
      <c r="AB2906" s="2">
        <v>8.5293071929999993</v>
      </c>
    </row>
    <row r="2907" spans="1:28" x14ac:dyDescent="0.2">
      <c r="A2907" s="17">
        <v>5184</v>
      </c>
      <c r="B2907" s="5" t="s">
        <v>685</v>
      </c>
      <c r="C2907" s="5" t="s">
        <v>9722</v>
      </c>
      <c r="D2907" s="5" t="s">
        <v>9569</v>
      </c>
      <c r="E2907" s="5" t="s">
        <v>9570</v>
      </c>
      <c r="F2907" s="10">
        <v>1882</v>
      </c>
      <c r="G2907" s="10" t="s">
        <v>68</v>
      </c>
      <c r="H2907" s="10"/>
      <c r="I2907" s="10">
        <v>1300</v>
      </c>
      <c r="J2907" s="10" t="s">
        <v>17</v>
      </c>
      <c r="K2907" s="10"/>
      <c r="L2907" s="10" t="s">
        <v>22</v>
      </c>
      <c r="M2907" s="11">
        <v>2</v>
      </c>
      <c r="N2907" s="10">
        <v>1.5</v>
      </c>
      <c r="O2907" s="12" t="s">
        <v>9723</v>
      </c>
      <c r="P2907" s="11">
        <f ca="1">IFERROR(__xludf.DUMMYFUNCTION("COUNTA(SPLIT(Q2907,"" ""))"),183)</f>
        <v>183</v>
      </c>
      <c r="Q2907" s="11">
        <v>5</v>
      </c>
      <c r="R2907" s="11">
        <f ca="1">IFERROR(__xludf.DUMMYFUNCTION("COUNTA(SPLIT($Q2907,CHAR(10),FALSE))"),1)</f>
        <v>1</v>
      </c>
      <c r="S2907" s="2">
        <v>-1.6041974269999999</v>
      </c>
      <c r="T2907" s="2">
        <v>0.47163862699999998</v>
      </c>
      <c r="U2907" s="2">
        <v>56.16</v>
      </c>
      <c r="V2907" s="2">
        <v>13.04</v>
      </c>
      <c r="W2907" s="2">
        <v>15.88</v>
      </c>
      <c r="X2907" s="2">
        <v>12</v>
      </c>
      <c r="Y2907" s="2">
        <v>9.11</v>
      </c>
      <c r="Z2907" s="2">
        <v>0.27488000000000001</v>
      </c>
      <c r="AA2907" s="2">
        <v>0.27871000000000001</v>
      </c>
      <c r="AB2907" s="2">
        <v>7.6118720890000002</v>
      </c>
    </row>
    <row r="2908" spans="1:28" x14ac:dyDescent="0.2">
      <c r="A2908" s="17">
        <v>5186</v>
      </c>
      <c r="B2908" s="5" t="s">
        <v>685</v>
      </c>
      <c r="C2908" s="5" t="s">
        <v>9724</v>
      </c>
      <c r="D2908" s="5" t="s">
        <v>9569</v>
      </c>
      <c r="E2908" s="5" t="s">
        <v>9570</v>
      </c>
      <c r="F2908" s="10">
        <v>1882</v>
      </c>
      <c r="G2908" s="10" t="s">
        <v>68</v>
      </c>
      <c r="H2908" s="10"/>
      <c r="I2908" s="10">
        <v>1300</v>
      </c>
      <c r="J2908" s="10" t="s">
        <v>17</v>
      </c>
      <c r="K2908" s="10"/>
      <c r="L2908" s="10" t="s">
        <v>18</v>
      </c>
      <c r="M2908" s="11">
        <v>1</v>
      </c>
      <c r="N2908" s="10">
        <v>1</v>
      </c>
      <c r="O2908" s="12" t="s">
        <v>9725</v>
      </c>
      <c r="P2908" s="11">
        <f ca="1">IFERROR(__xludf.DUMMYFUNCTION("COUNTA(SPLIT(Q2908,"" ""))"),197)</f>
        <v>197</v>
      </c>
      <c r="Q2908" s="11">
        <v>8</v>
      </c>
      <c r="R2908" s="11">
        <f ca="1">IFERROR(__xludf.DUMMYFUNCTION("COUNTA(SPLIT($Q2908,CHAR(10),FALSE))"),2)</f>
        <v>2</v>
      </c>
      <c r="S2908" s="2">
        <v>-2.1254284010000002</v>
      </c>
      <c r="T2908" s="2">
        <v>0.52622424599999995</v>
      </c>
      <c r="U2908" s="2">
        <v>70.62</v>
      </c>
      <c r="V2908" s="2">
        <v>9.56</v>
      </c>
      <c r="W2908" s="2">
        <v>10.14</v>
      </c>
      <c r="X2908" s="2">
        <v>10</v>
      </c>
      <c r="Y2908" s="2">
        <v>8.2100000000000009</v>
      </c>
      <c r="Z2908" s="2">
        <v>0.23757</v>
      </c>
      <c r="AA2908" s="2">
        <v>0.22062000000000001</v>
      </c>
      <c r="AB2908" s="2">
        <v>14.234270459999999</v>
      </c>
    </row>
    <row r="2909" spans="1:28" x14ac:dyDescent="0.2">
      <c r="A2909" s="17">
        <v>5187</v>
      </c>
      <c r="B2909" s="5" t="s">
        <v>685</v>
      </c>
      <c r="C2909" s="5" t="s">
        <v>9726</v>
      </c>
      <c r="D2909" s="5" t="s">
        <v>9569</v>
      </c>
      <c r="E2909" s="5" t="s">
        <v>9570</v>
      </c>
      <c r="F2909" s="10">
        <v>1882</v>
      </c>
      <c r="G2909" s="10" t="s">
        <v>68</v>
      </c>
      <c r="H2909" s="10"/>
      <c r="I2909" s="10">
        <v>1300</v>
      </c>
      <c r="J2909" s="10" t="s">
        <v>17</v>
      </c>
      <c r="K2909" s="10"/>
      <c r="L2909" s="10" t="s">
        <v>18</v>
      </c>
      <c r="M2909" s="11">
        <v>1</v>
      </c>
      <c r="N2909" s="10">
        <v>1</v>
      </c>
      <c r="O2909" s="12" t="s">
        <v>9727</v>
      </c>
      <c r="P2909" s="11">
        <f ca="1">IFERROR(__xludf.DUMMYFUNCTION("COUNTA(SPLIT(Q2909,"" ""))"),171)</f>
        <v>171</v>
      </c>
      <c r="Q2909" s="11">
        <v>7</v>
      </c>
      <c r="R2909" s="11">
        <f ca="1">IFERROR(__xludf.DUMMYFUNCTION("COUNTA(SPLIT($Q2909,CHAR(10),FALSE))"),1)</f>
        <v>1</v>
      </c>
      <c r="S2909" s="2">
        <v>-2.8937571229999999</v>
      </c>
      <c r="T2909" s="2">
        <v>0.581626058</v>
      </c>
      <c r="U2909" s="2">
        <v>70.959999999999994</v>
      </c>
      <c r="V2909" s="2">
        <v>10.52</v>
      </c>
      <c r="W2909" s="2">
        <v>11.89</v>
      </c>
      <c r="X2909" s="2">
        <v>8</v>
      </c>
      <c r="Y2909" s="2">
        <v>7.62</v>
      </c>
      <c r="Z2909" s="2">
        <v>0.26411000000000001</v>
      </c>
      <c r="AA2909" s="2">
        <v>0.27611000000000002</v>
      </c>
      <c r="AB2909" s="2">
        <v>4.6559051570000003</v>
      </c>
    </row>
    <row r="2910" spans="1:28" x14ac:dyDescent="0.2">
      <c r="A2910" s="17">
        <v>5188</v>
      </c>
      <c r="B2910" s="5" t="s">
        <v>685</v>
      </c>
      <c r="C2910" s="5" t="s">
        <v>9728</v>
      </c>
      <c r="D2910" s="5" t="s">
        <v>9569</v>
      </c>
      <c r="E2910" s="5" t="s">
        <v>9570</v>
      </c>
      <c r="F2910" s="10">
        <v>1882</v>
      </c>
      <c r="G2910" s="10" t="s">
        <v>68</v>
      </c>
      <c r="H2910" s="10"/>
      <c r="I2910" s="10">
        <v>1300</v>
      </c>
      <c r="J2910" s="10" t="s">
        <v>17</v>
      </c>
      <c r="K2910" s="10"/>
      <c r="L2910" s="10" t="s">
        <v>18</v>
      </c>
      <c r="M2910" s="11">
        <v>1</v>
      </c>
      <c r="N2910" s="10">
        <v>1</v>
      </c>
      <c r="O2910" s="12" t="s">
        <v>9729</v>
      </c>
      <c r="P2910" s="11">
        <f ca="1">IFERROR(__xludf.DUMMYFUNCTION("COUNTA(SPLIT(Q2910,"" ""))"),182)</f>
        <v>182</v>
      </c>
      <c r="Q2910" s="11">
        <v>7</v>
      </c>
      <c r="R2910" s="11">
        <f ca="1">IFERROR(__xludf.DUMMYFUNCTION("COUNTA(SPLIT($Q2910,CHAR(10),FALSE))"),2)</f>
        <v>2</v>
      </c>
      <c r="S2910" s="2">
        <v>-2.3281704699999999</v>
      </c>
      <c r="T2910" s="2">
        <v>0.48243278699999997</v>
      </c>
      <c r="U2910" s="2">
        <v>50.4</v>
      </c>
      <c r="V2910" s="2">
        <v>12.72</v>
      </c>
      <c r="W2910" s="2">
        <v>13.07</v>
      </c>
      <c r="X2910" s="2">
        <v>13</v>
      </c>
      <c r="Y2910" s="2">
        <v>8.99</v>
      </c>
      <c r="Z2910" s="2">
        <v>0.27843000000000001</v>
      </c>
      <c r="AA2910" s="2">
        <v>0.28955999999999998</v>
      </c>
      <c r="AB2910" s="2">
        <v>14.36596698</v>
      </c>
    </row>
    <row r="2911" spans="1:28" x14ac:dyDescent="0.2">
      <c r="A2911" s="17">
        <v>5189</v>
      </c>
      <c r="B2911" s="5" t="s">
        <v>685</v>
      </c>
      <c r="C2911" s="5" t="s">
        <v>9730</v>
      </c>
      <c r="D2911" s="5" t="s">
        <v>9569</v>
      </c>
      <c r="E2911" s="5" t="s">
        <v>9570</v>
      </c>
      <c r="F2911" s="10">
        <v>1882</v>
      </c>
      <c r="G2911" s="10" t="s">
        <v>68</v>
      </c>
      <c r="H2911" s="10"/>
      <c r="I2911" s="10">
        <v>1100</v>
      </c>
      <c r="J2911" s="10" t="s">
        <v>178</v>
      </c>
      <c r="K2911" s="10"/>
      <c r="L2911" s="10" t="s">
        <v>18</v>
      </c>
      <c r="M2911" s="11">
        <v>1</v>
      </c>
      <c r="N2911" s="10">
        <v>1</v>
      </c>
      <c r="O2911" s="12" t="s">
        <v>9731</v>
      </c>
      <c r="P2911" s="11">
        <f ca="1">IFERROR(__xludf.DUMMYFUNCTION("COUNTA(SPLIT(Q2911,"" ""))"),143)</f>
        <v>143</v>
      </c>
      <c r="Q2911" s="11">
        <v>7</v>
      </c>
      <c r="R2911" s="11">
        <f ca="1">IFERROR(__xludf.DUMMYFUNCTION("COUNTA(SPLIT($Q2911,CHAR(10),FALSE))"),1)</f>
        <v>1</v>
      </c>
      <c r="S2911" s="2">
        <v>-2.3488797830000001</v>
      </c>
      <c r="T2911" s="2">
        <v>0.51030533300000003</v>
      </c>
      <c r="U2911" s="2">
        <v>55.29</v>
      </c>
      <c r="V2911" s="2">
        <v>10.73</v>
      </c>
      <c r="W2911" s="2">
        <v>10.86</v>
      </c>
      <c r="X2911" s="2">
        <v>12</v>
      </c>
      <c r="Y2911" s="2">
        <v>8.02</v>
      </c>
      <c r="Z2911" s="2">
        <v>0.153</v>
      </c>
      <c r="AA2911" s="2">
        <v>0.17594000000000001</v>
      </c>
      <c r="AB2911" s="2">
        <v>9.8321040110000002</v>
      </c>
    </row>
    <row r="2912" spans="1:28" x14ac:dyDescent="0.2">
      <c r="A2912" s="17">
        <v>5190</v>
      </c>
      <c r="B2912" s="5" t="s">
        <v>685</v>
      </c>
      <c r="C2912" s="5" t="s">
        <v>9732</v>
      </c>
      <c r="D2912" s="5" t="s">
        <v>9569</v>
      </c>
      <c r="E2912" s="5" t="s">
        <v>9570</v>
      </c>
      <c r="F2912" s="10">
        <v>1882</v>
      </c>
      <c r="G2912" s="10" t="s">
        <v>68</v>
      </c>
      <c r="H2912" s="10"/>
      <c r="I2912" s="10">
        <v>700</v>
      </c>
      <c r="J2912" s="10" t="s">
        <v>17</v>
      </c>
      <c r="K2912" s="10"/>
      <c r="L2912" s="10" t="s">
        <v>22</v>
      </c>
      <c r="M2912" s="11">
        <v>2</v>
      </c>
      <c r="N2912" s="10">
        <v>1.5</v>
      </c>
      <c r="O2912" s="12" t="s">
        <v>9733</v>
      </c>
      <c r="P2912" s="11">
        <f ca="1">IFERROR(__xludf.DUMMYFUNCTION("COUNTA(SPLIT(Q2912,"" ""))"),141)</f>
        <v>141</v>
      </c>
      <c r="Q2912" s="11">
        <v>15</v>
      </c>
      <c r="R2912" s="11">
        <f ca="1">IFERROR(__xludf.DUMMYFUNCTION("COUNTA(SPLIT($Q2912,CHAR(10),FALSE))"),4)</f>
        <v>4</v>
      </c>
      <c r="S2912" s="2">
        <v>-2.2855389879999999</v>
      </c>
      <c r="T2912" s="2">
        <v>0.495704174</v>
      </c>
      <c r="U2912" s="2">
        <v>51.31</v>
      </c>
      <c r="V2912" s="2">
        <v>9.27</v>
      </c>
      <c r="W2912" s="2">
        <v>8.44</v>
      </c>
      <c r="X2912" s="2">
        <v>12</v>
      </c>
      <c r="Y2912" s="2">
        <v>9.34</v>
      </c>
      <c r="Z2912" s="2">
        <v>0.25029000000000001</v>
      </c>
      <c r="AA2912" s="2">
        <v>0.27217000000000002</v>
      </c>
      <c r="AB2912" s="2">
        <v>8.586865628</v>
      </c>
    </row>
    <row r="2913" spans="1:28" x14ac:dyDescent="0.2">
      <c r="A2913" s="17">
        <v>5191</v>
      </c>
      <c r="B2913" s="5" t="s">
        <v>685</v>
      </c>
      <c r="C2913" s="5" t="s">
        <v>9734</v>
      </c>
      <c r="D2913" s="5" t="s">
        <v>9569</v>
      </c>
      <c r="E2913" s="5" t="s">
        <v>9570</v>
      </c>
      <c r="F2913" s="10">
        <v>1882</v>
      </c>
      <c r="G2913" s="10" t="s">
        <v>68</v>
      </c>
      <c r="H2913" s="10"/>
      <c r="I2913" s="10">
        <v>1300</v>
      </c>
      <c r="J2913" s="10" t="s">
        <v>51</v>
      </c>
      <c r="K2913" s="10"/>
      <c r="L2913" s="10" t="s">
        <v>18</v>
      </c>
      <c r="M2913" s="11">
        <v>1</v>
      </c>
      <c r="N2913" s="10">
        <v>1</v>
      </c>
      <c r="O2913" s="12" t="s">
        <v>9735</v>
      </c>
      <c r="P2913" s="11">
        <f ca="1">IFERROR(__xludf.DUMMYFUNCTION("COUNTA(SPLIT(Q2913,"" ""))"),183)</f>
        <v>183</v>
      </c>
      <c r="Q2913" s="11">
        <v>5</v>
      </c>
      <c r="R2913" s="11">
        <f ca="1">IFERROR(__xludf.DUMMYFUNCTION("COUNTA(SPLIT($Q2913,CHAR(10),FALSE))"),2)</f>
        <v>2</v>
      </c>
      <c r="S2913" s="2">
        <v>-2.9968858150000002</v>
      </c>
      <c r="T2913" s="2">
        <v>0.52211894199999997</v>
      </c>
      <c r="U2913" s="2">
        <v>42.56</v>
      </c>
      <c r="V2913" s="2">
        <v>15.02</v>
      </c>
      <c r="W2913" s="2">
        <v>16.489999999999998</v>
      </c>
      <c r="X2913" s="2">
        <v>16</v>
      </c>
      <c r="Y2913" s="2">
        <v>9.59</v>
      </c>
      <c r="Z2913" s="2">
        <v>0.33462999999999998</v>
      </c>
      <c r="AA2913" s="2">
        <v>0.33462999999999998</v>
      </c>
      <c r="AB2913" s="2">
        <v>14.709015020000001</v>
      </c>
    </row>
    <row r="2914" spans="1:28" x14ac:dyDescent="0.2">
      <c r="A2914" s="17">
        <v>5192</v>
      </c>
      <c r="B2914" s="5" t="s">
        <v>685</v>
      </c>
      <c r="C2914" s="5" t="s">
        <v>9736</v>
      </c>
      <c r="D2914" s="5" t="s">
        <v>9569</v>
      </c>
      <c r="E2914" s="5" t="s">
        <v>9570</v>
      </c>
      <c r="F2914" s="10">
        <v>1882</v>
      </c>
      <c r="G2914" s="10" t="s">
        <v>68</v>
      </c>
      <c r="H2914" s="10"/>
      <c r="I2914" s="10">
        <v>1300</v>
      </c>
      <c r="J2914" s="10" t="s">
        <v>51</v>
      </c>
      <c r="K2914" s="10"/>
      <c r="L2914" s="10" t="s">
        <v>22</v>
      </c>
      <c r="M2914" s="11">
        <v>2</v>
      </c>
      <c r="N2914" s="10">
        <v>1.5</v>
      </c>
      <c r="O2914" s="12" t="s">
        <v>9737</v>
      </c>
      <c r="P2914" s="11">
        <f ca="1">IFERROR(__xludf.DUMMYFUNCTION("COUNTA(SPLIT(Q2914,"" ""))"),191)</f>
        <v>191</v>
      </c>
      <c r="Q2914" s="11">
        <v>9</v>
      </c>
      <c r="R2914" s="11">
        <f ca="1">IFERROR(__xludf.DUMMYFUNCTION("COUNTA(SPLIT($Q2914,CHAR(10),FALSE))"),2)</f>
        <v>2</v>
      </c>
      <c r="S2914" s="2">
        <v>-3.1958143149999998</v>
      </c>
      <c r="T2914" s="2">
        <v>0.54129188500000003</v>
      </c>
      <c r="U2914" s="2">
        <v>51.83</v>
      </c>
      <c r="V2914" s="2">
        <v>12.05</v>
      </c>
      <c r="W2914" s="2">
        <v>12.78</v>
      </c>
      <c r="X2914" s="2">
        <v>13</v>
      </c>
      <c r="Y2914" s="2">
        <v>9.64</v>
      </c>
      <c r="Z2914" s="2">
        <v>0.24389</v>
      </c>
      <c r="AA2914" s="2">
        <v>0.22869</v>
      </c>
      <c r="AB2914" s="2">
        <v>6.0816128430000003</v>
      </c>
    </row>
    <row r="2915" spans="1:28" x14ac:dyDescent="0.2">
      <c r="A2915" s="17">
        <v>5193</v>
      </c>
      <c r="B2915" s="5" t="s">
        <v>685</v>
      </c>
      <c r="C2915" s="5" t="s">
        <v>9738</v>
      </c>
      <c r="D2915" s="5" t="s">
        <v>9569</v>
      </c>
      <c r="E2915" s="5" t="s">
        <v>9570</v>
      </c>
      <c r="F2915" s="10">
        <v>1882</v>
      </c>
      <c r="G2915" s="10" t="s">
        <v>68</v>
      </c>
      <c r="H2915" s="10"/>
      <c r="I2915" s="10">
        <v>1300</v>
      </c>
      <c r="J2915" s="10" t="s">
        <v>17</v>
      </c>
      <c r="K2915" s="10"/>
      <c r="L2915" s="10" t="s">
        <v>22</v>
      </c>
      <c r="M2915" s="11">
        <v>2</v>
      </c>
      <c r="N2915" s="10">
        <v>1.5</v>
      </c>
      <c r="O2915" s="12" t="s">
        <v>9739</v>
      </c>
      <c r="P2915" s="11">
        <f ca="1">IFERROR(__xludf.DUMMYFUNCTION("COUNTA(SPLIT(Q2915,"" ""))"),168)</f>
        <v>168</v>
      </c>
      <c r="Q2915" s="11">
        <v>6</v>
      </c>
      <c r="R2915" s="11">
        <f ca="1">IFERROR(__xludf.DUMMYFUNCTION("COUNTA(SPLIT($Q2915,CHAR(10),FALSE))"),2)</f>
        <v>2</v>
      </c>
      <c r="S2915" s="2">
        <v>-2.336381797</v>
      </c>
      <c r="T2915" s="2">
        <v>0.52043824500000002</v>
      </c>
      <c r="U2915" s="2">
        <v>45.92</v>
      </c>
      <c r="V2915" s="2">
        <v>15.3</v>
      </c>
      <c r="W2915" s="2">
        <v>17.850000000000001</v>
      </c>
      <c r="X2915" s="2">
        <v>14</v>
      </c>
      <c r="Y2915" s="2">
        <v>9.32</v>
      </c>
      <c r="Z2915" s="2">
        <v>0.29426999999999998</v>
      </c>
      <c r="AA2915" s="2">
        <v>0.28795999999999999</v>
      </c>
      <c r="AB2915" s="2">
        <v>9.4645009180000006</v>
      </c>
    </row>
    <row r="2916" spans="1:28" x14ac:dyDescent="0.2">
      <c r="A2916" s="17">
        <v>5196</v>
      </c>
      <c r="B2916" s="5" t="s">
        <v>685</v>
      </c>
      <c r="C2916" s="5" t="s">
        <v>9740</v>
      </c>
      <c r="D2916" s="5" t="s">
        <v>9545</v>
      </c>
      <c r="E2916" s="5" t="s">
        <v>9546</v>
      </c>
      <c r="F2916" s="10">
        <v>1882</v>
      </c>
      <c r="G2916" s="10" t="s">
        <v>68</v>
      </c>
      <c r="H2916" s="10"/>
      <c r="I2916" s="10">
        <v>1300</v>
      </c>
      <c r="J2916" s="10" t="s">
        <v>51</v>
      </c>
      <c r="K2916" s="10"/>
      <c r="L2916" s="10" t="s">
        <v>18</v>
      </c>
      <c r="M2916" s="11">
        <v>1</v>
      </c>
      <c r="N2916" s="10">
        <v>1</v>
      </c>
      <c r="O2916" s="12" t="s">
        <v>9741</v>
      </c>
      <c r="P2916" s="11">
        <f ca="1">IFERROR(__xludf.DUMMYFUNCTION("COUNTA(SPLIT(Q2916,"" ""))"),161)</f>
        <v>161</v>
      </c>
      <c r="Q2916" s="11">
        <v>7</v>
      </c>
      <c r="R2916" s="11">
        <f ca="1">IFERROR(__xludf.DUMMYFUNCTION("COUNTA(SPLIT($Q2916,CHAR(10),FALSE))"),2)</f>
        <v>2</v>
      </c>
      <c r="S2916" s="2">
        <v>-2.984256598</v>
      </c>
      <c r="T2916" s="2">
        <v>0.53111919200000002</v>
      </c>
      <c r="U2916" s="2">
        <v>50.7</v>
      </c>
      <c r="V2916" s="2">
        <v>11.94</v>
      </c>
      <c r="W2916" s="2">
        <v>11.95</v>
      </c>
      <c r="X2916" s="2">
        <v>14</v>
      </c>
      <c r="Y2916" s="2">
        <v>9.56</v>
      </c>
      <c r="Z2916" s="2">
        <v>0.33022000000000001</v>
      </c>
      <c r="AA2916" s="2">
        <v>0.34965000000000002</v>
      </c>
      <c r="AB2916" s="2">
        <v>5.3899560229999999</v>
      </c>
    </row>
    <row r="2917" spans="1:28" x14ac:dyDescent="0.2">
      <c r="A2917" s="17">
        <v>5198</v>
      </c>
      <c r="B2917" s="5" t="s">
        <v>685</v>
      </c>
      <c r="C2917" s="5" t="s">
        <v>9742</v>
      </c>
      <c r="D2917" s="5" t="s">
        <v>9545</v>
      </c>
      <c r="E2917" s="5" t="s">
        <v>9546</v>
      </c>
      <c r="F2917" s="10">
        <v>1882</v>
      </c>
      <c r="G2917" s="10" t="s">
        <v>68</v>
      </c>
      <c r="H2917" s="10"/>
      <c r="I2917" s="10">
        <v>1300</v>
      </c>
      <c r="J2917" s="10" t="s">
        <v>17</v>
      </c>
      <c r="K2917" s="10"/>
      <c r="L2917" s="10" t="s">
        <v>18</v>
      </c>
      <c r="M2917" s="11">
        <v>1</v>
      </c>
      <c r="N2917" s="10">
        <v>1</v>
      </c>
      <c r="O2917" s="12" t="s">
        <v>9743</v>
      </c>
      <c r="P2917" s="11">
        <f ca="1">IFERROR(__xludf.DUMMYFUNCTION("COUNTA(SPLIT(Q2917,"" ""))"),182)</f>
        <v>182</v>
      </c>
      <c r="Q2917" s="11">
        <v>7</v>
      </c>
      <c r="R2917" s="11">
        <f ca="1">IFERROR(__xludf.DUMMYFUNCTION("COUNTA(SPLIT($Q2917,CHAR(10),FALSE))"),1)</f>
        <v>1</v>
      </c>
      <c r="S2917" s="2">
        <v>-2.470038132</v>
      </c>
      <c r="T2917" s="2">
        <v>0.57198958799999999</v>
      </c>
      <c r="U2917" s="2">
        <v>60.25</v>
      </c>
      <c r="V2917" s="2">
        <v>13.85</v>
      </c>
      <c r="W2917" s="2">
        <v>15.86</v>
      </c>
      <c r="X2917" s="2">
        <v>12</v>
      </c>
      <c r="Y2917" s="2">
        <v>9.01</v>
      </c>
      <c r="Z2917" s="2">
        <v>0.21662000000000001</v>
      </c>
      <c r="AA2917" s="2">
        <v>0.21787000000000001</v>
      </c>
      <c r="AB2917" s="2">
        <v>12.081437940000001</v>
      </c>
    </row>
    <row r="2918" spans="1:28" x14ac:dyDescent="0.2">
      <c r="A2918" s="17">
        <v>5199</v>
      </c>
      <c r="B2918" s="5" t="s">
        <v>685</v>
      </c>
      <c r="C2918" s="5" t="s">
        <v>9744</v>
      </c>
      <c r="D2918" s="5" t="s">
        <v>9545</v>
      </c>
      <c r="E2918" s="5" t="s">
        <v>9546</v>
      </c>
      <c r="F2918" s="10">
        <v>1882</v>
      </c>
      <c r="G2918" s="10" t="s">
        <v>68</v>
      </c>
      <c r="H2918" s="10"/>
      <c r="I2918" s="10">
        <v>1300</v>
      </c>
      <c r="J2918" s="10" t="s">
        <v>51</v>
      </c>
      <c r="K2918" s="10"/>
      <c r="L2918" s="10" t="s">
        <v>22</v>
      </c>
      <c r="M2918" s="11">
        <v>2</v>
      </c>
      <c r="N2918" s="10">
        <v>1.5</v>
      </c>
      <c r="O2918" s="12" t="s">
        <v>9745</v>
      </c>
      <c r="P2918" s="11">
        <f ca="1">IFERROR(__xludf.DUMMYFUNCTION("COUNTA(SPLIT(Q2918,"" ""))"),191)</f>
        <v>191</v>
      </c>
      <c r="Q2918" s="11">
        <v>7</v>
      </c>
      <c r="R2918" s="11">
        <f ca="1">IFERROR(__xludf.DUMMYFUNCTION("COUNTA(SPLIT($Q2918,CHAR(10),FALSE))"),2)</f>
        <v>2</v>
      </c>
      <c r="S2918" s="2">
        <v>-3.0377073449999998</v>
      </c>
      <c r="T2918" s="2">
        <v>0.56840383299999997</v>
      </c>
      <c r="U2918" s="2">
        <v>41.92</v>
      </c>
      <c r="V2918" s="2">
        <v>13.38</v>
      </c>
      <c r="W2918" s="2">
        <v>13.82</v>
      </c>
      <c r="X2918" s="2">
        <v>15</v>
      </c>
      <c r="Y2918" s="2">
        <v>10.17</v>
      </c>
      <c r="Z2918" s="2">
        <v>0.34871000000000002</v>
      </c>
      <c r="AA2918" s="2">
        <v>0.33583000000000002</v>
      </c>
      <c r="AB2918" s="2">
        <v>3.7070234179999999</v>
      </c>
    </row>
    <row r="2919" spans="1:28" x14ac:dyDescent="0.2">
      <c r="A2919" s="17">
        <v>5201</v>
      </c>
      <c r="B2919" s="5" t="s">
        <v>685</v>
      </c>
      <c r="C2919" s="5" t="s">
        <v>9746</v>
      </c>
      <c r="D2919" s="5" t="s">
        <v>9545</v>
      </c>
      <c r="E2919" s="5" t="s">
        <v>9546</v>
      </c>
      <c r="F2919" s="10">
        <v>1882</v>
      </c>
      <c r="G2919" s="10" t="s">
        <v>68</v>
      </c>
      <c r="H2919" s="10"/>
      <c r="I2919" s="10">
        <v>1300</v>
      </c>
      <c r="J2919" s="10" t="s">
        <v>51</v>
      </c>
      <c r="K2919" s="10"/>
      <c r="L2919" s="10" t="s">
        <v>18</v>
      </c>
      <c r="M2919" s="11">
        <v>1</v>
      </c>
      <c r="N2919" s="10">
        <v>1</v>
      </c>
      <c r="O2919" s="12" t="s">
        <v>9747</v>
      </c>
      <c r="P2919" s="11">
        <f ca="1">IFERROR(__xludf.DUMMYFUNCTION("COUNTA(SPLIT(Q2919,"" ""))"),150)</f>
        <v>150</v>
      </c>
      <c r="Q2919" s="11">
        <v>6</v>
      </c>
      <c r="R2919" s="11">
        <f ca="1">IFERROR(__xludf.DUMMYFUNCTION("COUNTA(SPLIT($Q2919,CHAR(10),FALSE))"),1)</f>
        <v>1</v>
      </c>
      <c r="S2919" s="2">
        <v>-2.3725252499999998</v>
      </c>
      <c r="T2919" s="2">
        <v>0.46957481299999998</v>
      </c>
      <c r="U2919" s="2">
        <v>35.39</v>
      </c>
      <c r="V2919" s="2">
        <v>15.78</v>
      </c>
      <c r="W2919" s="2">
        <v>17.399999999999999</v>
      </c>
      <c r="X2919" s="2">
        <v>16</v>
      </c>
      <c r="Y2919" s="2">
        <v>10.39</v>
      </c>
      <c r="Z2919" s="2">
        <v>0.26890999999999998</v>
      </c>
      <c r="AA2919" s="2">
        <v>0.28744999999999998</v>
      </c>
      <c r="AB2919" s="2">
        <v>4.1600226339999997</v>
      </c>
    </row>
    <row r="2920" spans="1:28" x14ac:dyDescent="0.2">
      <c r="A2920" s="17">
        <v>5202</v>
      </c>
      <c r="B2920" s="5" t="s">
        <v>685</v>
      </c>
      <c r="C2920" s="5" t="s">
        <v>9748</v>
      </c>
      <c r="D2920" s="5" t="s">
        <v>9399</v>
      </c>
      <c r="E2920" s="5" t="s">
        <v>9749</v>
      </c>
      <c r="F2920" s="10">
        <v>1882</v>
      </c>
      <c r="G2920" s="10" t="s">
        <v>68</v>
      </c>
      <c r="H2920" s="10"/>
      <c r="I2920" s="10">
        <v>1300</v>
      </c>
      <c r="J2920" s="10" t="s">
        <v>17</v>
      </c>
      <c r="K2920" s="10"/>
      <c r="L2920" s="10" t="s">
        <v>18</v>
      </c>
      <c r="M2920" s="11">
        <v>1</v>
      </c>
      <c r="N2920" s="10">
        <v>1</v>
      </c>
      <c r="O2920" s="12" t="s">
        <v>9750</v>
      </c>
      <c r="P2920" s="11">
        <f ca="1">IFERROR(__xludf.DUMMYFUNCTION("COUNTA(SPLIT(Q2920,"" ""))"),154)</f>
        <v>154</v>
      </c>
      <c r="Q2920" s="11">
        <v>6</v>
      </c>
      <c r="R2920" s="11">
        <f ca="1">IFERROR(__xludf.DUMMYFUNCTION("COUNTA(SPLIT($Q2920,CHAR(10),FALSE))"),1)</f>
        <v>1</v>
      </c>
      <c r="S2920" s="2">
        <v>-3.1075008959999999</v>
      </c>
      <c r="T2920" s="2">
        <v>0.59144037699999996</v>
      </c>
      <c r="U2920" s="2">
        <v>47.29</v>
      </c>
      <c r="V2920" s="2">
        <v>13.04</v>
      </c>
      <c r="W2920" s="2">
        <v>13.94</v>
      </c>
      <c r="X2920" s="2">
        <v>14</v>
      </c>
      <c r="Y2920" s="2">
        <v>9.01</v>
      </c>
      <c r="Z2920" s="2">
        <v>0.27984999999999999</v>
      </c>
      <c r="AA2920" s="2">
        <v>0.31035000000000001</v>
      </c>
      <c r="AB2920" s="2">
        <v>6.3691285510000002</v>
      </c>
    </row>
    <row r="2921" spans="1:28" x14ac:dyDescent="0.2">
      <c r="A2921" s="17">
        <v>5203</v>
      </c>
      <c r="B2921" s="5" t="s">
        <v>685</v>
      </c>
      <c r="C2921" s="5" t="s">
        <v>9751</v>
      </c>
      <c r="D2921" s="5" t="s">
        <v>9403</v>
      </c>
      <c r="E2921" s="5" t="s">
        <v>9752</v>
      </c>
      <c r="F2921" s="10">
        <v>1882</v>
      </c>
      <c r="G2921" s="10" t="s">
        <v>68</v>
      </c>
      <c r="H2921" s="10"/>
      <c r="I2921" s="10">
        <v>1100</v>
      </c>
      <c r="J2921" s="10" t="s">
        <v>51</v>
      </c>
      <c r="K2921" s="10"/>
      <c r="L2921" s="10" t="s">
        <v>18</v>
      </c>
      <c r="M2921" s="11">
        <v>1</v>
      </c>
      <c r="N2921" s="10">
        <v>1</v>
      </c>
      <c r="O2921" s="12" t="s">
        <v>9753</v>
      </c>
      <c r="P2921" s="11">
        <f ca="1">IFERROR(__xludf.DUMMYFUNCTION("COUNTA(SPLIT(Q2921,"" ""))"),177)</f>
        <v>177</v>
      </c>
      <c r="Q2921" s="11">
        <v>8</v>
      </c>
      <c r="R2921" s="11">
        <f ca="1">IFERROR(__xludf.DUMMYFUNCTION("COUNTA(SPLIT($Q2921,CHAR(10),FALSE))"),2)</f>
        <v>2</v>
      </c>
      <c r="S2921" s="2">
        <v>-0.205615566</v>
      </c>
      <c r="T2921" s="2">
        <v>0.44657392200000001</v>
      </c>
      <c r="U2921" s="2">
        <v>61.78</v>
      </c>
      <c r="V2921" s="2">
        <v>11</v>
      </c>
      <c r="W2921" s="2">
        <v>12.1</v>
      </c>
      <c r="X2921" s="2">
        <v>12</v>
      </c>
      <c r="Y2921" s="2">
        <v>7.37</v>
      </c>
      <c r="Z2921" s="2">
        <v>0.11308</v>
      </c>
      <c r="AA2921" s="2">
        <v>0.10865</v>
      </c>
      <c r="AB2921" s="2">
        <v>10.50343814</v>
      </c>
    </row>
    <row r="2922" spans="1:28" x14ac:dyDescent="0.2">
      <c r="A2922" s="17">
        <v>5205</v>
      </c>
      <c r="B2922" s="5" t="s">
        <v>685</v>
      </c>
      <c r="C2922" s="5" t="s">
        <v>9754</v>
      </c>
      <c r="D2922" s="5" t="s">
        <v>9755</v>
      </c>
      <c r="E2922" s="5" t="s">
        <v>9756</v>
      </c>
      <c r="F2922" s="10">
        <v>1881</v>
      </c>
      <c r="G2922" s="10" t="s">
        <v>68</v>
      </c>
      <c r="H2922" s="10"/>
      <c r="I2922" s="10">
        <v>1100</v>
      </c>
      <c r="J2922" s="10" t="s">
        <v>17</v>
      </c>
      <c r="K2922" s="10"/>
      <c r="L2922" s="10" t="s">
        <v>18</v>
      </c>
      <c r="M2922" s="11">
        <v>1</v>
      </c>
      <c r="N2922" s="10">
        <v>1</v>
      </c>
      <c r="O2922" s="12" t="s">
        <v>9757</v>
      </c>
      <c r="P2922" s="11">
        <f ca="1">IFERROR(__xludf.DUMMYFUNCTION("COUNTA(SPLIT(Q2922,"" ""))"),181)</f>
        <v>181</v>
      </c>
      <c r="Q2922" s="11">
        <v>12</v>
      </c>
      <c r="R2922" s="11">
        <f ca="1">IFERROR(__xludf.DUMMYFUNCTION("COUNTA(SPLIT($Q2922,CHAR(10),FALSE))"),3)</f>
        <v>3</v>
      </c>
      <c r="S2922" s="2">
        <v>-3.3736000509999999</v>
      </c>
      <c r="T2922" s="2">
        <v>0.61768768200000002</v>
      </c>
      <c r="U2922" s="2">
        <v>64.650000000000006</v>
      </c>
      <c r="V2922" s="2">
        <v>7.76</v>
      </c>
      <c r="W2922" s="2">
        <v>7.26</v>
      </c>
      <c r="X2922" s="2">
        <v>10</v>
      </c>
      <c r="Y2922" s="2">
        <v>8.4600000000000009</v>
      </c>
      <c r="Z2922" s="2">
        <v>0.19836999999999999</v>
      </c>
      <c r="AA2922" s="2">
        <v>0.18740999999999999</v>
      </c>
      <c r="AB2922" s="2">
        <v>14.2028529</v>
      </c>
    </row>
    <row r="2923" spans="1:28" x14ac:dyDescent="0.2">
      <c r="A2923" s="17">
        <v>5206</v>
      </c>
      <c r="B2923" s="5" t="s">
        <v>685</v>
      </c>
      <c r="C2923" s="5" t="s">
        <v>9758</v>
      </c>
      <c r="D2923" s="5" t="s">
        <v>9755</v>
      </c>
      <c r="E2923" s="5" t="s">
        <v>9759</v>
      </c>
      <c r="F2923" s="10">
        <v>1881</v>
      </c>
      <c r="G2923" s="10" t="s">
        <v>68</v>
      </c>
      <c r="H2923" s="10"/>
      <c r="I2923" s="10">
        <v>1300</v>
      </c>
      <c r="J2923" s="10" t="s">
        <v>17</v>
      </c>
      <c r="K2923" s="10"/>
      <c r="L2923" s="10" t="s">
        <v>18</v>
      </c>
      <c r="M2923" s="11">
        <v>1</v>
      </c>
      <c r="N2923" s="10">
        <v>1</v>
      </c>
      <c r="O2923" s="12" t="s">
        <v>9760</v>
      </c>
      <c r="P2923" s="11">
        <f ca="1">IFERROR(__xludf.DUMMYFUNCTION("COUNTA(SPLIT(Q2923,"" ""))"),203)</f>
        <v>203</v>
      </c>
      <c r="Q2923" s="11">
        <v>6</v>
      </c>
      <c r="R2923" s="11">
        <f ca="1">IFERROR(__xludf.DUMMYFUNCTION("COUNTA(SPLIT($Q2923,CHAR(10),FALSE))"),1)</f>
        <v>1</v>
      </c>
      <c r="S2923" s="2">
        <v>-2.7554368849999999</v>
      </c>
      <c r="T2923" s="2">
        <v>0.50040920099999997</v>
      </c>
      <c r="U2923" s="2">
        <v>44.27</v>
      </c>
      <c r="V2923" s="2">
        <v>15.61</v>
      </c>
      <c r="W2923" s="2">
        <v>17.52</v>
      </c>
      <c r="X2923" s="2">
        <v>15</v>
      </c>
      <c r="Y2923" s="2">
        <v>9.4</v>
      </c>
      <c r="Z2923" s="2">
        <v>0.33489999999999998</v>
      </c>
      <c r="AA2923" s="2">
        <v>0.30224000000000001</v>
      </c>
      <c r="AB2923" s="2">
        <v>10.30739356</v>
      </c>
    </row>
    <row r="2924" spans="1:28" x14ac:dyDescent="0.2">
      <c r="A2924" s="17">
        <v>5207</v>
      </c>
      <c r="B2924" s="5" t="s">
        <v>685</v>
      </c>
      <c r="C2924" s="5" t="s">
        <v>9761</v>
      </c>
      <c r="D2924" s="5" t="s">
        <v>9755</v>
      </c>
      <c r="E2924" s="5" t="s">
        <v>9762</v>
      </c>
      <c r="F2924" s="10">
        <v>1881</v>
      </c>
      <c r="G2924" s="10" t="s">
        <v>68</v>
      </c>
      <c r="H2924" s="10"/>
      <c r="I2924" s="10">
        <v>1300</v>
      </c>
      <c r="J2924" s="10" t="s">
        <v>17</v>
      </c>
      <c r="K2924" s="10"/>
      <c r="L2924" s="10" t="s">
        <v>18</v>
      </c>
      <c r="M2924" s="11">
        <v>1</v>
      </c>
      <c r="N2924" s="10">
        <v>1</v>
      </c>
      <c r="O2924" s="12" t="s">
        <v>9763</v>
      </c>
      <c r="P2924" s="11">
        <f ca="1">IFERROR(__xludf.DUMMYFUNCTION("COUNTA(SPLIT(Q2924,"" ""))"),157)</f>
        <v>157</v>
      </c>
      <c r="Q2924" s="11">
        <v>6</v>
      </c>
      <c r="R2924" s="11">
        <f ca="1">IFERROR(__xludf.DUMMYFUNCTION("COUNTA(SPLIT($Q2924,CHAR(10),FALSE))"),1)</f>
        <v>1</v>
      </c>
      <c r="S2924" s="2">
        <v>-2.5806649099999999</v>
      </c>
      <c r="T2924" s="2">
        <v>0.515121528</v>
      </c>
      <c r="U2924" s="2">
        <v>57.1</v>
      </c>
      <c r="V2924" s="2">
        <v>11.92</v>
      </c>
      <c r="W2924" s="2">
        <v>13.07</v>
      </c>
      <c r="X2924" s="2">
        <v>12</v>
      </c>
      <c r="Y2924" s="2">
        <v>7.33</v>
      </c>
      <c r="Z2924" s="2">
        <v>0.21742</v>
      </c>
      <c r="AA2924" s="2">
        <v>0.24256</v>
      </c>
      <c r="AB2924" s="2">
        <v>11.23241649</v>
      </c>
    </row>
    <row r="2925" spans="1:28" x14ac:dyDescent="0.2">
      <c r="A2925" s="17">
        <v>5209</v>
      </c>
      <c r="B2925" s="5" t="s">
        <v>685</v>
      </c>
      <c r="C2925" s="5" t="s">
        <v>9764</v>
      </c>
      <c r="D2925" s="5" t="s">
        <v>9755</v>
      </c>
      <c r="E2925" s="5" t="s">
        <v>9765</v>
      </c>
      <c r="F2925" s="10">
        <v>1881</v>
      </c>
      <c r="G2925" s="10" t="s">
        <v>68</v>
      </c>
      <c r="H2925" s="10"/>
      <c r="I2925" s="10">
        <v>1300</v>
      </c>
      <c r="J2925" s="10" t="s">
        <v>17</v>
      </c>
      <c r="K2925" s="10"/>
      <c r="L2925" s="10" t="s">
        <v>18</v>
      </c>
      <c r="M2925" s="11">
        <v>1</v>
      </c>
      <c r="N2925" s="10">
        <v>1</v>
      </c>
      <c r="O2925" s="12" t="s">
        <v>9766</v>
      </c>
      <c r="P2925" s="11">
        <f ca="1">IFERROR(__xludf.DUMMYFUNCTION("COUNTA(SPLIT(Q2925,"" ""))"),198)</f>
        <v>198</v>
      </c>
      <c r="Q2925" s="11">
        <v>8</v>
      </c>
      <c r="R2925" s="11">
        <f ca="1">IFERROR(__xludf.DUMMYFUNCTION("COUNTA(SPLIT($Q2925,CHAR(10),FALSE))"),1)</f>
        <v>1</v>
      </c>
      <c r="S2925" s="2">
        <v>-2.036273591</v>
      </c>
      <c r="T2925" s="2">
        <v>0.48862106199999999</v>
      </c>
      <c r="U2925" s="2">
        <v>76.16</v>
      </c>
      <c r="V2925" s="2">
        <v>8.82</v>
      </c>
      <c r="W2925" s="2">
        <v>10.72</v>
      </c>
      <c r="X2925" s="2">
        <v>6</v>
      </c>
      <c r="Y2925" s="2">
        <v>7.25</v>
      </c>
      <c r="Z2925" s="2">
        <v>0.22522</v>
      </c>
      <c r="AA2925" s="2">
        <v>0.20979</v>
      </c>
      <c r="AB2925" s="2">
        <v>13.019374470000001</v>
      </c>
    </row>
    <row r="2926" spans="1:28" x14ac:dyDescent="0.2">
      <c r="A2926" s="17">
        <v>5210</v>
      </c>
      <c r="B2926" s="5" t="s">
        <v>685</v>
      </c>
      <c r="C2926" s="5" t="s">
        <v>9767</v>
      </c>
      <c r="D2926" s="5" t="s">
        <v>9755</v>
      </c>
      <c r="E2926" s="5" t="s">
        <v>9768</v>
      </c>
      <c r="F2926" s="10">
        <v>1881</v>
      </c>
      <c r="G2926" s="10" t="s">
        <v>68</v>
      </c>
      <c r="H2926" s="10"/>
      <c r="I2926" s="10">
        <v>1100</v>
      </c>
      <c r="J2926" s="10" t="s">
        <v>17</v>
      </c>
      <c r="K2926" s="10"/>
      <c r="L2926" s="10" t="s">
        <v>18</v>
      </c>
      <c r="M2926" s="11">
        <v>1</v>
      </c>
      <c r="N2926" s="10">
        <v>1</v>
      </c>
      <c r="O2926" s="12" t="s">
        <v>9769</v>
      </c>
      <c r="P2926" s="11">
        <f ca="1">IFERROR(__xludf.DUMMYFUNCTION("COUNTA(SPLIT(Q2926,"" ""))"),197)</f>
        <v>197</v>
      </c>
      <c r="Q2926" s="11">
        <v>10</v>
      </c>
      <c r="R2926" s="11">
        <f ca="1">IFERROR(__xludf.DUMMYFUNCTION("COUNTA(SPLIT($Q2926,CHAR(10),FALSE))"),1)</f>
        <v>1</v>
      </c>
      <c r="S2926" s="2">
        <v>-2.9086711850000002</v>
      </c>
      <c r="T2926" s="2">
        <v>0.52388009499999999</v>
      </c>
      <c r="U2926" s="2">
        <v>56.67</v>
      </c>
      <c r="V2926" s="2">
        <v>10.32</v>
      </c>
      <c r="W2926" s="2">
        <v>10.23</v>
      </c>
      <c r="X2926" s="2">
        <v>13</v>
      </c>
      <c r="Y2926" s="2">
        <v>9.1300000000000008</v>
      </c>
      <c r="Z2926" s="2">
        <v>0.20271</v>
      </c>
      <c r="AA2926" s="2">
        <v>0.18257000000000001</v>
      </c>
      <c r="AB2926" s="2">
        <v>13.799191220000001</v>
      </c>
    </row>
    <row r="2927" spans="1:28" x14ac:dyDescent="0.2">
      <c r="A2927" s="17">
        <v>5211</v>
      </c>
      <c r="B2927" s="5" t="s">
        <v>685</v>
      </c>
      <c r="C2927" s="5" t="s">
        <v>9770</v>
      </c>
      <c r="D2927" s="5" t="s">
        <v>9755</v>
      </c>
      <c r="E2927" s="5" t="s">
        <v>9771</v>
      </c>
      <c r="F2927" s="10">
        <v>1881</v>
      </c>
      <c r="G2927" s="10" t="s">
        <v>68</v>
      </c>
      <c r="H2927" s="10"/>
      <c r="I2927" s="10">
        <v>1300</v>
      </c>
      <c r="J2927" s="10" t="s">
        <v>17</v>
      </c>
      <c r="K2927" s="10"/>
      <c r="L2927" s="10" t="s">
        <v>18</v>
      </c>
      <c r="M2927" s="11">
        <v>1</v>
      </c>
      <c r="N2927" s="10">
        <v>1</v>
      </c>
      <c r="O2927" s="12" t="s">
        <v>9772</v>
      </c>
      <c r="P2927" s="11">
        <f ca="1">IFERROR(__xludf.DUMMYFUNCTION("COUNTA(SPLIT(Q2927,"" ""))"),199)</f>
        <v>199</v>
      </c>
      <c r="Q2927" s="11">
        <v>12</v>
      </c>
      <c r="R2927" s="11">
        <f ca="1">IFERROR(__xludf.DUMMYFUNCTION("COUNTA(SPLIT($Q2927,CHAR(10),FALSE))"),2)</f>
        <v>2</v>
      </c>
      <c r="S2927" s="2">
        <v>-2.4033370679999999</v>
      </c>
      <c r="T2927" s="2">
        <v>0.50255609800000001</v>
      </c>
      <c r="U2927" s="2">
        <v>63.86</v>
      </c>
      <c r="V2927" s="2">
        <v>8.49</v>
      </c>
      <c r="W2927" s="2">
        <v>8.92</v>
      </c>
      <c r="X2927" s="2">
        <v>11</v>
      </c>
      <c r="Y2927" s="2">
        <v>8.41</v>
      </c>
      <c r="Z2927" s="2">
        <v>0.30237000000000003</v>
      </c>
      <c r="AA2927" s="2">
        <v>0.29150999999999999</v>
      </c>
      <c r="AB2927" s="2">
        <v>13.733984570000001</v>
      </c>
    </row>
    <row r="2928" spans="1:28" x14ac:dyDescent="0.2">
      <c r="A2928" s="17">
        <v>5214</v>
      </c>
      <c r="B2928" s="5" t="s">
        <v>685</v>
      </c>
      <c r="C2928" s="5" t="s">
        <v>9773</v>
      </c>
      <c r="D2928" s="5"/>
      <c r="E2928" s="5" t="s">
        <v>9774</v>
      </c>
      <c r="F2928" s="10">
        <v>1881</v>
      </c>
      <c r="G2928" s="10" t="s">
        <v>68</v>
      </c>
      <c r="H2928" s="10"/>
      <c r="I2928" s="10">
        <v>1300</v>
      </c>
      <c r="J2928" s="10" t="s">
        <v>17</v>
      </c>
      <c r="K2928" s="10"/>
      <c r="L2928" s="10" t="s">
        <v>18</v>
      </c>
      <c r="M2928" s="11">
        <v>1</v>
      </c>
      <c r="N2928" s="10">
        <v>1</v>
      </c>
      <c r="O2928" s="12" t="s">
        <v>9775</v>
      </c>
      <c r="P2928" s="11">
        <f ca="1">IFERROR(__xludf.DUMMYFUNCTION("COUNTA(SPLIT(Q2928,"" ""))"),187)</f>
        <v>187</v>
      </c>
      <c r="Q2928" s="11">
        <v>7</v>
      </c>
      <c r="R2928" s="11">
        <f ca="1">IFERROR(__xludf.DUMMYFUNCTION("COUNTA(SPLIT($Q2928,CHAR(10),FALSE))"),1)</f>
        <v>1</v>
      </c>
      <c r="S2928" s="2">
        <v>-2.6206084820000002</v>
      </c>
      <c r="T2928" s="2">
        <v>0.55406855899999996</v>
      </c>
      <c r="U2928" s="2">
        <v>60.33</v>
      </c>
      <c r="V2928" s="2">
        <v>11.52</v>
      </c>
      <c r="W2928" s="2">
        <v>12.08</v>
      </c>
      <c r="X2928" s="2">
        <v>11</v>
      </c>
      <c r="Y2928" s="2">
        <v>8.16</v>
      </c>
      <c r="Z2928" s="2">
        <v>0.25462000000000001</v>
      </c>
      <c r="AA2928" s="2">
        <v>0.24737999999999999</v>
      </c>
      <c r="AB2928" s="2">
        <v>9.7052556659999993</v>
      </c>
    </row>
    <row r="2929" spans="1:28" x14ac:dyDescent="0.2">
      <c r="A2929" s="17">
        <v>5215</v>
      </c>
      <c r="B2929" s="5" t="s">
        <v>685</v>
      </c>
      <c r="C2929" s="5" t="s">
        <v>9776</v>
      </c>
      <c r="D2929" s="5"/>
      <c r="E2929" s="5" t="s">
        <v>9777</v>
      </c>
      <c r="F2929" s="10">
        <v>1881</v>
      </c>
      <c r="G2929" s="10" t="s">
        <v>68</v>
      </c>
      <c r="H2929" s="10"/>
      <c r="I2929" s="10">
        <v>1100</v>
      </c>
      <c r="J2929" s="10" t="s">
        <v>17</v>
      </c>
      <c r="K2929" s="10"/>
      <c r="L2929" s="10" t="s">
        <v>18</v>
      </c>
      <c r="M2929" s="11">
        <v>1</v>
      </c>
      <c r="N2929" s="10">
        <v>1</v>
      </c>
      <c r="O2929" s="12" t="s">
        <v>9778</v>
      </c>
      <c r="P2929" s="11">
        <f ca="1">IFERROR(__xludf.DUMMYFUNCTION("COUNTA(SPLIT(Q2929,"" ""))"),177)</f>
        <v>177</v>
      </c>
      <c r="Q2929" s="11">
        <v>8</v>
      </c>
      <c r="R2929" s="11">
        <f ca="1">IFERROR(__xludf.DUMMYFUNCTION("COUNTA(SPLIT($Q2929,CHAR(10),FALSE))"),2)</f>
        <v>2</v>
      </c>
      <c r="S2929" s="2">
        <v>-1.42519504</v>
      </c>
      <c r="T2929" s="2">
        <v>0.51922744799999998</v>
      </c>
      <c r="U2929" s="2">
        <v>61.4</v>
      </c>
      <c r="V2929" s="2">
        <v>9.64</v>
      </c>
      <c r="W2929" s="2">
        <v>10.37</v>
      </c>
      <c r="X2929" s="2">
        <v>12</v>
      </c>
      <c r="Y2929" s="2">
        <v>8.77</v>
      </c>
      <c r="Z2929" s="2">
        <v>0.35297000000000001</v>
      </c>
      <c r="AA2929" s="2">
        <v>0.35447000000000001</v>
      </c>
      <c r="AB2929" s="2">
        <v>12.87110491</v>
      </c>
    </row>
    <row r="2930" spans="1:28" x14ac:dyDescent="0.2">
      <c r="A2930" s="17">
        <v>5216</v>
      </c>
      <c r="B2930" s="5" t="s">
        <v>685</v>
      </c>
      <c r="C2930" s="5" t="s">
        <v>9779</v>
      </c>
      <c r="D2930" s="5"/>
      <c r="E2930" s="5" t="s">
        <v>9780</v>
      </c>
      <c r="F2930" s="10">
        <v>1881</v>
      </c>
      <c r="G2930" s="10" t="s">
        <v>68</v>
      </c>
      <c r="H2930" s="10"/>
      <c r="I2930" s="10">
        <v>1300</v>
      </c>
      <c r="J2930" s="10" t="s">
        <v>17</v>
      </c>
      <c r="K2930" s="10"/>
      <c r="L2930" s="10" t="s">
        <v>18</v>
      </c>
      <c r="M2930" s="11">
        <v>1</v>
      </c>
      <c r="N2930" s="10">
        <v>1</v>
      </c>
      <c r="O2930" s="12" t="s">
        <v>9781</v>
      </c>
      <c r="P2930" s="11">
        <f ca="1">IFERROR(__xludf.DUMMYFUNCTION("COUNTA(SPLIT(Q2930,"" ""))"),193)</f>
        <v>193</v>
      </c>
      <c r="Q2930" s="11">
        <v>8</v>
      </c>
      <c r="R2930" s="11">
        <f ca="1">IFERROR(__xludf.DUMMYFUNCTION("COUNTA(SPLIT($Q2930,CHAR(10),FALSE))"),2)</f>
        <v>2</v>
      </c>
      <c r="S2930" s="2">
        <v>-2.2674003639999998</v>
      </c>
      <c r="T2930" s="2">
        <v>0.47572441500000001</v>
      </c>
      <c r="U2930" s="2">
        <v>30.9</v>
      </c>
      <c r="V2930" s="2">
        <v>14.97</v>
      </c>
      <c r="W2930" s="2">
        <v>14.84</v>
      </c>
      <c r="X2930" s="2">
        <v>16</v>
      </c>
      <c r="Y2930" s="2">
        <v>9.48</v>
      </c>
      <c r="Z2930" s="2">
        <v>0.23118</v>
      </c>
      <c r="AA2930" s="2">
        <v>0.20028000000000001</v>
      </c>
      <c r="AB2930" s="2">
        <v>9.0411519889999994</v>
      </c>
    </row>
    <row r="2931" spans="1:28" x14ac:dyDescent="0.2">
      <c r="A2931" s="17">
        <v>5217</v>
      </c>
      <c r="B2931" s="5" t="s">
        <v>9782</v>
      </c>
      <c r="C2931" s="5" t="s">
        <v>9783</v>
      </c>
      <c r="D2931" s="5" t="s">
        <v>9784</v>
      </c>
      <c r="E2931" s="5" t="s">
        <v>9785</v>
      </c>
      <c r="F2931" s="10">
        <v>1881</v>
      </c>
      <c r="G2931" s="10" t="s">
        <v>68</v>
      </c>
      <c r="H2931" s="10"/>
      <c r="I2931" s="10">
        <v>1300</v>
      </c>
      <c r="J2931" s="10" t="s">
        <v>17</v>
      </c>
      <c r="K2931" s="10"/>
      <c r="L2931" s="10" t="s">
        <v>18</v>
      </c>
      <c r="M2931" s="11">
        <v>1</v>
      </c>
      <c r="N2931" s="10">
        <v>1</v>
      </c>
      <c r="O2931" s="12" t="s">
        <v>9786</v>
      </c>
      <c r="P2931" s="11">
        <f ca="1">IFERROR(__xludf.DUMMYFUNCTION("COUNTA(SPLIT(Q2931,"" ""))"),163)</f>
        <v>163</v>
      </c>
      <c r="Q2931" s="11">
        <v>4</v>
      </c>
      <c r="R2931" s="11">
        <f ca="1">IFERROR(__xludf.DUMMYFUNCTION("COUNTA(SPLIT($Q2931,CHAR(10),FALSE))"),3)</f>
        <v>3</v>
      </c>
      <c r="S2931" s="2">
        <v>-1.9525656499999999</v>
      </c>
      <c r="T2931" s="2">
        <v>0.478457727</v>
      </c>
      <c r="U2931" s="2">
        <v>36.78</v>
      </c>
      <c r="V2931" s="2">
        <v>18.38</v>
      </c>
      <c r="W2931" s="2">
        <v>19.84</v>
      </c>
      <c r="X2931" s="2">
        <v>16</v>
      </c>
      <c r="Y2931" s="2">
        <v>9.2200000000000006</v>
      </c>
      <c r="Z2931" s="2">
        <v>0.27018999999999999</v>
      </c>
      <c r="AA2931" s="2">
        <v>0.29200999999999999</v>
      </c>
      <c r="AB2931" s="2">
        <v>17.565646390000001</v>
      </c>
    </row>
    <row r="2932" spans="1:28" x14ac:dyDescent="0.2">
      <c r="A2932" s="17">
        <v>5218</v>
      </c>
      <c r="B2932" s="5" t="s">
        <v>9787</v>
      </c>
      <c r="C2932" s="5" t="s">
        <v>9788</v>
      </c>
      <c r="D2932" s="5" t="s">
        <v>9789</v>
      </c>
      <c r="E2932" s="5" t="s">
        <v>9790</v>
      </c>
      <c r="F2932" s="10">
        <v>1881</v>
      </c>
      <c r="G2932" s="10" t="s">
        <v>68</v>
      </c>
      <c r="H2932" s="10"/>
      <c r="I2932" s="10">
        <v>1100</v>
      </c>
      <c r="J2932" s="10" t="s">
        <v>17</v>
      </c>
      <c r="K2932" s="10"/>
      <c r="L2932" s="10" t="s">
        <v>18</v>
      </c>
      <c r="M2932" s="11">
        <v>1</v>
      </c>
      <c r="N2932" s="10">
        <v>1</v>
      </c>
      <c r="O2932" s="12" t="s">
        <v>9791</v>
      </c>
      <c r="P2932" s="11">
        <f ca="1">IFERROR(__xludf.DUMMYFUNCTION("COUNTA(SPLIT(Q2932,"" ""))"),176)</f>
        <v>176</v>
      </c>
      <c r="Q2932" s="11">
        <v>8</v>
      </c>
      <c r="R2932" s="11">
        <f ca="1">IFERROR(__xludf.DUMMYFUNCTION("COUNTA(SPLIT($Q2932,CHAR(10),FALSE))"),2)</f>
        <v>2</v>
      </c>
      <c r="S2932" s="2">
        <v>-2.1773403039999999</v>
      </c>
      <c r="T2932" s="2">
        <v>0.46564955499999999</v>
      </c>
      <c r="U2932" s="2">
        <v>66.38</v>
      </c>
      <c r="V2932" s="2">
        <v>9.5299999999999994</v>
      </c>
      <c r="W2932" s="2">
        <v>10.24</v>
      </c>
      <c r="X2932" s="2">
        <v>11</v>
      </c>
      <c r="Y2932" s="2">
        <v>7.05</v>
      </c>
      <c r="Z2932" s="2">
        <v>0.11642</v>
      </c>
      <c r="AA2932" s="2">
        <v>0.1239</v>
      </c>
      <c r="AB2932" s="2">
        <v>9.1720907169999997</v>
      </c>
    </row>
    <row r="2933" spans="1:28" x14ac:dyDescent="0.2">
      <c r="A2933" s="17">
        <v>5219</v>
      </c>
      <c r="B2933" s="5" t="s">
        <v>9792</v>
      </c>
      <c r="C2933" s="5" t="s">
        <v>9793</v>
      </c>
      <c r="D2933" s="5" t="s">
        <v>9794</v>
      </c>
      <c r="E2933" s="5" t="s">
        <v>9795</v>
      </c>
      <c r="F2933" s="10">
        <v>1881</v>
      </c>
      <c r="G2933" s="10" t="s">
        <v>68</v>
      </c>
      <c r="H2933" s="10"/>
      <c r="I2933" s="10">
        <v>1300</v>
      </c>
      <c r="J2933" s="10" t="s">
        <v>51</v>
      </c>
      <c r="K2933" s="10"/>
      <c r="L2933" s="10" t="s">
        <v>18</v>
      </c>
      <c r="M2933" s="11">
        <v>1</v>
      </c>
      <c r="N2933" s="10">
        <v>1</v>
      </c>
      <c r="O2933" s="12" t="s">
        <v>9796</v>
      </c>
      <c r="P2933" s="11">
        <f ca="1">IFERROR(__xludf.DUMMYFUNCTION("COUNTA(SPLIT(Q2933,"" ""))"),157)</f>
        <v>157</v>
      </c>
      <c r="Q2933" s="11">
        <v>5</v>
      </c>
      <c r="R2933" s="11">
        <f ca="1">IFERROR(__xludf.DUMMYFUNCTION("COUNTA(SPLIT($Q2933,CHAR(10),FALSE))"),1)</f>
        <v>1</v>
      </c>
      <c r="S2933" s="2">
        <v>-2.7718503619999999</v>
      </c>
      <c r="T2933" s="2">
        <v>0.54275354899999995</v>
      </c>
      <c r="U2933" s="2">
        <v>53.72</v>
      </c>
      <c r="V2933" s="2">
        <v>13.57</v>
      </c>
      <c r="W2933" s="2">
        <v>15.84</v>
      </c>
      <c r="X2933" s="2">
        <v>13</v>
      </c>
      <c r="Y2933" s="2">
        <v>9.1199999999999992</v>
      </c>
      <c r="Z2933" s="2">
        <v>0.18237999999999999</v>
      </c>
      <c r="AA2933" s="2">
        <v>0.18556</v>
      </c>
      <c r="AB2933" s="2">
        <v>10.60816531</v>
      </c>
    </row>
    <row r="2934" spans="1:28" x14ac:dyDescent="0.2">
      <c r="A2934" s="17">
        <v>5221</v>
      </c>
      <c r="B2934" s="5" t="s">
        <v>9797</v>
      </c>
      <c r="C2934" s="5" t="s">
        <v>9798</v>
      </c>
      <c r="D2934" s="5" t="s">
        <v>9799</v>
      </c>
      <c r="E2934" s="5" t="s">
        <v>9800</v>
      </c>
      <c r="F2934" s="10">
        <v>1881</v>
      </c>
      <c r="G2934" s="10" t="s">
        <v>16</v>
      </c>
      <c r="H2934" s="10"/>
      <c r="I2934" s="10">
        <v>700</v>
      </c>
      <c r="J2934" s="10" t="s">
        <v>17</v>
      </c>
      <c r="K2934" s="10"/>
      <c r="L2934" s="10" t="s">
        <v>18</v>
      </c>
      <c r="M2934" s="11">
        <v>1</v>
      </c>
      <c r="N2934" s="10">
        <v>1</v>
      </c>
      <c r="O2934" s="12" t="s">
        <v>9801</v>
      </c>
      <c r="P2934" s="11">
        <f ca="1">IFERROR(__xludf.DUMMYFUNCTION("COUNTA(SPLIT(Q2934,"" ""))"),142)</f>
        <v>142</v>
      </c>
      <c r="Q2934" s="11">
        <v>8</v>
      </c>
      <c r="R2934" s="11">
        <f ca="1">IFERROR(__xludf.DUMMYFUNCTION("COUNTA(SPLIT($Q2934,CHAR(10),FALSE))"),3)</f>
        <v>3</v>
      </c>
      <c r="S2934" s="2">
        <v>-0.67548410599999997</v>
      </c>
      <c r="T2934" s="2">
        <v>0.52586354000000002</v>
      </c>
      <c r="U2934" s="2">
        <v>79.290000000000006</v>
      </c>
      <c r="V2934" s="2">
        <v>6.67</v>
      </c>
      <c r="W2934" s="2">
        <v>6.89</v>
      </c>
      <c r="X2934" s="2">
        <v>7</v>
      </c>
      <c r="Y2934" s="2">
        <v>6.06</v>
      </c>
      <c r="Z2934" s="2">
        <v>-5.024E-2</v>
      </c>
      <c r="AA2934" s="2">
        <v>-2.069E-2</v>
      </c>
      <c r="AB2934" s="2">
        <v>19.718303339999999</v>
      </c>
    </row>
    <row r="2935" spans="1:28" x14ac:dyDescent="0.2">
      <c r="A2935" s="17">
        <v>5222</v>
      </c>
      <c r="B2935" s="5" t="s">
        <v>9802</v>
      </c>
      <c r="C2935" s="5" t="s">
        <v>9803</v>
      </c>
      <c r="D2935" s="5" t="s">
        <v>9804</v>
      </c>
      <c r="E2935" s="5" t="s">
        <v>9805</v>
      </c>
      <c r="F2935" s="10">
        <v>1881</v>
      </c>
      <c r="G2935" s="10" t="s">
        <v>16</v>
      </c>
      <c r="H2935" s="10"/>
      <c r="I2935" s="10">
        <v>500</v>
      </c>
      <c r="J2935" s="10" t="s">
        <v>17</v>
      </c>
      <c r="K2935" s="10"/>
      <c r="L2935" s="10" t="s">
        <v>18</v>
      </c>
      <c r="M2935" s="11">
        <v>1</v>
      </c>
      <c r="N2935" s="10">
        <v>1</v>
      </c>
      <c r="O2935" s="12" t="s">
        <v>9806</v>
      </c>
      <c r="P2935" s="11">
        <f ca="1">IFERROR(__xludf.DUMMYFUNCTION("COUNTA(SPLIT(Q2935,"" ""))"),184)</f>
        <v>184</v>
      </c>
      <c r="Q2935" s="11">
        <v>16</v>
      </c>
      <c r="R2935" s="11">
        <f ca="1">IFERROR(__xludf.DUMMYFUNCTION("COUNTA(SPLIT($Q2935,CHAR(10),FALSE))"),3)</f>
        <v>3</v>
      </c>
      <c r="S2935" s="2">
        <v>0.60308310600000004</v>
      </c>
      <c r="T2935" s="2">
        <v>0.48898279300000003</v>
      </c>
      <c r="U2935" s="2">
        <v>97.25</v>
      </c>
      <c r="V2935" s="2">
        <v>2.58</v>
      </c>
      <c r="W2935" s="2">
        <v>1.41</v>
      </c>
      <c r="X2935" s="2">
        <v>0</v>
      </c>
      <c r="Y2935" s="2">
        <v>1.17</v>
      </c>
      <c r="Z2935" s="2">
        <v>-1.745E-2</v>
      </c>
      <c r="AA2935" s="2">
        <v>-2.0160000000000001E-2</v>
      </c>
      <c r="AB2935" s="2">
        <v>24.06444685</v>
      </c>
    </row>
    <row r="2936" spans="1:28" x14ac:dyDescent="0.2">
      <c r="A2936" s="17">
        <v>5223</v>
      </c>
      <c r="B2936" s="5" t="s">
        <v>9807</v>
      </c>
      <c r="C2936" s="5" t="s">
        <v>9808</v>
      </c>
      <c r="D2936" s="5" t="s">
        <v>9784</v>
      </c>
      <c r="E2936" s="5" t="s">
        <v>9785</v>
      </c>
      <c r="F2936" s="10">
        <v>1881</v>
      </c>
      <c r="G2936" s="10" t="s">
        <v>68</v>
      </c>
      <c r="H2936" s="10"/>
      <c r="I2936" s="10">
        <v>1300</v>
      </c>
      <c r="J2936" s="10" t="s">
        <v>51</v>
      </c>
      <c r="K2936" s="10"/>
      <c r="L2936" s="10" t="s">
        <v>18</v>
      </c>
      <c r="M2936" s="11">
        <v>1</v>
      </c>
      <c r="N2936" s="10">
        <v>1</v>
      </c>
      <c r="O2936" s="12" t="s">
        <v>9809</v>
      </c>
      <c r="P2936" s="11">
        <f ca="1">IFERROR(__xludf.DUMMYFUNCTION("COUNTA(SPLIT(Q2936,"" ""))"),145)</f>
        <v>145</v>
      </c>
      <c r="Q2936" s="11">
        <v>7</v>
      </c>
      <c r="R2936" s="11">
        <f ca="1">IFERROR(__xludf.DUMMYFUNCTION("COUNTA(SPLIT($Q2936,CHAR(10),FALSE))"),1)</f>
        <v>1</v>
      </c>
      <c r="S2936" s="2">
        <v>-2.868457324</v>
      </c>
      <c r="T2936" s="2">
        <v>0.51508259000000001</v>
      </c>
      <c r="U2936" s="2">
        <v>48.7</v>
      </c>
      <c r="V2936" s="2">
        <v>11.61</v>
      </c>
      <c r="W2936" s="2">
        <v>12.14</v>
      </c>
      <c r="X2936" s="2">
        <v>12</v>
      </c>
      <c r="Y2936" s="2">
        <v>9.1300000000000008</v>
      </c>
      <c r="Z2936" s="2">
        <v>0.25616</v>
      </c>
      <c r="AA2936" s="2">
        <v>0.26085999999999998</v>
      </c>
      <c r="AB2936" s="2">
        <v>6.4462766780000003</v>
      </c>
    </row>
    <row r="2937" spans="1:28" x14ac:dyDescent="0.2">
      <c r="A2937" s="17">
        <v>5224</v>
      </c>
      <c r="B2937" s="5" t="s">
        <v>9810</v>
      </c>
      <c r="C2937" s="5" t="s">
        <v>9811</v>
      </c>
      <c r="D2937" s="5" t="s">
        <v>9812</v>
      </c>
      <c r="E2937" s="5" t="s">
        <v>9813</v>
      </c>
      <c r="F2937" s="10">
        <v>1881</v>
      </c>
      <c r="G2937" s="10" t="s">
        <v>16</v>
      </c>
      <c r="H2937" s="10"/>
      <c r="I2937" s="10">
        <v>700</v>
      </c>
      <c r="J2937" s="10" t="s">
        <v>17</v>
      </c>
      <c r="K2937" s="10"/>
      <c r="L2937" s="10" t="s">
        <v>18</v>
      </c>
      <c r="M2937" s="11">
        <v>1</v>
      </c>
      <c r="N2937" s="10">
        <v>1</v>
      </c>
      <c r="O2937" s="12" t="s">
        <v>9814</v>
      </c>
      <c r="P2937" s="11">
        <f ca="1">IFERROR(__xludf.DUMMYFUNCTION("COUNTA(SPLIT(Q2937,"" ""))"),182)</f>
        <v>182</v>
      </c>
      <c r="Q2937" s="11">
        <v>16</v>
      </c>
      <c r="R2937" s="11">
        <f ca="1">IFERROR(__xludf.DUMMYFUNCTION("COUNTA(SPLIT($Q2937,CHAR(10),FALSE))"),8)</f>
        <v>8</v>
      </c>
      <c r="S2937" s="2">
        <v>9.7328667999999993E-2</v>
      </c>
      <c r="T2937" s="2">
        <v>0.48085170100000002</v>
      </c>
      <c r="U2937" s="2">
        <v>93.4</v>
      </c>
      <c r="V2937" s="2">
        <v>3.43</v>
      </c>
      <c r="W2937" s="2">
        <v>3.49</v>
      </c>
      <c r="X2937" s="2">
        <v>6</v>
      </c>
      <c r="Y2937" s="2">
        <v>5.42</v>
      </c>
      <c r="Z2937" s="2">
        <v>7.9250000000000001E-2</v>
      </c>
      <c r="AA2937" s="2">
        <v>6.4780000000000004E-2</v>
      </c>
      <c r="AB2937" s="2">
        <v>24.855934139999999</v>
      </c>
    </row>
    <row r="2938" spans="1:28" x14ac:dyDescent="0.2">
      <c r="A2938" s="17">
        <v>5225</v>
      </c>
      <c r="B2938" s="5" t="s">
        <v>9810</v>
      </c>
      <c r="C2938" s="5" t="s">
        <v>9815</v>
      </c>
      <c r="D2938" s="5" t="s">
        <v>9816</v>
      </c>
      <c r="E2938" s="5" t="s">
        <v>9817</v>
      </c>
      <c r="F2938" s="10">
        <v>1881</v>
      </c>
      <c r="G2938" s="10" t="s">
        <v>16</v>
      </c>
      <c r="H2938" s="10"/>
      <c r="I2938" s="10">
        <v>500</v>
      </c>
      <c r="J2938" s="10" t="s">
        <v>51</v>
      </c>
      <c r="K2938" s="10"/>
      <c r="L2938" s="10" t="s">
        <v>18</v>
      </c>
      <c r="M2938" s="11">
        <v>1</v>
      </c>
      <c r="N2938" s="10">
        <v>1</v>
      </c>
      <c r="O2938" s="12" t="s">
        <v>9818</v>
      </c>
      <c r="P2938" s="11">
        <f ca="1">IFERROR(__xludf.DUMMYFUNCTION("COUNTA(SPLIT(Q2938,"" ""))"),145)</f>
        <v>145</v>
      </c>
      <c r="Q2938" s="11">
        <v>22</v>
      </c>
      <c r="R2938" s="11">
        <f ca="1">IFERROR(__xludf.DUMMYFUNCTION("COUNTA(SPLIT($Q2938,CHAR(10),FALSE))"),10)</f>
        <v>10</v>
      </c>
      <c r="S2938" s="2">
        <v>0.73641321999999998</v>
      </c>
      <c r="T2938" s="2">
        <v>0.50618034199999995</v>
      </c>
      <c r="U2938" s="2">
        <v>99.2</v>
      </c>
      <c r="V2938" s="2">
        <v>1.05</v>
      </c>
      <c r="W2938" s="2">
        <v>-0.19</v>
      </c>
      <c r="X2938" s="2">
        <v>4.41</v>
      </c>
      <c r="Y2938" s="2">
        <v>5.81</v>
      </c>
      <c r="Z2938" s="2">
        <v>4.2139999999999997E-2</v>
      </c>
      <c r="AA2938" s="2">
        <v>2.0060000000000001E-2</v>
      </c>
      <c r="AB2938" s="2">
        <v>31.421989239999998</v>
      </c>
    </row>
    <row r="2939" spans="1:28" x14ac:dyDescent="0.2">
      <c r="A2939" s="17">
        <v>5226</v>
      </c>
      <c r="B2939" s="5" t="s">
        <v>9810</v>
      </c>
      <c r="C2939" s="5" t="s">
        <v>9819</v>
      </c>
      <c r="D2939" s="5" t="s">
        <v>9799</v>
      </c>
      <c r="E2939" s="5" t="s">
        <v>9820</v>
      </c>
      <c r="F2939" s="10">
        <v>1881</v>
      </c>
      <c r="G2939" s="10" t="s">
        <v>16</v>
      </c>
      <c r="H2939" s="10"/>
      <c r="I2939" s="10">
        <v>700</v>
      </c>
      <c r="J2939" s="10" t="s">
        <v>17</v>
      </c>
      <c r="K2939" s="10"/>
      <c r="L2939" s="10" t="s">
        <v>18</v>
      </c>
      <c r="M2939" s="11">
        <v>1</v>
      </c>
      <c r="N2939" s="10">
        <v>1</v>
      </c>
      <c r="O2939" s="12" t="s">
        <v>9821</v>
      </c>
      <c r="P2939" s="11">
        <f ca="1">IFERROR(__xludf.DUMMYFUNCTION("COUNTA(SPLIT(Q2939,"" ""))"),162)</f>
        <v>162</v>
      </c>
      <c r="Q2939" s="11">
        <v>13</v>
      </c>
      <c r="R2939" s="11">
        <f ca="1">IFERROR(__xludf.DUMMYFUNCTION("COUNTA(SPLIT($Q2939,CHAR(10),FALSE))"),3)</f>
        <v>3</v>
      </c>
      <c r="S2939" s="2">
        <v>0.863329609</v>
      </c>
      <c r="T2939" s="2">
        <v>0.49523907900000003</v>
      </c>
      <c r="U2939" s="2">
        <v>95.46</v>
      </c>
      <c r="V2939" s="2">
        <v>3.36</v>
      </c>
      <c r="W2939" s="2">
        <v>4</v>
      </c>
      <c r="X2939" s="2">
        <v>6</v>
      </c>
      <c r="Y2939" s="2">
        <v>1.35</v>
      </c>
      <c r="Z2939" s="2">
        <v>-1.44E-2</v>
      </c>
      <c r="AA2939" s="2">
        <v>4.81E-3</v>
      </c>
      <c r="AB2939" s="2">
        <v>22.58218939</v>
      </c>
    </row>
    <row r="2940" spans="1:28" x14ac:dyDescent="0.2">
      <c r="A2940" s="17">
        <v>5228</v>
      </c>
      <c r="B2940" s="5" t="s">
        <v>9822</v>
      </c>
      <c r="C2940" s="5" t="s">
        <v>9823</v>
      </c>
      <c r="D2940" s="5" t="s">
        <v>9824</v>
      </c>
      <c r="E2940" s="5" t="s">
        <v>9825</v>
      </c>
      <c r="F2940" s="10">
        <v>1881</v>
      </c>
      <c r="G2940" s="10" t="s">
        <v>16</v>
      </c>
      <c r="H2940" s="10"/>
      <c r="I2940" s="10">
        <v>1100</v>
      </c>
      <c r="J2940" s="10" t="s">
        <v>51</v>
      </c>
      <c r="K2940" s="10"/>
      <c r="L2940" s="10" t="s">
        <v>18</v>
      </c>
      <c r="M2940" s="11">
        <v>1</v>
      </c>
      <c r="N2940" s="10">
        <v>1</v>
      </c>
      <c r="O2940" s="12" t="s">
        <v>9826</v>
      </c>
      <c r="P2940" s="11">
        <f ca="1">IFERROR(__xludf.DUMMYFUNCTION("COUNTA(SPLIT(Q2940,"" ""))"),156)</f>
        <v>156</v>
      </c>
      <c r="Q2940" s="11">
        <v>7</v>
      </c>
      <c r="R2940" s="11">
        <f ca="1">IFERROR(__xludf.DUMMYFUNCTION("COUNTA(SPLIT($Q2940,CHAR(10),FALSE))"),2)</f>
        <v>2</v>
      </c>
      <c r="S2940" s="2">
        <v>-8.1758901999999994E-2</v>
      </c>
      <c r="T2940" s="2">
        <v>0.46262923500000003</v>
      </c>
      <c r="U2940" s="2">
        <v>81.55</v>
      </c>
      <c r="V2940" s="2">
        <v>7.6</v>
      </c>
      <c r="W2940" s="2">
        <v>8.65</v>
      </c>
      <c r="X2940" s="2">
        <v>6</v>
      </c>
      <c r="Y2940" s="2">
        <v>5.95</v>
      </c>
      <c r="Z2940" s="2">
        <v>-6.4400000000000004E-3</v>
      </c>
      <c r="AA2940" s="2">
        <v>1.074E-2</v>
      </c>
      <c r="AB2940" s="2">
        <v>13.136737800000001</v>
      </c>
    </row>
    <row r="2941" spans="1:28" x14ac:dyDescent="0.2">
      <c r="A2941" s="17">
        <v>5229</v>
      </c>
      <c r="B2941" s="5" t="s">
        <v>9822</v>
      </c>
      <c r="C2941" s="5" t="s">
        <v>9827</v>
      </c>
      <c r="D2941" s="5" t="s">
        <v>9799</v>
      </c>
      <c r="E2941" s="5" t="s">
        <v>9828</v>
      </c>
      <c r="F2941" s="10">
        <v>1881</v>
      </c>
      <c r="G2941" s="10" t="s">
        <v>16</v>
      </c>
      <c r="H2941" s="10"/>
      <c r="I2941" s="10">
        <v>1100</v>
      </c>
      <c r="J2941" s="10" t="s">
        <v>17</v>
      </c>
      <c r="K2941" s="10"/>
      <c r="L2941" s="10" t="s">
        <v>22</v>
      </c>
      <c r="M2941" s="11">
        <v>2</v>
      </c>
      <c r="N2941" s="10">
        <v>1.5</v>
      </c>
      <c r="O2941" s="12" t="s">
        <v>9829</v>
      </c>
      <c r="P2941" s="11">
        <f ca="1">IFERROR(__xludf.DUMMYFUNCTION("COUNTA(SPLIT(Q2941,"" ""))"),161)</f>
        <v>161</v>
      </c>
      <c r="Q2941" s="11">
        <v>7</v>
      </c>
      <c r="R2941" s="11">
        <f ca="1">IFERROR(__xludf.DUMMYFUNCTION("COUNTA(SPLIT($Q2941,CHAR(10),FALSE))"),3)</f>
        <v>3</v>
      </c>
      <c r="S2941" s="2">
        <v>-0.51109066599999997</v>
      </c>
      <c r="T2941" s="2">
        <v>0.520883969</v>
      </c>
      <c r="U2941" s="2">
        <v>68.5</v>
      </c>
      <c r="V2941" s="2">
        <v>9.49</v>
      </c>
      <c r="W2941" s="2">
        <v>10.39</v>
      </c>
      <c r="X2941" s="2">
        <v>10</v>
      </c>
      <c r="Y2941" s="2">
        <v>6.63</v>
      </c>
      <c r="Z2941" s="2">
        <v>9.9760000000000001E-2</v>
      </c>
      <c r="AA2941" s="2">
        <v>0.13006999999999999</v>
      </c>
      <c r="AB2941" s="2">
        <v>13.01877672</v>
      </c>
    </row>
    <row r="2942" spans="1:28" x14ac:dyDescent="0.2">
      <c r="A2942" s="17">
        <v>5230</v>
      </c>
      <c r="B2942" s="5" t="s">
        <v>9830</v>
      </c>
      <c r="C2942" s="5" t="s">
        <v>9831</v>
      </c>
      <c r="D2942" s="5" t="s">
        <v>9832</v>
      </c>
      <c r="E2942" s="5" t="s">
        <v>9833</v>
      </c>
      <c r="F2942" s="10">
        <v>1881</v>
      </c>
      <c r="G2942" s="10" t="s">
        <v>16</v>
      </c>
      <c r="H2942" s="10"/>
      <c r="I2942" s="10">
        <v>700</v>
      </c>
      <c r="J2942" s="10" t="s">
        <v>17</v>
      </c>
      <c r="K2942" s="10"/>
      <c r="L2942" s="10" t="s">
        <v>18</v>
      </c>
      <c r="M2942" s="11">
        <v>1</v>
      </c>
      <c r="N2942" s="10">
        <v>1</v>
      </c>
      <c r="O2942" s="12" t="s">
        <v>9834</v>
      </c>
      <c r="P2942" s="11">
        <f ca="1">IFERROR(__xludf.DUMMYFUNCTION("COUNTA(SPLIT(Q2942,"" ""))"),153)</f>
        <v>153</v>
      </c>
      <c r="Q2942" s="11">
        <v>12</v>
      </c>
      <c r="R2942" s="11">
        <f ca="1">IFERROR(__xludf.DUMMYFUNCTION("COUNTA(SPLIT($Q2942,CHAR(10),FALSE))"),4)</f>
        <v>4</v>
      </c>
      <c r="S2942" s="2">
        <v>0.66368419700000003</v>
      </c>
      <c r="T2942" s="2">
        <v>0.499876928</v>
      </c>
      <c r="U2942" s="2">
        <v>94.95</v>
      </c>
      <c r="V2942" s="2">
        <v>3.37</v>
      </c>
      <c r="W2942" s="2">
        <v>3.49</v>
      </c>
      <c r="X2942" s="2">
        <v>0</v>
      </c>
      <c r="Y2942" s="2">
        <v>5.38</v>
      </c>
      <c r="Z2942" s="2">
        <v>5.0840000000000003E-2</v>
      </c>
      <c r="AA2942" s="2">
        <v>6.5670000000000006E-2</v>
      </c>
      <c r="AB2942" s="2">
        <v>15.926854390000001</v>
      </c>
    </row>
    <row r="2943" spans="1:28" x14ac:dyDescent="0.2">
      <c r="A2943" s="17">
        <v>5231</v>
      </c>
      <c r="B2943" s="5" t="s">
        <v>9835</v>
      </c>
      <c r="C2943" s="5" t="s">
        <v>9836</v>
      </c>
      <c r="D2943" s="5" t="s">
        <v>9804</v>
      </c>
      <c r="E2943" s="5" t="s">
        <v>9837</v>
      </c>
      <c r="F2943" s="10">
        <v>1881</v>
      </c>
      <c r="G2943" s="10" t="s">
        <v>16</v>
      </c>
      <c r="H2943" s="10"/>
      <c r="I2943" s="10">
        <v>700</v>
      </c>
      <c r="J2943" s="10" t="s">
        <v>17</v>
      </c>
      <c r="K2943" s="10"/>
      <c r="L2943" s="10" t="s">
        <v>22</v>
      </c>
      <c r="M2943" s="11">
        <v>2</v>
      </c>
      <c r="N2943" s="10">
        <v>1.5</v>
      </c>
      <c r="O2943" s="12" t="s">
        <v>9838</v>
      </c>
      <c r="P2943" s="11">
        <f ca="1">IFERROR(__xludf.DUMMYFUNCTION("COUNTA(SPLIT(Q2943,"" ""))"),182)</f>
        <v>182</v>
      </c>
      <c r="Q2943" s="11">
        <v>13</v>
      </c>
      <c r="R2943" s="11">
        <f ca="1">IFERROR(__xludf.DUMMYFUNCTION("COUNTA(SPLIT($Q2943,CHAR(10),FALSE))"),4)</f>
        <v>4</v>
      </c>
      <c r="S2943" s="2">
        <v>0.33624035600000002</v>
      </c>
      <c r="T2943" s="2">
        <v>0.48370202099999998</v>
      </c>
      <c r="U2943" s="2">
        <v>96.82</v>
      </c>
      <c r="V2943" s="2">
        <v>3.29</v>
      </c>
      <c r="W2943" s="2">
        <v>3.62</v>
      </c>
      <c r="X2943" s="2">
        <v>0</v>
      </c>
      <c r="Y2943" s="2">
        <v>6.31</v>
      </c>
      <c r="Z2943" s="2">
        <v>-9.1310000000000002E-2</v>
      </c>
      <c r="AA2943" s="2">
        <v>-0.10100000000000001</v>
      </c>
      <c r="AB2943" s="2">
        <v>30.138095419999999</v>
      </c>
    </row>
    <row r="2944" spans="1:28" x14ac:dyDescent="0.2">
      <c r="A2944" s="17">
        <v>5232</v>
      </c>
      <c r="B2944" s="5" t="s">
        <v>9835</v>
      </c>
      <c r="C2944" s="5" t="s">
        <v>9839</v>
      </c>
      <c r="D2944" s="5" t="s">
        <v>9840</v>
      </c>
      <c r="E2944" s="5" t="s">
        <v>9841</v>
      </c>
      <c r="F2944" s="10">
        <v>1881</v>
      </c>
      <c r="G2944" s="10" t="s">
        <v>16</v>
      </c>
      <c r="H2944" s="10"/>
      <c r="I2944" s="10">
        <v>500</v>
      </c>
      <c r="J2944" s="10" t="s">
        <v>17</v>
      </c>
      <c r="K2944" s="10"/>
      <c r="L2944" s="10" t="s">
        <v>18</v>
      </c>
      <c r="M2944" s="11">
        <v>1</v>
      </c>
      <c r="N2944" s="10">
        <v>1</v>
      </c>
      <c r="O2944" s="12" t="s">
        <v>9842</v>
      </c>
      <c r="P2944" s="11">
        <f ca="1">IFERROR(__xludf.DUMMYFUNCTION("COUNTA(SPLIT(Q2944,"" ""))"),148)</f>
        <v>148</v>
      </c>
      <c r="Q2944" s="11">
        <v>13</v>
      </c>
      <c r="R2944" s="11">
        <f ca="1">IFERROR(__xludf.DUMMYFUNCTION("COUNTA(SPLIT($Q2944,CHAR(10),FALSE))"),3)</f>
        <v>3</v>
      </c>
      <c r="S2944" s="2">
        <v>0.55703267899999998</v>
      </c>
      <c r="T2944" s="2">
        <v>0.535328213</v>
      </c>
      <c r="U2944" s="2">
        <v>85.23</v>
      </c>
      <c r="V2944" s="2">
        <v>4.26</v>
      </c>
      <c r="W2944" s="2">
        <v>4.5599999999999996</v>
      </c>
      <c r="X2944" s="2">
        <v>5</v>
      </c>
      <c r="Y2944" s="2">
        <v>6.3</v>
      </c>
      <c r="Z2944" s="2">
        <v>5.6809999999999999E-2</v>
      </c>
      <c r="AA2944" s="2">
        <v>7.7640000000000001E-2</v>
      </c>
      <c r="AB2944" s="2">
        <v>19.518399729999999</v>
      </c>
    </row>
    <row r="2945" spans="1:28" x14ac:dyDescent="0.2">
      <c r="A2945" s="17">
        <v>5233</v>
      </c>
      <c r="B2945" s="5" t="s">
        <v>9835</v>
      </c>
      <c r="C2945" s="5" t="s">
        <v>9843</v>
      </c>
      <c r="D2945" s="5" t="s">
        <v>9840</v>
      </c>
      <c r="E2945" s="5" t="s">
        <v>9844</v>
      </c>
      <c r="F2945" s="10">
        <v>1881</v>
      </c>
      <c r="G2945" s="10" t="s">
        <v>16</v>
      </c>
      <c r="H2945" s="10"/>
      <c r="I2945" s="10">
        <v>700</v>
      </c>
      <c r="J2945" s="10" t="s">
        <v>178</v>
      </c>
      <c r="K2945" s="10"/>
      <c r="L2945" s="10" t="s">
        <v>18</v>
      </c>
      <c r="M2945" s="11">
        <v>1</v>
      </c>
      <c r="N2945" s="10">
        <v>1</v>
      </c>
      <c r="O2945" s="12" t="s">
        <v>9845</v>
      </c>
      <c r="P2945" s="11">
        <f ca="1">IFERROR(__xludf.DUMMYFUNCTION("COUNTA(SPLIT(Q2945,"" ""))"),172)</f>
        <v>172</v>
      </c>
      <c r="Q2945" s="11">
        <v>17</v>
      </c>
      <c r="R2945" s="11">
        <f ca="1">IFERROR(__xludf.DUMMYFUNCTION("COUNTA(SPLIT($Q2945,CHAR(10),FALSE))"),7)</f>
        <v>7</v>
      </c>
      <c r="S2945" s="2">
        <v>0.213840367</v>
      </c>
      <c r="T2945" s="2">
        <v>0.50168362899999996</v>
      </c>
      <c r="U2945" s="2">
        <v>89.93</v>
      </c>
      <c r="V2945" s="2">
        <v>3.73</v>
      </c>
      <c r="W2945" s="2">
        <v>4.99</v>
      </c>
      <c r="X2945" s="2">
        <v>5</v>
      </c>
      <c r="Y2945" s="2">
        <v>5.71</v>
      </c>
      <c r="Z2945" s="2">
        <v>2.3109999999999999E-2</v>
      </c>
      <c r="AA2945" s="2">
        <v>1.5689999999999999E-2</v>
      </c>
      <c r="AB2945" s="2">
        <v>18.721840010000001</v>
      </c>
    </row>
    <row r="2946" spans="1:28" x14ac:dyDescent="0.2">
      <c r="A2946" s="17">
        <v>5234</v>
      </c>
      <c r="B2946" s="5" t="s">
        <v>9846</v>
      </c>
      <c r="C2946" s="5" t="s">
        <v>9847</v>
      </c>
      <c r="D2946" s="5" t="s">
        <v>9816</v>
      </c>
      <c r="E2946" s="5" t="s">
        <v>9848</v>
      </c>
      <c r="F2946" s="10">
        <v>1881</v>
      </c>
      <c r="G2946" s="10" t="s">
        <v>16</v>
      </c>
      <c r="H2946" s="10"/>
      <c r="I2946" s="10">
        <v>1100</v>
      </c>
      <c r="J2946" s="10" t="s">
        <v>877</v>
      </c>
      <c r="K2946" s="10"/>
      <c r="L2946" s="10" t="s">
        <v>18</v>
      </c>
      <c r="M2946" s="11">
        <v>1</v>
      </c>
      <c r="N2946" s="10">
        <v>1</v>
      </c>
      <c r="O2946" s="12" t="s">
        <v>9849</v>
      </c>
      <c r="P2946" s="11">
        <f ca="1">IFERROR(__xludf.DUMMYFUNCTION("COUNTA(SPLIT(Q2946,"" ""))"),187)</f>
        <v>187</v>
      </c>
      <c r="Q2946" s="11">
        <v>7</v>
      </c>
      <c r="R2946" s="11">
        <f ca="1">IFERROR(__xludf.DUMMYFUNCTION("COUNTA(SPLIT($Q2946,CHAR(10),FALSE))"),5)</f>
        <v>5</v>
      </c>
      <c r="S2946" s="2">
        <v>-1.097848707</v>
      </c>
      <c r="T2946" s="2">
        <v>0.466223726</v>
      </c>
      <c r="U2946" s="2">
        <v>74.5</v>
      </c>
      <c r="V2946" s="2">
        <v>8.92</v>
      </c>
      <c r="W2946" s="2">
        <v>9.5399999999999991</v>
      </c>
      <c r="X2946" s="2">
        <v>8</v>
      </c>
      <c r="Y2946" s="2">
        <v>6.79</v>
      </c>
      <c r="Z2946" s="2">
        <v>0.11437</v>
      </c>
      <c r="AA2946" s="2">
        <v>0.10576000000000001</v>
      </c>
      <c r="AB2946" s="2">
        <v>20.51887361</v>
      </c>
    </row>
    <row r="2947" spans="1:28" x14ac:dyDescent="0.2">
      <c r="A2947" s="17">
        <v>5235</v>
      </c>
      <c r="B2947" s="5" t="s">
        <v>9846</v>
      </c>
      <c r="C2947" s="5" t="s">
        <v>9850</v>
      </c>
      <c r="D2947" s="5" t="s">
        <v>9799</v>
      </c>
      <c r="E2947" s="5" t="s">
        <v>9851</v>
      </c>
      <c r="F2947" s="10">
        <v>1881</v>
      </c>
      <c r="G2947" s="10" t="s">
        <v>16</v>
      </c>
      <c r="H2947" s="10"/>
      <c r="I2947" s="10">
        <v>900</v>
      </c>
      <c r="J2947" s="10" t="s">
        <v>178</v>
      </c>
      <c r="K2947" s="10"/>
      <c r="L2947" s="10" t="s">
        <v>18</v>
      </c>
      <c r="M2947" s="11">
        <v>1</v>
      </c>
      <c r="N2947" s="10">
        <v>1</v>
      </c>
      <c r="O2947" s="12" t="s">
        <v>9852</v>
      </c>
      <c r="P2947" s="11">
        <f ca="1">IFERROR(__xludf.DUMMYFUNCTION("COUNTA(SPLIT(Q2947,"" ""))"),179)</f>
        <v>179</v>
      </c>
      <c r="Q2947" s="11">
        <v>13</v>
      </c>
      <c r="R2947" s="11">
        <f ca="1">IFERROR(__xludf.DUMMYFUNCTION("COUNTA(SPLIT($Q2947,CHAR(10),FALSE))"),6)</f>
        <v>6</v>
      </c>
      <c r="S2947" s="2">
        <v>0.22605124300000001</v>
      </c>
      <c r="T2947" s="2">
        <v>0.51625274200000004</v>
      </c>
      <c r="U2947" s="2">
        <v>87.21</v>
      </c>
      <c r="V2947" s="2">
        <v>4.63</v>
      </c>
      <c r="W2947" s="2">
        <v>4.6900000000000004</v>
      </c>
      <c r="X2947" s="2">
        <v>5</v>
      </c>
      <c r="Y2947" s="2">
        <v>5.62</v>
      </c>
      <c r="Z2947" s="2">
        <v>-3.4529999999999998E-2</v>
      </c>
      <c r="AA2947" s="2">
        <v>-4.2909999999999997E-2</v>
      </c>
      <c r="AB2947" s="2">
        <v>20.630963120000001</v>
      </c>
    </row>
    <row r="2948" spans="1:28" x14ac:dyDescent="0.2">
      <c r="A2948" s="17">
        <v>5236</v>
      </c>
      <c r="B2948" s="5" t="s">
        <v>9853</v>
      </c>
      <c r="C2948" s="5" t="s">
        <v>9854</v>
      </c>
      <c r="D2948" s="5" t="s">
        <v>9816</v>
      </c>
      <c r="E2948" s="5" t="s">
        <v>9855</v>
      </c>
      <c r="F2948" s="10">
        <v>1881</v>
      </c>
      <c r="G2948" s="10" t="s">
        <v>16</v>
      </c>
      <c r="H2948" s="10"/>
      <c r="I2948" s="10">
        <v>1100</v>
      </c>
      <c r="J2948" s="10" t="s">
        <v>17</v>
      </c>
      <c r="K2948" s="10"/>
      <c r="L2948" s="10" t="s">
        <v>18</v>
      </c>
      <c r="M2948" s="11">
        <v>1</v>
      </c>
      <c r="N2948" s="10">
        <v>1</v>
      </c>
      <c r="O2948" s="12" t="s">
        <v>9856</v>
      </c>
      <c r="P2948" s="11">
        <f ca="1">IFERROR(__xludf.DUMMYFUNCTION("COUNTA(SPLIT(Q2948,"" ""))"),164)</f>
        <v>164</v>
      </c>
      <c r="Q2948" s="11">
        <v>6</v>
      </c>
      <c r="R2948" s="11">
        <f ca="1">IFERROR(__xludf.DUMMYFUNCTION("COUNTA(SPLIT($Q2948,CHAR(10),FALSE))"),3)</f>
        <v>3</v>
      </c>
      <c r="S2948" s="2">
        <v>0.84529828200000001</v>
      </c>
      <c r="T2948" s="2">
        <v>0.49830042899999999</v>
      </c>
      <c r="U2948" s="2">
        <v>74.12</v>
      </c>
      <c r="V2948" s="2">
        <v>9.92</v>
      </c>
      <c r="W2948" s="2">
        <v>11.78</v>
      </c>
      <c r="X2948" s="2">
        <v>7</v>
      </c>
      <c r="Y2948" s="2">
        <v>6.44</v>
      </c>
      <c r="Z2948" s="2">
        <v>-1.495E-2</v>
      </c>
      <c r="AA2948" s="2">
        <v>1.72E-3</v>
      </c>
      <c r="AB2948" s="2">
        <v>16.81116462</v>
      </c>
    </row>
    <row r="2949" spans="1:28" x14ac:dyDescent="0.2">
      <c r="A2949" s="17">
        <v>5237</v>
      </c>
      <c r="B2949" s="5" t="s">
        <v>9857</v>
      </c>
      <c r="C2949" s="5" t="s">
        <v>9858</v>
      </c>
      <c r="D2949" s="5" t="s">
        <v>9859</v>
      </c>
      <c r="E2949" s="5" t="s">
        <v>9860</v>
      </c>
      <c r="F2949" s="10">
        <v>1881</v>
      </c>
      <c r="G2949" s="10" t="s">
        <v>16</v>
      </c>
      <c r="H2949" s="10"/>
      <c r="I2949" s="10">
        <v>900</v>
      </c>
      <c r="J2949" s="10" t="s">
        <v>17</v>
      </c>
      <c r="K2949" s="10"/>
      <c r="L2949" s="10" t="s">
        <v>18</v>
      </c>
      <c r="M2949" s="11">
        <v>1</v>
      </c>
      <c r="N2949" s="10">
        <v>1</v>
      </c>
      <c r="O2949" s="12" t="s">
        <v>9861</v>
      </c>
      <c r="P2949" s="11">
        <f ca="1">IFERROR(__xludf.DUMMYFUNCTION("COUNTA(SPLIT(Q2949,"" ""))"),149)</f>
        <v>149</v>
      </c>
      <c r="Q2949" s="11">
        <v>9</v>
      </c>
      <c r="R2949" s="11">
        <f ca="1">IFERROR(__xludf.DUMMYFUNCTION("COUNTA(SPLIT($Q2949,CHAR(10),FALSE))"),4)</f>
        <v>4</v>
      </c>
      <c r="S2949" s="2">
        <v>-0.97326456800000005</v>
      </c>
      <c r="T2949" s="2">
        <v>0.44389577699999999</v>
      </c>
      <c r="U2949" s="2">
        <v>80.7</v>
      </c>
      <c r="V2949" s="2">
        <v>6.25</v>
      </c>
      <c r="W2949" s="2">
        <v>6.76</v>
      </c>
      <c r="X2949" s="2">
        <v>7</v>
      </c>
      <c r="Y2949" s="2">
        <v>7.56</v>
      </c>
      <c r="Z2949" s="2">
        <v>0.15653</v>
      </c>
      <c r="AA2949" s="2">
        <v>0.18331</v>
      </c>
      <c r="AB2949" s="2">
        <v>12.799948219999999</v>
      </c>
    </row>
    <row r="2950" spans="1:28" x14ac:dyDescent="0.2">
      <c r="A2950" s="17">
        <v>5238</v>
      </c>
      <c r="B2950" s="5" t="s">
        <v>9862</v>
      </c>
      <c r="C2950" s="5" t="s">
        <v>9863</v>
      </c>
      <c r="D2950" s="5" t="s">
        <v>9840</v>
      </c>
      <c r="E2950" s="5" t="s">
        <v>9864</v>
      </c>
      <c r="F2950" s="10">
        <v>1881</v>
      </c>
      <c r="G2950" s="10" t="s">
        <v>16</v>
      </c>
      <c r="H2950" s="10"/>
      <c r="I2950" s="10">
        <v>700</v>
      </c>
      <c r="J2950" s="10" t="s">
        <v>178</v>
      </c>
      <c r="K2950" s="10"/>
      <c r="L2950" s="10" t="s">
        <v>18</v>
      </c>
      <c r="M2950" s="11">
        <v>1</v>
      </c>
      <c r="N2950" s="10">
        <v>1</v>
      </c>
      <c r="O2950" s="12" t="s">
        <v>9865</v>
      </c>
      <c r="P2950" s="11">
        <f ca="1">IFERROR(__xludf.DUMMYFUNCTION("COUNTA(SPLIT(Q2950,"" ""))"),146)</f>
        <v>146</v>
      </c>
      <c r="Q2950" s="11">
        <v>12</v>
      </c>
      <c r="R2950" s="11">
        <f ca="1">IFERROR(__xludf.DUMMYFUNCTION("COUNTA(SPLIT($Q2950,CHAR(10),FALSE))"),3)</f>
        <v>3</v>
      </c>
      <c r="S2950" s="2">
        <v>-0.37305203799999997</v>
      </c>
      <c r="T2950" s="2">
        <v>0.486122944</v>
      </c>
      <c r="U2950" s="2">
        <v>87.61</v>
      </c>
      <c r="V2950" s="2">
        <v>4.17</v>
      </c>
      <c r="W2950" s="2">
        <v>3.45</v>
      </c>
      <c r="X2950" s="2">
        <v>7</v>
      </c>
      <c r="Y2950" s="2">
        <v>5.72</v>
      </c>
      <c r="Z2950" s="2">
        <v>9.4599999999999997E-3</v>
      </c>
      <c r="AA2950" s="2">
        <v>2.7189999999999999E-2</v>
      </c>
      <c r="AB2950" s="2">
        <v>17.973394339999999</v>
      </c>
    </row>
    <row r="2951" spans="1:28" x14ac:dyDescent="0.2">
      <c r="A2951" s="17">
        <v>5239</v>
      </c>
      <c r="B2951" s="5" t="s">
        <v>9866</v>
      </c>
      <c r="C2951" s="5" t="s">
        <v>9867</v>
      </c>
      <c r="D2951" s="5" t="s">
        <v>9812</v>
      </c>
      <c r="E2951" s="5" t="s">
        <v>9868</v>
      </c>
      <c r="F2951" s="10">
        <v>1881</v>
      </c>
      <c r="G2951" s="10" t="s">
        <v>16</v>
      </c>
      <c r="H2951" s="10"/>
      <c r="I2951" s="10">
        <v>1100</v>
      </c>
      <c r="J2951" s="10" t="s">
        <v>17</v>
      </c>
      <c r="K2951" s="10"/>
      <c r="L2951" s="10" t="s">
        <v>18</v>
      </c>
      <c r="M2951" s="11">
        <v>1</v>
      </c>
      <c r="N2951" s="10">
        <v>1</v>
      </c>
      <c r="O2951" s="12" t="s">
        <v>9869</v>
      </c>
      <c r="P2951" s="11">
        <f ca="1">IFERROR(__xludf.DUMMYFUNCTION("COUNTA(SPLIT(Q2951,"" ""))"),168)</f>
        <v>168</v>
      </c>
      <c r="Q2951" s="11">
        <v>9</v>
      </c>
      <c r="R2951" s="11">
        <f ca="1">IFERROR(__xludf.DUMMYFUNCTION("COUNTA(SPLIT($Q2951,CHAR(10),FALSE))"),4)</f>
        <v>4</v>
      </c>
      <c r="S2951" s="2">
        <v>0.21322572400000001</v>
      </c>
      <c r="T2951" s="2">
        <v>0.50083601700000002</v>
      </c>
      <c r="U2951" s="2">
        <v>86.62</v>
      </c>
      <c r="V2951" s="2">
        <v>5.9</v>
      </c>
      <c r="W2951" s="2">
        <v>6.94</v>
      </c>
      <c r="X2951" s="2">
        <v>7</v>
      </c>
      <c r="Y2951" s="2">
        <v>6.15</v>
      </c>
      <c r="Z2951" s="2">
        <v>-4.129E-2</v>
      </c>
      <c r="AA2951" s="2">
        <v>-3.7019999999999997E-2</v>
      </c>
      <c r="AB2951" s="2">
        <v>19.469392200000001</v>
      </c>
    </row>
    <row r="2952" spans="1:28" x14ac:dyDescent="0.2">
      <c r="A2952" s="17">
        <v>5240</v>
      </c>
      <c r="B2952" s="5" t="s">
        <v>9870</v>
      </c>
      <c r="C2952" s="5" t="s">
        <v>9871</v>
      </c>
      <c r="D2952" s="5" t="s">
        <v>9872</v>
      </c>
      <c r="E2952" s="5" t="s">
        <v>9873</v>
      </c>
      <c r="F2952" s="10">
        <v>1881</v>
      </c>
      <c r="G2952" s="10" t="s">
        <v>16</v>
      </c>
      <c r="H2952" s="10"/>
      <c r="I2952" s="10">
        <v>900</v>
      </c>
      <c r="J2952" s="10" t="s">
        <v>17</v>
      </c>
      <c r="K2952" s="10"/>
      <c r="L2952" s="10" t="s">
        <v>22</v>
      </c>
      <c r="M2952" s="11">
        <v>2</v>
      </c>
      <c r="N2952" s="10">
        <v>1.5</v>
      </c>
      <c r="O2952" s="12" t="s">
        <v>9874</v>
      </c>
      <c r="P2952" s="11">
        <f ca="1">IFERROR(__xludf.DUMMYFUNCTION("COUNTA(SPLIT(Q2952,"" ""))"),166)</f>
        <v>166</v>
      </c>
      <c r="Q2952" s="11">
        <v>10</v>
      </c>
      <c r="R2952" s="11">
        <f ca="1">IFERROR(__xludf.DUMMYFUNCTION("COUNTA(SPLIT($Q2952,CHAR(10),FALSE))"),3)</f>
        <v>3</v>
      </c>
      <c r="S2952" s="2">
        <v>1.2562954</v>
      </c>
      <c r="T2952" s="2">
        <v>0.59494335300000001</v>
      </c>
      <c r="U2952" s="2">
        <v>89.05</v>
      </c>
      <c r="V2952" s="2">
        <v>5.09</v>
      </c>
      <c r="W2952" s="2">
        <v>5.0599999999999996</v>
      </c>
      <c r="X2952" s="2">
        <v>5</v>
      </c>
      <c r="Y2952" s="2">
        <v>5.78</v>
      </c>
      <c r="Z2952" s="2">
        <v>1.064E-2</v>
      </c>
      <c r="AA2952" s="2">
        <v>2.6859999999999998E-2</v>
      </c>
      <c r="AB2952" s="2">
        <v>21.068568129999999</v>
      </c>
    </row>
    <row r="2953" spans="1:28" x14ac:dyDescent="0.2">
      <c r="A2953" s="17">
        <v>5241</v>
      </c>
      <c r="B2953" s="5" t="s">
        <v>9875</v>
      </c>
      <c r="C2953" s="5" t="s">
        <v>9876</v>
      </c>
      <c r="D2953" s="5" t="s">
        <v>8836</v>
      </c>
      <c r="E2953" s="5" t="s">
        <v>9877</v>
      </c>
      <c r="F2953" s="10">
        <v>1881</v>
      </c>
      <c r="G2953" s="10" t="s">
        <v>68</v>
      </c>
      <c r="H2953" s="10"/>
      <c r="I2953" s="10">
        <v>1300</v>
      </c>
      <c r="J2953" s="10" t="s">
        <v>17</v>
      </c>
      <c r="K2953" s="10"/>
      <c r="L2953" s="10" t="s">
        <v>18</v>
      </c>
      <c r="M2953" s="11">
        <v>1</v>
      </c>
      <c r="N2953" s="10">
        <v>1</v>
      </c>
      <c r="O2953" s="12" t="s">
        <v>9878</v>
      </c>
      <c r="P2953" s="11">
        <f ca="1">IFERROR(__xludf.DUMMYFUNCTION("COUNTA(SPLIT(Q2953,"" ""))"),151)</f>
        <v>151</v>
      </c>
      <c r="Q2953" s="11">
        <v>5</v>
      </c>
      <c r="R2953" s="11">
        <f ca="1">IFERROR(__xludf.DUMMYFUNCTION("COUNTA(SPLIT($Q2953,CHAR(10),FALSE))"),1)</f>
        <v>1</v>
      </c>
      <c r="S2953" s="2">
        <v>-1.94081883</v>
      </c>
      <c r="T2953" s="2">
        <v>0.51636029800000005</v>
      </c>
      <c r="U2953" s="2">
        <v>41.72</v>
      </c>
      <c r="V2953" s="2">
        <v>14.94</v>
      </c>
      <c r="W2953" s="2">
        <v>17.03</v>
      </c>
      <c r="X2953" s="2">
        <v>14</v>
      </c>
      <c r="Y2953" s="2">
        <v>9.11</v>
      </c>
      <c r="Z2953" s="2">
        <v>0.26273000000000002</v>
      </c>
      <c r="AA2953" s="2">
        <v>0.27077000000000001</v>
      </c>
      <c r="AB2953" s="2">
        <v>10.54247844</v>
      </c>
    </row>
    <row r="2954" spans="1:28" x14ac:dyDescent="0.2">
      <c r="A2954" s="17">
        <v>5242</v>
      </c>
      <c r="B2954" s="5" t="s">
        <v>9875</v>
      </c>
      <c r="C2954" s="5" t="s">
        <v>9879</v>
      </c>
      <c r="D2954" s="5"/>
      <c r="E2954" s="5" t="s">
        <v>9880</v>
      </c>
      <c r="F2954" s="10">
        <v>1881</v>
      </c>
      <c r="G2954" s="10" t="s">
        <v>68</v>
      </c>
      <c r="H2954" s="10"/>
      <c r="I2954" s="10">
        <v>1100</v>
      </c>
      <c r="J2954" s="10" t="s">
        <v>17</v>
      </c>
      <c r="K2954" s="10"/>
      <c r="L2954" s="10" t="s">
        <v>18</v>
      </c>
      <c r="M2954" s="11">
        <v>1</v>
      </c>
      <c r="N2954" s="10">
        <v>1</v>
      </c>
      <c r="O2954" s="12" t="s">
        <v>9881</v>
      </c>
      <c r="P2954" s="11">
        <f ca="1">IFERROR(__xludf.DUMMYFUNCTION("COUNTA(SPLIT(Q2954,"" ""))"),179)</f>
        <v>179</v>
      </c>
      <c r="Q2954" s="11">
        <v>6</v>
      </c>
      <c r="R2954" s="11">
        <f ca="1">IFERROR(__xludf.DUMMYFUNCTION("COUNTA(SPLIT($Q2954,CHAR(10),FALSE))"),1)</f>
        <v>1</v>
      </c>
      <c r="S2954" s="2">
        <v>-1.7993678660000001</v>
      </c>
      <c r="T2954" s="2">
        <v>0.48274063299999997</v>
      </c>
      <c r="U2954" s="2">
        <v>61.23</v>
      </c>
      <c r="V2954" s="2">
        <v>12.13</v>
      </c>
      <c r="W2954" s="2">
        <v>14.57</v>
      </c>
      <c r="X2954" s="2">
        <v>10</v>
      </c>
      <c r="Y2954" s="2">
        <v>8.0299999999999994</v>
      </c>
      <c r="Z2954" s="2">
        <v>0.21931</v>
      </c>
      <c r="AA2954" s="2">
        <v>0.21931</v>
      </c>
      <c r="AB2954" s="2">
        <v>10.28022868</v>
      </c>
    </row>
    <row r="2955" spans="1:28" x14ac:dyDescent="0.2">
      <c r="A2955" s="17">
        <v>5244</v>
      </c>
      <c r="B2955" s="5" t="s">
        <v>9882</v>
      </c>
      <c r="C2955" s="5" t="s">
        <v>9883</v>
      </c>
      <c r="D2955" s="5" t="s">
        <v>9812</v>
      </c>
      <c r="E2955" s="5" t="s">
        <v>9884</v>
      </c>
      <c r="F2955" s="10">
        <v>1881</v>
      </c>
      <c r="G2955" s="10" t="s">
        <v>16</v>
      </c>
      <c r="H2955" s="10"/>
      <c r="I2955" s="10">
        <v>1100</v>
      </c>
      <c r="J2955" s="10" t="s">
        <v>17</v>
      </c>
      <c r="K2955" s="10"/>
      <c r="L2955" s="10" t="s">
        <v>18</v>
      </c>
      <c r="M2955" s="11">
        <v>1</v>
      </c>
      <c r="N2955" s="10">
        <v>1</v>
      </c>
      <c r="O2955" s="12" t="s">
        <v>9885</v>
      </c>
      <c r="P2955" s="11">
        <f ca="1">IFERROR(__xludf.DUMMYFUNCTION("COUNTA(SPLIT(Q2955,"" ""))"),161)</f>
        <v>161</v>
      </c>
      <c r="Q2955" s="11">
        <v>6</v>
      </c>
      <c r="R2955" s="11">
        <f ca="1">IFERROR(__xludf.DUMMYFUNCTION("COUNTA(SPLIT($Q2955,CHAR(10),FALSE))"),4)</f>
        <v>4</v>
      </c>
      <c r="S2955" s="2">
        <v>-0.19472141800000001</v>
      </c>
      <c r="T2955" s="2">
        <v>0.46972798300000002</v>
      </c>
      <c r="U2955" s="2">
        <v>81.3</v>
      </c>
      <c r="V2955" s="2">
        <v>7.07</v>
      </c>
      <c r="W2955" s="2">
        <v>7.14</v>
      </c>
      <c r="X2955" s="2">
        <v>7</v>
      </c>
      <c r="Y2955" s="2">
        <v>5.9</v>
      </c>
      <c r="Z2955" s="2">
        <v>-2.6900000000000001E-3</v>
      </c>
      <c r="AA2955" s="2">
        <v>1.4760000000000001E-2</v>
      </c>
      <c r="AB2955" s="2">
        <v>19.511054810000001</v>
      </c>
    </row>
    <row r="2956" spans="1:28" x14ac:dyDescent="0.2">
      <c r="A2956" s="17">
        <v>5245</v>
      </c>
      <c r="B2956" s="5" t="s">
        <v>9886</v>
      </c>
      <c r="C2956" s="5" t="s">
        <v>9887</v>
      </c>
      <c r="D2956" s="5"/>
      <c r="E2956" s="5" t="s">
        <v>9888</v>
      </c>
      <c r="F2956" s="10">
        <v>1881</v>
      </c>
      <c r="G2956" s="10" t="s">
        <v>68</v>
      </c>
      <c r="H2956" s="10"/>
      <c r="I2956" s="10">
        <v>1100</v>
      </c>
      <c r="J2956" s="10" t="s">
        <v>17</v>
      </c>
      <c r="K2956" s="10"/>
      <c r="L2956" s="10" t="s">
        <v>22</v>
      </c>
      <c r="M2956" s="11">
        <v>2</v>
      </c>
      <c r="N2956" s="10">
        <v>2</v>
      </c>
      <c r="O2956" s="12" t="s">
        <v>9889</v>
      </c>
      <c r="P2956" s="11">
        <f ca="1">IFERROR(__xludf.DUMMYFUNCTION("COUNTA(SPLIT(Q2956,"" ""))"),171)</f>
        <v>171</v>
      </c>
      <c r="Q2956" s="11">
        <v>10</v>
      </c>
      <c r="R2956" s="11">
        <f ca="1">IFERROR(__xludf.DUMMYFUNCTION("COUNTA(SPLIT($Q2956,CHAR(10),FALSE))"),3)</f>
        <v>3</v>
      </c>
      <c r="S2956" s="2">
        <v>-0.56785946700000001</v>
      </c>
      <c r="T2956" s="2">
        <v>0.45942387099999998</v>
      </c>
      <c r="U2956" s="2">
        <v>78.319999999999993</v>
      </c>
      <c r="V2956" s="2">
        <v>6.66</v>
      </c>
      <c r="W2956" s="2">
        <v>7.2</v>
      </c>
      <c r="X2956" s="2">
        <v>9</v>
      </c>
      <c r="Y2956" s="2">
        <v>7.86</v>
      </c>
      <c r="Z2956" s="2">
        <v>4.2900000000000001E-2</v>
      </c>
      <c r="AA2956" s="2">
        <v>5.2990000000000002E-2</v>
      </c>
      <c r="AB2956" s="2">
        <v>13.58611821</v>
      </c>
    </row>
    <row r="2957" spans="1:28" x14ac:dyDescent="0.2">
      <c r="A2957" s="17">
        <v>5246</v>
      </c>
      <c r="B2957" s="5" t="s">
        <v>9890</v>
      </c>
      <c r="C2957" s="5" t="s">
        <v>9891</v>
      </c>
      <c r="D2957" s="5" t="s">
        <v>9789</v>
      </c>
      <c r="E2957" s="5" t="s">
        <v>9790</v>
      </c>
      <c r="F2957" s="10">
        <v>1881</v>
      </c>
      <c r="G2957" s="10" t="s">
        <v>68</v>
      </c>
      <c r="H2957" s="10"/>
      <c r="I2957" s="10">
        <v>1300</v>
      </c>
      <c r="J2957" s="10" t="s">
        <v>51</v>
      </c>
      <c r="K2957" s="10"/>
      <c r="L2957" s="10" t="s">
        <v>18</v>
      </c>
      <c r="M2957" s="11">
        <v>1</v>
      </c>
      <c r="N2957" s="10">
        <v>1</v>
      </c>
      <c r="O2957" s="12" t="s">
        <v>9892</v>
      </c>
      <c r="P2957" s="11">
        <f ca="1">IFERROR(__xludf.DUMMYFUNCTION("COUNTA(SPLIT(Q2957,"" ""))"),182)</f>
        <v>182</v>
      </c>
      <c r="Q2957" s="11">
        <v>7</v>
      </c>
      <c r="R2957" s="11">
        <f ca="1">IFERROR(__xludf.DUMMYFUNCTION("COUNTA(SPLIT($Q2957,CHAR(10),FALSE))"),3)</f>
        <v>3</v>
      </c>
      <c r="S2957" s="2">
        <v>-2.1382767039999999</v>
      </c>
      <c r="T2957" s="2">
        <v>0.47750662100000002</v>
      </c>
      <c r="U2957" s="2">
        <v>55.55</v>
      </c>
      <c r="V2957" s="2">
        <v>12.04</v>
      </c>
      <c r="W2957" s="2">
        <v>12.77</v>
      </c>
      <c r="X2957" s="2">
        <v>12</v>
      </c>
      <c r="Y2957" s="2">
        <v>7.34</v>
      </c>
      <c r="Z2957" s="2">
        <v>0.25827</v>
      </c>
      <c r="AA2957" s="2">
        <v>0.26241999999999999</v>
      </c>
      <c r="AB2957" s="2">
        <v>16.511333910000001</v>
      </c>
    </row>
    <row r="2958" spans="1:28" x14ac:dyDescent="0.2">
      <c r="A2958" s="17">
        <v>5247</v>
      </c>
      <c r="B2958" s="5" t="s">
        <v>9893</v>
      </c>
      <c r="C2958" s="5" t="s">
        <v>9894</v>
      </c>
      <c r="D2958" s="5" t="s">
        <v>9755</v>
      </c>
      <c r="E2958" s="5" t="s">
        <v>9895</v>
      </c>
      <c r="F2958" s="10">
        <v>1881</v>
      </c>
      <c r="G2958" s="10" t="s">
        <v>68</v>
      </c>
      <c r="H2958" s="10"/>
      <c r="I2958" s="10">
        <v>900</v>
      </c>
      <c r="J2958" s="10" t="s">
        <v>17</v>
      </c>
      <c r="K2958" s="10"/>
      <c r="L2958" s="10" t="s">
        <v>18</v>
      </c>
      <c r="M2958" s="11">
        <v>1</v>
      </c>
      <c r="N2958" s="10">
        <v>1</v>
      </c>
      <c r="O2958" s="12" t="s">
        <v>9896</v>
      </c>
      <c r="P2958" s="11">
        <f ca="1">IFERROR(__xludf.DUMMYFUNCTION("COUNTA(SPLIT(Q2958,"" ""))"),197)</f>
        <v>197</v>
      </c>
      <c r="Q2958" s="11">
        <v>15</v>
      </c>
      <c r="R2958" s="11">
        <f ca="1">IFERROR(__xludf.DUMMYFUNCTION("COUNTA(SPLIT($Q2958,CHAR(10),FALSE))"),3)</f>
        <v>3</v>
      </c>
      <c r="S2958" s="2">
        <v>-1.767337768</v>
      </c>
      <c r="T2958" s="2">
        <v>0.46357320400000002</v>
      </c>
      <c r="U2958" s="2">
        <v>57.71</v>
      </c>
      <c r="V2958" s="2">
        <v>8.5399999999999991</v>
      </c>
      <c r="W2958" s="2">
        <v>8.6999999999999993</v>
      </c>
      <c r="X2958" s="2">
        <v>11</v>
      </c>
      <c r="Y2958" s="2">
        <v>8.39</v>
      </c>
      <c r="Z2958" s="2">
        <v>0.27761999999999998</v>
      </c>
      <c r="AA2958" s="2">
        <v>0.24660000000000001</v>
      </c>
      <c r="AB2958" s="2">
        <v>18.008641430000001</v>
      </c>
    </row>
    <row r="2959" spans="1:28" x14ac:dyDescent="0.2">
      <c r="A2959" s="17">
        <v>5248</v>
      </c>
      <c r="B2959" s="5" t="s">
        <v>9897</v>
      </c>
      <c r="C2959" s="5" t="s">
        <v>9898</v>
      </c>
      <c r="D2959" s="5" t="s">
        <v>9784</v>
      </c>
      <c r="E2959" s="5" t="s">
        <v>9785</v>
      </c>
      <c r="F2959" s="10">
        <v>1881</v>
      </c>
      <c r="G2959" s="10" t="s">
        <v>68</v>
      </c>
      <c r="H2959" s="10"/>
      <c r="I2959" s="10">
        <v>1300</v>
      </c>
      <c r="J2959" s="10" t="s">
        <v>178</v>
      </c>
      <c r="K2959" s="10"/>
      <c r="L2959" s="10" t="s">
        <v>18</v>
      </c>
      <c r="M2959" s="11">
        <v>1</v>
      </c>
      <c r="N2959" s="10">
        <v>1</v>
      </c>
      <c r="O2959" s="12" t="s">
        <v>9899</v>
      </c>
      <c r="P2959" s="11">
        <f ca="1">IFERROR(__xludf.DUMMYFUNCTION("COUNTA(SPLIT(Q2959,"" ""))"),149)</f>
        <v>149</v>
      </c>
      <c r="Q2959" s="11">
        <v>5</v>
      </c>
      <c r="R2959" s="11">
        <f ca="1">IFERROR(__xludf.DUMMYFUNCTION("COUNTA(SPLIT($Q2959,CHAR(10),FALSE))"),1)</f>
        <v>1</v>
      </c>
      <c r="S2959" s="2">
        <v>-1.657961295</v>
      </c>
      <c r="T2959" s="2">
        <v>0.50513184600000005</v>
      </c>
      <c r="U2959" s="2">
        <v>62.42</v>
      </c>
      <c r="V2959" s="2">
        <v>12.15</v>
      </c>
      <c r="W2959" s="2">
        <v>14.03</v>
      </c>
      <c r="X2959" s="2">
        <v>10</v>
      </c>
      <c r="Y2959" s="2">
        <v>8.0399999999999991</v>
      </c>
      <c r="Z2959" s="2">
        <v>0.17823</v>
      </c>
      <c r="AA2959" s="2">
        <v>0.21739</v>
      </c>
      <c r="AB2959" s="2">
        <v>6.3630947310000003</v>
      </c>
    </row>
    <row r="2960" spans="1:28" x14ac:dyDescent="0.2">
      <c r="A2960" s="17">
        <v>5249</v>
      </c>
      <c r="B2960" s="5" t="s">
        <v>9900</v>
      </c>
      <c r="C2960" s="5" t="s">
        <v>9901</v>
      </c>
      <c r="D2960" s="5" t="s">
        <v>9789</v>
      </c>
      <c r="E2960" s="5" t="s">
        <v>9790</v>
      </c>
      <c r="F2960" s="10">
        <v>1881</v>
      </c>
      <c r="G2960" s="10" t="s">
        <v>68</v>
      </c>
      <c r="H2960" s="10"/>
      <c r="I2960" s="10">
        <v>1300</v>
      </c>
      <c r="J2960" s="10" t="s">
        <v>17</v>
      </c>
      <c r="K2960" s="10"/>
      <c r="L2960" s="10" t="s">
        <v>18</v>
      </c>
      <c r="M2960" s="11">
        <v>1</v>
      </c>
      <c r="N2960" s="10">
        <v>1</v>
      </c>
      <c r="O2960" s="12" t="s">
        <v>9902</v>
      </c>
      <c r="P2960" s="11">
        <f ca="1">IFERROR(__xludf.DUMMYFUNCTION("COUNTA(SPLIT(Q2960,"" ""))"),164)</f>
        <v>164</v>
      </c>
      <c r="Q2960" s="11">
        <v>4</v>
      </c>
      <c r="R2960" s="11">
        <f ca="1">IFERROR(__xludf.DUMMYFUNCTION("COUNTA(SPLIT($Q2960,CHAR(10),FALSE))"),1)</f>
        <v>1</v>
      </c>
      <c r="S2960" s="2">
        <v>-3.3013868990000002</v>
      </c>
      <c r="T2960" s="2">
        <v>0.64516279700000001</v>
      </c>
      <c r="U2960" s="2">
        <v>52.33</v>
      </c>
      <c r="V2960" s="2">
        <v>16.079999999999998</v>
      </c>
      <c r="W2960" s="2">
        <v>18.02</v>
      </c>
      <c r="X2960" s="2">
        <v>13</v>
      </c>
      <c r="Y2960" s="2">
        <v>10.11</v>
      </c>
      <c r="Z2960" s="2">
        <v>0.33783000000000002</v>
      </c>
      <c r="AA2960" s="2">
        <v>0.3493</v>
      </c>
      <c r="AB2960" s="2">
        <v>9.239664221</v>
      </c>
    </row>
    <row r="2961" spans="1:28" x14ac:dyDescent="0.2">
      <c r="A2961" s="17">
        <v>5250</v>
      </c>
      <c r="B2961" s="5" t="s">
        <v>9903</v>
      </c>
      <c r="C2961" s="5" t="s">
        <v>9904</v>
      </c>
      <c r="D2961" s="5" t="s">
        <v>9905</v>
      </c>
      <c r="E2961" s="5" t="s">
        <v>9906</v>
      </c>
      <c r="F2961" s="10">
        <v>1881</v>
      </c>
      <c r="G2961" s="10" t="s">
        <v>68</v>
      </c>
      <c r="H2961" s="10"/>
      <c r="I2961" s="10">
        <v>1300</v>
      </c>
      <c r="J2961" s="10" t="s">
        <v>17</v>
      </c>
      <c r="K2961" s="10"/>
      <c r="L2961" s="10" t="s">
        <v>18</v>
      </c>
      <c r="M2961" s="11">
        <v>1</v>
      </c>
      <c r="N2961" s="10">
        <v>1</v>
      </c>
      <c r="O2961" s="12" t="s">
        <v>9907</v>
      </c>
      <c r="P2961" s="11">
        <f ca="1">IFERROR(__xludf.DUMMYFUNCTION("COUNTA(SPLIT(Q2961,"" ""))"),184)</f>
        <v>184</v>
      </c>
      <c r="Q2961" s="11">
        <v>10</v>
      </c>
      <c r="R2961" s="11">
        <f ca="1">IFERROR(__xludf.DUMMYFUNCTION("COUNTA(SPLIT($Q2961,CHAR(10),FALSE))"),8)</f>
        <v>8</v>
      </c>
      <c r="S2961" s="2">
        <v>-2.006502588</v>
      </c>
      <c r="T2961" s="2">
        <v>0.51413633400000003</v>
      </c>
      <c r="U2961" s="2">
        <v>58.17</v>
      </c>
      <c r="V2961" s="2">
        <v>8.67</v>
      </c>
      <c r="W2961" s="2">
        <v>7.3</v>
      </c>
      <c r="X2961" s="2">
        <v>10</v>
      </c>
      <c r="Y2961" s="2">
        <v>11.75</v>
      </c>
      <c r="Z2961" s="2">
        <v>0.24426</v>
      </c>
      <c r="AA2961" s="2">
        <v>0.1958</v>
      </c>
      <c r="AB2961" s="2">
        <v>12.801013319999999</v>
      </c>
    </row>
    <row r="2962" spans="1:28" x14ac:dyDescent="0.2">
      <c r="A2962" s="17">
        <v>5251</v>
      </c>
      <c r="B2962" s="5" t="s">
        <v>9908</v>
      </c>
      <c r="C2962" s="5" t="s">
        <v>9909</v>
      </c>
      <c r="D2962" s="5" t="s">
        <v>9755</v>
      </c>
      <c r="E2962" s="5" t="s">
        <v>9910</v>
      </c>
      <c r="F2962" s="10">
        <v>1881</v>
      </c>
      <c r="G2962" s="10" t="s">
        <v>68</v>
      </c>
      <c r="H2962" s="10"/>
      <c r="I2962" s="10">
        <v>1300</v>
      </c>
      <c r="J2962" s="10" t="s">
        <v>17</v>
      </c>
      <c r="K2962" s="10"/>
      <c r="L2962" s="10" t="s">
        <v>18</v>
      </c>
      <c r="M2962" s="11">
        <v>1</v>
      </c>
      <c r="N2962" s="10">
        <v>1</v>
      </c>
      <c r="O2962" s="12" t="s">
        <v>9911</v>
      </c>
      <c r="P2962" s="11">
        <f ca="1">IFERROR(__xludf.DUMMYFUNCTION("COUNTA(SPLIT(Q2962,"" ""))"),195)</f>
        <v>195</v>
      </c>
      <c r="Q2962" s="11">
        <v>7</v>
      </c>
      <c r="R2962" s="11">
        <f ca="1">IFERROR(__xludf.DUMMYFUNCTION("COUNTA(SPLIT($Q2962,CHAR(10),FALSE))"),1)</f>
        <v>1</v>
      </c>
      <c r="S2962" s="2">
        <v>-3.0381753229999999</v>
      </c>
      <c r="T2962" s="2">
        <v>0.54893023100000005</v>
      </c>
      <c r="U2962" s="2">
        <v>45.53</v>
      </c>
      <c r="V2962" s="2">
        <v>14.04</v>
      </c>
      <c r="W2962" s="2">
        <v>15.37</v>
      </c>
      <c r="X2962" s="2">
        <v>15</v>
      </c>
      <c r="Y2962" s="2">
        <v>9.3800000000000008</v>
      </c>
      <c r="Z2962" s="2">
        <v>0.31136999999999998</v>
      </c>
      <c r="AA2962" s="2">
        <v>0.29552</v>
      </c>
      <c r="AB2962" s="2">
        <v>8.1744807930000007</v>
      </c>
    </row>
    <row r="2963" spans="1:28" x14ac:dyDescent="0.2">
      <c r="A2963" s="17">
        <v>5252</v>
      </c>
      <c r="B2963" s="5" t="s">
        <v>9912</v>
      </c>
      <c r="C2963" s="5" t="s">
        <v>9913</v>
      </c>
      <c r="D2963" s="5" t="s">
        <v>7220</v>
      </c>
      <c r="E2963" s="5" t="s">
        <v>9914</v>
      </c>
      <c r="F2963" s="10">
        <v>1881</v>
      </c>
      <c r="G2963" s="10" t="s">
        <v>16</v>
      </c>
      <c r="H2963" s="10"/>
      <c r="I2963" s="10">
        <v>700</v>
      </c>
      <c r="J2963" s="10" t="s">
        <v>17</v>
      </c>
      <c r="K2963" s="10"/>
      <c r="L2963" s="10" t="s">
        <v>22</v>
      </c>
      <c r="M2963" s="11">
        <v>2</v>
      </c>
      <c r="N2963" s="10">
        <v>2</v>
      </c>
      <c r="O2963" s="12" t="s">
        <v>9915</v>
      </c>
      <c r="P2963" s="11">
        <f ca="1">IFERROR(__xludf.DUMMYFUNCTION("COUNTA(SPLIT(Q2963,"" ""))"),197)</f>
        <v>197</v>
      </c>
      <c r="Q2963" s="11">
        <v>11</v>
      </c>
      <c r="R2963" s="11">
        <f ca="1">IFERROR(__xludf.DUMMYFUNCTION("COUNTA(SPLIT($Q2963,CHAR(10),FALSE))"),2)</f>
        <v>2</v>
      </c>
      <c r="S2963" s="2">
        <v>-0.21007914499999999</v>
      </c>
      <c r="T2963" s="2">
        <v>0.46218368500000001</v>
      </c>
      <c r="U2963" s="2">
        <v>82.63</v>
      </c>
      <c r="V2963" s="2">
        <v>6.25</v>
      </c>
      <c r="W2963" s="2">
        <v>6.73</v>
      </c>
      <c r="X2963" s="2">
        <v>7</v>
      </c>
      <c r="Y2963" s="2">
        <v>5.41</v>
      </c>
      <c r="Z2963" s="2">
        <v>8.3159999999999998E-2</v>
      </c>
      <c r="AA2963" s="2">
        <v>8.1530000000000005E-2</v>
      </c>
      <c r="AB2963" s="2">
        <v>23.355247240000001</v>
      </c>
    </row>
    <row r="2964" spans="1:28" x14ac:dyDescent="0.2">
      <c r="A2964" s="17">
        <v>5253</v>
      </c>
      <c r="B2964" s="5" t="s">
        <v>9916</v>
      </c>
      <c r="C2964" s="5" t="s">
        <v>9917</v>
      </c>
      <c r="D2964" s="5" t="s">
        <v>9804</v>
      </c>
      <c r="E2964" s="5" t="s">
        <v>9918</v>
      </c>
      <c r="F2964" s="10">
        <v>1881</v>
      </c>
      <c r="G2964" s="10" t="s">
        <v>16</v>
      </c>
      <c r="H2964" s="10"/>
      <c r="I2964" s="10">
        <v>900</v>
      </c>
      <c r="J2964" s="10" t="s">
        <v>178</v>
      </c>
      <c r="K2964" s="10"/>
      <c r="L2964" s="10" t="s">
        <v>18</v>
      </c>
      <c r="M2964" s="11">
        <v>1</v>
      </c>
      <c r="N2964" s="10">
        <v>1</v>
      </c>
      <c r="O2964" s="12" t="s">
        <v>9919</v>
      </c>
      <c r="P2964" s="11">
        <f ca="1">IFERROR(__xludf.DUMMYFUNCTION("COUNTA(SPLIT(Q2964,"" ""))"),169)</f>
        <v>169</v>
      </c>
      <c r="Q2964" s="11">
        <v>9</v>
      </c>
      <c r="R2964" s="11">
        <f ca="1">IFERROR(__xludf.DUMMYFUNCTION("COUNTA(SPLIT($Q2964,CHAR(10),FALSE))"),3)</f>
        <v>3</v>
      </c>
      <c r="S2964" s="2">
        <v>-0.37637517300000001</v>
      </c>
      <c r="T2964" s="2">
        <v>0.465018549</v>
      </c>
      <c r="U2964" s="2">
        <v>90.04</v>
      </c>
      <c r="V2964" s="2">
        <v>4.95</v>
      </c>
      <c r="W2964" s="2">
        <v>4.8899999999999997</v>
      </c>
      <c r="X2964" s="2">
        <v>7</v>
      </c>
      <c r="Y2964" s="2">
        <v>5.32</v>
      </c>
      <c r="Z2964" s="2">
        <v>4.3589999999999997E-2</v>
      </c>
      <c r="AA2964" s="2">
        <v>5.7230000000000003E-2</v>
      </c>
      <c r="AB2964" s="2">
        <v>31.890219099999999</v>
      </c>
    </row>
    <row r="2965" spans="1:28" x14ac:dyDescent="0.2">
      <c r="A2965" s="17">
        <v>5254</v>
      </c>
      <c r="B2965" s="5" t="s">
        <v>9916</v>
      </c>
      <c r="C2965" s="5" t="s">
        <v>9920</v>
      </c>
      <c r="D2965" s="5" t="s">
        <v>9921</v>
      </c>
      <c r="E2965" s="5" t="s">
        <v>9922</v>
      </c>
      <c r="F2965" s="10">
        <v>1881</v>
      </c>
      <c r="G2965" s="10" t="s">
        <v>16</v>
      </c>
      <c r="H2965" s="10"/>
      <c r="I2965" s="10">
        <v>900</v>
      </c>
      <c r="J2965" s="10" t="s">
        <v>178</v>
      </c>
      <c r="K2965" s="10"/>
      <c r="L2965" s="10" t="s">
        <v>18</v>
      </c>
      <c r="M2965" s="11">
        <v>1</v>
      </c>
      <c r="N2965" s="10">
        <v>1</v>
      </c>
      <c r="O2965" s="12" t="s">
        <v>9923</v>
      </c>
      <c r="P2965" s="11">
        <f ca="1">IFERROR(__xludf.DUMMYFUNCTION("COUNTA(SPLIT(Q2965,"" ""))"),152)</f>
        <v>152</v>
      </c>
      <c r="Q2965" s="11">
        <v>8</v>
      </c>
      <c r="R2965" s="11">
        <f ca="1">IFERROR(__xludf.DUMMYFUNCTION("COUNTA(SPLIT($Q2965,CHAR(10),FALSE))"),5)</f>
        <v>5</v>
      </c>
      <c r="S2965" s="2">
        <v>-0.20350797900000001</v>
      </c>
      <c r="T2965" s="2">
        <v>0.49611996400000002</v>
      </c>
      <c r="U2965" s="2">
        <v>86.34</v>
      </c>
      <c r="V2965" s="2">
        <v>5.09</v>
      </c>
      <c r="W2965" s="2">
        <v>5.24</v>
      </c>
      <c r="X2965" s="2">
        <v>5</v>
      </c>
      <c r="Y2965" s="2">
        <v>6.03</v>
      </c>
      <c r="Z2965" s="2">
        <v>5.9810000000000002E-2</v>
      </c>
      <c r="AA2965" s="2">
        <v>7.9170000000000004E-2</v>
      </c>
      <c r="AB2965" s="2">
        <v>16.749827440000001</v>
      </c>
    </row>
    <row r="2966" spans="1:28" x14ac:dyDescent="0.2">
      <c r="A2966" s="17">
        <v>5255</v>
      </c>
      <c r="B2966" s="5" t="s">
        <v>9916</v>
      </c>
      <c r="C2966" s="5" t="s">
        <v>9924</v>
      </c>
      <c r="D2966" s="5" t="s">
        <v>9799</v>
      </c>
      <c r="E2966" s="5" t="s">
        <v>9925</v>
      </c>
      <c r="F2966" s="10">
        <v>1881</v>
      </c>
      <c r="G2966" s="10" t="s">
        <v>16</v>
      </c>
      <c r="H2966" s="10"/>
      <c r="I2966" s="10">
        <v>700</v>
      </c>
      <c r="J2966" s="10" t="s">
        <v>17</v>
      </c>
      <c r="K2966" s="10"/>
      <c r="L2966" s="10" t="s">
        <v>18</v>
      </c>
      <c r="M2966" s="11">
        <v>1</v>
      </c>
      <c r="N2966" s="10">
        <v>1</v>
      </c>
      <c r="O2966" s="12" t="s">
        <v>9926</v>
      </c>
      <c r="P2966" s="11">
        <f ca="1">IFERROR(__xludf.DUMMYFUNCTION("COUNTA(SPLIT(Q2966,"" ""))"),182)</f>
        <v>182</v>
      </c>
      <c r="Q2966" s="11">
        <v>9</v>
      </c>
      <c r="R2966" s="11">
        <f ca="1">IFERROR(__xludf.DUMMYFUNCTION("COUNTA(SPLIT($Q2966,CHAR(10),FALSE))"),6)</f>
        <v>6</v>
      </c>
      <c r="S2966" s="2">
        <v>1.275683999</v>
      </c>
      <c r="T2966" s="2">
        <v>0.61981111</v>
      </c>
      <c r="U2966" s="2">
        <v>84.25</v>
      </c>
      <c r="V2966" s="2">
        <v>6.18</v>
      </c>
      <c r="W2966" s="2">
        <v>6.85</v>
      </c>
      <c r="X2966" s="2">
        <v>8</v>
      </c>
      <c r="Y2966" s="2">
        <v>6.58</v>
      </c>
      <c r="Z2966" s="2">
        <v>6.7999999999999996E-3</v>
      </c>
      <c r="AA2966" s="2">
        <v>4.0099999999999997E-3</v>
      </c>
      <c r="AB2966" s="2">
        <v>22.15706467</v>
      </c>
    </row>
    <row r="2967" spans="1:28" x14ac:dyDescent="0.2">
      <c r="A2967" s="17">
        <v>5258</v>
      </c>
      <c r="B2967" s="5" t="s">
        <v>9927</v>
      </c>
      <c r="C2967" s="5" t="s">
        <v>9928</v>
      </c>
      <c r="D2967" s="5" t="s">
        <v>9784</v>
      </c>
      <c r="E2967" s="5" t="s">
        <v>9785</v>
      </c>
      <c r="F2967" s="10">
        <v>1881</v>
      </c>
      <c r="G2967" s="10" t="s">
        <v>68</v>
      </c>
      <c r="H2967" s="10"/>
      <c r="I2967" s="10">
        <v>1100</v>
      </c>
      <c r="J2967" s="10" t="s">
        <v>17</v>
      </c>
      <c r="K2967" s="10"/>
      <c r="L2967" s="10" t="s">
        <v>18</v>
      </c>
      <c r="M2967" s="11">
        <v>1</v>
      </c>
      <c r="N2967" s="10">
        <v>1</v>
      </c>
      <c r="O2967" s="12" t="s">
        <v>9929</v>
      </c>
      <c r="P2967" s="11">
        <f ca="1">IFERROR(__xludf.DUMMYFUNCTION("COUNTA(SPLIT(Q2967,"" ""))"),189)</f>
        <v>189</v>
      </c>
      <c r="Q2967" s="11">
        <v>7</v>
      </c>
      <c r="R2967" s="11">
        <f ca="1">IFERROR(__xludf.DUMMYFUNCTION("COUNTA(SPLIT($Q2967,CHAR(10),FALSE))"),1)</f>
        <v>1</v>
      </c>
      <c r="S2967" s="2">
        <v>-1.3188143800000001</v>
      </c>
      <c r="T2967" s="2">
        <v>0.488589995</v>
      </c>
      <c r="U2967" s="2">
        <v>64.84</v>
      </c>
      <c r="V2967" s="2">
        <v>10.92</v>
      </c>
      <c r="W2967" s="2">
        <v>12.55</v>
      </c>
      <c r="X2967" s="2">
        <v>10</v>
      </c>
      <c r="Y2967" s="2">
        <v>7.48</v>
      </c>
      <c r="Z2967" s="2">
        <v>0.19053999999999999</v>
      </c>
      <c r="AA2967" s="2">
        <v>0.1643</v>
      </c>
      <c r="AB2967" s="2">
        <v>17.3543299</v>
      </c>
    </row>
    <row r="2968" spans="1:28" x14ac:dyDescent="0.2">
      <c r="A2968" s="17">
        <v>5259</v>
      </c>
      <c r="B2968" s="5" t="s">
        <v>9930</v>
      </c>
      <c r="C2968" s="5" t="s">
        <v>9931</v>
      </c>
      <c r="D2968" s="5"/>
      <c r="E2968" s="5" t="s">
        <v>9932</v>
      </c>
      <c r="F2968" s="10">
        <v>1881</v>
      </c>
      <c r="G2968" s="10" t="s">
        <v>68</v>
      </c>
      <c r="H2968" s="10"/>
      <c r="I2968" s="10">
        <v>1300</v>
      </c>
      <c r="J2968" s="10" t="s">
        <v>17</v>
      </c>
      <c r="K2968" s="10"/>
      <c r="L2968" s="10" t="s">
        <v>18</v>
      </c>
      <c r="M2968" s="11">
        <v>1</v>
      </c>
      <c r="N2968" s="10">
        <v>1</v>
      </c>
      <c r="O2968" s="12" t="s">
        <v>9933</v>
      </c>
      <c r="P2968" s="11">
        <f ca="1">IFERROR(__xludf.DUMMYFUNCTION("COUNTA(SPLIT(Q2968,"" ""))"),191)</f>
        <v>191</v>
      </c>
      <c r="Q2968" s="11">
        <v>6</v>
      </c>
      <c r="R2968" s="11">
        <f ca="1">IFERROR(__xludf.DUMMYFUNCTION("COUNTA(SPLIT($Q2968,CHAR(10),FALSE))"),1)</f>
        <v>1</v>
      </c>
      <c r="S2968" s="2">
        <v>-1.462928306</v>
      </c>
      <c r="T2968" s="2">
        <v>0.47520100900000001</v>
      </c>
      <c r="U2968" s="2">
        <v>44.94</v>
      </c>
      <c r="V2968" s="2">
        <v>15.02</v>
      </c>
      <c r="W2968" s="2">
        <v>16.940000000000001</v>
      </c>
      <c r="X2968" s="2">
        <v>14</v>
      </c>
      <c r="Y2968" s="2">
        <v>9.8800000000000008</v>
      </c>
      <c r="Z2968" s="2">
        <v>0.33417000000000002</v>
      </c>
      <c r="AA2968" s="2">
        <v>0.32129000000000002</v>
      </c>
      <c r="AB2968" s="2">
        <v>9.3219751639999995</v>
      </c>
    </row>
    <row r="2969" spans="1:28" x14ac:dyDescent="0.2">
      <c r="A2969" s="17">
        <v>5261</v>
      </c>
      <c r="B2969" s="5" t="s">
        <v>9934</v>
      </c>
      <c r="C2969" s="5" t="s">
        <v>9935</v>
      </c>
      <c r="D2969" s="5" t="s">
        <v>9789</v>
      </c>
      <c r="E2969" s="5" t="s">
        <v>9790</v>
      </c>
      <c r="F2969" s="10">
        <v>1881</v>
      </c>
      <c r="G2969" s="10" t="s">
        <v>68</v>
      </c>
      <c r="H2969" s="10"/>
      <c r="I2969" s="10">
        <v>1100</v>
      </c>
      <c r="J2969" s="10" t="s">
        <v>17</v>
      </c>
      <c r="K2969" s="10"/>
      <c r="L2969" s="10" t="s">
        <v>18</v>
      </c>
      <c r="M2969" s="11">
        <v>1</v>
      </c>
      <c r="N2969" s="10">
        <v>1</v>
      </c>
      <c r="O2969" s="12" t="s">
        <v>9936</v>
      </c>
      <c r="P2969" s="11">
        <f ca="1">IFERROR(__xludf.DUMMYFUNCTION("COUNTA(SPLIT(Q2969,"" ""))"),161)</f>
        <v>161</v>
      </c>
      <c r="Q2969" s="11">
        <v>6</v>
      </c>
      <c r="R2969" s="11">
        <f ca="1">IFERROR(__xludf.DUMMYFUNCTION("COUNTA(SPLIT($Q2969,CHAR(10),FALSE))"),1)</f>
        <v>1</v>
      </c>
      <c r="S2969" s="2">
        <v>-1.4843560360000001</v>
      </c>
      <c r="T2969" s="2">
        <v>0.54438340600000001</v>
      </c>
      <c r="U2969" s="2">
        <v>50.86</v>
      </c>
      <c r="V2969" s="2">
        <v>12.83</v>
      </c>
      <c r="W2969" s="2">
        <v>13.58</v>
      </c>
      <c r="X2969" s="2">
        <v>14</v>
      </c>
      <c r="Y2969" s="2">
        <v>8.5</v>
      </c>
      <c r="Z2969" s="2">
        <v>0.23449</v>
      </c>
      <c r="AA2969" s="2">
        <v>0.24518000000000001</v>
      </c>
      <c r="AB2969" s="2">
        <v>11.37967862</v>
      </c>
    </row>
    <row r="2970" spans="1:28" x14ac:dyDescent="0.2">
      <c r="A2970" s="17">
        <v>5262</v>
      </c>
      <c r="B2970" s="5" t="s">
        <v>9937</v>
      </c>
      <c r="C2970" s="5" t="s">
        <v>9938</v>
      </c>
      <c r="D2970" s="5" t="s">
        <v>9824</v>
      </c>
      <c r="E2970" s="5" t="s">
        <v>9939</v>
      </c>
      <c r="F2970" s="10">
        <v>1881</v>
      </c>
      <c r="G2970" s="10" t="s">
        <v>16</v>
      </c>
      <c r="H2970" s="10"/>
      <c r="I2970" s="10">
        <v>900</v>
      </c>
      <c r="J2970" s="10" t="s">
        <v>17</v>
      </c>
      <c r="K2970" s="10"/>
      <c r="L2970" s="10" t="s">
        <v>18</v>
      </c>
      <c r="M2970" s="11">
        <v>1</v>
      </c>
      <c r="N2970" s="10">
        <v>1</v>
      </c>
      <c r="O2970" s="12" t="s">
        <v>9940</v>
      </c>
      <c r="P2970" s="11">
        <f ca="1">IFERROR(__xludf.DUMMYFUNCTION("COUNTA(SPLIT(Q2970,"" ""))"),195)</f>
        <v>195</v>
      </c>
      <c r="Q2970" s="11">
        <v>9</v>
      </c>
      <c r="R2970" s="11">
        <f ca="1">IFERROR(__xludf.DUMMYFUNCTION("COUNTA(SPLIT($Q2970,CHAR(10),FALSE))"),3)</f>
        <v>3</v>
      </c>
      <c r="S2970" s="2">
        <v>-0.58369663900000002</v>
      </c>
      <c r="T2970" s="2">
        <v>0.444420969</v>
      </c>
      <c r="U2970" s="2">
        <v>84.8</v>
      </c>
      <c r="V2970" s="2">
        <v>7.01</v>
      </c>
      <c r="W2970" s="2">
        <v>7.79</v>
      </c>
      <c r="X2970" s="2">
        <v>5</v>
      </c>
      <c r="Y2970" s="2">
        <v>6</v>
      </c>
      <c r="Z2970" s="2">
        <v>-0.10223</v>
      </c>
      <c r="AA2970" s="2">
        <v>-0.11201</v>
      </c>
      <c r="AB2970" s="2">
        <v>23.917961859999998</v>
      </c>
    </row>
    <row r="2971" spans="1:28" x14ac:dyDescent="0.2">
      <c r="A2971" s="17">
        <v>5263</v>
      </c>
      <c r="B2971" s="5" t="s">
        <v>9941</v>
      </c>
      <c r="C2971" s="5" t="s">
        <v>9942</v>
      </c>
      <c r="D2971" s="5" t="s">
        <v>9812</v>
      </c>
      <c r="E2971" s="5" t="s">
        <v>9943</v>
      </c>
      <c r="F2971" s="10">
        <v>1881</v>
      </c>
      <c r="G2971" s="10" t="s">
        <v>16</v>
      </c>
      <c r="H2971" s="10"/>
      <c r="I2971" s="10">
        <v>700</v>
      </c>
      <c r="J2971" s="10" t="s">
        <v>51</v>
      </c>
      <c r="K2971" s="10"/>
      <c r="L2971" s="10" t="s">
        <v>18</v>
      </c>
      <c r="M2971" s="11">
        <v>1</v>
      </c>
      <c r="N2971" s="10">
        <v>1</v>
      </c>
      <c r="O2971" s="12" t="s">
        <v>9944</v>
      </c>
      <c r="P2971" s="11">
        <f ca="1">IFERROR(__xludf.DUMMYFUNCTION("COUNTA(SPLIT(Q2971,"" ""))"),184)</f>
        <v>184</v>
      </c>
      <c r="Q2971" s="11">
        <v>9</v>
      </c>
      <c r="R2971" s="11">
        <f ca="1">IFERROR(__xludf.DUMMYFUNCTION("COUNTA(SPLIT($Q2971,CHAR(10),FALSE))"),4)</f>
        <v>4</v>
      </c>
      <c r="S2971" s="2">
        <v>0.80092459599999999</v>
      </c>
      <c r="T2971" s="2">
        <v>0.506489105</v>
      </c>
      <c r="U2971" s="2">
        <v>86.22</v>
      </c>
      <c r="V2971" s="2">
        <v>6.4</v>
      </c>
      <c r="W2971" s="2">
        <v>7.36</v>
      </c>
      <c r="X2971" s="2">
        <v>5</v>
      </c>
      <c r="Y2971" s="2">
        <v>5.85</v>
      </c>
      <c r="Z2971" s="2">
        <v>5.0220000000000001E-2</v>
      </c>
      <c r="AA2971" s="2">
        <v>3.8809999999999997E-2</v>
      </c>
      <c r="AB2971" s="2">
        <v>23.25345278</v>
      </c>
    </row>
    <row r="2972" spans="1:28" x14ac:dyDescent="0.2">
      <c r="A2972" s="17">
        <v>5264</v>
      </c>
      <c r="B2972" s="5" t="s">
        <v>9945</v>
      </c>
      <c r="C2972" s="5" t="s">
        <v>9946</v>
      </c>
      <c r="D2972" s="5" t="s">
        <v>9921</v>
      </c>
      <c r="E2972" s="5" t="s">
        <v>9947</v>
      </c>
      <c r="F2972" s="10">
        <v>1881</v>
      </c>
      <c r="G2972" s="10" t="s">
        <v>16</v>
      </c>
      <c r="H2972" s="10"/>
      <c r="I2972" s="10">
        <v>900</v>
      </c>
      <c r="J2972" s="10" t="s">
        <v>17</v>
      </c>
      <c r="K2972" s="10"/>
      <c r="L2972" s="10" t="s">
        <v>18</v>
      </c>
      <c r="M2972" s="11">
        <v>1</v>
      </c>
      <c r="N2972" s="10">
        <v>1</v>
      </c>
      <c r="O2972" s="12" t="s">
        <v>9948</v>
      </c>
      <c r="P2972" s="11">
        <f ca="1">IFERROR(__xludf.DUMMYFUNCTION("COUNTA(SPLIT(Q2972,"" ""))"),145)</f>
        <v>145</v>
      </c>
      <c r="Q2972" s="11">
        <v>10</v>
      </c>
      <c r="R2972" s="11">
        <f ca="1">IFERROR(__xludf.DUMMYFUNCTION("COUNTA(SPLIT($Q2972,CHAR(10),FALSE))"),3)</f>
        <v>3</v>
      </c>
      <c r="S2972" s="2">
        <v>0.94075097799999996</v>
      </c>
      <c r="T2972" s="2">
        <v>0.52525547500000003</v>
      </c>
      <c r="U2972" s="2">
        <v>84.29</v>
      </c>
      <c r="V2972" s="2">
        <v>5.15</v>
      </c>
      <c r="W2972" s="2">
        <v>5.68</v>
      </c>
      <c r="X2972" s="2">
        <v>6</v>
      </c>
      <c r="Y2972" s="2">
        <v>6.3</v>
      </c>
      <c r="Z2972" s="2">
        <v>4.0309999999999999E-2</v>
      </c>
      <c r="AA2972" s="2">
        <v>6.9809999999999997E-2</v>
      </c>
      <c r="AB2972" s="2">
        <v>11.88032005</v>
      </c>
    </row>
    <row r="2973" spans="1:28" x14ac:dyDescent="0.2">
      <c r="A2973" s="17">
        <v>5265</v>
      </c>
      <c r="B2973" s="5" t="s">
        <v>9949</v>
      </c>
      <c r="C2973" s="5" t="s">
        <v>9950</v>
      </c>
      <c r="D2973" s="5" t="s">
        <v>9905</v>
      </c>
      <c r="E2973" s="5" t="s">
        <v>9951</v>
      </c>
      <c r="F2973" s="10">
        <v>1881</v>
      </c>
      <c r="G2973" s="10" t="s">
        <v>68</v>
      </c>
      <c r="H2973" s="10"/>
      <c r="I2973" s="10">
        <v>1100</v>
      </c>
      <c r="J2973" s="10" t="s">
        <v>877</v>
      </c>
      <c r="K2973" s="10"/>
      <c r="L2973" s="10" t="s">
        <v>18</v>
      </c>
      <c r="M2973" s="11">
        <v>1</v>
      </c>
      <c r="N2973" s="10">
        <v>1</v>
      </c>
      <c r="O2973" s="12" t="s">
        <v>9952</v>
      </c>
      <c r="P2973" s="11">
        <f ca="1">IFERROR(__xludf.DUMMYFUNCTION("COUNTA(SPLIT(Q2973,"" ""))"),179)</f>
        <v>179</v>
      </c>
      <c r="Q2973" s="11">
        <v>8</v>
      </c>
      <c r="R2973" s="11">
        <f ca="1">IFERROR(__xludf.DUMMYFUNCTION("COUNTA(SPLIT($Q2973,CHAR(10),FALSE))"),1)</f>
        <v>1</v>
      </c>
      <c r="S2973" s="2">
        <v>-0.78955572100000004</v>
      </c>
      <c r="T2973" s="2">
        <v>0.46154220000000001</v>
      </c>
      <c r="U2973" s="2">
        <v>83.13</v>
      </c>
      <c r="V2973" s="2">
        <v>6.66</v>
      </c>
      <c r="W2973" s="2">
        <v>6.31</v>
      </c>
      <c r="X2973" s="2">
        <v>7</v>
      </c>
      <c r="Y2973" s="2">
        <v>5.59</v>
      </c>
      <c r="Z2973" s="2">
        <v>-2.3600000000000001E-3</v>
      </c>
      <c r="AA2973" s="2">
        <v>-2.3600000000000001E-3</v>
      </c>
      <c r="AB2973" s="2">
        <v>13.572294210000001</v>
      </c>
    </row>
    <row r="2974" spans="1:28" x14ac:dyDescent="0.2">
      <c r="A2974" s="17">
        <v>5266</v>
      </c>
      <c r="B2974" s="5" t="s">
        <v>9953</v>
      </c>
      <c r="C2974" s="5" t="s">
        <v>9954</v>
      </c>
      <c r="D2974" s="5" t="s">
        <v>9784</v>
      </c>
      <c r="E2974" s="5" t="s">
        <v>9785</v>
      </c>
      <c r="F2974" s="10">
        <v>1881</v>
      </c>
      <c r="G2974" s="10" t="s">
        <v>68</v>
      </c>
      <c r="H2974" s="10"/>
      <c r="I2974" s="10">
        <v>1300</v>
      </c>
      <c r="J2974" s="10" t="s">
        <v>17</v>
      </c>
      <c r="K2974" s="10"/>
      <c r="L2974" s="10" t="s">
        <v>18</v>
      </c>
      <c r="M2974" s="11">
        <v>1</v>
      </c>
      <c r="N2974" s="10">
        <v>1</v>
      </c>
      <c r="O2974" s="12" t="s">
        <v>9955</v>
      </c>
      <c r="P2974" s="11">
        <f ca="1">IFERROR(__xludf.DUMMYFUNCTION("COUNTA(SPLIT(Q2974,"" ""))"),181)</f>
        <v>181</v>
      </c>
      <c r="Q2974" s="11">
        <v>8</v>
      </c>
      <c r="R2974" s="11">
        <f ca="1">IFERROR(__xludf.DUMMYFUNCTION("COUNTA(SPLIT($Q2974,CHAR(10),FALSE))"),1)</f>
        <v>1</v>
      </c>
      <c r="S2974" s="2">
        <v>-2.9309448599999999</v>
      </c>
      <c r="T2974" s="2">
        <v>0.56460419299999998</v>
      </c>
      <c r="U2974" s="2">
        <v>46.48</v>
      </c>
      <c r="V2974" s="2">
        <v>12.58</v>
      </c>
      <c r="W2974" s="2">
        <v>14.3</v>
      </c>
      <c r="X2974" s="2">
        <v>13</v>
      </c>
      <c r="Y2974" s="2">
        <v>9.61</v>
      </c>
      <c r="Z2974" s="2">
        <v>0.27160000000000001</v>
      </c>
      <c r="AA2974" s="2">
        <v>0.25955</v>
      </c>
      <c r="AB2974" s="2">
        <v>8.6971741480000002</v>
      </c>
    </row>
    <row r="2975" spans="1:28" x14ac:dyDescent="0.2">
      <c r="A2975" s="17">
        <v>5267</v>
      </c>
      <c r="B2975" s="5" t="s">
        <v>9956</v>
      </c>
      <c r="C2975" s="5" t="s">
        <v>9957</v>
      </c>
      <c r="D2975" s="5" t="s">
        <v>9958</v>
      </c>
      <c r="E2975" s="5" t="s">
        <v>9959</v>
      </c>
      <c r="F2975" s="10">
        <v>1881</v>
      </c>
      <c r="G2975" s="10" t="s">
        <v>16</v>
      </c>
      <c r="H2975" s="10"/>
      <c r="I2975" s="10">
        <v>500</v>
      </c>
      <c r="J2975" s="10" t="s">
        <v>51</v>
      </c>
      <c r="K2975" s="10"/>
      <c r="L2975" s="10" t="s">
        <v>18</v>
      </c>
      <c r="M2975" s="11">
        <v>1</v>
      </c>
      <c r="N2975" s="10">
        <v>1</v>
      </c>
      <c r="O2975" s="12" t="s">
        <v>9960</v>
      </c>
      <c r="P2975" s="11">
        <f ca="1">IFERROR(__xludf.DUMMYFUNCTION("COUNTA(SPLIT(Q2975,"" ""))"),181)</f>
        <v>181</v>
      </c>
      <c r="Q2975" s="11">
        <v>15</v>
      </c>
      <c r="R2975" s="11">
        <f ca="1">IFERROR(__xludf.DUMMYFUNCTION("COUNTA(SPLIT($Q2975,CHAR(10),FALSE))"),5)</f>
        <v>5</v>
      </c>
      <c r="S2975" s="2">
        <v>0.14915582299999999</v>
      </c>
      <c r="T2975" s="2">
        <v>0.49059247499999997</v>
      </c>
      <c r="U2975" s="2">
        <v>92.84</v>
      </c>
      <c r="V2975" s="2">
        <v>3.41</v>
      </c>
      <c r="W2975" s="2">
        <v>2.8</v>
      </c>
      <c r="X2975" s="2">
        <v>6</v>
      </c>
      <c r="Y2975" s="2">
        <v>5.35</v>
      </c>
      <c r="Z2975" s="2">
        <v>4.3600000000000002E-3</v>
      </c>
      <c r="AA2975" s="2">
        <v>1.162E-2</v>
      </c>
      <c r="AB2975" s="2">
        <v>23.939923319999998</v>
      </c>
    </row>
    <row r="2976" spans="1:28" x14ac:dyDescent="0.2">
      <c r="A2976" s="17">
        <v>5268</v>
      </c>
      <c r="B2976" s="5" t="s">
        <v>9961</v>
      </c>
      <c r="C2976" s="5" t="s">
        <v>9962</v>
      </c>
      <c r="D2976" s="5" t="s">
        <v>9784</v>
      </c>
      <c r="E2976" s="5" t="s">
        <v>9785</v>
      </c>
      <c r="F2976" s="10">
        <v>1881</v>
      </c>
      <c r="G2976" s="10" t="s">
        <v>68</v>
      </c>
      <c r="H2976" s="10"/>
      <c r="I2976" s="10">
        <v>900</v>
      </c>
      <c r="J2976" s="10" t="s">
        <v>17</v>
      </c>
      <c r="K2976" s="10"/>
      <c r="L2976" s="10" t="s">
        <v>18</v>
      </c>
      <c r="M2976" s="11">
        <v>1</v>
      </c>
      <c r="N2976" s="10">
        <v>1</v>
      </c>
      <c r="O2976" s="12" t="s">
        <v>9963</v>
      </c>
      <c r="P2976" s="11">
        <f ca="1">IFERROR(__xludf.DUMMYFUNCTION("COUNTA(SPLIT(Q2976,"" ""))"),145)</f>
        <v>145</v>
      </c>
      <c r="Q2976" s="11">
        <v>10</v>
      </c>
      <c r="R2976" s="11">
        <f ca="1">IFERROR(__xludf.DUMMYFUNCTION("COUNTA(SPLIT($Q2976,CHAR(10),FALSE))"),1)</f>
        <v>1</v>
      </c>
      <c r="S2976" s="2">
        <v>-1.9898704330000001</v>
      </c>
      <c r="T2976" s="2">
        <v>0.49564629100000002</v>
      </c>
      <c r="U2976" s="2">
        <v>62.92</v>
      </c>
      <c r="V2976" s="2">
        <v>9.52</v>
      </c>
      <c r="W2976" s="2">
        <v>10.3</v>
      </c>
      <c r="X2976" s="2">
        <v>11</v>
      </c>
      <c r="Y2976" s="2">
        <v>8.09</v>
      </c>
      <c r="Z2976" s="2">
        <v>0.15991</v>
      </c>
      <c r="AA2976" s="2">
        <v>0.18890999999999999</v>
      </c>
      <c r="AB2976" s="2">
        <v>10.62485249</v>
      </c>
    </row>
    <row r="2977" spans="1:28" x14ac:dyDescent="0.2">
      <c r="A2977" s="17">
        <v>5269</v>
      </c>
      <c r="B2977" s="5" t="s">
        <v>9964</v>
      </c>
      <c r="C2977" s="5" t="s">
        <v>9965</v>
      </c>
      <c r="D2977" s="5" t="s">
        <v>9872</v>
      </c>
      <c r="E2977" s="5" t="s">
        <v>9966</v>
      </c>
      <c r="F2977" s="10">
        <v>1881</v>
      </c>
      <c r="G2977" s="10" t="s">
        <v>16</v>
      </c>
      <c r="H2977" s="10"/>
      <c r="I2977" s="10">
        <v>700</v>
      </c>
      <c r="J2977" s="10" t="s">
        <v>51</v>
      </c>
      <c r="K2977" s="10"/>
      <c r="L2977" s="10" t="s">
        <v>18</v>
      </c>
      <c r="M2977" s="11">
        <v>1</v>
      </c>
      <c r="N2977" s="10">
        <v>1</v>
      </c>
      <c r="O2977" s="12" t="s">
        <v>9967</v>
      </c>
      <c r="P2977" s="11">
        <f ca="1">IFERROR(__xludf.DUMMYFUNCTION("COUNTA(SPLIT(Q2977,"" ""))"),154)</f>
        <v>154</v>
      </c>
      <c r="Q2977" s="11">
        <v>13</v>
      </c>
      <c r="R2977" s="11">
        <f ca="1">IFERROR(__xludf.DUMMYFUNCTION("COUNTA(SPLIT($Q2977,CHAR(10),FALSE))"),4)</f>
        <v>4</v>
      </c>
      <c r="S2977" s="2">
        <v>-0.14930642499999999</v>
      </c>
      <c r="T2977" s="2">
        <v>0.47550730800000002</v>
      </c>
      <c r="U2977" s="2">
        <v>94.41</v>
      </c>
      <c r="V2977" s="2">
        <v>3.15</v>
      </c>
      <c r="W2977" s="2">
        <v>3.09</v>
      </c>
      <c r="X2977" s="2">
        <v>6</v>
      </c>
      <c r="Y2977" s="2">
        <v>1.3</v>
      </c>
      <c r="Z2977" s="2">
        <v>-1.584E-2</v>
      </c>
      <c r="AA2977" s="2">
        <v>-1.1259999999999999E-2</v>
      </c>
      <c r="AB2977" s="2">
        <v>22.271288989999999</v>
      </c>
    </row>
    <row r="2978" spans="1:28" x14ac:dyDescent="0.2">
      <c r="A2978" s="17">
        <v>5270</v>
      </c>
      <c r="B2978" s="5" t="s">
        <v>9964</v>
      </c>
      <c r="C2978" s="5" t="s">
        <v>9968</v>
      </c>
      <c r="D2978" s="5" t="s">
        <v>9816</v>
      </c>
      <c r="E2978" s="5" t="s">
        <v>9969</v>
      </c>
      <c r="F2978" s="10">
        <v>1881</v>
      </c>
      <c r="G2978" s="10" t="s">
        <v>16</v>
      </c>
      <c r="H2978" s="10"/>
      <c r="I2978" s="10">
        <v>900</v>
      </c>
      <c r="J2978" s="10" t="s">
        <v>178</v>
      </c>
      <c r="K2978" s="10"/>
      <c r="L2978" s="10" t="s">
        <v>18</v>
      </c>
      <c r="M2978" s="11">
        <v>1</v>
      </c>
      <c r="N2978" s="10">
        <v>1</v>
      </c>
      <c r="O2978" s="12" t="s">
        <v>9970</v>
      </c>
      <c r="P2978" s="11">
        <f ca="1">IFERROR(__xludf.DUMMYFUNCTION("COUNTA(SPLIT(Q2978,"" ""))"),182)</f>
        <v>182</v>
      </c>
      <c r="Q2978" s="11">
        <v>9</v>
      </c>
      <c r="R2978" s="11">
        <f ca="1">IFERROR(__xludf.DUMMYFUNCTION("COUNTA(SPLIT($Q2978,CHAR(10),FALSE))"),3)</f>
        <v>3</v>
      </c>
      <c r="S2978" s="2">
        <v>-0.58427372099999997</v>
      </c>
      <c r="T2978" s="2">
        <v>0.44680343099999997</v>
      </c>
      <c r="U2978" s="2">
        <v>77.59</v>
      </c>
      <c r="V2978" s="2">
        <v>7.54</v>
      </c>
      <c r="W2978" s="2">
        <v>8.24</v>
      </c>
      <c r="X2978" s="2">
        <v>9</v>
      </c>
      <c r="Y2978" s="2">
        <v>6.53</v>
      </c>
      <c r="Z2978" s="2">
        <v>6.3089999999999993E-2</v>
      </c>
      <c r="AA2978" s="2">
        <v>5.6559999999999999E-2</v>
      </c>
      <c r="AB2978" s="2">
        <v>17.63994448</v>
      </c>
    </row>
    <row r="2979" spans="1:28" x14ac:dyDescent="0.2">
      <c r="A2979" s="17">
        <v>5272</v>
      </c>
      <c r="B2979" s="5" t="s">
        <v>8592</v>
      </c>
      <c r="C2979" s="5" t="s">
        <v>9971</v>
      </c>
      <c r="D2979" s="5"/>
      <c r="E2979" s="5" t="s">
        <v>9972</v>
      </c>
      <c r="F2979" s="10">
        <v>1881</v>
      </c>
      <c r="G2979" s="10" t="s">
        <v>68</v>
      </c>
      <c r="H2979" s="10"/>
      <c r="I2979" s="10">
        <v>1300</v>
      </c>
      <c r="J2979" s="10" t="s">
        <v>17</v>
      </c>
      <c r="K2979" s="10"/>
      <c r="L2979" s="10" t="s">
        <v>18</v>
      </c>
      <c r="M2979" s="11">
        <v>1</v>
      </c>
      <c r="N2979" s="10">
        <v>1</v>
      </c>
      <c r="O2979" s="12" t="s">
        <v>9973</v>
      </c>
      <c r="P2979" s="11">
        <f ca="1">IFERROR(__xludf.DUMMYFUNCTION("COUNTA(SPLIT(Q2979,"" ""))"),179)</f>
        <v>179</v>
      </c>
      <c r="Q2979" s="11">
        <v>6</v>
      </c>
      <c r="R2979" s="11">
        <f ca="1">IFERROR(__xludf.DUMMYFUNCTION("COUNTA(SPLIT($Q2979,CHAR(10),FALSE))"),1)</f>
        <v>1</v>
      </c>
      <c r="S2979" s="2">
        <v>-2.1892308589999998</v>
      </c>
      <c r="T2979" s="2">
        <v>0.472631892</v>
      </c>
      <c r="U2979" s="2">
        <v>52.31</v>
      </c>
      <c r="V2979" s="2">
        <v>13.42</v>
      </c>
      <c r="W2979" s="2">
        <v>14.86</v>
      </c>
      <c r="X2979" s="2">
        <v>14</v>
      </c>
      <c r="Y2979" s="2">
        <v>9.07</v>
      </c>
      <c r="Z2979" s="2">
        <v>0.24176</v>
      </c>
      <c r="AA2979" s="2">
        <v>0.23854</v>
      </c>
      <c r="AB2979" s="2">
        <v>9.4823037499999998</v>
      </c>
    </row>
    <row r="2980" spans="1:28" x14ac:dyDescent="0.2">
      <c r="A2980" s="17">
        <v>5274</v>
      </c>
      <c r="B2980" s="5" t="s">
        <v>9974</v>
      </c>
      <c r="C2980" s="5" t="s">
        <v>9975</v>
      </c>
      <c r="D2980" s="5"/>
      <c r="E2980" s="5" t="s">
        <v>9976</v>
      </c>
      <c r="F2980" s="10">
        <v>1881</v>
      </c>
      <c r="G2980" s="10" t="s">
        <v>68</v>
      </c>
      <c r="H2980" s="10"/>
      <c r="I2980" s="10">
        <v>1100</v>
      </c>
      <c r="J2980" s="10" t="s">
        <v>51</v>
      </c>
      <c r="K2980" s="10"/>
      <c r="L2980" s="10" t="s">
        <v>18</v>
      </c>
      <c r="M2980" s="11">
        <v>1</v>
      </c>
      <c r="N2980" s="10">
        <v>1</v>
      </c>
      <c r="O2980" s="12" t="s">
        <v>9977</v>
      </c>
      <c r="P2980" s="11">
        <f ca="1">IFERROR(__xludf.DUMMYFUNCTION("COUNTA(SPLIT(Q2980,"" ""))"),191)</f>
        <v>191</v>
      </c>
      <c r="Q2980" s="11">
        <v>12</v>
      </c>
      <c r="R2980" s="11">
        <f ca="1">IFERROR(__xludf.DUMMYFUNCTION("COUNTA(SPLIT($Q2980,CHAR(10),FALSE))"),1)</f>
        <v>1</v>
      </c>
      <c r="S2980" s="2">
        <v>-3.2298522140000001</v>
      </c>
      <c r="T2980" s="2">
        <v>0.52966413499999998</v>
      </c>
      <c r="U2980" s="2">
        <v>53.74</v>
      </c>
      <c r="V2980" s="2">
        <v>11.04</v>
      </c>
      <c r="W2980" s="2">
        <v>11.34</v>
      </c>
      <c r="X2980" s="2">
        <v>13</v>
      </c>
      <c r="Y2980" s="2">
        <v>10.89</v>
      </c>
      <c r="Z2980" s="2">
        <v>0.35688999999999999</v>
      </c>
      <c r="AA2980" s="2">
        <v>0.33973999999999999</v>
      </c>
      <c r="AB2980" s="2">
        <v>9.1241084499999996</v>
      </c>
    </row>
    <row r="2981" spans="1:28" x14ac:dyDescent="0.2">
      <c r="A2981" s="17">
        <v>5275</v>
      </c>
      <c r="B2981" s="5" t="s">
        <v>9978</v>
      </c>
      <c r="C2981" s="5" t="s">
        <v>9979</v>
      </c>
      <c r="D2981" s="5" t="s">
        <v>9905</v>
      </c>
      <c r="E2981" s="5" t="s">
        <v>9980</v>
      </c>
      <c r="F2981" s="10">
        <v>1881</v>
      </c>
      <c r="G2981" s="10" t="s">
        <v>68</v>
      </c>
      <c r="H2981" s="10"/>
      <c r="I2981" s="10">
        <v>1100</v>
      </c>
      <c r="J2981" s="10" t="s">
        <v>17</v>
      </c>
      <c r="K2981" s="10"/>
      <c r="L2981" s="10" t="s">
        <v>18</v>
      </c>
      <c r="M2981" s="11">
        <v>1</v>
      </c>
      <c r="N2981" s="10">
        <v>1</v>
      </c>
      <c r="O2981" s="12" t="s">
        <v>9981</v>
      </c>
      <c r="P2981" s="11">
        <f ca="1">IFERROR(__xludf.DUMMYFUNCTION("COUNTA(SPLIT(Q2981,"" ""))"),177)</f>
        <v>177</v>
      </c>
      <c r="Q2981" s="11">
        <v>8</v>
      </c>
      <c r="R2981" s="11">
        <f ca="1">IFERROR(__xludf.DUMMYFUNCTION("COUNTA(SPLIT($Q2981,CHAR(10),FALSE))"),2)</f>
        <v>2</v>
      </c>
      <c r="S2981" s="2">
        <v>-1.3138725870000001</v>
      </c>
      <c r="T2981" s="2">
        <v>0.47017445499999999</v>
      </c>
      <c r="U2981" s="2">
        <v>67.02</v>
      </c>
      <c r="V2981" s="2">
        <v>9.5299999999999994</v>
      </c>
      <c r="W2981" s="2">
        <v>10.32</v>
      </c>
      <c r="X2981" s="2">
        <v>11</v>
      </c>
      <c r="Y2981" s="2">
        <v>7.64</v>
      </c>
      <c r="Z2981" s="2">
        <v>0.22577</v>
      </c>
      <c r="AA2981" s="2">
        <v>0.22270999999999999</v>
      </c>
      <c r="AB2981" s="2">
        <v>13.929210400000001</v>
      </c>
    </row>
    <row r="2982" spans="1:28" x14ac:dyDescent="0.2">
      <c r="A2982" s="17">
        <v>5276</v>
      </c>
      <c r="B2982" s="5" t="s">
        <v>9982</v>
      </c>
      <c r="C2982" s="5" t="s">
        <v>9983</v>
      </c>
      <c r="D2982" s="5" t="s">
        <v>9859</v>
      </c>
      <c r="E2982" s="5" t="s">
        <v>9984</v>
      </c>
      <c r="F2982" s="10">
        <v>1881</v>
      </c>
      <c r="G2982" s="10" t="s">
        <v>16</v>
      </c>
      <c r="H2982" s="10"/>
      <c r="I2982" s="10">
        <v>900</v>
      </c>
      <c r="J2982" s="10" t="s">
        <v>17</v>
      </c>
      <c r="K2982" s="10"/>
      <c r="L2982" s="10" t="s">
        <v>18</v>
      </c>
      <c r="M2982" s="11">
        <v>1</v>
      </c>
      <c r="N2982" s="10">
        <v>1</v>
      </c>
      <c r="O2982" s="12" t="s">
        <v>9985</v>
      </c>
      <c r="P2982" s="11">
        <f ca="1">IFERROR(__xludf.DUMMYFUNCTION("COUNTA(SPLIT(Q2982,"" ""))"),138)</f>
        <v>138</v>
      </c>
      <c r="Q2982" s="11">
        <v>9</v>
      </c>
      <c r="R2982" s="11">
        <f ca="1">IFERROR(__xludf.DUMMYFUNCTION("COUNTA(SPLIT($Q2982,CHAR(10),FALSE))"),3)</f>
        <v>3</v>
      </c>
      <c r="S2982" s="2">
        <v>0.35870375599999998</v>
      </c>
      <c r="T2982" s="2">
        <v>0.499052304</v>
      </c>
      <c r="U2982" s="2">
        <v>88.33</v>
      </c>
      <c r="V2982" s="2">
        <v>4.83</v>
      </c>
      <c r="W2982" s="2">
        <v>4.87</v>
      </c>
      <c r="X2982" s="2">
        <v>7</v>
      </c>
      <c r="Y2982" s="2">
        <v>5.42</v>
      </c>
      <c r="Z2982" s="2">
        <v>-3.406E-2</v>
      </c>
      <c r="AA2982" s="2">
        <v>-2.1000000000000001E-4</v>
      </c>
      <c r="AB2982" s="2">
        <v>20.281466689999998</v>
      </c>
    </row>
    <row r="2983" spans="1:28" x14ac:dyDescent="0.2">
      <c r="A2983" s="17">
        <v>5277</v>
      </c>
      <c r="B2983" s="5" t="s">
        <v>9986</v>
      </c>
      <c r="C2983" s="5" t="s">
        <v>9987</v>
      </c>
      <c r="D2983" s="5" t="s">
        <v>9859</v>
      </c>
      <c r="E2983" s="5" t="s">
        <v>9988</v>
      </c>
      <c r="F2983" s="10">
        <v>1881</v>
      </c>
      <c r="G2983" s="10" t="s">
        <v>16</v>
      </c>
      <c r="H2983" s="10"/>
      <c r="I2983" s="10">
        <v>500</v>
      </c>
      <c r="J2983" s="10" t="s">
        <v>51</v>
      </c>
      <c r="K2983" s="10"/>
      <c r="L2983" s="10" t="s">
        <v>18</v>
      </c>
      <c r="M2983" s="11">
        <v>1</v>
      </c>
      <c r="N2983" s="10">
        <v>1</v>
      </c>
      <c r="O2983" s="12" t="s">
        <v>9989</v>
      </c>
      <c r="P2983" s="11">
        <f ca="1">IFERROR(__xludf.DUMMYFUNCTION("COUNTA(SPLIT(Q2983,"" ""))"),176)</f>
        <v>176</v>
      </c>
      <c r="Q2983" s="11">
        <v>15</v>
      </c>
      <c r="R2983" s="11">
        <f ca="1">IFERROR(__xludf.DUMMYFUNCTION("COUNTA(SPLIT($Q2983,CHAR(10),FALSE))"),3)</f>
        <v>3</v>
      </c>
      <c r="S2983" s="2">
        <v>-0.35850588999999999</v>
      </c>
      <c r="T2983" s="2">
        <v>0.48890766699999999</v>
      </c>
      <c r="U2983" s="2">
        <v>95.78</v>
      </c>
      <c r="V2983" s="2">
        <v>2.7</v>
      </c>
      <c r="W2983" s="2">
        <v>1.5</v>
      </c>
      <c r="X2983" s="2">
        <v>5</v>
      </c>
      <c r="Y2983" s="2">
        <v>5.16</v>
      </c>
      <c r="Z2983" s="2">
        <v>1.5219999999999999E-2</v>
      </c>
      <c r="AA2983" s="2">
        <v>3.0110000000000001E-2</v>
      </c>
      <c r="AB2983" s="2">
        <v>25.094736409999999</v>
      </c>
    </row>
    <row r="2984" spans="1:28" x14ac:dyDescent="0.2">
      <c r="A2984" s="17">
        <v>5278</v>
      </c>
      <c r="B2984" s="5" t="s">
        <v>9990</v>
      </c>
      <c r="C2984" s="5" t="s">
        <v>9991</v>
      </c>
      <c r="D2984" s="5" t="s">
        <v>9824</v>
      </c>
      <c r="E2984" s="5" t="s">
        <v>9992</v>
      </c>
      <c r="F2984" s="10">
        <v>1881</v>
      </c>
      <c r="G2984" s="10" t="s">
        <v>16</v>
      </c>
      <c r="H2984" s="10"/>
      <c r="I2984" s="10">
        <v>700</v>
      </c>
      <c r="J2984" s="10" t="s">
        <v>877</v>
      </c>
      <c r="K2984" s="10"/>
      <c r="L2984" s="10" t="s">
        <v>18</v>
      </c>
      <c r="M2984" s="11">
        <v>1</v>
      </c>
      <c r="N2984" s="10">
        <v>1</v>
      </c>
      <c r="O2984" s="12" t="s">
        <v>9993</v>
      </c>
      <c r="P2984" s="11">
        <f ca="1">IFERROR(__xludf.DUMMYFUNCTION("COUNTA(SPLIT(Q2984,"" ""))"),137)</f>
        <v>137</v>
      </c>
      <c r="Q2984" s="11">
        <v>10</v>
      </c>
      <c r="R2984" s="11">
        <f ca="1">IFERROR(__xludf.DUMMYFUNCTION("COUNTA(SPLIT($Q2984,CHAR(10),FALSE))"),4)</f>
        <v>4</v>
      </c>
      <c r="S2984" s="2">
        <v>-1.3636318999999999E-2</v>
      </c>
      <c r="T2984" s="2">
        <v>0.49556333600000002</v>
      </c>
      <c r="U2984" s="2">
        <v>91.71</v>
      </c>
      <c r="V2984" s="2">
        <v>3.95</v>
      </c>
      <c r="W2984" s="2">
        <v>3.26</v>
      </c>
      <c r="X2984" s="2">
        <v>7</v>
      </c>
      <c r="Y2984" s="2">
        <v>6.47</v>
      </c>
      <c r="Z2984" s="2">
        <v>2.5839999999999998E-2</v>
      </c>
      <c r="AA2984" s="2">
        <v>6.1210000000000001E-2</v>
      </c>
      <c r="AB2984" s="2">
        <v>15.88725266</v>
      </c>
    </row>
    <row r="2985" spans="1:28" x14ac:dyDescent="0.2">
      <c r="A2985" s="17">
        <v>5280</v>
      </c>
      <c r="B2985" s="5" t="s">
        <v>9990</v>
      </c>
      <c r="C2985" s="5" t="s">
        <v>9994</v>
      </c>
      <c r="D2985" s="5" t="s">
        <v>9859</v>
      </c>
      <c r="E2985" s="5" t="s">
        <v>9995</v>
      </c>
      <c r="F2985" s="10">
        <v>1881</v>
      </c>
      <c r="G2985" s="10" t="s">
        <v>16</v>
      </c>
      <c r="H2985" s="10"/>
      <c r="I2985" s="10">
        <v>500</v>
      </c>
      <c r="J2985" s="10" t="s">
        <v>178</v>
      </c>
      <c r="K2985" s="10"/>
      <c r="L2985" s="10" t="s">
        <v>18</v>
      </c>
      <c r="M2985" s="11">
        <v>1</v>
      </c>
      <c r="N2985" s="10">
        <v>1</v>
      </c>
      <c r="O2985" s="12" t="s">
        <v>9996</v>
      </c>
      <c r="P2985" s="11">
        <f ca="1">IFERROR(__xludf.DUMMYFUNCTION("COUNTA(SPLIT(Q2985,"" ""))"),147)</f>
        <v>147</v>
      </c>
      <c r="Q2985" s="11">
        <v>23</v>
      </c>
      <c r="R2985" s="11">
        <f ca="1">IFERROR(__xludf.DUMMYFUNCTION("COUNTA(SPLIT($Q2985,CHAR(10),FALSE))"),7)</f>
        <v>7</v>
      </c>
      <c r="S2985" s="2">
        <v>-5.8537691000000003E-2</v>
      </c>
      <c r="T2985" s="2">
        <v>0.49115823199999997</v>
      </c>
      <c r="U2985" s="2">
        <v>99.69</v>
      </c>
      <c r="V2985" s="2">
        <v>1.08</v>
      </c>
      <c r="W2985" s="2">
        <v>-0.47</v>
      </c>
      <c r="X2985" s="2">
        <v>5</v>
      </c>
      <c r="Y2985" s="2">
        <v>4.8099999999999996</v>
      </c>
      <c r="Z2985" s="2">
        <v>2.2929999999999999E-2</v>
      </c>
      <c r="AA2985" s="2">
        <v>4.086E-2</v>
      </c>
      <c r="AB2985" s="2">
        <v>36.632308639999998</v>
      </c>
    </row>
    <row r="2986" spans="1:28" x14ac:dyDescent="0.2">
      <c r="A2986" s="17">
        <v>5281</v>
      </c>
      <c r="B2986" s="5" t="s">
        <v>9990</v>
      </c>
      <c r="C2986" s="5" t="s">
        <v>9997</v>
      </c>
      <c r="D2986" s="5" t="s">
        <v>9812</v>
      </c>
      <c r="E2986" s="5" t="s">
        <v>9998</v>
      </c>
      <c r="F2986" s="10">
        <v>1881</v>
      </c>
      <c r="G2986" s="10" t="s">
        <v>16</v>
      </c>
      <c r="H2986" s="10"/>
      <c r="I2986" s="10">
        <v>700</v>
      </c>
      <c r="J2986" s="10" t="s">
        <v>17</v>
      </c>
      <c r="K2986" s="10"/>
      <c r="L2986" s="10" t="s">
        <v>22</v>
      </c>
      <c r="M2986" s="11">
        <v>2</v>
      </c>
      <c r="N2986" s="10">
        <v>1.5</v>
      </c>
      <c r="O2986" s="12" t="s">
        <v>9999</v>
      </c>
      <c r="P2986" s="11">
        <f ca="1">IFERROR(__xludf.DUMMYFUNCTION("COUNTA(SPLIT(Q2986,"" ""))"),148)</f>
        <v>148</v>
      </c>
      <c r="Q2986" s="11">
        <v>10</v>
      </c>
      <c r="R2986" s="11">
        <f ca="1">IFERROR(__xludf.DUMMYFUNCTION("COUNTA(SPLIT($Q2986,CHAR(10),FALSE))"),3)</f>
        <v>3</v>
      </c>
      <c r="S2986" s="2">
        <v>1.1779726159999999</v>
      </c>
      <c r="T2986" s="2">
        <v>0.52770966500000005</v>
      </c>
      <c r="U2986" s="2">
        <v>88.96</v>
      </c>
      <c r="V2986" s="2">
        <v>4.58</v>
      </c>
      <c r="W2986" s="2">
        <v>4.25</v>
      </c>
      <c r="X2986" s="2">
        <v>5</v>
      </c>
      <c r="Y2986" s="2">
        <v>5.43</v>
      </c>
      <c r="Z2986" s="2">
        <v>-3.7089999999999998E-2</v>
      </c>
      <c r="AA2986" s="2">
        <v>-6.1399999999999996E-3</v>
      </c>
      <c r="AB2986" s="2">
        <v>23.900688590000001</v>
      </c>
    </row>
    <row r="2987" spans="1:28" x14ac:dyDescent="0.2">
      <c r="A2987" s="17">
        <v>5284</v>
      </c>
      <c r="B2987" s="5" t="s">
        <v>10000</v>
      </c>
      <c r="C2987" s="5" t="s">
        <v>10001</v>
      </c>
      <c r="D2987" s="5" t="s">
        <v>9840</v>
      </c>
      <c r="E2987" s="5" t="s">
        <v>10002</v>
      </c>
      <c r="F2987" s="10">
        <v>1881</v>
      </c>
      <c r="G2987" s="10" t="s">
        <v>16</v>
      </c>
      <c r="H2987" s="10"/>
      <c r="I2987" s="10">
        <v>500</v>
      </c>
      <c r="J2987" s="10" t="s">
        <v>877</v>
      </c>
      <c r="K2987" s="10"/>
      <c r="L2987" s="10" t="s">
        <v>18</v>
      </c>
      <c r="M2987" s="11">
        <v>1</v>
      </c>
      <c r="N2987" s="10">
        <v>1</v>
      </c>
      <c r="O2987" s="12" t="s">
        <v>10003</v>
      </c>
      <c r="P2987" s="11">
        <f ca="1">IFERROR(__xludf.DUMMYFUNCTION("COUNTA(SPLIT(Q2987,"" ""))"),138)</f>
        <v>138</v>
      </c>
      <c r="Q2987" s="11">
        <v>16</v>
      </c>
      <c r="R2987" s="11">
        <f ca="1">IFERROR(__xludf.DUMMYFUNCTION("COUNTA(SPLIT($Q2987,CHAR(10),FALSE))"),4)</f>
        <v>4</v>
      </c>
      <c r="S2987" s="2">
        <v>-0.68040640799999996</v>
      </c>
      <c r="T2987" s="2">
        <v>0.49002435700000002</v>
      </c>
      <c r="U2987" s="2">
        <v>97.69</v>
      </c>
      <c r="V2987" s="2">
        <v>1.82</v>
      </c>
      <c r="W2987" s="2">
        <v>0.37</v>
      </c>
      <c r="X2987" s="2">
        <v>6</v>
      </c>
      <c r="Y2987" s="2">
        <v>1.1100000000000001</v>
      </c>
      <c r="Z2987" s="2">
        <v>-5.3929999999999999E-2</v>
      </c>
      <c r="AA2987" s="2">
        <v>-2.1930000000000002E-2</v>
      </c>
      <c r="AB2987" s="2">
        <v>28.994601370000002</v>
      </c>
    </row>
    <row r="2988" spans="1:28" x14ac:dyDescent="0.2">
      <c r="A2988" s="17">
        <v>5285</v>
      </c>
      <c r="B2988" s="5" t="s">
        <v>10004</v>
      </c>
      <c r="C2988" s="5" t="s">
        <v>10005</v>
      </c>
      <c r="D2988" s="5" t="s">
        <v>9789</v>
      </c>
      <c r="E2988" s="5" t="s">
        <v>9790</v>
      </c>
      <c r="F2988" s="10">
        <v>1881</v>
      </c>
      <c r="G2988" s="10" t="s">
        <v>68</v>
      </c>
      <c r="H2988" s="10"/>
      <c r="I2988" s="10">
        <v>900</v>
      </c>
      <c r="J2988" s="10" t="s">
        <v>51</v>
      </c>
      <c r="K2988" s="10"/>
      <c r="L2988" s="10" t="s">
        <v>18</v>
      </c>
      <c r="M2988" s="11">
        <v>1</v>
      </c>
      <c r="N2988" s="10">
        <v>1</v>
      </c>
      <c r="O2988" s="12" t="s">
        <v>10006</v>
      </c>
      <c r="P2988" s="11">
        <f ca="1">IFERROR(__xludf.DUMMYFUNCTION("COUNTA(SPLIT(Q2988,"" ""))"),184)</f>
        <v>184</v>
      </c>
      <c r="Q2988" s="11">
        <v>14</v>
      </c>
      <c r="R2988" s="11">
        <f ca="1">IFERROR(__xludf.DUMMYFUNCTION("COUNTA(SPLIT($Q2988,CHAR(10),FALSE))"),1)</f>
        <v>1</v>
      </c>
      <c r="S2988" s="2">
        <v>-3.204948742</v>
      </c>
      <c r="T2988" s="2">
        <v>0.58230367199999999</v>
      </c>
      <c r="U2988" s="2">
        <v>53.8</v>
      </c>
      <c r="V2988" s="2">
        <v>9.33</v>
      </c>
      <c r="W2988" s="2">
        <v>8.4700000000000006</v>
      </c>
      <c r="X2988" s="2">
        <v>12</v>
      </c>
      <c r="Y2988" s="2">
        <v>9.5</v>
      </c>
      <c r="Z2988" s="2">
        <v>0.29886000000000001</v>
      </c>
      <c r="AA2988" s="2">
        <v>0.29138999999999998</v>
      </c>
      <c r="AB2988" s="2">
        <v>6.8227575890000001</v>
      </c>
    </row>
    <row r="2989" spans="1:28" x14ac:dyDescent="0.2">
      <c r="A2989" s="17">
        <v>5286</v>
      </c>
      <c r="B2989" s="5" t="s">
        <v>10007</v>
      </c>
      <c r="C2989" s="5" t="s">
        <v>10008</v>
      </c>
      <c r="D2989" s="5"/>
      <c r="E2989" s="5" t="s">
        <v>10009</v>
      </c>
      <c r="F2989" s="10">
        <v>1881</v>
      </c>
      <c r="G2989" s="10" t="s">
        <v>68</v>
      </c>
      <c r="H2989" s="10"/>
      <c r="I2989" s="10">
        <v>1300</v>
      </c>
      <c r="J2989" s="10" t="s">
        <v>17</v>
      </c>
      <c r="K2989" s="10"/>
      <c r="L2989" s="10" t="s">
        <v>18</v>
      </c>
      <c r="M2989" s="11">
        <v>1</v>
      </c>
      <c r="N2989" s="10">
        <v>1</v>
      </c>
      <c r="O2989" s="12" t="s">
        <v>10010</v>
      </c>
      <c r="P2989" s="11">
        <f ca="1">IFERROR(__xludf.DUMMYFUNCTION("COUNTA(SPLIT(Q2989,"" ""))"),197)</f>
        <v>197</v>
      </c>
      <c r="Q2989" s="11">
        <v>7</v>
      </c>
      <c r="R2989" s="11">
        <f ca="1">IFERROR(__xludf.DUMMYFUNCTION("COUNTA(SPLIT($Q2989,CHAR(10),FALSE))"),2)</f>
        <v>2</v>
      </c>
      <c r="S2989" s="2">
        <v>-2.4671115779999999</v>
      </c>
      <c r="T2989" s="2">
        <v>0.51699943500000001</v>
      </c>
      <c r="U2989" s="2">
        <v>49.52</v>
      </c>
      <c r="V2989" s="2">
        <v>13.38</v>
      </c>
      <c r="W2989" s="2">
        <v>14.05</v>
      </c>
      <c r="X2989" s="2">
        <v>13</v>
      </c>
      <c r="Y2989" s="2">
        <v>9.35</v>
      </c>
      <c r="Z2989" s="2">
        <v>0.31585999999999997</v>
      </c>
      <c r="AA2989" s="2">
        <v>0.29654999999999998</v>
      </c>
      <c r="AB2989" s="2">
        <v>9.1279605910000008</v>
      </c>
    </row>
    <row r="2990" spans="1:28" x14ac:dyDescent="0.2">
      <c r="A2990" s="17">
        <v>5288</v>
      </c>
      <c r="B2990" s="5" t="s">
        <v>10011</v>
      </c>
      <c r="C2990" s="5" t="s">
        <v>10012</v>
      </c>
      <c r="D2990" s="5" t="s">
        <v>9840</v>
      </c>
      <c r="E2990" s="5" t="s">
        <v>10013</v>
      </c>
      <c r="F2990" s="10">
        <v>1881</v>
      </c>
      <c r="G2990" s="10" t="s">
        <v>16</v>
      </c>
      <c r="H2990" s="10"/>
      <c r="I2990" s="10">
        <v>500</v>
      </c>
      <c r="J2990" s="10" t="s">
        <v>17</v>
      </c>
      <c r="K2990" s="10"/>
      <c r="L2990" s="10" t="s">
        <v>22</v>
      </c>
      <c r="M2990" s="11">
        <v>2</v>
      </c>
      <c r="N2990" s="10">
        <v>1.5</v>
      </c>
      <c r="O2990" s="12" t="s">
        <v>10014</v>
      </c>
      <c r="P2990" s="11">
        <f ca="1">IFERROR(__xludf.DUMMYFUNCTION("COUNTA(SPLIT(Q2990,"" ""))"),154)</f>
        <v>154</v>
      </c>
      <c r="Q2990" s="11">
        <v>18</v>
      </c>
      <c r="R2990" s="11">
        <f ca="1">IFERROR(__xludf.DUMMYFUNCTION("COUNTA(SPLIT($Q2990,CHAR(10),FALSE))"),5)</f>
        <v>5</v>
      </c>
      <c r="S2990" s="2">
        <v>-0.247205703</v>
      </c>
      <c r="T2990" s="2">
        <v>0.47404816</v>
      </c>
      <c r="U2990" s="2">
        <v>95.82</v>
      </c>
      <c r="V2990" s="2">
        <v>2.12</v>
      </c>
      <c r="W2990" s="2">
        <v>1.88</v>
      </c>
      <c r="X2990" s="2">
        <v>5</v>
      </c>
      <c r="Y2990" s="2">
        <v>5.55</v>
      </c>
      <c r="Z2990" s="2">
        <v>4.2180000000000002E-2</v>
      </c>
      <c r="AA2990" s="2">
        <v>6.7320000000000005E-2</v>
      </c>
      <c r="AB2990" s="2">
        <v>20.009177130000001</v>
      </c>
    </row>
    <row r="2991" spans="1:28" x14ac:dyDescent="0.2">
      <c r="A2991" s="17">
        <v>5289</v>
      </c>
      <c r="B2991" s="5" t="s">
        <v>10015</v>
      </c>
      <c r="C2991" s="5" t="s">
        <v>10016</v>
      </c>
      <c r="D2991" s="5" t="s">
        <v>9789</v>
      </c>
      <c r="E2991" s="5" t="s">
        <v>9790</v>
      </c>
      <c r="F2991" s="10">
        <v>1881</v>
      </c>
      <c r="G2991" s="10" t="s">
        <v>68</v>
      </c>
      <c r="H2991" s="10"/>
      <c r="I2991" s="10">
        <v>1300</v>
      </c>
      <c r="J2991" s="10" t="s">
        <v>17</v>
      </c>
      <c r="K2991" s="10"/>
      <c r="L2991" s="10" t="s">
        <v>18</v>
      </c>
      <c r="M2991" s="11">
        <v>1</v>
      </c>
      <c r="N2991" s="10">
        <v>1</v>
      </c>
      <c r="O2991" s="12" t="s">
        <v>10017</v>
      </c>
      <c r="P2991" s="11">
        <f ca="1">IFERROR(__xludf.DUMMYFUNCTION("COUNTA(SPLIT(Q2991,"" ""))"),172)</f>
        <v>172</v>
      </c>
      <c r="Q2991" s="11">
        <v>5</v>
      </c>
      <c r="R2991" s="11">
        <f ca="1">IFERROR(__xludf.DUMMYFUNCTION("COUNTA(SPLIT($Q2991,CHAR(10),FALSE))"),3)</f>
        <v>3</v>
      </c>
      <c r="S2991" s="2">
        <v>-2.1157301959999999</v>
      </c>
      <c r="T2991" s="2">
        <v>0.50923709500000003</v>
      </c>
      <c r="U2991" s="2">
        <v>43.21</v>
      </c>
      <c r="V2991" s="2">
        <v>14.44</v>
      </c>
      <c r="W2991" s="2">
        <v>15.17</v>
      </c>
      <c r="X2991" s="2">
        <v>16</v>
      </c>
      <c r="Y2991" s="2">
        <v>10.16</v>
      </c>
      <c r="Z2991" s="2">
        <v>0.37820999999999999</v>
      </c>
      <c r="AA2991" s="2">
        <v>0.3876</v>
      </c>
      <c r="AB2991" s="2">
        <v>17.447771599999999</v>
      </c>
    </row>
    <row r="2992" spans="1:28" x14ac:dyDescent="0.2">
      <c r="A2992" s="17">
        <v>5290</v>
      </c>
      <c r="B2992" s="5" t="s">
        <v>10018</v>
      </c>
      <c r="C2992" s="5" t="s">
        <v>10019</v>
      </c>
      <c r="D2992" s="5" t="s">
        <v>9804</v>
      </c>
      <c r="E2992" s="5" t="s">
        <v>10020</v>
      </c>
      <c r="F2992" s="10">
        <v>1881</v>
      </c>
      <c r="G2992" s="10" t="s">
        <v>16</v>
      </c>
      <c r="H2992" s="10"/>
      <c r="I2992" s="10">
        <v>700</v>
      </c>
      <c r="J2992" s="10" t="s">
        <v>178</v>
      </c>
      <c r="K2992" s="10"/>
      <c r="L2992" s="10" t="s">
        <v>18</v>
      </c>
      <c r="M2992" s="11">
        <v>1</v>
      </c>
      <c r="N2992" s="10">
        <v>1</v>
      </c>
      <c r="O2992" s="12" t="s">
        <v>10021</v>
      </c>
      <c r="P2992" s="11">
        <f ca="1">IFERROR(__xludf.DUMMYFUNCTION("COUNTA(SPLIT(Q2992,"" ""))"),144)</f>
        <v>144</v>
      </c>
      <c r="Q2992" s="11">
        <v>10</v>
      </c>
      <c r="R2992" s="11">
        <f ca="1">IFERROR(__xludf.DUMMYFUNCTION("COUNTA(SPLIT($Q2992,CHAR(10),FALSE))"),6)</f>
        <v>6</v>
      </c>
      <c r="S2992" s="2">
        <v>0.44275938399999998</v>
      </c>
      <c r="T2992" s="2">
        <v>0.50725533899999997</v>
      </c>
      <c r="U2992" s="2">
        <v>95.19</v>
      </c>
      <c r="V2992" s="2">
        <v>3.68</v>
      </c>
      <c r="W2992" s="2">
        <v>2.61</v>
      </c>
      <c r="X2992" s="2">
        <v>5</v>
      </c>
      <c r="Y2992" s="2">
        <v>5.22</v>
      </c>
      <c r="Z2992" s="2">
        <v>-0.10463</v>
      </c>
      <c r="AA2992" s="2">
        <v>-6.93E-2</v>
      </c>
      <c r="AB2992" s="2">
        <v>30.404384069999999</v>
      </c>
    </row>
    <row r="2993" spans="1:28" x14ac:dyDescent="0.2">
      <c r="A2993" s="17">
        <v>5291</v>
      </c>
      <c r="B2993" s="5" t="s">
        <v>10018</v>
      </c>
      <c r="C2993" s="5" t="s">
        <v>10022</v>
      </c>
      <c r="D2993" s="5" t="s">
        <v>9872</v>
      </c>
      <c r="E2993" s="5" t="s">
        <v>10023</v>
      </c>
      <c r="F2993" s="10">
        <v>1881</v>
      </c>
      <c r="G2993" s="10" t="s">
        <v>16</v>
      </c>
      <c r="H2993" s="10"/>
      <c r="I2993" s="10">
        <v>700</v>
      </c>
      <c r="J2993" s="10" t="s">
        <v>51</v>
      </c>
      <c r="K2993" s="10"/>
      <c r="L2993" s="10" t="s">
        <v>18</v>
      </c>
      <c r="M2993" s="11">
        <v>1</v>
      </c>
      <c r="N2993" s="10">
        <v>1</v>
      </c>
      <c r="O2993" s="12" t="s">
        <v>10024</v>
      </c>
      <c r="P2993" s="11">
        <f ca="1">IFERROR(__xludf.DUMMYFUNCTION("COUNTA(SPLIT(Q2993,"" ""))"),183)</f>
        <v>183</v>
      </c>
      <c r="Q2993" s="11">
        <v>17</v>
      </c>
      <c r="R2993" s="11">
        <f ca="1">IFERROR(__xludf.DUMMYFUNCTION("COUNTA(SPLIT($Q2993,CHAR(10),FALSE))"),8)</f>
        <v>8</v>
      </c>
      <c r="S2993" s="2">
        <v>-0.69300138899999997</v>
      </c>
      <c r="T2993" s="2">
        <v>0.46287286599999999</v>
      </c>
      <c r="U2993" s="2">
        <v>95.6</v>
      </c>
      <c r="V2993" s="2">
        <v>2.6</v>
      </c>
      <c r="W2993" s="2">
        <v>1</v>
      </c>
      <c r="X2993" s="2">
        <v>6</v>
      </c>
      <c r="Y2993" s="2">
        <v>6.12</v>
      </c>
      <c r="Z2993" s="2">
        <v>4.1410000000000002E-2</v>
      </c>
      <c r="AA2993" s="2">
        <v>2.5340000000000001E-2</v>
      </c>
      <c r="AB2993" s="2">
        <v>33.221798819999997</v>
      </c>
    </row>
    <row r="2994" spans="1:28" x14ac:dyDescent="0.2">
      <c r="A2994" s="17">
        <v>5292</v>
      </c>
      <c r="B2994" s="5" t="s">
        <v>10018</v>
      </c>
      <c r="C2994" s="5" t="s">
        <v>10025</v>
      </c>
      <c r="D2994" s="5" t="s">
        <v>9958</v>
      </c>
      <c r="E2994" s="5" t="s">
        <v>10026</v>
      </c>
      <c r="F2994" s="10">
        <v>1881</v>
      </c>
      <c r="G2994" s="10" t="s">
        <v>16</v>
      </c>
      <c r="H2994" s="10"/>
      <c r="I2994" s="10">
        <v>700</v>
      </c>
      <c r="J2994" s="10" t="s">
        <v>178</v>
      </c>
      <c r="K2994" s="10"/>
      <c r="L2994" s="10" t="s">
        <v>18</v>
      </c>
      <c r="M2994" s="11">
        <v>1</v>
      </c>
      <c r="N2994" s="10">
        <v>1</v>
      </c>
      <c r="O2994" s="12" t="s">
        <v>10027</v>
      </c>
      <c r="P2994" s="11">
        <f ca="1">IFERROR(__xludf.DUMMYFUNCTION("COUNTA(SPLIT(Q2994,"" ""))"),180)</f>
        <v>180</v>
      </c>
      <c r="Q2994" s="11">
        <v>14</v>
      </c>
      <c r="R2994" s="11">
        <f ca="1">IFERROR(__xludf.DUMMYFUNCTION("COUNTA(SPLIT($Q2994,CHAR(10),FALSE))"),5)</f>
        <v>5</v>
      </c>
      <c r="S2994" s="2">
        <v>-0.62394273300000003</v>
      </c>
      <c r="T2994" s="2">
        <v>0.45216167299999999</v>
      </c>
      <c r="U2994" s="2">
        <v>97.23</v>
      </c>
      <c r="V2994" s="2">
        <v>3.27</v>
      </c>
      <c r="W2994" s="2">
        <v>3</v>
      </c>
      <c r="X2994" s="2">
        <v>5</v>
      </c>
      <c r="Y2994" s="2">
        <v>5.87</v>
      </c>
      <c r="Z2994" s="2">
        <v>-7.0739999999999997E-2</v>
      </c>
      <c r="AA2994" s="2">
        <v>-6.7879999999999996E-2</v>
      </c>
      <c r="AB2994" s="2">
        <v>24.65102349</v>
      </c>
    </row>
    <row r="2995" spans="1:28" x14ac:dyDescent="0.2">
      <c r="A2995" s="17">
        <v>5293</v>
      </c>
      <c r="B2995" s="5" t="s">
        <v>10018</v>
      </c>
      <c r="C2995" s="5" t="s">
        <v>10028</v>
      </c>
      <c r="D2995" s="5" t="s">
        <v>9816</v>
      </c>
      <c r="E2995" s="5" t="s">
        <v>10029</v>
      </c>
      <c r="F2995" s="10">
        <v>1881</v>
      </c>
      <c r="G2995" s="10" t="s">
        <v>16</v>
      </c>
      <c r="H2995" s="10"/>
      <c r="I2995" s="10">
        <v>1100</v>
      </c>
      <c r="J2995" s="10" t="s">
        <v>17</v>
      </c>
      <c r="K2995" s="10"/>
      <c r="L2995" s="10" t="s">
        <v>18</v>
      </c>
      <c r="M2995" s="11">
        <v>1</v>
      </c>
      <c r="N2995" s="10">
        <v>1</v>
      </c>
      <c r="O2995" s="12" t="s">
        <v>10030</v>
      </c>
      <c r="P2995" s="11">
        <f ca="1">IFERROR(__xludf.DUMMYFUNCTION("COUNTA(SPLIT(Q2995,"" ""))"),158)</f>
        <v>158</v>
      </c>
      <c r="Q2995" s="11">
        <v>7</v>
      </c>
      <c r="R2995" s="11">
        <f ca="1">IFERROR(__xludf.DUMMYFUNCTION("COUNTA(SPLIT($Q2995,CHAR(10),FALSE))"),4)</f>
        <v>4</v>
      </c>
      <c r="S2995" s="2">
        <v>0.79440785899999999</v>
      </c>
      <c r="T2995" s="2">
        <v>0.55693454200000003</v>
      </c>
      <c r="U2995" s="2">
        <v>89.32</v>
      </c>
      <c r="V2995" s="2">
        <v>5.3</v>
      </c>
      <c r="W2995" s="2">
        <v>4.9400000000000004</v>
      </c>
      <c r="X2995" s="2">
        <v>6</v>
      </c>
      <c r="Y2995" s="2">
        <v>1.48</v>
      </c>
      <c r="Z2995" s="2">
        <v>-3.2259999999999997E-2</v>
      </c>
      <c r="AA2995" s="2">
        <v>-1.7670000000000002E-2</v>
      </c>
      <c r="AB2995" s="2">
        <v>24.260037629999999</v>
      </c>
    </row>
    <row r="2996" spans="1:28" x14ac:dyDescent="0.2">
      <c r="A2996" s="17">
        <v>5294</v>
      </c>
      <c r="B2996" s="5" t="s">
        <v>10018</v>
      </c>
      <c r="C2996" s="5" t="s">
        <v>10031</v>
      </c>
      <c r="D2996" s="5" t="s">
        <v>9921</v>
      </c>
      <c r="E2996" s="5" t="s">
        <v>10032</v>
      </c>
      <c r="F2996" s="10">
        <v>1881</v>
      </c>
      <c r="G2996" s="10" t="s">
        <v>16</v>
      </c>
      <c r="H2996" s="10"/>
      <c r="I2996" s="10">
        <v>1100</v>
      </c>
      <c r="J2996" s="10" t="s">
        <v>178</v>
      </c>
      <c r="K2996" s="10"/>
      <c r="L2996" s="10" t="s">
        <v>18</v>
      </c>
      <c r="M2996" s="11">
        <v>1</v>
      </c>
      <c r="N2996" s="10">
        <v>1</v>
      </c>
      <c r="O2996" s="12" t="s">
        <v>10033</v>
      </c>
      <c r="P2996" s="11">
        <f ca="1">IFERROR(__xludf.DUMMYFUNCTION("COUNTA(SPLIT(Q2996,"" ""))"),182)</f>
        <v>182</v>
      </c>
      <c r="Q2996" s="11">
        <v>8</v>
      </c>
      <c r="R2996" s="11">
        <f ca="1">IFERROR(__xludf.DUMMYFUNCTION("COUNTA(SPLIT($Q2996,CHAR(10),FALSE))"),5)</f>
        <v>5</v>
      </c>
      <c r="S2996" s="2">
        <v>0.71771117600000001</v>
      </c>
      <c r="T2996" s="2">
        <v>0.49386541699999997</v>
      </c>
      <c r="U2996" s="2">
        <v>79.930000000000007</v>
      </c>
      <c r="V2996" s="2">
        <v>7.95</v>
      </c>
      <c r="W2996" s="2">
        <v>8.57</v>
      </c>
      <c r="X2996" s="2">
        <v>7</v>
      </c>
      <c r="Y2996" s="2">
        <v>1.84</v>
      </c>
      <c r="Z2996" s="2">
        <v>1.1089999999999999E-2</v>
      </c>
      <c r="AA2996" s="2">
        <v>-2.7799999999999999E-3</v>
      </c>
      <c r="AB2996" s="2">
        <v>23.24697317</v>
      </c>
    </row>
    <row r="2997" spans="1:28" x14ac:dyDescent="0.2">
      <c r="A2997" s="17">
        <v>5295</v>
      </c>
      <c r="B2997" s="5" t="s">
        <v>10018</v>
      </c>
      <c r="C2997" s="5" t="s">
        <v>10034</v>
      </c>
      <c r="D2997" s="5" t="s">
        <v>9921</v>
      </c>
      <c r="E2997" s="5" t="s">
        <v>10035</v>
      </c>
      <c r="F2997" s="10">
        <v>1881</v>
      </c>
      <c r="G2997" s="10" t="s">
        <v>16</v>
      </c>
      <c r="H2997" s="10"/>
      <c r="I2997" s="10">
        <v>500</v>
      </c>
      <c r="J2997" s="10" t="s">
        <v>51</v>
      </c>
      <c r="K2997" s="10"/>
      <c r="L2997" s="10" t="s">
        <v>18</v>
      </c>
      <c r="M2997" s="11">
        <v>1</v>
      </c>
      <c r="N2997" s="10">
        <v>1</v>
      </c>
      <c r="O2997" s="12" t="s">
        <v>10036</v>
      </c>
      <c r="P2997" s="11">
        <f ca="1">IFERROR(__xludf.DUMMYFUNCTION("COUNTA(SPLIT(Q2997,"" ""))"),161)</f>
        <v>161</v>
      </c>
      <c r="Q2997" s="11">
        <v>14</v>
      </c>
      <c r="R2997" s="11">
        <f ca="1">IFERROR(__xludf.DUMMYFUNCTION("COUNTA(SPLIT($Q2997,CHAR(10),FALSE))"),5)</f>
        <v>5</v>
      </c>
      <c r="S2997" s="2">
        <v>0.25971654799999999</v>
      </c>
      <c r="T2997" s="2">
        <v>0.48586478300000002</v>
      </c>
      <c r="U2997" s="2">
        <v>89.44</v>
      </c>
      <c r="V2997" s="2">
        <v>3.98</v>
      </c>
      <c r="W2997" s="2">
        <v>3.11</v>
      </c>
      <c r="X2997" s="2">
        <v>7</v>
      </c>
      <c r="Y2997" s="2">
        <v>5.79</v>
      </c>
      <c r="Z2997" s="2">
        <v>-6.4369999999999997E-2</v>
      </c>
      <c r="AA2997" s="2">
        <v>-5.7320000000000003E-2</v>
      </c>
      <c r="AB2997" s="2">
        <v>25.481678729999999</v>
      </c>
    </row>
    <row r="2998" spans="1:28" x14ac:dyDescent="0.2">
      <c r="A2998" s="17">
        <v>5296</v>
      </c>
      <c r="B2998" s="5" t="s">
        <v>10018</v>
      </c>
      <c r="C2998" s="5" t="s">
        <v>10037</v>
      </c>
      <c r="D2998" s="5" t="s">
        <v>9799</v>
      </c>
      <c r="E2998" s="5" t="s">
        <v>10038</v>
      </c>
      <c r="F2998" s="10">
        <v>1881</v>
      </c>
      <c r="G2998" s="10" t="s">
        <v>16</v>
      </c>
      <c r="H2998" s="10"/>
      <c r="I2998" s="10">
        <v>1100</v>
      </c>
      <c r="J2998" s="10" t="s">
        <v>178</v>
      </c>
      <c r="K2998" s="10"/>
      <c r="L2998" s="10" t="s">
        <v>18</v>
      </c>
      <c r="M2998" s="11">
        <v>1</v>
      </c>
      <c r="N2998" s="10">
        <v>1</v>
      </c>
      <c r="O2998" s="12" t="s">
        <v>10039</v>
      </c>
      <c r="P2998" s="11">
        <f ca="1">IFERROR(__xludf.DUMMYFUNCTION("COUNTA(SPLIT(Q2998,"" ""))"),142)</f>
        <v>142</v>
      </c>
      <c r="Q2998" s="11">
        <v>7</v>
      </c>
      <c r="R2998" s="11">
        <f ca="1">IFERROR(__xludf.DUMMYFUNCTION("COUNTA(SPLIT($Q2998,CHAR(10),FALSE))"),3)</f>
        <v>3</v>
      </c>
      <c r="S2998" s="2">
        <v>-0.28529550199999998</v>
      </c>
      <c r="T2998" s="2">
        <v>0.48287260100000001</v>
      </c>
      <c r="U2998" s="2">
        <v>82.56</v>
      </c>
      <c r="V2998" s="2">
        <v>6.86</v>
      </c>
      <c r="W2998" s="2">
        <v>7.23</v>
      </c>
      <c r="X2998" s="2">
        <v>7</v>
      </c>
      <c r="Y2998" s="2">
        <v>5.75</v>
      </c>
      <c r="Z2998" s="2">
        <v>-0.11604</v>
      </c>
      <c r="AA2998" s="2">
        <v>-8.3040000000000003E-2</v>
      </c>
      <c r="AB2998" s="2">
        <v>22.9290129</v>
      </c>
    </row>
    <row r="2999" spans="1:28" x14ac:dyDescent="0.2">
      <c r="A2999" s="17">
        <v>5297</v>
      </c>
      <c r="B2999" s="5" t="s">
        <v>10040</v>
      </c>
      <c r="C2999" s="5" t="s">
        <v>10041</v>
      </c>
      <c r="D2999" s="5"/>
      <c r="E2999" s="5" t="s">
        <v>10042</v>
      </c>
      <c r="F2999" s="10">
        <v>1881</v>
      </c>
      <c r="G2999" s="10" t="s">
        <v>68</v>
      </c>
      <c r="H2999" s="10"/>
      <c r="I2999" s="10">
        <v>1300</v>
      </c>
      <c r="J2999" s="10" t="s">
        <v>17</v>
      </c>
      <c r="K2999" s="10"/>
      <c r="L2999" s="10" t="s">
        <v>18</v>
      </c>
      <c r="M2999" s="11">
        <v>1</v>
      </c>
      <c r="N2999" s="10">
        <v>1</v>
      </c>
      <c r="O2999" s="12" t="s">
        <v>10043</v>
      </c>
      <c r="P2999" s="11">
        <f ca="1">IFERROR(__xludf.DUMMYFUNCTION("COUNTA(SPLIT(Q2999,"" ""))"),186)</f>
        <v>186</v>
      </c>
      <c r="Q2999" s="11">
        <v>7</v>
      </c>
      <c r="R2999" s="11">
        <f ca="1">IFERROR(__xludf.DUMMYFUNCTION("COUNTA(SPLIT($Q2999,CHAR(10),FALSE))"),1)</f>
        <v>1</v>
      </c>
      <c r="S2999" s="2">
        <v>-2.3586670380000001</v>
      </c>
      <c r="T2999" s="2">
        <v>0.49839515600000001</v>
      </c>
      <c r="U2999" s="2">
        <v>42.5</v>
      </c>
      <c r="V2999" s="2">
        <v>13.93</v>
      </c>
      <c r="W2999" s="2">
        <v>15.29</v>
      </c>
      <c r="X2999" s="2">
        <v>14</v>
      </c>
      <c r="Y2999" s="2">
        <v>9.1999999999999993</v>
      </c>
      <c r="Z2999" s="2">
        <v>0.29196</v>
      </c>
      <c r="AA2999" s="2">
        <v>0.28300999999999998</v>
      </c>
      <c r="AB2999" s="2">
        <v>9.0308589749999992</v>
      </c>
    </row>
    <row r="3000" spans="1:28" x14ac:dyDescent="0.2">
      <c r="A3000" s="17">
        <v>5298</v>
      </c>
      <c r="B3000" s="5" t="s">
        <v>10044</v>
      </c>
      <c r="C3000" s="5" t="s">
        <v>10045</v>
      </c>
      <c r="D3000" s="5" t="s">
        <v>9859</v>
      </c>
      <c r="E3000" s="5" t="s">
        <v>10046</v>
      </c>
      <c r="F3000" s="10">
        <v>1881</v>
      </c>
      <c r="G3000" s="10" t="s">
        <v>16</v>
      </c>
      <c r="H3000" s="10"/>
      <c r="I3000" s="10">
        <v>900</v>
      </c>
      <c r="J3000" s="10" t="s">
        <v>51</v>
      </c>
      <c r="K3000" s="10"/>
      <c r="L3000" s="10" t="s">
        <v>18</v>
      </c>
      <c r="M3000" s="11">
        <v>1</v>
      </c>
      <c r="N3000" s="10">
        <v>1</v>
      </c>
      <c r="O3000" s="12" t="s">
        <v>10047</v>
      </c>
      <c r="P3000" s="11">
        <f ca="1">IFERROR(__xludf.DUMMYFUNCTION("COUNTA(SPLIT(Q3000,"" ""))"),146)</f>
        <v>146</v>
      </c>
      <c r="Q3000" s="11">
        <v>7</v>
      </c>
      <c r="R3000" s="11">
        <f ca="1">IFERROR(__xludf.DUMMYFUNCTION("COUNTA(SPLIT($Q3000,CHAR(10),FALSE))"),3)</f>
        <v>3</v>
      </c>
      <c r="S3000" s="2">
        <v>0.16848627299999999</v>
      </c>
      <c r="T3000" s="2">
        <v>0.51191120199999995</v>
      </c>
      <c r="U3000" s="2">
        <v>81.75</v>
      </c>
      <c r="V3000" s="2">
        <v>6.48</v>
      </c>
      <c r="W3000" s="2">
        <v>6.69</v>
      </c>
      <c r="X3000" s="2">
        <v>8</v>
      </c>
      <c r="Y3000" s="2">
        <v>1.67</v>
      </c>
      <c r="Z3000" s="2">
        <v>5.475E-2</v>
      </c>
      <c r="AA3000" s="2">
        <v>9.6430000000000002E-2</v>
      </c>
      <c r="AB3000" s="2">
        <v>18.715941480000001</v>
      </c>
    </row>
    <row r="3001" spans="1:28" x14ac:dyDescent="0.2">
      <c r="A3001" s="17">
        <v>5299</v>
      </c>
      <c r="B3001" s="5" t="s">
        <v>10044</v>
      </c>
      <c r="C3001" s="5" t="s">
        <v>10048</v>
      </c>
      <c r="D3001" s="5" t="s">
        <v>9832</v>
      </c>
      <c r="E3001" s="5" t="s">
        <v>10049</v>
      </c>
      <c r="F3001" s="10">
        <v>1881</v>
      </c>
      <c r="G3001" s="10" t="s">
        <v>16</v>
      </c>
      <c r="H3001" s="10"/>
      <c r="I3001" s="10">
        <v>700</v>
      </c>
      <c r="J3001" s="10" t="s">
        <v>877</v>
      </c>
      <c r="K3001" s="10"/>
      <c r="L3001" s="10" t="s">
        <v>18</v>
      </c>
      <c r="M3001" s="11">
        <v>1</v>
      </c>
      <c r="N3001" s="10">
        <v>1</v>
      </c>
      <c r="O3001" s="12" t="s">
        <v>10050</v>
      </c>
      <c r="P3001" s="11">
        <f ca="1">IFERROR(__xludf.DUMMYFUNCTION("COUNTA(SPLIT(Q3001,"" ""))"),189)</f>
        <v>189</v>
      </c>
      <c r="Q3001" s="11">
        <v>14</v>
      </c>
      <c r="R3001" s="11">
        <f ca="1">IFERROR(__xludf.DUMMYFUNCTION("COUNTA(SPLIT($Q3001,CHAR(10),FALSE))"),5)</f>
        <v>5</v>
      </c>
      <c r="S3001" s="2">
        <v>0.84697929199999999</v>
      </c>
      <c r="T3001" s="2">
        <v>0.51681438599999996</v>
      </c>
      <c r="U3001" s="2">
        <v>94.01</v>
      </c>
      <c r="V3001" s="2">
        <v>3.85</v>
      </c>
      <c r="W3001" s="2">
        <v>3.67</v>
      </c>
      <c r="X3001" s="2">
        <v>6</v>
      </c>
      <c r="Y3001" s="2">
        <v>1.39</v>
      </c>
      <c r="Z3001" s="2">
        <v>2.9139999999999999E-2</v>
      </c>
      <c r="AA3001" s="2">
        <v>1.9359999999999999E-2</v>
      </c>
      <c r="AB3001" s="2">
        <v>23.74445622</v>
      </c>
    </row>
    <row r="3002" spans="1:28" x14ac:dyDescent="0.2">
      <c r="A3002" s="17">
        <v>5300</v>
      </c>
      <c r="B3002" s="5" t="s">
        <v>10044</v>
      </c>
      <c r="C3002" s="5" t="s">
        <v>10051</v>
      </c>
      <c r="D3002" s="5" t="s">
        <v>9812</v>
      </c>
      <c r="E3002" s="5" t="s">
        <v>10052</v>
      </c>
      <c r="F3002" s="10">
        <v>1881</v>
      </c>
      <c r="G3002" s="10" t="s">
        <v>16</v>
      </c>
      <c r="H3002" s="10"/>
      <c r="I3002" s="10">
        <v>700</v>
      </c>
      <c r="J3002" s="10" t="s">
        <v>178</v>
      </c>
      <c r="K3002" s="10"/>
      <c r="L3002" s="10" t="s">
        <v>22</v>
      </c>
      <c r="M3002" s="11">
        <v>2</v>
      </c>
      <c r="N3002" s="10">
        <v>2</v>
      </c>
      <c r="O3002" s="12" t="s">
        <v>10053</v>
      </c>
      <c r="P3002" s="11">
        <f ca="1">IFERROR(__xludf.DUMMYFUNCTION("COUNTA(SPLIT(Q3002,"" ""))"),146)</f>
        <v>146</v>
      </c>
      <c r="Q3002" s="11">
        <v>12</v>
      </c>
      <c r="R3002" s="11">
        <f ca="1">IFERROR(__xludf.DUMMYFUNCTION("COUNTA(SPLIT($Q3002,CHAR(10),FALSE))"),4)</f>
        <v>4</v>
      </c>
      <c r="S3002" s="2">
        <v>-0.63975029000000005</v>
      </c>
      <c r="T3002" s="2">
        <v>0.483700501</v>
      </c>
      <c r="U3002" s="2">
        <v>95.44</v>
      </c>
      <c r="V3002" s="2">
        <v>3.03</v>
      </c>
      <c r="W3002" s="2">
        <v>2.3199999999999998</v>
      </c>
      <c r="X3002" s="2">
        <v>5</v>
      </c>
      <c r="Y3002" s="2">
        <v>5.0999999999999996</v>
      </c>
      <c r="Z3002" s="2">
        <v>-1.188E-2</v>
      </c>
      <c r="AA3002" s="2">
        <v>1.2699999999999999E-2</v>
      </c>
      <c r="AB3002" s="2">
        <v>23.85769719</v>
      </c>
    </row>
    <row r="3003" spans="1:28" x14ac:dyDescent="0.2">
      <c r="A3003" s="17">
        <v>5301</v>
      </c>
      <c r="B3003" s="5" t="s">
        <v>10054</v>
      </c>
      <c r="C3003" s="5" t="s">
        <v>10055</v>
      </c>
      <c r="D3003" s="5" t="s">
        <v>9824</v>
      </c>
      <c r="E3003" s="5" t="s">
        <v>10056</v>
      </c>
      <c r="F3003" s="10">
        <v>1881</v>
      </c>
      <c r="G3003" s="10" t="s">
        <v>16</v>
      </c>
      <c r="H3003" s="10"/>
      <c r="I3003" s="10">
        <v>700</v>
      </c>
      <c r="J3003" s="10" t="s">
        <v>178</v>
      </c>
      <c r="K3003" s="10"/>
      <c r="L3003" s="10" t="s">
        <v>18</v>
      </c>
      <c r="M3003" s="11">
        <v>1</v>
      </c>
      <c r="N3003" s="10">
        <v>1</v>
      </c>
      <c r="O3003" s="12" t="s">
        <v>10057</v>
      </c>
      <c r="P3003" s="11">
        <f ca="1">IFERROR(__xludf.DUMMYFUNCTION("COUNTA(SPLIT(Q3003,"" ""))"),189)</f>
        <v>189</v>
      </c>
      <c r="Q3003" s="11">
        <v>11</v>
      </c>
      <c r="R3003" s="11">
        <f ca="1">IFERROR(__xludf.DUMMYFUNCTION("COUNTA(SPLIT($Q3003,CHAR(10),FALSE))"),3)</f>
        <v>3</v>
      </c>
      <c r="S3003" s="2">
        <v>-0.65529870300000004</v>
      </c>
      <c r="T3003" s="2">
        <v>0.46904657900000002</v>
      </c>
      <c r="U3003" s="2">
        <v>84.24</v>
      </c>
      <c r="V3003" s="2">
        <v>6.28</v>
      </c>
      <c r="W3003" s="2">
        <v>6.02</v>
      </c>
      <c r="X3003" s="2">
        <v>5</v>
      </c>
      <c r="Y3003" s="2">
        <v>5.58</v>
      </c>
      <c r="Z3003" s="2">
        <v>9.4800000000000006E-3</v>
      </c>
      <c r="AA3003" s="2">
        <v>1.6230000000000001E-2</v>
      </c>
      <c r="AB3003" s="2">
        <v>25.178311690000001</v>
      </c>
    </row>
    <row r="3004" spans="1:28" x14ac:dyDescent="0.2">
      <c r="A3004" s="17">
        <v>5302</v>
      </c>
      <c r="B3004" s="5" t="s">
        <v>10058</v>
      </c>
      <c r="C3004" s="5" t="s">
        <v>10059</v>
      </c>
      <c r="D3004" s="5" t="s">
        <v>10060</v>
      </c>
      <c r="E3004" s="5" t="s">
        <v>10061</v>
      </c>
      <c r="F3004" s="10">
        <v>1881</v>
      </c>
      <c r="G3004" s="10" t="s">
        <v>16</v>
      </c>
      <c r="H3004" s="10"/>
      <c r="I3004" s="10">
        <v>1100</v>
      </c>
      <c r="J3004" s="10" t="s">
        <v>17</v>
      </c>
      <c r="K3004" s="10"/>
      <c r="L3004" s="10" t="s">
        <v>18</v>
      </c>
      <c r="M3004" s="11">
        <v>1</v>
      </c>
      <c r="N3004" s="10">
        <v>1</v>
      </c>
      <c r="O3004" s="12" t="s">
        <v>10062</v>
      </c>
      <c r="P3004" s="11">
        <f ca="1">IFERROR(__xludf.DUMMYFUNCTION("COUNTA(SPLIT(Q3004,"" ""))"),173)</f>
        <v>173</v>
      </c>
      <c r="Q3004" s="11">
        <v>8</v>
      </c>
      <c r="R3004" s="11">
        <f ca="1">IFERROR(__xludf.DUMMYFUNCTION("COUNTA(SPLIT($Q3004,CHAR(10),FALSE))"),3)</f>
        <v>3</v>
      </c>
      <c r="S3004" s="2">
        <v>-0.73374581100000003</v>
      </c>
      <c r="T3004" s="2">
        <v>0.466855362</v>
      </c>
      <c r="U3004" s="2">
        <v>80.64</v>
      </c>
      <c r="V3004" s="2">
        <v>7.54</v>
      </c>
      <c r="W3004" s="2">
        <v>8.65</v>
      </c>
      <c r="X3004" s="2">
        <v>8</v>
      </c>
      <c r="Y3004" s="2">
        <v>6.51</v>
      </c>
      <c r="Z3004" s="2">
        <v>6.6140000000000004E-2</v>
      </c>
      <c r="AA3004" s="2">
        <v>7.3609999999999995E-2</v>
      </c>
      <c r="AB3004" s="2">
        <v>12.760658879999999</v>
      </c>
    </row>
    <row r="3005" spans="1:28" x14ac:dyDescent="0.2">
      <c r="A3005" s="17">
        <v>5303</v>
      </c>
      <c r="B3005" s="5" t="s">
        <v>10063</v>
      </c>
      <c r="C3005" s="5" t="s">
        <v>10064</v>
      </c>
      <c r="D3005" s="5" t="s">
        <v>10060</v>
      </c>
      <c r="E3005" s="5" t="s">
        <v>10065</v>
      </c>
      <c r="F3005" s="10">
        <v>1881</v>
      </c>
      <c r="G3005" s="10" t="s">
        <v>16</v>
      </c>
      <c r="H3005" s="10"/>
      <c r="I3005" s="10">
        <v>900</v>
      </c>
      <c r="J3005" s="10" t="s">
        <v>51</v>
      </c>
      <c r="K3005" s="10"/>
      <c r="L3005" s="10" t="s">
        <v>18</v>
      </c>
      <c r="M3005" s="11">
        <v>1</v>
      </c>
      <c r="N3005" s="10">
        <v>1</v>
      </c>
      <c r="O3005" s="12" t="s">
        <v>10066</v>
      </c>
      <c r="P3005" s="11">
        <f ca="1">IFERROR(__xludf.DUMMYFUNCTION("COUNTA(SPLIT(Q3005,"" ""))"),157)</f>
        <v>157</v>
      </c>
      <c r="Q3005" s="11">
        <v>9</v>
      </c>
      <c r="R3005" s="11">
        <f ca="1">IFERROR(__xludf.DUMMYFUNCTION("COUNTA(SPLIT($Q3005,CHAR(10),FALSE))"),4)</f>
        <v>4</v>
      </c>
      <c r="S3005" s="2">
        <v>0.936082831</v>
      </c>
      <c r="T3005" s="2">
        <v>0.49820055600000002</v>
      </c>
      <c r="U3005" s="2">
        <v>90.42</v>
      </c>
      <c r="V3005" s="2">
        <v>5.09</v>
      </c>
      <c r="W3005" s="2">
        <v>6.42</v>
      </c>
      <c r="X3005" s="2">
        <v>6</v>
      </c>
      <c r="Y3005" s="2">
        <v>5.6</v>
      </c>
      <c r="Z3005" s="2">
        <v>-1.3999999999999999E-4</v>
      </c>
      <c r="AA3005" s="2">
        <v>7.2300000000000003E-3</v>
      </c>
      <c r="AB3005" s="2">
        <v>21.756038100000001</v>
      </c>
    </row>
    <row r="3006" spans="1:28" x14ac:dyDescent="0.2">
      <c r="A3006" s="17">
        <v>5304</v>
      </c>
      <c r="B3006" s="5" t="s">
        <v>10067</v>
      </c>
      <c r="C3006" s="5" t="s">
        <v>10068</v>
      </c>
      <c r="D3006" s="5" t="s">
        <v>9958</v>
      </c>
      <c r="E3006" s="5" t="s">
        <v>10069</v>
      </c>
      <c r="F3006" s="10">
        <v>1881</v>
      </c>
      <c r="G3006" s="10" t="s">
        <v>16</v>
      </c>
      <c r="H3006" s="10"/>
      <c r="I3006" s="10">
        <v>700</v>
      </c>
      <c r="J3006" s="10" t="s">
        <v>17</v>
      </c>
      <c r="K3006" s="10"/>
      <c r="L3006" s="10" t="s">
        <v>18</v>
      </c>
      <c r="M3006" s="11">
        <v>1</v>
      </c>
      <c r="N3006" s="10">
        <v>1</v>
      </c>
      <c r="O3006" s="12" t="s">
        <v>10070</v>
      </c>
      <c r="P3006" s="11">
        <f ca="1">IFERROR(__xludf.DUMMYFUNCTION("COUNTA(SPLIT(Q3006,"" ""))"),157)</f>
        <v>157</v>
      </c>
      <c r="Q3006" s="11">
        <v>14</v>
      </c>
      <c r="R3006" s="11">
        <f ca="1">IFERROR(__xludf.DUMMYFUNCTION("COUNTA(SPLIT($Q3006,CHAR(10),FALSE))"),4)</f>
        <v>4</v>
      </c>
      <c r="S3006" s="2">
        <v>0.54022822500000001</v>
      </c>
      <c r="T3006" s="2">
        <v>0.52051165899999996</v>
      </c>
      <c r="U3006" s="2">
        <v>90.3</v>
      </c>
      <c r="V3006" s="2">
        <v>3.78</v>
      </c>
      <c r="W3006" s="2">
        <v>3.28</v>
      </c>
      <c r="X3006" s="2">
        <v>7</v>
      </c>
      <c r="Y3006" s="2">
        <v>6.1</v>
      </c>
      <c r="Z3006" s="2">
        <v>1.32E-2</v>
      </c>
      <c r="AA3006" s="2">
        <v>2.188E-2</v>
      </c>
      <c r="AB3006" s="2">
        <v>21.31370708</v>
      </c>
    </row>
    <row r="3007" spans="1:28" x14ac:dyDescent="0.2">
      <c r="A3007" s="17">
        <v>5305</v>
      </c>
      <c r="B3007" s="5" t="s">
        <v>10071</v>
      </c>
      <c r="C3007" s="5" t="s">
        <v>10072</v>
      </c>
      <c r="D3007" s="5"/>
      <c r="E3007" s="5" t="s">
        <v>10073</v>
      </c>
      <c r="F3007" s="10">
        <v>1881</v>
      </c>
      <c r="G3007" s="10" t="s">
        <v>68</v>
      </c>
      <c r="H3007" s="10"/>
      <c r="I3007" s="10">
        <v>1300</v>
      </c>
      <c r="J3007" s="10" t="s">
        <v>17</v>
      </c>
      <c r="K3007" s="10"/>
      <c r="L3007" s="10" t="s">
        <v>18</v>
      </c>
      <c r="M3007" s="11">
        <v>1</v>
      </c>
      <c r="N3007" s="10">
        <v>1</v>
      </c>
      <c r="O3007" s="12" t="s">
        <v>10074</v>
      </c>
      <c r="P3007" s="11">
        <f ca="1">IFERROR(__xludf.DUMMYFUNCTION("COUNTA(SPLIT(Q3007,"" ""))"),180)</f>
        <v>180</v>
      </c>
      <c r="Q3007" s="11">
        <v>5</v>
      </c>
      <c r="R3007" s="11">
        <f ca="1">IFERROR(__xludf.DUMMYFUNCTION("COUNTA(SPLIT($Q3007,CHAR(10),FALSE))"),1)</f>
        <v>1</v>
      </c>
      <c r="S3007" s="2">
        <v>-3.5903282270000001</v>
      </c>
      <c r="T3007" s="2">
        <v>0.64490229300000002</v>
      </c>
      <c r="U3007" s="2">
        <v>29.3</v>
      </c>
      <c r="V3007" s="2">
        <v>18.12</v>
      </c>
      <c r="W3007" s="2">
        <v>19.71</v>
      </c>
      <c r="X3007" s="2">
        <v>17</v>
      </c>
      <c r="Y3007" s="2">
        <v>9.9</v>
      </c>
      <c r="Z3007" s="2">
        <v>0.50553999999999999</v>
      </c>
      <c r="AA3007" s="2">
        <v>0.50422</v>
      </c>
      <c r="AB3007" s="2">
        <v>5.9373806949999999</v>
      </c>
    </row>
    <row r="3008" spans="1:28" x14ac:dyDescent="0.2">
      <c r="A3008" s="17">
        <v>5306</v>
      </c>
      <c r="B3008" s="5" t="s">
        <v>10075</v>
      </c>
      <c r="C3008" s="5" t="s">
        <v>10076</v>
      </c>
      <c r="D3008" s="5" t="s">
        <v>10060</v>
      </c>
      <c r="E3008" s="5" t="s">
        <v>10077</v>
      </c>
      <c r="F3008" s="10">
        <v>1881</v>
      </c>
      <c r="G3008" s="10" t="s">
        <v>16</v>
      </c>
      <c r="H3008" s="10"/>
      <c r="I3008" s="10">
        <v>700</v>
      </c>
      <c r="J3008" s="10" t="s">
        <v>17</v>
      </c>
      <c r="K3008" s="10"/>
      <c r="L3008" s="10" t="s">
        <v>18</v>
      </c>
      <c r="M3008" s="11">
        <v>1</v>
      </c>
      <c r="N3008" s="10">
        <v>1</v>
      </c>
      <c r="O3008" s="12" t="s">
        <v>10078</v>
      </c>
      <c r="P3008" s="11">
        <f ca="1">IFERROR(__xludf.DUMMYFUNCTION("COUNTA(SPLIT(Q3008,"" ""))"),151)</f>
        <v>151</v>
      </c>
      <c r="Q3008" s="11">
        <v>14</v>
      </c>
      <c r="R3008" s="11">
        <f ca="1">IFERROR(__xludf.DUMMYFUNCTION("COUNTA(SPLIT($Q3008,CHAR(10),FALSE))"),2)</f>
        <v>2</v>
      </c>
      <c r="S3008" s="2">
        <v>-0.60344207699999997</v>
      </c>
      <c r="T3008" s="2">
        <v>0.46507955699999998</v>
      </c>
      <c r="U3008" s="2">
        <v>91.24</v>
      </c>
      <c r="V3008" s="2">
        <v>3.25</v>
      </c>
      <c r="W3008" s="2">
        <v>2.72</v>
      </c>
      <c r="X3008" s="2">
        <v>5</v>
      </c>
      <c r="Y3008" s="2">
        <v>6.04</v>
      </c>
      <c r="Z3008" s="2">
        <v>5.672E-2</v>
      </c>
      <c r="AA3008" s="2">
        <v>7.4770000000000003E-2</v>
      </c>
      <c r="AB3008" s="2">
        <v>17.42951974</v>
      </c>
    </row>
    <row r="3009" spans="1:28" x14ac:dyDescent="0.2">
      <c r="A3009" s="17">
        <v>5307</v>
      </c>
      <c r="B3009" s="5" t="s">
        <v>10079</v>
      </c>
      <c r="C3009" s="5" t="s">
        <v>10080</v>
      </c>
      <c r="D3009" s="5" t="s">
        <v>9816</v>
      </c>
      <c r="E3009" s="5" t="s">
        <v>10081</v>
      </c>
      <c r="F3009" s="10">
        <v>1881</v>
      </c>
      <c r="G3009" s="10" t="s">
        <v>16</v>
      </c>
      <c r="H3009" s="10"/>
      <c r="I3009" s="10">
        <v>500</v>
      </c>
      <c r="J3009" s="10" t="s">
        <v>17</v>
      </c>
      <c r="K3009" s="10"/>
      <c r="L3009" s="10" t="s">
        <v>18</v>
      </c>
      <c r="M3009" s="11">
        <v>1</v>
      </c>
      <c r="N3009" s="10">
        <v>1</v>
      </c>
      <c r="O3009" s="12" t="s">
        <v>10082</v>
      </c>
      <c r="P3009" s="11">
        <f ca="1">IFERROR(__xludf.DUMMYFUNCTION("COUNTA(SPLIT(Q3009,"" ""))"),146)</f>
        <v>146</v>
      </c>
      <c r="Q3009" s="11">
        <v>13</v>
      </c>
      <c r="R3009" s="11">
        <f ca="1">IFERROR(__xludf.DUMMYFUNCTION("COUNTA(SPLIT($Q3009,CHAR(10),FALSE))"),5)</f>
        <v>5</v>
      </c>
      <c r="S3009" s="2">
        <v>0.51043988100000004</v>
      </c>
      <c r="T3009" s="2">
        <v>0.51213855900000005</v>
      </c>
      <c r="U3009" s="2">
        <v>96.74</v>
      </c>
      <c r="V3009" s="2">
        <v>2.46</v>
      </c>
      <c r="W3009" s="2">
        <v>1.84</v>
      </c>
      <c r="X3009" s="2">
        <v>5</v>
      </c>
      <c r="Y3009" s="2">
        <v>5.1100000000000003</v>
      </c>
      <c r="Z3009" s="2">
        <v>4.4880000000000003E-2</v>
      </c>
      <c r="AA3009" s="2">
        <v>7.3859999999999995E-2</v>
      </c>
      <c r="AB3009" s="2">
        <v>23.41566516</v>
      </c>
    </row>
    <row r="3010" spans="1:28" x14ac:dyDescent="0.2">
      <c r="A3010" s="17">
        <v>5308</v>
      </c>
      <c r="B3010" s="5" t="s">
        <v>10083</v>
      </c>
      <c r="C3010" s="5" t="s">
        <v>10084</v>
      </c>
      <c r="D3010" s="5" t="s">
        <v>9755</v>
      </c>
      <c r="E3010" s="5" t="s">
        <v>10085</v>
      </c>
      <c r="F3010" s="10">
        <v>1881</v>
      </c>
      <c r="G3010" s="10" t="s">
        <v>68</v>
      </c>
      <c r="H3010" s="10"/>
      <c r="I3010" s="10">
        <v>1300</v>
      </c>
      <c r="J3010" s="10" t="s">
        <v>17</v>
      </c>
      <c r="K3010" s="10"/>
      <c r="L3010" s="10" t="s">
        <v>18</v>
      </c>
      <c r="M3010" s="11">
        <v>1</v>
      </c>
      <c r="N3010" s="10">
        <v>1</v>
      </c>
      <c r="O3010" s="12" t="s">
        <v>10086</v>
      </c>
      <c r="P3010" s="11">
        <f ca="1">IFERROR(__xludf.DUMMYFUNCTION("COUNTA(SPLIT(Q3010,"" ""))"),178)</f>
        <v>178</v>
      </c>
      <c r="Q3010" s="11">
        <v>8</v>
      </c>
      <c r="R3010" s="11">
        <f ca="1">IFERROR(__xludf.DUMMYFUNCTION("COUNTA(SPLIT($Q3010,CHAR(10),FALSE))"),1)</f>
        <v>1</v>
      </c>
      <c r="S3010" s="2">
        <v>-3.1016425459999999</v>
      </c>
      <c r="T3010" s="2">
        <v>0.55906618100000005</v>
      </c>
      <c r="U3010" s="2">
        <v>61.33</v>
      </c>
      <c r="V3010" s="2">
        <v>10.29</v>
      </c>
      <c r="W3010" s="2">
        <v>11.52</v>
      </c>
      <c r="X3010" s="2">
        <v>11</v>
      </c>
      <c r="Y3010" s="2">
        <v>9.23</v>
      </c>
      <c r="Z3010" s="2">
        <v>0.29732999999999998</v>
      </c>
      <c r="AA3010" s="2">
        <v>0.29132999999999998</v>
      </c>
      <c r="AB3010" s="2">
        <v>4.7836320099999998</v>
      </c>
    </row>
    <row r="3011" spans="1:28" x14ac:dyDescent="0.2">
      <c r="A3011" s="17">
        <v>5309</v>
      </c>
      <c r="B3011" s="5" t="s">
        <v>10087</v>
      </c>
      <c r="C3011" s="5" t="s">
        <v>10088</v>
      </c>
      <c r="D3011" s="5" t="s">
        <v>9958</v>
      </c>
      <c r="E3011" s="5" t="s">
        <v>10089</v>
      </c>
      <c r="F3011" s="10">
        <v>1881</v>
      </c>
      <c r="G3011" s="10" t="s">
        <v>16</v>
      </c>
      <c r="H3011" s="10"/>
      <c r="I3011" s="10">
        <v>900</v>
      </c>
      <c r="J3011" s="10" t="s">
        <v>51</v>
      </c>
      <c r="K3011" s="10"/>
      <c r="L3011" s="10" t="s">
        <v>18</v>
      </c>
      <c r="M3011" s="11">
        <v>1</v>
      </c>
      <c r="N3011" s="10">
        <v>1</v>
      </c>
      <c r="O3011" s="12" t="s">
        <v>10090</v>
      </c>
      <c r="P3011" s="11">
        <f ca="1">IFERROR(__xludf.DUMMYFUNCTION("COUNTA(SPLIT(Q3011,"" ""))"),185)</f>
        <v>185</v>
      </c>
      <c r="Q3011" s="11">
        <v>9</v>
      </c>
      <c r="R3011" s="11">
        <f ca="1">IFERROR(__xludf.DUMMYFUNCTION("COUNTA(SPLIT($Q3011,CHAR(10),FALSE))"),5)</f>
        <v>5</v>
      </c>
      <c r="S3011" s="2">
        <v>-0.72681430899999999</v>
      </c>
      <c r="T3011" s="2">
        <v>0.44567444000000001</v>
      </c>
      <c r="U3011" s="2">
        <v>78.930000000000007</v>
      </c>
      <c r="V3011" s="2">
        <v>7</v>
      </c>
      <c r="W3011" s="2">
        <v>7.52</v>
      </c>
      <c r="X3011" s="2">
        <v>8</v>
      </c>
      <c r="Y3011" s="2">
        <v>5.99</v>
      </c>
      <c r="Z3011" s="2">
        <v>3.9210000000000002E-2</v>
      </c>
      <c r="AA3011" s="2">
        <v>2.2960000000000001E-2</v>
      </c>
      <c r="AB3011" s="2">
        <v>19.244900220000002</v>
      </c>
    </row>
    <row r="3012" spans="1:28" x14ac:dyDescent="0.2">
      <c r="A3012" s="17">
        <v>5310</v>
      </c>
      <c r="B3012" s="5" t="s">
        <v>10091</v>
      </c>
      <c r="C3012" s="5" t="s">
        <v>10092</v>
      </c>
      <c r="D3012" s="5" t="s">
        <v>9789</v>
      </c>
      <c r="E3012" s="5" t="s">
        <v>9790</v>
      </c>
      <c r="F3012" s="10">
        <v>1881</v>
      </c>
      <c r="G3012" s="10" t="s">
        <v>68</v>
      </c>
      <c r="H3012" s="10"/>
      <c r="I3012" s="10">
        <v>1300</v>
      </c>
      <c r="J3012" s="10" t="s">
        <v>17</v>
      </c>
      <c r="K3012" s="10"/>
      <c r="L3012" s="10" t="s">
        <v>18</v>
      </c>
      <c r="M3012" s="11">
        <v>1</v>
      </c>
      <c r="N3012" s="10">
        <v>1</v>
      </c>
      <c r="O3012" s="12" t="s">
        <v>10093</v>
      </c>
      <c r="P3012" s="11">
        <f ca="1">IFERROR(__xludf.DUMMYFUNCTION("COUNTA(SPLIT(Q3012,"" ""))"),191)</f>
        <v>191</v>
      </c>
      <c r="Q3012" s="11">
        <v>5</v>
      </c>
      <c r="R3012" s="11">
        <f ca="1">IFERROR(__xludf.DUMMYFUNCTION("COUNTA(SPLIT($Q3012,CHAR(10),FALSE))"),1)</f>
        <v>1</v>
      </c>
      <c r="S3012" s="2">
        <v>-3.5439874059999998</v>
      </c>
      <c r="T3012" s="2">
        <v>0.60934847000000003</v>
      </c>
      <c r="U3012" s="2">
        <v>42.27</v>
      </c>
      <c r="V3012" s="2">
        <v>16.850000000000001</v>
      </c>
      <c r="W3012" s="2">
        <v>19.04</v>
      </c>
      <c r="X3012" s="2">
        <v>14</v>
      </c>
      <c r="Y3012" s="2">
        <v>9</v>
      </c>
      <c r="Z3012" s="2">
        <v>0.30326999999999998</v>
      </c>
      <c r="AA3012" s="2">
        <v>0.28238999999999997</v>
      </c>
      <c r="AB3012" s="2">
        <v>10.11533667</v>
      </c>
    </row>
    <row r="3013" spans="1:28" x14ac:dyDescent="0.2">
      <c r="A3013" s="17">
        <v>5311</v>
      </c>
      <c r="B3013" s="5" t="s">
        <v>10094</v>
      </c>
      <c r="C3013" s="5" t="s">
        <v>10095</v>
      </c>
      <c r="D3013" s="5" t="s">
        <v>9804</v>
      </c>
      <c r="E3013" s="5" t="s">
        <v>10096</v>
      </c>
      <c r="F3013" s="10">
        <v>1881</v>
      </c>
      <c r="G3013" s="10" t="s">
        <v>16</v>
      </c>
      <c r="H3013" s="10"/>
      <c r="I3013" s="10">
        <v>500</v>
      </c>
      <c r="J3013" s="10" t="s">
        <v>51</v>
      </c>
      <c r="K3013" s="10"/>
      <c r="L3013" s="10" t="s">
        <v>18</v>
      </c>
      <c r="M3013" s="11">
        <v>1</v>
      </c>
      <c r="N3013" s="10">
        <v>1</v>
      </c>
      <c r="O3013" s="12" t="s">
        <v>10097</v>
      </c>
      <c r="P3013" s="11">
        <f ca="1">IFERROR(__xludf.DUMMYFUNCTION("COUNTA(SPLIT(Q3013,"" ""))"),173)</f>
        <v>173</v>
      </c>
      <c r="Q3013" s="11">
        <v>19</v>
      </c>
      <c r="R3013" s="11">
        <f ca="1">IFERROR(__xludf.DUMMYFUNCTION("COUNTA(SPLIT($Q3013,CHAR(10),FALSE))"),4)</f>
        <v>4</v>
      </c>
      <c r="S3013" s="2">
        <v>0.84227967999999998</v>
      </c>
      <c r="T3013" s="2">
        <v>0.50283466600000004</v>
      </c>
      <c r="U3013" s="2">
        <v>95.19</v>
      </c>
      <c r="V3013" s="2">
        <v>2.0299999999999998</v>
      </c>
      <c r="W3013" s="2">
        <v>-0.28999999999999998</v>
      </c>
      <c r="X3013" s="2">
        <v>5</v>
      </c>
      <c r="Y3013" s="2">
        <v>5.09</v>
      </c>
      <c r="Z3013" s="2">
        <v>0.12132999999999999</v>
      </c>
      <c r="AA3013" s="2">
        <v>0.12248000000000001</v>
      </c>
      <c r="AB3013" s="2">
        <v>31.504913309999999</v>
      </c>
    </row>
    <row r="3014" spans="1:28" x14ac:dyDescent="0.2">
      <c r="A3014" s="17">
        <v>5312</v>
      </c>
      <c r="B3014" s="5" t="s">
        <v>10098</v>
      </c>
      <c r="C3014" s="5" t="s">
        <v>10099</v>
      </c>
      <c r="D3014" s="5" t="s">
        <v>9832</v>
      </c>
      <c r="E3014" s="5" t="s">
        <v>10100</v>
      </c>
      <c r="F3014" s="10">
        <v>1881</v>
      </c>
      <c r="G3014" s="10" t="s">
        <v>16</v>
      </c>
      <c r="H3014" s="10"/>
      <c r="I3014" s="10">
        <v>700</v>
      </c>
      <c r="J3014" s="10" t="s">
        <v>17</v>
      </c>
      <c r="K3014" s="10"/>
      <c r="L3014" s="10" t="s">
        <v>18</v>
      </c>
      <c r="M3014" s="11">
        <v>1</v>
      </c>
      <c r="N3014" s="10">
        <v>1</v>
      </c>
      <c r="O3014" s="12" t="s">
        <v>10101</v>
      </c>
      <c r="P3014" s="11">
        <f ca="1">IFERROR(__xludf.DUMMYFUNCTION("COUNTA(SPLIT(Q3014,"" ""))"),186)</f>
        <v>186</v>
      </c>
      <c r="Q3014" s="11">
        <v>11</v>
      </c>
      <c r="R3014" s="11">
        <f ca="1">IFERROR(__xludf.DUMMYFUNCTION("COUNTA(SPLIT($Q3014,CHAR(10),FALSE))"),4)</f>
        <v>4</v>
      </c>
      <c r="S3014" s="2">
        <v>1.0521839049999999</v>
      </c>
      <c r="T3014" s="2">
        <v>0.60154676399999996</v>
      </c>
      <c r="U3014" s="2">
        <v>94.05</v>
      </c>
      <c r="V3014" s="2">
        <v>4.41</v>
      </c>
      <c r="W3014" s="2">
        <v>4.47</v>
      </c>
      <c r="X3014" s="2">
        <v>5</v>
      </c>
      <c r="Y3014" s="2">
        <v>5.49</v>
      </c>
      <c r="Z3014" s="2">
        <v>-3.2539999999999999E-2</v>
      </c>
      <c r="AA3014" s="2">
        <v>-3.3730000000000003E-2</v>
      </c>
      <c r="AB3014" s="2">
        <v>27.358698709999999</v>
      </c>
    </row>
    <row r="3015" spans="1:28" x14ac:dyDescent="0.2">
      <c r="A3015" s="17">
        <v>5313</v>
      </c>
      <c r="B3015" s="5" t="s">
        <v>10102</v>
      </c>
      <c r="C3015" s="5" t="s">
        <v>10103</v>
      </c>
      <c r="D3015" s="5" t="s">
        <v>9958</v>
      </c>
      <c r="E3015" s="5" t="s">
        <v>10104</v>
      </c>
      <c r="F3015" s="10">
        <v>1881</v>
      </c>
      <c r="G3015" s="10" t="s">
        <v>16</v>
      </c>
      <c r="H3015" s="10"/>
      <c r="I3015" s="10">
        <v>500</v>
      </c>
      <c r="J3015" s="10" t="s">
        <v>17</v>
      </c>
      <c r="K3015" s="10"/>
      <c r="L3015" s="10" t="s">
        <v>18</v>
      </c>
      <c r="M3015" s="11">
        <v>1</v>
      </c>
      <c r="N3015" s="10">
        <v>1</v>
      </c>
      <c r="O3015" s="12" t="s">
        <v>10105</v>
      </c>
      <c r="P3015" s="11">
        <f ca="1">IFERROR(__xludf.DUMMYFUNCTION("COUNTA(SPLIT(Q3015,"" ""))"),183)</f>
        <v>183</v>
      </c>
      <c r="Q3015" s="11">
        <v>12</v>
      </c>
      <c r="R3015" s="11">
        <f ca="1">IFERROR(__xludf.DUMMYFUNCTION("COUNTA(SPLIT($Q3015,CHAR(10),FALSE))"),3)</f>
        <v>3</v>
      </c>
      <c r="S3015" s="2">
        <v>0.183285383</v>
      </c>
      <c r="T3015" s="2">
        <v>0.48311678299999999</v>
      </c>
      <c r="U3015" s="2">
        <v>93.78</v>
      </c>
      <c r="V3015" s="2">
        <v>4.01</v>
      </c>
      <c r="W3015" s="2">
        <v>3.78</v>
      </c>
      <c r="X3015" s="2">
        <v>6</v>
      </c>
      <c r="Y3015" s="2">
        <v>1.45</v>
      </c>
      <c r="Z3015" s="2">
        <v>-7.7740000000000004E-2</v>
      </c>
      <c r="AA3015" s="2">
        <v>-7.0480000000000001E-2</v>
      </c>
      <c r="AB3015" s="2">
        <v>25.0264472</v>
      </c>
    </row>
    <row r="3016" spans="1:28" x14ac:dyDescent="0.2">
      <c r="A3016" s="17">
        <v>5314</v>
      </c>
      <c r="B3016" s="5" t="s">
        <v>10106</v>
      </c>
      <c r="C3016" s="5" t="s">
        <v>10107</v>
      </c>
      <c r="D3016" s="5" t="s">
        <v>10060</v>
      </c>
      <c r="E3016" s="5" t="s">
        <v>10108</v>
      </c>
      <c r="F3016" s="10">
        <v>1881</v>
      </c>
      <c r="G3016" s="10" t="s">
        <v>16</v>
      </c>
      <c r="H3016" s="10"/>
      <c r="I3016" s="10">
        <v>700</v>
      </c>
      <c r="J3016" s="10" t="s">
        <v>178</v>
      </c>
      <c r="K3016" s="10"/>
      <c r="L3016" s="10" t="s">
        <v>18</v>
      </c>
      <c r="M3016" s="11">
        <v>1</v>
      </c>
      <c r="N3016" s="10">
        <v>1</v>
      </c>
      <c r="O3016" s="12" t="s">
        <v>10109</v>
      </c>
      <c r="P3016" s="11">
        <f ca="1">IFERROR(__xludf.DUMMYFUNCTION("COUNTA(SPLIT(Q3016,"" ""))"),163)</f>
        <v>163</v>
      </c>
      <c r="Q3016" s="11">
        <v>15</v>
      </c>
      <c r="R3016" s="11">
        <f ca="1">IFERROR(__xludf.DUMMYFUNCTION("COUNTA(SPLIT($Q3016,CHAR(10),FALSE))"),4)</f>
        <v>4</v>
      </c>
      <c r="S3016" s="2">
        <v>-0.53350889899999998</v>
      </c>
      <c r="T3016" s="2">
        <v>0.472168015</v>
      </c>
      <c r="U3016" s="2">
        <v>88.29</v>
      </c>
      <c r="V3016" s="2">
        <v>3.89</v>
      </c>
      <c r="W3016" s="2">
        <v>4.4800000000000004</v>
      </c>
      <c r="X3016" s="2">
        <v>6</v>
      </c>
      <c r="Y3016" s="2">
        <v>5.65</v>
      </c>
      <c r="Z3016" s="2">
        <v>4.691E-2</v>
      </c>
      <c r="AA3016" s="2">
        <v>5.5719999999999999E-2</v>
      </c>
      <c r="AB3016" s="2">
        <v>22.502895880000001</v>
      </c>
    </row>
    <row r="3017" spans="1:28" x14ac:dyDescent="0.2">
      <c r="A3017" s="17">
        <v>5315</v>
      </c>
      <c r="B3017" s="5" t="s">
        <v>10110</v>
      </c>
      <c r="C3017" s="5" t="s">
        <v>10111</v>
      </c>
      <c r="D3017" s="5" t="s">
        <v>9784</v>
      </c>
      <c r="E3017" s="5" t="s">
        <v>9785</v>
      </c>
      <c r="F3017" s="10">
        <v>1881</v>
      </c>
      <c r="G3017" s="10" t="s">
        <v>68</v>
      </c>
      <c r="H3017" s="10"/>
      <c r="I3017" s="10">
        <v>1300</v>
      </c>
      <c r="J3017" s="10" t="s">
        <v>178</v>
      </c>
      <c r="K3017" s="10"/>
      <c r="L3017" s="10" t="s">
        <v>18</v>
      </c>
      <c r="M3017" s="11">
        <v>1</v>
      </c>
      <c r="N3017" s="10">
        <v>1</v>
      </c>
      <c r="O3017" s="12" t="s">
        <v>10112</v>
      </c>
      <c r="P3017" s="11">
        <f ca="1">IFERROR(__xludf.DUMMYFUNCTION("COUNTA(SPLIT(Q3017,"" ""))"),180)</f>
        <v>180</v>
      </c>
      <c r="Q3017" s="11">
        <v>8</v>
      </c>
      <c r="R3017" s="11">
        <f ca="1">IFERROR(__xludf.DUMMYFUNCTION("COUNTA(SPLIT($Q3017,CHAR(10),FALSE))"),3)</f>
        <v>3</v>
      </c>
      <c r="S3017" s="2">
        <v>-0.74424048099999995</v>
      </c>
      <c r="T3017" s="2">
        <v>0.48294266600000002</v>
      </c>
      <c r="U3017" s="2">
        <v>63.55</v>
      </c>
      <c r="V3017" s="2">
        <v>10.14</v>
      </c>
      <c r="W3017" s="2">
        <v>11.43</v>
      </c>
      <c r="X3017" s="2">
        <v>11</v>
      </c>
      <c r="Y3017" s="2">
        <v>7.43</v>
      </c>
      <c r="Z3017" s="2">
        <v>0.21074999999999999</v>
      </c>
      <c r="AA3017" s="2">
        <v>0.20498</v>
      </c>
      <c r="AB3017" s="2">
        <v>10.978283080000001</v>
      </c>
    </row>
    <row r="3018" spans="1:28" x14ac:dyDescent="0.2">
      <c r="A3018" s="17">
        <v>5317</v>
      </c>
      <c r="B3018" s="5" t="s">
        <v>10113</v>
      </c>
      <c r="C3018" s="5" t="s">
        <v>10114</v>
      </c>
      <c r="D3018" s="5" t="s">
        <v>9784</v>
      </c>
      <c r="E3018" s="5" t="s">
        <v>9785</v>
      </c>
      <c r="F3018" s="10">
        <v>1881</v>
      </c>
      <c r="G3018" s="10" t="s">
        <v>68</v>
      </c>
      <c r="H3018" s="10"/>
      <c r="I3018" s="10">
        <v>1100</v>
      </c>
      <c r="J3018" s="10" t="s">
        <v>17</v>
      </c>
      <c r="K3018" s="10"/>
      <c r="L3018" s="10" t="s">
        <v>18</v>
      </c>
      <c r="M3018" s="11">
        <v>1</v>
      </c>
      <c r="N3018" s="10">
        <v>1</v>
      </c>
      <c r="O3018" s="12" t="s">
        <v>10115</v>
      </c>
      <c r="P3018" s="11">
        <f ca="1">IFERROR(__xludf.DUMMYFUNCTION("COUNTA(SPLIT(Q3018,"" ""))"),143)</f>
        <v>143</v>
      </c>
      <c r="Q3018" s="11">
        <v>7</v>
      </c>
      <c r="R3018" s="11">
        <f ca="1">IFERROR(__xludf.DUMMYFUNCTION("COUNTA(SPLIT($Q3018,CHAR(10),FALSE))"),2)</f>
        <v>2</v>
      </c>
      <c r="S3018" s="2">
        <v>-2.8364005749999999</v>
      </c>
      <c r="T3018" s="2">
        <v>0.56100764199999997</v>
      </c>
      <c r="U3018" s="2">
        <v>66.16</v>
      </c>
      <c r="V3018" s="2">
        <v>9.39</v>
      </c>
      <c r="W3018" s="2">
        <v>10.38</v>
      </c>
      <c r="X3018" s="2">
        <v>11</v>
      </c>
      <c r="Y3018" s="2">
        <v>8.68</v>
      </c>
      <c r="Z3018" s="2">
        <v>0.15583</v>
      </c>
      <c r="AA3018" s="2">
        <v>0.18</v>
      </c>
      <c r="AB3018" s="2">
        <v>7.5640473239999997</v>
      </c>
    </row>
    <row r="3019" spans="1:28" x14ac:dyDescent="0.2">
      <c r="A3019" s="17">
        <v>5318</v>
      </c>
      <c r="B3019" s="5" t="s">
        <v>10116</v>
      </c>
      <c r="C3019" s="5" t="s">
        <v>10117</v>
      </c>
      <c r="D3019" s="5" t="s">
        <v>9794</v>
      </c>
      <c r="E3019" s="5" t="s">
        <v>9795</v>
      </c>
      <c r="F3019" s="10">
        <v>1881</v>
      </c>
      <c r="G3019" s="10" t="s">
        <v>68</v>
      </c>
      <c r="H3019" s="10"/>
      <c r="I3019" s="10">
        <v>1300</v>
      </c>
      <c r="J3019" s="10" t="s">
        <v>17</v>
      </c>
      <c r="K3019" s="10"/>
      <c r="L3019" s="10" t="s">
        <v>18</v>
      </c>
      <c r="M3019" s="11">
        <v>1</v>
      </c>
      <c r="N3019" s="10">
        <v>1</v>
      </c>
      <c r="O3019" s="12" t="s">
        <v>10118</v>
      </c>
      <c r="P3019" s="11">
        <f ca="1">IFERROR(__xludf.DUMMYFUNCTION("COUNTA(SPLIT(Q3019,"" ""))"),170)</f>
        <v>170</v>
      </c>
      <c r="Q3019" s="11">
        <v>6</v>
      </c>
      <c r="R3019" s="11">
        <f ca="1">IFERROR(__xludf.DUMMYFUNCTION("COUNTA(SPLIT($Q3019,CHAR(10),FALSE))"),1)</f>
        <v>1</v>
      </c>
      <c r="S3019" s="2">
        <v>-1.561415394</v>
      </c>
      <c r="T3019" s="2">
        <v>0.47468122699999998</v>
      </c>
      <c r="U3019" s="2">
        <v>52.8</v>
      </c>
      <c r="V3019" s="2">
        <v>11.93</v>
      </c>
      <c r="W3019" s="2">
        <v>12.36</v>
      </c>
      <c r="X3019" s="2">
        <v>13</v>
      </c>
      <c r="Y3019" s="2">
        <v>9.11</v>
      </c>
      <c r="Z3019" s="2">
        <v>0.19213</v>
      </c>
      <c r="AA3019" s="2">
        <v>0.19356000000000001</v>
      </c>
      <c r="AB3019" s="2">
        <v>10.06108817</v>
      </c>
    </row>
    <row r="3020" spans="1:28" x14ac:dyDescent="0.2">
      <c r="A3020" s="17">
        <v>5319</v>
      </c>
      <c r="B3020" s="5" t="s">
        <v>10119</v>
      </c>
      <c r="C3020" s="5" t="s">
        <v>10120</v>
      </c>
      <c r="D3020" s="5" t="s">
        <v>9832</v>
      </c>
      <c r="E3020" s="5" t="s">
        <v>10121</v>
      </c>
      <c r="F3020" s="10">
        <v>1881</v>
      </c>
      <c r="G3020" s="10" t="s">
        <v>16</v>
      </c>
      <c r="H3020" s="10"/>
      <c r="I3020" s="10">
        <v>500</v>
      </c>
      <c r="J3020" s="10" t="s">
        <v>178</v>
      </c>
      <c r="K3020" s="10"/>
      <c r="L3020" s="10" t="s">
        <v>18</v>
      </c>
      <c r="M3020" s="11">
        <v>1</v>
      </c>
      <c r="N3020" s="10">
        <v>1</v>
      </c>
      <c r="O3020" s="12" t="s">
        <v>10122</v>
      </c>
      <c r="P3020" s="11">
        <f ca="1">IFERROR(__xludf.DUMMYFUNCTION("COUNTA(SPLIT(Q3020,"" ""))"),175)</f>
        <v>175</v>
      </c>
      <c r="Q3020" s="11">
        <v>17</v>
      </c>
      <c r="R3020" s="11">
        <f ca="1">IFERROR(__xludf.DUMMYFUNCTION("COUNTA(SPLIT($Q3020,CHAR(10),FALSE))"),6)</f>
        <v>6</v>
      </c>
      <c r="S3020" s="2">
        <v>-1.1931218690000001</v>
      </c>
      <c r="T3020" s="2">
        <v>0.47138696099999999</v>
      </c>
      <c r="U3020" s="2">
        <v>88.6</v>
      </c>
      <c r="V3020" s="2">
        <v>3.79</v>
      </c>
      <c r="W3020" s="2">
        <v>3.26</v>
      </c>
      <c r="X3020" s="2">
        <v>6</v>
      </c>
      <c r="Y3020" s="2">
        <v>5.49</v>
      </c>
      <c r="Z3020" s="2">
        <v>5.858E-2</v>
      </c>
      <c r="AA3020" s="2">
        <v>5.7110000000000001E-2</v>
      </c>
      <c r="AB3020" s="2">
        <v>20.647760219999999</v>
      </c>
    </row>
    <row r="3021" spans="1:28" x14ac:dyDescent="0.2">
      <c r="A3021" s="17">
        <v>5320</v>
      </c>
      <c r="B3021" s="5" t="s">
        <v>10119</v>
      </c>
      <c r="C3021" s="5" t="s">
        <v>10123</v>
      </c>
      <c r="D3021" s="5" t="s">
        <v>9816</v>
      </c>
      <c r="E3021" s="5" t="s">
        <v>10124</v>
      </c>
      <c r="F3021" s="10">
        <v>1881</v>
      </c>
      <c r="G3021" s="10" t="s">
        <v>16</v>
      </c>
      <c r="H3021" s="10"/>
      <c r="I3021" s="10">
        <v>900</v>
      </c>
      <c r="J3021" s="10" t="s">
        <v>17</v>
      </c>
      <c r="K3021" s="10"/>
      <c r="L3021" s="10" t="s">
        <v>18</v>
      </c>
      <c r="M3021" s="11">
        <v>1</v>
      </c>
      <c r="N3021" s="10">
        <v>1</v>
      </c>
      <c r="O3021" s="12" t="s">
        <v>10125</v>
      </c>
      <c r="P3021" s="11">
        <f ca="1">IFERROR(__xludf.DUMMYFUNCTION("COUNTA(SPLIT(Q3021,"" ""))"),172)</f>
        <v>172</v>
      </c>
      <c r="Q3021" s="11">
        <v>9</v>
      </c>
      <c r="R3021" s="11">
        <f ca="1">IFERROR(__xludf.DUMMYFUNCTION("COUNTA(SPLIT($Q3021,CHAR(10),FALSE))"),3)</f>
        <v>3</v>
      </c>
      <c r="S3021" s="2">
        <v>-1.049645046</v>
      </c>
      <c r="T3021" s="2">
        <v>0.46683958800000003</v>
      </c>
      <c r="U3021" s="2">
        <v>78.349999999999994</v>
      </c>
      <c r="V3021" s="2">
        <v>7.19</v>
      </c>
      <c r="W3021" s="2">
        <v>7.25</v>
      </c>
      <c r="X3021" s="2">
        <v>8</v>
      </c>
      <c r="Y3021" s="2">
        <v>5.95</v>
      </c>
      <c r="Z3021" s="2">
        <v>7.9850000000000004E-2</v>
      </c>
      <c r="AA3021" s="2">
        <v>9.35E-2</v>
      </c>
      <c r="AB3021" s="2">
        <v>13.36065339</v>
      </c>
    </row>
    <row r="3022" spans="1:28" x14ac:dyDescent="0.2">
      <c r="A3022" s="17">
        <v>5321</v>
      </c>
      <c r="B3022" s="5" t="s">
        <v>10126</v>
      </c>
      <c r="C3022" s="5" t="s">
        <v>10127</v>
      </c>
      <c r="D3022" s="5" t="s">
        <v>9824</v>
      </c>
      <c r="E3022" s="5" t="s">
        <v>10128</v>
      </c>
      <c r="F3022" s="10">
        <v>1881</v>
      </c>
      <c r="G3022" s="10" t="s">
        <v>16</v>
      </c>
      <c r="H3022" s="10"/>
      <c r="I3022" s="10">
        <v>900</v>
      </c>
      <c r="J3022" s="10" t="s">
        <v>17</v>
      </c>
      <c r="K3022" s="10"/>
      <c r="L3022" s="10" t="s">
        <v>18</v>
      </c>
      <c r="M3022" s="11">
        <v>1</v>
      </c>
      <c r="N3022" s="10">
        <v>1</v>
      </c>
      <c r="O3022" s="12" t="s">
        <v>10129</v>
      </c>
      <c r="P3022" s="11">
        <f ca="1">IFERROR(__xludf.DUMMYFUNCTION("COUNTA(SPLIT(Q3022,"" ""))"),180)</f>
        <v>180</v>
      </c>
      <c r="Q3022" s="11">
        <v>9</v>
      </c>
      <c r="R3022" s="11">
        <f ca="1">IFERROR(__xludf.DUMMYFUNCTION("COUNTA(SPLIT($Q3022,CHAR(10),FALSE))"),3)</f>
        <v>3</v>
      </c>
      <c r="S3022" s="2">
        <v>-0.64177737700000004</v>
      </c>
      <c r="T3022" s="2">
        <v>0.47708760099999997</v>
      </c>
      <c r="U3022" s="2">
        <v>81.709999999999994</v>
      </c>
      <c r="V3022" s="2">
        <v>6.97</v>
      </c>
      <c r="W3022" s="2">
        <v>6.99</v>
      </c>
      <c r="X3022" s="2">
        <v>7</v>
      </c>
      <c r="Y3022" s="2">
        <v>5.77</v>
      </c>
      <c r="Z3022" s="2">
        <v>3.1029999999999999E-2</v>
      </c>
      <c r="AA3022" s="2">
        <v>3.8949999999999999E-2</v>
      </c>
      <c r="AB3022" s="2">
        <v>22.163864480000001</v>
      </c>
    </row>
    <row r="3023" spans="1:28" x14ac:dyDescent="0.2">
      <c r="A3023" s="17">
        <v>5322</v>
      </c>
      <c r="B3023" s="5" t="s">
        <v>10130</v>
      </c>
      <c r="C3023" s="5" t="s">
        <v>10131</v>
      </c>
      <c r="D3023" s="5" t="s">
        <v>9872</v>
      </c>
      <c r="E3023" s="5" t="s">
        <v>10132</v>
      </c>
      <c r="F3023" s="10">
        <v>1881</v>
      </c>
      <c r="G3023" s="10" t="s">
        <v>16</v>
      </c>
      <c r="H3023" s="10"/>
      <c r="I3023" s="10">
        <v>500</v>
      </c>
      <c r="J3023" s="10" t="s">
        <v>17</v>
      </c>
      <c r="K3023" s="10"/>
      <c r="L3023" s="10" t="s">
        <v>18</v>
      </c>
      <c r="M3023" s="11">
        <v>1</v>
      </c>
      <c r="N3023" s="10">
        <v>1</v>
      </c>
      <c r="O3023" s="12" t="s">
        <v>10133</v>
      </c>
      <c r="P3023" s="11">
        <f ca="1">IFERROR(__xludf.DUMMYFUNCTION("COUNTA(SPLIT(Q3023,"" ""))"),172)</f>
        <v>172</v>
      </c>
      <c r="Q3023" s="11">
        <v>13</v>
      </c>
      <c r="R3023" s="11">
        <f ca="1">IFERROR(__xludf.DUMMYFUNCTION("COUNTA(SPLIT($Q3023,CHAR(10),FALSE))"),3)</f>
        <v>3</v>
      </c>
      <c r="S3023" s="2">
        <v>-0.26903010700000002</v>
      </c>
      <c r="T3023" s="2">
        <v>0.47003198000000002</v>
      </c>
      <c r="U3023" s="2">
        <v>96.01</v>
      </c>
      <c r="V3023" s="2">
        <v>3.19</v>
      </c>
      <c r="W3023" s="2">
        <v>2.78</v>
      </c>
      <c r="X3023" s="2">
        <v>0</v>
      </c>
      <c r="Y3023" s="2">
        <v>5.12</v>
      </c>
      <c r="Z3023" s="2">
        <v>2.3560000000000001E-2</v>
      </c>
      <c r="AA3023" s="2">
        <v>2.206E-2</v>
      </c>
      <c r="AB3023" s="2">
        <v>21.591605900000001</v>
      </c>
    </row>
    <row r="3024" spans="1:28" x14ac:dyDescent="0.2">
      <c r="A3024" s="17">
        <v>5323</v>
      </c>
      <c r="B3024" s="5" t="s">
        <v>10134</v>
      </c>
      <c r="C3024" s="5" t="s">
        <v>10135</v>
      </c>
      <c r="D3024" s="5" t="s">
        <v>9755</v>
      </c>
      <c r="E3024" s="5" t="s">
        <v>10136</v>
      </c>
      <c r="F3024" s="10">
        <v>1881</v>
      </c>
      <c r="G3024" s="10" t="s">
        <v>68</v>
      </c>
      <c r="H3024" s="10"/>
      <c r="I3024" s="10">
        <v>1300</v>
      </c>
      <c r="J3024" s="10" t="s">
        <v>17</v>
      </c>
      <c r="K3024" s="10"/>
      <c r="L3024" s="10" t="s">
        <v>18</v>
      </c>
      <c r="M3024" s="11">
        <v>1</v>
      </c>
      <c r="N3024" s="10">
        <v>1</v>
      </c>
      <c r="O3024" s="12" t="s">
        <v>10137</v>
      </c>
      <c r="P3024" s="11">
        <f ca="1">IFERROR(__xludf.DUMMYFUNCTION("COUNTA(SPLIT(Q3024,"" ""))"),191)</f>
        <v>191</v>
      </c>
      <c r="Q3024" s="11">
        <v>9</v>
      </c>
      <c r="R3024" s="11">
        <f ca="1">IFERROR(__xludf.DUMMYFUNCTION("COUNTA(SPLIT($Q3024,CHAR(10),FALSE))"),4)</f>
        <v>4</v>
      </c>
      <c r="S3024" s="2">
        <v>-2.913001967</v>
      </c>
      <c r="T3024" s="2">
        <v>0.53477535899999995</v>
      </c>
      <c r="U3024" s="2">
        <v>52.65</v>
      </c>
      <c r="V3024" s="2">
        <v>11.33</v>
      </c>
      <c r="W3024" s="2">
        <v>12.74</v>
      </c>
      <c r="X3024" s="2">
        <v>12</v>
      </c>
      <c r="Y3024" s="2">
        <v>8.34</v>
      </c>
      <c r="Z3024" s="2">
        <v>0.32883000000000001</v>
      </c>
      <c r="AA3024" s="2">
        <v>0.30892999999999998</v>
      </c>
      <c r="AB3024" s="2">
        <v>6.606611322</v>
      </c>
    </row>
    <row r="3025" spans="1:28" x14ac:dyDescent="0.2">
      <c r="A3025" s="17">
        <v>5324</v>
      </c>
      <c r="B3025" s="5" t="s">
        <v>10138</v>
      </c>
      <c r="C3025" s="5" t="s">
        <v>10139</v>
      </c>
      <c r="D3025" s="5" t="s">
        <v>9755</v>
      </c>
      <c r="E3025" s="5" t="s">
        <v>10140</v>
      </c>
      <c r="F3025" s="10">
        <v>1881</v>
      </c>
      <c r="G3025" s="10" t="s">
        <v>68</v>
      </c>
      <c r="H3025" s="10"/>
      <c r="I3025" s="10">
        <v>1100</v>
      </c>
      <c r="J3025" s="10" t="s">
        <v>17</v>
      </c>
      <c r="K3025" s="10"/>
      <c r="L3025" s="10" t="s">
        <v>18</v>
      </c>
      <c r="M3025" s="11">
        <v>1</v>
      </c>
      <c r="N3025" s="10">
        <v>1</v>
      </c>
      <c r="O3025" s="12" t="s">
        <v>10141</v>
      </c>
      <c r="P3025" s="11">
        <f ca="1">IFERROR(__xludf.DUMMYFUNCTION("COUNTA(SPLIT(Q3025,"" ""))"),194)</f>
        <v>194</v>
      </c>
      <c r="Q3025" s="11">
        <v>9</v>
      </c>
      <c r="R3025" s="11">
        <f ca="1">IFERROR(__xludf.DUMMYFUNCTION("COUNTA(SPLIT($Q3025,CHAR(10),FALSE))"),4)</f>
        <v>4</v>
      </c>
      <c r="S3025" s="2">
        <v>-2.3105087700000002</v>
      </c>
      <c r="T3025" s="2">
        <v>0.51218285200000002</v>
      </c>
      <c r="U3025" s="2">
        <v>62.23</v>
      </c>
      <c r="V3025" s="2">
        <v>10.02</v>
      </c>
      <c r="W3025" s="2">
        <v>11.46</v>
      </c>
      <c r="X3025" s="2">
        <v>12</v>
      </c>
      <c r="Y3025" s="2">
        <v>8.57</v>
      </c>
      <c r="Z3025" s="2">
        <v>0.28272000000000003</v>
      </c>
      <c r="AA3025" s="2">
        <v>0.23935000000000001</v>
      </c>
      <c r="AB3025" s="2">
        <v>5.7615384069999998</v>
      </c>
    </row>
    <row r="3026" spans="1:28" x14ac:dyDescent="0.2">
      <c r="A3026" s="17">
        <v>5325</v>
      </c>
      <c r="B3026" s="5" t="s">
        <v>10142</v>
      </c>
      <c r="C3026" s="5" t="s">
        <v>10143</v>
      </c>
      <c r="D3026" s="5" t="s">
        <v>9859</v>
      </c>
      <c r="E3026" s="5" t="s">
        <v>10144</v>
      </c>
      <c r="F3026" s="10">
        <v>1881</v>
      </c>
      <c r="G3026" s="10" t="s">
        <v>16</v>
      </c>
      <c r="H3026" s="10"/>
      <c r="I3026" s="10">
        <v>900</v>
      </c>
      <c r="J3026" s="10" t="s">
        <v>17</v>
      </c>
      <c r="K3026" s="10"/>
      <c r="L3026" s="10" t="s">
        <v>18</v>
      </c>
      <c r="M3026" s="11">
        <v>1</v>
      </c>
      <c r="N3026" s="10">
        <v>1</v>
      </c>
      <c r="O3026" s="12" t="s">
        <v>10145</v>
      </c>
      <c r="P3026" s="11">
        <f ca="1">IFERROR(__xludf.DUMMYFUNCTION("COUNTA(SPLIT(Q3026,"" ""))"),178)</f>
        <v>178</v>
      </c>
      <c r="Q3026" s="11">
        <v>10</v>
      </c>
      <c r="R3026" s="11">
        <f ca="1">IFERROR(__xludf.DUMMYFUNCTION("COUNTA(SPLIT($Q3026,CHAR(10),FALSE))"),4)</f>
        <v>4</v>
      </c>
      <c r="S3026" s="2">
        <v>-0.28674767400000001</v>
      </c>
      <c r="T3026" s="2">
        <v>0.46779405800000001</v>
      </c>
      <c r="U3026" s="2">
        <v>82.87</v>
      </c>
      <c r="V3026" s="2">
        <v>6.27</v>
      </c>
      <c r="W3026" s="2">
        <v>6.93</v>
      </c>
      <c r="X3026" s="2">
        <v>5</v>
      </c>
      <c r="Y3026" s="2">
        <v>5.66</v>
      </c>
      <c r="Z3026" s="2">
        <v>1.5610000000000001E-2</v>
      </c>
      <c r="AA3026" s="2">
        <v>1.9869999999999999E-2</v>
      </c>
      <c r="AB3026" s="2">
        <v>20.283066120000001</v>
      </c>
    </row>
    <row r="3027" spans="1:28" x14ac:dyDescent="0.2">
      <c r="A3027" s="17">
        <v>5326</v>
      </c>
      <c r="B3027" s="5" t="s">
        <v>10146</v>
      </c>
      <c r="C3027" s="5" t="s">
        <v>10147</v>
      </c>
      <c r="D3027" s="5" t="s">
        <v>9784</v>
      </c>
      <c r="E3027" s="5" t="s">
        <v>9785</v>
      </c>
      <c r="F3027" s="10">
        <v>1881</v>
      </c>
      <c r="G3027" s="10" t="s">
        <v>68</v>
      </c>
      <c r="H3027" s="10"/>
      <c r="I3027" s="10">
        <v>1300</v>
      </c>
      <c r="J3027" s="10" t="s">
        <v>51</v>
      </c>
      <c r="K3027" s="10"/>
      <c r="L3027" s="10" t="s">
        <v>18</v>
      </c>
      <c r="M3027" s="11">
        <v>1</v>
      </c>
      <c r="N3027" s="10">
        <v>1</v>
      </c>
      <c r="O3027" s="12" t="s">
        <v>10148</v>
      </c>
      <c r="P3027" s="11">
        <f ca="1">IFERROR(__xludf.DUMMYFUNCTION("COUNTA(SPLIT(Q3027,"" ""))"),184)</f>
        <v>184</v>
      </c>
      <c r="Q3027" s="11">
        <v>7</v>
      </c>
      <c r="R3027" s="11">
        <f ca="1">IFERROR(__xludf.DUMMYFUNCTION("COUNTA(SPLIT($Q3027,CHAR(10),FALSE))"),1)</f>
        <v>1</v>
      </c>
      <c r="S3027" s="2">
        <v>-2.0369749509999999</v>
      </c>
      <c r="T3027" s="2">
        <v>0.49529267799999999</v>
      </c>
      <c r="U3027" s="2">
        <v>59.83</v>
      </c>
      <c r="V3027" s="2">
        <v>11.55</v>
      </c>
      <c r="W3027" s="2">
        <v>12.22</v>
      </c>
      <c r="X3027" s="2">
        <v>11</v>
      </c>
      <c r="Y3027" s="2">
        <v>8.09</v>
      </c>
      <c r="Z3027" s="2">
        <v>0.26061000000000001</v>
      </c>
      <c r="AA3027" s="2">
        <v>0.26941999999999999</v>
      </c>
      <c r="AB3027" s="2">
        <v>9.5046720049999998</v>
      </c>
    </row>
    <row r="3028" spans="1:28" x14ac:dyDescent="0.2">
      <c r="A3028" s="17">
        <v>5327</v>
      </c>
      <c r="B3028" s="5" t="s">
        <v>10149</v>
      </c>
      <c r="C3028" s="5" t="s">
        <v>10150</v>
      </c>
      <c r="D3028" s="5" t="s">
        <v>9905</v>
      </c>
      <c r="E3028" s="5" t="s">
        <v>10151</v>
      </c>
      <c r="F3028" s="10">
        <v>1881</v>
      </c>
      <c r="G3028" s="10" t="s">
        <v>68</v>
      </c>
      <c r="H3028" s="10"/>
      <c r="I3028" s="10">
        <v>1300</v>
      </c>
      <c r="J3028" s="10" t="s">
        <v>17</v>
      </c>
      <c r="K3028" s="10"/>
      <c r="L3028" s="10" t="s">
        <v>18</v>
      </c>
      <c r="M3028" s="11">
        <v>1</v>
      </c>
      <c r="N3028" s="10">
        <v>1</v>
      </c>
      <c r="O3028" s="12" t="s">
        <v>10152</v>
      </c>
      <c r="P3028" s="11">
        <f ca="1">IFERROR(__xludf.DUMMYFUNCTION("COUNTA(SPLIT(Q3028,"" ""))"),196)</f>
        <v>196</v>
      </c>
      <c r="Q3028" s="11">
        <v>8</v>
      </c>
      <c r="R3028" s="11">
        <f ca="1">IFERROR(__xludf.DUMMYFUNCTION("COUNTA(SPLIT($Q3028,CHAR(10),FALSE))"),1)</f>
        <v>1</v>
      </c>
      <c r="S3028" s="2">
        <v>-2.4172110199999999</v>
      </c>
      <c r="T3028" s="2">
        <v>0.50560702199999996</v>
      </c>
      <c r="U3028" s="2">
        <v>51.6</v>
      </c>
      <c r="V3028" s="2">
        <v>12.27</v>
      </c>
      <c r="W3028" s="2">
        <v>12.73</v>
      </c>
      <c r="X3028" s="2">
        <v>13</v>
      </c>
      <c r="Y3028" s="2">
        <v>8.51</v>
      </c>
      <c r="Z3028" s="2">
        <v>0.24717</v>
      </c>
      <c r="AA3028" s="2">
        <v>0.22383</v>
      </c>
      <c r="AB3028" s="2">
        <v>6.5666678530000002</v>
      </c>
    </row>
    <row r="3029" spans="1:28" x14ac:dyDescent="0.2">
      <c r="A3029" s="17">
        <v>5328</v>
      </c>
      <c r="B3029" s="5" t="s">
        <v>10153</v>
      </c>
      <c r="C3029" s="5" t="s">
        <v>10154</v>
      </c>
      <c r="D3029" s="5" t="s">
        <v>9794</v>
      </c>
      <c r="E3029" s="5" t="s">
        <v>9795</v>
      </c>
      <c r="F3029" s="10">
        <v>1881</v>
      </c>
      <c r="G3029" s="10" t="s">
        <v>68</v>
      </c>
      <c r="H3029" s="10"/>
      <c r="I3029" s="10">
        <v>900</v>
      </c>
      <c r="J3029" s="10" t="s">
        <v>17</v>
      </c>
      <c r="K3029" s="10"/>
      <c r="L3029" s="10" t="s">
        <v>18</v>
      </c>
      <c r="M3029" s="11">
        <v>1</v>
      </c>
      <c r="N3029" s="10">
        <v>1</v>
      </c>
      <c r="O3029" s="12" t="s">
        <v>10155</v>
      </c>
      <c r="P3029" s="11">
        <f ca="1">IFERROR(__xludf.DUMMYFUNCTION("COUNTA(SPLIT(Q3029,"" ""))"),185)</f>
        <v>185</v>
      </c>
      <c r="Q3029" s="11">
        <v>9</v>
      </c>
      <c r="R3029" s="11">
        <f ca="1">IFERROR(__xludf.DUMMYFUNCTION("COUNTA(SPLIT($Q3029,CHAR(10),FALSE))"),1)</f>
        <v>1</v>
      </c>
      <c r="S3029" s="2">
        <v>-3.5394299600000001</v>
      </c>
      <c r="T3029" s="2">
        <v>0.54903393</v>
      </c>
      <c r="U3029" s="2">
        <v>65.17</v>
      </c>
      <c r="V3029" s="2">
        <v>9.58</v>
      </c>
      <c r="W3029" s="2">
        <v>9.59</v>
      </c>
      <c r="X3029" s="2">
        <v>11</v>
      </c>
      <c r="Y3029" s="2">
        <v>8.83</v>
      </c>
      <c r="Z3029" s="2">
        <v>0.19550999999999999</v>
      </c>
      <c r="AA3029" s="2">
        <v>0.19012999999999999</v>
      </c>
      <c r="AB3029" s="2">
        <v>10.83161913</v>
      </c>
    </row>
    <row r="3030" spans="1:28" x14ac:dyDescent="0.2">
      <c r="A3030" s="17">
        <v>5329</v>
      </c>
      <c r="B3030" s="5" t="s">
        <v>10156</v>
      </c>
      <c r="C3030" s="5" t="s">
        <v>10157</v>
      </c>
      <c r="D3030" s="5"/>
      <c r="E3030" s="5" t="s">
        <v>10158</v>
      </c>
      <c r="F3030" s="10">
        <v>1881</v>
      </c>
      <c r="G3030" s="10" t="s">
        <v>68</v>
      </c>
      <c r="H3030" s="10"/>
      <c r="I3030" s="10">
        <v>1300</v>
      </c>
      <c r="J3030" s="10" t="s">
        <v>17</v>
      </c>
      <c r="K3030" s="10"/>
      <c r="L3030" s="10" t="s">
        <v>18</v>
      </c>
      <c r="M3030" s="11">
        <v>1</v>
      </c>
      <c r="N3030" s="10">
        <v>1</v>
      </c>
      <c r="O3030" s="12" t="s">
        <v>10159</v>
      </c>
      <c r="P3030" s="11">
        <f ca="1">IFERROR(__xludf.DUMMYFUNCTION("COUNTA(SPLIT(Q3030,"" ""))"),188)</f>
        <v>188</v>
      </c>
      <c r="Q3030" s="11">
        <v>7</v>
      </c>
      <c r="R3030" s="11">
        <f ca="1">IFERROR(__xludf.DUMMYFUNCTION("COUNTA(SPLIT($Q3030,CHAR(10),FALSE))"),4)</f>
        <v>4</v>
      </c>
      <c r="S3030" s="2">
        <v>-1.455174094</v>
      </c>
      <c r="T3030" s="2">
        <v>0.45198951199999998</v>
      </c>
      <c r="U3030" s="2">
        <v>40.200000000000003</v>
      </c>
      <c r="V3030" s="2">
        <v>14.47</v>
      </c>
      <c r="W3030" s="2">
        <v>15.48</v>
      </c>
      <c r="X3030" s="2">
        <v>15</v>
      </c>
      <c r="Y3030" s="2">
        <v>8.5299999999999994</v>
      </c>
      <c r="Z3030" s="2">
        <v>0.15901999999999999</v>
      </c>
      <c r="AA3030" s="2">
        <v>0.14687</v>
      </c>
      <c r="AB3030" s="2">
        <v>8.7284706189999994</v>
      </c>
    </row>
    <row r="3031" spans="1:28" x14ac:dyDescent="0.2">
      <c r="A3031" s="17">
        <v>5330</v>
      </c>
      <c r="B3031" s="5" t="s">
        <v>10160</v>
      </c>
      <c r="C3031" s="5" t="s">
        <v>10161</v>
      </c>
      <c r="D3031" s="5" t="s">
        <v>9794</v>
      </c>
      <c r="E3031" s="5" t="s">
        <v>9795</v>
      </c>
      <c r="F3031" s="10">
        <v>1881</v>
      </c>
      <c r="G3031" s="10" t="s">
        <v>68</v>
      </c>
      <c r="H3031" s="10"/>
      <c r="I3031" s="10">
        <v>1300</v>
      </c>
      <c r="J3031" s="10" t="s">
        <v>17</v>
      </c>
      <c r="K3031" s="10"/>
      <c r="L3031" s="10" t="s">
        <v>18</v>
      </c>
      <c r="M3031" s="11">
        <v>1</v>
      </c>
      <c r="N3031" s="10">
        <v>1</v>
      </c>
      <c r="O3031" s="12" t="s">
        <v>10162</v>
      </c>
      <c r="P3031" s="11">
        <f ca="1">IFERROR(__xludf.DUMMYFUNCTION("COUNTA(SPLIT(Q3031,"" ""))"),186)</f>
        <v>186</v>
      </c>
      <c r="Q3031" s="11">
        <v>6</v>
      </c>
      <c r="R3031" s="11">
        <f ca="1">IFERROR(__xludf.DUMMYFUNCTION("COUNTA(SPLIT($Q3031,CHAR(10),FALSE))"),1)</f>
        <v>1</v>
      </c>
      <c r="S3031" s="2">
        <v>-2.2911024470000001</v>
      </c>
      <c r="T3031" s="2">
        <v>0.54174080400000002</v>
      </c>
      <c r="U3031" s="2">
        <v>37.549999999999997</v>
      </c>
      <c r="V3031" s="2">
        <v>15.72</v>
      </c>
      <c r="W3031" s="2">
        <v>16.93</v>
      </c>
      <c r="X3031" s="2">
        <v>15</v>
      </c>
      <c r="Y3031" s="2">
        <v>9.93</v>
      </c>
      <c r="Z3031" s="2">
        <v>0.25819999999999999</v>
      </c>
      <c r="AA3031" s="2">
        <v>0.2462</v>
      </c>
      <c r="AB3031" s="2">
        <v>5.0381090549999996</v>
      </c>
    </row>
    <row r="3032" spans="1:28" x14ac:dyDescent="0.2">
      <c r="A3032" s="17">
        <v>5332</v>
      </c>
      <c r="B3032" s="5" t="s">
        <v>10163</v>
      </c>
      <c r="C3032" s="5" t="s">
        <v>10164</v>
      </c>
      <c r="D3032" s="5" t="s">
        <v>9905</v>
      </c>
      <c r="E3032" s="5" t="s">
        <v>10165</v>
      </c>
      <c r="F3032" s="10">
        <v>1881</v>
      </c>
      <c r="G3032" s="10" t="s">
        <v>68</v>
      </c>
      <c r="H3032" s="10"/>
      <c r="I3032" s="10">
        <v>1300</v>
      </c>
      <c r="J3032" s="10" t="s">
        <v>17</v>
      </c>
      <c r="K3032" s="10"/>
      <c r="L3032" s="10" t="s">
        <v>18</v>
      </c>
      <c r="M3032" s="11">
        <v>1</v>
      </c>
      <c r="N3032" s="10">
        <v>1</v>
      </c>
      <c r="O3032" s="12" t="s">
        <v>10166</v>
      </c>
      <c r="P3032" s="11">
        <f ca="1">IFERROR(__xludf.DUMMYFUNCTION("COUNTA(SPLIT(Q3032,"" ""))"),188)</f>
        <v>188</v>
      </c>
      <c r="Q3032" s="11">
        <v>6</v>
      </c>
      <c r="R3032" s="11">
        <f ca="1">IFERROR(__xludf.DUMMYFUNCTION("COUNTA(SPLIT($Q3032,CHAR(10),FALSE))"),2)</f>
        <v>2</v>
      </c>
      <c r="S3032" s="2">
        <v>-2.1589122249999999</v>
      </c>
      <c r="T3032" s="2">
        <v>0.51982298699999996</v>
      </c>
      <c r="U3032" s="2">
        <v>62.63</v>
      </c>
      <c r="V3032" s="2">
        <v>11.27</v>
      </c>
      <c r="W3032" s="2">
        <v>12.36</v>
      </c>
      <c r="X3032" s="2">
        <v>11</v>
      </c>
      <c r="Y3032" s="2">
        <v>7.73</v>
      </c>
      <c r="Z3032" s="2">
        <v>0.30972</v>
      </c>
      <c r="AA3032" s="2">
        <v>0.30729000000000001</v>
      </c>
      <c r="AB3032" s="2">
        <v>12.25161222</v>
      </c>
    </row>
    <row r="3033" spans="1:28" x14ac:dyDescent="0.2">
      <c r="A3033" s="17">
        <v>5333</v>
      </c>
      <c r="B3033" s="5" t="s">
        <v>10167</v>
      </c>
      <c r="C3033" s="5" t="s">
        <v>10168</v>
      </c>
      <c r="D3033" s="5" t="s">
        <v>10060</v>
      </c>
      <c r="E3033" s="5" t="s">
        <v>10169</v>
      </c>
      <c r="F3033" s="10">
        <v>1881</v>
      </c>
      <c r="G3033" s="10" t="s">
        <v>16</v>
      </c>
      <c r="H3033" s="10"/>
      <c r="I3033" s="10">
        <v>900</v>
      </c>
      <c r="J3033" s="10" t="s">
        <v>51</v>
      </c>
      <c r="K3033" s="10"/>
      <c r="L3033" s="10" t="s">
        <v>18</v>
      </c>
      <c r="M3033" s="11">
        <v>1</v>
      </c>
      <c r="N3033" s="10">
        <v>1</v>
      </c>
      <c r="O3033" s="12" t="s">
        <v>10170</v>
      </c>
      <c r="P3033" s="11">
        <f ca="1">IFERROR(__xludf.DUMMYFUNCTION("COUNTA(SPLIT(Q3033,"" ""))"),168)</f>
        <v>168</v>
      </c>
      <c r="Q3033" s="11">
        <v>12</v>
      </c>
      <c r="R3033" s="11">
        <f ca="1">IFERROR(__xludf.DUMMYFUNCTION("COUNTA(SPLIT($Q3033,CHAR(10),FALSE))"),4)</f>
        <v>4</v>
      </c>
      <c r="S3033" s="2">
        <v>0.39365140100000001</v>
      </c>
      <c r="T3033" s="2">
        <v>0.48194123</v>
      </c>
      <c r="U3033" s="2">
        <v>82.44</v>
      </c>
      <c r="V3033" s="2">
        <v>5.74</v>
      </c>
      <c r="W3033" s="2">
        <v>6.06</v>
      </c>
      <c r="X3033" s="2">
        <v>7</v>
      </c>
      <c r="Y3033" s="2">
        <v>5.96</v>
      </c>
      <c r="Z3033" s="2">
        <v>6.7379999999999995E-2</v>
      </c>
      <c r="AA3033" s="2">
        <v>7.8070000000000001E-2</v>
      </c>
      <c r="AB3033" s="2">
        <v>17.83255449</v>
      </c>
    </row>
    <row r="3034" spans="1:28" x14ac:dyDescent="0.2">
      <c r="A3034" s="17">
        <v>5334</v>
      </c>
      <c r="B3034" s="5" t="s">
        <v>10167</v>
      </c>
      <c r="C3034" s="5" t="s">
        <v>10171</v>
      </c>
      <c r="D3034" s="5" t="s">
        <v>9840</v>
      </c>
      <c r="E3034" s="5" t="s">
        <v>10172</v>
      </c>
      <c r="F3034" s="10">
        <v>1881</v>
      </c>
      <c r="G3034" s="10" t="s">
        <v>16</v>
      </c>
      <c r="H3034" s="10"/>
      <c r="I3034" s="10">
        <v>900</v>
      </c>
      <c r="J3034" s="10" t="s">
        <v>17</v>
      </c>
      <c r="K3034" s="10"/>
      <c r="L3034" s="10" t="s">
        <v>18</v>
      </c>
      <c r="M3034" s="11">
        <v>1</v>
      </c>
      <c r="N3034" s="10">
        <v>1</v>
      </c>
      <c r="O3034" s="12" t="s">
        <v>10173</v>
      </c>
      <c r="P3034" s="11">
        <f ca="1">IFERROR(__xludf.DUMMYFUNCTION("COUNTA(SPLIT(Q3034,"" ""))"),146)</f>
        <v>146</v>
      </c>
      <c r="Q3034" s="11">
        <v>10</v>
      </c>
      <c r="R3034" s="11">
        <f ca="1">IFERROR(__xludf.DUMMYFUNCTION("COUNTA(SPLIT($Q3034,CHAR(10),FALSE))"),5)</f>
        <v>5</v>
      </c>
      <c r="S3034" s="2">
        <v>0.56218859700000001</v>
      </c>
      <c r="T3034" s="2">
        <v>0.49606967699999999</v>
      </c>
      <c r="U3034" s="2">
        <v>76.92</v>
      </c>
      <c r="V3034" s="2">
        <v>6.81</v>
      </c>
      <c r="W3034" s="2">
        <v>7.51</v>
      </c>
      <c r="X3034" s="2">
        <v>9</v>
      </c>
      <c r="Y3034" s="2">
        <v>7.04</v>
      </c>
      <c r="Z3034" s="2">
        <v>6.7549999999999999E-2</v>
      </c>
      <c r="AA3034" s="2">
        <v>9.9919999999999995E-2</v>
      </c>
      <c r="AB3034" s="2">
        <v>13.24258103</v>
      </c>
    </row>
    <row r="3035" spans="1:28" x14ac:dyDescent="0.2">
      <c r="A3035" s="17">
        <v>5335</v>
      </c>
      <c r="B3035" s="5" t="s">
        <v>10174</v>
      </c>
      <c r="C3035" s="5" t="s">
        <v>10175</v>
      </c>
      <c r="D3035" s="5" t="s">
        <v>9789</v>
      </c>
      <c r="E3035" s="5" t="s">
        <v>9790</v>
      </c>
      <c r="F3035" s="10">
        <v>1881</v>
      </c>
      <c r="G3035" s="10" t="s">
        <v>68</v>
      </c>
      <c r="H3035" s="10"/>
      <c r="I3035" s="10">
        <v>1100</v>
      </c>
      <c r="J3035" s="10" t="s">
        <v>17</v>
      </c>
      <c r="K3035" s="10"/>
      <c r="L3035" s="10" t="s">
        <v>18</v>
      </c>
      <c r="M3035" s="11">
        <v>1</v>
      </c>
      <c r="N3035" s="10">
        <v>1</v>
      </c>
      <c r="O3035" s="12" t="s">
        <v>10176</v>
      </c>
      <c r="P3035" s="11">
        <f ca="1">IFERROR(__xludf.DUMMYFUNCTION("COUNTA(SPLIT(Q3035,"" ""))"),151)</f>
        <v>151</v>
      </c>
      <c r="Q3035" s="11">
        <v>7</v>
      </c>
      <c r="R3035" s="11">
        <f ca="1">IFERROR(__xludf.DUMMYFUNCTION("COUNTA(SPLIT($Q3035,CHAR(10),FALSE))"),1)</f>
        <v>1</v>
      </c>
      <c r="S3035" s="2">
        <v>-1.7808379329999999</v>
      </c>
      <c r="T3035" s="2">
        <v>0.47850576700000003</v>
      </c>
      <c r="U3035" s="2">
        <v>71.3</v>
      </c>
      <c r="V3035" s="2">
        <v>8.74</v>
      </c>
      <c r="W3035" s="2">
        <v>9.7200000000000006</v>
      </c>
      <c r="X3035" s="2">
        <v>9</v>
      </c>
      <c r="Y3035" s="2">
        <v>7.82</v>
      </c>
      <c r="Z3035" s="2">
        <v>0.17802000000000001</v>
      </c>
      <c r="AA3035" s="2">
        <v>0.21457999999999999</v>
      </c>
      <c r="AB3035" s="2">
        <v>9.8661065109999999</v>
      </c>
    </row>
    <row r="3036" spans="1:28" x14ac:dyDescent="0.2">
      <c r="A3036" s="17">
        <v>5336</v>
      </c>
      <c r="B3036" s="5" t="s">
        <v>10177</v>
      </c>
      <c r="C3036" s="5" t="s">
        <v>10178</v>
      </c>
      <c r="D3036" s="5" t="s">
        <v>9872</v>
      </c>
      <c r="E3036" s="5" t="s">
        <v>10179</v>
      </c>
      <c r="F3036" s="10">
        <v>1881</v>
      </c>
      <c r="G3036" s="10" t="s">
        <v>16</v>
      </c>
      <c r="H3036" s="10"/>
      <c r="I3036" s="10">
        <v>1100</v>
      </c>
      <c r="J3036" s="10" t="s">
        <v>17</v>
      </c>
      <c r="K3036" s="10"/>
      <c r="L3036" s="10" t="s">
        <v>18</v>
      </c>
      <c r="M3036" s="11">
        <v>1</v>
      </c>
      <c r="N3036" s="10">
        <v>1</v>
      </c>
      <c r="O3036" s="12" t="s">
        <v>10180</v>
      </c>
      <c r="P3036" s="11">
        <f ca="1">IFERROR(__xludf.DUMMYFUNCTION("COUNTA(SPLIT(Q3036,"" ""))"),169)</f>
        <v>169</v>
      </c>
      <c r="Q3036" s="11">
        <v>7</v>
      </c>
      <c r="R3036" s="11">
        <f ca="1">IFERROR(__xludf.DUMMYFUNCTION("COUNTA(SPLIT($Q3036,CHAR(10),FALSE))"),3)</f>
        <v>3</v>
      </c>
      <c r="S3036" s="2">
        <v>-9.0228775999999997E-2</v>
      </c>
      <c r="T3036" s="2">
        <v>0.46940895999999999</v>
      </c>
      <c r="U3036" s="2">
        <v>84.51</v>
      </c>
      <c r="V3036" s="2">
        <v>7.58</v>
      </c>
      <c r="W3036" s="2">
        <v>9.24</v>
      </c>
      <c r="X3036" s="2">
        <v>0</v>
      </c>
      <c r="Y3036" s="2">
        <v>6.6</v>
      </c>
      <c r="Z3036" s="2">
        <v>7.3950000000000002E-2</v>
      </c>
      <c r="AA3036" s="2">
        <v>8.7499999999999994E-2</v>
      </c>
      <c r="AB3036" s="2">
        <v>26.917874569999999</v>
      </c>
    </row>
    <row r="3037" spans="1:28" x14ac:dyDescent="0.2">
      <c r="A3037" s="17">
        <v>5337</v>
      </c>
      <c r="B3037" s="5" t="s">
        <v>10181</v>
      </c>
      <c r="C3037" s="5" t="s">
        <v>10182</v>
      </c>
      <c r="D3037" s="5" t="s">
        <v>9824</v>
      </c>
      <c r="E3037" s="5" t="s">
        <v>10183</v>
      </c>
      <c r="F3037" s="10">
        <v>1881</v>
      </c>
      <c r="G3037" s="10" t="s">
        <v>16</v>
      </c>
      <c r="H3037" s="10"/>
      <c r="I3037" s="10">
        <v>900</v>
      </c>
      <c r="J3037" s="10" t="s">
        <v>17</v>
      </c>
      <c r="K3037" s="10"/>
      <c r="L3037" s="10" t="s">
        <v>18</v>
      </c>
      <c r="M3037" s="11">
        <v>1</v>
      </c>
      <c r="N3037" s="10">
        <v>1</v>
      </c>
      <c r="O3037" s="12" t="s">
        <v>10184</v>
      </c>
      <c r="P3037" s="11">
        <f ca="1">IFERROR(__xludf.DUMMYFUNCTION("COUNTA(SPLIT(Q3037,"" ""))"),192)</f>
        <v>192</v>
      </c>
      <c r="Q3037" s="11">
        <v>13</v>
      </c>
      <c r="R3037" s="11">
        <f ca="1">IFERROR(__xludf.DUMMYFUNCTION("COUNTA(SPLIT($Q3037,CHAR(10),FALSE))"),5)</f>
        <v>5</v>
      </c>
      <c r="S3037" s="2">
        <v>0.247436299</v>
      </c>
      <c r="T3037" s="2">
        <v>0.49341998100000001</v>
      </c>
      <c r="U3037" s="2">
        <v>87.99</v>
      </c>
      <c r="V3037" s="2">
        <v>4.79</v>
      </c>
      <c r="W3037" s="2">
        <v>4.49</v>
      </c>
      <c r="X3037" s="2">
        <v>5</v>
      </c>
      <c r="Y3037" s="2">
        <v>5.59</v>
      </c>
      <c r="Z3037" s="2">
        <v>2.7269999999999999E-2</v>
      </c>
      <c r="AA3037" s="2">
        <v>2.8750000000000001E-2</v>
      </c>
      <c r="AB3037" s="2">
        <v>18.27904667</v>
      </c>
    </row>
    <row r="3038" spans="1:28" x14ac:dyDescent="0.2">
      <c r="A3038" s="17">
        <v>5338</v>
      </c>
      <c r="B3038" s="5" t="s">
        <v>10185</v>
      </c>
      <c r="C3038" s="5" t="s">
        <v>10186</v>
      </c>
      <c r="D3038" s="5"/>
      <c r="E3038" s="5" t="s">
        <v>10187</v>
      </c>
      <c r="F3038" s="10">
        <v>1881</v>
      </c>
      <c r="G3038" s="10" t="s">
        <v>68</v>
      </c>
      <c r="H3038" s="10"/>
      <c r="I3038" s="10">
        <v>1300</v>
      </c>
      <c r="J3038" s="10" t="s">
        <v>17</v>
      </c>
      <c r="K3038" s="10"/>
      <c r="L3038" s="10" t="s">
        <v>18</v>
      </c>
      <c r="M3038" s="11">
        <v>1</v>
      </c>
      <c r="N3038" s="10">
        <v>1</v>
      </c>
      <c r="O3038" s="12" t="s">
        <v>10188</v>
      </c>
      <c r="P3038" s="11">
        <f ca="1">IFERROR(__xludf.DUMMYFUNCTION("COUNTA(SPLIT(Q3038,"" ""))"),168)</f>
        <v>168</v>
      </c>
      <c r="Q3038" s="11">
        <v>3</v>
      </c>
      <c r="R3038" s="11">
        <f ca="1">IFERROR(__xludf.DUMMYFUNCTION("COUNTA(SPLIT($Q3038,CHAR(10),FALSE))"),2)</f>
        <v>2</v>
      </c>
      <c r="S3038" s="2">
        <v>-1.9029840769999999</v>
      </c>
      <c r="T3038" s="2">
        <v>0.487340261</v>
      </c>
      <c r="U3038" s="2">
        <v>12.47</v>
      </c>
      <c r="V3038" s="2">
        <v>25.6</v>
      </c>
      <c r="W3038" s="2">
        <v>30.02</v>
      </c>
      <c r="X3038" s="2">
        <v>18</v>
      </c>
      <c r="Y3038" s="2">
        <v>11</v>
      </c>
      <c r="Z3038" s="2">
        <v>0.28209000000000001</v>
      </c>
      <c r="AA3038" s="2">
        <v>0.27188000000000001</v>
      </c>
      <c r="AB3038" s="2">
        <v>2.9461502259999999</v>
      </c>
    </row>
    <row r="3039" spans="1:28" x14ac:dyDescent="0.2">
      <c r="A3039" s="17">
        <v>5339</v>
      </c>
      <c r="B3039" s="5" t="s">
        <v>10189</v>
      </c>
      <c r="C3039" s="5" t="s">
        <v>10190</v>
      </c>
      <c r="D3039" s="5" t="s">
        <v>9905</v>
      </c>
      <c r="E3039" s="5" t="s">
        <v>10191</v>
      </c>
      <c r="F3039" s="10">
        <v>1881</v>
      </c>
      <c r="G3039" s="10" t="s">
        <v>68</v>
      </c>
      <c r="H3039" s="10"/>
      <c r="I3039" s="10">
        <v>1100</v>
      </c>
      <c r="J3039" s="10" t="s">
        <v>17</v>
      </c>
      <c r="K3039" s="10"/>
      <c r="L3039" s="10" t="s">
        <v>18</v>
      </c>
      <c r="M3039" s="11">
        <v>1</v>
      </c>
      <c r="N3039" s="10">
        <v>1</v>
      </c>
      <c r="O3039" s="12" t="s">
        <v>10192</v>
      </c>
      <c r="P3039" s="11">
        <f ca="1">IFERROR(__xludf.DUMMYFUNCTION("COUNTA(SPLIT(Q3039,"" ""))"),191)</f>
        <v>191</v>
      </c>
      <c r="Q3039" s="11">
        <v>10</v>
      </c>
      <c r="R3039" s="11">
        <f ca="1">IFERROR(__xludf.DUMMYFUNCTION("COUNTA(SPLIT($Q3039,CHAR(10),FALSE))"),4)</f>
        <v>4</v>
      </c>
      <c r="S3039" s="2">
        <v>-1.3741083590000001</v>
      </c>
      <c r="T3039" s="2">
        <v>0.44791599799999998</v>
      </c>
      <c r="U3039" s="2">
        <v>58.31</v>
      </c>
      <c r="V3039" s="2">
        <v>9.99</v>
      </c>
      <c r="W3039" s="2">
        <v>11</v>
      </c>
      <c r="X3039" s="2">
        <v>12</v>
      </c>
      <c r="Y3039" s="2">
        <v>8.23</v>
      </c>
      <c r="Z3039" s="2">
        <v>0.24026</v>
      </c>
      <c r="AA3039" s="2">
        <v>0.20960999999999999</v>
      </c>
      <c r="AB3039" s="2">
        <v>11.024567660000001</v>
      </c>
    </row>
    <row r="3040" spans="1:28" x14ac:dyDescent="0.2">
      <c r="A3040" s="17">
        <v>5340</v>
      </c>
      <c r="B3040" s="5" t="s">
        <v>10193</v>
      </c>
      <c r="C3040" s="5" t="s">
        <v>10194</v>
      </c>
      <c r="D3040" s="5" t="s">
        <v>9804</v>
      </c>
      <c r="E3040" s="5" t="s">
        <v>10195</v>
      </c>
      <c r="F3040" s="10">
        <v>1881</v>
      </c>
      <c r="G3040" s="10" t="s">
        <v>16</v>
      </c>
      <c r="H3040" s="10"/>
      <c r="I3040" s="10">
        <v>500</v>
      </c>
      <c r="J3040" s="10" t="s">
        <v>17</v>
      </c>
      <c r="K3040" s="10"/>
      <c r="L3040" s="10" t="s">
        <v>18</v>
      </c>
      <c r="M3040" s="11">
        <v>1</v>
      </c>
      <c r="N3040" s="10">
        <v>1</v>
      </c>
      <c r="O3040" s="12" t="s">
        <v>10196</v>
      </c>
      <c r="P3040" s="11">
        <f ca="1">IFERROR(__xludf.DUMMYFUNCTION("COUNTA(SPLIT(Q3040,"" ""))"),185)</f>
        <v>185</v>
      </c>
      <c r="Q3040" s="11">
        <v>18</v>
      </c>
      <c r="R3040" s="11">
        <f ca="1">IFERROR(__xludf.DUMMYFUNCTION("COUNTA(SPLIT($Q3040,CHAR(10),FALSE))"),5)</f>
        <v>5</v>
      </c>
      <c r="S3040" s="2">
        <v>1.0170707729999999</v>
      </c>
      <c r="T3040" s="2">
        <v>0.54512058500000005</v>
      </c>
      <c r="U3040" s="2">
        <v>99.94</v>
      </c>
      <c r="V3040" s="2">
        <v>1.94</v>
      </c>
      <c r="W3040" s="2">
        <v>1.1200000000000001</v>
      </c>
      <c r="X3040" s="2">
        <v>5</v>
      </c>
      <c r="Y3040" s="2">
        <v>4.99</v>
      </c>
      <c r="Z3040" s="2">
        <v>-3.1040000000000002E-2</v>
      </c>
      <c r="AA3040" s="2">
        <v>-3.9410000000000001E-2</v>
      </c>
      <c r="AB3040" s="2">
        <v>27.9548922</v>
      </c>
    </row>
    <row r="3041" spans="1:28" x14ac:dyDescent="0.2">
      <c r="A3041" s="17">
        <v>5341</v>
      </c>
      <c r="B3041" s="5" t="s">
        <v>10193</v>
      </c>
      <c r="C3041" s="5" t="s">
        <v>10197</v>
      </c>
      <c r="D3041" s="5" t="s">
        <v>9958</v>
      </c>
      <c r="E3041" s="5" t="s">
        <v>10198</v>
      </c>
      <c r="F3041" s="10">
        <v>1881</v>
      </c>
      <c r="G3041" s="10" t="s">
        <v>16</v>
      </c>
      <c r="H3041" s="10"/>
      <c r="I3041" s="10">
        <v>500</v>
      </c>
      <c r="J3041" s="10" t="s">
        <v>17</v>
      </c>
      <c r="K3041" s="10"/>
      <c r="L3041" s="10" t="s">
        <v>18</v>
      </c>
      <c r="M3041" s="11">
        <v>1</v>
      </c>
      <c r="N3041" s="10">
        <v>1</v>
      </c>
      <c r="O3041" s="12" t="s">
        <v>10199</v>
      </c>
      <c r="P3041" s="11">
        <f ca="1">IFERROR(__xludf.DUMMYFUNCTION("COUNTA(SPLIT(Q3041,"" ""))"),137)</f>
        <v>137</v>
      </c>
      <c r="Q3041" s="11">
        <v>16</v>
      </c>
      <c r="R3041" s="11">
        <f ca="1">IFERROR(__xludf.DUMMYFUNCTION("COUNTA(SPLIT($Q3041,CHAR(10),FALSE))"),4)</f>
        <v>4</v>
      </c>
      <c r="S3041" s="2">
        <v>-0.60160149900000004</v>
      </c>
      <c r="T3041" s="2">
        <v>0.47201832700000002</v>
      </c>
      <c r="U3041" s="2">
        <v>91.69</v>
      </c>
      <c r="V3041" s="2">
        <v>2.81</v>
      </c>
      <c r="W3041" s="2">
        <v>1.97</v>
      </c>
      <c r="X3041" s="2">
        <v>6</v>
      </c>
      <c r="Y3041" s="2">
        <v>6.45</v>
      </c>
      <c r="Z3041" s="2">
        <v>0.11183999999999999</v>
      </c>
      <c r="AA3041" s="2">
        <v>0.13805000000000001</v>
      </c>
      <c r="AB3041" s="2">
        <v>10.59173337</v>
      </c>
    </row>
    <row r="3042" spans="1:28" x14ac:dyDescent="0.2">
      <c r="A3042" s="17">
        <v>5342</v>
      </c>
      <c r="B3042" s="5" t="s">
        <v>10193</v>
      </c>
      <c r="C3042" s="5" t="s">
        <v>10200</v>
      </c>
      <c r="D3042" s="5" t="s">
        <v>9859</v>
      </c>
      <c r="E3042" s="5" t="s">
        <v>10201</v>
      </c>
      <c r="F3042" s="10">
        <v>1881</v>
      </c>
      <c r="G3042" s="10" t="s">
        <v>16</v>
      </c>
      <c r="H3042" s="10"/>
      <c r="I3042" s="10">
        <v>500</v>
      </c>
      <c r="J3042" s="10" t="s">
        <v>17</v>
      </c>
      <c r="K3042" s="10"/>
      <c r="L3042" s="10" t="s">
        <v>18</v>
      </c>
      <c r="M3042" s="11">
        <v>1</v>
      </c>
      <c r="N3042" s="10">
        <v>1</v>
      </c>
      <c r="O3042" s="12" t="s">
        <v>10202</v>
      </c>
      <c r="P3042" s="11">
        <f ca="1">IFERROR(__xludf.DUMMYFUNCTION("COUNTA(SPLIT(Q3042,"" ""))"),163)</f>
        <v>163</v>
      </c>
      <c r="Q3042" s="11">
        <v>21</v>
      </c>
      <c r="R3042" s="11">
        <f ca="1">IFERROR(__xludf.DUMMYFUNCTION("COUNTA(SPLIT($Q3042,CHAR(10),FALSE))"),5)</f>
        <v>5</v>
      </c>
      <c r="S3042" s="2">
        <v>0.726226445</v>
      </c>
      <c r="T3042" s="2">
        <v>0.53782163599999999</v>
      </c>
      <c r="U3042" s="2">
        <v>101.6</v>
      </c>
      <c r="V3042" s="2">
        <v>1.1599999999999999</v>
      </c>
      <c r="W3042" s="2">
        <v>-1.54</v>
      </c>
      <c r="X3042" s="2">
        <v>5</v>
      </c>
      <c r="Y3042" s="2">
        <v>0.79</v>
      </c>
      <c r="Z3042" s="2">
        <v>-2.01E-2</v>
      </c>
      <c r="AA3042" s="2">
        <v>-8.5500000000000003E-3</v>
      </c>
      <c r="AB3042" s="2">
        <v>35.795890180000001</v>
      </c>
    </row>
    <row r="3043" spans="1:28" x14ac:dyDescent="0.2">
      <c r="A3043" s="17">
        <v>5343</v>
      </c>
      <c r="B3043" s="5" t="s">
        <v>10193</v>
      </c>
      <c r="C3043" s="5" t="s">
        <v>10203</v>
      </c>
      <c r="D3043" s="5" t="s">
        <v>9921</v>
      </c>
      <c r="E3043" s="5" t="s">
        <v>10204</v>
      </c>
      <c r="F3043" s="10">
        <v>1881</v>
      </c>
      <c r="G3043" s="10" t="s">
        <v>16</v>
      </c>
      <c r="H3043" s="10"/>
      <c r="I3043" s="10">
        <v>500</v>
      </c>
      <c r="J3043" s="10" t="s">
        <v>51</v>
      </c>
      <c r="K3043" s="10"/>
      <c r="L3043" s="10" t="s">
        <v>18</v>
      </c>
      <c r="M3043" s="11">
        <v>1</v>
      </c>
      <c r="N3043" s="10">
        <v>1</v>
      </c>
      <c r="O3043" s="12" t="s">
        <v>10205</v>
      </c>
      <c r="P3043" s="11">
        <f ca="1">IFERROR(__xludf.DUMMYFUNCTION("COUNTA(SPLIT(Q3043,"" ""))"),169)</f>
        <v>169</v>
      </c>
      <c r="Q3043" s="11">
        <v>17</v>
      </c>
      <c r="R3043" s="11">
        <f ca="1">IFERROR(__xludf.DUMMYFUNCTION("COUNTA(SPLIT($Q3043,CHAR(10),FALSE))"),5)</f>
        <v>5</v>
      </c>
      <c r="S3043" s="2">
        <v>0.33503729999999998</v>
      </c>
      <c r="T3043" s="2">
        <v>0.49368669900000001</v>
      </c>
      <c r="U3043" s="2">
        <v>92.47</v>
      </c>
      <c r="V3043" s="2">
        <v>3.24</v>
      </c>
      <c r="W3043" s="2">
        <v>2.7</v>
      </c>
      <c r="X3043" s="2">
        <v>5</v>
      </c>
      <c r="Y3043" s="2">
        <v>6.12</v>
      </c>
      <c r="Z3043" s="2">
        <v>3.3919999999999999E-2</v>
      </c>
      <c r="AA3043" s="2">
        <v>3.8190000000000002E-2</v>
      </c>
      <c r="AB3043" s="2">
        <v>18.768153779999999</v>
      </c>
    </row>
    <row r="3044" spans="1:28" x14ac:dyDescent="0.2">
      <c r="A3044" s="17">
        <v>5344</v>
      </c>
      <c r="B3044" s="5" t="s">
        <v>10206</v>
      </c>
      <c r="C3044" s="5" t="s">
        <v>10207</v>
      </c>
      <c r="D3044" s="5" t="s">
        <v>9832</v>
      </c>
      <c r="E3044" s="5" t="s">
        <v>10208</v>
      </c>
      <c r="F3044" s="10">
        <v>1881</v>
      </c>
      <c r="G3044" s="10" t="s">
        <v>16</v>
      </c>
      <c r="H3044" s="10"/>
      <c r="I3044" s="10">
        <v>700</v>
      </c>
      <c r="J3044" s="10" t="s">
        <v>17</v>
      </c>
      <c r="K3044" s="10"/>
      <c r="L3044" s="10" t="s">
        <v>18</v>
      </c>
      <c r="M3044" s="11">
        <v>1</v>
      </c>
      <c r="N3044" s="10">
        <v>1</v>
      </c>
      <c r="O3044" s="12" t="s">
        <v>10209</v>
      </c>
      <c r="P3044" s="11">
        <f ca="1">IFERROR(__xludf.DUMMYFUNCTION("COUNTA(SPLIT(Q3044,"" ""))"),166)</f>
        <v>166</v>
      </c>
      <c r="Q3044" s="11">
        <v>11</v>
      </c>
      <c r="R3044" s="11">
        <f ca="1">IFERROR(__xludf.DUMMYFUNCTION("COUNTA(SPLIT($Q3044,CHAR(10),FALSE))"),6)</f>
        <v>6</v>
      </c>
      <c r="S3044" s="2">
        <v>0.77271271699999999</v>
      </c>
      <c r="T3044" s="2">
        <v>0.53074836299999995</v>
      </c>
      <c r="U3044" s="2">
        <v>89.65</v>
      </c>
      <c r="V3044" s="2">
        <v>4.7300000000000004</v>
      </c>
      <c r="W3044" s="2">
        <v>3.97</v>
      </c>
      <c r="X3044" s="2">
        <v>6</v>
      </c>
      <c r="Y3044" s="2">
        <v>5.42</v>
      </c>
      <c r="Z3044" s="2">
        <v>-0.11772000000000001</v>
      </c>
      <c r="AA3044" s="2">
        <v>-0.10408000000000001</v>
      </c>
      <c r="AB3044" s="2">
        <v>19.46794762</v>
      </c>
    </row>
    <row r="3045" spans="1:28" x14ac:dyDescent="0.2">
      <c r="A3045" s="17">
        <v>5345</v>
      </c>
      <c r="B3045" s="5" t="s">
        <v>10210</v>
      </c>
      <c r="C3045" s="5" t="s">
        <v>10211</v>
      </c>
      <c r="D3045" s="5" t="s">
        <v>9794</v>
      </c>
      <c r="E3045" s="5" t="s">
        <v>9795</v>
      </c>
      <c r="F3045" s="10">
        <v>1881</v>
      </c>
      <c r="G3045" s="10" t="s">
        <v>68</v>
      </c>
      <c r="H3045" s="10"/>
      <c r="I3045" s="10">
        <v>1300</v>
      </c>
      <c r="J3045" s="10" t="s">
        <v>51</v>
      </c>
      <c r="K3045" s="10"/>
      <c r="L3045" s="10" t="s">
        <v>18</v>
      </c>
      <c r="M3045" s="11">
        <v>1</v>
      </c>
      <c r="N3045" s="10">
        <v>1</v>
      </c>
      <c r="O3045" s="12" t="s">
        <v>10212</v>
      </c>
      <c r="P3045" s="11">
        <f ca="1">IFERROR(__xludf.DUMMYFUNCTION("COUNTA(SPLIT(Q3045,"" ""))"),148)</f>
        <v>148</v>
      </c>
      <c r="Q3045" s="11">
        <v>5</v>
      </c>
      <c r="R3045" s="11">
        <f ca="1">IFERROR(__xludf.DUMMYFUNCTION("COUNTA(SPLIT($Q3045,CHAR(10),FALSE))"),1)</f>
        <v>1</v>
      </c>
      <c r="S3045" s="2">
        <v>-1.3110373390000001</v>
      </c>
      <c r="T3045" s="2">
        <v>0.50231509200000002</v>
      </c>
      <c r="U3045" s="2">
        <v>46.46</v>
      </c>
      <c r="V3045" s="2">
        <v>14.13</v>
      </c>
      <c r="W3045" s="2">
        <v>15.51</v>
      </c>
      <c r="X3045" s="2">
        <v>15</v>
      </c>
      <c r="Y3045" s="2">
        <v>10.23</v>
      </c>
      <c r="Z3045" s="2">
        <v>0.18229999999999999</v>
      </c>
      <c r="AA3045" s="2">
        <v>0.21379999999999999</v>
      </c>
      <c r="AB3045" s="2">
        <v>4.3299214990000001</v>
      </c>
    </row>
    <row r="3046" spans="1:28" x14ac:dyDescent="0.2">
      <c r="A3046" s="17">
        <v>5346</v>
      </c>
      <c r="B3046" s="5" t="s">
        <v>10213</v>
      </c>
      <c r="C3046" s="5" t="s">
        <v>10214</v>
      </c>
      <c r="D3046" s="5" t="s">
        <v>9794</v>
      </c>
      <c r="E3046" s="5" t="s">
        <v>9795</v>
      </c>
      <c r="F3046" s="10">
        <v>1881</v>
      </c>
      <c r="G3046" s="10" t="s">
        <v>68</v>
      </c>
      <c r="H3046" s="10"/>
      <c r="I3046" s="10">
        <v>1300</v>
      </c>
      <c r="J3046" s="10" t="s">
        <v>17</v>
      </c>
      <c r="K3046" s="10"/>
      <c r="L3046" s="10" t="s">
        <v>18</v>
      </c>
      <c r="M3046" s="11">
        <v>1</v>
      </c>
      <c r="N3046" s="10">
        <v>1</v>
      </c>
      <c r="O3046" s="12" t="s">
        <v>10215</v>
      </c>
      <c r="P3046" s="11">
        <f ca="1">IFERROR(__xludf.DUMMYFUNCTION("COUNTA(SPLIT(Q3046,"" ""))"),149)</f>
        <v>149</v>
      </c>
      <c r="Q3046" s="11">
        <v>6</v>
      </c>
      <c r="R3046" s="11">
        <f ca="1">IFERROR(__xludf.DUMMYFUNCTION("COUNTA(SPLIT($Q3046,CHAR(10),FALSE))"),1)</f>
        <v>1</v>
      </c>
      <c r="S3046" s="2">
        <v>-2.4038049340000001</v>
      </c>
      <c r="T3046" s="2">
        <v>0.47588625800000001</v>
      </c>
      <c r="U3046" s="2">
        <v>46.66</v>
      </c>
      <c r="V3046" s="2">
        <v>12.96</v>
      </c>
      <c r="W3046" s="2">
        <v>13.36</v>
      </c>
      <c r="X3046" s="2">
        <v>13</v>
      </c>
      <c r="Y3046" s="2">
        <v>8.98</v>
      </c>
      <c r="Z3046" s="2">
        <v>0.20369000000000001</v>
      </c>
      <c r="AA3046" s="2">
        <v>0.22908999999999999</v>
      </c>
      <c r="AB3046" s="2">
        <v>13.938656140000001</v>
      </c>
    </row>
    <row r="3047" spans="1:28" x14ac:dyDescent="0.2">
      <c r="A3047" s="17">
        <v>5347</v>
      </c>
      <c r="B3047" s="5" t="s">
        <v>10216</v>
      </c>
      <c r="C3047" s="5" t="s">
        <v>10217</v>
      </c>
      <c r="D3047" s="5" t="s">
        <v>9784</v>
      </c>
      <c r="E3047" s="5" t="s">
        <v>9785</v>
      </c>
      <c r="F3047" s="10">
        <v>1881</v>
      </c>
      <c r="G3047" s="10" t="s">
        <v>68</v>
      </c>
      <c r="H3047" s="10"/>
      <c r="I3047" s="10">
        <v>900</v>
      </c>
      <c r="J3047" s="10" t="s">
        <v>17</v>
      </c>
      <c r="K3047" s="10"/>
      <c r="L3047" s="10" t="s">
        <v>18</v>
      </c>
      <c r="M3047" s="11">
        <v>1</v>
      </c>
      <c r="N3047" s="10">
        <v>1</v>
      </c>
      <c r="O3047" s="12" t="s">
        <v>10218</v>
      </c>
      <c r="P3047" s="11">
        <f ca="1">IFERROR(__xludf.DUMMYFUNCTION("COUNTA(SPLIT(Q3047,"" ""))"),181)</f>
        <v>181</v>
      </c>
      <c r="Q3047" s="11">
        <v>6</v>
      </c>
      <c r="R3047" s="11">
        <f ca="1">IFERROR(__xludf.DUMMYFUNCTION("COUNTA(SPLIT($Q3047,CHAR(10),FALSE))"),1)</f>
        <v>1</v>
      </c>
      <c r="S3047" s="2">
        <v>-2.8467668989999999</v>
      </c>
      <c r="T3047" s="2">
        <v>0.50414558799999998</v>
      </c>
      <c r="U3047" s="2">
        <v>56.61</v>
      </c>
      <c r="V3047" s="2">
        <v>12.94</v>
      </c>
      <c r="W3047" s="2">
        <v>15.92</v>
      </c>
      <c r="X3047" s="2">
        <v>12</v>
      </c>
      <c r="Y3047" s="2">
        <v>9.0299999999999994</v>
      </c>
      <c r="Z3047" s="2">
        <v>0.24895</v>
      </c>
      <c r="AA3047" s="2">
        <v>0.21967</v>
      </c>
      <c r="AB3047" s="2">
        <v>3.341312072</v>
      </c>
    </row>
    <row r="3048" spans="1:28" x14ac:dyDescent="0.2">
      <c r="A3048" s="17">
        <v>5349</v>
      </c>
      <c r="B3048" s="5" t="s">
        <v>685</v>
      </c>
      <c r="C3048" s="5" t="s">
        <v>10219</v>
      </c>
      <c r="D3048" s="5" t="s">
        <v>9784</v>
      </c>
      <c r="E3048" s="5" t="s">
        <v>9785</v>
      </c>
      <c r="F3048" s="10">
        <v>1881</v>
      </c>
      <c r="G3048" s="10" t="s">
        <v>68</v>
      </c>
      <c r="H3048" s="10"/>
      <c r="I3048" s="10">
        <v>1300</v>
      </c>
      <c r="J3048" s="10" t="s">
        <v>178</v>
      </c>
      <c r="K3048" s="10"/>
      <c r="L3048" s="10" t="s">
        <v>18</v>
      </c>
      <c r="M3048" s="11">
        <v>1</v>
      </c>
      <c r="N3048" s="10">
        <v>1</v>
      </c>
      <c r="O3048" s="12" t="s">
        <v>10220</v>
      </c>
      <c r="P3048" s="11">
        <f ca="1">IFERROR(__xludf.DUMMYFUNCTION("COUNTA(SPLIT(Q3048,"" ""))"),153)</f>
        <v>153</v>
      </c>
      <c r="Q3048" s="11">
        <v>6</v>
      </c>
      <c r="R3048" s="11">
        <f ca="1">IFERROR(__xludf.DUMMYFUNCTION("COUNTA(SPLIT($Q3048,CHAR(10),FALSE))"),1)</f>
        <v>1</v>
      </c>
      <c r="S3048" s="2">
        <v>-1.5734127</v>
      </c>
      <c r="T3048" s="2">
        <v>0.45768885100000001</v>
      </c>
      <c r="U3048" s="2">
        <v>44.54</v>
      </c>
      <c r="V3048" s="2">
        <v>13.42</v>
      </c>
      <c r="W3048" s="2">
        <v>14.25</v>
      </c>
      <c r="X3048" s="2">
        <v>16</v>
      </c>
      <c r="Y3048" s="2">
        <v>9.83</v>
      </c>
      <c r="Z3048" s="2">
        <v>0.21232999999999999</v>
      </c>
      <c r="AA3048" s="2">
        <v>0.25124999999999997</v>
      </c>
      <c r="AB3048" s="2">
        <v>6.6067537830000003</v>
      </c>
    </row>
    <row r="3049" spans="1:28" x14ac:dyDescent="0.2">
      <c r="A3049" s="17">
        <v>5350</v>
      </c>
      <c r="B3049" s="5" t="s">
        <v>685</v>
      </c>
      <c r="C3049" s="5" t="s">
        <v>10221</v>
      </c>
      <c r="D3049" s="5" t="s">
        <v>9784</v>
      </c>
      <c r="E3049" s="5" t="s">
        <v>9785</v>
      </c>
      <c r="F3049" s="10">
        <v>1881</v>
      </c>
      <c r="G3049" s="10" t="s">
        <v>68</v>
      </c>
      <c r="H3049" s="10"/>
      <c r="I3049" s="10">
        <v>1300</v>
      </c>
      <c r="J3049" s="10" t="s">
        <v>17</v>
      </c>
      <c r="K3049" s="10"/>
      <c r="L3049" s="10" t="s">
        <v>18</v>
      </c>
      <c r="M3049" s="11">
        <v>1</v>
      </c>
      <c r="N3049" s="10">
        <v>1</v>
      </c>
      <c r="O3049" s="12" t="s">
        <v>10222</v>
      </c>
      <c r="P3049" s="11">
        <f ca="1">IFERROR(__xludf.DUMMYFUNCTION("COUNTA(SPLIT(Q3049,"" ""))"),177)</f>
        <v>177</v>
      </c>
      <c r="Q3049" s="11">
        <v>7</v>
      </c>
      <c r="R3049" s="11">
        <f ca="1">IFERROR(__xludf.DUMMYFUNCTION("COUNTA(SPLIT($Q3049,CHAR(10),FALSE))"),2)</f>
        <v>2</v>
      </c>
      <c r="S3049" s="2">
        <v>-3.5967507749999998</v>
      </c>
      <c r="T3049" s="2">
        <v>0.56705014099999995</v>
      </c>
      <c r="U3049" s="2">
        <v>52.7</v>
      </c>
      <c r="V3049" s="2">
        <v>12.23</v>
      </c>
      <c r="W3049" s="2">
        <v>13.57</v>
      </c>
      <c r="X3049" s="2">
        <v>12</v>
      </c>
      <c r="Y3049" s="2">
        <v>8.18</v>
      </c>
      <c r="Z3049" s="2">
        <v>0.17871000000000001</v>
      </c>
      <c r="AA3049" s="2">
        <v>0.17741000000000001</v>
      </c>
      <c r="AB3049" s="2">
        <v>10.79103128</v>
      </c>
    </row>
    <row r="3050" spans="1:28" x14ac:dyDescent="0.2">
      <c r="A3050" s="17">
        <v>5355</v>
      </c>
      <c r="B3050" s="5" t="s">
        <v>685</v>
      </c>
      <c r="C3050" s="5" t="s">
        <v>10223</v>
      </c>
      <c r="D3050" s="5" t="s">
        <v>9784</v>
      </c>
      <c r="E3050" s="5" t="s">
        <v>9785</v>
      </c>
      <c r="F3050" s="10">
        <v>1881</v>
      </c>
      <c r="G3050" s="10" t="s">
        <v>68</v>
      </c>
      <c r="H3050" s="10"/>
      <c r="I3050" s="10">
        <v>1300</v>
      </c>
      <c r="J3050" s="10" t="s">
        <v>17</v>
      </c>
      <c r="K3050" s="10"/>
      <c r="L3050" s="10" t="s">
        <v>18</v>
      </c>
      <c r="M3050" s="11">
        <v>1</v>
      </c>
      <c r="N3050" s="10">
        <v>1</v>
      </c>
      <c r="O3050" s="12" t="s">
        <v>10224</v>
      </c>
      <c r="P3050" s="11">
        <f ca="1">IFERROR(__xludf.DUMMYFUNCTION("COUNTA(SPLIT(Q3050,"" ""))"),177)</f>
        <v>177</v>
      </c>
      <c r="Q3050" s="11">
        <v>5</v>
      </c>
      <c r="R3050" s="11">
        <f ca="1">IFERROR(__xludf.DUMMYFUNCTION("COUNTA(SPLIT($Q3050,CHAR(10),FALSE))"),1)</f>
        <v>1</v>
      </c>
      <c r="S3050" s="2">
        <v>-2.0399259860000001</v>
      </c>
      <c r="T3050" s="2">
        <v>0.47208285999999999</v>
      </c>
      <c r="U3050" s="2">
        <v>44.6</v>
      </c>
      <c r="V3050" s="2">
        <v>14.41</v>
      </c>
      <c r="W3050" s="2">
        <v>15.96</v>
      </c>
      <c r="X3050" s="2">
        <v>14</v>
      </c>
      <c r="Y3050" s="2">
        <v>8.2100000000000009</v>
      </c>
      <c r="Z3050" s="2">
        <v>0.17419999999999999</v>
      </c>
      <c r="AA3050" s="2">
        <v>0.16308</v>
      </c>
      <c r="AB3050" s="2">
        <v>5.4837562489999998</v>
      </c>
    </row>
    <row r="3051" spans="1:28" x14ac:dyDescent="0.2">
      <c r="A3051" s="17">
        <v>5356</v>
      </c>
      <c r="B3051" s="5" t="s">
        <v>685</v>
      </c>
      <c r="C3051" s="5" t="s">
        <v>10225</v>
      </c>
      <c r="D3051" s="5" t="s">
        <v>9784</v>
      </c>
      <c r="E3051" s="5" t="s">
        <v>9785</v>
      </c>
      <c r="F3051" s="10">
        <v>1881</v>
      </c>
      <c r="G3051" s="10" t="s">
        <v>68</v>
      </c>
      <c r="H3051" s="10"/>
      <c r="I3051" s="10">
        <v>1300</v>
      </c>
      <c r="J3051" s="10" t="s">
        <v>51</v>
      </c>
      <c r="K3051" s="10"/>
      <c r="L3051" s="10" t="s">
        <v>18</v>
      </c>
      <c r="M3051" s="11">
        <v>1</v>
      </c>
      <c r="N3051" s="10">
        <v>1</v>
      </c>
      <c r="O3051" s="12" t="s">
        <v>10226</v>
      </c>
      <c r="P3051" s="11">
        <f ca="1">IFERROR(__xludf.DUMMYFUNCTION("COUNTA(SPLIT(Q3051,"" ""))"),199)</f>
        <v>199</v>
      </c>
      <c r="Q3051" s="11">
        <v>9</v>
      </c>
      <c r="R3051" s="11">
        <f ca="1">IFERROR(__xludf.DUMMYFUNCTION("COUNTA(SPLIT($Q3051,CHAR(10),FALSE))"),1)</f>
        <v>1</v>
      </c>
      <c r="S3051" s="2">
        <v>-2.9785240860000002</v>
      </c>
      <c r="T3051" s="2">
        <v>0.51122518400000005</v>
      </c>
      <c r="U3051" s="2">
        <v>62.22</v>
      </c>
      <c r="V3051" s="2">
        <v>9.67</v>
      </c>
      <c r="W3051" s="2">
        <v>10.55</v>
      </c>
      <c r="X3051" s="2">
        <v>11</v>
      </c>
      <c r="Y3051" s="2">
        <v>8.1999999999999993</v>
      </c>
      <c r="Z3051" s="2">
        <v>0.29477999999999999</v>
      </c>
      <c r="AA3051" s="2">
        <v>0.25835000000000002</v>
      </c>
      <c r="AB3051" s="2">
        <v>7.4890669580000004</v>
      </c>
    </row>
    <row r="3052" spans="1:28" x14ac:dyDescent="0.2">
      <c r="A3052" s="17">
        <v>5357</v>
      </c>
      <c r="B3052" s="5" t="s">
        <v>685</v>
      </c>
      <c r="C3052" s="5" t="s">
        <v>10227</v>
      </c>
      <c r="D3052" s="5" t="s">
        <v>9784</v>
      </c>
      <c r="E3052" s="5" t="s">
        <v>9785</v>
      </c>
      <c r="F3052" s="10">
        <v>1881</v>
      </c>
      <c r="G3052" s="10" t="s">
        <v>68</v>
      </c>
      <c r="H3052" s="10"/>
      <c r="I3052" s="10">
        <v>1100</v>
      </c>
      <c r="J3052" s="10" t="s">
        <v>17</v>
      </c>
      <c r="K3052" s="10"/>
      <c r="L3052" s="10" t="s">
        <v>18</v>
      </c>
      <c r="M3052" s="11">
        <v>1</v>
      </c>
      <c r="N3052" s="10">
        <v>1</v>
      </c>
      <c r="O3052" s="12" t="s">
        <v>10228</v>
      </c>
      <c r="P3052" s="11">
        <f ca="1">IFERROR(__xludf.DUMMYFUNCTION("COUNTA(SPLIT(Q3052,"" ""))"),174)</f>
        <v>174</v>
      </c>
      <c r="Q3052" s="11">
        <v>8</v>
      </c>
      <c r="R3052" s="11">
        <f ca="1">IFERROR(__xludf.DUMMYFUNCTION("COUNTA(SPLIT($Q3052,CHAR(10),FALSE))"),1)</f>
        <v>1</v>
      </c>
      <c r="S3052" s="2">
        <v>-2.3302259369999998</v>
      </c>
      <c r="T3052" s="2">
        <v>0.47672483300000001</v>
      </c>
      <c r="U3052" s="2">
        <v>55.07</v>
      </c>
      <c r="V3052" s="2">
        <v>11.01</v>
      </c>
      <c r="W3052" s="2">
        <v>11.32</v>
      </c>
      <c r="X3052" s="2">
        <v>12</v>
      </c>
      <c r="Y3052" s="2">
        <v>8.9600000000000009</v>
      </c>
      <c r="Z3052" s="2">
        <v>0.15819</v>
      </c>
      <c r="AA3052" s="2">
        <v>0.13933000000000001</v>
      </c>
      <c r="AB3052" s="2">
        <v>7.2789561679999997</v>
      </c>
    </row>
    <row r="3053" spans="1:28" x14ac:dyDescent="0.2">
      <c r="A3053" s="17">
        <v>5359</v>
      </c>
      <c r="B3053" s="5" t="s">
        <v>685</v>
      </c>
      <c r="C3053" s="5" t="s">
        <v>10229</v>
      </c>
      <c r="D3053" s="5" t="s">
        <v>9784</v>
      </c>
      <c r="E3053" s="5" t="s">
        <v>9785</v>
      </c>
      <c r="F3053" s="10">
        <v>1881</v>
      </c>
      <c r="G3053" s="10" t="s">
        <v>68</v>
      </c>
      <c r="H3053" s="10"/>
      <c r="I3053" s="10">
        <v>1300</v>
      </c>
      <c r="J3053" s="10" t="s">
        <v>17</v>
      </c>
      <c r="K3053" s="10"/>
      <c r="L3053" s="10" t="s">
        <v>18</v>
      </c>
      <c r="M3053" s="11">
        <v>1</v>
      </c>
      <c r="N3053" s="10">
        <v>1</v>
      </c>
      <c r="O3053" s="12" t="s">
        <v>10230</v>
      </c>
      <c r="P3053" s="11">
        <f ca="1">IFERROR(__xludf.DUMMYFUNCTION("COUNTA(SPLIT(Q3053,"" ""))"),189)</f>
        <v>189</v>
      </c>
      <c r="Q3053" s="11">
        <v>5</v>
      </c>
      <c r="R3053" s="11">
        <f ca="1">IFERROR(__xludf.DUMMYFUNCTION("COUNTA(SPLIT($Q3053,CHAR(10),FALSE))"),1)</f>
        <v>1</v>
      </c>
      <c r="S3053" s="2">
        <v>-2.691530384</v>
      </c>
      <c r="T3053" s="2">
        <v>0.53744328100000005</v>
      </c>
      <c r="U3053" s="2">
        <v>50.06</v>
      </c>
      <c r="V3053" s="2">
        <v>14.19</v>
      </c>
      <c r="W3053" s="2">
        <v>15.56</v>
      </c>
      <c r="X3053" s="2">
        <v>12</v>
      </c>
      <c r="Y3053" s="2">
        <v>9.27</v>
      </c>
      <c r="Z3053" s="2">
        <v>0.28122000000000003</v>
      </c>
      <c r="AA3053" s="2">
        <v>0.27193000000000001</v>
      </c>
      <c r="AB3053" s="2">
        <v>3.1409814570000001</v>
      </c>
    </row>
    <row r="3054" spans="1:28" x14ac:dyDescent="0.2">
      <c r="A3054" s="17">
        <v>5360</v>
      </c>
      <c r="B3054" s="5" t="s">
        <v>685</v>
      </c>
      <c r="C3054" s="5" t="s">
        <v>10231</v>
      </c>
      <c r="D3054" s="5" t="s">
        <v>9784</v>
      </c>
      <c r="E3054" s="5" t="s">
        <v>9785</v>
      </c>
      <c r="F3054" s="10">
        <v>1881</v>
      </c>
      <c r="G3054" s="10" t="s">
        <v>68</v>
      </c>
      <c r="H3054" s="10"/>
      <c r="I3054" s="10">
        <v>1100</v>
      </c>
      <c r="J3054" s="10" t="s">
        <v>17</v>
      </c>
      <c r="K3054" s="10"/>
      <c r="L3054" s="10" t="s">
        <v>18</v>
      </c>
      <c r="M3054" s="11">
        <v>1</v>
      </c>
      <c r="N3054" s="10">
        <v>1</v>
      </c>
      <c r="O3054" s="12" t="s">
        <v>10232</v>
      </c>
      <c r="P3054" s="11">
        <f ca="1">IFERROR(__xludf.DUMMYFUNCTION("COUNTA(SPLIT(Q3054,"" ""))"),184)</f>
        <v>184</v>
      </c>
      <c r="Q3054" s="11">
        <v>12</v>
      </c>
      <c r="R3054" s="11">
        <f ca="1">IFERROR(__xludf.DUMMYFUNCTION("COUNTA(SPLIT($Q3054,CHAR(10),FALSE))"),1)</f>
        <v>1</v>
      </c>
      <c r="S3054" s="2">
        <v>-2.4935443560000001</v>
      </c>
      <c r="T3054" s="2">
        <v>0.55757610700000004</v>
      </c>
      <c r="U3054" s="2">
        <v>40.1</v>
      </c>
      <c r="V3054" s="2">
        <v>11.52</v>
      </c>
      <c r="W3054" s="2">
        <v>11.38</v>
      </c>
      <c r="X3054" s="2">
        <v>14</v>
      </c>
      <c r="Y3054" s="2">
        <v>9.67</v>
      </c>
      <c r="Z3054" s="2">
        <v>0.31264999999999998</v>
      </c>
      <c r="AA3054" s="2">
        <v>0.29249999999999998</v>
      </c>
      <c r="AB3054" s="2">
        <v>3.967493019</v>
      </c>
    </row>
    <row r="3055" spans="1:28" x14ac:dyDescent="0.2">
      <c r="A3055" s="17">
        <v>5362</v>
      </c>
      <c r="B3055" s="5" t="s">
        <v>685</v>
      </c>
      <c r="C3055" s="5" t="s">
        <v>10233</v>
      </c>
      <c r="D3055" s="5" t="s">
        <v>9784</v>
      </c>
      <c r="E3055" s="5" t="s">
        <v>9785</v>
      </c>
      <c r="F3055" s="10">
        <v>1881</v>
      </c>
      <c r="G3055" s="10" t="s">
        <v>68</v>
      </c>
      <c r="H3055" s="10"/>
      <c r="I3055" s="10">
        <v>1300</v>
      </c>
      <c r="J3055" s="10" t="s">
        <v>17</v>
      </c>
      <c r="K3055" s="10"/>
      <c r="L3055" s="10" t="s">
        <v>18</v>
      </c>
      <c r="M3055" s="11">
        <v>1</v>
      </c>
      <c r="N3055" s="10">
        <v>1</v>
      </c>
      <c r="O3055" s="12" t="s">
        <v>10234</v>
      </c>
      <c r="P3055" s="11">
        <f ca="1">IFERROR(__xludf.DUMMYFUNCTION("COUNTA(SPLIT(Q3055,"" ""))"),178)</f>
        <v>178</v>
      </c>
      <c r="Q3055" s="11">
        <v>6</v>
      </c>
      <c r="R3055" s="11">
        <f ca="1">IFERROR(__xludf.DUMMYFUNCTION("COUNTA(SPLIT($Q3055,CHAR(10),FALSE))"),1)</f>
        <v>1</v>
      </c>
      <c r="S3055" s="2">
        <v>-2.691932371</v>
      </c>
      <c r="T3055" s="2">
        <v>0.53701565699999998</v>
      </c>
      <c r="U3055" s="2">
        <v>56.48</v>
      </c>
      <c r="V3055" s="2">
        <v>12.75</v>
      </c>
      <c r="W3055" s="2">
        <v>14.98</v>
      </c>
      <c r="X3055" s="2">
        <v>11</v>
      </c>
      <c r="Y3055" s="2">
        <v>7.95</v>
      </c>
      <c r="Z3055" s="2">
        <v>0.31961000000000001</v>
      </c>
      <c r="AA3055" s="2">
        <v>0.31385000000000002</v>
      </c>
      <c r="AB3055" s="2">
        <v>15.69974041</v>
      </c>
    </row>
    <row r="3056" spans="1:28" x14ac:dyDescent="0.2">
      <c r="A3056" s="17">
        <v>5363</v>
      </c>
      <c r="B3056" s="5" t="s">
        <v>685</v>
      </c>
      <c r="C3056" s="5" t="s">
        <v>10235</v>
      </c>
      <c r="D3056" s="5" t="s">
        <v>9794</v>
      </c>
      <c r="E3056" s="5" t="s">
        <v>9795</v>
      </c>
      <c r="F3056" s="10">
        <v>1881</v>
      </c>
      <c r="G3056" s="10" t="s">
        <v>68</v>
      </c>
      <c r="H3056" s="10"/>
      <c r="I3056" s="10">
        <v>1300</v>
      </c>
      <c r="J3056" s="10" t="s">
        <v>17</v>
      </c>
      <c r="K3056" s="10"/>
      <c r="L3056" s="10" t="s">
        <v>18</v>
      </c>
      <c r="M3056" s="11">
        <v>1</v>
      </c>
      <c r="N3056" s="10">
        <v>1</v>
      </c>
      <c r="O3056" s="12" t="s">
        <v>10236</v>
      </c>
      <c r="P3056" s="11">
        <f ca="1">IFERROR(__xludf.DUMMYFUNCTION("COUNTA(SPLIT(Q3056,"" ""))"),155)</f>
        <v>155</v>
      </c>
      <c r="Q3056" s="11">
        <v>9</v>
      </c>
      <c r="R3056" s="11">
        <f ca="1">IFERROR(__xludf.DUMMYFUNCTION("COUNTA(SPLIT($Q3056,CHAR(10),FALSE))"),1)</f>
        <v>1</v>
      </c>
      <c r="S3056" s="2">
        <v>-1.7890505299999999</v>
      </c>
      <c r="T3056" s="2">
        <v>0.46681054199999999</v>
      </c>
      <c r="U3056" s="2">
        <v>58.14</v>
      </c>
      <c r="V3056" s="2">
        <v>10.77</v>
      </c>
      <c r="W3056" s="2">
        <v>10.97</v>
      </c>
      <c r="X3056" s="2">
        <v>11</v>
      </c>
      <c r="Y3056" s="2">
        <v>8.9499999999999993</v>
      </c>
      <c r="Z3056" s="2">
        <v>0.22964999999999999</v>
      </c>
      <c r="AA3056" s="2">
        <v>0.23266999999999999</v>
      </c>
      <c r="AB3056" s="2">
        <v>4.5158574229999999</v>
      </c>
    </row>
    <row r="3057" spans="1:28" x14ac:dyDescent="0.2">
      <c r="A3057" s="17">
        <v>5364</v>
      </c>
      <c r="B3057" s="5" t="s">
        <v>685</v>
      </c>
      <c r="C3057" s="5" t="s">
        <v>10237</v>
      </c>
      <c r="D3057" s="5" t="s">
        <v>9794</v>
      </c>
      <c r="E3057" s="5" t="s">
        <v>9795</v>
      </c>
      <c r="F3057" s="10">
        <v>1881</v>
      </c>
      <c r="G3057" s="10" t="s">
        <v>68</v>
      </c>
      <c r="H3057" s="10"/>
      <c r="I3057" s="10">
        <v>1300</v>
      </c>
      <c r="J3057" s="10" t="s">
        <v>17</v>
      </c>
      <c r="K3057" s="10"/>
      <c r="L3057" s="10" t="s">
        <v>18</v>
      </c>
      <c r="M3057" s="11">
        <v>1</v>
      </c>
      <c r="N3057" s="10">
        <v>1</v>
      </c>
      <c r="O3057" s="12" t="s">
        <v>10238</v>
      </c>
      <c r="P3057" s="11">
        <f ca="1">IFERROR(__xludf.DUMMYFUNCTION("COUNTA(SPLIT(Q3057,"" ""))"),199)</f>
        <v>199</v>
      </c>
      <c r="Q3057" s="11">
        <v>5</v>
      </c>
      <c r="R3057" s="11">
        <f ca="1">IFERROR(__xludf.DUMMYFUNCTION("COUNTA(SPLIT($Q3057,CHAR(10),FALSE))"),1)</f>
        <v>1</v>
      </c>
      <c r="S3057" s="2">
        <v>-2.0786866100000001</v>
      </c>
      <c r="T3057" s="2">
        <v>0.48932510699999998</v>
      </c>
      <c r="U3057" s="2">
        <v>43.57</v>
      </c>
      <c r="V3057" s="2">
        <v>17.12</v>
      </c>
      <c r="W3057" s="2">
        <v>20.23</v>
      </c>
      <c r="X3057" s="2">
        <v>13</v>
      </c>
      <c r="Y3057" s="2">
        <v>8.5399999999999991</v>
      </c>
      <c r="Z3057" s="2">
        <v>0.23543</v>
      </c>
      <c r="AA3057" s="2">
        <v>0.21997</v>
      </c>
      <c r="AB3057" s="2">
        <v>11.423018040000001</v>
      </c>
    </row>
    <row r="3058" spans="1:28" x14ac:dyDescent="0.2">
      <c r="A3058" s="17">
        <v>5365</v>
      </c>
      <c r="B3058" s="5" t="s">
        <v>685</v>
      </c>
      <c r="C3058" s="5" t="s">
        <v>10239</v>
      </c>
      <c r="D3058" s="5" t="s">
        <v>9794</v>
      </c>
      <c r="E3058" s="5" t="s">
        <v>9795</v>
      </c>
      <c r="F3058" s="10">
        <v>1881</v>
      </c>
      <c r="G3058" s="10" t="s">
        <v>68</v>
      </c>
      <c r="H3058" s="10"/>
      <c r="I3058" s="10">
        <v>1300</v>
      </c>
      <c r="J3058" s="10" t="s">
        <v>17</v>
      </c>
      <c r="K3058" s="10"/>
      <c r="L3058" s="10" t="s">
        <v>18</v>
      </c>
      <c r="M3058" s="11">
        <v>1</v>
      </c>
      <c r="N3058" s="10">
        <v>1</v>
      </c>
      <c r="O3058" s="12" t="s">
        <v>10240</v>
      </c>
      <c r="P3058" s="11">
        <f ca="1">IFERROR(__xludf.DUMMYFUNCTION("COUNTA(SPLIT(Q3058,"" ""))"),181)</f>
        <v>181</v>
      </c>
      <c r="Q3058" s="11">
        <v>5</v>
      </c>
      <c r="R3058" s="11">
        <f ca="1">IFERROR(__xludf.DUMMYFUNCTION("COUNTA(SPLIT($Q3058,CHAR(10),FALSE))"),2)</f>
        <v>2</v>
      </c>
      <c r="S3058" s="2">
        <v>-2.7854883749999999</v>
      </c>
      <c r="T3058" s="2">
        <v>0.51481443800000004</v>
      </c>
      <c r="U3058" s="2">
        <v>36.020000000000003</v>
      </c>
      <c r="V3058" s="2">
        <v>17.28</v>
      </c>
      <c r="W3058" s="2">
        <v>19.760000000000002</v>
      </c>
      <c r="X3058" s="2">
        <v>16</v>
      </c>
      <c r="Y3058" s="2">
        <v>9.69</v>
      </c>
      <c r="Z3058" s="2">
        <v>0.23785999999999999</v>
      </c>
      <c r="AA3058" s="2">
        <v>0.23043</v>
      </c>
      <c r="AB3058" s="2">
        <v>6.5336317169999996</v>
      </c>
    </row>
    <row r="3059" spans="1:28" x14ac:dyDescent="0.2">
      <c r="A3059" s="17">
        <v>5366</v>
      </c>
      <c r="B3059" s="5" t="s">
        <v>685</v>
      </c>
      <c r="C3059" s="5" t="s">
        <v>10241</v>
      </c>
      <c r="D3059" s="5" t="s">
        <v>9794</v>
      </c>
      <c r="E3059" s="5" t="s">
        <v>9795</v>
      </c>
      <c r="F3059" s="10">
        <v>1881</v>
      </c>
      <c r="G3059" s="10" t="s">
        <v>68</v>
      </c>
      <c r="H3059" s="10"/>
      <c r="I3059" s="10">
        <v>1300</v>
      </c>
      <c r="J3059" s="10" t="s">
        <v>51</v>
      </c>
      <c r="K3059" s="10"/>
      <c r="L3059" s="10" t="s">
        <v>18</v>
      </c>
      <c r="M3059" s="11">
        <v>1</v>
      </c>
      <c r="N3059" s="10">
        <v>1</v>
      </c>
      <c r="O3059" s="12" t="s">
        <v>10242</v>
      </c>
      <c r="P3059" s="11">
        <f ca="1">IFERROR(__xludf.DUMMYFUNCTION("COUNTA(SPLIT(Q3059,"" ""))"),152)</f>
        <v>152</v>
      </c>
      <c r="Q3059" s="11">
        <v>7</v>
      </c>
      <c r="R3059" s="11">
        <f ca="1">IFERROR(__xludf.DUMMYFUNCTION("COUNTA(SPLIT($Q3059,CHAR(10),FALSE))"),1)</f>
        <v>1</v>
      </c>
      <c r="S3059" s="2">
        <v>-1.883648915</v>
      </c>
      <c r="T3059" s="2">
        <v>0.49206688500000001</v>
      </c>
      <c r="U3059" s="2">
        <v>57.61</v>
      </c>
      <c r="V3059" s="2">
        <v>10.69</v>
      </c>
      <c r="W3059" s="2">
        <v>11.47</v>
      </c>
      <c r="X3059" s="2">
        <v>13</v>
      </c>
      <c r="Y3059" s="2">
        <v>10.26</v>
      </c>
      <c r="Z3059" s="2">
        <v>0.27091999999999999</v>
      </c>
      <c r="AA3059" s="2">
        <v>0.28170000000000001</v>
      </c>
      <c r="AB3059" s="2">
        <v>12.43954536</v>
      </c>
    </row>
    <row r="3060" spans="1:28" x14ac:dyDescent="0.2">
      <c r="A3060" s="17">
        <v>5367</v>
      </c>
      <c r="B3060" s="5" t="s">
        <v>685</v>
      </c>
      <c r="C3060" s="5" t="s">
        <v>10243</v>
      </c>
      <c r="D3060" s="5" t="s">
        <v>9794</v>
      </c>
      <c r="E3060" s="5" t="s">
        <v>9795</v>
      </c>
      <c r="F3060" s="10">
        <v>1881</v>
      </c>
      <c r="G3060" s="10" t="s">
        <v>68</v>
      </c>
      <c r="H3060" s="10"/>
      <c r="I3060" s="10">
        <v>1300</v>
      </c>
      <c r="J3060" s="10" t="s">
        <v>51</v>
      </c>
      <c r="K3060" s="10"/>
      <c r="L3060" s="10" t="s">
        <v>18</v>
      </c>
      <c r="M3060" s="11">
        <v>1</v>
      </c>
      <c r="N3060" s="10">
        <v>1</v>
      </c>
      <c r="O3060" s="12" t="s">
        <v>10244</v>
      </c>
      <c r="P3060" s="11">
        <f ca="1">IFERROR(__xludf.DUMMYFUNCTION("COUNTA(SPLIT(Q3060,"" ""))"),147)</f>
        <v>147</v>
      </c>
      <c r="Q3060" s="11">
        <v>6</v>
      </c>
      <c r="R3060" s="11">
        <f ca="1">IFERROR(__xludf.DUMMYFUNCTION("COUNTA(SPLIT($Q3060,CHAR(10),FALSE))"),1)</f>
        <v>1</v>
      </c>
      <c r="S3060" s="2">
        <v>-2.0487930900000002</v>
      </c>
      <c r="T3060" s="2">
        <v>0.49768303000000003</v>
      </c>
      <c r="U3060" s="2">
        <v>45.2</v>
      </c>
      <c r="V3060" s="2">
        <v>14.26</v>
      </c>
      <c r="W3060" s="2">
        <v>16.399999999999999</v>
      </c>
      <c r="X3060" s="2">
        <v>15</v>
      </c>
      <c r="Y3060" s="2">
        <v>10.47</v>
      </c>
      <c r="Z3060" s="2">
        <v>0.29726999999999998</v>
      </c>
      <c r="AA3060" s="2">
        <v>0.32757999999999998</v>
      </c>
      <c r="AB3060" s="2">
        <v>3.8653493550000002</v>
      </c>
    </row>
    <row r="3061" spans="1:28" x14ac:dyDescent="0.2">
      <c r="A3061" s="17">
        <v>5368</v>
      </c>
      <c r="B3061" s="5" t="s">
        <v>685</v>
      </c>
      <c r="C3061" s="5" t="s">
        <v>10245</v>
      </c>
      <c r="D3061" s="5" t="s">
        <v>9794</v>
      </c>
      <c r="E3061" s="5" t="s">
        <v>9795</v>
      </c>
      <c r="F3061" s="10">
        <v>1881</v>
      </c>
      <c r="G3061" s="10" t="s">
        <v>68</v>
      </c>
      <c r="H3061" s="10"/>
      <c r="I3061" s="10">
        <v>1300</v>
      </c>
      <c r="J3061" s="10" t="s">
        <v>51</v>
      </c>
      <c r="K3061" s="10"/>
      <c r="L3061" s="10" t="s">
        <v>18</v>
      </c>
      <c r="M3061" s="11">
        <v>1</v>
      </c>
      <c r="N3061" s="10">
        <v>1</v>
      </c>
      <c r="O3061" s="12" t="s">
        <v>10246</v>
      </c>
      <c r="P3061" s="11">
        <f ca="1">IFERROR(__xludf.DUMMYFUNCTION("COUNTA(SPLIT(Q3061,"" ""))"),158)</f>
        <v>158</v>
      </c>
      <c r="Q3061" s="11">
        <v>7</v>
      </c>
      <c r="R3061" s="11">
        <f ca="1">IFERROR(__xludf.DUMMYFUNCTION("COUNTA(SPLIT($Q3061,CHAR(10),FALSE))"),1)</f>
        <v>1</v>
      </c>
      <c r="S3061" s="2">
        <v>-1.5035054720000001</v>
      </c>
      <c r="T3061" s="2">
        <v>0.50682098099999995</v>
      </c>
      <c r="U3061" s="2">
        <v>57.68</v>
      </c>
      <c r="V3061" s="2">
        <v>10.86</v>
      </c>
      <c r="W3061" s="2">
        <v>11.82</v>
      </c>
      <c r="X3061" s="2">
        <v>11</v>
      </c>
      <c r="Y3061" s="2">
        <v>9.73</v>
      </c>
      <c r="Z3061" s="2">
        <v>0.29615999999999998</v>
      </c>
      <c r="AA3061" s="2">
        <v>0.30574000000000001</v>
      </c>
      <c r="AB3061" s="2">
        <v>7.8415462070000004</v>
      </c>
    </row>
    <row r="3062" spans="1:28" x14ac:dyDescent="0.2">
      <c r="A3062" s="17">
        <v>5369</v>
      </c>
      <c r="B3062" s="5" t="s">
        <v>685</v>
      </c>
      <c r="C3062" s="5" t="s">
        <v>10247</v>
      </c>
      <c r="D3062" s="5" t="s">
        <v>9794</v>
      </c>
      <c r="E3062" s="5" t="s">
        <v>9795</v>
      </c>
      <c r="F3062" s="10">
        <v>1881</v>
      </c>
      <c r="G3062" s="10" t="s">
        <v>68</v>
      </c>
      <c r="H3062" s="10"/>
      <c r="I3062" s="10">
        <v>1100</v>
      </c>
      <c r="J3062" s="10" t="s">
        <v>17</v>
      </c>
      <c r="K3062" s="10"/>
      <c r="L3062" s="10" t="s">
        <v>18</v>
      </c>
      <c r="M3062" s="11">
        <v>1</v>
      </c>
      <c r="N3062" s="10">
        <v>1</v>
      </c>
      <c r="O3062" s="12" t="s">
        <v>10248</v>
      </c>
      <c r="P3062" s="11">
        <f ca="1">IFERROR(__xludf.DUMMYFUNCTION("COUNTA(SPLIT(Q3062,"" ""))"),153)</f>
        <v>153</v>
      </c>
      <c r="Q3062" s="11">
        <v>6</v>
      </c>
      <c r="R3062" s="11">
        <f ca="1">IFERROR(__xludf.DUMMYFUNCTION("COUNTA(SPLIT($Q3062,CHAR(10),FALSE))"),1)</f>
        <v>1</v>
      </c>
      <c r="S3062" s="2">
        <v>-1.7328284380000001</v>
      </c>
      <c r="T3062" s="2">
        <v>0.45942193199999998</v>
      </c>
      <c r="U3062" s="2">
        <v>59.38</v>
      </c>
      <c r="V3062" s="2">
        <v>11.35</v>
      </c>
      <c r="W3062" s="2">
        <v>11.37</v>
      </c>
      <c r="X3062" s="2">
        <v>12</v>
      </c>
      <c r="Y3062" s="2">
        <v>7.58</v>
      </c>
      <c r="Z3062" s="2">
        <v>0.12526000000000001</v>
      </c>
      <c r="AA3062" s="2">
        <v>0.14379</v>
      </c>
      <c r="AB3062" s="2">
        <v>16.012353409999999</v>
      </c>
    </row>
    <row r="3063" spans="1:28" x14ac:dyDescent="0.2">
      <c r="A3063" s="17">
        <v>5370</v>
      </c>
      <c r="B3063" s="5" t="s">
        <v>685</v>
      </c>
      <c r="C3063" s="5" t="s">
        <v>10249</v>
      </c>
      <c r="D3063" s="5" t="s">
        <v>9794</v>
      </c>
      <c r="E3063" s="5" t="s">
        <v>9795</v>
      </c>
      <c r="F3063" s="10">
        <v>1881</v>
      </c>
      <c r="G3063" s="10" t="s">
        <v>68</v>
      </c>
      <c r="H3063" s="10"/>
      <c r="I3063" s="10">
        <v>1300</v>
      </c>
      <c r="J3063" s="10" t="s">
        <v>51</v>
      </c>
      <c r="K3063" s="10"/>
      <c r="L3063" s="10" t="s">
        <v>18</v>
      </c>
      <c r="M3063" s="11">
        <v>1</v>
      </c>
      <c r="N3063" s="10">
        <v>1</v>
      </c>
      <c r="O3063" s="12" t="s">
        <v>10250</v>
      </c>
      <c r="P3063" s="11">
        <f ca="1">IFERROR(__xludf.DUMMYFUNCTION("COUNTA(SPLIT(Q3063,"" ""))"),164)</f>
        <v>164</v>
      </c>
      <c r="Q3063" s="11">
        <v>5</v>
      </c>
      <c r="R3063" s="11">
        <f ca="1">IFERROR(__xludf.DUMMYFUNCTION("COUNTA(SPLIT($Q3063,CHAR(10),FALSE))"),6)</f>
        <v>6</v>
      </c>
      <c r="S3063" s="2">
        <v>-2.793147802</v>
      </c>
      <c r="T3063" s="2">
        <v>0.51673771999999996</v>
      </c>
      <c r="U3063" s="2">
        <v>38.54</v>
      </c>
      <c r="V3063" s="2">
        <v>15.01</v>
      </c>
      <c r="W3063" s="2">
        <v>16.32</v>
      </c>
      <c r="X3063" s="2">
        <v>15</v>
      </c>
      <c r="Y3063" s="2">
        <v>9.56</v>
      </c>
      <c r="Z3063" s="2">
        <v>0.26315</v>
      </c>
      <c r="AA3063" s="2">
        <v>0.27009</v>
      </c>
      <c r="AB3063" s="2">
        <v>10.07161969</v>
      </c>
    </row>
    <row r="3064" spans="1:28" x14ac:dyDescent="0.2">
      <c r="A3064" s="17">
        <v>5371</v>
      </c>
      <c r="B3064" s="5" t="s">
        <v>685</v>
      </c>
      <c r="C3064" s="5" t="s">
        <v>10251</v>
      </c>
      <c r="D3064" s="5" t="s">
        <v>9794</v>
      </c>
      <c r="E3064" s="5" t="s">
        <v>9795</v>
      </c>
      <c r="F3064" s="10">
        <v>1881</v>
      </c>
      <c r="G3064" s="10" t="s">
        <v>68</v>
      </c>
      <c r="H3064" s="10"/>
      <c r="I3064" s="10">
        <v>1300</v>
      </c>
      <c r="J3064" s="10" t="s">
        <v>17</v>
      </c>
      <c r="K3064" s="10"/>
      <c r="L3064" s="10" t="s">
        <v>18</v>
      </c>
      <c r="M3064" s="11">
        <v>1</v>
      </c>
      <c r="N3064" s="10">
        <v>1</v>
      </c>
      <c r="O3064" s="12" t="s">
        <v>10252</v>
      </c>
      <c r="P3064" s="11">
        <f ca="1">IFERROR(__xludf.DUMMYFUNCTION("COUNTA(SPLIT(Q3064,"" ""))"),163)</f>
        <v>163</v>
      </c>
      <c r="Q3064" s="11">
        <v>7</v>
      </c>
      <c r="R3064" s="11">
        <f ca="1">IFERROR(__xludf.DUMMYFUNCTION("COUNTA(SPLIT($Q3064,CHAR(10),FALSE))"),1)</f>
        <v>1</v>
      </c>
      <c r="S3064" s="2">
        <v>-3.0883716680000002</v>
      </c>
      <c r="T3064" s="2">
        <v>0.55749686600000004</v>
      </c>
      <c r="U3064" s="2">
        <v>27.78</v>
      </c>
      <c r="V3064" s="2">
        <v>15.2</v>
      </c>
      <c r="W3064" s="2">
        <v>15.59</v>
      </c>
      <c r="X3064" s="2">
        <v>16</v>
      </c>
      <c r="Y3064" s="2">
        <v>10.77</v>
      </c>
      <c r="Z3064" s="2">
        <v>0.38061</v>
      </c>
      <c r="AA3064" s="2">
        <v>0.37891000000000002</v>
      </c>
      <c r="AB3064" s="2">
        <v>3.2517230000000001</v>
      </c>
    </row>
    <row r="3065" spans="1:28" x14ac:dyDescent="0.2">
      <c r="A3065" s="17">
        <v>5372</v>
      </c>
      <c r="B3065" s="5" t="s">
        <v>685</v>
      </c>
      <c r="C3065" s="5" t="s">
        <v>10253</v>
      </c>
      <c r="D3065" s="5" t="s">
        <v>9789</v>
      </c>
      <c r="E3065" s="5" t="s">
        <v>9790</v>
      </c>
      <c r="F3065" s="10">
        <v>1881</v>
      </c>
      <c r="G3065" s="10" t="s">
        <v>68</v>
      </c>
      <c r="H3065" s="10"/>
      <c r="I3065" s="10">
        <v>1100</v>
      </c>
      <c r="J3065" s="10" t="s">
        <v>17</v>
      </c>
      <c r="K3065" s="10"/>
      <c r="L3065" s="10" t="s">
        <v>18</v>
      </c>
      <c r="M3065" s="11">
        <v>1</v>
      </c>
      <c r="N3065" s="10">
        <v>1</v>
      </c>
      <c r="O3065" s="12" t="s">
        <v>10254</v>
      </c>
      <c r="P3065" s="11">
        <f ca="1">IFERROR(__xludf.DUMMYFUNCTION("COUNTA(SPLIT(Q3065,"" ""))"),147)</f>
        <v>147</v>
      </c>
      <c r="Q3065" s="11">
        <v>8</v>
      </c>
      <c r="R3065" s="11">
        <f ca="1">IFERROR(__xludf.DUMMYFUNCTION("COUNTA(SPLIT($Q3065,CHAR(10),FALSE))"),1)</f>
        <v>1</v>
      </c>
      <c r="S3065" s="2">
        <v>-2.844009673</v>
      </c>
      <c r="T3065" s="2">
        <v>0.54729165599999996</v>
      </c>
      <c r="U3065" s="2">
        <v>73.08</v>
      </c>
      <c r="V3065" s="2">
        <v>7.63</v>
      </c>
      <c r="W3065" s="2">
        <v>7.84</v>
      </c>
      <c r="X3065" s="2">
        <v>9</v>
      </c>
      <c r="Y3065" s="2">
        <v>9.17</v>
      </c>
      <c r="Z3065" s="2">
        <v>0.25453999999999999</v>
      </c>
      <c r="AA3065" s="2">
        <v>0.28560999999999998</v>
      </c>
      <c r="AB3065" s="2">
        <v>4.9277344310000002</v>
      </c>
    </row>
    <row r="3066" spans="1:28" x14ac:dyDescent="0.2">
      <c r="A3066" s="17">
        <v>5373</v>
      </c>
      <c r="B3066" s="5" t="s">
        <v>685</v>
      </c>
      <c r="C3066" s="5" t="s">
        <v>10255</v>
      </c>
      <c r="D3066" s="5" t="s">
        <v>9789</v>
      </c>
      <c r="E3066" s="5" t="s">
        <v>9790</v>
      </c>
      <c r="F3066" s="10">
        <v>1881</v>
      </c>
      <c r="G3066" s="10" t="s">
        <v>68</v>
      </c>
      <c r="H3066" s="10"/>
      <c r="I3066" s="10">
        <v>1100</v>
      </c>
      <c r="J3066" s="10" t="s">
        <v>51</v>
      </c>
      <c r="K3066" s="10"/>
      <c r="L3066" s="10" t="s">
        <v>18</v>
      </c>
      <c r="M3066" s="11">
        <v>1</v>
      </c>
      <c r="N3066" s="10">
        <v>1</v>
      </c>
      <c r="O3066" s="12" t="s">
        <v>10256</v>
      </c>
      <c r="P3066" s="11">
        <f ca="1">IFERROR(__xludf.DUMMYFUNCTION("COUNTA(SPLIT(Q3066,"" ""))"),179)</f>
        <v>179</v>
      </c>
      <c r="Q3066" s="11">
        <v>5</v>
      </c>
      <c r="R3066" s="11">
        <f ca="1">IFERROR(__xludf.DUMMYFUNCTION("COUNTA(SPLIT($Q3066,CHAR(10),FALSE))"),2)</f>
        <v>2</v>
      </c>
      <c r="S3066" s="2">
        <v>-2.476984216</v>
      </c>
      <c r="T3066" s="2">
        <v>0.54116208899999996</v>
      </c>
      <c r="U3066" s="2">
        <v>54.68</v>
      </c>
      <c r="V3066" s="2">
        <v>14.58</v>
      </c>
      <c r="W3066" s="2">
        <v>16.39</v>
      </c>
      <c r="X3066" s="2">
        <v>12</v>
      </c>
      <c r="Y3066" s="2">
        <v>7.88</v>
      </c>
      <c r="Z3066" s="2">
        <v>0.1736</v>
      </c>
      <c r="AA3066" s="2">
        <v>0.15833</v>
      </c>
      <c r="AB3066" s="2">
        <v>11.93675747</v>
      </c>
    </row>
    <row r="3067" spans="1:28" x14ac:dyDescent="0.2">
      <c r="A3067" s="17">
        <v>5375</v>
      </c>
      <c r="B3067" s="5" t="s">
        <v>685</v>
      </c>
      <c r="C3067" s="5" t="s">
        <v>10257</v>
      </c>
      <c r="D3067" s="5" t="s">
        <v>9789</v>
      </c>
      <c r="E3067" s="5" t="s">
        <v>9790</v>
      </c>
      <c r="F3067" s="10">
        <v>1881</v>
      </c>
      <c r="G3067" s="10" t="s">
        <v>68</v>
      </c>
      <c r="H3067" s="10"/>
      <c r="I3067" s="10">
        <v>1300</v>
      </c>
      <c r="J3067" s="10" t="s">
        <v>17</v>
      </c>
      <c r="K3067" s="10"/>
      <c r="L3067" s="10" t="s">
        <v>18</v>
      </c>
      <c r="M3067" s="11">
        <v>1</v>
      </c>
      <c r="N3067" s="10">
        <v>1</v>
      </c>
      <c r="O3067" s="12" t="s">
        <v>10258</v>
      </c>
      <c r="P3067" s="11">
        <f ca="1">IFERROR(__xludf.DUMMYFUNCTION("COUNTA(SPLIT(Q3067,"" ""))"),181)</f>
        <v>181</v>
      </c>
      <c r="Q3067" s="11">
        <v>8</v>
      </c>
      <c r="R3067" s="11">
        <f ca="1">IFERROR(__xludf.DUMMYFUNCTION("COUNTA(SPLIT($Q3067,CHAR(10),FALSE))"),1)</f>
        <v>1</v>
      </c>
      <c r="S3067" s="2">
        <v>-1.8020069970000001</v>
      </c>
      <c r="T3067" s="2">
        <v>0.47997704000000002</v>
      </c>
      <c r="U3067" s="2">
        <v>51.13</v>
      </c>
      <c r="V3067" s="2">
        <v>11.75</v>
      </c>
      <c r="W3067" s="2">
        <v>13.78</v>
      </c>
      <c r="X3067" s="2">
        <v>14</v>
      </c>
      <c r="Y3067" s="2">
        <v>8.07</v>
      </c>
      <c r="Z3067" s="2">
        <v>0.37719999999999998</v>
      </c>
      <c r="AA3067" s="2">
        <v>0.37053999999999998</v>
      </c>
      <c r="AB3067" s="2">
        <v>7.9507900070000002</v>
      </c>
    </row>
    <row r="3068" spans="1:28" x14ac:dyDescent="0.2">
      <c r="A3068" s="17">
        <v>5376</v>
      </c>
      <c r="B3068" s="5" t="s">
        <v>685</v>
      </c>
      <c r="C3068" s="5" t="s">
        <v>10259</v>
      </c>
      <c r="D3068" s="5" t="s">
        <v>9789</v>
      </c>
      <c r="E3068" s="5" t="s">
        <v>9790</v>
      </c>
      <c r="F3068" s="10">
        <v>1881</v>
      </c>
      <c r="G3068" s="10" t="s">
        <v>68</v>
      </c>
      <c r="H3068" s="10"/>
      <c r="I3068" s="10">
        <v>1300</v>
      </c>
      <c r="J3068" s="10" t="s">
        <v>17</v>
      </c>
      <c r="K3068" s="10"/>
      <c r="L3068" s="10" t="s">
        <v>18</v>
      </c>
      <c r="M3068" s="11">
        <v>1</v>
      </c>
      <c r="N3068" s="10">
        <v>1</v>
      </c>
      <c r="O3068" s="12" t="s">
        <v>10260</v>
      </c>
      <c r="P3068" s="11">
        <f ca="1">IFERROR(__xludf.DUMMYFUNCTION("COUNTA(SPLIT(Q3068,"" ""))"),175)</f>
        <v>175</v>
      </c>
      <c r="Q3068" s="11">
        <v>5</v>
      </c>
      <c r="R3068" s="11">
        <f ca="1">IFERROR(__xludf.DUMMYFUNCTION("COUNTA(SPLIT($Q3068,CHAR(10),FALSE))"),1)</f>
        <v>1</v>
      </c>
      <c r="S3068" s="2">
        <v>-2.4507817090000001</v>
      </c>
      <c r="T3068" s="2">
        <v>0.52339396599999999</v>
      </c>
      <c r="U3068" s="2">
        <v>59.79</v>
      </c>
      <c r="V3068" s="2">
        <v>12.25</v>
      </c>
      <c r="W3068" s="2">
        <v>13.29</v>
      </c>
      <c r="X3068" s="2">
        <v>12</v>
      </c>
      <c r="Y3068" s="2">
        <v>8.2200000000000006</v>
      </c>
      <c r="Z3068" s="2">
        <v>0.18579999999999999</v>
      </c>
      <c r="AA3068" s="2">
        <v>0.19286</v>
      </c>
      <c r="AB3068" s="2">
        <v>9.8213937639999997</v>
      </c>
    </row>
    <row r="3069" spans="1:28" x14ac:dyDescent="0.2">
      <c r="A3069" s="17">
        <v>5377</v>
      </c>
      <c r="B3069" s="5" t="s">
        <v>685</v>
      </c>
      <c r="C3069" s="5" t="s">
        <v>10261</v>
      </c>
      <c r="D3069" s="5" t="s">
        <v>9789</v>
      </c>
      <c r="E3069" s="5" t="s">
        <v>9790</v>
      </c>
      <c r="F3069" s="10">
        <v>1881</v>
      </c>
      <c r="G3069" s="10" t="s">
        <v>68</v>
      </c>
      <c r="H3069" s="10"/>
      <c r="I3069" s="10">
        <v>1300</v>
      </c>
      <c r="J3069" s="10" t="s">
        <v>17</v>
      </c>
      <c r="K3069" s="10"/>
      <c r="L3069" s="10" t="s">
        <v>18</v>
      </c>
      <c r="M3069" s="11">
        <v>1</v>
      </c>
      <c r="N3069" s="10">
        <v>1</v>
      </c>
      <c r="O3069" s="12" t="s">
        <v>10262</v>
      </c>
      <c r="P3069" s="11">
        <f ca="1">IFERROR(__xludf.DUMMYFUNCTION("COUNTA(SPLIT(Q3069,"" ""))"),174)</f>
        <v>174</v>
      </c>
      <c r="Q3069" s="11">
        <v>7</v>
      </c>
      <c r="R3069" s="11">
        <f ca="1">IFERROR(__xludf.DUMMYFUNCTION("COUNTA(SPLIT($Q3069,CHAR(10),FALSE))"),1)</f>
        <v>1</v>
      </c>
      <c r="S3069" s="2">
        <v>-1.2616519960000001</v>
      </c>
      <c r="T3069" s="2">
        <v>0.46101862700000001</v>
      </c>
      <c r="U3069" s="2">
        <v>61.2</v>
      </c>
      <c r="V3069" s="2">
        <v>11</v>
      </c>
      <c r="W3069" s="2">
        <v>12.54</v>
      </c>
      <c r="X3069" s="2">
        <v>11</v>
      </c>
      <c r="Y3069" s="2">
        <v>8.2799999999999994</v>
      </c>
      <c r="Z3069" s="2">
        <v>0.22239999999999999</v>
      </c>
      <c r="AA3069" s="2">
        <v>0.21334</v>
      </c>
      <c r="AB3069" s="2">
        <v>7.5176267059999997</v>
      </c>
    </row>
    <row r="3070" spans="1:28" x14ac:dyDescent="0.2">
      <c r="A3070" s="17">
        <v>5379</v>
      </c>
      <c r="B3070" s="5" t="s">
        <v>685</v>
      </c>
      <c r="C3070" s="5" t="s">
        <v>10263</v>
      </c>
      <c r="D3070" s="5" t="s">
        <v>9789</v>
      </c>
      <c r="E3070" s="5" t="s">
        <v>9790</v>
      </c>
      <c r="F3070" s="10">
        <v>1881</v>
      </c>
      <c r="G3070" s="10" t="s">
        <v>68</v>
      </c>
      <c r="H3070" s="10"/>
      <c r="I3070" s="10">
        <v>1300</v>
      </c>
      <c r="J3070" s="10" t="s">
        <v>17</v>
      </c>
      <c r="K3070" s="10"/>
      <c r="L3070" s="10" t="s">
        <v>18</v>
      </c>
      <c r="M3070" s="11">
        <v>1</v>
      </c>
      <c r="N3070" s="10">
        <v>1</v>
      </c>
      <c r="O3070" s="12" t="s">
        <v>10264</v>
      </c>
      <c r="P3070" s="11">
        <f ca="1">IFERROR(__xludf.DUMMYFUNCTION("COUNTA(SPLIT(Q3070,"" ""))"),161)</f>
        <v>161</v>
      </c>
      <c r="Q3070" s="11">
        <v>6</v>
      </c>
      <c r="R3070" s="11">
        <f ca="1">IFERROR(__xludf.DUMMYFUNCTION("COUNTA(SPLIT($Q3070,CHAR(10),FALSE))"),1)</f>
        <v>1</v>
      </c>
      <c r="S3070" s="2">
        <v>-2.1943834849999999</v>
      </c>
      <c r="T3070" s="2">
        <v>0.51047163600000001</v>
      </c>
      <c r="U3070" s="2">
        <v>49.28</v>
      </c>
      <c r="V3070" s="2">
        <v>13.05</v>
      </c>
      <c r="W3070" s="2">
        <v>13.73</v>
      </c>
      <c r="X3070" s="2">
        <v>14</v>
      </c>
      <c r="Y3070" s="2">
        <v>8.7899999999999991</v>
      </c>
      <c r="Z3070" s="2">
        <v>0.17224</v>
      </c>
      <c r="AA3070" s="2">
        <v>0.19858000000000001</v>
      </c>
      <c r="AB3070" s="2">
        <v>10.96281641</v>
      </c>
    </row>
    <row r="3071" spans="1:28" x14ac:dyDescent="0.2">
      <c r="A3071" s="17">
        <v>5380</v>
      </c>
      <c r="B3071" s="5" t="s">
        <v>9797</v>
      </c>
      <c r="C3071" s="5" t="s">
        <v>10265</v>
      </c>
      <c r="D3071" s="5" t="s">
        <v>10266</v>
      </c>
      <c r="E3071" s="5" t="s">
        <v>10267</v>
      </c>
      <c r="F3071" s="10">
        <v>1880</v>
      </c>
      <c r="G3071" s="10" t="s">
        <v>16</v>
      </c>
      <c r="H3071" s="10"/>
      <c r="I3071" s="10">
        <v>700</v>
      </c>
      <c r="J3071" s="10" t="s">
        <v>17</v>
      </c>
      <c r="K3071" s="10"/>
      <c r="L3071" s="10" t="s">
        <v>18</v>
      </c>
      <c r="M3071" s="11">
        <v>1</v>
      </c>
      <c r="N3071" s="10">
        <v>1</v>
      </c>
      <c r="O3071" s="12" t="s">
        <v>10268</v>
      </c>
      <c r="P3071" s="11">
        <f ca="1">IFERROR(__xludf.DUMMYFUNCTION("COUNTA(SPLIT(Q3071,"" ""))"),190)</f>
        <v>190</v>
      </c>
      <c r="Q3071" s="11">
        <v>11</v>
      </c>
      <c r="R3071" s="11">
        <f ca="1">IFERROR(__xludf.DUMMYFUNCTION("COUNTA(SPLIT($Q3071,CHAR(10),FALSE))"),3)</f>
        <v>3</v>
      </c>
      <c r="S3071" s="2">
        <v>-8.0094899999999997E-2</v>
      </c>
      <c r="T3071" s="2">
        <v>0.49417014999999997</v>
      </c>
      <c r="U3071" s="2">
        <v>92.18</v>
      </c>
      <c r="V3071" s="2">
        <v>4.74</v>
      </c>
      <c r="W3071" s="2">
        <v>4.3600000000000003</v>
      </c>
      <c r="X3071" s="2">
        <v>6</v>
      </c>
      <c r="Y3071" s="2">
        <v>5.74</v>
      </c>
      <c r="Z3071" s="2">
        <v>-2.418E-2</v>
      </c>
      <c r="AA3071" s="2">
        <v>-3.4259999999999999E-2</v>
      </c>
      <c r="AB3071" s="2">
        <v>24.429405289999998</v>
      </c>
    </row>
    <row r="3072" spans="1:28" x14ac:dyDescent="0.2">
      <c r="A3072" s="17">
        <v>5381</v>
      </c>
      <c r="B3072" s="5" t="s">
        <v>9797</v>
      </c>
      <c r="C3072" s="5" t="s">
        <v>10269</v>
      </c>
      <c r="D3072" s="5" t="s">
        <v>10270</v>
      </c>
      <c r="E3072" s="5" t="s">
        <v>10271</v>
      </c>
      <c r="F3072" s="10">
        <v>1880</v>
      </c>
      <c r="G3072" s="10" t="s">
        <v>68</v>
      </c>
      <c r="H3072" s="10"/>
      <c r="I3072" s="10">
        <v>900</v>
      </c>
      <c r="J3072" s="10" t="s">
        <v>17</v>
      </c>
      <c r="K3072" s="10"/>
      <c r="L3072" s="10" t="s">
        <v>18</v>
      </c>
      <c r="M3072" s="11">
        <v>1</v>
      </c>
      <c r="N3072" s="10">
        <v>1</v>
      </c>
      <c r="O3072" s="12" t="s">
        <v>10272</v>
      </c>
      <c r="P3072" s="11">
        <f ca="1">IFERROR(__xludf.DUMMYFUNCTION("COUNTA(SPLIT(Q3072,"" ""))"),181)</f>
        <v>181</v>
      </c>
      <c r="Q3072" s="11">
        <v>10</v>
      </c>
      <c r="R3072" s="11">
        <f ca="1">IFERROR(__xludf.DUMMYFUNCTION("COUNTA(SPLIT($Q3072,CHAR(10),FALSE))"),4)</f>
        <v>4</v>
      </c>
      <c r="S3072" s="2">
        <v>-1.1537934590000001</v>
      </c>
      <c r="T3072" s="2">
        <v>0.48740383599999998</v>
      </c>
      <c r="U3072" s="2">
        <v>66.87</v>
      </c>
      <c r="V3072" s="2">
        <v>8.5299999999999994</v>
      </c>
      <c r="W3072" s="2">
        <v>9.14</v>
      </c>
      <c r="X3072" s="2">
        <v>11</v>
      </c>
      <c r="Y3072" s="2">
        <v>8.14</v>
      </c>
      <c r="Z3072" s="2">
        <v>0.14366999999999999</v>
      </c>
      <c r="AA3072" s="2">
        <v>0.13507</v>
      </c>
      <c r="AB3072" s="2">
        <v>17.372152910000001</v>
      </c>
    </row>
    <row r="3073" spans="1:28" x14ac:dyDescent="0.2">
      <c r="A3073" s="17">
        <v>5382</v>
      </c>
      <c r="B3073" s="5" t="s">
        <v>10273</v>
      </c>
      <c r="C3073" s="5" t="s">
        <v>10274</v>
      </c>
      <c r="D3073" s="5" t="s">
        <v>10266</v>
      </c>
      <c r="E3073" s="5" t="s">
        <v>10275</v>
      </c>
      <c r="F3073" s="10">
        <v>1880</v>
      </c>
      <c r="G3073" s="10" t="s">
        <v>16</v>
      </c>
      <c r="H3073" s="10"/>
      <c r="I3073" s="10">
        <v>900</v>
      </c>
      <c r="J3073" s="10" t="s">
        <v>17</v>
      </c>
      <c r="K3073" s="10"/>
      <c r="L3073" s="10" t="s">
        <v>18</v>
      </c>
      <c r="M3073" s="11">
        <v>1</v>
      </c>
      <c r="N3073" s="10">
        <v>1</v>
      </c>
      <c r="O3073" s="12" t="s">
        <v>10276</v>
      </c>
      <c r="P3073" s="11">
        <f ca="1">IFERROR(__xludf.DUMMYFUNCTION("COUNTA(SPLIT(Q3073,"" ""))"),167)</f>
        <v>167</v>
      </c>
      <c r="Q3073" s="11">
        <v>8</v>
      </c>
      <c r="R3073" s="11">
        <f ca="1">IFERROR(__xludf.DUMMYFUNCTION("COUNTA(SPLIT($Q3073,CHAR(10),FALSE))"),2)</f>
        <v>2</v>
      </c>
      <c r="S3073" s="2">
        <v>2.4668263999999999E-2</v>
      </c>
      <c r="T3073" s="2">
        <v>0.48657924899999999</v>
      </c>
      <c r="U3073" s="2">
        <v>86.09</v>
      </c>
      <c r="V3073" s="2">
        <v>5.52</v>
      </c>
      <c r="W3073" s="2">
        <v>5.61</v>
      </c>
      <c r="X3073" s="2">
        <v>7</v>
      </c>
      <c r="Y3073" s="2">
        <v>5.5</v>
      </c>
      <c r="Z3073" s="2">
        <v>9.7099999999999999E-3</v>
      </c>
      <c r="AA3073" s="2">
        <v>2.776E-2</v>
      </c>
      <c r="AB3073" s="2">
        <v>19.290885469999999</v>
      </c>
    </row>
    <row r="3074" spans="1:28" x14ac:dyDescent="0.2">
      <c r="A3074" s="17">
        <v>5383</v>
      </c>
      <c r="B3074" s="5" t="s">
        <v>9916</v>
      </c>
      <c r="C3074" s="5" t="s">
        <v>10277</v>
      </c>
      <c r="D3074" s="5" t="s">
        <v>10266</v>
      </c>
      <c r="E3074" s="5" t="s">
        <v>10278</v>
      </c>
      <c r="F3074" s="10">
        <v>1880</v>
      </c>
      <c r="G3074" s="10" t="s">
        <v>16</v>
      </c>
      <c r="H3074" s="10"/>
      <c r="I3074" s="10">
        <v>900</v>
      </c>
      <c r="J3074" s="10" t="s">
        <v>178</v>
      </c>
      <c r="K3074" s="10"/>
      <c r="L3074" s="10" t="s">
        <v>18</v>
      </c>
      <c r="M3074" s="11">
        <v>1</v>
      </c>
      <c r="N3074" s="10">
        <v>1</v>
      </c>
      <c r="O3074" s="12" t="s">
        <v>10279</v>
      </c>
      <c r="P3074" s="11">
        <f ca="1">IFERROR(__xludf.DUMMYFUNCTION("COUNTA(SPLIT(Q3074,"" ""))"),155)</f>
        <v>155</v>
      </c>
      <c r="Q3074" s="11">
        <v>10</v>
      </c>
      <c r="R3074" s="11">
        <f ca="1">IFERROR(__xludf.DUMMYFUNCTION("COUNTA(SPLIT($Q3074,CHAR(10),FALSE))"),4)</f>
        <v>4</v>
      </c>
      <c r="S3074" s="2">
        <v>0.58858191800000004</v>
      </c>
      <c r="T3074" s="2">
        <v>0.55042723400000004</v>
      </c>
      <c r="U3074" s="2">
        <v>86.98</v>
      </c>
      <c r="V3074" s="2">
        <v>5.13</v>
      </c>
      <c r="W3074" s="2">
        <v>4.82</v>
      </c>
      <c r="X3074" s="2">
        <v>7</v>
      </c>
      <c r="Y3074" s="2">
        <v>5.91</v>
      </c>
      <c r="Z3074" s="2">
        <v>-3.499E-2</v>
      </c>
      <c r="AA3074" s="2">
        <v>-2.0760000000000001E-2</v>
      </c>
      <c r="AB3074" s="2">
        <v>19.977222650000002</v>
      </c>
    </row>
    <row r="3075" spans="1:28" x14ac:dyDescent="0.2">
      <c r="A3075" s="17">
        <v>5384</v>
      </c>
      <c r="B3075" s="5" t="s">
        <v>10280</v>
      </c>
      <c r="C3075" s="5" t="s">
        <v>10281</v>
      </c>
      <c r="D3075" s="5" t="s">
        <v>9905</v>
      </c>
      <c r="E3075" s="5" t="s">
        <v>10282</v>
      </c>
      <c r="F3075" s="10">
        <v>1880</v>
      </c>
      <c r="G3075" s="10" t="s">
        <v>68</v>
      </c>
      <c r="H3075" s="10"/>
      <c r="I3075" s="10">
        <v>1100</v>
      </c>
      <c r="J3075" s="10" t="s">
        <v>17</v>
      </c>
      <c r="K3075" s="10"/>
      <c r="L3075" s="10" t="s">
        <v>30</v>
      </c>
      <c r="M3075" s="11">
        <v>3</v>
      </c>
      <c r="N3075" s="10">
        <v>2</v>
      </c>
      <c r="O3075" s="12" t="s">
        <v>10283</v>
      </c>
      <c r="P3075" s="11">
        <f ca="1">IFERROR(__xludf.DUMMYFUNCTION("COUNTA(SPLIT(Q3075,"" ""))"),197)</f>
        <v>197</v>
      </c>
      <c r="Q3075" s="11">
        <v>8</v>
      </c>
      <c r="R3075" s="11">
        <f ca="1">IFERROR(__xludf.DUMMYFUNCTION("COUNTA(SPLIT($Q3075,CHAR(10),FALSE))"),2)</f>
        <v>2</v>
      </c>
      <c r="S3075" s="2">
        <v>-1.697271948</v>
      </c>
      <c r="T3075" s="2">
        <v>0.52953087200000004</v>
      </c>
      <c r="U3075" s="2">
        <v>61.7</v>
      </c>
      <c r="V3075" s="2">
        <v>10.83</v>
      </c>
      <c r="W3075" s="2">
        <v>10.81</v>
      </c>
      <c r="X3075" s="2">
        <v>12</v>
      </c>
      <c r="Y3075" s="2">
        <v>8.1199999999999992</v>
      </c>
      <c r="Z3075" s="2">
        <v>0.22691</v>
      </c>
      <c r="AA3075" s="2">
        <v>0.22248000000000001</v>
      </c>
      <c r="AB3075" s="2">
        <v>14.32689368</v>
      </c>
    </row>
    <row r="3076" spans="1:28" x14ac:dyDescent="0.2">
      <c r="A3076" s="17">
        <v>5386</v>
      </c>
      <c r="B3076" s="5" t="s">
        <v>9941</v>
      </c>
      <c r="C3076" s="5" t="s">
        <v>10284</v>
      </c>
      <c r="D3076" s="5" t="s">
        <v>10270</v>
      </c>
      <c r="E3076" s="5" t="s">
        <v>10285</v>
      </c>
      <c r="F3076" s="10">
        <v>1880</v>
      </c>
      <c r="G3076" s="10" t="s">
        <v>68</v>
      </c>
      <c r="H3076" s="10"/>
      <c r="I3076" s="10">
        <v>900</v>
      </c>
      <c r="J3076" s="10" t="s">
        <v>51</v>
      </c>
      <c r="K3076" s="10"/>
      <c r="L3076" s="10" t="s">
        <v>18</v>
      </c>
      <c r="M3076" s="11">
        <v>1</v>
      </c>
      <c r="N3076" s="10">
        <v>1</v>
      </c>
      <c r="O3076" s="12" t="s">
        <v>10286</v>
      </c>
      <c r="P3076" s="11">
        <f ca="1">IFERROR(__xludf.DUMMYFUNCTION("COUNTA(SPLIT(Q3076,"" ""))"),162)</f>
        <v>162</v>
      </c>
      <c r="Q3076" s="11">
        <v>10</v>
      </c>
      <c r="R3076" s="11">
        <f ca="1">IFERROR(__xludf.DUMMYFUNCTION("COUNTA(SPLIT($Q3076,CHAR(10),FALSE))"),4)</f>
        <v>4</v>
      </c>
      <c r="S3076" s="2">
        <v>0.813990926</v>
      </c>
      <c r="T3076" s="2">
        <v>0.533605149</v>
      </c>
      <c r="U3076" s="2">
        <v>83.95</v>
      </c>
      <c r="V3076" s="2">
        <v>5.65</v>
      </c>
      <c r="W3076" s="2">
        <v>6.24</v>
      </c>
      <c r="X3076" s="2">
        <v>6</v>
      </c>
      <c r="Y3076" s="2">
        <v>5.89</v>
      </c>
      <c r="Z3076" s="2">
        <v>-6.0499999999999998E-3</v>
      </c>
      <c r="AA3076" s="2">
        <v>8.3899999999999999E-3</v>
      </c>
      <c r="AB3076" s="2">
        <v>26.59689315</v>
      </c>
    </row>
    <row r="3077" spans="1:28" x14ac:dyDescent="0.2">
      <c r="A3077" s="17">
        <v>5387</v>
      </c>
      <c r="B3077" s="5" t="s">
        <v>10287</v>
      </c>
      <c r="C3077" s="5" t="s">
        <v>10288</v>
      </c>
      <c r="D3077" s="5"/>
      <c r="E3077" s="5" t="s">
        <v>10289</v>
      </c>
      <c r="F3077" s="10">
        <v>1880</v>
      </c>
      <c r="G3077" s="10" t="s">
        <v>16</v>
      </c>
      <c r="H3077" s="10"/>
      <c r="I3077" s="10">
        <v>1300</v>
      </c>
      <c r="J3077" s="10" t="s">
        <v>17</v>
      </c>
      <c r="K3077" s="10"/>
      <c r="L3077" s="10" t="s">
        <v>18</v>
      </c>
      <c r="M3077" s="11">
        <v>1</v>
      </c>
      <c r="N3077" s="10">
        <v>1</v>
      </c>
      <c r="O3077" s="12" t="s">
        <v>10290</v>
      </c>
      <c r="P3077" s="11">
        <f ca="1">IFERROR(__xludf.DUMMYFUNCTION("COUNTA(SPLIT(Q3077,"" ""))"),171)</f>
        <v>171</v>
      </c>
      <c r="Q3077" s="11">
        <v>6</v>
      </c>
      <c r="R3077" s="11">
        <f ca="1">IFERROR(__xludf.DUMMYFUNCTION("COUNTA(SPLIT($Q3077,CHAR(10),FALSE))"),1)</f>
        <v>1</v>
      </c>
      <c r="S3077" s="2">
        <v>-1.4952465619999999</v>
      </c>
      <c r="T3077" s="2">
        <v>0.44183808200000002</v>
      </c>
      <c r="U3077" s="2">
        <v>62.65</v>
      </c>
      <c r="V3077" s="2">
        <v>11.68</v>
      </c>
      <c r="W3077" s="2">
        <v>12.19</v>
      </c>
      <c r="X3077" s="2">
        <v>11</v>
      </c>
      <c r="Y3077" s="2">
        <v>7.17</v>
      </c>
      <c r="Z3077" s="2">
        <v>0.12021</v>
      </c>
      <c r="AA3077" s="2">
        <v>0.13346</v>
      </c>
      <c r="AB3077" s="2">
        <v>19.1899786</v>
      </c>
    </row>
    <row r="3078" spans="1:28" x14ac:dyDescent="0.2">
      <c r="A3078" s="17">
        <v>5388</v>
      </c>
      <c r="B3078" s="5" t="s">
        <v>10291</v>
      </c>
      <c r="C3078" s="5" t="s">
        <v>10292</v>
      </c>
      <c r="D3078" s="5" t="s">
        <v>8836</v>
      </c>
      <c r="E3078" s="5" t="s">
        <v>10293</v>
      </c>
      <c r="F3078" s="10">
        <v>1880</v>
      </c>
      <c r="G3078" s="10" t="s">
        <v>68</v>
      </c>
      <c r="H3078" s="10"/>
      <c r="I3078" s="10">
        <v>1300</v>
      </c>
      <c r="J3078" s="10" t="s">
        <v>51</v>
      </c>
      <c r="K3078" s="10"/>
      <c r="L3078" s="10" t="s">
        <v>18</v>
      </c>
      <c r="M3078" s="11">
        <v>1</v>
      </c>
      <c r="N3078" s="10">
        <v>1</v>
      </c>
      <c r="O3078" s="12" t="s">
        <v>10294</v>
      </c>
      <c r="P3078" s="11">
        <f ca="1">IFERROR(__xludf.DUMMYFUNCTION("COUNTA(SPLIT(Q3078,"" ""))"),164)</f>
        <v>164</v>
      </c>
      <c r="Q3078" s="11">
        <v>7</v>
      </c>
      <c r="R3078" s="11">
        <f ca="1">IFERROR(__xludf.DUMMYFUNCTION("COUNTA(SPLIT($Q3078,CHAR(10),FALSE))"),1)</f>
        <v>1</v>
      </c>
      <c r="S3078" s="2">
        <v>-2.6246544140000001</v>
      </c>
      <c r="T3078" s="2">
        <v>0.52581872900000004</v>
      </c>
      <c r="U3078" s="2">
        <v>48.73</v>
      </c>
      <c r="V3078" s="2">
        <v>12.35</v>
      </c>
      <c r="W3078" s="2">
        <v>13.22</v>
      </c>
      <c r="X3078" s="2">
        <v>14</v>
      </c>
      <c r="Y3078" s="2">
        <v>9.85</v>
      </c>
      <c r="Z3078" s="2">
        <v>0.26640000000000003</v>
      </c>
      <c r="AA3078" s="2">
        <v>0.27927000000000002</v>
      </c>
      <c r="AB3078" s="2">
        <v>7.0912649610000003</v>
      </c>
    </row>
    <row r="3079" spans="1:28" x14ac:dyDescent="0.2">
      <c r="A3079" s="17">
        <v>5395</v>
      </c>
      <c r="B3079" s="5" t="s">
        <v>9990</v>
      </c>
      <c r="C3079" s="5" t="s">
        <v>10295</v>
      </c>
      <c r="D3079" s="5" t="s">
        <v>10266</v>
      </c>
      <c r="E3079" s="5" t="s">
        <v>10296</v>
      </c>
      <c r="F3079" s="10">
        <v>1880</v>
      </c>
      <c r="G3079" s="10" t="s">
        <v>16</v>
      </c>
      <c r="H3079" s="10"/>
      <c r="I3079" s="10">
        <v>900</v>
      </c>
      <c r="J3079" s="10" t="s">
        <v>17</v>
      </c>
      <c r="K3079" s="10"/>
      <c r="L3079" s="10" t="s">
        <v>18</v>
      </c>
      <c r="M3079" s="11">
        <v>1</v>
      </c>
      <c r="N3079" s="10">
        <v>1</v>
      </c>
      <c r="O3079" s="12" t="s">
        <v>10297</v>
      </c>
      <c r="P3079" s="11">
        <f ca="1">IFERROR(__xludf.DUMMYFUNCTION("COUNTA(SPLIT(Q3079,"" ""))"),174)</f>
        <v>174</v>
      </c>
      <c r="Q3079" s="11">
        <v>11</v>
      </c>
      <c r="R3079" s="11">
        <f ca="1">IFERROR(__xludf.DUMMYFUNCTION("COUNTA(SPLIT($Q3079,CHAR(10),FALSE))"),5)</f>
        <v>5</v>
      </c>
      <c r="S3079" s="2">
        <v>0.79607763399999998</v>
      </c>
      <c r="T3079" s="2">
        <v>0.53864467800000004</v>
      </c>
      <c r="U3079" s="2">
        <v>90.6</v>
      </c>
      <c r="V3079" s="2">
        <v>4.6399999999999997</v>
      </c>
      <c r="W3079" s="2">
        <v>4.6100000000000003</v>
      </c>
      <c r="X3079" s="2">
        <v>6</v>
      </c>
      <c r="Y3079" s="2">
        <v>5.59</v>
      </c>
      <c r="Z3079" s="2">
        <v>-2.4899999999999999E-2</v>
      </c>
      <c r="AA3079" s="2">
        <v>-2.4899999999999999E-2</v>
      </c>
      <c r="AB3079" s="2">
        <v>24.112180030000001</v>
      </c>
    </row>
    <row r="3080" spans="1:28" x14ac:dyDescent="0.2">
      <c r="A3080" s="17">
        <v>5396</v>
      </c>
      <c r="B3080" s="5" t="s">
        <v>10298</v>
      </c>
      <c r="C3080" s="5" t="s">
        <v>10299</v>
      </c>
      <c r="D3080" s="5" t="s">
        <v>6640</v>
      </c>
      <c r="E3080" s="5" t="s">
        <v>6624</v>
      </c>
      <c r="F3080" s="10">
        <v>1880</v>
      </c>
      <c r="G3080" s="10" t="s">
        <v>16</v>
      </c>
      <c r="H3080" s="10"/>
      <c r="I3080" s="10">
        <v>1300</v>
      </c>
      <c r="J3080" s="10" t="s">
        <v>17</v>
      </c>
      <c r="K3080" s="10"/>
      <c r="L3080" s="10" t="s">
        <v>18</v>
      </c>
      <c r="M3080" s="11">
        <v>1</v>
      </c>
      <c r="N3080" s="10">
        <v>1</v>
      </c>
      <c r="O3080" s="12" t="s">
        <v>10300</v>
      </c>
      <c r="P3080" s="11">
        <f ca="1">IFERROR(__xludf.DUMMYFUNCTION("COUNTA(SPLIT(Q3080,"" ""))"),187)</f>
        <v>187</v>
      </c>
      <c r="Q3080" s="11">
        <v>6</v>
      </c>
      <c r="R3080" s="11">
        <f ca="1">IFERROR(__xludf.DUMMYFUNCTION("COUNTA(SPLIT($Q3080,CHAR(10),FALSE))"),2)</f>
        <v>2</v>
      </c>
      <c r="S3080" s="2">
        <v>-2.247699737</v>
      </c>
      <c r="T3080" s="2">
        <v>0.46805098299999998</v>
      </c>
      <c r="U3080" s="2">
        <v>58.03</v>
      </c>
      <c r="V3080" s="2">
        <v>12.95</v>
      </c>
      <c r="W3080" s="2">
        <v>14.9</v>
      </c>
      <c r="X3080" s="2">
        <v>13</v>
      </c>
      <c r="Y3080" s="2">
        <v>8.3800000000000008</v>
      </c>
      <c r="Z3080" s="2">
        <v>0.15190999999999999</v>
      </c>
      <c r="AA3080" s="2">
        <v>0.13857</v>
      </c>
      <c r="AB3080" s="2">
        <v>9.3956214340000006</v>
      </c>
    </row>
    <row r="3081" spans="1:28" x14ac:dyDescent="0.2">
      <c r="A3081" s="17">
        <v>5397</v>
      </c>
      <c r="B3081" s="5" t="s">
        <v>10301</v>
      </c>
      <c r="C3081" s="5" t="s">
        <v>10302</v>
      </c>
      <c r="D3081" s="5"/>
      <c r="E3081" s="5" t="s">
        <v>10303</v>
      </c>
      <c r="F3081" s="10">
        <v>1880</v>
      </c>
      <c r="G3081" s="10" t="s">
        <v>16</v>
      </c>
      <c r="H3081" s="10"/>
      <c r="I3081" s="10">
        <v>500</v>
      </c>
      <c r="J3081" s="10" t="s">
        <v>17</v>
      </c>
      <c r="K3081" s="10"/>
      <c r="L3081" s="10" t="s">
        <v>18</v>
      </c>
      <c r="M3081" s="11">
        <v>1</v>
      </c>
      <c r="N3081" s="10">
        <v>1</v>
      </c>
      <c r="O3081" s="12" t="s">
        <v>10304</v>
      </c>
      <c r="P3081" s="11">
        <f ca="1">IFERROR(__xludf.DUMMYFUNCTION("COUNTA(SPLIT(Q3081,"" ""))"),176)</f>
        <v>176</v>
      </c>
      <c r="Q3081" s="11">
        <v>13</v>
      </c>
      <c r="R3081" s="11">
        <f ca="1">IFERROR(__xludf.DUMMYFUNCTION("COUNTA(SPLIT($Q3081,CHAR(10),FALSE))"),1)</f>
        <v>1</v>
      </c>
      <c r="S3081" s="2">
        <v>-0.483464856</v>
      </c>
      <c r="T3081" s="2">
        <v>0.43898383800000002</v>
      </c>
      <c r="U3081" s="2">
        <v>82.99</v>
      </c>
      <c r="V3081" s="2">
        <v>5.39</v>
      </c>
      <c r="W3081" s="2">
        <v>5.67</v>
      </c>
      <c r="X3081" s="2">
        <v>8</v>
      </c>
      <c r="Y3081" s="2">
        <v>5.88</v>
      </c>
      <c r="Z3081" s="2">
        <v>0.11063000000000001</v>
      </c>
      <c r="AA3081" s="2">
        <v>0.12193</v>
      </c>
      <c r="AB3081" s="2">
        <v>24.54195223</v>
      </c>
    </row>
    <row r="3082" spans="1:28" x14ac:dyDescent="0.2">
      <c r="A3082" s="17">
        <v>5398</v>
      </c>
      <c r="B3082" s="5" t="s">
        <v>10305</v>
      </c>
      <c r="C3082" s="5" t="s">
        <v>10306</v>
      </c>
      <c r="D3082" s="5" t="s">
        <v>10266</v>
      </c>
      <c r="E3082" s="5" t="s">
        <v>10307</v>
      </c>
      <c r="F3082" s="10">
        <v>1880</v>
      </c>
      <c r="G3082" s="10" t="s">
        <v>16</v>
      </c>
      <c r="H3082" s="10"/>
      <c r="I3082" s="10">
        <v>900</v>
      </c>
      <c r="J3082" s="10" t="s">
        <v>51</v>
      </c>
      <c r="K3082" s="10"/>
      <c r="L3082" s="10" t="s">
        <v>18</v>
      </c>
      <c r="M3082" s="11">
        <v>1</v>
      </c>
      <c r="N3082" s="10">
        <v>1</v>
      </c>
      <c r="O3082" s="12" t="s">
        <v>10308</v>
      </c>
      <c r="P3082" s="11">
        <f ca="1">IFERROR(__xludf.DUMMYFUNCTION("COUNTA(SPLIT(Q3082,"" ""))"),163)</f>
        <v>163</v>
      </c>
      <c r="Q3082" s="11">
        <v>6</v>
      </c>
      <c r="R3082" s="11">
        <f ca="1">IFERROR(__xludf.DUMMYFUNCTION("COUNTA(SPLIT($Q3082,CHAR(10),FALSE))"),3)</f>
        <v>3</v>
      </c>
      <c r="S3082" s="2">
        <v>0.82396320300000003</v>
      </c>
      <c r="T3082" s="2">
        <v>0.48968481000000003</v>
      </c>
      <c r="U3082" s="2">
        <v>76.69</v>
      </c>
      <c r="V3082" s="2">
        <v>9.52</v>
      </c>
      <c r="W3082" s="2">
        <v>10.83</v>
      </c>
      <c r="X3082" s="2">
        <v>0</v>
      </c>
      <c r="Y3082" s="2">
        <v>6.25</v>
      </c>
      <c r="Z3082" s="2">
        <v>8.992E-2</v>
      </c>
      <c r="AA3082" s="2">
        <v>9.1550000000000006E-2</v>
      </c>
      <c r="AB3082" s="2">
        <v>14.62141323</v>
      </c>
    </row>
    <row r="3083" spans="1:28" x14ac:dyDescent="0.2">
      <c r="A3083" s="17">
        <v>5400</v>
      </c>
      <c r="B3083" s="5" t="s">
        <v>10309</v>
      </c>
      <c r="C3083" s="5" t="s">
        <v>10310</v>
      </c>
      <c r="D3083" s="5" t="s">
        <v>10270</v>
      </c>
      <c r="E3083" s="5" t="s">
        <v>10311</v>
      </c>
      <c r="F3083" s="10">
        <v>1880</v>
      </c>
      <c r="G3083" s="10" t="s">
        <v>16</v>
      </c>
      <c r="H3083" s="10"/>
      <c r="I3083" s="10">
        <v>1100</v>
      </c>
      <c r="J3083" s="10" t="s">
        <v>17</v>
      </c>
      <c r="K3083" s="10"/>
      <c r="L3083" s="10" t="s">
        <v>18</v>
      </c>
      <c r="M3083" s="11">
        <v>1</v>
      </c>
      <c r="N3083" s="10">
        <v>1</v>
      </c>
      <c r="O3083" s="12" t="s">
        <v>10312</v>
      </c>
      <c r="P3083" s="11">
        <f ca="1">IFERROR(__xludf.DUMMYFUNCTION("COUNTA(SPLIT(Q3083,"" ""))"),155)</f>
        <v>155</v>
      </c>
      <c r="Q3083" s="11">
        <v>5</v>
      </c>
      <c r="R3083" s="11">
        <f ca="1">IFERROR(__xludf.DUMMYFUNCTION("COUNTA(SPLIT($Q3083,CHAR(10),FALSE))"),1)</f>
        <v>1</v>
      </c>
      <c r="S3083" s="2">
        <v>-0.483542796</v>
      </c>
      <c r="T3083" s="2">
        <v>0.529245097</v>
      </c>
      <c r="U3083" s="2">
        <v>71.67</v>
      </c>
      <c r="V3083" s="2">
        <v>10.96</v>
      </c>
      <c r="W3083" s="2">
        <v>13.46</v>
      </c>
      <c r="X3083" s="2">
        <v>6</v>
      </c>
      <c r="Y3083" s="2">
        <v>6.8</v>
      </c>
      <c r="Z3083" s="2">
        <v>1.3480000000000001E-2</v>
      </c>
      <c r="AA3083" s="2">
        <v>4.2020000000000002E-2</v>
      </c>
      <c r="AB3083" s="2">
        <v>18.054103250000001</v>
      </c>
    </row>
    <row r="3084" spans="1:28" x14ac:dyDescent="0.2">
      <c r="A3084" s="17">
        <v>5401</v>
      </c>
      <c r="B3084" s="5" t="s">
        <v>10126</v>
      </c>
      <c r="C3084" s="5" t="s">
        <v>10313</v>
      </c>
      <c r="D3084" s="5" t="s">
        <v>10270</v>
      </c>
      <c r="E3084" s="5" t="s">
        <v>10314</v>
      </c>
      <c r="F3084" s="10">
        <v>1880</v>
      </c>
      <c r="G3084" s="10" t="s">
        <v>16</v>
      </c>
      <c r="H3084" s="10"/>
      <c r="I3084" s="10">
        <v>700</v>
      </c>
      <c r="J3084" s="10" t="s">
        <v>51</v>
      </c>
      <c r="K3084" s="10"/>
      <c r="L3084" s="10" t="s">
        <v>18</v>
      </c>
      <c r="M3084" s="11">
        <v>1</v>
      </c>
      <c r="N3084" s="10">
        <v>1</v>
      </c>
      <c r="O3084" s="12" t="s">
        <v>10315</v>
      </c>
      <c r="P3084" s="11">
        <f ca="1">IFERROR(__xludf.DUMMYFUNCTION("COUNTA(SPLIT(Q3084,"" ""))"),194)</f>
        <v>194</v>
      </c>
      <c r="Q3084" s="11">
        <v>13</v>
      </c>
      <c r="R3084" s="11">
        <f ca="1">IFERROR(__xludf.DUMMYFUNCTION("COUNTA(SPLIT($Q3084,CHAR(10),FALSE))"),3)</f>
        <v>3</v>
      </c>
      <c r="S3084" s="2">
        <v>0.85361264299999995</v>
      </c>
      <c r="T3084" s="2">
        <v>0.53209718500000003</v>
      </c>
      <c r="U3084" s="2">
        <v>91.39</v>
      </c>
      <c r="V3084" s="2">
        <v>4.26</v>
      </c>
      <c r="W3084" s="2">
        <v>3.14</v>
      </c>
      <c r="X3084" s="2">
        <v>0</v>
      </c>
      <c r="Y3084" s="2">
        <v>5.67</v>
      </c>
      <c r="Z3084" s="2">
        <v>-9.3299999999999994E-2</v>
      </c>
      <c r="AA3084" s="2">
        <v>-9.7369999999999998E-2</v>
      </c>
      <c r="AB3084" s="2">
        <v>27.327359479999998</v>
      </c>
    </row>
    <row r="3085" spans="1:28" x14ac:dyDescent="0.2">
      <c r="A3085" s="17">
        <v>5402</v>
      </c>
      <c r="B3085" s="5" t="s">
        <v>10316</v>
      </c>
      <c r="C3085" s="5" t="s">
        <v>10317</v>
      </c>
      <c r="D3085" s="5" t="s">
        <v>9905</v>
      </c>
      <c r="E3085" s="5" t="s">
        <v>10318</v>
      </c>
      <c r="F3085" s="10">
        <v>1880</v>
      </c>
      <c r="G3085" s="10" t="s">
        <v>68</v>
      </c>
      <c r="H3085" s="10"/>
      <c r="I3085" s="10">
        <v>1100</v>
      </c>
      <c r="J3085" s="10" t="s">
        <v>17</v>
      </c>
      <c r="K3085" s="10"/>
      <c r="L3085" s="10" t="s">
        <v>18</v>
      </c>
      <c r="M3085" s="11">
        <v>1</v>
      </c>
      <c r="N3085" s="10">
        <v>1</v>
      </c>
      <c r="O3085" s="12" t="s">
        <v>10319</v>
      </c>
      <c r="P3085" s="11">
        <f ca="1">IFERROR(__xludf.DUMMYFUNCTION("COUNTA(SPLIT(Q3085,"" ""))"),196)</f>
        <v>196</v>
      </c>
      <c r="Q3085" s="11">
        <v>8</v>
      </c>
      <c r="R3085" s="11">
        <f ca="1">IFERROR(__xludf.DUMMYFUNCTION("COUNTA(SPLIT($Q3085,CHAR(10),FALSE))"),2)</f>
        <v>2</v>
      </c>
      <c r="S3085" s="2">
        <v>-1.4127050720000001</v>
      </c>
      <c r="T3085" s="2">
        <v>0.45461797300000001</v>
      </c>
      <c r="U3085" s="2">
        <v>52.25</v>
      </c>
      <c r="V3085" s="2">
        <v>12.12</v>
      </c>
      <c r="W3085" s="2">
        <v>12.4</v>
      </c>
      <c r="X3085" s="2">
        <v>13</v>
      </c>
      <c r="Y3085" s="2">
        <v>7.34</v>
      </c>
      <c r="Z3085" s="2">
        <v>0.17721999999999999</v>
      </c>
      <c r="AA3085" s="2">
        <v>0.16625000000000001</v>
      </c>
      <c r="AB3085" s="2">
        <v>19.244314630000002</v>
      </c>
    </row>
    <row r="3086" spans="1:28" x14ac:dyDescent="0.2">
      <c r="A3086" s="17">
        <v>5403</v>
      </c>
      <c r="B3086" s="5" t="s">
        <v>10320</v>
      </c>
      <c r="C3086" s="5" t="s">
        <v>10321</v>
      </c>
      <c r="D3086" s="5"/>
      <c r="E3086" s="5" t="s">
        <v>10322</v>
      </c>
      <c r="F3086" s="10">
        <v>1880</v>
      </c>
      <c r="G3086" s="10" t="s">
        <v>16</v>
      </c>
      <c r="H3086" s="10"/>
      <c r="I3086" s="10">
        <v>900</v>
      </c>
      <c r="J3086" s="10" t="s">
        <v>17</v>
      </c>
      <c r="K3086" s="10"/>
      <c r="L3086" s="10" t="s">
        <v>22</v>
      </c>
      <c r="M3086" s="11">
        <v>2</v>
      </c>
      <c r="N3086" s="10">
        <v>1.5</v>
      </c>
      <c r="O3086" s="12" t="s">
        <v>10323</v>
      </c>
      <c r="P3086" s="11">
        <f ca="1">IFERROR(__xludf.DUMMYFUNCTION("COUNTA(SPLIT(Q3086,"" ""))"),178)</f>
        <v>178</v>
      </c>
      <c r="Q3086" s="11">
        <v>8</v>
      </c>
      <c r="R3086" s="11">
        <f ca="1">IFERROR(__xludf.DUMMYFUNCTION("COUNTA(SPLIT($Q3086,CHAR(10),FALSE))"),2)</f>
        <v>2</v>
      </c>
      <c r="S3086" s="2">
        <v>-1.686487447</v>
      </c>
      <c r="T3086" s="2">
        <v>0.484611825</v>
      </c>
      <c r="U3086" s="2">
        <v>64.08</v>
      </c>
      <c r="V3086" s="2">
        <v>9.8800000000000008</v>
      </c>
      <c r="W3086" s="2">
        <v>10.32</v>
      </c>
      <c r="X3086" s="2">
        <v>12</v>
      </c>
      <c r="Y3086" s="2">
        <v>7.22</v>
      </c>
      <c r="Z3086" s="2">
        <v>0.15268000000000001</v>
      </c>
      <c r="AA3086" s="2">
        <v>0.14784</v>
      </c>
      <c r="AB3086" s="2">
        <v>20.430722469999999</v>
      </c>
    </row>
    <row r="3087" spans="1:28" x14ac:dyDescent="0.2">
      <c r="A3087" s="17">
        <v>5404</v>
      </c>
      <c r="B3087" s="5" t="s">
        <v>10324</v>
      </c>
      <c r="C3087" s="5" t="s">
        <v>10325</v>
      </c>
      <c r="D3087" s="5" t="s">
        <v>10270</v>
      </c>
      <c r="E3087" s="5" t="s">
        <v>10326</v>
      </c>
      <c r="F3087" s="10">
        <v>1880</v>
      </c>
      <c r="G3087" s="10" t="s">
        <v>16</v>
      </c>
      <c r="H3087" s="10"/>
      <c r="I3087" s="10">
        <v>700</v>
      </c>
      <c r="J3087" s="10" t="s">
        <v>17</v>
      </c>
      <c r="K3087" s="10"/>
      <c r="L3087" s="10" t="s">
        <v>22</v>
      </c>
      <c r="M3087" s="11">
        <v>2</v>
      </c>
      <c r="N3087" s="10">
        <v>1.5</v>
      </c>
      <c r="O3087" s="12" t="s">
        <v>10327</v>
      </c>
      <c r="P3087" s="11">
        <f ca="1">IFERROR(__xludf.DUMMYFUNCTION("COUNTA(SPLIT(Q3087,"" ""))"),172)</f>
        <v>172</v>
      </c>
      <c r="Q3087" s="11">
        <v>11</v>
      </c>
      <c r="R3087" s="11">
        <f ca="1">IFERROR(__xludf.DUMMYFUNCTION("COUNTA(SPLIT($Q3087,CHAR(10),FALSE))"),2)</f>
        <v>2</v>
      </c>
      <c r="S3087" s="2">
        <v>0.39847092899999997</v>
      </c>
      <c r="T3087" s="2">
        <v>0.478329583</v>
      </c>
      <c r="U3087" s="2">
        <v>88.18</v>
      </c>
      <c r="V3087" s="2">
        <v>4.87</v>
      </c>
      <c r="W3087" s="2">
        <v>5.17</v>
      </c>
      <c r="X3087" s="2">
        <v>6</v>
      </c>
      <c r="Y3087" s="2">
        <v>1.24</v>
      </c>
      <c r="Z3087" s="2">
        <v>-2.5409999999999999E-2</v>
      </c>
      <c r="AA3087" s="2">
        <v>-1.374E-2</v>
      </c>
      <c r="AB3087" s="2">
        <v>29.565630160000001</v>
      </c>
    </row>
    <row r="3088" spans="1:28" x14ac:dyDescent="0.2">
      <c r="A3088" s="17">
        <v>5405</v>
      </c>
      <c r="B3088" s="5" t="s">
        <v>10328</v>
      </c>
      <c r="C3088" s="5" t="s">
        <v>10329</v>
      </c>
      <c r="D3088" s="5" t="s">
        <v>10270</v>
      </c>
      <c r="E3088" s="5" t="s">
        <v>10330</v>
      </c>
      <c r="F3088" s="10">
        <v>1880</v>
      </c>
      <c r="G3088" s="10" t="s">
        <v>16</v>
      </c>
      <c r="H3088" s="10"/>
      <c r="I3088" s="10">
        <v>700</v>
      </c>
      <c r="J3088" s="10" t="s">
        <v>17</v>
      </c>
      <c r="K3088" s="10"/>
      <c r="L3088" s="10" t="s">
        <v>18</v>
      </c>
      <c r="M3088" s="11">
        <v>1</v>
      </c>
      <c r="N3088" s="10">
        <v>1</v>
      </c>
      <c r="O3088" s="12" t="s">
        <v>10331</v>
      </c>
      <c r="P3088" s="11">
        <f ca="1">IFERROR(__xludf.DUMMYFUNCTION("COUNTA(SPLIT(Q3088,"" ""))"),184)</f>
        <v>184</v>
      </c>
      <c r="Q3088" s="11">
        <v>12</v>
      </c>
      <c r="R3088" s="11">
        <f ca="1">IFERROR(__xludf.DUMMYFUNCTION("COUNTA(SPLIT($Q3088,CHAR(10),FALSE))"),4)</f>
        <v>4</v>
      </c>
      <c r="S3088" s="2">
        <v>0.62896983100000003</v>
      </c>
      <c r="T3088" s="2">
        <v>0.54983222499999995</v>
      </c>
      <c r="U3088" s="2">
        <v>91.04</v>
      </c>
      <c r="V3088" s="2">
        <v>4.43</v>
      </c>
      <c r="W3088" s="2">
        <v>3.88</v>
      </c>
      <c r="X3088" s="2">
        <v>6</v>
      </c>
      <c r="Y3088" s="2">
        <v>5.42</v>
      </c>
      <c r="Z3088" s="2">
        <v>2.6280000000000001E-2</v>
      </c>
      <c r="AA3088" s="2">
        <v>3.9609999999999999E-2</v>
      </c>
      <c r="AB3088" s="2">
        <v>22.542287049999999</v>
      </c>
    </row>
    <row r="3089" spans="1:28" x14ac:dyDescent="0.2">
      <c r="A3089" s="17">
        <v>5406</v>
      </c>
      <c r="B3089" s="5" t="s">
        <v>10332</v>
      </c>
      <c r="C3089" s="5" t="s">
        <v>10333</v>
      </c>
      <c r="D3089" s="5" t="s">
        <v>10266</v>
      </c>
      <c r="E3089" s="5" t="s">
        <v>10334</v>
      </c>
      <c r="F3089" s="10">
        <v>1880</v>
      </c>
      <c r="G3089" s="10" t="s">
        <v>16</v>
      </c>
      <c r="H3089" s="10"/>
      <c r="I3089" s="10">
        <v>1100</v>
      </c>
      <c r="J3089" s="10" t="s">
        <v>17</v>
      </c>
      <c r="K3089" s="10"/>
      <c r="L3089" s="10" t="s">
        <v>22</v>
      </c>
      <c r="M3089" s="11">
        <v>2</v>
      </c>
      <c r="N3089" s="10">
        <v>1.5</v>
      </c>
      <c r="O3089" s="12" t="s">
        <v>10335</v>
      </c>
      <c r="P3089" s="11">
        <f ca="1">IFERROR(__xludf.DUMMYFUNCTION("COUNTA(SPLIT(Q3089,"" ""))"),152)</f>
        <v>152</v>
      </c>
      <c r="Q3089" s="11">
        <v>8</v>
      </c>
      <c r="R3089" s="11">
        <f ca="1">IFERROR(__xludf.DUMMYFUNCTION("COUNTA(SPLIT($Q3089,CHAR(10),FALSE))"),1)</f>
        <v>1</v>
      </c>
      <c r="S3089" s="2">
        <v>-0.95959606200000003</v>
      </c>
      <c r="T3089" s="2">
        <v>0.468118058</v>
      </c>
      <c r="U3089" s="2">
        <v>80.13</v>
      </c>
      <c r="V3089" s="2">
        <v>6.8</v>
      </c>
      <c r="W3089" s="2">
        <v>7.22</v>
      </c>
      <c r="X3089" s="2">
        <v>8</v>
      </c>
      <c r="Y3089" s="2">
        <v>7.28</v>
      </c>
      <c r="Z3089" s="2">
        <v>0.17435</v>
      </c>
      <c r="AA3089" s="2">
        <v>0.20335</v>
      </c>
      <c r="AB3089" s="2">
        <v>15.77753388</v>
      </c>
    </row>
    <row r="3090" spans="1:28" x14ac:dyDescent="0.2">
      <c r="A3090" s="17">
        <v>5407</v>
      </c>
      <c r="B3090" s="5" t="s">
        <v>10336</v>
      </c>
      <c r="C3090" s="5" t="s">
        <v>10337</v>
      </c>
      <c r="D3090" s="5" t="s">
        <v>10266</v>
      </c>
      <c r="E3090" s="5" t="s">
        <v>10338</v>
      </c>
      <c r="F3090" s="10">
        <v>1880</v>
      </c>
      <c r="G3090" s="10" t="s">
        <v>16</v>
      </c>
      <c r="H3090" s="10"/>
      <c r="I3090" s="10">
        <v>900</v>
      </c>
      <c r="J3090" s="10" t="s">
        <v>178</v>
      </c>
      <c r="K3090" s="10"/>
      <c r="L3090" s="10" t="s">
        <v>22</v>
      </c>
      <c r="M3090" s="11">
        <v>2</v>
      </c>
      <c r="N3090" s="10">
        <v>1.5</v>
      </c>
      <c r="O3090" s="12" t="s">
        <v>10339</v>
      </c>
      <c r="P3090" s="11">
        <f ca="1">IFERROR(__xludf.DUMMYFUNCTION("COUNTA(SPLIT(Q3090,"" ""))"),169)</f>
        <v>169</v>
      </c>
      <c r="Q3090" s="11">
        <v>12</v>
      </c>
      <c r="R3090" s="11">
        <f ca="1">IFERROR(__xludf.DUMMYFUNCTION("COUNTA(SPLIT($Q3090,CHAR(10),FALSE))"),6)</f>
        <v>6</v>
      </c>
      <c r="S3090" s="2">
        <v>-0.63595733899999995</v>
      </c>
      <c r="T3090" s="2">
        <v>0.45707383600000001</v>
      </c>
      <c r="U3090" s="2">
        <v>86.75</v>
      </c>
      <c r="V3090" s="2">
        <v>5.1100000000000003</v>
      </c>
      <c r="W3090" s="2">
        <v>5.27</v>
      </c>
      <c r="X3090" s="2">
        <v>8</v>
      </c>
      <c r="Y3090" s="2">
        <v>6.41</v>
      </c>
      <c r="Z3090" s="2">
        <v>4.3799999999999999E-2</v>
      </c>
      <c r="AA3090" s="2">
        <v>4.3799999999999999E-2</v>
      </c>
      <c r="AB3090" s="2">
        <v>15.65523511</v>
      </c>
    </row>
    <row r="3091" spans="1:28" x14ac:dyDescent="0.2">
      <c r="A3091" s="17">
        <v>5408</v>
      </c>
      <c r="B3091" s="5" t="s">
        <v>10193</v>
      </c>
      <c r="C3091" s="5" t="s">
        <v>10340</v>
      </c>
      <c r="D3091" s="5" t="s">
        <v>10270</v>
      </c>
      <c r="E3091" s="5" t="s">
        <v>10341</v>
      </c>
      <c r="F3091" s="10">
        <v>1880</v>
      </c>
      <c r="G3091" s="10" t="s">
        <v>68</v>
      </c>
      <c r="H3091" s="10"/>
      <c r="I3091" s="10">
        <v>700</v>
      </c>
      <c r="J3091" s="10" t="s">
        <v>877</v>
      </c>
      <c r="K3091" s="10"/>
      <c r="L3091" s="10" t="s">
        <v>22</v>
      </c>
      <c r="M3091" s="11">
        <v>2</v>
      </c>
      <c r="N3091" s="10">
        <v>1.5</v>
      </c>
      <c r="O3091" s="12" t="s">
        <v>10342</v>
      </c>
      <c r="P3091" s="11">
        <f ca="1">IFERROR(__xludf.DUMMYFUNCTION("COUNTA(SPLIT(Q3091,"" ""))"),194)</f>
        <v>194</v>
      </c>
      <c r="Q3091" s="11">
        <v>14</v>
      </c>
      <c r="R3091" s="11">
        <f ca="1">IFERROR(__xludf.DUMMYFUNCTION("COUNTA(SPLIT($Q3091,CHAR(10),FALSE))"),1)</f>
        <v>1</v>
      </c>
      <c r="S3091" s="2">
        <v>-0.238184595</v>
      </c>
      <c r="T3091" s="2">
        <v>0.51024767199999999</v>
      </c>
      <c r="U3091" s="2">
        <v>81.13</v>
      </c>
      <c r="V3091" s="2">
        <v>5.39</v>
      </c>
      <c r="W3091" s="2">
        <v>4.7</v>
      </c>
      <c r="X3091" s="2">
        <v>7</v>
      </c>
      <c r="Y3091" s="2">
        <v>6.2</v>
      </c>
      <c r="Z3091" s="2">
        <v>8.5750000000000007E-2</v>
      </c>
      <c r="AA3091" s="2">
        <v>7.3690000000000005E-2</v>
      </c>
      <c r="AB3091" s="2">
        <v>25.404454810000001</v>
      </c>
    </row>
    <row r="3092" spans="1:28" x14ac:dyDescent="0.2">
      <c r="A3092" s="17">
        <v>5409</v>
      </c>
      <c r="B3092" s="5" t="s">
        <v>6766</v>
      </c>
      <c r="C3092" s="5" t="s">
        <v>10343</v>
      </c>
      <c r="D3092" s="5"/>
      <c r="E3092" s="5" t="s">
        <v>10344</v>
      </c>
      <c r="F3092" s="10">
        <v>1879</v>
      </c>
      <c r="G3092" s="10" t="s">
        <v>68</v>
      </c>
      <c r="H3092" s="10"/>
      <c r="I3092" s="10">
        <v>1100</v>
      </c>
      <c r="J3092" s="10" t="s">
        <v>17</v>
      </c>
      <c r="K3092" s="10"/>
      <c r="L3092" s="10" t="s">
        <v>22</v>
      </c>
      <c r="M3092" s="11">
        <v>2</v>
      </c>
      <c r="N3092" s="10">
        <v>1.5</v>
      </c>
      <c r="O3092" s="12" t="s">
        <v>10345</v>
      </c>
      <c r="P3092" s="11">
        <f ca="1">IFERROR(__xludf.DUMMYFUNCTION("COUNTA(SPLIT(Q3092,"" ""))"),202)</f>
        <v>202</v>
      </c>
      <c r="Q3092" s="11">
        <v>7</v>
      </c>
      <c r="R3092" s="11">
        <f ca="1">IFERROR(__xludf.DUMMYFUNCTION("COUNTA(SPLIT($Q3092,CHAR(10),FALSE))"),1)</f>
        <v>1</v>
      </c>
      <c r="S3092" s="2">
        <v>-2.538234476</v>
      </c>
      <c r="T3092" s="2">
        <v>0.48191416100000001</v>
      </c>
      <c r="U3092" s="2">
        <v>53.97</v>
      </c>
      <c r="V3092" s="2">
        <v>12.04</v>
      </c>
      <c r="W3092" s="2">
        <v>13.02</v>
      </c>
      <c r="X3092" s="2">
        <v>13</v>
      </c>
      <c r="Y3092" s="2">
        <v>8.6300000000000008</v>
      </c>
      <c r="Z3092" s="2">
        <v>0.25433</v>
      </c>
      <c r="AA3092" s="2">
        <v>0.23333000000000001</v>
      </c>
      <c r="AB3092" s="2">
        <v>7.2149621499999999</v>
      </c>
    </row>
    <row r="3093" spans="1:28" x14ac:dyDescent="0.2">
      <c r="A3093" s="17">
        <v>5410</v>
      </c>
      <c r="B3093" s="5" t="s">
        <v>10346</v>
      </c>
      <c r="C3093" s="5" t="s">
        <v>10347</v>
      </c>
      <c r="D3093" s="5" t="s">
        <v>8836</v>
      </c>
      <c r="E3093" s="5" t="s">
        <v>10348</v>
      </c>
      <c r="F3093" s="10">
        <v>1879</v>
      </c>
      <c r="G3093" s="10" t="s">
        <v>68</v>
      </c>
      <c r="H3093" s="10"/>
      <c r="I3093" s="10">
        <v>1100</v>
      </c>
      <c r="J3093" s="10" t="s">
        <v>51</v>
      </c>
      <c r="K3093" s="10"/>
      <c r="L3093" s="10" t="s">
        <v>22</v>
      </c>
      <c r="M3093" s="11">
        <v>2</v>
      </c>
      <c r="N3093" s="10">
        <v>1.5</v>
      </c>
      <c r="O3093" s="12" t="s">
        <v>10349</v>
      </c>
      <c r="P3093" s="11">
        <f ca="1">IFERROR(__xludf.DUMMYFUNCTION("COUNTA(SPLIT(Q3093,"" ""))"),153)</f>
        <v>153</v>
      </c>
      <c r="Q3093" s="11">
        <v>7</v>
      </c>
      <c r="R3093" s="11">
        <f ca="1">IFERROR(__xludf.DUMMYFUNCTION("COUNTA(SPLIT($Q3093,CHAR(10),FALSE))"),1)</f>
        <v>1</v>
      </c>
      <c r="S3093" s="2">
        <v>-1.8965780160000001</v>
      </c>
      <c r="T3093" s="2">
        <v>0.48407199099999998</v>
      </c>
      <c r="U3093" s="2">
        <v>63.56</v>
      </c>
      <c r="V3093" s="2">
        <v>9.82</v>
      </c>
      <c r="W3093" s="2">
        <v>10.18</v>
      </c>
      <c r="X3093" s="2">
        <v>12</v>
      </c>
      <c r="Y3093" s="2">
        <v>8.44</v>
      </c>
      <c r="Z3093" s="2">
        <v>0.18265000000000001</v>
      </c>
      <c r="AA3093" s="2">
        <v>0.21051</v>
      </c>
      <c r="AB3093" s="2">
        <v>8.9372001720000007</v>
      </c>
    </row>
    <row r="3094" spans="1:28" x14ac:dyDescent="0.2">
      <c r="A3094" s="17">
        <v>5411</v>
      </c>
      <c r="B3094" s="5" t="s">
        <v>10350</v>
      </c>
      <c r="C3094" s="5" t="s">
        <v>10351</v>
      </c>
      <c r="D3094" s="5"/>
      <c r="E3094" s="5" t="s">
        <v>10352</v>
      </c>
      <c r="F3094" s="10">
        <v>1879</v>
      </c>
      <c r="G3094" s="10" t="s">
        <v>68</v>
      </c>
      <c r="H3094" s="10"/>
      <c r="I3094" s="10">
        <v>1300</v>
      </c>
      <c r="J3094" s="10" t="s">
        <v>17</v>
      </c>
      <c r="K3094" s="10"/>
      <c r="L3094" s="10" t="s">
        <v>22</v>
      </c>
      <c r="M3094" s="11">
        <v>2</v>
      </c>
      <c r="N3094" s="10">
        <v>1.5</v>
      </c>
      <c r="O3094" s="12" t="s">
        <v>10353</v>
      </c>
      <c r="P3094" s="11">
        <f ca="1">IFERROR(__xludf.DUMMYFUNCTION("COUNTA(SPLIT(Q3094,"" ""))"),195)</f>
        <v>195</v>
      </c>
      <c r="Q3094" s="11">
        <v>7</v>
      </c>
      <c r="R3094" s="11">
        <f ca="1">IFERROR(__xludf.DUMMYFUNCTION("COUNTA(SPLIT($Q3094,CHAR(10),FALSE))"),2)</f>
        <v>2</v>
      </c>
      <c r="S3094" s="2">
        <v>-2.4968330380000001</v>
      </c>
      <c r="T3094" s="2">
        <v>0.48836956100000001</v>
      </c>
      <c r="U3094" s="2">
        <v>55.88</v>
      </c>
      <c r="V3094" s="2">
        <v>12.46</v>
      </c>
      <c r="W3094" s="2">
        <v>14.13</v>
      </c>
      <c r="X3094" s="2">
        <v>11</v>
      </c>
      <c r="Y3094" s="2">
        <v>9.2799999999999994</v>
      </c>
      <c r="Z3094" s="2">
        <v>0.27865000000000001</v>
      </c>
      <c r="AA3094" s="2">
        <v>0.26044</v>
      </c>
      <c r="AB3094" s="2">
        <v>10.13771436</v>
      </c>
    </row>
    <row r="3095" spans="1:28" x14ac:dyDescent="0.2">
      <c r="A3095" s="17">
        <v>5412</v>
      </c>
      <c r="B3095" s="5" t="s">
        <v>10354</v>
      </c>
      <c r="C3095" s="5" t="s">
        <v>10355</v>
      </c>
      <c r="D3095" s="5"/>
      <c r="E3095" s="5" t="s">
        <v>10356</v>
      </c>
      <c r="F3095" s="10">
        <v>1879</v>
      </c>
      <c r="G3095" s="10" t="s">
        <v>16</v>
      </c>
      <c r="H3095" s="10"/>
      <c r="I3095" s="10">
        <v>1100</v>
      </c>
      <c r="J3095" s="10" t="s">
        <v>17</v>
      </c>
      <c r="K3095" s="10"/>
      <c r="L3095" s="10" t="s">
        <v>22</v>
      </c>
      <c r="M3095" s="11">
        <v>2</v>
      </c>
      <c r="N3095" s="10">
        <v>2</v>
      </c>
      <c r="O3095" s="12" t="s">
        <v>10357</v>
      </c>
      <c r="P3095" s="11">
        <f ca="1">IFERROR(__xludf.DUMMYFUNCTION("COUNTA(SPLIT(Q3095,"" ""))"),146)</f>
        <v>146</v>
      </c>
      <c r="Q3095" s="11">
        <v>7</v>
      </c>
      <c r="R3095" s="11">
        <f ca="1">IFERROR(__xludf.DUMMYFUNCTION("COUNTA(SPLIT($Q3095,CHAR(10),FALSE))"),1)</f>
        <v>1</v>
      </c>
      <c r="S3095" s="2">
        <v>-1.863075566</v>
      </c>
      <c r="T3095" s="2">
        <v>0.48612075500000002</v>
      </c>
      <c r="U3095" s="2">
        <v>73.3</v>
      </c>
      <c r="V3095" s="2">
        <v>8.25</v>
      </c>
      <c r="W3095" s="2">
        <v>8.93</v>
      </c>
      <c r="X3095" s="2">
        <v>10</v>
      </c>
      <c r="Y3095" s="2">
        <v>7.58</v>
      </c>
      <c r="Z3095" s="2">
        <v>6.4729999999999996E-2</v>
      </c>
      <c r="AA3095" s="2">
        <v>9.6159999999999995E-2</v>
      </c>
      <c r="AB3095" s="2">
        <v>11.49827876</v>
      </c>
    </row>
    <row r="3096" spans="1:28" x14ac:dyDescent="0.2">
      <c r="A3096" s="17">
        <v>5413</v>
      </c>
      <c r="B3096" s="5" t="s">
        <v>1115</v>
      </c>
      <c r="C3096" s="5" t="s">
        <v>10358</v>
      </c>
      <c r="D3096" s="5"/>
      <c r="E3096" s="5" t="s">
        <v>10359</v>
      </c>
      <c r="F3096" s="10">
        <v>1879</v>
      </c>
      <c r="G3096" s="10" t="s">
        <v>68</v>
      </c>
      <c r="H3096" s="10"/>
      <c r="I3096" s="10">
        <v>1300</v>
      </c>
      <c r="J3096" s="10" t="s">
        <v>17</v>
      </c>
      <c r="K3096" s="10"/>
      <c r="L3096" s="10" t="s">
        <v>18</v>
      </c>
      <c r="M3096" s="11">
        <v>1</v>
      </c>
      <c r="N3096" s="10">
        <v>1</v>
      </c>
      <c r="O3096" s="12" t="s">
        <v>10360</v>
      </c>
      <c r="P3096" s="11">
        <f ca="1">IFERROR(__xludf.DUMMYFUNCTION("COUNTA(SPLIT(Q3096,"" ""))"),176)</f>
        <v>176</v>
      </c>
      <c r="Q3096" s="11">
        <v>8</v>
      </c>
      <c r="R3096" s="11">
        <f ca="1">IFERROR(__xludf.DUMMYFUNCTION("COUNTA(SPLIT($Q3096,CHAR(10),FALSE))"),2)</f>
        <v>2</v>
      </c>
      <c r="S3096" s="2">
        <v>-1.8954435080000001</v>
      </c>
      <c r="T3096" s="2">
        <v>0.46412282700000002</v>
      </c>
      <c r="U3096" s="2">
        <v>58.2</v>
      </c>
      <c r="V3096" s="2">
        <v>10.64</v>
      </c>
      <c r="W3096" s="2">
        <v>11.2</v>
      </c>
      <c r="X3096" s="2">
        <v>12</v>
      </c>
      <c r="Y3096" s="2">
        <v>8.3000000000000007</v>
      </c>
      <c r="Z3096" s="2">
        <v>0.13064999999999999</v>
      </c>
      <c r="AA3096" s="2">
        <v>0.13722999999999999</v>
      </c>
      <c r="AB3096" s="2">
        <v>12.222443159999999</v>
      </c>
    </row>
    <row r="3097" spans="1:28" x14ac:dyDescent="0.2">
      <c r="A3097" s="17">
        <v>5414</v>
      </c>
      <c r="B3097" s="5" t="s">
        <v>8738</v>
      </c>
      <c r="C3097" s="5" t="s">
        <v>10361</v>
      </c>
      <c r="D3097" s="5"/>
      <c r="E3097" s="5" t="s">
        <v>10362</v>
      </c>
      <c r="F3097" s="10">
        <v>1879</v>
      </c>
      <c r="G3097" s="10" t="s">
        <v>68</v>
      </c>
      <c r="H3097" s="10"/>
      <c r="I3097" s="10">
        <v>1300</v>
      </c>
      <c r="J3097" s="10" t="s">
        <v>17</v>
      </c>
      <c r="K3097" s="10"/>
      <c r="L3097" s="10" t="s">
        <v>22</v>
      </c>
      <c r="M3097" s="11">
        <v>2</v>
      </c>
      <c r="N3097" s="10">
        <v>1.5</v>
      </c>
      <c r="O3097" s="12" t="s">
        <v>10363</v>
      </c>
      <c r="P3097" s="11">
        <f ca="1">IFERROR(__xludf.DUMMYFUNCTION("COUNTA(SPLIT(Q3097,"" ""))"),147)</f>
        <v>147</v>
      </c>
      <c r="Q3097" s="11">
        <v>6</v>
      </c>
      <c r="R3097" s="11">
        <f ca="1">IFERROR(__xludf.DUMMYFUNCTION("COUNTA(SPLIT($Q3097,CHAR(10),FALSE))"),1)</f>
        <v>1</v>
      </c>
      <c r="S3097" s="2">
        <v>-2.348893092</v>
      </c>
      <c r="T3097" s="2">
        <v>0.45776846999999998</v>
      </c>
      <c r="U3097" s="2">
        <v>51.33</v>
      </c>
      <c r="V3097" s="2">
        <v>12.19</v>
      </c>
      <c r="W3097" s="2">
        <v>12.7</v>
      </c>
      <c r="X3097" s="2">
        <v>14</v>
      </c>
      <c r="Y3097" s="2">
        <v>10.01</v>
      </c>
      <c r="Z3097" s="2">
        <v>0.22442999999999999</v>
      </c>
      <c r="AA3097" s="2">
        <v>0.25657999999999997</v>
      </c>
      <c r="AB3097" s="2">
        <v>10.43883834</v>
      </c>
    </row>
    <row r="3098" spans="1:28" x14ac:dyDescent="0.2">
      <c r="A3098" s="17">
        <v>5415</v>
      </c>
      <c r="B3098" s="5" t="s">
        <v>10364</v>
      </c>
      <c r="C3098" s="5" t="s">
        <v>10365</v>
      </c>
      <c r="D3098" s="5" t="s">
        <v>10366</v>
      </c>
      <c r="E3098" s="5" t="s">
        <v>10367</v>
      </c>
      <c r="F3098" s="10">
        <v>1878</v>
      </c>
      <c r="G3098" s="10" t="s">
        <v>16</v>
      </c>
      <c r="H3098" s="10"/>
      <c r="I3098" s="10">
        <v>700</v>
      </c>
      <c r="J3098" s="10" t="s">
        <v>17</v>
      </c>
      <c r="K3098" s="10"/>
      <c r="L3098" s="10" t="s">
        <v>18</v>
      </c>
      <c r="M3098" s="11">
        <v>1</v>
      </c>
      <c r="N3098" s="10">
        <v>1</v>
      </c>
      <c r="O3098" s="12" t="s">
        <v>10368</v>
      </c>
      <c r="P3098" s="11">
        <f ca="1">IFERROR(__xludf.DUMMYFUNCTION("COUNTA(SPLIT(Q3098,"" ""))"),164)</f>
        <v>164</v>
      </c>
      <c r="Q3098" s="11">
        <v>11</v>
      </c>
      <c r="R3098" s="11">
        <f ca="1">IFERROR(__xludf.DUMMYFUNCTION("COUNTA(SPLIT($Q3098,CHAR(10),FALSE))"),3)</f>
        <v>3</v>
      </c>
      <c r="S3098" s="2">
        <v>0.83130537299999996</v>
      </c>
      <c r="T3098" s="2">
        <v>0.57776348499999997</v>
      </c>
      <c r="U3098" s="2">
        <v>84.01</v>
      </c>
      <c r="V3098" s="2">
        <v>5.69</v>
      </c>
      <c r="W3098" s="2">
        <v>4.38</v>
      </c>
      <c r="X3098" s="2">
        <v>8</v>
      </c>
      <c r="Y3098" s="2">
        <v>5.69</v>
      </c>
      <c r="Z3098" s="2">
        <v>-1.566E-2</v>
      </c>
      <c r="AA3098" s="2">
        <v>-4.0099999999999997E-3</v>
      </c>
      <c r="AB3098" s="2">
        <v>24.93052514</v>
      </c>
    </row>
    <row r="3099" spans="1:28" x14ac:dyDescent="0.2">
      <c r="A3099" s="17">
        <v>5416</v>
      </c>
      <c r="B3099" s="5" t="s">
        <v>10369</v>
      </c>
      <c r="C3099" s="5" t="s">
        <v>10370</v>
      </c>
      <c r="D3099" s="5" t="s">
        <v>10371</v>
      </c>
      <c r="E3099" s="5" t="s">
        <v>10372</v>
      </c>
      <c r="F3099" s="10">
        <v>1878</v>
      </c>
      <c r="G3099" s="10" t="s">
        <v>16</v>
      </c>
      <c r="H3099" s="10"/>
      <c r="I3099" s="10">
        <v>900</v>
      </c>
      <c r="J3099" s="10" t="s">
        <v>877</v>
      </c>
      <c r="K3099" s="10"/>
      <c r="L3099" s="10" t="s">
        <v>18</v>
      </c>
      <c r="M3099" s="11">
        <v>1</v>
      </c>
      <c r="N3099" s="10">
        <v>1</v>
      </c>
      <c r="O3099" s="12" t="s">
        <v>10373</v>
      </c>
      <c r="P3099" s="11">
        <f ca="1">IFERROR(__xludf.DUMMYFUNCTION("COUNTA(SPLIT(Q3099,"" ""))"),139)</f>
        <v>139</v>
      </c>
      <c r="Q3099" s="11">
        <v>7</v>
      </c>
      <c r="R3099" s="11">
        <f ca="1">IFERROR(__xludf.DUMMYFUNCTION("COUNTA(SPLIT($Q3099,CHAR(10),FALSE))"),4)</f>
        <v>4</v>
      </c>
      <c r="S3099" s="2">
        <v>0.51430906399999998</v>
      </c>
      <c r="T3099" s="2">
        <v>0.50761904199999996</v>
      </c>
      <c r="U3099" s="2">
        <v>89.73</v>
      </c>
      <c r="V3099" s="2">
        <v>5.78</v>
      </c>
      <c r="W3099" s="2">
        <v>6.98</v>
      </c>
      <c r="X3099" s="2">
        <v>5</v>
      </c>
      <c r="Y3099" s="2">
        <v>5.75</v>
      </c>
      <c r="Z3099" s="2">
        <v>-5.5289999999999999E-2</v>
      </c>
      <c r="AA3099" s="2">
        <v>-2.9489999999999999E-2</v>
      </c>
      <c r="AB3099" s="2">
        <v>28.25648455</v>
      </c>
    </row>
    <row r="3100" spans="1:28" x14ac:dyDescent="0.2">
      <c r="A3100" s="17">
        <v>5418</v>
      </c>
      <c r="B3100" s="5" t="s">
        <v>10374</v>
      </c>
      <c r="C3100" s="5" t="s">
        <v>10375</v>
      </c>
      <c r="D3100" s="5" t="s">
        <v>10376</v>
      </c>
      <c r="E3100" s="5" t="s">
        <v>10377</v>
      </c>
      <c r="F3100" s="10">
        <v>1878</v>
      </c>
      <c r="G3100" s="10" t="s">
        <v>16</v>
      </c>
      <c r="H3100" s="10"/>
      <c r="I3100" s="10">
        <v>1100</v>
      </c>
      <c r="J3100" s="10" t="s">
        <v>17</v>
      </c>
      <c r="K3100" s="10"/>
      <c r="L3100" s="10" t="s">
        <v>18</v>
      </c>
      <c r="M3100" s="11">
        <v>1</v>
      </c>
      <c r="N3100" s="10">
        <v>1</v>
      </c>
      <c r="O3100" s="12" t="s">
        <v>10378</v>
      </c>
      <c r="P3100" s="11">
        <f ca="1">IFERROR(__xludf.DUMMYFUNCTION("COUNTA(SPLIT(Q3100,"" ""))"),179)</f>
        <v>179</v>
      </c>
      <c r="Q3100" s="11">
        <v>4</v>
      </c>
      <c r="R3100" s="11">
        <f ca="1">IFERROR(__xludf.DUMMYFUNCTION("COUNTA(SPLIT($Q3100,CHAR(10),FALSE))"),3)</f>
        <v>3</v>
      </c>
      <c r="S3100" s="2">
        <v>-1.2918937640000001</v>
      </c>
      <c r="T3100" s="2">
        <v>0.451136445</v>
      </c>
      <c r="U3100" s="2">
        <v>43.84</v>
      </c>
      <c r="V3100" s="2">
        <v>18.88</v>
      </c>
      <c r="W3100" s="2">
        <v>23.52</v>
      </c>
      <c r="X3100" s="2">
        <v>13</v>
      </c>
      <c r="Y3100" s="2">
        <v>8.65</v>
      </c>
      <c r="Z3100" s="2">
        <v>0.22484999999999999</v>
      </c>
      <c r="AA3100" s="2">
        <v>0.21601999999999999</v>
      </c>
      <c r="AB3100" s="2">
        <v>9.0030928269999997</v>
      </c>
    </row>
    <row r="3101" spans="1:28" x14ac:dyDescent="0.2">
      <c r="A3101" s="17">
        <v>5419</v>
      </c>
      <c r="B3101" s="5" t="s">
        <v>10374</v>
      </c>
      <c r="C3101" s="5" t="s">
        <v>10379</v>
      </c>
      <c r="D3101" s="5" t="s">
        <v>10380</v>
      </c>
      <c r="E3101" s="5" t="s">
        <v>10381</v>
      </c>
      <c r="F3101" s="10">
        <v>1878</v>
      </c>
      <c r="G3101" s="10" t="s">
        <v>68</v>
      </c>
      <c r="H3101" s="10"/>
      <c r="I3101" s="10">
        <v>1300</v>
      </c>
      <c r="J3101" s="10" t="s">
        <v>178</v>
      </c>
      <c r="K3101" s="10"/>
      <c r="L3101" s="10" t="s">
        <v>18</v>
      </c>
      <c r="M3101" s="11">
        <v>1</v>
      </c>
      <c r="N3101" s="10">
        <v>1</v>
      </c>
      <c r="O3101" s="12" t="s">
        <v>10382</v>
      </c>
      <c r="P3101" s="11">
        <f ca="1">IFERROR(__xludf.DUMMYFUNCTION("COUNTA(SPLIT(Q3101,"" ""))"),167)</f>
        <v>167</v>
      </c>
      <c r="Q3101" s="11">
        <v>5</v>
      </c>
      <c r="R3101" s="11">
        <f ca="1">IFERROR(__xludf.DUMMYFUNCTION("COUNTA(SPLIT($Q3101,CHAR(10),FALSE))"),2)</f>
        <v>2</v>
      </c>
      <c r="S3101" s="2">
        <v>-2.1932626059999998</v>
      </c>
      <c r="T3101" s="2">
        <v>0.49628250200000001</v>
      </c>
      <c r="U3101" s="2">
        <v>61.69</v>
      </c>
      <c r="V3101" s="2">
        <v>13.25</v>
      </c>
      <c r="W3101" s="2">
        <v>15.83</v>
      </c>
      <c r="X3101" s="2">
        <v>10</v>
      </c>
      <c r="Y3101" s="2">
        <v>8.27</v>
      </c>
      <c r="Z3101" s="2">
        <v>0.17504</v>
      </c>
      <c r="AA3101" s="2">
        <v>0.19381999999999999</v>
      </c>
      <c r="AB3101" s="2">
        <v>5.612215527</v>
      </c>
    </row>
    <row r="3102" spans="1:28" x14ac:dyDescent="0.2">
      <c r="A3102" s="17">
        <v>5420</v>
      </c>
      <c r="B3102" s="5" t="s">
        <v>10383</v>
      </c>
      <c r="C3102" s="5" t="s">
        <v>10384</v>
      </c>
      <c r="D3102" s="5" t="s">
        <v>10366</v>
      </c>
      <c r="E3102" s="5" t="s">
        <v>10385</v>
      </c>
      <c r="F3102" s="10">
        <v>1878</v>
      </c>
      <c r="G3102" s="10" t="s">
        <v>16</v>
      </c>
      <c r="H3102" s="10"/>
      <c r="I3102" s="10">
        <v>700</v>
      </c>
      <c r="J3102" s="10" t="s">
        <v>178</v>
      </c>
      <c r="K3102" s="10"/>
      <c r="L3102" s="10" t="s">
        <v>18</v>
      </c>
      <c r="M3102" s="11">
        <v>1</v>
      </c>
      <c r="N3102" s="10">
        <v>1</v>
      </c>
      <c r="O3102" s="12" t="s">
        <v>10386</v>
      </c>
      <c r="P3102" s="11">
        <f ca="1">IFERROR(__xludf.DUMMYFUNCTION("COUNTA(SPLIT(Q3102,"" ""))"),145)</f>
        <v>145</v>
      </c>
      <c r="Q3102" s="11">
        <v>12</v>
      </c>
      <c r="R3102" s="11">
        <f ca="1">IFERROR(__xludf.DUMMYFUNCTION("COUNTA(SPLIT($Q3102,CHAR(10),FALSE))"),1)</f>
        <v>1</v>
      </c>
      <c r="S3102" s="2">
        <v>-1.5386241709999999</v>
      </c>
      <c r="T3102" s="2">
        <v>0.44634038199999998</v>
      </c>
      <c r="U3102" s="2">
        <v>90.19</v>
      </c>
      <c r="V3102" s="2">
        <v>3.96</v>
      </c>
      <c r="W3102" s="2">
        <v>3.77</v>
      </c>
      <c r="X3102" s="2">
        <v>5</v>
      </c>
      <c r="Y3102" s="2">
        <v>6.79</v>
      </c>
      <c r="Z3102" s="2">
        <v>5.3870000000000001E-2</v>
      </c>
      <c r="AA3102" s="2">
        <v>7.2400000000000006E-2</v>
      </c>
      <c r="AB3102" s="2">
        <v>16.50722455</v>
      </c>
    </row>
    <row r="3103" spans="1:28" x14ac:dyDescent="0.2">
      <c r="A3103" s="17">
        <v>5421</v>
      </c>
      <c r="B3103" s="5" t="s">
        <v>10387</v>
      </c>
      <c r="C3103" s="5" t="s">
        <v>10388</v>
      </c>
      <c r="D3103" s="5" t="s">
        <v>10389</v>
      </c>
      <c r="E3103" s="5" t="s">
        <v>10390</v>
      </c>
      <c r="F3103" s="10">
        <v>1878</v>
      </c>
      <c r="G3103" s="10" t="s">
        <v>16</v>
      </c>
      <c r="H3103" s="10"/>
      <c r="I3103" s="10">
        <v>1300</v>
      </c>
      <c r="J3103" s="10" t="s">
        <v>17</v>
      </c>
      <c r="K3103" s="10"/>
      <c r="L3103" s="10" t="s">
        <v>18</v>
      </c>
      <c r="M3103" s="11">
        <v>1</v>
      </c>
      <c r="N3103" s="10">
        <v>1</v>
      </c>
      <c r="O3103" s="12" t="s">
        <v>10391</v>
      </c>
      <c r="P3103" s="11">
        <f ca="1">IFERROR(__xludf.DUMMYFUNCTION("COUNTA(SPLIT(Q3103,"" ""))"),166)</f>
        <v>166</v>
      </c>
      <c r="Q3103" s="11">
        <v>5</v>
      </c>
      <c r="R3103" s="11">
        <f ca="1">IFERROR(__xludf.DUMMYFUNCTION("COUNTA(SPLIT($Q3103,CHAR(10),FALSE))"),1)</f>
        <v>1</v>
      </c>
      <c r="S3103" s="2">
        <v>-1.183712434</v>
      </c>
      <c r="T3103" s="2">
        <v>0.465272566</v>
      </c>
      <c r="U3103" s="2">
        <v>57.45</v>
      </c>
      <c r="V3103" s="2">
        <v>13.49</v>
      </c>
      <c r="W3103" s="2">
        <v>15.01</v>
      </c>
      <c r="X3103" s="2">
        <v>11</v>
      </c>
      <c r="Y3103" s="2">
        <v>7</v>
      </c>
      <c r="Z3103" s="2">
        <v>0.1235</v>
      </c>
      <c r="AA3103" s="2">
        <v>0.14788000000000001</v>
      </c>
      <c r="AB3103" s="2">
        <v>13.75035871</v>
      </c>
    </row>
    <row r="3104" spans="1:28" x14ac:dyDescent="0.2">
      <c r="A3104" s="17">
        <v>5422</v>
      </c>
      <c r="B3104" s="5" t="s">
        <v>10392</v>
      </c>
      <c r="C3104" s="5" t="s">
        <v>10393</v>
      </c>
      <c r="D3104" s="5" t="s">
        <v>10366</v>
      </c>
      <c r="E3104" s="5" t="s">
        <v>10394</v>
      </c>
      <c r="F3104" s="10">
        <v>1878</v>
      </c>
      <c r="G3104" s="10" t="s">
        <v>16</v>
      </c>
      <c r="H3104" s="10"/>
      <c r="I3104" s="10">
        <v>700</v>
      </c>
      <c r="J3104" s="10" t="s">
        <v>877</v>
      </c>
      <c r="K3104" s="10"/>
      <c r="L3104" s="10" t="s">
        <v>18</v>
      </c>
      <c r="M3104" s="11">
        <v>1</v>
      </c>
      <c r="N3104" s="10">
        <v>1</v>
      </c>
      <c r="O3104" s="12" t="s">
        <v>10395</v>
      </c>
      <c r="P3104" s="11">
        <f ca="1">IFERROR(__xludf.DUMMYFUNCTION("COUNTA(SPLIT(Q3104,"" ""))"),171)</f>
        <v>171</v>
      </c>
      <c r="Q3104" s="11">
        <v>7</v>
      </c>
      <c r="R3104" s="11">
        <f ca="1">IFERROR(__xludf.DUMMYFUNCTION("COUNTA(SPLIT($Q3104,CHAR(10),FALSE))"),5)</f>
        <v>5</v>
      </c>
      <c r="S3104" s="2">
        <v>-0.148472982</v>
      </c>
      <c r="T3104" s="2">
        <v>0.44581582600000003</v>
      </c>
      <c r="U3104" s="2">
        <v>73.66</v>
      </c>
      <c r="V3104" s="2">
        <v>9.1999999999999993</v>
      </c>
      <c r="W3104" s="2">
        <v>9.6199999999999992</v>
      </c>
      <c r="X3104" s="2">
        <v>10</v>
      </c>
      <c r="Y3104" s="2">
        <v>6.23</v>
      </c>
      <c r="Z3104" s="2">
        <v>5.8430000000000003E-2</v>
      </c>
      <c r="AA3104" s="2">
        <v>6.7750000000000005E-2</v>
      </c>
      <c r="AB3104" s="2">
        <v>21.47074529</v>
      </c>
    </row>
    <row r="3105" spans="1:28" x14ac:dyDescent="0.2">
      <c r="A3105" s="17">
        <v>5423</v>
      </c>
      <c r="B3105" s="5" t="s">
        <v>10396</v>
      </c>
      <c r="C3105" s="5" t="s">
        <v>10397</v>
      </c>
      <c r="D3105" s="5" t="s">
        <v>10371</v>
      </c>
      <c r="E3105" s="5" t="s">
        <v>10398</v>
      </c>
      <c r="F3105" s="10">
        <v>1878</v>
      </c>
      <c r="G3105" s="10" t="s">
        <v>68</v>
      </c>
      <c r="H3105" s="10"/>
      <c r="I3105" s="10">
        <v>1100</v>
      </c>
      <c r="J3105" s="10" t="s">
        <v>877</v>
      </c>
      <c r="K3105" s="10"/>
      <c r="L3105" s="10" t="s">
        <v>18</v>
      </c>
      <c r="M3105" s="11">
        <v>1</v>
      </c>
      <c r="N3105" s="10">
        <v>1</v>
      </c>
      <c r="O3105" s="12" t="s">
        <v>10399</v>
      </c>
      <c r="P3105" s="11">
        <f ca="1">IFERROR(__xludf.DUMMYFUNCTION("COUNTA(SPLIT(Q3105,"" ""))"),164)</f>
        <v>164</v>
      </c>
      <c r="Q3105" s="11">
        <v>8</v>
      </c>
      <c r="R3105" s="11">
        <f ca="1">IFERROR(__xludf.DUMMYFUNCTION("COUNTA(SPLIT($Q3105,CHAR(10),FALSE))"),3)</f>
        <v>3</v>
      </c>
      <c r="S3105" s="2">
        <v>5.0333310999999999E-2</v>
      </c>
      <c r="T3105" s="2">
        <v>0.47259057799999998</v>
      </c>
      <c r="U3105" s="2">
        <v>74.73</v>
      </c>
      <c r="V3105" s="2">
        <v>8.0500000000000007</v>
      </c>
      <c r="W3105" s="2">
        <v>8.42</v>
      </c>
      <c r="X3105" s="2">
        <v>9</v>
      </c>
      <c r="Y3105" s="2">
        <v>6.65</v>
      </c>
      <c r="Z3105" s="2">
        <v>0.15898999999999999</v>
      </c>
      <c r="AA3105" s="2">
        <v>0.17588000000000001</v>
      </c>
      <c r="AB3105" s="2">
        <v>12.379915329999999</v>
      </c>
    </row>
    <row r="3106" spans="1:28" x14ac:dyDescent="0.2">
      <c r="A3106" s="17">
        <v>5424</v>
      </c>
      <c r="B3106" s="5" t="s">
        <v>10400</v>
      </c>
      <c r="C3106" s="5" t="s">
        <v>10401</v>
      </c>
      <c r="D3106" s="5" t="s">
        <v>10366</v>
      </c>
      <c r="E3106" s="5" t="s">
        <v>10402</v>
      </c>
      <c r="F3106" s="10">
        <v>1878</v>
      </c>
      <c r="G3106" s="10" t="s">
        <v>16</v>
      </c>
      <c r="H3106" s="10"/>
      <c r="I3106" s="10">
        <v>900</v>
      </c>
      <c r="J3106" s="10" t="s">
        <v>17</v>
      </c>
      <c r="K3106" s="10"/>
      <c r="L3106" s="10" t="s">
        <v>18</v>
      </c>
      <c r="M3106" s="11">
        <v>1</v>
      </c>
      <c r="N3106" s="10">
        <v>1</v>
      </c>
      <c r="O3106" s="12" t="s">
        <v>10403</v>
      </c>
      <c r="P3106" s="11">
        <f ca="1">IFERROR(__xludf.DUMMYFUNCTION("COUNTA(SPLIT(Q3106,"" ""))"),187)</f>
        <v>187</v>
      </c>
      <c r="Q3106" s="11">
        <v>9</v>
      </c>
      <c r="R3106" s="11">
        <f ca="1">IFERROR(__xludf.DUMMYFUNCTION("COUNTA(SPLIT($Q3106,CHAR(10),FALSE))"),4)</f>
        <v>4</v>
      </c>
      <c r="S3106" s="2">
        <v>-0.42912359900000002</v>
      </c>
      <c r="T3106" s="2">
        <v>0.446209982</v>
      </c>
      <c r="U3106" s="2">
        <v>81.650000000000006</v>
      </c>
      <c r="V3106" s="2">
        <v>7.14</v>
      </c>
      <c r="W3106" s="2">
        <v>6.98</v>
      </c>
      <c r="X3106" s="2">
        <v>7</v>
      </c>
      <c r="Y3106" s="2">
        <v>6.51</v>
      </c>
      <c r="Z3106" s="2">
        <v>1.602E-2</v>
      </c>
      <c r="AA3106" s="2">
        <v>1.3310000000000001E-2</v>
      </c>
      <c r="AB3106" s="2">
        <v>20.71337312</v>
      </c>
    </row>
    <row r="3107" spans="1:28" x14ac:dyDescent="0.2">
      <c r="A3107" s="17">
        <v>5425</v>
      </c>
      <c r="B3107" s="5" t="s">
        <v>10404</v>
      </c>
      <c r="C3107" s="5" t="s">
        <v>10405</v>
      </c>
      <c r="D3107" s="5" t="s">
        <v>10389</v>
      </c>
      <c r="E3107" s="5" t="s">
        <v>10390</v>
      </c>
      <c r="F3107" s="10">
        <v>1878</v>
      </c>
      <c r="G3107" s="10" t="s">
        <v>16</v>
      </c>
      <c r="H3107" s="10"/>
      <c r="I3107" s="10">
        <v>700</v>
      </c>
      <c r="J3107" s="10" t="s">
        <v>51</v>
      </c>
      <c r="K3107" s="10"/>
      <c r="L3107" s="10" t="s">
        <v>18</v>
      </c>
      <c r="M3107" s="11">
        <v>1</v>
      </c>
      <c r="N3107" s="10">
        <v>1</v>
      </c>
      <c r="O3107" s="12" t="s">
        <v>10406</v>
      </c>
      <c r="P3107" s="11">
        <f ca="1">IFERROR(__xludf.DUMMYFUNCTION("COUNTA(SPLIT(Q3107,"" ""))"),134)</f>
        <v>134</v>
      </c>
      <c r="Q3107" s="11">
        <v>12</v>
      </c>
      <c r="R3107" s="11">
        <f ca="1">IFERROR(__xludf.DUMMYFUNCTION("COUNTA(SPLIT($Q3107,CHAR(10),FALSE))"),6)</f>
        <v>6</v>
      </c>
      <c r="S3107" s="2">
        <v>-0.278910877</v>
      </c>
      <c r="T3107" s="2">
        <v>0.464076979</v>
      </c>
      <c r="U3107" s="2">
        <v>78.150000000000006</v>
      </c>
      <c r="V3107" s="2">
        <v>5.57</v>
      </c>
      <c r="W3107" s="2">
        <v>4.8499999999999996</v>
      </c>
      <c r="X3107" s="2">
        <v>8</v>
      </c>
      <c r="Y3107" s="2">
        <v>6.83</v>
      </c>
      <c r="Z3107" s="2">
        <v>9.5019999999999993E-2</v>
      </c>
      <c r="AA3107" s="2">
        <v>0.11971999999999999</v>
      </c>
      <c r="AB3107" s="2">
        <v>15.365684610000001</v>
      </c>
    </row>
    <row r="3108" spans="1:28" x14ac:dyDescent="0.2">
      <c r="A3108" s="17">
        <v>5426</v>
      </c>
      <c r="B3108" s="5" t="s">
        <v>10407</v>
      </c>
      <c r="C3108" s="5" t="s">
        <v>10408</v>
      </c>
      <c r="D3108" s="5" t="s">
        <v>10380</v>
      </c>
      <c r="E3108" s="5" t="s">
        <v>10381</v>
      </c>
      <c r="F3108" s="10">
        <v>1878</v>
      </c>
      <c r="G3108" s="10" t="s">
        <v>16</v>
      </c>
      <c r="H3108" s="10"/>
      <c r="I3108" s="10">
        <v>1300</v>
      </c>
      <c r="J3108" s="10" t="s">
        <v>17</v>
      </c>
      <c r="K3108" s="10"/>
      <c r="L3108" s="10" t="s">
        <v>22</v>
      </c>
      <c r="M3108" s="11">
        <v>2</v>
      </c>
      <c r="N3108" s="10">
        <v>1.5</v>
      </c>
      <c r="O3108" s="12" t="s">
        <v>10409</v>
      </c>
      <c r="P3108" s="11">
        <f ca="1">IFERROR(__xludf.DUMMYFUNCTION("COUNTA(SPLIT(Q3108,"" ""))"),166)</f>
        <v>166</v>
      </c>
      <c r="Q3108" s="11">
        <v>6</v>
      </c>
      <c r="R3108" s="11">
        <f ca="1">IFERROR(__xludf.DUMMYFUNCTION("COUNTA(SPLIT($Q3108,CHAR(10),FALSE))"),1)</f>
        <v>1</v>
      </c>
      <c r="S3108" s="2">
        <v>-1.5303806280000001</v>
      </c>
      <c r="T3108" s="2">
        <v>0.45440669700000003</v>
      </c>
      <c r="U3108" s="2">
        <v>53.6</v>
      </c>
      <c r="V3108" s="2">
        <v>12.78</v>
      </c>
      <c r="W3108" s="2">
        <v>13.56</v>
      </c>
      <c r="X3108" s="2">
        <v>14</v>
      </c>
      <c r="Y3108" s="2">
        <v>9.0500000000000007</v>
      </c>
      <c r="Z3108" s="2">
        <v>0.13927</v>
      </c>
      <c r="AA3108" s="2">
        <v>0.16467999999999999</v>
      </c>
      <c r="AB3108" s="2">
        <v>5.1673182549999996</v>
      </c>
    </row>
    <row r="3109" spans="1:28" x14ac:dyDescent="0.2">
      <c r="A3109" s="17">
        <v>5427</v>
      </c>
      <c r="B3109" s="5" t="s">
        <v>10410</v>
      </c>
      <c r="C3109" s="5" t="s">
        <v>10411</v>
      </c>
      <c r="D3109" s="5" t="s">
        <v>7220</v>
      </c>
      <c r="E3109" s="5" t="s">
        <v>10412</v>
      </c>
      <c r="F3109" s="10">
        <v>1878</v>
      </c>
      <c r="G3109" s="10" t="s">
        <v>16</v>
      </c>
      <c r="H3109" s="10"/>
      <c r="I3109" s="10">
        <v>900</v>
      </c>
      <c r="J3109" s="10" t="s">
        <v>17</v>
      </c>
      <c r="K3109" s="10"/>
      <c r="L3109" s="10" t="s">
        <v>22</v>
      </c>
      <c r="M3109" s="11">
        <v>2</v>
      </c>
      <c r="N3109" s="10">
        <v>1.5</v>
      </c>
      <c r="O3109" s="12" t="s">
        <v>10413</v>
      </c>
      <c r="P3109" s="11">
        <f ca="1">IFERROR(__xludf.DUMMYFUNCTION("COUNTA(SPLIT(Q3109,"" ""))"),197)</f>
        <v>197</v>
      </c>
      <c r="Q3109" s="11">
        <v>10</v>
      </c>
      <c r="R3109" s="11">
        <f ca="1">IFERROR(__xludf.DUMMYFUNCTION("COUNTA(SPLIT($Q3109,CHAR(10),FALSE))"),2)</f>
        <v>2</v>
      </c>
      <c r="S3109" s="2">
        <v>-2.2486395959999999</v>
      </c>
      <c r="T3109" s="2">
        <v>0.499263454</v>
      </c>
      <c r="U3109" s="2">
        <v>75.22</v>
      </c>
      <c r="V3109" s="2">
        <v>7.69</v>
      </c>
      <c r="W3109" s="2">
        <v>7.45</v>
      </c>
      <c r="X3109" s="2">
        <v>9</v>
      </c>
      <c r="Y3109" s="2">
        <v>7.17</v>
      </c>
      <c r="Z3109" s="2">
        <v>0.17921000000000001</v>
      </c>
      <c r="AA3109" s="2">
        <v>0.17313999999999999</v>
      </c>
      <c r="AB3109" s="2">
        <v>18.682486180000001</v>
      </c>
    </row>
    <row r="3110" spans="1:28" x14ac:dyDescent="0.2">
      <c r="A3110" s="17">
        <v>5428</v>
      </c>
      <c r="B3110" s="5" t="s">
        <v>10414</v>
      </c>
      <c r="C3110" s="5" t="s">
        <v>10415</v>
      </c>
      <c r="D3110" s="5" t="s">
        <v>10366</v>
      </c>
      <c r="E3110" s="5" t="s">
        <v>10416</v>
      </c>
      <c r="F3110" s="10">
        <v>1878</v>
      </c>
      <c r="G3110" s="10" t="s">
        <v>16</v>
      </c>
      <c r="H3110" s="10"/>
      <c r="I3110" s="10">
        <v>900</v>
      </c>
      <c r="J3110" s="10" t="s">
        <v>51</v>
      </c>
      <c r="K3110" s="10"/>
      <c r="L3110" s="10" t="s">
        <v>18</v>
      </c>
      <c r="M3110" s="11">
        <v>1</v>
      </c>
      <c r="N3110" s="10">
        <v>1</v>
      </c>
      <c r="O3110" s="12" t="s">
        <v>10417</v>
      </c>
      <c r="P3110" s="11">
        <f ca="1">IFERROR(__xludf.DUMMYFUNCTION("COUNTA(SPLIT(Q3110,"" ""))"),151)</f>
        <v>151</v>
      </c>
      <c r="Q3110" s="11">
        <v>8</v>
      </c>
      <c r="R3110" s="11">
        <f ca="1">IFERROR(__xludf.DUMMYFUNCTION("COUNTA(SPLIT($Q3110,CHAR(10),FALSE))"),3)</f>
        <v>3</v>
      </c>
      <c r="S3110" s="2">
        <v>6.6653530000000002E-2</v>
      </c>
      <c r="T3110" s="2">
        <v>0.48558678900000002</v>
      </c>
      <c r="U3110" s="2">
        <v>85.12</v>
      </c>
      <c r="V3110" s="2">
        <v>6.17</v>
      </c>
      <c r="W3110" s="2">
        <v>5.57</v>
      </c>
      <c r="X3110" s="2">
        <v>6</v>
      </c>
      <c r="Y3110" s="2">
        <v>5.41</v>
      </c>
      <c r="Z3110" s="2">
        <v>-5.1490000000000001E-2</v>
      </c>
      <c r="AA3110" s="2">
        <v>-3.2059999999999998E-2</v>
      </c>
      <c r="AB3110" s="2">
        <v>21.932143060000001</v>
      </c>
    </row>
    <row r="3111" spans="1:28" x14ac:dyDescent="0.2">
      <c r="A3111" s="17">
        <v>5430</v>
      </c>
      <c r="B3111" s="5" t="s">
        <v>10418</v>
      </c>
      <c r="C3111" s="5" t="s">
        <v>10419</v>
      </c>
      <c r="D3111" s="5" t="s">
        <v>10420</v>
      </c>
      <c r="E3111" s="5" t="s">
        <v>10421</v>
      </c>
      <c r="F3111" s="10">
        <v>1878</v>
      </c>
      <c r="G3111" s="10" t="s">
        <v>16</v>
      </c>
      <c r="H3111" s="10"/>
      <c r="I3111" s="10">
        <v>500</v>
      </c>
      <c r="J3111" s="10" t="s">
        <v>178</v>
      </c>
      <c r="K3111" s="10"/>
      <c r="L3111" s="10" t="s">
        <v>18</v>
      </c>
      <c r="M3111" s="11">
        <v>1</v>
      </c>
      <c r="N3111" s="10">
        <v>1</v>
      </c>
      <c r="O3111" s="12" t="s">
        <v>10422</v>
      </c>
      <c r="P3111" s="11">
        <f ca="1">IFERROR(__xludf.DUMMYFUNCTION("COUNTA(SPLIT(Q3111,"" ""))"),182)</f>
        <v>182</v>
      </c>
      <c r="Q3111" s="11">
        <v>22</v>
      </c>
      <c r="R3111" s="11">
        <f ca="1">IFERROR(__xludf.DUMMYFUNCTION("COUNTA(SPLIT($Q3111,CHAR(10),FALSE))"),10)</f>
        <v>10</v>
      </c>
      <c r="S3111" s="2">
        <v>-0.78449497599999996</v>
      </c>
      <c r="T3111" s="2">
        <v>0.46846059099999998</v>
      </c>
      <c r="U3111" s="2">
        <v>92.64</v>
      </c>
      <c r="V3111" s="2">
        <v>2.86</v>
      </c>
      <c r="W3111" s="2">
        <v>1.92</v>
      </c>
      <c r="X3111" s="2">
        <v>5</v>
      </c>
      <c r="Y3111" s="2">
        <v>5.37</v>
      </c>
      <c r="Z3111" s="2">
        <v>0.10747</v>
      </c>
      <c r="AA3111" s="2">
        <v>8.448E-2</v>
      </c>
      <c r="AB3111" s="2">
        <v>30.393327679999999</v>
      </c>
    </row>
    <row r="3112" spans="1:28" x14ac:dyDescent="0.2">
      <c r="A3112" s="17">
        <v>5431</v>
      </c>
      <c r="B3112" s="5" t="s">
        <v>10423</v>
      </c>
      <c r="C3112" s="5" t="s">
        <v>10424</v>
      </c>
      <c r="D3112" s="5" t="s">
        <v>10380</v>
      </c>
      <c r="E3112" s="5" t="s">
        <v>10381</v>
      </c>
      <c r="F3112" s="10">
        <v>1878</v>
      </c>
      <c r="G3112" s="10" t="s">
        <v>16</v>
      </c>
      <c r="H3112" s="10"/>
      <c r="I3112" s="10">
        <v>1100</v>
      </c>
      <c r="J3112" s="10" t="s">
        <v>17</v>
      </c>
      <c r="K3112" s="10"/>
      <c r="L3112" s="10" t="s">
        <v>18</v>
      </c>
      <c r="M3112" s="11">
        <v>1</v>
      </c>
      <c r="N3112" s="10">
        <v>1</v>
      </c>
      <c r="O3112" s="12" t="s">
        <v>10425</v>
      </c>
      <c r="P3112" s="11">
        <f ca="1">IFERROR(__xludf.DUMMYFUNCTION("COUNTA(SPLIT(Q3112,"" ""))"),141)</f>
        <v>141</v>
      </c>
      <c r="Q3112" s="11">
        <v>6</v>
      </c>
      <c r="R3112" s="11">
        <f ca="1">IFERROR(__xludf.DUMMYFUNCTION("COUNTA(SPLIT($Q3112,CHAR(10),FALSE))"),1)</f>
        <v>1</v>
      </c>
      <c r="S3112" s="2">
        <v>-0.52957568200000005</v>
      </c>
      <c r="T3112" s="2">
        <v>0.47667564099999998</v>
      </c>
      <c r="U3112" s="2">
        <v>74.38</v>
      </c>
      <c r="V3112" s="2">
        <v>8.81</v>
      </c>
      <c r="W3112" s="2">
        <v>9.48</v>
      </c>
      <c r="X3112" s="2">
        <v>9</v>
      </c>
      <c r="Y3112" s="2">
        <v>5.92</v>
      </c>
      <c r="Z3112" s="2">
        <v>1.553E-2</v>
      </c>
      <c r="AA3112" s="2">
        <v>4.743E-2</v>
      </c>
      <c r="AB3112" s="2">
        <v>22.94364358</v>
      </c>
    </row>
    <row r="3113" spans="1:28" x14ac:dyDescent="0.2">
      <c r="A3113" s="17">
        <v>5432</v>
      </c>
      <c r="B3113" s="5" t="s">
        <v>10426</v>
      </c>
      <c r="C3113" s="5" t="s">
        <v>10427</v>
      </c>
      <c r="D3113" s="5" t="s">
        <v>10389</v>
      </c>
      <c r="E3113" s="5" t="s">
        <v>10390</v>
      </c>
      <c r="F3113" s="10">
        <v>1878</v>
      </c>
      <c r="G3113" s="10" t="s">
        <v>16</v>
      </c>
      <c r="H3113" s="10"/>
      <c r="I3113" s="10">
        <v>1100</v>
      </c>
      <c r="J3113" s="10" t="s">
        <v>51</v>
      </c>
      <c r="K3113" s="10"/>
      <c r="L3113" s="10" t="s">
        <v>18</v>
      </c>
      <c r="M3113" s="11">
        <v>1</v>
      </c>
      <c r="N3113" s="10">
        <v>1</v>
      </c>
      <c r="O3113" s="12" t="s">
        <v>10428</v>
      </c>
      <c r="P3113" s="11">
        <f ca="1">IFERROR(__xludf.DUMMYFUNCTION("COUNTA(SPLIT(Q3113,"" ""))"),143)</f>
        <v>143</v>
      </c>
      <c r="Q3113" s="11">
        <v>5</v>
      </c>
      <c r="R3113" s="11">
        <f ca="1">IFERROR(__xludf.DUMMYFUNCTION("COUNTA(SPLIT($Q3113,CHAR(10),FALSE))"),3)</f>
        <v>3</v>
      </c>
      <c r="S3113" s="2">
        <v>-0.60540654999999999</v>
      </c>
      <c r="T3113" s="2">
        <v>0.46874959100000002</v>
      </c>
      <c r="U3113" s="2">
        <v>82.34</v>
      </c>
      <c r="V3113" s="2">
        <v>7.9</v>
      </c>
      <c r="W3113" s="2">
        <v>8.7200000000000006</v>
      </c>
      <c r="X3113" s="2">
        <v>7</v>
      </c>
      <c r="Y3113" s="2">
        <v>6.99</v>
      </c>
      <c r="Z3113" s="2">
        <v>8.1549999999999997E-2</v>
      </c>
      <c r="AA3113" s="2">
        <v>0.1067</v>
      </c>
      <c r="AB3113" s="2">
        <v>18.664606249999999</v>
      </c>
    </row>
    <row r="3114" spans="1:28" x14ac:dyDescent="0.2">
      <c r="A3114" s="17">
        <v>5433</v>
      </c>
      <c r="B3114" s="5" t="s">
        <v>10429</v>
      </c>
      <c r="C3114" s="5" t="s">
        <v>10430</v>
      </c>
      <c r="D3114" s="5" t="s">
        <v>10371</v>
      </c>
      <c r="E3114" s="5" t="s">
        <v>10431</v>
      </c>
      <c r="F3114" s="10">
        <v>1878</v>
      </c>
      <c r="G3114" s="10" t="s">
        <v>16</v>
      </c>
      <c r="H3114" s="10"/>
      <c r="I3114" s="10">
        <v>900</v>
      </c>
      <c r="J3114" s="10" t="s">
        <v>178</v>
      </c>
      <c r="K3114" s="10"/>
      <c r="L3114" s="10" t="s">
        <v>18</v>
      </c>
      <c r="M3114" s="11">
        <v>1</v>
      </c>
      <c r="N3114" s="10">
        <v>1</v>
      </c>
      <c r="O3114" s="12" t="s">
        <v>10432</v>
      </c>
      <c r="P3114" s="11">
        <f ca="1">IFERROR(__xludf.DUMMYFUNCTION("COUNTA(SPLIT(Q3114,"" ""))"),156)</f>
        <v>156</v>
      </c>
      <c r="Q3114" s="11">
        <v>7</v>
      </c>
      <c r="R3114" s="11">
        <f ca="1">IFERROR(__xludf.DUMMYFUNCTION("COUNTA(SPLIT($Q3114,CHAR(10),FALSE))"),3)</f>
        <v>3</v>
      </c>
      <c r="S3114" s="2">
        <v>-0.15780328099999999</v>
      </c>
      <c r="T3114" s="2">
        <v>0.51017360700000003</v>
      </c>
      <c r="U3114" s="2">
        <v>89.29</v>
      </c>
      <c r="V3114" s="2">
        <v>5.74</v>
      </c>
      <c r="W3114" s="2">
        <v>6.58</v>
      </c>
      <c r="X3114" s="2">
        <v>7</v>
      </c>
      <c r="Y3114" s="2">
        <v>5.71</v>
      </c>
      <c r="Z3114" s="2">
        <v>-4.1750000000000002E-2</v>
      </c>
      <c r="AA3114" s="2">
        <v>-2.1559999999999999E-2</v>
      </c>
      <c r="AB3114" s="2">
        <v>17.69556626</v>
      </c>
    </row>
    <row r="3115" spans="1:28" x14ac:dyDescent="0.2">
      <c r="A3115" s="17">
        <v>5434</v>
      </c>
      <c r="B3115" s="5" t="s">
        <v>10433</v>
      </c>
      <c r="C3115" s="5" t="s">
        <v>10434</v>
      </c>
      <c r="D3115" s="5" t="s">
        <v>10380</v>
      </c>
      <c r="E3115" s="5" t="s">
        <v>10381</v>
      </c>
      <c r="F3115" s="10">
        <v>1878</v>
      </c>
      <c r="G3115" s="10" t="s">
        <v>16</v>
      </c>
      <c r="H3115" s="10"/>
      <c r="I3115" s="10">
        <v>1300</v>
      </c>
      <c r="J3115" s="10" t="s">
        <v>17</v>
      </c>
      <c r="K3115" s="10"/>
      <c r="L3115" s="10" t="s">
        <v>18</v>
      </c>
      <c r="M3115" s="11">
        <v>1</v>
      </c>
      <c r="N3115" s="10">
        <v>1</v>
      </c>
      <c r="O3115" s="12" t="s">
        <v>10435</v>
      </c>
      <c r="P3115" s="11">
        <f ca="1">IFERROR(__xludf.DUMMYFUNCTION("COUNTA(SPLIT(Q3115,"" ""))"),153)</f>
        <v>153</v>
      </c>
      <c r="Q3115" s="11">
        <v>5</v>
      </c>
      <c r="R3115" s="11">
        <f ca="1">IFERROR(__xludf.DUMMYFUNCTION("COUNTA(SPLIT($Q3115,CHAR(10),FALSE))"),4)</f>
        <v>4</v>
      </c>
      <c r="S3115" s="2">
        <v>-1.643398074</v>
      </c>
      <c r="T3115" s="2">
        <v>0.473123342</v>
      </c>
      <c r="U3115" s="2">
        <v>58.56</v>
      </c>
      <c r="V3115" s="2">
        <v>13.04</v>
      </c>
      <c r="W3115" s="2">
        <v>15.41</v>
      </c>
      <c r="X3115" s="2">
        <v>12</v>
      </c>
      <c r="Y3115" s="2">
        <v>7.89</v>
      </c>
      <c r="Z3115" s="2">
        <v>0.16139000000000001</v>
      </c>
      <c r="AA3115" s="2">
        <v>0.18326999999999999</v>
      </c>
      <c r="AB3115" s="2">
        <v>16.374632779999999</v>
      </c>
    </row>
    <row r="3116" spans="1:28" x14ac:dyDescent="0.2">
      <c r="A3116" s="17">
        <v>5435</v>
      </c>
      <c r="B3116" s="5" t="s">
        <v>10436</v>
      </c>
      <c r="C3116" s="5" t="s">
        <v>10437</v>
      </c>
      <c r="D3116" s="5" t="s">
        <v>10371</v>
      </c>
      <c r="E3116" s="5" t="s">
        <v>10438</v>
      </c>
      <c r="F3116" s="10">
        <v>1878</v>
      </c>
      <c r="G3116" s="10" t="s">
        <v>16</v>
      </c>
      <c r="H3116" s="10"/>
      <c r="I3116" s="10">
        <v>900</v>
      </c>
      <c r="J3116" s="10" t="s">
        <v>51</v>
      </c>
      <c r="K3116" s="10"/>
      <c r="L3116" s="10" t="s">
        <v>22</v>
      </c>
      <c r="M3116" s="11">
        <v>2</v>
      </c>
      <c r="N3116" s="10">
        <v>1.5</v>
      </c>
      <c r="O3116" s="12" t="s">
        <v>10439</v>
      </c>
      <c r="P3116" s="11">
        <f ca="1">IFERROR(__xludf.DUMMYFUNCTION("COUNTA(SPLIT(Q3116,"" ""))"),194)</f>
        <v>194</v>
      </c>
      <c r="Q3116" s="11">
        <v>9</v>
      </c>
      <c r="R3116" s="11">
        <f ca="1">IFERROR(__xludf.DUMMYFUNCTION("COUNTA(SPLIT($Q3116,CHAR(10),FALSE))"),3)</f>
        <v>3</v>
      </c>
      <c r="S3116" s="2">
        <v>1.0417208469999999</v>
      </c>
      <c r="T3116" s="2">
        <v>0.53076956500000005</v>
      </c>
      <c r="U3116" s="2">
        <v>88.48</v>
      </c>
      <c r="V3116" s="2">
        <v>6.33</v>
      </c>
      <c r="W3116" s="2">
        <v>6.97</v>
      </c>
      <c r="X3116" s="2">
        <v>6</v>
      </c>
      <c r="Y3116" s="2">
        <v>5.6</v>
      </c>
      <c r="Z3116" s="2">
        <v>9.1699999999999993E-3</v>
      </c>
      <c r="AA3116" s="2">
        <v>-6.2899999999999996E-3</v>
      </c>
      <c r="AB3116" s="2">
        <v>20.635146949999999</v>
      </c>
    </row>
    <row r="3117" spans="1:28" x14ac:dyDescent="0.2">
      <c r="A3117" s="17">
        <v>5436</v>
      </c>
      <c r="B3117" s="5" t="s">
        <v>10440</v>
      </c>
      <c r="C3117" s="5" t="s">
        <v>10441</v>
      </c>
      <c r="D3117" s="5" t="s">
        <v>10389</v>
      </c>
      <c r="E3117" s="5" t="s">
        <v>10390</v>
      </c>
      <c r="F3117" s="10">
        <v>1878</v>
      </c>
      <c r="G3117" s="10" t="s">
        <v>16</v>
      </c>
      <c r="H3117" s="10"/>
      <c r="I3117" s="10">
        <v>1300</v>
      </c>
      <c r="J3117" s="10" t="s">
        <v>17</v>
      </c>
      <c r="K3117" s="10"/>
      <c r="L3117" s="10" t="s">
        <v>18</v>
      </c>
      <c r="M3117" s="11">
        <v>1</v>
      </c>
      <c r="N3117" s="10">
        <v>1</v>
      </c>
      <c r="O3117" s="12" t="s">
        <v>10442</v>
      </c>
      <c r="P3117" s="11">
        <f ca="1">IFERROR(__xludf.DUMMYFUNCTION("COUNTA(SPLIT(Q3117,"" ""))"),171)</f>
        <v>171</v>
      </c>
      <c r="Q3117" s="11">
        <v>3</v>
      </c>
      <c r="R3117" s="11">
        <f ca="1">IFERROR(__xludf.DUMMYFUNCTION("COUNTA(SPLIT($Q3117,CHAR(10),FALSE))"),1)</f>
        <v>1</v>
      </c>
      <c r="S3117" s="2">
        <v>-1.0005281960000001</v>
      </c>
      <c r="T3117" s="2">
        <v>0.47990206299999999</v>
      </c>
      <c r="U3117" s="2">
        <v>64</v>
      </c>
      <c r="V3117" s="2">
        <v>14.95</v>
      </c>
      <c r="W3117" s="2">
        <v>18.239999999999998</v>
      </c>
      <c r="X3117" s="2">
        <v>8</v>
      </c>
      <c r="Y3117" s="2">
        <v>7.05</v>
      </c>
      <c r="Z3117" s="2">
        <v>5.6520000000000001E-2</v>
      </c>
      <c r="AA3117" s="2">
        <v>6.4100000000000004E-2</v>
      </c>
      <c r="AB3117" s="2">
        <v>15.720453669999999</v>
      </c>
    </row>
    <row r="3118" spans="1:28" x14ac:dyDescent="0.2">
      <c r="A3118" s="17">
        <v>5437</v>
      </c>
      <c r="B3118" s="5" t="s">
        <v>10443</v>
      </c>
      <c r="C3118" s="5" t="s">
        <v>10444</v>
      </c>
      <c r="D3118" s="5" t="s">
        <v>10380</v>
      </c>
      <c r="E3118" s="5" t="s">
        <v>10381</v>
      </c>
      <c r="F3118" s="10">
        <v>1878</v>
      </c>
      <c r="G3118" s="10" t="s">
        <v>68</v>
      </c>
      <c r="H3118" s="10"/>
      <c r="I3118" s="10">
        <v>1100</v>
      </c>
      <c r="J3118" s="10" t="s">
        <v>17</v>
      </c>
      <c r="K3118" s="10"/>
      <c r="L3118" s="10" t="s">
        <v>18</v>
      </c>
      <c r="M3118" s="11">
        <v>1</v>
      </c>
      <c r="N3118" s="10">
        <v>1</v>
      </c>
      <c r="O3118" s="12" t="s">
        <v>10445</v>
      </c>
      <c r="P3118" s="11">
        <f ca="1">IFERROR(__xludf.DUMMYFUNCTION("COUNTA(SPLIT(Q3118,"" ""))"),160)</f>
        <v>160</v>
      </c>
      <c r="Q3118" s="11">
        <v>8</v>
      </c>
      <c r="R3118" s="11">
        <f ca="1">IFERROR(__xludf.DUMMYFUNCTION("COUNTA(SPLIT($Q3118,CHAR(10),FALSE))"),2)</f>
        <v>2</v>
      </c>
      <c r="S3118" s="2">
        <v>-0.95282900999999998</v>
      </c>
      <c r="T3118" s="2">
        <v>0.46816999100000001</v>
      </c>
      <c r="U3118" s="2">
        <v>74.53</v>
      </c>
      <c r="V3118" s="2">
        <v>7.9</v>
      </c>
      <c r="W3118" s="2">
        <v>9.31</v>
      </c>
      <c r="X3118" s="2">
        <v>9</v>
      </c>
      <c r="Y3118" s="2">
        <v>6.59</v>
      </c>
      <c r="Z3118" s="2">
        <v>0.18382000000000001</v>
      </c>
      <c r="AA3118" s="2">
        <v>0.19378000000000001</v>
      </c>
      <c r="AB3118" s="2">
        <v>11.93814559</v>
      </c>
    </row>
    <row r="3119" spans="1:28" x14ac:dyDescent="0.2">
      <c r="A3119" s="17">
        <v>5438</v>
      </c>
      <c r="B3119" s="5" t="s">
        <v>10446</v>
      </c>
      <c r="C3119" s="5" t="s">
        <v>10447</v>
      </c>
      <c r="D3119" s="5" t="s">
        <v>10380</v>
      </c>
      <c r="E3119" s="5" t="s">
        <v>10381</v>
      </c>
      <c r="F3119" s="10">
        <v>1878</v>
      </c>
      <c r="G3119" s="10" t="s">
        <v>68</v>
      </c>
      <c r="H3119" s="10"/>
      <c r="I3119" s="10">
        <v>1300</v>
      </c>
      <c r="J3119" s="10" t="s">
        <v>51</v>
      </c>
      <c r="K3119" s="10"/>
      <c r="L3119" s="10" t="s">
        <v>18</v>
      </c>
      <c r="M3119" s="11">
        <v>1</v>
      </c>
      <c r="N3119" s="10">
        <v>1</v>
      </c>
      <c r="O3119" s="12" t="s">
        <v>10448</v>
      </c>
      <c r="P3119" s="11">
        <f ca="1">IFERROR(__xludf.DUMMYFUNCTION("COUNTA(SPLIT(Q3119,"" ""))"),160)</f>
        <v>160</v>
      </c>
      <c r="Q3119" s="11">
        <v>5</v>
      </c>
      <c r="R3119" s="11">
        <f ca="1">IFERROR(__xludf.DUMMYFUNCTION("COUNTA(SPLIT($Q3119,CHAR(10),FALSE))"),1)</f>
        <v>1</v>
      </c>
      <c r="S3119" s="2">
        <v>-1.2834048739999999</v>
      </c>
      <c r="T3119" s="2">
        <v>0.494513853</v>
      </c>
      <c r="U3119" s="2">
        <v>47.57</v>
      </c>
      <c r="V3119" s="2">
        <v>14.67</v>
      </c>
      <c r="W3119" s="2">
        <v>15.68</v>
      </c>
      <c r="X3119" s="2">
        <v>16</v>
      </c>
      <c r="Y3119" s="2">
        <v>8.07</v>
      </c>
      <c r="Z3119" s="2">
        <v>0.18687999999999999</v>
      </c>
      <c r="AA3119" s="2">
        <v>0.20072999999999999</v>
      </c>
      <c r="AB3119" s="2">
        <v>15.9860291</v>
      </c>
    </row>
    <row r="3120" spans="1:28" x14ac:dyDescent="0.2">
      <c r="A3120" s="17">
        <v>5439</v>
      </c>
      <c r="B3120" s="5" t="s">
        <v>10449</v>
      </c>
      <c r="C3120" s="5" t="s">
        <v>10450</v>
      </c>
      <c r="D3120" s="5" t="s">
        <v>10389</v>
      </c>
      <c r="E3120" s="5" t="s">
        <v>10390</v>
      </c>
      <c r="F3120" s="10">
        <v>1878</v>
      </c>
      <c r="G3120" s="10" t="s">
        <v>16</v>
      </c>
      <c r="H3120" s="10"/>
      <c r="I3120" s="10">
        <v>1300</v>
      </c>
      <c r="J3120" s="10" t="s">
        <v>17</v>
      </c>
      <c r="K3120" s="10"/>
      <c r="L3120" s="10" t="s">
        <v>22</v>
      </c>
      <c r="M3120" s="11">
        <v>2</v>
      </c>
      <c r="N3120" s="10">
        <v>1.5</v>
      </c>
      <c r="O3120" s="12" t="s">
        <v>10451</v>
      </c>
      <c r="P3120" s="11">
        <f ca="1">IFERROR(__xludf.DUMMYFUNCTION("COUNTA(SPLIT(Q3120,"" ""))"),193)</f>
        <v>193</v>
      </c>
      <c r="Q3120" s="11">
        <v>8</v>
      </c>
      <c r="R3120" s="11">
        <f ca="1">IFERROR(__xludf.DUMMYFUNCTION("COUNTA(SPLIT($Q3120,CHAR(10),FALSE))"),1)</f>
        <v>1</v>
      </c>
      <c r="S3120" s="2">
        <v>-0.72823561299999995</v>
      </c>
      <c r="T3120" s="2">
        <v>0.513518268</v>
      </c>
      <c r="U3120" s="2">
        <v>61.11</v>
      </c>
      <c r="V3120" s="2">
        <v>10.82</v>
      </c>
      <c r="W3120" s="2">
        <v>11.74</v>
      </c>
      <c r="X3120" s="2">
        <v>11</v>
      </c>
      <c r="Y3120" s="2">
        <v>7.35</v>
      </c>
      <c r="Z3120" s="2">
        <v>0.17979999999999999</v>
      </c>
      <c r="AA3120" s="2">
        <v>0.16397999999999999</v>
      </c>
      <c r="AB3120" s="2">
        <v>18.379203260000001</v>
      </c>
    </row>
    <row r="3121" spans="1:28" x14ac:dyDescent="0.2">
      <c r="A3121" s="17">
        <v>5440</v>
      </c>
      <c r="B3121" s="5" t="s">
        <v>10452</v>
      </c>
      <c r="C3121" s="5" t="s">
        <v>10453</v>
      </c>
      <c r="D3121" s="5" t="s">
        <v>10376</v>
      </c>
      <c r="E3121" s="5" t="s">
        <v>10377</v>
      </c>
      <c r="F3121" s="10">
        <v>1878</v>
      </c>
      <c r="G3121" s="10" t="s">
        <v>16</v>
      </c>
      <c r="H3121" s="10"/>
      <c r="I3121" s="10">
        <v>900</v>
      </c>
      <c r="J3121" s="10" t="s">
        <v>51</v>
      </c>
      <c r="K3121" s="10"/>
      <c r="L3121" s="10" t="s">
        <v>18</v>
      </c>
      <c r="M3121" s="11">
        <v>1</v>
      </c>
      <c r="N3121" s="10">
        <v>1</v>
      </c>
      <c r="O3121" s="12" t="s">
        <v>10454</v>
      </c>
      <c r="P3121" s="11">
        <f ca="1">IFERROR(__xludf.DUMMYFUNCTION("COUNTA(SPLIT(Q3121,"" ""))"),175)</f>
        <v>175</v>
      </c>
      <c r="Q3121" s="11">
        <v>8</v>
      </c>
      <c r="R3121" s="11">
        <f ca="1">IFERROR(__xludf.DUMMYFUNCTION("COUNTA(SPLIT($Q3121,CHAR(10),FALSE))"),3)</f>
        <v>3</v>
      </c>
      <c r="S3121" s="2">
        <v>-0.41266487299999999</v>
      </c>
      <c r="T3121" s="2">
        <v>0.48170426</v>
      </c>
      <c r="U3121" s="2">
        <v>69.319999999999993</v>
      </c>
      <c r="V3121" s="2">
        <v>9.18</v>
      </c>
      <c r="W3121" s="2">
        <v>10.27</v>
      </c>
      <c r="X3121" s="2">
        <v>10</v>
      </c>
      <c r="Y3121" s="2">
        <v>6.77</v>
      </c>
      <c r="Z3121" s="2">
        <v>5.5120000000000002E-2</v>
      </c>
      <c r="AA3121" s="2">
        <v>5.5120000000000002E-2</v>
      </c>
      <c r="AB3121" s="2">
        <v>16.590792199999999</v>
      </c>
    </row>
    <row r="3122" spans="1:28" x14ac:dyDescent="0.2">
      <c r="A3122" s="17">
        <v>5441</v>
      </c>
      <c r="B3122" s="5" t="s">
        <v>8839</v>
      </c>
      <c r="C3122" s="5" t="s">
        <v>10455</v>
      </c>
      <c r="D3122" s="5"/>
      <c r="E3122" s="5" t="s">
        <v>10456</v>
      </c>
      <c r="F3122" s="10">
        <v>1878</v>
      </c>
      <c r="G3122" s="10" t="s">
        <v>16</v>
      </c>
      <c r="H3122" s="10"/>
      <c r="I3122" s="10">
        <v>1300</v>
      </c>
      <c r="J3122" s="10" t="s">
        <v>17</v>
      </c>
      <c r="K3122" s="10"/>
      <c r="L3122" s="10" t="s">
        <v>18</v>
      </c>
      <c r="M3122" s="11">
        <v>1</v>
      </c>
      <c r="N3122" s="10">
        <v>1</v>
      </c>
      <c r="O3122" s="12" t="s">
        <v>10457</v>
      </c>
      <c r="P3122" s="11">
        <f ca="1">IFERROR(__xludf.DUMMYFUNCTION("COUNTA(SPLIT(Q3122,"" ""))"),149)</f>
        <v>149</v>
      </c>
      <c r="Q3122" s="11">
        <v>3</v>
      </c>
      <c r="R3122" s="11">
        <f ca="1">IFERROR(__xludf.DUMMYFUNCTION("COUNTA(SPLIT($Q3122,CHAR(10),FALSE))"),1)</f>
        <v>1</v>
      </c>
      <c r="S3122" s="2">
        <v>-2.6411490130000002</v>
      </c>
      <c r="T3122" s="2">
        <v>0.52068906800000003</v>
      </c>
      <c r="U3122" s="2">
        <v>19.04</v>
      </c>
      <c r="V3122" s="2">
        <v>23.11</v>
      </c>
      <c r="W3122" s="2">
        <v>27.88</v>
      </c>
      <c r="X3122" s="2">
        <v>18</v>
      </c>
      <c r="Y3122" s="2">
        <v>9.69</v>
      </c>
      <c r="Z3122" s="2">
        <v>0.24895999999999999</v>
      </c>
      <c r="AA3122" s="2">
        <v>0.26240999999999998</v>
      </c>
      <c r="AB3122" s="2">
        <v>15.27262327</v>
      </c>
    </row>
    <row r="3123" spans="1:28" x14ac:dyDescent="0.2">
      <c r="A3123" s="17">
        <v>5442</v>
      </c>
      <c r="B3123" s="5" t="s">
        <v>10458</v>
      </c>
      <c r="C3123" s="5" t="s">
        <v>10459</v>
      </c>
      <c r="D3123" s="5" t="s">
        <v>10389</v>
      </c>
      <c r="E3123" s="5" t="s">
        <v>10390</v>
      </c>
      <c r="F3123" s="10">
        <v>1878</v>
      </c>
      <c r="G3123" s="10" t="s">
        <v>16</v>
      </c>
      <c r="H3123" s="10"/>
      <c r="I3123" s="10">
        <v>900</v>
      </c>
      <c r="J3123" s="10" t="s">
        <v>51</v>
      </c>
      <c r="K3123" s="10"/>
      <c r="L3123" s="10" t="s">
        <v>22</v>
      </c>
      <c r="M3123" s="11">
        <v>2</v>
      </c>
      <c r="N3123" s="10">
        <v>1.5</v>
      </c>
      <c r="O3123" s="12" t="s">
        <v>10460</v>
      </c>
      <c r="P3123" s="11">
        <f ca="1">IFERROR(__xludf.DUMMYFUNCTION("COUNTA(SPLIT(Q3123,"" ""))"),185)</f>
        <v>185</v>
      </c>
      <c r="Q3123" s="11">
        <v>8</v>
      </c>
      <c r="R3123" s="11">
        <f ca="1">IFERROR(__xludf.DUMMYFUNCTION("COUNTA(SPLIT($Q3123,CHAR(10),FALSE))"),2)</f>
        <v>2</v>
      </c>
      <c r="S3123" s="2">
        <v>-2.3554041309999998</v>
      </c>
      <c r="T3123" s="2">
        <v>0.53154092399999997</v>
      </c>
      <c r="U3123" s="2">
        <v>82.89</v>
      </c>
      <c r="V3123" s="2">
        <v>6.32</v>
      </c>
      <c r="W3123" s="2">
        <v>5.46</v>
      </c>
      <c r="X3123" s="2">
        <v>7</v>
      </c>
      <c r="Y3123" s="2">
        <v>6.09</v>
      </c>
      <c r="Z3123" s="2">
        <v>3.1550000000000002E-2</v>
      </c>
      <c r="AA3123" s="2">
        <v>2.904E-2</v>
      </c>
      <c r="AB3123" s="2">
        <v>26.13280808</v>
      </c>
    </row>
    <row r="3124" spans="1:28" x14ac:dyDescent="0.2">
      <c r="A3124" s="17">
        <v>5444</v>
      </c>
      <c r="B3124" s="5" t="s">
        <v>10461</v>
      </c>
      <c r="C3124" s="5" t="s">
        <v>10462</v>
      </c>
      <c r="D3124" s="5" t="s">
        <v>10376</v>
      </c>
      <c r="E3124" s="5" t="s">
        <v>10377</v>
      </c>
      <c r="F3124" s="10">
        <v>1878</v>
      </c>
      <c r="G3124" s="10" t="s">
        <v>16</v>
      </c>
      <c r="H3124" s="10"/>
      <c r="I3124" s="10">
        <v>1300</v>
      </c>
      <c r="J3124" s="10" t="s">
        <v>51</v>
      </c>
      <c r="K3124" s="10"/>
      <c r="L3124" s="10" t="s">
        <v>18</v>
      </c>
      <c r="M3124" s="11">
        <v>1</v>
      </c>
      <c r="N3124" s="10">
        <v>1</v>
      </c>
      <c r="O3124" s="12" t="s">
        <v>10463</v>
      </c>
      <c r="P3124" s="11">
        <f ca="1">IFERROR(__xludf.DUMMYFUNCTION("COUNTA(SPLIT(Q3124,"" ""))"),166)</f>
        <v>166</v>
      </c>
      <c r="Q3124" s="11">
        <v>5</v>
      </c>
      <c r="R3124" s="11">
        <f ca="1">IFERROR(__xludf.DUMMYFUNCTION("COUNTA(SPLIT($Q3124,CHAR(10),FALSE))"),1)</f>
        <v>1</v>
      </c>
      <c r="S3124" s="2">
        <v>-0.91560114800000003</v>
      </c>
      <c r="T3124" s="2">
        <v>0.481972646</v>
      </c>
      <c r="U3124" s="2">
        <v>61.02</v>
      </c>
      <c r="V3124" s="2">
        <v>13</v>
      </c>
      <c r="W3124" s="2">
        <v>14.72</v>
      </c>
      <c r="X3124" s="2">
        <v>11</v>
      </c>
      <c r="Y3124" s="2">
        <v>7.38</v>
      </c>
      <c r="Z3124" s="2">
        <v>0.13655999999999999</v>
      </c>
      <c r="AA3124" s="2">
        <v>0.16231999999999999</v>
      </c>
      <c r="AB3124" s="2">
        <v>14.48233471</v>
      </c>
    </row>
    <row r="3125" spans="1:28" x14ac:dyDescent="0.2">
      <c r="A3125" s="17">
        <v>5445</v>
      </c>
      <c r="B3125" s="5" t="s">
        <v>10464</v>
      </c>
      <c r="C3125" s="5" t="s">
        <v>10465</v>
      </c>
      <c r="D3125" s="5" t="s">
        <v>10389</v>
      </c>
      <c r="E3125" s="5" t="s">
        <v>10390</v>
      </c>
      <c r="F3125" s="10">
        <v>1878</v>
      </c>
      <c r="G3125" s="10" t="s">
        <v>16</v>
      </c>
      <c r="H3125" s="10"/>
      <c r="I3125" s="10">
        <v>1100</v>
      </c>
      <c r="J3125" s="10" t="s">
        <v>17</v>
      </c>
      <c r="K3125" s="10"/>
      <c r="L3125" s="10" t="s">
        <v>18</v>
      </c>
      <c r="M3125" s="11">
        <v>1</v>
      </c>
      <c r="N3125" s="10">
        <v>1</v>
      </c>
      <c r="O3125" s="12" t="s">
        <v>10466</v>
      </c>
      <c r="P3125" s="11">
        <f ca="1">IFERROR(__xludf.DUMMYFUNCTION("COUNTA(SPLIT(Q3125,"" ""))"),143)</f>
        <v>143</v>
      </c>
      <c r="Q3125" s="11">
        <v>4</v>
      </c>
      <c r="R3125" s="11">
        <f ca="1">IFERROR(__xludf.DUMMYFUNCTION("COUNTA(SPLIT($Q3125,CHAR(10),FALSE))"),1)</f>
        <v>1</v>
      </c>
      <c r="S3125" s="2">
        <v>1.078380806</v>
      </c>
      <c r="T3125" s="2">
        <v>0.53550004699999998</v>
      </c>
      <c r="U3125" s="2">
        <v>61.61</v>
      </c>
      <c r="V3125" s="2">
        <v>13.61</v>
      </c>
      <c r="W3125" s="2">
        <v>16.32</v>
      </c>
      <c r="X3125" s="2">
        <v>8</v>
      </c>
      <c r="Y3125" s="2">
        <v>6.41</v>
      </c>
      <c r="Z3125" s="2">
        <v>3.62E-3</v>
      </c>
      <c r="AA3125" s="2">
        <v>4.5780000000000001E-2</v>
      </c>
      <c r="AB3125" s="2">
        <v>20.989098089999999</v>
      </c>
    </row>
    <row r="3126" spans="1:28" x14ac:dyDescent="0.2">
      <c r="A3126" s="17">
        <v>5446</v>
      </c>
      <c r="B3126" s="5" t="s">
        <v>10467</v>
      </c>
      <c r="C3126" s="5" t="s">
        <v>10468</v>
      </c>
      <c r="D3126" s="5" t="s">
        <v>10371</v>
      </c>
      <c r="E3126" s="5" t="s">
        <v>10469</v>
      </c>
      <c r="F3126" s="10">
        <v>1878</v>
      </c>
      <c r="G3126" s="10" t="s">
        <v>16</v>
      </c>
      <c r="H3126" s="10"/>
      <c r="I3126" s="10">
        <v>900</v>
      </c>
      <c r="J3126" s="10" t="s">
        <v>17</v>
      </c>
      <c r="K3126" s="10"/>
      <c r="L3126" s="10" t="s">
        <v>18</v>
      </c>
      <c r="M3126" s="11">
        <v>1</v>
      </c>
      <c r="N3126" s="10">
        <v>1</v>
      </c>
      <c r="O3126" s="12" t="s">
        <v>10470</v>
      </c>
      <c r="P3126" s="11">
        <f ca="1">IFERROR(__xludf.DUMMYFUNCTION("COUNTA(SPLIT(Q3126,"" ""))"),182)</f>
        <v>182</v>
      </c>
      <c r="Q3126" s="11">
        <v>8</v>
      </c>
      <c r="R3126" s="11">
        <f ca="1">IFERROR(__xludf.DUMMYFUNCTION("COUNTA(SPLIT($Q3126,CHAR(10),FALSE))"),3)</f>
        <v>3</v>
      </c>
      <c r="S3126" s="2">
        <v>0.47317240399999999</v>
      </c>
      <c r="T3126" s="2">
        <v>0.50289561599999999</v>
      </c>
      <c r="U3126" s="2">
        <v>80.83</v>
      </c>
      <c r="V3126" s="2">
        <v>7.82</v>
      </c>
      <c r="W3126" s="2">
        <v>9.17</v>
      </c>
      <c r="X3126" s="2">
        <v>8</v>
      </c>
      <c r="Y3126" s="2">
        <v>1.92</v>
      </c>
      <c r="Z3126" s="2">
        <v>2.9940000000000001E-2</v>
      </c>
      <c r="AA3126" s="2">
        <v>3.8870000000000002E-2</v>
      </c>
      <c r="AB3126" s="2">
        <v>24.072496090000001</v>
      </c>
    </row>
    <row r="3127" spans="1:28" x14ac:dyDescent="0.2">
      <c r="A3127" s="17">
        <v>5447</v>
      </c>
      <c r="B3127" s="5" t="s">
        <v>10471</v>
      </c>
      <c r="C3127" s="5" t="s">
        <v>10472</v>
      </c>
      <c r="D3127" s="5" t="s">
        <v>10380</v>
      </c>
      <c r="E3127" s="5" t="s">
        <v>10381</v>
      </c>
      <c r="F3127" s="10">
        <v>1878</v>
      </c>
      <c r="G3127" s="10" t="s">
        <v>16</v>
      </c>
      <c r="H3127" s="10"/>
      <c r="I3127" s="10">
        <v>1100</v>
      </c>
      <c r="J3127" s="10" t="s">
        <v>17</v>
      </c>
      <c r="K3127" s="10"/>
      <c r="L3127" s="10" t="s">
        <v>18</v>
      </c>
      <c r="M3127" s="11">
        <v>1</v>
      </c>
      <c r="N3127" s="10">
        <v>1</v>
      </c>
      <c r="O3127" s="12" t="s">
        <v>10473</v>
      </c>
      <c r="P3127" s="11">
        <f ca="1">IFERROR(__xludf.DUMMYFUNCTION("COUNTA(SPLIT(Q3127,"" ""))"),187)</f>
        <v>187</v>
      </c>
      <c r="Q3127" s="11">
        <v>10</v>
      </c>
      <c r="R3127" s="11">
        <f ca="1">IFERROR(__xludf.DUMMYFUNCTION("COUNTA(SPLIT($Q3127,CHAR(10),FALSE))"),4)</f>
        <v>4</v>
      </c>
      <c r="S3127" s="2">
        <v>-1.052631917</v>
      </c>
      <c r="T3127" s="2">
        <v>0.44707056000000001</v>
      </c>
      <c r="U3127" s="2">
        <v>79.010000000000005</v>
      </c>
      <c r="V3127" s="2">
        <v>7.08</v>
      </c>
      <c r="W3127" s="2">
        <v>7.59</v>
      </c>
      <c r="X3127" s="2">
        <v>9</v>
      </c>
      <c r="Y3127" s="2">
        <v>8</v>
      </c>
      <c r="Z3127" s="2">
        <v>8.5269999999999999E-2</v>
      </c>
      <c r="AA3127" s="2">
        <v>8.0430000000000001E-2</v>
      </c>
      <c r="AB3127" s="2">
        <v>18.396212649999999</v>
      </c>
    </row>
    <row r="3128" spans="1:28" x14ac:dyDescent="0.2">
      <c r="A3128" s="17">
        <v>5448</v>
      </c>
      <c r="B3128" s="5" t="s">
        <v>6960</v>
      </c>
      <c r="C3128" s="5" t="s">
        <v>10474</v>
      </c>
      <c r="D3128" s="5"/>
      <c r="E3128" s="5" t="s">
        <v>10475</v>
      </c>
      <c r="F3128" s="10">
        <v>1878</v>
      </c>
      <c r="G3128" s="10" t="s">
        <v>16</v>
      </c>
      <c r="H3128" s="10"/>
      <c r="I3128" s="10">
        <v>900</v>
      </c>
      <c r="J3128" s="10" t="s">
        <v>17</v>
      </c>
      <c r="K3128" s="10"/>
      <c r="L3128" s="10" t="s">
        <v>18</v>
      </c>
      <c r="M3128" s="11">
        <v>1</v>
      </c>
      <c r="N3128" s="10">
        <v>1</v>
      </c>
      <c r="O3128" s="12" t="s">
        <v>10476</v>
      </c>
      <c r="P3128" s="11">
        <f ca="1">IFERROR(__xludf.DUMMYFUNCTION("COUNTA(SPLIT(Q3128,"" ""))"),182)</f>
        <v>182</v>
      </c>
      <c r="Q3128" s="11">
        <v>11</v>
      </c>
      <c r="R3128" s="11">
        <f ca="1">IFERROR(__xludf.DUMMYFUNCTION("COUNTA(SPLIT($Q3128,CHAR(10),FALSE))"),1)</f>
        <v>1</v>
      </c>
      <c r="S3128" s="2">
        <v>-2.243523229</v>
      </c>
      <c r="T3128" s="2">
        <v>0.51479781099999999</v>
      </c>
      <c r="U3128" s="2">
        <v>63.61</v>
      </c>
      <c r="V3128" s="2">
        <v>8.5</v>
      </c>
      <c r="W3128" s="2">
        <v>8.33</v>
      </c>
      <c r="X3128" s="2">
        <v>11</v>
      </c>
      <c r="Y3128" s="2">
        <v>8.1</v>
      </c>
      <c r="Z3128" s="2">
        <v>0.13982</v>
      </c>
      <c r="AA3128" s="2">
        <v>0.11842999999999999</v>
      </c>
      <c r="AB3128" s="2">
        <v>17.370019450000001</v>
      </c>
    </row>
    <row r="3129" spans="1:28" x14ac:dyDescent="0.2">
      <c r="A3129" s="17">
        <v>5449</v>
      </c>
      <c r="B3129" s="5" t="s">
        <v>1216</v>
      </c>
      <c r="C3129" s="5" t="s">
        <v>10477</v>
      </c>
      <c r="D3129" s="5" t="s">
        <v>10389</v>
      </c>
      <c r="E3129" s="5" t="s">
        <v>10390</v>
      </c>
      <c r="F3129" s="10">
        <v>1878</v>
      </c>
      <c r="G3129" s="10" t="s">
        <v>16</v>
      </c>
      <c r="H3129" s="10"/>
      <c r="I3129" s="10">
        <v>900</v>
      </c>
      <c r="J3129" s="10" t="s">
        <v>17</v>
      </c>
      <c r="K3129" s="10"/>
      <c r="L3129" s="10" t="s">
        <v>22</v>
      </c>
      <c r="M3129" s="11">
        <v>2</v>
      </c>
      <c r="N3129" s="10">
        <v>2</v>
      </c>
      <c r="O3129" s="12" t="s">
        <v>10478</v>
      </c>
      <c r="P3129" s="11">
        <f ca="1">IFERROR(__xludf.DUMMYFUNCTION("COUNTA(SPLIT(Q3129,"" ""))"),144)</f>
        <v>144</v>
      </c>
      <c r="Q3129" s="11">
        <v>9</v>
      </c>
      <c r="R3129" s="11">
        <f ca="1">IFERROR(__xludf.DUMMYFUNCTION("COUNTA(SPLIT($Q3129,CHAR(10),FALSE))"),1)</f>
        <v>1</v>
      </c>
      <c r="S3129" s="2">
        <v>-0.68522482799999995</v>
      </c>
      <c r="T3129" s="2">
        <v>0.49517001100000002</v>
      </c>
      <c r="U3129" s="2">
        <v>71.489999999999995</v>
      </c>
      <c r="V3129" s="2">
        <v>6.91</v>
      </c>
      <c r="W3129" s="2">
        <v>7.54</v>
      </c>
      <c r="X3129" s="2">
        <v>9</v>
      </c>
      <c r="Y3129" s="2">
        <v>7.28</v>
      </c>
      <c r="Z3129" s="2">
        <v>0.20596</v>
      </c>
      <c r="AA3129" s="2">
        <v>0.23945</v>
      </c>
      <c r="AB3129" s="2">
        <v>10.55688687</v>
      </c>
    </row>
    <row r="3130" spans="1:28" x14ac:dyDescent="0.2">
      <c r="A3130" s="17">
        <v>5450</v>
      </c>
      <c r="B3130" s="5" t="s">
        <v>10479</v>
      </c>
      <c r="C3130" s="5" t="s">
        <v>10480</v>
      </c>
      <c r="D3130" s="5" t="s">
        <v>10371</v>
      </c>
      <c r="E3130" s="5" t="s">
        <v>10481</v>
      </c>
      <c r="F3130" s="10">
        <v>1878</v>
      </c>
      <c r="G3130" s="10" t="s">
        <v>16</v>
      </c>
      <c r="H3130" s="10"/>
      <c r="I3130" s="10">
        <v>700</v>
      </c>
      <c r="J3130" s="10" t="s">
        <v>178</v>
      </c>
      <c r="K3130" s="10"/>
      <c r="L3130" s="10" t="s">
        <v>18</v>
      </c>
      <c r="M3130" s="11">
        <v>1</v>
      </c>
      <c r="N3130" s="10">
        <v>1</v>
      </c>
      <c r="O3130" s="12" t="s">
        <v>10482</v>
      </c>
      <c r="P3130" s="11">
        <f ca="1">IFERROR(__xludf.DUMMYFUNCTION("COUNTA(SPLIT(Q3130,"" ""))"),146)</f>
        <v>146</v>
      </c>
      <c r="Q3130" s="11">
        <v>13</v>
      </c>
      <c r="R3130" s="11">
        <f ca="1">IFERROR(__xludf.DUMMYFUNCTION("COUNTA(SPLIT($Q3130,CHAR(10),FALSE))"),8)</f>
        <v>8</v>
      </c>
      <c r="S3130" s="2">
        <v>0.60625711999999998</v>
      </c>
      <c r="T3130" s="2">
        <v>0.50982857699999995</v>
      </c>
      <c r="U3130" s="2">
        <v>93.28</v>
      </c>
      <c r="V3130" s="2">
        <v>3.44</v>
      </c>
      <c r="W3130" s="2">
        <v>2.97</v>
      </c>
      <c r="X3130" s="2">
        <v>5</v>
      </c>
      <c r="Y3130" s="2">
        <v>6.43</v>
      </c>
      <c r="Z3130" s="2">
        <v>5.6939999999999998E-2</v>
      </c>
      <c r="AA3130" s="2">
        <v>6.8419999999999995E-2</v>
      </c>
      <c r="AB3130" s="2">
        <v>20.80181872</v>
      </c>
    </row>
    <row r="3131" spans="1:28" x14ac:dyDescent="0.2">
      <c r="A3131" s="17">
        <v>5451</v>
      </c>
      <c r="B3131" s="5" t="s">
        <v>10479</v>
      </c>
      <c r="C3131" s="5" t="s">
        <v>10483</v>
      </c>
      <c r="D3131" s="5" t="s">
        <v>10420</v>
      </c>
      <c r="E3131" s="5" t="s">
        <v>10484</v>
      </c>
      <c r="F3131" s="10">
        <v>1878</v>
      </c>
      <c r="G3131" s="10" t="s">
        <v>16</v>
      </c>
      <c r="H3131" s="10"/>
      <c r="I3131" s="10">
        <v>900</v>
      </c>
      <c r="J3131" s="10" t="s">
        <v>17</v>
      </c>
      <c r="K3131" s="10"/>
      <c r="L3131" s="10" t="s">
        <v>18</v>
      </c>
      <c r="M3131" s="11">
        <v>1</v>
      </c>
      <c r="N3131" s="10">
        <v>1</v>
      </c>
      <c r="O3131" s="12" t="s">
        <v>10485</v>
      </c>
      <c r="P3131" s="11">
        <f ca="1">IFERROR(__xludf.DUMMYFUNCTION("COUNTA(SPLIT(Q3131,"" ""))"),171)</f>
        <v>171</v>
      </c>
      <c r="Q3131" s="11">
        <v>10</v>
      </c>
      <c r="R3131" s="11">
        <f ca="1">IFERROR(__xludf.DUMMYFUNCTION("COUNTA(SPLIT($Q3131,CHAR(10),FALSE))"),4)</f>
        <v>4</v>
      </c>
      <c r="S3131" s="2">
        <v>0.96103591799999999</v>
      </c>
      <c r="T3131" s="2">
        <v>0.52056324700000001</v>
      </c>
      <c r="U3131" s="2">
        <v>81.27</v>
      </c>
      <c r="V3131" s="2">
        <v>6.27</v>
      </c>
      <c r="W3131" s="2">
        <v>6.06</v>
      </c>
      <c r="X3131" s="2">
        <v>8</v>
      </c>
      <c r="Y3131" s="2">
        <v>5.59</v>
      </c>
      <c r="Z3131" s="2">
        <v>3.4639999999999997E-2</v>
      </c>
      <c r="AA3131" s="2">
        <v>5.3179999999999998E-2</v>
      </c>
      <c r="AB3131" s="2">
        <v>18.395590559999999</v>
      </c>
    </row>
    <row r="3132" spans="1:28" x14ac:dyDescent="0.2">
      <c r="A3132" s="17">
        <v>5452</v>
      </c>
      <c r="B3132" s="5" t="s">
        <v>10486</v>
      </c>
      <c r="C3132" s="5" t="s">
        <v>10487</v>
      </c>
      <c r="D3132" s="5" t="s">
        <v>10389</v>
      </c>
      <c r="E3132" s="5" t="s">
        <v>10390</v>
      </c>
      <c r="F3132" s="10">
        <v>1878</v>
      </c>
      <c r="G3132" s="10" t="s">
        <v>68</v>
      </c>
      <c r="H3132" s="10"/>
      <c r="I3132" s="10">
        <v>1300</v>
      </c>
      <c r="J3132" s="10" t="s">
        <v>51</v>
      </c>
      <c r="K3132" s="10"/>
      <c r="L3132" s="10" t="s">
        <v>18</v>
      </c>
      <c r="M3132" s="11">
        <v>1</v>
      </c>
      <c r="N3132" s="10">
        <v>1</v>
      </c>
      <c r="O3132" s="12" t="s">
        <v>10488</v>
      </c>
      <c r="P3132" s="11">
        <f ca="1">IFERROR(__xludf.DUMMYFUNCTION("COUNTA(SPLIT(Q3132,"" ""))"),151)</f>
        <v>151</v>
      </c>
      <c r="Q3132" s="11">
        <v>7</v>
      </c>
      <c r="R3132" s="11">
        <f ca="1">IFERROR(__xludf.DUMMYFUNCTION("COUNTA(SPLIT($Q3132,CHAR(10),FALSE))"),2)</f>
        <v>2</v>
      </c>
      <c r="S3132" s="2">
        <v>-0.75052865199999996</v>
      </c>
      <c r="T3132" s="2">
        <v>0.48523108500000001</v>
      </c>
      <c r="U3132" s="2">
        <v>65.3</v>
      </c>
      <c r="V3132" s="2">
        <v>9.6199999999999992</v>
      </c>
      <c r="W3132" s="2">
        <v>10.49</v>
      </c>
      <c r="X3132" s="2">
        <v>11</v>
      </c>
      <c r="Y3132" s="2">
        <v>7.09</v>
      </c>
      <c r="Z3132" s="2">
        <v>0.13805000000000001</v>
      </c>
      <c r="AA3132" s="2">
        <v>0.15209</v>
      </c>
      <c r="AB3132" s="2">
        <v>11.42857375</v>
      </c>
    </row>
    <row r="3133" spans="1:28" x14ac:dyDescent="0.2">
      <c r="A3133" s="17">
        <v>5453</v>
      </c>
      <c r="B3133" s="5" t="s">
        <v>10489</v>
      </c>
      <c r="C3133" s="5" t="s">
        <v>10490</v>
      </c>
      <c r="D3133" s="5" t="s">
        <v>10366</v>
      </c>
      <c r="E3133" s="5" t="s">
        <v>10491</v>
      </c>
      <c r="F3133" s="10">
        <v>1878</v>
      </c>
      <c r="G3133" s="10" t="s">
        <v>16</v>
      </c>
      <c r="H3133" s="10"/>
      <c r="I3133" s="10">
        <v>700</v>
      </c>
      <c r="J3133" s="10" t="s">
        <v>17</v>
      </c>
      <c r="K3133" s="10"/>
      <c r="L3133" s="10" t="s">
        <v>18</v>
      </c>
      <c r="M3133" s="11">
        <v>1</v>
      </c>
      <c r="N3133" s="10">
        <v>1</v>
      </c>
      <c r="O3133" s="12" t="s">
        <v>10492</v>
      </c>
      <c r="P3133" s="11">
        <f ca="1">IFERROR(__xludf.DUMMYFUNCTION("COUNTA(SPLIT(Q3133,"" ""))"),155)</f>
        <v>155</v>
      </c>
      <c r="Q3133" s="11">
        <v>8</v>
      </c>
      <c r="R3133" s="11">
        <f ca="1">IFERROR(__xludf.DUMMYFUNCTION("COUNTA(SPLIT($Q3133,CHAR(10),FALSE))"),3)</f>
        <v>3</v>
      </c>
      <c r="S3133" s="2">
        <v>0.55223114299999998</v>
      </c>
      <c r="T3133" s="2">
        <v>0.57938762899999996</v>
      </c>
      <c r="U3133" s="2">
        <v>89.29</v>
      </c>
      <c r="V3133" s="2">
        <v>5.74</v>
      </c>
      <c r="W3133" s="2">
        <v>6.87</v>
      </c>
      <c r="X3133" s="2">
        <v>5</v>
      </c>
      <c r="Y3133" s="2">
        <v>1.58</v>
      </c>
      <c r="Z3133" s="2">
        <v>1.788E-2</v>
      </c>
      <c r="AA3133" s="2">
        <v>5.3499999999999999E-2</v>
      </c>
      <c r="AB3133" s="2">
        <v>14.80355587</v>
      </c>
    </row>
    <row r="3134" spans="1:28" x14ac:dyDescent="0.2">
      <c r="A3134" s="17">
        <v>5454</v>
      </c>
      <c r="B3134" s="5" t="s">
        <v>10493</v>
      </c>
      <c r="C3134" s="5" t="s">
        <v>10494</v>
      </c>
      <c r="D3134" s="5" t="s">
        <v>10380</v>
      </c>
      <c r="E3134" s="5" t="s">
        <v>10381</v>
      </c>
      <c r="F3134" s="10">
        <v>1878</v>
      </c>
      <c r="G3134" s="10" t="s">
        <v>16</v>
      </c>
      <c r="H3134" s="10"/>
      <c r="I3134" s="10">
        <v>1300</v>
      </c>
      <c r="J3134" s="10" t="s">
        <v>17</v>
      </c>
      <c r="K3134" s="10"/>
      <c r="L3134" s="10" t="s">
        <v>18</v>
      </c>
      <c r="M3134" s="11">
        <v>1</v>
      </c>
      <c r="N3134" s="10">
        <v>1</v>
      </c>
      <c r="O3134" s="12" t="s">
        <v>10495</v>
      </c>
      <c r="P3134" s="11">
        <f ca="1">IFERROR(__xludf.DUMMYFUNCTION("COUNTA(SPLIT(Q3134,"" ""))"),156)</f>
        <v>156</v>
      </c>
      <c r="Q3134" s="11">
        <v>6</v>
      </c>
      <c r="R3134" s="11">
        <f ca="1">IFERROR(__xludf.DUMMYFUNCTION("COUNTA(SPLIT($Q3134,CHAR(10),FALSE))"),2)</f>
        <v>2</v>
      </c>
      <c r="S3134" s="2">
        <v>-1.507738799</v>
      </c>
      <c r="T3134" s="2">
        <v>0.455487682</v>
      </c>
      <c r="U3134" s="2">
        <v>63.92</v>
      </c>
      <c r="V3134" s="2">
        <v>10.89</v>
      </c>
      <c r="W3134" s="2">
        <v>12.04</v>
      </c>
      <c r="X3134" s="2">
        <v>9</v>
      </c>
      <c r="Y3134" s="2">
        <v>7.04</v>
      </c>
      <c r="Z3134" s="2">
        <v>0.10177</v>
      </c>
      <c r="AA3134" s="2">
        <v>0.11541999999999999</v>
      </c>
      <c r="AB3134" s="2">
        <v>13.6101186</v>
      </c>
    </row>
    <row r="3135" spans="1:28" x14ac:dyDescent="0.2">
      <c r="A3135" s="17">
        <v>5455</v>
      </c>
      <c r="B3135" s="5" t="s">
        <v>10496</v>
      </c>
      <c r="C3135" s="5" t="s">
        <v>10497</v>
      </c>
      <c r="D3135" s="5" t="s">
        <v>10371</v>
      </c>
      <c r="E3135" s="5" t="s">
        <v>10498</v>
      </c>
      <c r="F3135" s="10">
        <v>1878</v>
      </c>
      <c r="G3135" s="10" t="s">
        <v>16</v>
      </c>
      <c r="H3135" s="10"/>
      <c r="I3135" s="10">
        <v>900</v>
      </c>
      <c r="J3135" s="10" t="s">
        <v>17</v>
      </c>
      <c r="K3135" s="10"/>
      <c r="L3135" s="10" t="s">
        <v>18</v>
      </c>
      <c r="M3135" s="11">
        <v>1</v>
      </c>
      <c r="N3135" s="10">
        <v>1</v>
      </c>
      <c r="O3135" s="12" t="s">
        <v>10499</v>
      </c>
      <c r="P3135" s="11">
        <f ca="1">IFERROR(__xludf.DUMMYFUNCTION("COUNTA(SPLIT(Q3135,"" ""))"),162)</f>
        <v>162</v>
      </c>
      <c r="Q3135" s="11">
        <v>9</v>
      </c>
      <c r="R3135" s="11">
        <f ca="1">IFERROR(__xludf.DUMMYFUNCTION("COUNTA(SPLIT($Q3135,CHAR(10),FALSE))"),4)</f>
        <v>4</v>
      </c>
      <c r="S3135" s="2">
        <v>0.88725128600000003</v>
      </c>
      <c r="T3135" s="2">
        <v>0.51343779099999998</v>
      </c>
      <c r="U3135" s="2">
        <v>83.12</v>
      </c>
      <c r="V3135" s="2">
        <v>6.22</v>
      </c>
      <c r="W3135" s="2">
        <v>5.95</v>
      </c>
      <c r="X3135" s="2">
        <v>7</v>
      </c>
      <c r="Y3135" s="2">
        <v>5.98</v>
      </c>
      <c r="Z3135" s="2">
        <v>-8.3499999999999998E-3</v>
      </c>
      <c r="AA3135" s="2">
        <v>-9.6399999999999993E-3</v>
      </c>
      <c r="AB3135" s="2">
        <v>24.482097809999999</v>
      </c>
    </row>
    <row r="3136" spans="1:28" x14ac:dyDescent="0.2">
      <c r="A3136" s="17">
        <v>5456</v>
      </c>
      <c r="B3136" s="5" t="s">
        <v>10500</v>
      </c>
      <c r="C3136" s="5" t="s">
        <v>10501</v>
      </c>
      <c r="D3136" s="5" t="s">
        <v>10376</v>
      </c>
      <c r="E3136" s="5" t="s">
        <v>10377</v>
      </c>
      <c r="F3136" s="10">
        <v>1878</v>
      </c>
      <c r="G3136" s="10" t="s">
        <v>16</v>
      </c>
      <c r="H3136" s="10"/>
      <c r="I3136" s="10">
        <v>700</v>
      </c>
      <c r="J3136" s="10" t="s">
        <v>17</v>
      </c>
      <c r="K3136" s="10"/>
      <c r="L3136" s="10" t="s">
        <v>18</v>
      </c>
      <c r="M3136" s="11">
        <v>1</v>
      </c>
      <c r="N3136" s="10">
        <v>1</v>
      </c>
      <c r="O3136" s="12" t="s">
        <v>10502</v>
      </c>
      <c r="P3136" s="11">
        <f ca="1">IFERROR(__xludf.DUMMYFUNCTION("COUNTA(SPLIT(Q3136,"" ""))"),192)</f>
        <v>192</v>
      </c>
      <c r="Q3136" s="11">
        <v>10</v>
      </c>
      <c r="R3136" s="11">
        <f ca="1">IFERROR(__xludf.DUMMYFUNCTION("COUNTA(SPLIT($Q3136,CHAR(10),FALSE))"),2)</f>
        <v>2</v>
      </c>
      <c r="S3136" s="2">
        <v>-1.3484796910000001</v>
      </c>
      <c r="T3136" s="2">
        <v>0.46145183200000001</v>
      </c>
      <c r="U3136" s="2">
        <v>86.8</v>
      </c>
      <c r="V3136" s="2">
        <v>6.02</v>
      </c>
      <c r="W3136" s="2">
        <v>6.56</v>
      </c>
      <c r="X3136" s="2">
        <v>5</v>
      </c>
      <c r="Y3136" s="2">
        <v>1.54</v>
      </c>
      <c r="Z3136" s="2">
        <v>1.0829999999999999E-2</v>
      </c>
      <c r="AA3136" s="2">
        <v>1.0829999999999999E-2</v>
      </c>
      <c r="AB3136" s="2">
        <v>27.47057822</v>
      </c>
    </row>
    <row r="3137" spans="1:28" x14ac:dyDescent="0.2">
      <c r="A3137" s="17">
        <v>5457</v>
      </c>
      <c r="B3137" s="5" t="s">
        <v>10500</v>
      </c>
      <c r="C3137" s="5" t="s">
        <v>10501</v>
      </c>
      <c r="D3137" s="5" t="s">
        <v>10380</v>
      </c>
      <c r="E3137" s="5" t="s">
        <v>10381</v>
      </c>
      <c r="F3137" s="10">
        <v>1878</v>
      </c>
      <c r="G3137" s="10" t="s">
        <v>68</v>
      </c>
      <c r="H3137" s="10"/>
      <c r="I3137" s="10">
        <v>1300</v>
      </c>
      <c r="J3137" s="10" t="s">
        <v>17</v>
      </c>
      <c r="K3137" s="10"/>
      <c r="L3137" s="10" t="s">
        <v>18</v>
      </c>
      <c r="M3137" s="11">
        <v>1</v>
      </c>
      <c r="N3137" s="10">
        <v>1</v>
      </c>
      <c r="O3137" s="12" t="s">
        <v>10503</v>
      </c>
      <c r="P3137" s="11">
        <f ca="1">IFERROR(__xludf.DUMMYFUNCTION("COUNTA(SPLIT(Q3137,"" ""))"),151)</f>
        <v>151</v>
      </c>
      <c r="Q3137" s="11">
        <v>7</v>
      </c>
      <c r="R3137" s="11">
        <f ca="1">IFERROR(__xludf.DUMMYFUNCTION("COUNTA(SPLIT($Q3137,CHAR(10),FALSE))"),4)</f>
        <v>4</v>
      </c>
      <c r="S3137" s="2">
        <v>0.35684325700000002</v>
      </c>
      <c r="T3137" s="2">
        <v>0.48151952999999997</v>
      </c>
      <c r="U3137" s="2">
        <v>75.36</v>
      </c>
      <c r="V3137" s="2">
        <v>7.05</v>
      </c>
      <c r="W3137" s="2">
        <v>6.56</v>
      </c>
      <c r="X3137" s="2">
        <v>8</v>
      </c>
      <c r="Y3137" s="2">
        <v>6.93</v>
      </c>
      <c r="Z3137" s="2">
        <v>0.11028</v>
      </c>
      <c r="AA3137" s="2">
        <v>0.11935</v>
      </c>
      <c r="AB3137" s="2">
        <v>21.64906629</v>
      </c>
    </row>
    <row r="3138" spans="1:28" x14ac:dyDescent="0.2">
      <c r="A3138" s="17">
        <v>5458</v>
      </c>
      <c r="B3138" s="5" t="s">
        <v>10504</v>
      </c>
      <c r="C3138" s="5" t="s">
        <v>10505</v>
      </c>
      <c r="D3138" s="5" t="s">
        <v>10376</v>
      </c>
      <c r="E3138" s="5" t="s">
        <v>10377</v>
      </c>
      <c r="F3138" s="10">
        <v>1878</v>
      </c>
      <c r="G3138" s="10" t="s">
        <v>16</v>
      </c>
      <c r="H3138" s="10"/>
      <c r="I3138" s="10">
        <v>1100</v>
      </c>
      <c r="J3138" s="10" t="s">
        <v>17</v>
      </c>
      <c r="K3138" s="10"/>
      <c r="L3138" s="10" t="s">
        <v>18</v>
      </c>
      <c r="M3138" s="11">
        <v>1</v>
      </c>
      <c r="N3138" s="10">
        <v>1</v>
      </c>
      <c r="O3138" s="12" t="s">
        <v>10506</v>
      </c>
      <c r="P3138" s="11">
        <f ca="1">IFERROR(__xludf.DUMMYFUNCTION("COUNTA(SPLIT(Q3138,"" ""))"),177)</f>
        <v>177</v>
      </c>
      <c r="Q3138" s="11">
        <v>8</v>
      </c>
      <c r="R3138" s="11">
        <f ca="1">IFERROR(__xludf.DUMMYFUNCTION("COUNTA(SPLIT($Q3138,CHAR(10),FALSE))"),3)</f>
        <v>3</v>
      </c>
      <c r="S3138" s="2">
        <v>-0.71530686200000004</v>
      </c>
      <c r="T3138" s="2">
        <v>0.474486356</v>
      </c>
      <c r="U3138" s="2">
        <v>71.72</v>
      </c>
      <c r="V3138" s="2">
        <v>8.91</v>
      </c>
      <c r="W3138" s="2">
        <v>10.09</v>
      </c>
      <c r="X3138" s="2">
        <v>10</v>
      </c>
      <c r="Y3138" s="2">
        <v>6.67</v>
      </c>
      <c r="Z3138" s="2">
        <v>0.12366000000000001</v>
      </c>
      <c r="AA3138" s="2">
        <v>0.11293</v>
      </c>
      <c r="AB3138" s="2">
        <v>16.093631999999999</v>
      </c>
    </row>
    <row r="3139" spans="1:28" x14ac:dyDescent="0.2">
      <c r="A3139" s="17">
        <v>5459</v>
      </c>
      <c r="B3139" s="5" t="s">
        <v>10507</v>
      </c>
      <c r="C3139" s="5" t="s">
        <v>10508</v>
      </c>
      <c r="D3139" s="5" t="s">
        <v>10380</v>
      </c>
      <c r="E3139" s="5" t="s">
        <v>10381</v>
      </c>
      <c r="F3139" s="10">
        <v>1878</v>
      </c>
      <c r="G3139" s="10" t="s">
        <v>16</v>
      </c>
      <c r="H3139" s="10"/>
      <c r="I3139" s="10">
        <v>1300</v>
      </c>
      <c r="J3139" s="10" t="s">
        <v>51</v>
      </c>
      <c r="K3139" s="10"/>
      <c r="L3139" s="10" t="s">
        <v>18</v>
      </c>
      <c r="M3139" s="11">
        <v>1</v>
      </c>
      <c r="N3139" s="10">
        <v>1</v>
      </c>
      <c r="O3139" s="12" t="s">
        <v>10509</v>
      </c>
      <c r="P3139" s="11">
        <f ca="1">IFERROR(__xludf.DUMMYFUNCTION("COUNTA(SPLIT(Q3139,"" ""))"),157)</f>
        <v>157</v>
      </c>
      <c r="Q3139" s="11">
        <v>6</v>
      </c>
      <c r="R3139" s="11">
        <f ca="1">IFERROR(__xludf.DUMMYFUNCTION("COUNTA(SPLIT($Q3139,CHAR(10),FALSE))"),3)</f>
        <v>3</v>
      </c>
      <c r="S3139" s="2">
        <v>0.486783562</v>
      </c>
      <c r="T3139" s="2">
        <v>0.49494049499999998</v>
      </c>
      <c r="U3139" s="2">
        <v>70.27</v>
      </c>
      <c r="V3139" s="2">
        <v>10.210000000000001</v>
      </c>
      <c r="W3139" s="2">
        <v>11.98</v>
      </c>
      <c r="X3139" s="2">
        <v>7</v>
      </c>
      <c r="Y3139" s="2">
        <v>7.12</v>
      </c>
      <c r="Z3139" s="2">
        <v>0.13372999999999999</v>
      </c>
      <c r="AA3139" s="2">
        <v>0.14407</v>
      </c>
      <c r="AB3139" s="2">
        <v>10.34628386</v>
      </c>
    </row>
    <row r="3140" spans="1:28" x14ac:dyDescent="0.2">
      <c r="A3140" s="17">
        <v>5460</v>
      </c>
      <c r="B3140" s="5" t="s">
        <v>10510</v>
      </c>
      <c r="C3140" s="5" t="s">
        <v>10511</v>
      </c>
      <c r="D3140" s="5" t="s">
        <v>10376</v>
      </c>
      <c r="E3140" s="5" t="s">
        <v>10377</v>
      </c>
      <c r="F3140" s="10">
        <v>1878</v>
      </c>
      <c r="G3140" s="10" t="s">
        <v>68</v>
      </c>
      <c r="H3140" s="10"/>
      <c r="I3140" s="10">
        <v>1300</v>
      </c>
      <c r="J3140" s="10" t="s">
        <v>51</v>
      </c>
      <c r="K3140" s="10"/>
      <c r="L3140" s="10" t="s">
        <v>18</v>
      </c>
      <c r="M3140" s="11">
        <v>1</v>
      </c>
      <c r="N3140" s="10">
        <v>1</v>
      </c>
      <c r="O3140" s="12" t="s">
        <v>10512</v>
      </c>
      <c r="P3140" s="11">
        <f ca="1">IFERROR(__xludf.DUMMYFUNCTION("COUNTA(SPLIT(Q3140,"" ""))"),169)</f>
        <v>169</v>
      </c>
      <c r="Q3140" s="11">
        <v>6</v>
      </c>
      <c r="R3140" s="11">
        <f ca="1">IFERROR(__xludf.DUMMYFUNCTION("COUNTA(SPLIT($Q3140,CHAR(10),FALSE))"),1)</f>
        <v>1</v>
      </c>
      <c r="S3140" s="2">
        <v>-2.2739497320000002</v>
      </c>
      <c r="T3140" s="2">
        <v>0.51469423199999997</v>
      </c>
      <c r="U3140" s="2">
        <v>70.58</v>
      </c>
      <c r="V3140" s="2">
        <v>10.45</v>
      </c>
      <c r="W3140" s="2">
        <v>12.53</v>
      </c>
      <c r="X3140" s="2">
        <v>7</v>
      </c>
      <c r="Y3140" s="2">
        <v>6.53</v>
      </c>
      <c r="Z3140" s="2">
        <v>0.10285999999999999</v>
      </c>
      <c r="AA3140" s="2">
        <v>0.12109</v>
      </c>
      <c r="AB3140" s="2">
        <v>13.897587870000001</v>
      </c>
    </row>
    <row r="3141" spans="1:28" x14ac:dyDescent="0.2">
      <c r="A3141" s="17">
        <v>5461</v>
      </c>
      <c r="B3141" s="5" t="s">
        <v>10513</v>
      </c>
      <c r="C3141" s="5" t="s">
        <v>10514</v>
      </c>
      <c r="D3141" s="5" t="s">
        <v>10371</v>
      </c>
      <c r="E3141" s="5" t="s">
        <v>10515</v>
      </c>
      <c r="F3141" s="10">
        <v>1878</v>
      </c>
      <c r="G3141" s="10" t="s">
        <v>16</v>
      </c>
      <c r="H3141" s="10"/>
      <c r="I3141" s="10">
        <v>700</v>
      </c>
      <c r="J3141" s="10" t="s">
        <v>17</v>
      </c>
      <c r="K3141" s="10"/>
      <c r="L3141" s="10" t="s">
        <v>18</v>
      </c>
      <c r="M3141" s="11">
        <v>1</v>
      </c>
      <c r="N3141" s="10">
        <v>1</v>
      </c>
      <c r="O3141" s="12" t="s">
        <v>10516</v>
      </c>
      <c r="P3141" s="11">
        <f ca="1">IFERROR(__xludf.DUMMYFUNCTION("COUNTA(SPLIT(Q3141,"" ""))"),156)</f>
        <v>156</v>
      </c>
      <c r="Q3141" s="11">
        <v>7</v>
      </c>
      <c r="R3141" s="11">
        <f ca="1">IFERROR(__xludf.DUMMYFUNCTION("COUNTA(SPLIT($Q3141,CHAR(10),FALSE))"),1)</f>
        <v>1</v>
      </c>
      <c r="S3141" s="2">
        <v>-0.58353261899999997</v>
      </c>
      <c r="T3141" s="2">
        <v>0.44915606499999999</v>
      </c>
      <c r="U3141" s="2">
        <v>80.63</v>
      </c>
      <c r="V3141" s="2">
        <v>7.55</v>
      </c>
      <c r="W3141" s="2">
        <v>8.01</v>
      </c>
      <c r="X3141" s="2">
        <v>8</v>
      </c>
      <c r="Y3141" s="2">
        <v>5.86</v>
      </c>
      <c r="Z3141" s="2">
        <v>7.9390000000000002E-2</v>
      </c>
      <c r="AA3141" s="2">
        <v>0.11076</v>
      </c>
      <c r="AB3141" s="2">
        <v>26.726048089999999</v>
      </c>
    </row>
    <row r="3142" spans="1:28" x14ac:dyDescent="0.2">
      <c r="A3142" s="17">
        <v>5463</v>
      </c>
      <c r="B3142" s="5" t="s">
        <v>10517</v>
      </c>
      <c r="C3142" s="5" t="s">
        <v>10518</v>
      </c>
      <c r="D3142" s="5" t="s">
        <v>10371</v>
      </c>
      <c r="E3142" s="5" t="s">
        <v>10519</v>
      </c>
      <c r="F3142" s="10">
        <v>1878</v>
      </c>
      <c r="G3142" s="10" t="s">
        <v>16</v>
      </c>
      <c r="H3142" s="10"/>
      <c r="I3142" s="10">
        <v>700</v>
      </c>
      <c r="J3142" s="10" t="s">
        <v>178</v>
      </c>
      <c r="K3142" s="10"/>
      <c r="L3142" s="10" t="s">
        <v>18</v>
      </c>
      <c r="M3142" s="11">
        <v>1</v>
      </c>
      <c r="N3142" s="10">
        <v>1</v>
      </c>
      <c r="O3142" s="12" t="s">
        <v>10520</v>
      </c>
      <c r="P3142" s="11">
        <f ca="1">IFERROR(__xludf.DUMMYFUNCTION("COUNTA(SPLIT(Q3142,"" ""))"),153)</f>
        <v>153</v>
      </c>
      <c r="Q3142" s="11">
        <v>7</v>
      </c>
      <c r="R3142" s="11">
        <f ca="1">IFERROR(__xludf.DUMMYFUNCTION("COUNTA(SPLIT($Q3142,CHAR(10),FALSE))"),4)</f>
        <v>4</v>
      </c>
      <c r="S3142" s="2">
        <v>-0.27018330899999998</v>
      </c>
      <c r="T3142" s="2">
        <v>0.51308252499999996</v>
      </c>
      <c r="U3142" s="2">
        <v>55.37</v>
      </c>
      <c r="V3142" s="2">
        <v>15.35</v>
      </c>
      <c r="W3142" s="2">
        <v>17.82</v>
      </c>
      <c r="X3142" s="2">
        <v>10</v>
      </c>
      <c r="Y3142" s="2">
        <v>7.39</v>
      </c>
      <c r="Z3142" s="2">
        <v>6.7600000000000004E-3</v>
      </c>
      <c r="AA3142" s="2">
        <v>1.0410000000000001E-2</v>
      </c>
      <c r="AB3142" s="2">
        <v>23.520937709999998</v>
      </c>
    </row>
    <row r="3143" spans="1:28" x14ac:dyDescent="0.2">
      <c r="A3143" s="17">
        <v>5464</v>
      </c>
      <c r="B3143" s="5" t="s">
        <v>10521</v>
      </c>
      <c r="C3143" s="5" t="s">
        <v>10522</v>
      </c>
      <c r="D3143" s="5" t="s">
        <v>10420</v>
      </c>
      <c r="E3143" s="5" t="s">
        <v>10523</v>
      </c>
      <c r="F3143" s="10">
        <v>1878</v>
      </c>
      <c r="G3143" s="10" t="s">
        <v>16</v>
      </c>
      <c r="H3143" s="10"/>
      <c r="I3143" s="10">
        <v>900</v>
      </c>
      <c r="J3143" s="10" t="s">
        <v>51</v>
      </c>
      <c r="K3143" s="10"/>
      <c r="L3143" s="10" t="s">
        <v>18</v>
      </c>
      <c r="M3143" s="11">
        <v>1</v>
      </c>
      <c r="N3143" s="10">
        <v>1</v>
      </c>
      <c r="O3143" s="12" t="s">
        <v>10524</v>
      </c>
      <c r="P3143" s="11">
        <f ca="1">IFERROR(__xludf.DUMMYFUNCTION("COUNTA(SPLIT(Q3143,"" ""))"),167)</f>
        <v>167</v>
      </c>
      <c r="Q3143" s="11">
        <v>10</v>
      </c>
      <c r="R3143" s="11">
        <f ca="1">IFERROR(__xludf.DUMMYFUNCTION("COUNTA(SPLIT($Q3143,CHAR(10),FALSE))"),6)</f>
        <v>6</v>
      </c>
      <c r="S3143" s="2">
        <v>-0.20107464999999999</v>
      </c>
      <c r="T3143" s="2">
        <v>0.50760208299999998</v>
      </c>
      <c r="U3143" s="2">
        <v>77.33</v>
      </c>
      <c r="V3143" s="2">
        <v>7.28</v>
      </c>
      <c r="W3143" s="2">
        <v>8.06</v>
      </c>
      <c r="X3143" s="2">
        <v>7</v>
      </c>
      <c r="Y3143" s="2">
        <v>6.68</v>
      </c>
      <c r="Z3143" s="2">
        <v>2.648E-2</v>
      </c>
      <c r="AA3143" s="2">
        <v>2.8129999999999999E-2</v>
      </c>
      <c r="AB3143" s="2">
        <v>17.956062169999999</v>
      </c>
    </row>
    <row r="3144" spans="1:28" x14ac:dyDescent="0.2">
      <c r="A3144" s="17">
        <v>5465</v>
      </c>
      <c r="B3144" s="5" t="s">
        <v>10525</v>
      </c>
      <c r="C3144" s="5" t="s">
        <v>10526</v>
      </c>
      <c r="D3144" s="5" t="s">
        <v>10366</v>
      </c>
      <c r="E3144" s="5" t="s">
        <v>10527</v>
      </c>
      <c r="F3144" s="10">
        <v>1878</v>
      </c>
      <c r="G3144" s="10" t="s">
        <v>16</v>
      </c>
      <c r="H3144" s="10"/>
      <c r="I3144" s="10">
        <v>1300</v>
      </c>
      <c r="J3144" s="10" t="s">
        <v>17</v>
      </c>
      <c r="K3144" s="10"/>
      <c r="L3144" s="10" t="s">
        <v>18</v>
      </c>
      <c r="M3144" s="11">
        <v>1</v>
      </c>
      <c r="N3144" s="10">
        <v>1</v>
      </c>
      <c r="O3144" s="12" t="s">
        <v>10528</v>
      </c>
      <c r="P3144" s="11">
        <f ca="1">IFERROR(__xludf.DUMMYFUNCTION("COUNTA(SPLIT(Q3144,"" ""))"),176)</f>
        <v>176</v>
      </c>
      <c r="Q3144" s="11">
        <v>7</v>
      </c>
      <c r="R3144" s="11">
        <f ca="1">IFERROR(__xludf.DUMMYFUNCTION("COUNTA(SPLIT($Q3144,CHAR(10),FALSE))"),3)</f>
        <v>3</v>
      </c>
      <c r="S3144" s="2">
        <v>-0.40810653499999999</v>
      </c>
      <c r="T3144" s="2">
        <v>0.48247093400000002</v>
      </c>
      <c r="U3144" s="2">
        <v>71.61</v>
      </c>
      <c r="V3144" s="2">
        <v>8.8000000000000007</v>
      </c>
      <c r="W3144" s="2">
        <v>9.3699999999999992</v>
      </c>
      <c r="X3144" s="2">
        <v>8</v>
      </c>
      <c r="Y3144" s="2">
        <v>6.87</v>
      </c>
      <c r="Z3144" s="2">
        <v>2.1229999999999999E-2</v>
      </c>
      <c r="AA3144" s="2">
        <v>3.1919999999999997E-2</v>
      </c>
      <c r="AB3144" s="2">
        <v>12.36465791</v>
      </c>
    </row>
    <row r="3145" spans="1:28" x14ac:dyDescent="0.2">
      <c r="A3145" s="17">
        <v>5466</v>
      </c>
      <c r="B3145" s="5" t="s">
        <v>10529</v>
      </c>
      <c r="C3145" s="5" t="s">
        <v>10530</v>
      </c>
      <c r="D3145" s="5" t="s">
        <v>10380</v>
      </c>
      <c r="E3145" s="5" t="s">
        <v>10381</v>
      </c>
      <c r="F3145" s="10">
        <v>1878</v>
      </c>
      <c r="G3145" s="10" t="s">
        <v>16</v>
      </c>
      <c r="H3145" s="10"/>
      <c r="I3145" s="10">
        <v>700</v>
      </c>
      <c r="J3145" s="10" t="s">
        <v>51</v>
      </c>
      <c r="K3145" s="10"/>
      <c r="L3145" s="10" t="s">
        <v>18</v>
      </c>
      <c r="M3145" s="11">
        <v>1</v>
      </c>
      <c r="N3145" s="10">
        <v>1</v>
      </c>
      <c r="O3145" s="12" t="s">
        <v>10531</v>
      </c>
      <c r="P3145" s="11">
        <f ca="1">IFERROR(__xludf.DUMMYFUNCTION("COUNTA(SPLIT(Q3145,"" ""))"),168)</f>
        <v>168</v>
      </c>
      <c r="Q3145" s="11">
        <v>16</v>
      </c>
      <c r="R3145" s="11">
        <f ca="1">IFERROR(__xludf.DUMMYFUNCTION("COUNTA(SPLIT($Q3145,CHAR(10),FALSE))"),6)</f>
        <v>6</v>
      </c>
      <c r="S3145" s="2">
        <v>5.7552226999999997E-2</v>
      </c>
      <c r="T3145" s="2">
        <v>0.50781628499999998</v>
      </c>
      <c r="U3145" s="2">
        <v>78.5</v>
      </c>
      <c r="V3145" s="2">
        <v>5.12</v>
      </c>
      <c r="W3145" s="2">
        <v>3.94</v>
      </c>
      <c r="X3145" s="2">
        <v>9</v>
      </c>
      <c r="Y3145" s="2">
        <v>6.38</v>
      </c>
      <c r="Z3145" s="2">
        <v>0.22874</v>
      </c>
      <c r="AA3145" s="2">
        <v>0.23943</v>
      </c>
      <c r="AB3145" s="2">
        <v>16.40994371</v>
      </c>
    </row>
    <row r="3146" spans="1:28" x14ac:dyDescent="0.2">
      <c r="A3146" s="17">
        <v>5467</v>
      </c>
      <c r="B3146" s="5" t="s">
        <v>10532</v>
      </c>
      <c r="C3146" s="5" t="s">
        <v>10533</v>
      </c>
      <c r="D3146" s="5" t="s">
        <v>10380</v>
      </c>
      <c r="E3146" s="5" t="s">
        <v>10381</v>
      </c>
      <c r="F3146" s="10">
        <v>1878</v>
      </c>
      <c r="G3146" s="10" t="s">
        <v>16</v>
      </c>
      <c r="H3146" s="10"/>
      <c r="I3146" s="10">
        <v>900</v>
      </c>
      <c r="J3146" s="10" t="s">
        <v>51</v>
      </c>
      <c r="K3146" s="10"/>
      <c r="L3146" s="10" t="s">
        <v>18</v>
      </c>
      <c r="M3146" s="11">
        <v>1</v>
      </c>
      <c r="N3146" s="10">
        <v>1</v>
      </c>
      <c r="O3146" s="12" t="s">
        <v>10534</v>
      </c>
      <c r="P3146" s="11">
        <f ca="1">IFERROR(__xludf.DUMMYFUNCTION("COUNTA(SPLIT(Q3146,"" ""))"),148)</f>
        <v>148</v>
      </c>
      <c r="Q3146" s="11">
        <v>11</v>
      </c>
      <c r="R3146" s="11">
        <f ca="1">IFERROR(__xludf.DUMMYFUNCTION("COUNTA(SPLIT($Q3146,CHAR(10),FALSE))"),5)</f>
        <v>5</v>
      </c>
      <c r="S3146" s="2">
        <v>0.33997158799999999</v>
      </c>
      <c r="T3146" s="2">
        <v>0.48656007600000001</v>
      </c>
      <c r="U3146" s="2">
        <v>78.42</v>
      </c>
      <c r="V3146" s="2">
        <v>6.1</v>
      </c>
      <c r="W3146" s="2">
        <v>6.53</v>
      </c>
      <c r="X3146" s="2">
        <v>8</v>
      </c>
      <c r="Y3146" s="2">
        <v>6.68</v>
      </c>
      <c r="Z3146" s="2">
        <v>7.0889999999999995E-2</v>
      </c>
      <c r="AA3146" s="2">
        <v>0.10539</v>
      </c>
      <c r="AB3146" s="2">
        <v>11.337195169999999</v>
      </c>
    </row>
    <row r="3147" spans="1:28" x14ac:dyDescent="0.2">
      <c r="A3147" s="17">
        <v>5468</v>
      </c>
      <c r="B3147" s="5" t="s">
        <v>10535</v>
      </c>
      <c r="C3147" s="5" t="s">
        <v>10536</v>
      </c>
      <c r="D3147" s="5" t="s">
        <v>10380</v>
      </c>
      <c r="E3147" s="5" t="s">
        <v>10381</v>
      </c>
      <c r="F3147" s="10">
        <v>1878</v>
      </c>
      <c r="G3147" s="10" t="s">
        <v>16</v>
      </c>
      <c r="H3147" s="10"/>
      <c r="I3147" s="10">
        <v>1100</v>
      </c>
      <c r="J3147" s="10" t="s">
        <v>17</v>
      </c>
      <c r="K3147" s="10"/>
      <c r="L3147" s="10" t="s">
        <v>18</v>
      </c>
      <c r="M3147" s="11">
        <v>1</v>
      </c>
      <c r="N3147" s="10">
        <v>1</v>
      </c>
      <c r="O3147" s="12" t="s">
        <v>10537</v>
      </c>
      <c r="P3147" s="11">
        <f ca="1">IFERROR(__xludf.DUMMYFUNCTION("COUNTA(SPLIT(Q3147,"" ""))"),152)</f>
        <v>152</v>
      </c>
      <c r="Q3147" s="11">
        <v>6</v>
      </c>
      <c r="R3147" s="11">
        <f ca="1">IFERROR(__xludf.DUMMYFUNCTION("COUNTA(SPLIT($Q3147,CHAR(10),FALSE))"),2)</f>
        <v>2</v>
      </c>
      <c r="S3147" s="2">
        <v>-0.41973150300000001</v>
      </c>
      <c r="T3147" s="2">
        <v>0.50052777699999995</v>
      </c>
      <c r="U3147" s="2">
        <v>73.56</v>
      </c>
      <c r="V3147" s="2">
        <v>8.5</v>
      </c>
      <c r="W3147" s="2">
        <v>9.48</v>
      </c>
      <c r="X3147" s="2">
        <v>8</v>
      </c>
      <c r="Y3147" s="2">
        <v>6.77</v>
      </c>
      <c r="Z3147" s="2">
        <v>-9.6500000000000006E-3</v>
      </c>
      <c r="AA3147" s="2">
        <v>1.346E-2</v>
      </c>
      <c r="AB3147" s="2">
        <v>16.062384649999998</v>
      </c>
    </row>
    <row r="3148" spans="1:28" x14ac:dyDescent="0.2">
      <c r="A3148" s="17">
        <v>5469</v>
      </c>
      <c r="B3148" s="5" t="s">
        <v>10538</v>
      </c>
      <c r="C3148" s="5" t="s">
        <v>10539</v>
      </c>
      <c r="D3148" s="5" t="s">
        <v>10371</v>
      </c>
      <c r="E3148" s="5" t="s">
        <v>10540</v>
      </c>
      <c r="F3148" s="10">
        <v>1878</v>
      </c>
      <c r="G3148" s="10" t="s">
        <v>16</v>
      </c>
      <c r="H3148" s="10"/>
      <c r="I3148" s="10">
        <v>1100</v>
      </c>
      <c r="J3148" s="10" t="s">
        <v>178</v>
      </c>
      <c r="K3148" s="10"/>
      <c r="L3148" s="10" t="s">
        <v>18</v>
      </c>
      <c r="M3148" s="11">
        <v>1</v>
      </c>
      <c r="N3148" s="10">
        <v>1</v>
      </c>
      <c r="O3148" s="12" t="s">
        <v>10541</v>
      </c>
      <c r="P3148" s="11">
        <f ca="1">IFERROR(__xludf.DUMMYFUNCTION("COUNTA(SPLIT(Q3148,"" ""))"),162)</f>
        <v>162</v>
      </c>
      <c r="Q3148" s="11">
        <v>8</v>
      </c>
      <c r="R3148" s="11">
        <f ca="1">IFERROR(__xludf.DUMMYFUNCTION("COUNTA(SPLIT($Q3148,CHAR(10),FALSE))"),4)</f>
        <v>4</v>
      </c>
      <c r="S3148" s="2">
        <v>-5.6406550999999999E-2</v>
      </c>
      <c r="T3148" s="2">
        <v>0.47975146600000002</v>
      </c>
      <c r="U3148" s="2">
        <v>77.760000000000005</v>
      </c>
      <c r="V3148" s="2">
        <v>7.63</v>
      </c>
      <c r="W3148" s="2">
        <v>8.64</v>
      </c>
      <c r="X3148" s="2">
        <v>8</v>
      </c>
      <c r="Y3148" s="2">
        <v>6.09</v>
      </c>
      <c r="Z3148" s="2">
        <v>7.7600000000000002E-2</v>
      </c>
      <c r="AA3148" s="2">
        <v>8.2680000000000003E-2</v>
      </c>
      <c r="AB3148" s="2">
        <v>12.417659860000001</v>
      </c>
    </row>
    <row r="3149" spans="1:28" x14ac:dyDescent="0.2">
      <c r="A3149" s="17">
        <v>5470</v>
      </c>
      <c r="B3149" s="5" t="s">
        <v>10542</v>
      </c>
      <c r="C3149" s="5" t="s">
        <v>10543</v>
      </c>
      <c r="D3149" s="5" t="s">
        <v>10420</v>
      </c>
      <c r="E3149" s="5" t="s">
        <v>10544</v>
      </c>
      <c r="F3149" s="10">
        <v>1878</v>
      </c>
      <c r="G3149" s="10" t="s">
        <v>16</v>
      </c>
      <c r="H3149" s="10"/>
      <c r="I3149" s="10">
        <v>700</v>
      </c>
      <c r="J3149" s="10" t="s">
        <v>17</v>
      </c>
      <c r="K3149" s="10"/>
      <c r="L3149" s="10" t="s">
        <v>18</v>
      </c>
      <c r="M3149" s="11">
        <v>1</v>
      </c>
      <c r="N3149" s="10">
        <v>1</v>
      </c>
      <c r="O3149" s="12" t="s">
        <v>10545</v>
      </c>
      <c r="P3149" s="11">
        <f ca="1">IFERROR(__xludf.DUMMYFUNCTION("COUNTA(SPLIT(Q3149,"" ""))"),174)</f>
        <v>174</v>
      </c>
      <c r="Q3149" s="11">
        <v>8</v>
      </c>
      <c r="R3149" s="11">
        <f ca="1">IFERROR(__xludf.DUMMYFUNCTION("COUNTA(SPLIT($Q3149,CHAR(10),FALSE))"),4)</f>
        <v>4</v>
      </c>
      <c r="S3149" s="2">
        <v>-0.437143526</v>
      </c>
      <c r="T3149" s="2">
        <v>0.46259453699999997</v>
      </c>
      <c r="U3149" s="2">
        <v>83.02</v>
      </c>
      <c r="V3149" s="2">
        <v>7.21</v>
      </c>
      <c r="W3149" s="2">
        <v>8.6</v>
      </c>
      <c r="X3149" s="2">
        <v>5</v>
      </c>
      <c r="Y3149" s="2">
        <v>6.25</v>
      </c>
      <c r="Z3149" s="2">
        <v>-4.8590000000000001E-2</v>
      </c>
      <c r="AA3149" s="2">
        <v>-5.006E-2</v>
      </c>
      <c r="AB3149" s="2">
        <v>19.41085507</v>
      </c>
    </row>
    <row r="3150" spans="1:28" x14ac:dyDescent="0.2">
      <c r="A3150" s="17">
        <v>5471</v>
      </c>
      <c r="B3150" s="5" t="s">
        <v>10546</v>
      </c>
      <c r="C3150" s="5" t="s">
        <v>10547</v>
      </c>
      <c r="D3150" s="5" t="s">
        <v>10420</v>
      </c>
      <c r="E3150" s="5" t="s">
        <v>10548</v>
      </c>
      <c r="F3150" s="10">
        <v>1878</v>
      </c>
      <c r="G3150" s="10" t="s">
        <v>16</v>
      </c>
      <c r="H3150" s="10"/>
      <c r="I3150" s="10">
        <v>1100</v>
      </c>
      <c r="J3150" s="10" t="s">
        <v>17</v>
      </c>
      <c r="K3150" s="10"/>
      <c r="L3150" s="10" t="s">
        <v>18</v>
      </c>
      <c r="M3150" s="11">
        <v>1</v>
      </c>
      <c r="N3150" s="10">
        <v>1</v>
      </c>
      <c r="O3150" s="12" t="s">
        <v>10549</v>
      </c>
      <c r="P3150" s="11">
        <f ca="1">IFERROR(__xludf.DUMMYFUNCTION("COUNTA(SPLIT(Q3150,"" ""))"),165)</f>
        <v>165</v>
      </c>
      <c r="Q3150" s="11">
        <v>7</v>
      </c>
      <c r="R3150" s="11">
        <f ca="1">IFERROR(__xludf.DUMMYFUNCTION("COUNTA(SPLIT($Q3150,CHAR(10),FALSE))"),3)</f>
        <v>3</v>
      </c>
      <c r="S3150" s="2">
        <v>-0.357133172</v>
      </c>
      <c r="T3150" s="2">
        <v>0.48140798299999998</v>
      </c>
      <c r="U3150" s="2">
        <v>74.209999999999994</v>
      </c>
      <c r="V3150" s="2">
        <v>8.8699999999999992</v>
      </c>
      <c r="W3150" s="2">
        <v>10</v>
      </c>
      <c r="X3150" s="2">
        <v>6</v>
      </c>
      <c r="Y3150" s="2">
        <v>6.99</v>
      </c>
      <c r="Z3150" s="2">
        <v>7.9799999999999996E-2</v>
      </c>
      <c r="AA3150" s="2">
        <v>0.10723000000000001</v>
      </c>
      <c r="AB3150" s="2">
        <v>10.895484919999999</v>
      </c>
    </row>
    <row r="3151" spans="1:28" x14ac:dyDescent="0.2">
      <c r="A3151" s="17">
        <v>5472</v>
      </c>
      <c r="B3151" s="5" t="s">
        <v>10550</v>
      </c>
      <c r="C3151" s="5" t="s">
        <v>10551</v>
      </c>
      <c r="D3151" s="5" t="s">
        <v>10376</v>
      </c>
      <c r="E3151" s="5" t="s">
        <v>10377</v>
      </c>
      <c r="F3151" s="10">
        <v>1878</v>
      </c>
      <c r="G3151" s="10" t="s">
        <v>16</v>
      </c>
      <c r="H3151" s="10"/>
      <c r="I3151" s="10">
        <v>1300</v>
      </c>
      <c r="J3151" s="10" t="s">
        <v>17</v>
      </c>
      <c r="K3151" s="10"/>
      <c r="L3151" s="10" t="s">
        <v>18</v>
      </c>
      <c r="M3151" s="11">
        <v>1</v>
      </c>
      <c r="N3151" s="10">
        <v>1</v>
      </c>
      <c r="O3151" s="12" t="s">
        <v>10552</v>
      </c>
      <c r="P3151" s="11">
        <f ca="1">IFERROR(__xludf.DUMMYFUNCTION("COUNTA(SPLIT(Q3151,"" ""))"),159)</f>
        <v>159</v>
      </c>
      <c r="Q3151" s="11">
        <v>4</v>
      </c>
      <c r="R3151" s="11">
        <f ca="1">IFERROR(__xludf.DUMMYFUNCTION("COUNTA(SPLIT($Q3151,CHAR(10),FALSE))"),2)</f>
        <v>2</v>
      </c>
      <c r="S3151" s="2">
        <v>-8.1595480999999997E-2</v>
      </c>
      <c r="T3151" s="2">
        <v>0.50719313300000002</v>
      </c>
      <c r="U3151" s="2">
        <v>60.13</v>
      </c>
      <c r="V3151" s="2">
        <v>12.87</v>
      </c>
      <c r="W3151" s="2">
        <v>14.51</v>
      </c>
      <c r="X3151" s="2">
        <v>10</v>
      </c>
      <c r="Y3151" s="2">
        <v>7.39</v>
      </c>
      <c r="Z3151" s="2">
        <v>0.16861000000000001</v>
      </c>
      <c r="AA3151" s="2">
        <v>0.20422999999999999</v>
      </c>
      <c r="AB3151" s="2">
        <v>10.498949939999999</v>
      </c>
    </row>
    <row r="3152" spans="1:28" x14ac:dyDescent="0.2">
      <c r="A3152" s="17">
        <v>5473</v>
      </c>
      <c r="B3152" s="5" t="s">
        <v>995</v>
      </c>
      <c r="C3152" s="5" t="s">
        <v>10553</v>
      </c>
      <c r="D3152" s="5" t="s">
        <v>7220</v>
      </c>
      <c r="E3152" s="5" t="s">
        <v>10554</v>
      </c>
      <c r="F3152" s="10">
        <v>1878</v>
      </c>
      <c r="G3152" s="10" t="s">
        <v>16</v>
      </c>
      <c r="H3152" s="10"/>
      <c r="I3152" s="10">
        <v>1300</v>
      </c>
      <c r="J3152" s="10" t="s">
        <v>17</v>
      </c>
      <c r="K3152" s="10"/>
      <c r="L3152" s="10" t="s">
        <v>18</v>
      </c>
      <c r="M3152" s="11">
        <v>1</v>
      </c>
      <c r="N3152" s="10">
        <v>1</v>
      </c>
      <c r="O3152" s="12" t="s">
        <v>10555</v>
      </c>
      <c r="P3152" s="11">
        <f ca="1">IFERROR(__xludf.DUMMYFUNCTION("COUNTA(SPLIT(Q3152,"" ""))"),190)</f>
        <v>190</v>
      </c>
      <c r="Q3152" s="11">
        <v>7</v>
      </c>
      <c r="R3152" s="11">
        <f ca="1">IFERROR(__xludf.DUMMYFUNCTION("COUNTA(SPLIT($Q3152,CHAR(10),FALSE))"),3)</f>
        <v>3</v>
      </c>
      <c r="S3152" s="2">
        <v>-2.1419453690000001</v>
      </c>
      <c r="T3152" s="2">
        <v>0.52645177300000001</v>
      </c>
      <c r="U3152" s="2">
        <v>55.4</v>
      </c>
      <c r="V3152" s="2">
        <v>13.56</v>
      </c>
      <c r="W3152" s="2">
        <v>15</v>
      </c>
      <c r="X3152" s="2">
        <v>11</v>
      </c>
      <c r="Y3152" s="2">
        <v>7.36</v>
      </c>
      <c r="Z3152" s="2">
        <v>0.12515999999999999</v>
      </c>
      <c r="AA3152" s="2">
        <v>0.10116</v>
      </c>
      <c r="AB3152" s="2">
        <v>16.862254310000001</v>
      </c>
    </row>
    <row r="3153" spans="1:28" x14ac:dyDescent="0.2">
      <c r="A3153" s="17">
        <v>5474</v>
      </c>
      <c r="B3153" s="5" t="s">
        <v>10556</v>
      </c>
      <c r="C3153" s="5" t="s">
        <v>10557</v>
      </c>
      <c r="D3153" s="5" t="s">
        <v>10389</v>
      </c>
      <c r="E3153" s="5" t="s">
        <v>10390</v>
      </c>
      <c r="F3153" s="10">
        <v>1878</v>
      </c>
      <c r="G3153" s="10" t="s">
        <v>16</v>
      </c>
      <c r="H3153" s="10"/>
      <c r="I3153" s="10">
        <v>1300</v>
      </c>
      <c r="J3153" s="10" t="s">
        <v>51</v>
      </c>
      <c r="K3153" s="10"/>
      <c r="L3153" s="10" t="s">
        <v>18</v>
      </c>
      <c r="M3153" s="11">
        <v>1</v>
      </c>
      <c r="N3153" s="10">
        <v>1</v>
      </c>
      <c r="O3153" s="12" t="s">
        <v>10558</v>
      </c>
      <c r="P3153" s="11">
        <f ca="1">IFERROR(__xludf.DUMMYFUNCTION("COUNTA(SPLIT(Q3153,"" ""))"),152)</f>
        <v>152</v>
      </c>
      <c r="Q3153" s="11">
        <v>2</v>
      </c>
      <c r="R3153" s="11">
        <f ca="1">IFERROR(__xludf.DUMMYFUNCTION("COUNTA(SPLIT($Q3153,CHAR(10),FALSE))"),2)</f>
        <v>2</v>
      </c>
      <c r="S3153" s="2">
        <v>-0.519230627</v>
      </c>
      <c r="T3153" s="2">
        <v>0.47917633199999998</v>
      </c>
      <c r="U3153" s="2">
        <v>14.87</v>
      </c>
      <c r="V3153" s="2">
        <v>30.56</v>
      </c>
      <c r="W3153" s="2">
        <v>37.19</v>
      </c>
      <c r="X3153" s="2">
        <v>15</v>
      </c>
      <c r="Y3153" s="2">
        <v>9.02</v>
      </c>
      <c r="Z3153" s="2">
        <v>8.0280000000000004E-2</v>
      </c>
      <c r="AA3153" s="2">
        <v>0.11864</v>
      </c>
      <c r="AB3153" s="2">
        <v>5.6697760300000004</v>
      </c>
    </row>
    <row r="3154" spans="1:28" x14ac:dyDescent="0.2">
      <c r="A3154" s="17">
        <v>5475</v>
      </c>
      <c r="B3154" s="5" t="s">
        <v>10559</v>
      </c>
      <c r="C3154" s="5" t="s">
        <v>10560</v>
      </c>
      <c r="D3154" s="5" t="s">
        <v>10376</v>
      </c>
      <c r="E3154" s="5" t="s">
        <v>10377</v>
      </c>
      <c r="F3154" s="10">
        <v>1878</v>
      </c>
      <c r="G3154" s="10" t="s">
        <v>16</v>
      </c>
      <c r="H3154" s="10"/>
      <c r="I3154" s="10">
        <v>1100</v>
      </c>
      <c r="J3154" s="10" t="s">
        <v>17</v>
      </c>
      <c r="K3154" s="10"/>
      <c r="L3154" s="10" t="s">
        <v>18</v>
      </c>
      <c r="M3154" s="11">
        <v>1</v>
      </c>
      <c r="N3154" s="10">
        <v>1</v>
      </c>
      <c r="O3154" s="12" t="s">
        <v>10561</v>
      </c>
      <c r="P3154" s="11">
        <f ca="1">IFERROR(__xludf.DUMMYFUNCTION("COUNTA(SPLIT(Q3154,"" ""))"),163)</f>
        <v>163</v>
      </c>
      <c r="Q3154" s="11">
        <v>7</v>
      </c>
      <c r="R3154" s="11">
        <f ca="1">IFERROR(__xludf.DUMMYFUNCTION("COUNTA(SPLIT($Q3154,CHAR(10),FALSE))"),4)</f>
        <v>4</v>
      </c>
      <c r="S3154" s="2">
        <v>-0.80326297300000005</v>
      </c>
      <c r="T3154" s="2">
        <v>0.46455110999999999</v>
      </c>
      <c r="U3154" s="2">
        <v>81.3</v>
      </c>
      <c r="V3154" s="2">
        <v>7.85</v>
      </c>
      <c r="W3154" s="2">
        <v>8.89</v>
      </c>
      <c r="X3154" s="2">
        <v>8</v>
      </c>
      <c r="Y3154" s="2">
        <v>5.77</v>
      </c>
      <c r="Z3154" s="2">
        <v>-4.3600000000000002E-3</v>
      </c>
      <c r="AA3154" s="2">
        <v>1.9640000000000001E-2</v>
      </c>
      <c r="AB3154" s="2">
        <v>16.85465701</v>
      </c>
    </row>
    <row r="3155" spans="1:28" x14ac:dyDescent="0.2">
      <c r="A3155" s="17">
        <v>5476</v>
      </c>
      <c r="B3155" s="5" t="s">
        <v>10562</v>
      </c>
      <c r="C3155" s="5" t="s">
        <v>10563</v>
      </c>
      <c r="D3155" s="5" t="s">
        <v>10376</v>
      </c>
      <c r="E3155" s="5" t="s">
        <v>10377</v>
      </c>
      <c r="F3155" s="10">
        <v>1878</v>
      </c>
      <c r="G3155" s="10" t="s">
        <v>16</v>
      </c>
      <c r="H3155" s="10"/>
      <c r="I3155" s="10">
        <v>1300</v>
      </c>
      <c r="J3155" s="10" t="s">
        <v>17</v>
      </c>
      <c r="K3155" s="10"/>
      <c r="L3155" s="10" t="s">
        <v>18</v>
      </c>
      <c r="M3155" s="11">
        <v>1</v>
      </c>
      <c r="N3155" s="10">
        <v>1</v>
      </c>
      <c r="O3155" s="12" t="s">
        <v>10564</v>
      </c>
      <c r="P3155" s="11">
        <f ca="1">IFERROR(__xludf.DUMMYFUNCTION("COUNTA(SPLIT(Q3155,"" ""))"),189)</f>
        <v>189</v>
      </c>
      <c r="Q3155" s="11">
        <v>6</v>
      </c>
      <c r="R3155" s="11">
        <f ca="1">IFERROR(__xludf.DUMMYFUNCTION("COUNTA(SPLIT($Q3155,CHAR(10),FALSE))"),1)</f>
        <v>1</v>
      </c>
      <c r="S3155" s="2">
        <v>-0.75528677399999999</v>
      </c>
      <c r="T3155" s="2">
        <v>0.48469376600000003</v>
      </c>
      <c r="U3155" s="2">
        <v>55.83</v>
      </c>
      <c r="V3155" s="2">
        <v>13.42</v>
      </c>
      <c r="W3155" s="2">
        <v>15.27</v>
      </c>
      <c r="X3155" s="2">
        <v>12</v>
      </c>
      <c r="Y3155" s="2">
        <v>8.1</v>
      </c>
      <c r="Z3155" s="2">
        <v>0.24565999999999999</v>
      </c>
      <c r="AA3155" s="2">
        <v>0.22742000000000001</v>
      </c>
      <c r="AB3155" s="2">
        <v>5.2221497650000002</v>
      </c>
    </row>
    <row r="3156" spans="1:28" x14ac:dyDescent="0.2">
      <c r="A3156" s="17">
        <v>5477</v>
      </c>
      <c r="B3156" s="5" t="s">
        <v>8738</v>
      </c>
      <c r="C3156" s="5" t="s">
        <v>10565</v>
      </c>
      <c r="D3156" s="5"/>
      <c r="E3156" s="5" t="s">
        <v>10566</v>
      </c>
      <c r="F3156" s="10">
        <v>1878</v>
      </c>
      <c r="G3156" s="10" t="s">
        <v>68</v>
      </c>
      <c r="H3156" s="10"/>
      <c r="I3156" s="10">
        <v>1300</v>
      </c>
      <c r="J3156" s="10" t="s">
        <v>17</v>
      </c>
      <c r="K3156" s="10"/>
      <c r="L3156" s="10" t="s">
        <v>18</v>
      </c>
      <c r="M3156" s="11">
        <v>1</v>
      </c>
      <c r="N3156" s="10">
        <v>1</v>
      </c>
      <c r="O3156" s="12" t="s">
        <v>10567</v>
      </c>
      <c r="P3156" s="11">
        <f ca="1">IFERROR(__xludf.DUMMYFUNCTION("COUNTA(SPLIT(Q3156,"" ""))"),197)</f>
        <v>197</v>
      </c>
      <c r="Q3156" s="11">
        <v>6</v>
      </c>
      <c r="R3156" s="11">
        <f ca="1">IFERROR(__xludf.DUMMYFUNCTION("COUNTA(SPLIT($Q3156,CHAR(10),FALSE))"),2)</f>
        <v>2</v>
      </c>
      <c r="S3156" s="2">
        <v>-3.4311141539999999</v>
      </c>
      <c r="T3156" s="2">
        <v>0.60015174599999999</v>
      </c>
      <c r="U3156" s="2">
        <v>45.34</v>
      </c>
      <c r="V3156" s="2">
        <v>15.3</v>
      </c>
      <c r="W3156" s="2">
        <v>16.39</v>
      </c>
      <c r="X3156" s="2">
        <v>16</v>
      </c>
      <c r="Y3156" s="2">
        <v>7.89</v>
      </c>
      <c r="Z3156" s="2">
        <v>0.16159999999999999</v>
      </c>
      <c r="AA3156" s="2">
        <v>0.15139</v>
      </c>
      <c r="AB3156" s="2">
        <v>14.7413913</v>
      </c>
    </row>
    <row r="3157" spans="1:28" x14ac:dyDescent="0.2">
      <c r="A3157" s="17">
        <v>5478</v>
      </c>
      <c r="B3157" s="5" t="s">
        <v>10568</v>
      </c>
      <c r="C3157" s="5" t="s">
        <v>10569</v>
      </c>
      <c r="D3157" s="5" t="s">
        <v>10380</v>
      </c>
      <c r="E3157" s="5" t="s">
        <v>10381</v>
      </c>
      <c r="F3157" s="10">
        <v>1878</v>
      </c>
      <c r="G3157" s="10" t="s">
        <v>16</v>
      </c>
      <c r="H3157" s="10"/>
      <c r="I3157" s="10">
        <v>1100</v>
      </c>
      <c r="J3157" s="10" t="s">
        <v>51</v>
      </c>
      <c r="K3157" s="10"/>
      <c r="L3157" s="10" t="s">
        <v>18</v>
      </c>
      <c r="M3157" s="11">
        <v>1</v>
      </c>
      <c r="N3157" s="10">
        <v>1</v>
      </c>
      <c r="O3157" s="12" t="s">
        <v>10570</v>
      </c>
      <c r="P3157" s="11">
        <f ca="1">IFERROR(__xludf.DUMMYFUNCTION("COUNTA(SPLIT(Q3157,"" ""))"),154)</f>
        <v>154</v>
      </c>
      <c r="Q3157" s="11">
        <v>8</v>
      </c>
      <c r="R3157" s="11">
        <f ca="1">IFERROR(__xludf.DUMMYFUNCTION("COUNTA(SPLIT($Q3157,CHAR(10),FALSE))"),5)</f>
        <v>5</v>
      </c>
      <c r="S3157" s="2">
        <v>-1.5727301119999999</v>
      </c>
      <c r="T3157" s="2">
        <v>0.50219598700000001</v>
      </c>
      <c r="U3157" s="2">
        <v>79.16</v>
      </c>
      <c r="V3157" s="2">
        <v>7.12</v>
      </c>
      <c r="W3157" s="2">
        <v>7.67</v>
      </c>
      <c r="X3157" s="2">
        <v>8</v>
      </c>
      <c r="Y3157" s="2">
        <v>6.91</v>
      </c>
      <c r="Z3157" s="2">
        <v>0.18708</v>
      </c>
      <c r="AA3157" s="2">
        <v>0.19563</v>
      </c>
      <c r="AB3157" s="2">
        <v>13.574346999999999</v>
      </c>
    </row>
    <row r="3158" spans="1:28" x14ac:dyDescent="0.2">
      <c r="A3158" s="17">
        <v>5479</v>
      </c>
      <c r="B3158" s="5" t="s">
        <v>10571</v>
      </c>
      <c r="C3158" s="5" t="s">
        <v>10572</v>
      </c>
      <c r="D3158" s="5" t="s">
        <v>10380</v>
      </c>
      <c r="E3158" s="5" t="s">
        <v>10381</v>
      </c>
      <c r="F3158" s="10">
        <v>1878</v>
      </c>
      <c r="G3158" s="10" t="s">
        <v>16</v>
      </c>
      <c r="H3158" s="10"/>
      <c r="I3158" s="10">
        <v>1100</v>
      </c>
      <c r="J3158" s="10" t="s">
        <v>51</v>
      </c>
      <c r="K3158" s="10"/>
      <c r="L3158" s="10" t="s">
        <v>18</v>
      </c>
      <c r="M3158" s="11">
        <v>1</v>
      </c>
      <c r="N3158" s="10">
        <v>1</v>
      </c>
      <c r="O3158" s="12" t="s">
        <v>10573</v>
      </c>
      <c r="P3158" s="11">
        <f ca="1">IFERROR(__xludf.DUMMYFUNCTION("COUNTA(SPLIT(Q3158,"" ""))"),161)</f>
        <v>161</v>
      </c>
      <c r="Q3158" s="11">
        <v>6</v>
      </c>
      <c r="R3158" s="11">
        <f ca="1">IFERROR(__xludf.DUMMYFUNCTION("COUNTA(SPLIT($Q3158,CHAR(10),FALSE))"),3)</f>
        <v>3</v>
      </c>
      <c r="S3158" s="2">
        <v>-0.144546229</v>
      </c>
      <c r="T3158" s="2">
        <v>0.50676704100000003</v>
      </c>
      <c r="U3158" s="2">
        <v>76.38</v>
      </c>
      <c r="V3158" s="2">
        <v>9.44</v>
      </c>
      <c r="W3158" s="2">
        <v>11.22</v>
      </c>
      <c r="X3158" s="2">
        <v>7</v>
      </c>
      <c r="Y3158" s="2">
        <v>6.24</v>
      </c>
      <c r="Z3158" s="2">
        <v>3.0939999999999999E-2</v>
      </c>
      <c r="AA3158" s="2">
        <v>4.8489999999999998E-2</v>
      </c>
      <c r="AB3158" s="2">
        <v>14.85120197</v>
      </c>
    </row>
    <row r="3159" spans="1:28" x14ac:dyDescent="0.2">
      <c r="A3159" s="17">
        <v>5480</v>
      </c>
      <c r="B3159" s="5" t="s">
        <v>10574</v>
      </c>
      <c r="C3159" s="5" t="s">
        <v>10575</v>
      </c>
      <c r="D3159" s="5" t="s">
        <v>10389</v>
      </c>
      <c r="E3159" s="5" t="s">
        <v>10390</v>
      </c>
      <c r="F3159" s="10">
        <v>1878</v>
      </c>
      <c r="G3159" s="10" t="s">
        <v>16</v>
      </c>
      <c r="H3159" s="10"/>
      <c r="I3159" s="10">
        <v>1100</v>
      </c>
      <c r="J3159" s="10" t="s">
        <v>178</v>
      </c>
      <c r="K3159" s="10"/>
      <c r="L3159" s="10" t="s">
        <v>18</v>
      </c>
      <c r="M3159" s="11">
        <v>1</v>
      </c>
      <c r="N3159" s="10">
        <v>1</v>
      </c>
      <c r="O3159" s="12" t="s">
        <v>10576</v>
      </c>
      <c r="P3159" s="11">
        <f ca="1">IFERROR(__xludf.DUMMYFUNCTION("COUNTA(SPLIT(Q3159,"" ""))"),150)</f>
        <v>150</v>
      </c>
      <c r="Q3159" s="11">
        <v>5</v>
      </c>
      <c r="R3159" s="11">
        <f ca="1">IFERROR(__xludf.DUMMYFUNCTION("COUNTA(SPLIT($Q3159,CHAR(10),FALSE))"),1)</f>
        <v>1</v>
      </c>
      <c r="S3159" s="2">
        <v>-1.2943092629999999</v>
      </c>
      <c r="T3159" s="2">
        <v>0.48963700700000001</v>
      </c>
      <c r="U3159" s="2">
        <v>72.209999999999994</v>
      </c>
      <c r="V3159" s="2">
        <v>10.89</v>
      </c>
      <c r="W3159" s="2">
        <v>13.43</v>
      </c>
      <c r="X3159" s="2">
        <v>8</v>
      </c>
      <c r="Y3159" s="2">
        <v>7.52</v>
      </c>
      <c r="Z3159" s="2">
        <v>0.22877</v>
      </c>
      <c r="AA3159" s="2">
        <v>0.26019999999999999</v>
      </c>
      <c r="AB3159" s="2">
        <v>10.433291860000001</v>
      </c>
    </row>
    <row r="3160" spans="1:28" x14ac:dyDescent="0.2">
      <c r="A3160" s="17">
        <v>5481</v>
      </c>
      <c r="B3160" s="5" t="s">
        <v>10577</v>
      </c>
      <c r="C3160" s="5" t="s">
        <v>10578</v>
      </c>
      <c r="D3160" s="5" t="s">
        <v>10376</v>
      </c>
      <c r="E3160" s="5" t="s">
        <v>10377</v>
      </c>
      <c r="F3160" s="10">
        <v>1878</v>
      </c>
      <c r="G3160" s="10" t="s">
        <v>16</v>
      </c>
      <c r="H3160" s="10"/>
      <c r="I3160" s="10">
        <v>900</v>
      </c>
      <c r="J3160" s="10" t="s">
        <v>17</v>
      </c>
      <c r="K3160" s="10"/>
      <c r="L3160" s="10" t="s">
        <v>18</v>
      </c>
      <c r="M3160" s="11">
        <v>1</v>
      </c>
      <c r="N3160" s="10">
        <v>1</v>
      </c>
      <c r="O3160" s="12" t="s">
        <v>10579</v>
      </c>
      <c r="P3160" s="11">
        <f ca="1">IFERROR(__xludf.DUMMYFUNCTION("COUNTA(SPLIT(Q3160,"" ""))"),161)</f>
        <v>161</v>
      </c>
      <c r="Q3160" s="11">
        <v>9</v>
      </c>
      <c r="R3160" s="11">
        <f ca="1">IFERROR(__xludf.DUMMYFUNCTION("COUNTA(SPLIT($Q3160,CHAR(10),FALSE))"),1)</f>
        <v>1</v>
      </c>
      <c r="S3160" s="2">
        <v>1.103341259</v>
      </c>
      <c r="T3160" s="2">
        <v>0.55375143800000004</v>
      </c>
      <c r="U3160" s="2">
        <v>79.459999999999994</v>
      </c>
      <c r="V3160" s="2">
        <v>6.68</v>
      </c>
      <c r="W3160" s="2">
        <v>7.62</v>
      </c>
      <c r="X3160" s="2">
        <v>8</v>
      </c>
      <c r="Y3160" s="2">
        <v>6.57</v>
      </c>
      <c r="Z3160" s="2">
        <v>0.19059999999999999</v>
      </c>
      <c r="AA3160" s="2">
        <v>0.20563999999999999</v>
      </c>
      <c r="AB3160" s="2">
        <v>9.8468818329999994</v>
      </c>
    </row>
    <row r="3161" spans="1:28" x14ac:dyDescent="0.2">
      <c r="A3161" s="17">
        <v>5482</v>
      </c>
      <c r="B3161" s="5" t="s">
        <v>10580</v>
      </c>
      <c r="C3161" s="5" t="s">
        <v>10581</v>
      </c>
      <c r="D3161" s="5" t="s">
        <v>10371</v>
      </c>
      <c r="E3161" s="5" t="s">
        <v>10582</v>
      </c>
      <c r="F3161" s="10">
        <v>1878</v>
      </c>
      <c r="G3161" s="10" t="s">
        <v>16</v>
      </c>
      <c r="H3161" s="10"/>
      <c r="I3161" s="10">
        <v>700</v>
      </c>
      <c r="J3161" s="10" t="s">
        <v>17</v>
      </c>
      <c r="K3161" s="10"/>
      <c r="L3161" s="10" t="s">
        <v>18</v>
      </c>
      <c r="M3161" s="11">
        <v>1</v>
      </c>
      <c r="N3161" s="10">
        <v>1</v>
      </c>
      <c r="O3161" s="12" t="s">
        <v>10583</v>
      </c>
      <c r="P3161" s="11">
        <f ca="1">IFERROR(__xludf.DUMMYFUNCTION("COUNTA(SPLIT(Q3161,"" ""))"),175)</f>
        <v>175</v>
      </c>
      <c r="Q3161" s="11">
        <v>10</v>
      </c>
      <c r="R3161" s="11">
        <f ca="1">IFERROR(__xludf.DUMMYFUNCTION("COUNTA(SPLIT($Q3161,CHAR(10),FALSE))"),3)</f>
        <v>3</v>
      </c>
      <c r="S3161" s="2">
        <v>0.13819871</v>
      </c>
      <c r="T3161" s="2">
        <v>0.48820993000000001</v>
      </c>
      <c r="U3161" s="2">
        <v>91.34</v>
      </c>
      <c r="V3161" s="2">
        <v>4.9400000000000004</v>
      </c>
      <c r="W3161" s="2">
        <v>4.79</v>
      </c>
      <c r="X3161" s="2">
        <v>5</v>
      </c>
      <c r="Y3161" s="2">
        <v>1.33</v>
      </c>
      <c r="Z3161" s="2">
        <v>-0.11047</v>
      </c>
      <c r="AA3161" s="2">
        <v>-9.2469999999999997E-2</v>
      </c>
      <c r="AB3161" s="2">
        <v>27.37789983</v>
      </c>
    </row>
    <row r="3162" spans="1:28" x14ac:dyDescent="0.2">
      <c r="A3162" s="17">
        <v>5484</v>
      </c>
      <c r="B3162" s="5" t="s">
        <v>10584</v>
      </c>
      <c r="C3162" s="5" t="s">
        <v>10585</v>
      </c>
      <c r="D3162" s="5" t="s">
        <v>8836</v>
      </c>
      <c r="E3162" s="5" t="s">
        <v>10586</v>
      </c>
      <c r="F3162" s="10">
        <v>1878</v>
      </c>
      <c r="G3162" s="10" t="s">
        <v>68</v>
      </c>
      <c r="H3162" s="10"/>
      <c r="I3162" s="10">
        <v>1300</v>
      </c>
      <c r="J3162" s="10" t="s">
        <v>17</v>
      </c>
      <c r="K3162" s="10"/>
      <c r="L3162" s="10" t="s">
        <v>18</v>
      </c>
      <c r="M3162" s="11">
        <v>1</v>
      </c>
      <c r="N3162" s="10">
        <v>1</v>
      </c>
      <c r="O3162" s="12" t="s">
        <v>10587</v>
      </c>
      <c r="P3162" s="11">
        <f ca="1">IFERROR(__xludf.DUMMYFUNCTION("COUNTA(SPLIT(Q3162,"" ""))"),153)</f>
        <v>153</v>
      </c>
      <c r="Q3162" s="11">
        <v>4</v>
      </c>
      <c r="R3162" s="11">
        <f ca="1">IFERROR(__xludf.DUMMYFUNCTION("COUNTA(SPLIT($Q3162,CHAR(10),FALSE))"),1)</f>
        <v>1</v>
      </c>
      <c r="S3162" s="2">
        <v>-3.2174551779999998</v>
      </c>
      <c r="T3162" s="2">
        <v>0.58939112000000005</v>
      </c>
      <c r="U3162" s="2">
        <v>40.83</v>
      </c>
      <c r="V3162" s="2">
        <v>17.07</v>
      </c>
      <c r="W3162" s="2">
        <v>19.149999999999999</v>
      </c>
      <c r="X3162" s="2">
        <v>16</v>
      </c>
      <c r="Y3162" s="2">
        <v>8.84</v>
      </c>
      <c r="Z3162" s="2">
        <v>0.18870000000000001</v>
      </c>
      <c r="AA3162" s="2">
        <v>0.22592999999999999</v>
      </c>
      <c r="AB3162" s="2">
        <v>7.0908910990000003</v>
      </c>
    </row>
    <row r="3163" spans="1:28" x14ac:dyDescent="0.2">
      <c r="A3163" s="17">
        <v>5485</v>
      </c>
      <c r="B3163" s="5" t="s">
        <v>10588</v>
      </c>
      <c r="C3163" s="5" t="s">
        <v>10589</v>
      </c>
      <c r="D3163" s="5" t="s">
        <v>10380</v>
      </c>
      <c r="E3163" s="5" t="s">
        <v>10381</v>
      </c>
      <c r="F3163" s="10">
        <v>1878</v>
      </c>
      <c r="G3163" s="10" t="s">
        <v>68</v>
      </c>
      <c r="H3163" s="10"/>
      <c r="I3163" s="10">
        <v>1300</v>
      </c>
      <c r="J3163" s="10" t="s">
        <v>17</v>
      </c>
      <c r="K3163" s="10"/>
      <c r="L3163" s="10" t="s">
        <v>18</v>
      </c>
      <c r="M3163" s="11">
        <v>1</v>
      </c>
      <c r="N3163" s="10">
        <v>1</v>
      </c>
      <c r="O3163" s="12" t="s">
        <v>10590</v>
      </c>
      <c r="P3163" s="11">
        <f ca="1">IFERROR(__xludf.DUMMYFUNCTION("COUNTA(SPLIT(Q3163,"" ""))"),149)</f>
        <v>149</v>
      </c>
      <c r="Q3163" s="11">
        <v>6</v>
      </c>
      <c r="R3163" s="11">
        <f ca="1">IFERROR(__xludf.DUMMYFUNCTION("COUNTA(SPLIT($Q3163,CHAR(10),FALSE))"),1)</f>
        <v>1</v>
      </c>
      <c r="S3163" s="2">
        <v>-1.002324736</v>
      </c>
      <c r="T3163" s="2">
        <v>0.46574205000000002</v>
      </c>
      <c r="U3163" s="2">
        <v>52.17</v>
      </c>
      <c r="V3163" s="2">
        <v>12.15</v>
      </c>
      <c r="W3163" s="2">
        <v>13.3</v>
      </c>
      <c r="X3163" s="2">
        <v>14</v>
      </c>
      <c r="Y3163" s="2">
        <v>9</v>
      </c>
      <c r="Z3163" s="2">
        <v>0.27292</v>
      </c>
      <c r="AA3163" s="2">
        <v>0.29726999999999998</v>
      </c>
      <c r="AB3163" s="2">
        <v>3.5521566130000002</v>
      </c>
    </row>
    <row r="3164" spans="1:28" x14ac:dyDescent="0.2">
      <c r="A3164" s="17">
        <v>5486</v>
      </c>
      <c r="B3164" s="5" t="s">
        <v>10591</v>
      </c>
      <c r="C3164" s="5" t="s">
        <v>10592</v>
      </c>
      <c r="D3164" s="5" t="s">
        <v>10376</v>
      </c>
      <c r="E3164" s="5" t="s">
        <v>10377</v>
      </c>
      <c r="F3164" s="10">
        <v>1878</v>
      </c>
      <c r="G3164" s="10" t="s">
        <v>16</v>
      </c>
      <c r="H3164" s="10"/>
      <c r="I3164" s="10">
        <v>1100</v>
      </c>
      <c r="J3164" s="10" t="s">
        <v>17</v>
      </c>
      <c r="K3164" s="10"/>
      <c r="L3164" s="10" t="s">
        <v>22</v>
      </c>
      <c r="M3164" s="11">
        <v>2</v>
      </c>
      <c r="N3164" s="10">
        <v>1.5</v>
      </c>
      <c r="O3164" s="12" t="s">
        <v>10593</v>
      </c>
      <c r="P3164" s="11">
        <f ca="1">IFERROR(__xludf.DUMMYFUNCTION("COUNTA(SPLIT(Q3164,"" ""))"),170)</f>
        <v>170</v>
      </c>
      <c r="Q3164" s="11">
        <v>9</v>
      </c>
      <c r="R3164" s="11">
        <f ca="1">IFERROR(__xludf.DUMMYFUNCTION("COUNTA(SPLIT($Q3164,CHAR(10),FALSE))"),1)</f>
        <v>1</v>
      </c>
      <c r="S3164" s="2">
        <v>-1.38617765</v>
      </c>
      <c r="T3164" s="2">
        <v>0.47521595999999999</v>
      </c>
      <c r="U3164" s="2">
        <v>70.25</v>
      </c>
      <c r="V3164" s="2">
        <v>8.35</v>
      </c>
      <c r="W3164" s="2">
        <v>9.0399999999999991</v>
      </c>
      <c r="X3164" s="2">
        <v>10</v>
      </c>
      <c r="Y3164" s="2">
        <v>6.93</v>
      </c>
      <c r="Z3164" s="2">
        <v>0.12299</v>
      </c>
      <c r="AA3164" s="2">
        <v>0.13088</v>
      </c>
      <c r="AB3164" s="2">
        <v>14.05787256</v>
      </c>
    </row>
    <row r="3165" spans="1:28" x14ac:dyDescent="0.2">
      <c r="A3165" s="17">
        <v>5487</v>
      </c>
      <c r="B3165" s="5" t="s">
        <v>685</v>
      </c>
      <c r="C3165" s="5" t="s">
        <v>10594</v>
      </c>
      <c r="D3165" s="5" t="s">
        <v>10389</v>
      </c>
      <c r="E3165" s="5" t="s">
        <v>10390</v>
      </c>
      <c r="F3165" s="10">
        <v>1878</v>
      </c>
      <c r="G3165" s="10" t="s">
        <v>16</v>
      </c>
      <c r="H3165" s="10"/>
      <c r="I3165" s="10">
        <v>1300</v>
      </c>
      <c r="J3165" s="10" t="s">
        <v>17</v>
      </c>
      <c r="K3165" s="10"/>
      <c r="L3165" s="10" t="s">
        <v>18</v>
      </c>
      <c r="M3165" s="11">
        <v>1</v>
      </c>
      <c r="N3165" s="10">
        <v>1</v>
      </c>
      <c r="O3165" s="12" t="s">
        <v>10595</v>
      </c>
      <c r="P3165" s="11">
        <f ca="1">IFERROR(__xludf.DUMMYFUNCTION("COUNTA(SPLIT(Q3165,"" ""))"),157)</f>
        <v>157</v>
      </c>
      <c r="Q3165" s="11">
        <v>6</v>
      </c>
      <c r="R3165" s="11">
        <f ca="1">IFERROR(__xludf.DUMMYFUNCTION("COUNTA(SPLIT($Q3165,CHAR(10),FALSE))"),1)</f>
        <v>1</v>
      </c>
      <c r="S3165" s="2">
        <v>-2.2363640230000001</v>
      </c>
      <c r="T3165" s="2">
        <v>0.48494342899999998</v>
      </c>
      <c r="U3165" s="2">
        <v>70.34</v>
      </c>
      <c r="V3165" s="2">
        <v>9.99</v>
      </c>
      <c r="W3165" s="2">
        <v>11.74</v>
      </c>
      <c r="X3165" s="2">
        <v>8</v>
      </c>
      <c r="Y3165" s="2">
        <v>8.0399999999999991</v>
      </c>
      <c r="Z3165" s="2">
        <v>0.23699999999999999</v>
      </c>
      <c r="AA3165" s="2">
        <v>0.25913999999999998</v>
      </c>
      <c r="AB3165" s="2">
        <v>11.87051774</v>
      </c>
    </row>
    <row r="3166" spans="1:28" x14ac:dyDescent="0.2">
      <c r="A3166" s="17">
        <v>5489</v>
      </c>
      <c r="B3166" s="5" t="s">
        <v>685</v>
      </c>
      <c r="C3166" s="5" t="s">
        <v>10596</v>
      </c>
      <c r="D3166" s="5" t="s">
        <v>10389</v>
      </c>
      <c r="E3166" s="5" t="s">
        <v>10390</v>
      </c>
      <c r="F3166" s="10">
        <v>1878</v>
      </c>
      <c r="G3166" s="10" t="s">
        <v>16</v>
      </c>
      <c r="H3166" s="10"/>
      <c r="I3166" s="10">
        <v>700</v>
      </c>
      <c r="J3166" s="10" t="s">
        <v>51</v>
      </c>
      <c r="K3166" s="10"/>
      <c r="L3166" s="10" t="s">
        <v>18</v>
      </c>
      <c r="M3166" s="11">
        <v>1</v>
      </c>
      <c r="N3166" s="10">
        <v>1</v>
      </c>
      <c r="O3166" s="12" t="s">
        <v>10597</v>
      </c>
      <c r="P3166" s="11">
        <f ca="1">IFERROR(__xludf.DUMMYFUNCTION("COUNTA(SPLIT(Q3166,"" ""))"),175)</f>
        <v>175</v>
      </c>
      <c r="Q3166" s="11">
        <v>14</v>
      </c>
      <c r="R3166" s="11">
        <f ca="1">IFERROR(__xludf.DUMMYFUNCTION("COUNTA(SPLIT($Q3166,CHAR(10),FALSE))"),7)</f>
        <v>7</v>
      </c>
      <c r="S3166" s="2">
        <v>1.0881570730000001</v>
      </c>
      <c r="T3166" s="2">
        <v>0.58460757399999996</v>
      </c>
      <c r="U3166" s="2">
        <v>92.23</v>
      </c>
      <c r="V3166" s="2">
        <v>3.89</v>
      </c>
      <c r="W3166" s="2">
        <v>4.0199999999999996</v>
      </c>
      <c r="X3166" s="2">
        <v>6</v>
      </c>
      <c r="Y3166" s="2">
        <v>1.1299999999999999</v>
      </c>
      <c r="Z3166" s="2">
        <v>5.9409999999999998E-2</v>
      </c>
      <c r="AA3166" s="2">
        <v>7.8469999999999998E-2</v>
      </c>
      <c r="AB3166" s="2">
        <v>25.219332519999998</v>
      </c>
    </row>
    <row r="3167" spans="1:28" x14ac:dyDescent="0.2">
      <c r="A3167" s="17">
        <v>5490</v>
      </c>
      <c r="B3167" s="5" t="s">
        <v>685</v>
      </c>
      <c r="C3167" s="5" t="s">
        <v>10598</v>
      </c>
      <c r="D3167" s="5" t="s">
        <v>10380</v>
      </c>
      <c r="E3167" s="5" t="s">
        <v>10381</v>
      </c>
      <c r="F3167" s="10">
        <v>1878</v>
      </c>
      <c r="G3167" s="10" t="s">
        <v>16</v>
      </c>
      <c r="H3167" s="10"/>
      <c r="I3167" s="10">
        <v>1300</v>
      </c>
      <c r="J3167" s="10" t="s">
        <v>51</v>
      </c>
      <c r="K3167" s="10"/>
      <c r="L3167" s="10" t="s">
        <v>18</v>
      </c>
      <c r="M3167" s="11">
        <v>1</v>
      </c>
      <c r="N3167" s="10">
        <v>1</v>
      </c>
      <c r="O3167" s="12" t="s">
        <v>10599</v>
      </c>
      <c r="P3167" s="11">
        <f ca="1">IFERROR(__xludf.DUMMYFUNCTION("COUNTA(SPLIT(Q3167,"" ""))"),180)</f>
        <v>180</v>
      </c>
      <c r="Q3167" s="11">
        <v>7</v>
      </c>
      <c r="R3167" s="11">
        <f ca="1">IFERROR(__xludf.DUMMYFUNCTION("COUNTA(SPLIT($Q3167,CHAR(10),FALSE))"),2)</f>
        <v>2</v>
      </c>
      <c r="S3167" s="2">
        <v>-1.280354124</v>
      </c>
      <c r="T3167" s="2">
        <v>0.48915809399999999</v>
      </c>
      <c r="U3167" s="2">
        <v>62.41</v>
      </c>
      <c r="V3167" s="2">
        <v>11.05</v>
      </c>
      <c r="W3167" s="2">
        <v>12.5</v>
      </c>
      <c r="X3167" s="2">
        <v>10</v>
      </c>
      <c r="Y3167" s="2">
        <v>6.66</v>
      </c>
      <c r="Z3167" s="2">
        <v>0.2311</v>
      </c>
      <c r="AA3167" s="2">
        <v>0.21490999999999999</v>
      </c>
      <c r="AB3167" s="2">
        <v>10.924996719999999</v>
      </c>
    </row>
    <row r="3168" spans="1:28" x14ac:dyDescent="0.2">
      <c r="A3168" s="17">
        <v>5491</v>
      </c>
      <c r="B3168" s="5" t="s">
        <v>685</v>
      </c>
      <c r="C3168" s="5" t="s">
        <v>10600</v>
      </c>
      <c r="D3168" s="5" t="s">
        <v>10601</v>
      </c>
      <c r="E3168" s="5" t="s">
        <v>10602</v>
      </c>
      <c r="F3168" s="10">
        <v>1877</v>
      </c>
      <c r="G3168" s="10" t="s">
        <v>16</v>
      </c>
      <c r="H3168" s="10"/>
      <c r="I3168" s="10">
        <v>1100</v>
      </c>
      <c r="J3168" s="10" t="s">
        <v>178</v>
      </c>
      <c r="K3168" s="10"/>
      <c r="L3168" s="10" t="s">
        <v>18</v>
      </c>
      <c r="M3168" s="11">
        <v>1</v>
      </c>
      <c r="N3168" s="10">
        <v>1</v>
      </c>
      <c r="O3168" s="12" t="s">
        <v>10603</v>
      </c>
      <c r="P3168" s="11">
        <f ca="1">IFERROR(__xludf.DUMMYFUNCTION("COUNTA(SPLIT(Q3168,"" ""))"),177)</f>
        <v>177</v>
      </c>
      <c r="Q3168" s="11">
        <v>7</v>
      </c>
      <c r="R3168" s="11">
        <f ca="1">IFERROR(__xludf.DUMMYFUNCTION("COUNTA(SPLIT($Q3168,CHAR(10),FALSE))"),2)</f>
        <v>2</v>
      </c>
      <c r="S3168" s="2">
        <v>-0.31044196099999999</v>
      </c>
      <c r="T3168" s="2">
        <v>0.46571807500000001</v>
      </c>
      <c r="U3168" s="2">
        <v>54.33</v>
      </c>
      <c r="V3168" s="2">
        <v>13.3</v>
      </c>
      <c r="W3168" s="2">
        <v>14.78</v>
      </c>
      <c r="X3168" s="2">
        <v>11</v>
      </c>
      <c r="Y3168" s="2">
        <v>8.33</v>
      </c>
      <c r="Z3168" s="2">
        <v>0.22548000000000001</v>
      </c>
      <c r="AA3168" s="2">
        <v>0.22548000000000001</v>
      </c>
      <c r="AB3168" s="2">
        <v>9.9527996099999996</v>
      </c>
    </row>
    <row r="3169" spans="1:28" x14ac:dyDescent="0.2">
      <c r="A3169" s="17">
        <v>5492</v>
      </c>
      <c r="B3169" s="5" t="s">
        <v>10364</v>
      </c>
      <c r="C3169" s="5" t="s">
        <v>10604</v>
      </c>
      <c r="D3169" s="5" t="s">
        <v>10605</v>
      </c>
      <c r="E3169" s="5" t="s">
        <v>10606</v>
      </c>
      <c r="F3169" s="10">
        <v>1877</v>
      </c>
      <c r="G3169" s="10" t="s">
        <v>16</v>
      </c>
      <c r="H3169" s="10"/>
      <c r="I3169" s="10">
        <v>900</v>
      </c>
      <c r="J3169" s="10" t="s">
        <v>17</v>
      </c>
      <c r="K3169" s="10"/>
      <c r="L3169" s="10" t="s">
        <v>18</v>
      </c>
      <c r="M3169" s="11">
        <v>1</v>
      </c>
      <c r="N3169" s="10">
        <v>1</v>
      </c>
      <c r="O3169" s="12" t="s">
        <v>10607</v>
      </c>
      <c r="P3169" s="11">
        <f ca="1">IFERROR(__xludf.DUMMYFUNCTION("COUNTA(SPLIT(Q3169,"" ""))"),186)</f>
        <v>186</v>
      </c>
      <c r="Q3169" s="11">
        <v>11</v>
      </c>
      <c r="R3169" s="11">
        <f ca="1">IFERROR(__xludf.DUMMYFUNCTION("COUNTA(SPLIT($Q3169,CHAR(10),FALSE))"),3)</f>
        <v>3</v>
      </c>
      <c r="S3169" s="2">
        <v>-4.7101883999999997E-2</v>
      </c>
      <c r="T3169" s="2">
        <v>0.51713535200000005</v>
      </c>
      <c r="U3169" s="2">
        <v>89.11</v>
      </c>
      <c r="V3169" s="2">
        <v>5.14</v>
      </c>
      <c r="W3169" s="2">
        <v>5.49</v>
      </c>
      <c r="X3169" s="2">
        <v>6</v>
      </c>
      <c r="Y3169" s="2">
        <v>5.82</v>
      </c>
      <c r="Z3169" s="2">
        <v>3.245E-2</v>
      </c>
      <c r="AA3169" s="2">
        <v>3.696E-2</v>
      </c>
      <c r="AB3169" s="2">
        <v>18.661242250000001</v>
      </c>
    </row>
    <row r="3170" spans="1:28" x14ac:dyDescent="0.2">
      <c r="A3170" s="17">
        <v>5493</v>
      </c>
      <c r="B3170" s="5" t="s">
        <v>10369</v>
      </c>
      <c r="C3170" s="5" t="s">
        <v>10608</v>
      </c>
      <c r="D3170" s="5" t="s">
        <v>10609</v>
      </c>
      <c r="E3170" s="5" t="s">
        <v>10610</v>
      </c>
      <c r="F3170" s="10">
        <v>1877</v>
      </c>
      <c r="G3170" s="10" t="s">
        <v>16</v>
      </c>
      <c r="H3170" s="10"/>
      <c r="I3170" s="10">
        <v>500</v>
      </c>
      <c r="J3170" s="10" t="s">
        <v>877</v>
      </c>
      <c r="K3170" s="10"/>
      <c r="L3170" s="10" t="s">
        <v>18</v>
      </c>
      <c r="M3170" s="11">
        <v>1</v>
      </c>
      <c r="N3170" s="10">
        <v>1</v>
      </c>
      <c r="O3170" s="12" t="s">
        <v>10611</v>
      </c>
      <c r="P3170" s="11">
        <f ca="1">IFERROR(__xludf.DUMMYFUNCTION("COUNTA(SPLIT(Q3170,"" ""))"),136)</f>
        <v>136</v>
      </c>
      <c r="Q3170" s="11">
        <v>14</v>
      </c>
      <c r="R3170" s="11">
        <f ca="1">IFERROR(__xludf.DUMMYFUNCTION("COUNTA(SPLIT($Q3170,CHAR(10),FALSE))"),6)</f>
        <v>6</v>
      </c>
      <c r="S3170" s="2">
        <v>-0.19506092999999999</v>
      </c>
      <c r="T3170" s="2">
        <v>0.44706377200000003</v>
      </c>
      <c r="U3170" s="2">
        <v>102.4</v>
      </c>
      <c r="V3170" s="2">
        <v>1.51</v>
      </c>
      <c r="W3170" s="2">
        <v>0.17</v>
      </c>
      <c r="X3170" s="2">
        <v>5</v>
      </c>
      <c r="Y3170" s="2">
        <v>5.25</v>
      </c>
      <c r="Z3170" s="2">
        <v>-1.796E-2</v>
      </c>
      <c r="AA3170" s="2">
        <v>3.7499999999999999E-3</v>
      </c>
      <c r="AB3170" s="2">
        <v>26.258500640000001</v>
      </c>
    </row>
    <row r="3171" spans="1:28" x14ac:dyDescent="0.2">
      <c r="A3171" s="17">
        <v>5494</v>
      </c>
      <c r="B3171" s="5" t="s">
        <v>10369</v>
      </c>
      <c r="C3171" s="5" t="s">
        <v>10612</v>
      </c>
      <c r="D3171" s="5" t="s">
        <v>10613</v>
      </c>
      <c r="E3171" s="5" t="s">
        <v>10614</v>
      </c>
      <c r="F3171" s="10">
        <v>1877</v>
      </c>
      <c r="G3171" s="10" t="s">
        <v>16</v>
      </c>
      <c r="H3171" s="10"/>
      <c r="I3171" s="10">
        <v>500</v>
      </c>
      <c r="J3171" s="10" t="s">
        <v>877</v>
      </c>
      <c r="K3171" s="10"/>
      <c r="L3171" s="10" t="s">
        <v>18</v>
      </c>
      <c r="M3171" s="11">
        <v>1</v>
      </c>
      <c r="N3171" s="10">
        <v>1</v>
      </c>
      <c r="O3171" s="12" t="s">
        <v>10615</v>
      </c>
      <c r="P3171" s="11">
        <f ca="1">IFERROR(__xludf.DUMMYFUNCTION("COUNTA(SPLIT(Q3171,"" ""))"),139)</f>
        <v>139</v>
      </c>
      <c r="Q3171" s="11">
        <v>11</v>
      </c>
      <c r="R3171" s="11">
        <f ca="1">IFERROR(__xludf.DUMMYFUNCTION("COUNTA(SPLIT($Q3171,CHAR(10),FALSE))"),4)</f>
        <v>4</v>
      </c>
      <c r="S3171" s="2">
        <v>-3.8100485000000003E-2</v>
      </c>
      <c r="T3171" s="2">
        <v>0.49963882399999998</v>
      </c>
      <c r="U3171" s="2">
        <v>100.76</v>
      </c>
      <c r="V3171" s="2">
        <v>2.44</v>
      </c>
      <c r="W3171" s="2">
        <v>1.66</v>
      </c>
      <c r="X3171" s="2">
        <v>0</v>
      </c>
      <c r="Y3171" s="2">
        <v>1.0900000000000001</v>
      </c>
      <c r="Z3171" s="2">
        <v>9.9470000000000003E-2</v>
      </c>
      <c r="AA3171" s="2">
        <v>0.14194000000000001</v>
      </c>
      <c r="AB3171" s="2">
        <v>17.58269563</v>
      </c>
    </row>
    <row r="3172" spans="1:28" x14ac:dyDescent="0.2">
      <c r="A3172" s="17">
        <v>5495</v>
      </c>
      <c r="B3172" s="5" t="s">
        <v>10369</v>
      </c>
      <c r="C3172" s="5" t="s">
        <v>10616</v>
      </c>
      <c r="D3172" s="5" t="s">
        <v>10617</v>
      </c>
      <c r="E3172" s="5" t="s">
        <v>10618</v>
      </c>
      <c r="F3172" s="10">
        <v>1877</v>
      </c>
      <c r="G3172" s="10" t="s">
        <v>16</v>
      </c>
      <c r="H3172" s="10"/>
      <c r="I3172" s="10">
        <v>500</v>
      </c>
      <c r="J3172" s="10" t="s">
        <v>877</v>
      </c>
      <c r="K3172" s="10"/>
      <c r="L3172" s="10" t="s">
        <v>18</v>
      </c>
      <c r="M3172" s="11">
        <v>1</v>
      </c>
      <c r="N3172" s="10">
        <v>1</v>
      </c>
      <c r="O3172" s="12" t="s">
        <v>10619</v>
      </c>
      <c r="P3172" s="11">
        <f ca="1">IFERROR(__xludf.DUMMYFUNCTION("COUNTA(SPLIT(Q3172,"" ""))"),165)</f>
        <v>165</v>
      </c>
      <c r="Q3172" s="11">
        <v>10</v>
      </c>
      <c r="R3172" s="11">
        <f ca="1">IFERROR(__xludf.DUMMYFUNCTION("COUNTA(SPLIT($Q3172,CHAR(10),FALSE))"),4)</f>
        <v>4</v>
      </c>
      <c r="S3172" s="2">
        <v>0.71675659400000002</v>
      </c>
      <c r="T3172" s="2">
        <v>0.52437930200000005</v>
      </c>
      <c r="U3172" s="2">
        <v>90.58</v>
      </c>
      <c r="V3172" s="2">
        <v>4.8</v>
      </c>
      <c r="W3172" s="2">
        <v>3.85</v>
      </c>
      <c r="X3172" s="2">
        <v>6</v>
      </c>
      <c r="Y3172" s="2">
        <v>5.79</v>
      </c>
      <c r="Z3172" s="2">
        <v>-6.7390000000000005E-2</v>
      </c>
      <c r="AA3172" s="2">
        <v>-6.2890000000000001E-2</v>
      </c>
      <c r="AB3172" s="2">
        <v>28.08420212</v>
      </c>
    </row>
    <row r="3173" spans="1:28" x14ac:dyDescent="0.2">
      <c r="A3173" s="17">
        <v>5496</v>
      </c>
      <c r="B3173" s="5" t="s">
        <v>10620</v>
      </c>
      <c r="C3173" s="5" t="s">
        <v>10621</v>
      </c>
      <c r="D3173" s="5" t="s">
        <v>10605</v>
      </c>
      <c r="E3173" s="5" t="s">
        <v>10622</v>
      </c>
      <c r="F3173" s="10">
        <v>1877</v>
      </c>
      <c r="G3173" s="10" t="s">
        <v>16</v>
      </c>
      <c r="H3173" s="10"/>
      <c r="I3173" s="10">
        <v>1100</v>
      </c>
      <c r="J3173" s="10" t="s">
        <v>51</v>
      </c>
      <c r="K3173" s="10"/>
      <c r="L3173" s="10" t="s">
        <v>18</v>
      </c>
      <c r="M3173" s="11">
        <v>1</v>
      </c>
      <c r="N3173" s="10">
        <v>1</v>
      </c>
      <c r="O3173" s="12" t="s">
        <v>10623</v>
      </c>
      <c r="P3173" s="11">
        <f ca="1">IFERROR(__xludf.DUMMYFUNCTION("COUNTA(SPLIT(Q3173,"" ""))"),194)</f>
        <v>194</v>
      </c>
      <c r="Q3173" s="11">
        <v>9</v>
      </c>
      <c r="R3173" s="11">
        <f ca="1">IFERROR(__xludf.DUMMYFUNCTION("COUNTA(SPLIT($Q3173,CHAR(10),FALSE))"),1)</f>
        <v>1</v>
      </c>
      <c r="S3173" s="2">
        <v>-0.77466802800000001</v>
      </c>
      <c r="T3173" s="2">
        <v>0.46242083499999997</v>
      </c>
      <c r="U3173" s="2">
        <v>74.66</v>
      </c>
      <c r="V3173" s="2">
        <v>8.26</v>
      </c>
      <c r="W3173" s="2">
        <v>8.32</v>
      </c>
      <c r="X3173" s="2">
        <v>9</v>
      </c>
      <c r="Y3173" s="2">
        <v>6.09</v>
      </c>
      <c r="Z3173" s="2">
        <v>9.3100000000000002E-2</v>
      </c>
      <c r="AA3173" s="2">
        <v>9.8119999999999999E-2</v>
      </c>
      <c r="AB3173" s="2">
        <v>19.452091580000001</v>
      </c>
    </row>
    <row r="3174" spans="1:28" x14ac:dyDescent="0.2">
      <c r="A3174" s="17">
        <v>5497</v>
      </c>
      <c r="B3174" s="5" t="s">
        <v>10624</v>
      </c>
      <c r="C3174" s="5" t="s">
        <v>10625</v>
      </c>
      <c r="D3174" s="5" t="s">
        <v>10617</v>
      </c>
      <c r="E3174" s="5" t="s">
        <v>10626</v>
      </c>
      <c r="F3174" s="10">
        <v>1877</v>
      </c>
      <c r="G3174" s="10" t="s">
        <v>16</v>
      </c>
      <c r="H3174" s="10"/>
      <c r="I3174" s="10">
        <v>900</v>
      </c>
      <c r="J3174" s="10" t="s">
        <v>51</v>
      </c>
      <c r="K3174" s="10"/>
      <c r="L3174" s="10" t="s">
        <v>18</v>
      </c>
      <c r="M3174" s="11">
        <v>1</v>
      </c>
      <c r="N3174" s="10">
        <v>1</v>
      </c>
      <c r="O3174" s="12" t="s">
        <v>10627</v>
      </c>
      <c r="P3174" s="11">
        <f ca="1">IFERROR(__xludf.DUMMYFUNCTION("COUNTA(SPLIT(Q3174,"" ""))"),179)</f>
        <v>179</v>
      </c>
      <c r="Q3174" s="11">
        <v>10</v>
      </c>
      <c r="R3174" s="11">
        <f ca="1">IFERROR(__xludf.DUMMYFUNCTION("COUNTA(SPLIT($Q3174,CHAR(10),FALSE))"),4)</f>
        <v>4</v>
      </c>
      <c r="S3174" s="2">
        <v>8.9047105000000001E-2</v>
      </c>
      <c r="T3174" s="2">
        <v>0.485752456</v>
      </c>
      <c r="U3174" s="2">
        <v>89.82</v>
      </c>
      <c r="V3174" s="2">
        <v>5.25</v>
      </c>
      <c r="W3174" s="2">
        <v>4.76</v>
      </c>
      <c r="X3174" s="2">
        <v>6</v>
      </c>
      <c r="Y3174" s="2">
        <v>6.19</v>
      </c>
      <c r="Z3174" s="2">
        <v>2.2620000000000001E-2</v>
      </c>
      <c r="AA3174" s="2">
        <v>3.2559999999999999E-2</v>
      </c>
      <c r="AB3174" s="2">
        <v>18.407334609999999</v>
      </c>
    </row>
    <row r="3175" spans="1:28" x14ac:dyDescent="0.2">
      <c r="A3175" s="17">
        <v>5498</v>
      </c>
      <c r="B3175" s="5" t="s">
        <v>10383</v>
      </c>
      <c r="C3175" s="5" t="s">
        <v>10628</v>
      </c>
      <c r="D3175" s="5" t="s">
        <v>10629</v>
      </c>
      <c r="E3175" s="5" t="s">
        <v>10630</v>
      </c>
      <c r="F3175" s="10">
        <v>1877</v>
      </c>
      <c r="G3175" s="10" t="s">
        <v>16</v>
      </c>
      <c r="H3175" s="10"/>
      <c r="I3175" s="10">
        <v>900</v>
      </c>
      <c r="J3175" s="10" t="s">
        <v>17</v>
      </c>
      <c r="K3175" s="10"/>
      <c r="L3175" s="10" t="s">
        <v>18</v>
      </c>
      <c r="M3175" s="11">
        <v>1</v>
      </c>
      <c r="N3175" s="10">
        <v>1</v>
      </c>
      <c r="O3175" s="12" t="s">
        <v>10631</v>
      </c>
      <c r="P3175" s="11">
        <f ca="1">IFERROR(__xludf.DUMMYFUNCTION("COUNTA(SPLIT(Q3175,"" ""))"),178)</f>
        <v>178</v>
      </c>
      <c r="Q3175" s="11">
        <v>11</v>
      </c>
      <c r="R3175" s="11">
        <f ca="1">IFERROR(__xludf.DUMMYFUNCTION("COUNTA(SPLIT($Q3175,CHAR(10),FALSE))"),3)</f>
        <v>3</v>
      </c>
      <c r="S3175" s="2">
        <v>-1.8214118000000001E-2</v>
      </c>
      <c r="T3175" s="2">
        <v>0.47377253600000002</v>
      </c>
      <c r="U3175" s="2">
        <v>91.53</v>
      </c>
      <c r="V3175" s="2">
        <v>4.5599999999999996</v>
      </c>
      <c r="W3175" s="2">
        <v>3.9</v>
      </c>
      <c r="X3175" s="2">
        <v>6</v>
      </c>
      <c r="Y3175" s="2">
        <v>1.51</v>
      </c>
      <c r="Z3175" s="2">
        <v>5.6899999999999997E-3</v>
      </c>
      <c r="AA3175" s="2">
        <v>1.4579999999999999E-2</v>
      </c>
      <c r="AB3175" s="2">
        <v>30.82345574</v>
      </c>
    </row>
    <row r="3176" spans="1:28" x14ac:dyDescent="0.2">
      <c r="A3176" s="17">
        <v>5499</v>
      </c>
      <c r="B3176" s="5" t="s">
        <v>10383</v>
      </c>
      <c r="C3176" s="5" t="s">
        <v>10632</v>
      </c>
      <c r="D3176" s="5" t="s">
        <v>10633</v>
      </c>
      <c r="E3176" s="5" t="s">
        <v>10634</v>
      </c>
      <c r="F3176" s="10">
        <v>1877</v>
      </c>
      <c r="G3176" s="10" t="s">
        <v>16</v>
      </c>
      <c r="H3176" s="10"/>
      <c r="I3176" s="10">
        <v>1100</v>
      </c>
      <c r="J3176" s="10" t="s">
        <v>877</v>
      </c>
      <c r="K3176" s="10"/>
      <c r="L3176" s="10" t="s">
        <v>18</v>
      </c>
      <c r="M3176" s="11">
        <v>1</v>
      </c>
      <c r="N3176" s="10">
        <v>1</v>
      </c>
      <c r="O3176" s="12" t="s">
        <v>10635</v>
      </c>
      <c r="P3176" s="11">
        <f ca="1">IFERROR(__xludf.DUMMYFUNCTION("COUNTA(SPLIT(Q3176,"" ""))"),138)</f>
        <v>138</v>
      </c>
      <c r="Q3176" s="11">
        <v>6</v>
      </c>
      <c r="R3176" s="11">
        <f ca="1">IFERROR(__xludf.DUMMYFUNCTION("COUNTA(SPLIT($Q3176,CHAR(10),FALSE))"),3)</f>
        <v>3</v>
      </c>
      <c r="S3176" s="2">
        <v>-0.29976231199999998</v>
      </c>
      <c r="T3176" s="2">
        <v>0.48159302900000001</v>
      </c>
      <c r="U3176" s="2">
        <v>82.84</v>
      </c>
      <c r="V3176" s="2">
        <v>7.5</v>
      </c>
      <c r="W3176" s="2">
        <v>9.1999999999999993</v>
      </c>
      <c r="X3176" s="2">
        <v>6</v>
      </c>
      <c r="Y3176" s="2">
        <v>6.03</v>
      </c>
      <c r="Z3176" s="2">
        <v>7.1360000000000007E-2</v>
      </c>
      <c r="AA3176" s="2">
        <v>0.11935999999999999</v>
      </c>
      <c r="AB3176" s="2">
        <v>18.026467629999999</v>
      </c>
    </row>
    <row r="3177" spans="1:28" x14ac:dyDescent="0.2">
      <c r="A3177" s="17">
        <v>5500</v>
      </c>
      <c r="B3177" s="5" t="s">
        <v>10383</v>
      </c>
      <c r="C3177" s="5" t="s">
        <v>10636</v>
      </c>
      <c r="D3177" s="5" t="s">
        <v>10609</v>
      </c>
      <c r="E3177" s="5" t="s">
        <v>10637</v>
      </c>
      <c r="F3177" s="10">
        <v>1877</v>
      </c>
      <c r="G3177" s="10" t="s">
        <v>16</v>
      </c>
      <c r="H3177" s="10"/>
      <c r="I3177" s="10">
        <v>1100</v>
      </c>
      <c r="J3177" s="10" t="s">
        <v>178</v>
      </c>
      <c r="K3177" s="10"/>
      <c r="L3177" s="10" t="s">
        <v>22</v>
      </c>
      <c r="M3177" s="11">
        <v>2</v>
      </c>
      <c r="N3177" s="10">
        <v>1.5</v>
      </c>
      <c r="O3177" s="12" t="s">
        <v>10638</v>
      </c>
      <c r="P3177" s="11">
        <f ca="1">IFERROR(__xludf.DUMMYFUNCTION("COUNTA(SPLIT(Q3177,"" ""))"),160)</f>
        <v>160</v>
      </c>
      <c r="Q3177" s="11">
        <v>5</v>
      </c>
      <c r="R3177" s="11">
        <f ca="1">IFERROR(__xludf.DUMMYFUNCTION("COUNTA(SPLIT($Q3177,CHAR(10),FALSE))"),3)</f>
        <v>3</v>
      </c>
      <c r="S3177" s="2">
        <v>-0.292949238</v>
      </c>
      <c r="T3177" s="2">
        <v>0.46518163899999998</v>
      </c>
      <c r="U3177" s="2">
        <v>72.44</v>
      </c>
      <c r="V3177" s="2">
        <v>11.3</v>
      </c>
      <c r="W3177" s="2">
        <v>13.61</v>
      </c>
      <c r="X3177" s="2">
        <v>8</v>
      </c>
      <c r="Y3177" s="2">
        <v>6.42</v>
      </c>
      <c r="Z3177" s="2">
        <v>-3.066E-2</v>
      </c>
      <c r="AA3177" s="2">
        <v>2.0600000000000002E-3</v>
      </c>
      <c r="AB3177" s="2">
        <v>21.57670808</v>
      </c>
    </row>
    <row r="3178" spans="1:28" x14ac:dyDescent="0.2">
      <c r="A3178" s="17">
        <v>5502</v>
      </c>
      <c r="B3178" s="5" t="s">
        <v>10639</v>
      </c>
      <c r="C3178" s="5" t="s">
        <v>10640</v>
      </c>
      <c r="D3178" s="5" t="s">
        <v>10613</v>
      </c>
      <c r="E3178" s="5" t="s">
        <v>10641</v>
      </c>
      <c r="F3178" s="10">
        <v>1877</v>
      </c>
      <c r="G3178" s="10" t="s">
        <v>16</v>
      </c>
      <c r="H3178" s="10"/>
      <c r="I3178" s="10">
        <v>900</v>
      </c>
      <c r="J3178" s="10" t="s">
        <v>17</v>
      </c>
      <c r="K3178" s="10"/>
      <c r="L3178" s="10" t="s">
        <v>18</v>
      </c>
      <c r="M3178" s="11">
        <v>1</v>
      </c>
      <c r="N3178" s="10">
        <v>1</v>
      </c>
      <c r="O3178" s="12" t="s">
        <v>10642</v>
      </c>
      <c r="P3178" s="11">
        <f ca="1">IFERROR(__xludf.DUMMYFUNCTION("COUNTA(SPLIT(Q3178,"" ""))"),151)</f>
        <v>151</v>
      </c>
      <c r="Q3178" s="11">
        <v>8</v>
      </c>
      <c r="R3178" s="11">
        <f ca="1">IFERROR(__xludf.DUMMYFUNCTION("COUNTA(SPLIT($Q3178,CHAR(10),FALSE))"),3)</f>
        <v>3</v>
      </c>
      <c r="S3178" s="2">
        <v>0.20232096799999999</v>
      </c>
      <c r="T3178" s="2">
        <v>0.47558914299999999</v>
      </c>
      <c r="U3178" s="2">
        <v>90.06</v>
      </c>
      <c r="V3178" s="2">
        <v>5.48</v>
      </c>
      <c r="W3178" s="2">
        <v>5.35</v>
      </c>
      <c r="X3178" s="2">
        <v>6</v>
      </c>
      <c r="Y3178" s="2">
        <v>5.92</v>
      </c>
      <c r="Z3178" s="2">
        <v>1.3950000000000001E-2</v>
      </c>
      <c r="AA3178" s="2">
        <v>3.0040000000000001E-2</v>
      </c>
      <c r="AB3178" s="2">
        <v>22.089230860000001</v>
      </c>
    </row>
    <row r="3179" spans="1:28" x14ac:dyDescent="0.2">
      <c r="A3179" s="17">
        <v>5503</v>
      </c>
      <c r="B3179" s="5" t="s">
        <v>10643</v>
      </c>
      <c r="C3179" s="5" t="s">
        <v>10644</v>
      </c>
      <c r="D3179" s="5" t="s">
        <v>10605</v>
      </c>
      <c r="E3179" s="5" t="s">
        <v>10645</v>
      </c>
      <c r="F3179" s="10">
        <v>1877</v>
      </c>
      <c r="G3179" s="10" t="s">
        <v>16</v>
      </c>
      <c r="H3179" s="10"/>
      <c r="I3179" s="10">
        <v>900</v>
      </c>
      <c r="J3179" s="10" t="s">
        <v>17</v>
      </c>
      <c r="K3179" s="10"/>
      <c r="L3179" s="10" t="s">
        <v>18</v>
      </c>
      <c r="M3179" s="11">
        <v>1</v>
      </c>
      <c r="N3179" s="10">
        <v>1</v>
      </c>
      <c r="O3179" s="12" t="s">
        <v>10646</v>
      </c>
      <c r="P3179" s="11">
        <f ca="1">IFERROR(__xludf.DUMMYFUNCTION("COUNTA(SPLIT(Q3179,"" ""))"),160)</f>
        <v>160</v>
      </c>
      <c r="Q3179" s="11">
        <v>5</v>
      </c>
      <c r="R3179" s="11">
        <f ca="1">IFERROR(__xludf.DUMMYFUNCTION("COUNTA(SPLIT($Q3179,CHAR(10),FALSE))"),3)</f>
        <v>3</v>
      </c>
      <c r="S3179" s="2">
        <v>0.56670268000000001</v>
      </c>
      <c r="T3179" s="2">
        <v>0.47094256600000001</v>
      </c>
      <c r="U3179" s="2">
        <v>66.11</v>
      </c>
      <c r="V3179" s="2">
        <v>10.79</v>
      </c>
      <c r="W3179" s="2">
        <v>10.88</v>
      </c>
      <c r="X3179" s="2">
        <v>10</v>
      </c>
      <c r="Y3179" s="2">
        <v>6.15</v>
      </c>
      <c r="Z3179" s="2">
        <v>7.4160000000000004E-2</v>
      </c>
      <c r="AA3179" s="2">
        <v>0.11598</v>
      </c>
      <c r="AB3179" s="2">
        <v>20.152394770000001</v>
      </c>
    </row>
    <row r="3180" spans="1:28" x14ac:dyDescent="0.2">
      <c r="A3180" s="17">
        <v>5504</v>
      </c>
      <c r="B3180" s="5" t="s">
        <v>10647</v>
      </c>
      <c r="C3180" s="5" t="s">
        <v>10648</v>
      </c>
      <c r="D3180" s="5" t="s">
        <v>10649</v>
      </c>
      <c r="E3180" s="5" t="s">
        <v>10650</v>
      </c>
      <c r="F3180" s="10">
        <v>1877</v>
      </c>
      <c r="G3180" s="10" t="s">
        <v>16</v>
      </c>
      <c r="H3180" s="10"/>
      <c r="I3180" s="10">
        <v>700</v>
      </c>
      <c r="J3180" s="10" t="s">
        <v>17</v>
      </c>
      <c r="K3180" s="10"/>
      <c r="L3180" s="10" t="s">
        <v>18</v>
      </c>
      <c r="M3180" s="11">
        <v>1</v>
      </c>
      <c r="N3180" s="10">
        <v>1</v>
      </c>
      <c r="O3180" s="12" t="s">
        <v>10651</v>
      </c>
      <c r="P3180" s="11">
        <f ca="1">IFERROR(__xludf.DUMMYFUNCTION("COUNTA(SPLIT(Q3180,"" ""))"),163)</f>
        <v>163</v>
      </c>
      <c r="Q3180" s="11">
        <v>18</v>
      </c>
      <c r="R3180" s="11">
        <f ca="1">IFERROR(__xludf.DUMMYFUNCTION("COUNTA(SPLIT($Q3180,CHAR(10),FALSE))"),3)</f>
        <v>3</v>
      </c>
      <c r="S3180" s="2">
        <v>0.28876810800000002</v>
      </c>
      <c r="T3180" s="2">
        <v>0.471249908</v>
      </c>
      <c r="U3180" s="2">
        <v>93.01</v>
      </c>
      <c r="V3180" s="2">
        <v>2.73</v>
      </c>
      <c r="W3180" s="2">
        <v>2.69</v>
      </c>
      <c r="X3180" s="2">
        <v>6</v>
      </c>
      <c r="Y3180" s="2">
        <v>5.92</v>
      </c>
      <c r="Z3180" s="2">
        <v>8.6970000000000006E-2</v>
      </c>
      <c r="AA3180" s="2">
        <v>9.7509999999999999E-2</v>
      </c>
      <c r="AB3180" s="2">
        <v>22.49719872</v>
      </c>
    </row>
    <row r="3181" spans="1:28" x14ac:dyDescent="0.2">
      <c r="A3181" s="17">
        <v>5505</v>
      </c>
      <c r="B3181" s="5" t="s">
        <v>10652</v>
      </c>
      <c r="C3181" s="5" t="s">
        <v>10653</v>
      </c>
      <c r="D3181" s="5" t="s">
        <v>10609</v>
      </c>
      <c r="E3181" s="5" t="s">
        <v>10654</v>
      </c>
      <c r="F3181" s="10">
        <v>1877</v>
      </c>
      <c r="G3181" s="10" t="s">
        <v>16</v>
      </c>
      <c r="H3181" s="10"/>
      <c r="I3181" s="10">
        <v>900</v>
      </c>
      <c r="J3181" s="10" t="s">
        <v>51</v>
      </c>
      <c r="K3181" s="10"/>
      <c r="L3181" s="10" t="s">
        <v>18</v>
      </c>
      <c r="M3181" s="11">
        <v>1</v>
      </c>
      <c r="N3181" s="10">
        <v>1</v>
      </c>
      <c r="O3181" s="12" t="s">
        <v>10655</v>
      </c>
      <c r="P3181" s="11">
        <f ca="1">IFERROR(__xludf.DUMMYFUNCTION("COUNTA(SPLIT(Q3181,"" ""))"),146)</f>
        <v>146</v>
      </c>
      <c r="Q3181" s="11">
        <v>7</v>
      </c>
      <c r="R3181" s="11">
        <f ca="1">IFERROR(__xludf.DUMMYFUNCTION("COUNTA(SPLIT($Q3181,CHAR(10),FALSE))"),3)</f>
        <v>3</v>
      </c>
      <c r="S3181" s="2">
        <v>0.597587392</v>
      </c>
      <c r="T3181" s="2">
        <v>0.48247047799999998</v>
      </c>
      <c r="U3181" s="2">
        <v>84.73</v>
      </c>
      <c r="V3181" s="2">
        <v>6.73</v>
      </c>
      <c r="W3181" s="2">
        <v>8.17</v>
      </c>
      <c r="X3181" s="2">
        <v>6</v>
      </c>
      <c r="Y3181" s="2">
        <v>5.96</v>
      </c>
      <c r="Z3181" s="2">
        <v>-9.4500000000000001E-3</v>
      </c>
      <c r="AA3181" s="2">
        <v>2.52E-2</v>
      </c>
      <c r="AB3181" s="2">
        <v>20.249133740000001</v>
      </c>
    </row>
    <row r="3182" spans="1:28" x14ac:dyDescent="0.2">
      <c r="A3182" s="17">
        <v>5506</v>
      </c>
      <c r="B3182" s="5" t="s">
        <v>10396</v>
      </c>
      <c r="C3182" s="5" t="s">
        <v>10656</v>
      </c>
      <c r="D3182" s="5" t="s">
        <v>10649</v>
      </c>
      <c r="E3182" s="5" t="s">
        <v>10657</v>
      </c>
      <c r="F3182" s="10">
        <v>1877</v>
      </c>
      <c r="G3182" s="10" t="s">
        <v>16</v>
      </c>
      <c r="H3182" s="10"/>
      <c r="I3182" s="10">
        <v>700</v>
      </c>
      <c r="J3182" s="10" t="s">
        <v>51</v>
      </c>
      <c r="K3182" s="10"/>
      <c r="L3182" s="10" t="s">
        <v>18</v>
      </c>
      <c r="M3182" s="11">
        <v>1</v>
      </c>
      <c r="N3182" s="10">
        <v>1</v>
      </c>
      <c r="O3182" s="12" t="s">
        <v>10658</v>
      </c>
      <c r="P3182" s="11">
        <f ca="1">IFERROR(__xludf.DUMMYFUNCTION("COUNTA(SPLIT(Q3182,"" ""))"),149)</f>
        <v>149</v>
      </c>
      <c r="Q3182" s="11">
        <v>10</v>
      </c>
      <c r="R3182" s="11">
        <f ca="1">IFERROR(__xludf.DUMMYFUNCTION("COUNTA(SPLIT($Q3182,CHAR(10),FALSE))"),4)</f>
        <v>4</v>
      </c>
      <c r="S3182" s="2">
        <v>0.58844080399999998</v>
      </c>
      <c r="T3182" s="2">
        <v>0.48685503499999999</v>
      </c>
      <c r="U3182" s="2">
        <v>90.11</v>
      </c>
      <c r="V3182" s="2">
        <v>4.47</v>
      </c>
      <c r="W3182" s="2">
        <v>4.76</v>
      </c>
      <c r="X3182" s="2">
        <v>6</v>
      </c>
      <c r="Y3182" s="2">
        <v>5.95</v>
      </c>
      <c r="Z3182" s="2">
        <v>6.8049999999999999E-2</v>
      </c>
      <c r="AA3182" s="2">
        <v>9.955E-2</v>
      </c>
      <c r="AB3182" s="2">
        <v>14.363621139999999</v>
      </c>
    </row>
    <row r="3183" spans="1:28" x14ac:dyDescent="0.2">
      <c r="A3183" s="17">
        <v>5507</v>
      </c>
      <c r="B3183" s="5" t="s">
        <v>10659</v>
      </c>
      <c r="C3183" s="5" t="s">
        <v>10660</v>
      </c>
      <c r="D3183" s="5" t="s">
        <v>10649</v>
      </c>
      <c r="E3183" s="5" t="s">
        <v>10661</v>
      </c>
      <c r="F3183" s="10">
        <v>1877</v>
      </c>
      <c r="G3183" s="10" t="s">
        <v>16</v>
      </c>
      <c r="H3183" s="10"/>
      <c r="I3183" s="10">
        <v>900</v>
      </c>
      <c r="J3183" s="10" t="s">
        <v>877</v>
      </c>
      <c r="K3183" s="10"/>
      <c r="L3183" s="10" t="s">
        <v>22</v>
      </c>
      <c r="M3183" s="11">
        <v>2</v>
      </c>
      <c r="N3183" s="10">
        <v>1.5</v>
      </c>
      <c r="O3183" s="12" t="s">
        <v>10662</v>
      </c>
      <c r="P3183" s="11">
        <f ca="1">IFERROR(__xludf.DUMMYFUNCTION("COUNTA(SPLIT(Q3183,"" ""))"),151)</f>
        <v>151</v>
      </c>
      <c r="Q3183" s="11">
        <v>8</v>
      </c>
      <c r="R3183" s="11">
        <f ca="1">IFERROR(__xludf.DUMMYFUNCTION("COUNTA(SPLIT($Q3183,CHAR(10),FALSE))"),2)</f>
        <v>2</v>
      </c>
      <c r="S3183" s="2">
        <v>0.47332604099999998</v>
      </c>
      <c r="T3183" s="2">
        <v>0.50009657100000005</v>
      </c>
      <c r="U3183" s="2">
        <v>78.459999999999994</v>
      </c>
      <c r="V3183" s="2">
        <v>7.04</v>
      </c>
      <c r="W3183" s="2">
        <v>6.94</v>
      </c>
      <c r="X3183" s="2">
        <v>8</v>
      </c>
      <c r="Y3183" s="2">
        <v>6.24</v>
      </c>
      <c r="Z3183" s="2">
        <v>8.7290000000000006E-2</v>
      </c>
      <c r="AA3183" s="2">
        <v>0.12897</v>
      </c>
      <c r="AB3183" s="2">
        <v>10.911979909999999</v>
      </c>
    </row>
    <row r="3184" spans="1:28" x14ac:dyDescent="0.2">
      <c r="A3184" s="17">
        <v>5508</v>
      </c>
      <c r="B3184" s="5" t="s">
        <v>10663</v>
      </c>
      <c r="C3184" s="5" t="s">
        <v>10664</v>
      </c>
      <c r="D3184" s="5" t="s">
        <v>10665</v>
      </c>
      <c r="E3184" s="5" t="s">
        <v>10666</v>
      </c>
      <c r="F3184" s="10">
        <v>1877</v>
      </c>
      <c r="G3184" s="10" t="s">
        <v>16</v>
      </c>
      <c r="H3184" s="10"/>
      <c r="I3184" s="10">
        <v>1100</v>
      </c>
      <c r="J3184" s="10" t="s">
        <v>17</v>
      </c>
      <c r="K3184" s="10"/>
      <c r="L3184" s="10" t="s">
        <v>22</v>
      </c>
      <c r="M3184" s="11">
        <v>2</v>
      </c>
      <c r="N3184" s="10">
        <v>1.5</v>
      </c>
      <c r="O3184" s="12" t="s">
        <v>10667</v>
      </c>
      <c r="P3184" s="11">
        <f ca="1">IFERROR(__xludf.DUMMYFUNCTION("COUNTA(SPLIT(Q3184,"" ""))"),178)</f>
        <v>178</v>
      </c>
      <c r="Q3184" s="11">
        <v>6</v>
      </c>
      <c r="R3184" s="11">
        <f ca="1">IFERROR(__xludf.DUMMYFUNCTION("COUNTA(SPLIT($Q3184,CHAR(10),FALSE))"),3)</f>
        <v>3</v>
      </c>
      <c r="S3184" s="2">
        <v>-1.253895746</v>
      </c>
      <c r="T3184" s="2">
        <v>0.47744011400000003</v>
      </c>
      <c r="U3184" s="2">
        <v>70.53</v>
      </c>
      <c r="V3184" s="2">
        <v>10.96</v>
      </c>
      <c r="W3184" s="2">
        <v>12.77</v>
      </c>
      <c r="X3184" s="2">
        <v>9</v>
      </c>
      <c r="Y3184" s="2">
        <v>6.79</v>
      </c>
      <c r="Z3184" s="2">
        <v>5.0270000000000002E-2</v>
      </c>
      <c r="AA3184" s="2">
        <v>5.1659999999999998E-2</v>
      </c>
      <c r="AB3184" s="2">
        <v>21.18512046</v>
      </c>
    </row>
    <row r="3185" spans="1:28" x14ac:dyDescent="0.2">
      <c r="A3185" s="17">
        <v>5509</v>
      </c>
      <c r="B3185" s="5" t="s">
        <v>10668</v>
      </c>
      <c r="C3185" s="5" t="s">
        <v>10669</v>
      </c>
      <c r="D3185" s="5" t="s">
        <v>10665</v>
      </c>
      <c r="E3185" s="5" t="s">
        <v>10670</v>
      </c>
      <c r="F3185" s="10">
        <v>1877</v>
      </c>
      <c r="G3185" s="10" t="s">
        <v>16</v>
      </c>
      <c r="H3185" s="10"/>
      <c r="I3185" s="10">
        <v>1100</v>
      </c>
      <c r="J3185" s="10" t="s">
        <v>17</v>
      </c>
      <c r="K3185" s="10"/>
      <c r="L3185" s="10" t="s">
        <v>18</v>
      </c>
      <c r="M3185" s="11">
        <v>1</v>
      </c>
      <c r="N3185" s="10">
        <v>1</v>
      </c>
      <c r="O3185" s="12" t="s">
        <v>10671</v>
      </c>
      <c r="P3185" s="11">
        <f ca="1">IFERROR(__xludf.DUMMYFUNCTION("COUNTA(SPLIT(Q3185,"" ""))"),160)</f>
        <v>160</v>
      </c>
      <c r="Q3185" s="11">
        <v>6</v>
      </c>
      <c r="R3185" s="11">
        <f ca="1">IFERROR(__xludf.DUMMYFUNCTION("COUNTA(SPLIT($Q3185,CHAR(10),FALSE))"),5)</f>
        <v>5</v>
      </c>
      <c r="S3185" s="2">
        <v>-2.2685534E-2</v>
      </c>
      <c r="T3185" s="2">
        <v>0.50778385599999998</v>
      </c>
      <c r="U3185" s="2">
        <v>69.12</v>
      </c>
      <c r="V3185" s="2">
        <v>12.16</v>
      </c>
      <c r="W3185" s="2">
        <v>15.11</v>
      </c>
      <c r="X3185" s="2">
        <v>6</v>
      </c>
      <c r="Y3185" s="2">
        <v>6.9</v>
      </c>
      <c r="Z3185" s="2">
        <v>1.5949999999999999E-2</v>
      </c>
      <c r="AA3185" s="2">
        <v>4.4630000000000003E-2</v>
      </c>
      <c r="AB3185" s="2">
        <v>8.6712050880000007</v>
      </c>
    </row>
    <row r="3186" spans="1:28" x14ac:dyDescent="0.2">
      <c r="A3186" s="17">
        <v>5510</v>
      </c>
      <c r="B3186" s="5" t="s">
        <v>10672</v>
      </c>
      <c r="C3186" s="5" t="s">
        <v>10673</v>
      </c>
      <c r="D3186" s="5" t="s">
        <v>10617</v>
      </c>
      <c r="E3186" s="5" t="s">
        <v>10674</v>
      </c>
      <c r="F3186" s="10">
        <v>1877</v>
      </c>
      <c r="G3186" s="10" t="s">
        <v>16</v>
      </c>
      <c r="H3186" s="10"/>
      <c r="I3186" s="10">
        <v>700</v>
      </c>
      <c r="J3186" s="10" t="s">
        <v>178</v>
      </c>
      <c r="K3186" s="10"/>
      <c r="L3186" s="10" t="s">
        <v>18</v>
      </c>
      <c r="M3186" s="11">
        <v>1</v>
      </c>
      <c r="N3186" s="10">
        <v>1</v>
      </c>
      <c r="O3186" s="12" t="s">
        <v>10675</v>
      </c>
      <c r="P3186" s="11">
        <f ca="1">IFERROR(__xludf.DUMMYFUNCTION("COUNTA(SPLIT(Q3186,"" ""))"),175)</f>
        <v>175</v>
      </c>
      <c r="Q3186" s="11">
        <v>11</v>
      </c>
      <c r="R3186" s="11">
        <f ca="1">IFERROR(__xludf.DUMMYFUNCTION("COUNTA(SPLIT($Q3186,CHAR(10),FALSE))"),4)</f>
        <v>4</v>
      </c>
      <c r="S3186" s="2">
        <v>-0.53931232100000004</v>
      </c>
      <c r="T3186" s="2">
        <v>0.479659171</v>
      </c>
      <c r="U3186" s="2">
        <v>83</v>
      </c>
      <c r="V3186" s="2">
        <v>5.7</v>
      </c>
      <c r="W3186" s="2">
        <v>5.78</v>
      </c>
      <c r="X3186" s="2">
        <v>7</v>
      </c>
      <c r="Y3186" s="2">
        <v>5.68</v>
      </c>
      <c r="Z3186" s="2">
        <v>0.10347000000000001</v>
      </c>
      <c r="AA3186" s="2">
        <v>0.10929999999999999</v>
      </c>
      <c r="AB3186" s="2">
        <v>21.874850689999999</v>
      </c>
    </row>
    <row r="3187" spans="1:28" x14ac:dyDescent="0.2">
      <c r="A3187" s="17">
        <v>5511</v>
      </c>
      <c r="B3187" s="5" t="s">
        <v>10676</v>
      </c>
      <c r="C3187" s="5" t="s">
        <v>10677</v>
      </c>
      <c r="D3187" s="5" t="s">
        <v>10617</v>
      </c>
      <c r="E3187" s="5" t="s">
        <v>10678</v>
      </c>
      <c r="F3187" s="10">
        <v>1877</v>
      </c>
      <c r="G3187" s="10" t="s">
        <v>16</v>
      </c>
      <c r="H3187" s="10"/>
      <c r="I3187" s="10">
        <v>900</v>
      </c>
      <c r="J3187" s="10" t="s">
        <v>51</v>
      </c>
      <c r="K3187" s="10"/>
      <c r="L3187" s="10" t="s">
        <v>18</v>
      </c>
      <c r="M3187" s="11">
        <v>1</v>
      </c>
      <c r="N3187" s="10">
        <v>1</v>
      </c>
      <c r="O3187" s="12" t="s">
        <v>10679</v>
      </c>
      <c r="P3187" s="11">
        <f ca="1">IFERROR(__xludf.DUMMYFUNCTION("COUNTA(SPLIT(Q3187,"" ""))"),166)</f>
        <v>166</v>
      </c>
      <c r="Q3187" s="11">
        <v>8</v>
      </c>
      <c r="R3187" s="11">
        <f ca="1">IFERROR(__xludf.DUMMYFUNCTION("COUNTA(SPLIT($Q3187,CHAR(10),FALSE))"),4)</f>
        <v>4</v>
      </c>
      <c r="S3187" s="2">
        <v>-0.14541121100000001</v>
      </c>
      <c r="T3187" s="2">
        <v>0.498834997</v>
      </c>
      <c r="U3187" s="2">
        <v>88.23</v>
      </c>
      <c r="V3187" s="2">
        <v>6.23</v>
      </c>
      <c r="W3187" s="2">
        <v>6.66</v>
      </c>
      <c r="X3187" s="2">
        <v>0</v>
      </c>
      <c r="Y3187" s="2">
        <v>1.7</v>
      </c>
      <c r="Z3187" s="2">
        <v>-1.7930000000000001E-2</v>
      </c>
      <c r="AA3187" s="2">
        <v>7.0899999999999999E-3</v>
      </c>
      <c r="AB3187" s="2">
        <v>19.776177369999999</v>
      </c>
    </row>
    <row r="3188" spans="1:28" x14ac:dyDescent="0.2">
      <c r="A3188" s="17">
        <v>5512</v>
      </c>
      <c r="B3188" s="5" t="s">
        <v>10680</v>
      </c>
      <c r="C3188" s="5" t="s">
        <v>10681</v>
      </c>
      <c r="D3188" s="5" t="s">
        <v>10609</v>
      </c>
      <c r="E3188" s="5" t="s">
        <v>10682</v>
      </c>
      <c r="F3188" s="10">
        <v>1877</v>
      </c>
      <c r="G3188" s="10" t="s">
        <v>16</v>
      </c>
      <c r="H3188" s="10"/>
      <c r="I3188" s="10">
        <v>500</v>
      </c>
      <c r="J3188" s="10" t="s">
        <v>17</v>
      </c>
      <c r="K3188" s="10"/>
      <c r="L3188" s="10" t="s">
        <v>18</v>
      </c>
      <c r="M3188" s="11">
        <v>1</v>
      </c>
      <c r="N3188" s="10">
        <v>1</v>
      </c>
      <c r="O3188" s="12" t="s">
        <v>10683</v>
      </c>
      <c r="P3188" s="11">
        <f ca="1">IFERROR(__xludf.DUMMYFUNCTION("COUNTA(SPLIT(Q3188,"" ""))"),163)</f>
        <v>163</v>
      </c>
      <c r="Q3188" s="11">
        <v>11</v>
      </c>
      <c r="R3188" s="11">
        <f ca="1">IFERROR(__xludf.DUMMYFUNCTION("COUNTA(SPLIT($Q3188,CHAR(10),FALSE))"),3)</f>
        <v>3</v>
      </c>
      <c r="S3188" s="2">
        <v>-0.32656026900000001</v>
      </c>
      <c r="T3188" s="2">
        <v>0.48929066999999998</v>
      </c>
      <c r="U3188" s="2">
        <v>91.63</v>
      </c>
      <c r="V3188" s="2">
        <v>4.2300000000000004</v>
      </c>
      <c r="W3188" s="2">
        <v>4.1900000000000004</v>
      </c>
      <c r="X3188" s="2">
        <v>5</v>
      </c>
      <c r="Y3188" s="2">
        <v>5.81</v>
      </c>
      <c r="Z3188" s="2">
        <v>-1.8120000000000001E-2</v>
      </c>
      <c r="AA3188" s="2">
        <v>-2.3740000000000001E-2</v>
      </c>
      <c r="AB3188" s="2">
        <v>23.613977009999999</v>
      </c>
    </row>
    <row r="3189" spans="1:28" x14ac:dyDescent="0.2">
      <c r="A3189" s="17">
        <v>5513</v>
      </c>
      <c r="B3189" s="5" t="s">
        <v>10684</v>
      </c>
      <c r="C3189" s="5" t="s">
        <v>10685</v>
      </c>
      <c r="D3189" s="5" t="s">
        <v>10633</v>
      </c>
      <c r="E3189" s="5" t="s">
        <v>10686</v>
      </c>
      <c r="F3189" s="10">
        <v>1877</v>
      </c>
      <c r="G3189" s="10" t="s">
        <v>16</v>
      </c>
      <c r="H3189" s="10"/>
      <c r="I3189" s="10">
        <v>700</v>
      </c>
      <c r="J3189" s="10" t="s">
        <v>17</v>
      </c>
      <c r="K3189" s="10"/>
      <c r="L3189" s="10" t="s">
        <v>18</v>
      </c>
      <c r="M3189" s="11">
        <v>1</v>
      </c>
      <c r="N3189" s="10">
        <v>1</v>
      </c>
      <c r="O3189" s="12" t="s">
        <v>10687</v>
      </c>
      <c r="P3189" s="11">
        <f ca="1">IFERROR(__xludf.DUMMYFUNCTION("COUNTA(SPLIT(Q3189,"" ""))"),193)</f>
        <v>193</v>
      </c>
      <c r="Q3189" s="11">
        <v>15</v>
      </c>
      <c r="R3189" s="11">
        <f ca="1">IFERROR(__xludf.DUMMYFUNCTION("COUNTA(SPLIT($Q3189,CHAR(10),FALSE))"),4)</f>
        <v>4</v>
      </c>
      <c r="S3189" s="2">
        <v>-0.806283898</v>
      </c>
      <c r="T3189" s="2">
        <v>0.44983005300000001</v>
      </c>
      <c r="U3189" s="2">
        <v>82.56</v>
      </c>
      <c r="V3189" s="2">
        <v>5.22</v>
      </c>
      <c r="W3189" s="2">
        <v>5.2</v>
      </c>
      <c r="X3189" s="2">
        <v>7</v>
      </c>
      <c r="Y3189" s="2">
        <v>6.34</v>
      </c>
      <c r="Z3189" s="2">
        <v>0.15723999999999999</v>
      </c>
      <c r="AA3189" s="2">
        <v>0.13195999999999999</v>
      </c>
      <c r="AB3189" s="2">
        <v>19.161355830000002</v>
      </c>
    </row>
    <row r="3190" spans="1:28" x14ac:dyDescent="0.2">
      <c r="A3190" s="17">
        <v>5514</v>
      </c>
      <c r="B3190" s="5" t="s">
        <v>10688</v>
      </c>
      <c r="C3190" s="5" t="s">
        <v>10689</v>
      </c>
      <c r="D3190" s="5" t="s">
        <v>10690</v>
      </c>
      <c r="E3190" s="5" t="s">
        <v>10691</v>
      </c>
      <c r="F3190" s="10">
        <v>1877</v>
      </c>
      <c r="G3190" s="10" t="s">
        <v>16</v>
      </c>
      <c r="H3190" s="10"/>
      <c r="I3190" s="10">
        <v>700</v>
      </c>
      <c r="J3190" s="10" t="s">
        <v>51</v>
      </c>
      <c r="K3190" s="10"/>
      <c r="L3190" s="10" t="s">
        <v>22</v>
      </c>
      <c r="M3190" s="11">
        <v>2</v>
      </c>
      <c r="N3190" s="10">
        <v>1.5</v>
      </c>
      <c r="O3190" s="12" t="s">
        <v>10692</v>
      </c>
      <c r="P3190" s="11">
        <f ca="1">IFERROR(__xludf.DUMMYFUNCTION("COUNTA(SPLIT(Q3190,"" ""))"),160)</f>
        <v>160</v>
      </c>
      <c r="Q3190" s="11">
        <v>10</v>
      </c>
      <c r="R3190" s="11">
        <f ca="1">IFERROR(__xludf.DUMMYFUNCTION("COUNTA(SPLIT($Q3190,CHAR(10),FALSE))"),6)</f>
        <v>6</v>
      </c>
      <c r="S3190" s="2">
        <v>0.25135311700000001</v>
      </c>
      <c r="T3190" s="2">
        <v>0.513382593</v>
      </c>
      <c r="U3190" s="2">
        <v>83.14</v>
      </c>
      <c r="V3190" s="2">
        <v>6.27</v>
      </c>
      <c r="W3190" s="2">
        <v>5.65</v>
      </c>
      <c r="X3190" s="2">
        <v>7</v>
      </c>
      <c r="Y3190" s="2">
        <v>6.07</v>
      </c>
      <c r="Z3190" s="2">
        <v>4.7309999999999998E-2</v>
      </c>
      <c r="AA3190" s="2">
        <v>5.9130000000000002E-2</v>
      </c>
      <c r="AB3190" s="2">
        <v>17.345025029999999</v>
      </c>
    </row>
    <row r="3191" spans="1:28" x14ac:dyDescent="0.2">
      <c r="A3191" s="17">
        <v>5515</v>
      </c>
      <c r="B3191" s="5" t="s">
        <v>10693</v>
      </c>
      <c r="C3191" s="5" t="s">
        <v>10694</v>
      </c>
      <c r="D3191" s="5" t="s">
        <v>10613</v>
      </c>
      <c r="E3191" s="5" t="s">
        <v>10695</v>
      </c>
      <c r="F3191" s="10">
        <v>1877</v>
      </c>
      <c r="G3191" s="10" t="s">
        <v>16</v>
      </c>
      <c r="H3191" s="10"/>
      <c r="I3191" s="10">
        <v>700</v>
      </c>
      <c r="J3191" s="10" t="s">
        <v>17</v>
      </c>
      <c r="K3191" s="10"/>
      <c r="L3191" s="10" t="s">
        <v>18</v>
      </c>
      <c r="M3191" s="11">
        <v>1</v>
      </c>
      <c r="N3191" s="10">
        <v>1</v>
      </c>
      <c r="O3191" s="12" t="s">
        <v>10696</v>
      </c>
      <c r="P3191" s="11">
        <f ca="1">IFERROR(__xludf.DUMMYFUNCTION("COUNTA(SPLIT(Q3191,"" ""))"),158)</f>
        <v>158</v>
      </c>
      <c r="Q3191" s="11">
        <v>10</v>
      </c>
      <c r="R3191" s="11">
        <f ca="1">IFERROR(__xludf.DUMMYFUNCTION("COUNTA(SPLIT($Q3191,CHAR(10),FALSE))"),3)</f>
        <v>3</v>
      </c>
      <c r="S3191" s="2">
        <v>0.29128828600000001</v>
      </c>
      <c r="T3191" s="2">
        <v>0.49497063499999999</v>
      </c>
      <c r="U3191" s="2">
        <v>88.49</v>
      </c>
      <c r="V3191" s="2">
        <v>4.58</v>
      </c>
      <c r="W3191" s="2">
        <v>5.18</v>
      </c>
      <c r="X3191" s="2">
        <v>7</v>
      </c>
      <c r="Y3191" s="2">
        <v>6.12</v>
      </c>
      <c r="Z3191" s="2">
        <v>0.14717</v>
      </c>
      <c r="AA3191" s="2">
        <v>0.17818999999999999</v>
      </c>
      <c r="AB3191" s="2">
        <v>24.552948010000001</v>
      </c>
    </row>
    <row r="3192" spans="1:28" x14ac:dyDescent="0.2">
      <c r="A3192" s="17">
        <v>5518</v>
      </c>
      <c r="B3192" s="5" t="s">
        <v>10697</v>
      </c>
      <c r="C3192" s="5" t="s">
        <v>10698</v>
      </c>
      <c r="D3192" s="5" t="s">
        <v>10633</v>
      </c>
      <c r="E3192" s="5" t="s">
        <v>10699</v>
      </c>
      <c r="F3192" s="10">
        <v>1877</v>
      </c>
      <c r="G3192" s="10" t="s">
        <v>16</v>
      </c>
      <c r="H3192" s="10"/>
      <c r="I3192" s="10">
        <v>700</v>
      </c>
      <c r="J3192" s="10" t="s">
        <v>17</v>
      </c>
      <c r="K3192" s="10"/>
      <c r="L3192" s="10" t="s">
        <v>18</v>
      </c>
      <c r="M3192" s="11">
        <v>1</v>
      </c>
      <c r="N3192" s="10">
        <v>1</v>
      </c>
      <c r="O3192" s="12" t="s">
        <v>10700</v>
      </c>
      <c r="P3192" s="11">
        <f ca="1">IFERROR(__xludf.DUMMYFUNCTION("COUNTA(SPLIT(Q3192,"" ""))"),162)</f>
        <v>162</v>
      </c>
      <c r="Q3192" s="11">
        <v>8</v>
      </c>
      <c r="R3192" s="11">
        <f ca="1">IFERROR(__xludf.DUMMYFUNCTION("COUNTA(SPLIT($Q3192,CHAR(10),FALSE))"),3)</f>
        <v>3</v>
      </c>
      <c r="S3192" s="2">
        <v>0.89081558000000005</v>
      </c>
      <c r="T3192" s="2">
        <v>0.55876932000000001</v>
      </c>
      <c r="U3192" s="2">
        <v>81.3</v>
      </c>
      <c r="V3192" s="2">
        <v>7.04</v>
      </c>
      <c r="W3192" s="2">
        <v>8.84</v>
      </c>
      <c r="X3192" s="2">
        <v>7</v>
      </c>
      <c r="Y3192" s="2">
        <v>5.71</v>
      </c>
      <c r="Z3192" s="2">
        <v>2.913E-2</v>
      </c>
      <c r="AA3192" s="2">
        <v>4.795E-2</v>
      </c>
      <c r="AB3192" s="2">
        <v>19.23507712</v>
      </c>
    </row>
    <row r="3193" spans="1:28" x14ac:dyDescent="0.2">
      <c r="A3193" s="17">
        <v>5519</v>
      </c>
      <c r="B3193" s="5" t="s">
        <v>9875</v>
      </c>
      <c r="C3193" s="5" t="s">
        <v>10701</v>
      </c>
      <c r="D3193" s="5"/>
      <c r="E3193" s="5" t="s">
        <v>10702</v>
      </c>
      <c r="F3193" s="10">
        <v>1877</v>
      </c>
      <c r="G3193" s="10" t="s">
        <v>68</v>
      </c>
      <c r="H3193" s="10"/>
      <c r="I3193" s="10">
        <v>900</v>
      </c>
      <c r="J3193" s="10" t="s">
        <v>17</v>
      </c>
      <c r="K3193" s="10"/>
      <c r="L3193" s="10" t="s">
        <v>18</v>
      </c>
      <c r="M3193" s="11">
        <v>1</v>
      </c>
      <c r="N3193" s="10">
        <v>1</v>
      </c>
      <c r="O3193" s="12" t="s">
        <v>10703</v>
      </c>
      <c r="P3193" s="11">
        <f ca="1">IFERROR(__xludf.DUMMYFUNCTION("COUNTA(SPLIT(Q3193,"" ""))"),168)</f>
        <v>168</v>
      </c>
      <c r="Q3193" s="11">
        <v>7</v>
      </c>
      <c r="R3193" s="11">
        <f ca="1">IFERROR(__xludf.DUMMYFUNCTION("COUNTA(SPLIT($Q3193,CHAR(10),FALSE))"),1)</f>
        <v>1</v>
      </c>
      <c r="S3193" s="2">
        <v>-2.4851961870000001</v>
      </c>
      <c r="T3193" s="2">
        <v>0.52636014200000003</v>
      </c>
      <c r="U3193" s="2">
        <v>47.09</v>
      </c>
      <c r="V3193" s="2">
        <v>13.69</v>
      </c>
      <c r="W3193" s="2">
        <v>15.68</v>
      </c>
      <c r="X3193" s="2">
        <v>13</v>
      </c>
      <c r="Y3193" s="2">
        <v>10.27</v>
      </c>
      <c r="Z3193" s="2">
        <v>0.32346999999999998</v>
      </c>
      <c r="AA3193" s="2">
        <v>0.31816</v>
      </c>
      <c r="AB3193" s="2">
        <v>14.359377159999999</v>
      </c>
    </row>
    <row r="3194" spans="1:28" x14ac:dyDescent="0.2">
      <c r="A3194" s="17">
        <v>5520</v>
      </c>
      <c r="B3194" s="5" t="s">
        <v>10704</v>
      </c>
      <c r="C3194" s="5" t="s">
        <v>10705</v>
      </c>
      <c r="D3194" s="5" t="s">
        <v>7220</v>
      </c>
      <c r="E3194" s="5" t="s">
        <v>10706</v>
      </c>
      <c r="F3194" s="10">
        <v>1877</v>
      </c>
      <c r="G3194" s="10" t="s">
        <v>16</v>
      </c>
      <c r="H3194" s="10"/>
      <c r="I3194" s="10">
        <v>500</v>
      </c>
      <c r="J3194" s="10" t="s">
        <v>17</v>
      </c>
      <c r="K3194" s="10"/>
      <c r="L3194" s="10" t="s">
        <v>18</v>
      </c>
      <c r="M3194" s="11">
        <v>1</v>
      </c>
      <c r="N3194" s="10">
        <v>1</v>
      </c>
      <c r="O3194" s="12" t="s">
        <v>10707</v>
      </c>
      <c r="P3194" s="11">
        <f ca="1">IFERROR(__xludf.DUMMYFUNCTION("COUNTA(SPLIT(Q3194,"" ""))"),192)</f>
        <v>192</v>
      </c>
      <c r="Q3194" s="11">
        <v>19</v>
      </c>
      <c r="R3194" s="11">
        <f ca="1">IFERROR(__xludf.DUMMYFUNCTION("COUNTA(SPLIT($Q3194,CHAR(10),FALSE))"),6)</f>
        <v>6</v>
      </c>
      <c r="S3194" s="2">
        <v>-0.30538342000000002</v>
      </c>
      <c r="T3194" s="2">
        <v>0.46490410300000001</v>
      </c>
      <c r="U3194" s="2">
        <v>86.8</v>
      </c>
      <c r="V3194" s="2">
        <v>3.73</v>
      </c>
      <c r="W3194" s="2">
        <v>3.9</v>
      </c>
      <c r="X3194" s="2">
        <v>7</v>
      </c>
      <c r="Y3194" s="2">
        <v>6.8</v>
      </c>
      <c r="Z3194" s="2">
        <v>0.16158</v>
      </c>
      <c r="AA3194" s="2">
        <v>0.14649000000000001</v>
      </c>
      <c r="AB3194" s="2">
        <v>17.700590770000002</v>
      </c>
    </row>
    <row r="3195" spans="1:28" x14ac:dyDescent="0.2">
      <c r="A3195" s="17">
        <v>5521</v>
      </c>
      <c r="B3195" s="5" t="s">
        <v>10708</v>
      </c>
      <c r="C3195" s="5" t="s">
        <v>10709</v>
      </c>
      <c r="D3195" s="5" t="s">
        <v>10629</v>
      </c>
      <c r="E3195" s="5" t="s">
        <v>10710</v>
      </c>
      <c r="F3195" s="10">
        <v>1877</v>
      </c>
      <c r="G3195" s="10" t="s">
        <v>16</v>
      </c>
      <c r="H3195" s="10"/>
      <c r="I3195" s="10">
        <v>900</v>
      </c>
      <c r="J3195" s="10" t="s">
        <v>51</v>
      </c>
      <c r="K3195" s="10"/>
      <c r="L3195" s="10" t="s">
        <v>18</v>
      </c>
      <c r="M3195" s="11">
        <v>1</v>
      </c>
      <c r="N3195" s="10">
        <v>1</v>
      </c>
      <c r="O3195" s="12" t="s">
        <v>10711</v>
      </c>
      <c r="P3195" s="11">
        <f ca="1">IFERROR(__xludf.DUMMYFUNCTION("COUNTA(SPLIT(Q3195,"" ""))"),180)</f>
        <v>180</v>
      </c>
      <c r="Q3195" s="11">
        <v>10</v>
      </c>
      <c r="R3195" s="11">
        <f ca="1">IFERROR(__xludf.DUMMYFUNCTION("COUNTA(SPLIT($Q3195,CHAR(10),FALSE))"),4)</f>
        <v>4</v>
      </c>
      <c r="S3195" s="2">
        <v>1.5469663929999999</v>
      </c>
      <c r="T3195" s="2">
        <v>0.60353436699999996</v>
      </c>
      <c r="U3195" s="2">
        <v>81.93</v>
      </c>
      <c r="V3195" s="2">
        <v>6.38</v>
      </c>
      <c r="W3195" s="2">
        <v>6.5</v>
      </c>
      <c r="X3195" s="2">
        <v>8</v>
      </c>
      <c r="Y3195" s="2">
        <v>6.44</v>
      </c>
      <c r="Z3195" s="2">
        <v>0.12049</v>
      </c>
      <c r="AA3195" s="2">
        <v>0.12683</v>
      </c>
      <c r="AB3195" s="2">
        <v>15.153721900000001</v>
      </c>
    </row>
    <row r="3196" spans="1:28" x14ac:dyDescent="0.2">
      <c r="A3196" s="17">
        <v>5522</v>
      </c>
      <c r="B3196" s="5" t="s">
        <v>10712</v>
      </c>
      <c r="C3196" s="5" t="s">
        <v>10713</v>
      </c>
      <c r="D3196" s="5" t="s">
        <v>10665</v>
      </c>
      <c r="E3196" s="5" t="s">
        <v>10714</v>
      </c>
      <c r="F3196" s="10">
        <v>1877</v>
      </c>
      <c r="G3196" s="10" t="s">
        <v>16</v>
      </c>
      <c r="H3196" s="10"/>
      <c r="I3196" s="10">
        <v>1100</v>
      </c>
      <c r="J3196" s="10" t="s">
        <v>17</v>
      </c>
      <c r="K3196" s="10"/>
      <c r="L3196" s="10" t="s">
        <v>18</v>
      </c>
      <c r="M3196" s="11">
        <v>1</v>
      </c>
      <c r="N3196" s="10">
        <v>1</v>
      </c>
      <c r="O3196" s="12" t="s">
        <v>10715</v>
      </c>
      <c r="P3196" s="11">
        <f ca="1">IFERROR(__xludf.DUMMYFUNCTION("COUNTA(SPLIT(Q3196,"" ""))"),142)</f>
        <v>142</v>
      </c>
      <c r="Q3196" s="11">
        <v>4</v>
      </c>
      <c r="R3196" s="11">
        <f ca="1">IFERROR(__xludf.DUMMYFUNCTION("COUNTA(SPLIT($Q3196,CHAR(10),FALSE))"),2)</f>
        <v>2</v>
      </c>
      <c r="S3196" s="2">
        <v>0.51866489199999999</v>
      </c>
      <c r="T3196" s="2">
        <v>0.53036739200000005</v>
      </c>
      <c r="U3196" s="2">
        <v>64.55</v>
      </c>
      <c r="V3196" s="2">
        <v>13.2</v>
      </c>
      <c r="W3196" s="2">
        <v>15.76</v>
      </c>
      <c r="X3196" s="2">
        <v>10</v>
      </c>
      <c r="Y3196" s="2">
        <v>2.33</v>
      </c>
      <c r="Z3196" s="2">
        <v>6.6879999999999995E-2</v>
      </c>
      <c r="AA3196" s="2">
        <v>0.10688</v>
      </c>
      <c r="AB3196" s="2">
        <v>12.33378229</v>
      </c>
    </row>
    <row r="3197" spans="1:28" x14ac:dyDescent="0.2">
      <c r="A3197" s="17">
        <v>5524</v>
      </c>
      <c r="B3197" s="5" t="s">
        <v>10716</v>
      </c>
      <c r="C3197" s="5" t="s">
        <v>10717</v>
      </c>
      <c r="D3197" s="5" t="s">
        <v>10633</v>
      </c>
      <c r="E3197" s="5" t="s">
        <v>10718</v>
      </c>
      <c r="F3197" s="10">
        <v>1877</v>
      </c>
      <c r="G3197" s="10" t="s">
        <v>16</v>
      </c>
      <c r="H3197" s="10"/>
      <c r="I3197" s="10">
        <v>700</v>
      </c>
      <c r="J3197" s="10" t="s">
        <v>17</v>
      </c>
      <c r="K3197" s="10"/>
      <c r="L3197" s="10" t="s">
        <v>18</v>
      </c>
      <c r="M3197" s="11">
        <v>1</v>
      </c>
      <c r="N3197" s="10">
        <v>1</v>
      </c>
      <c r="O3197" s="12" t="s">
        <v>10719</v>
      </c>
      <c r="P3197" s="11">
        <f ca="1">IFERROR(__xludf.DUMMYFUNCTION("COUNTA(SPLIT(Q3197,"" ""))"),189)</f>
        <v>189</v>
      </c>
      <c r="Q3197" s="11">
        <v>9</v>
      </c>
      <c r="R3197" s="11">
        <f ca="1">IFERROR(__xludf.DUMMYFUNCTION("COUNTA(SPLIT($Q3197,CHAR(10),FALSE))"),3)</f>
        <v>3</v>
      </c>
      <c r="S3197" s="2">
        <v>-0.16839738500000001</v>
      </c>
      <c r="T3197" s="2">
        <v>0.46416815700000003</v>
      </c>
      <c r="U3197" s="2">
        <v>86.08</v>
      </c>
      <c r="V3197" s="2">
        <v>6.53</v>
      </c>
      <c r="W3197" s="2">
        <v>7.64</v>
      </c>
      <c r="X3197" s="2">
        <v>5</v>
      </c>
      <c r="Y3197" s="2">
        <v>1.55</v>
      </c>
      <c r="Z3197" s="2">
        <v>2.155E-2</v>
      </c>
      <c r="AA3197" s="2">
        <v>1.43E-2</v>
      </c>
      <c r="AB3197" s="2">
        <v>24.628612230000002</v>
      </c>
    </row>
    <row r="3198" spans="1:28" x14ac:dyDescent="0.2">
      <c r="A3198" s="17">
        <v>5525</v>
      </c>
      <c r="B3198" s="5" t="s">
        <v>10418</v>
      </c>
      <c r="C3198" s="5" t="s">
        <v>10720</v>
      </c>
      <c r="D3198" s="5" t="s">
        <v>10721</v>
      </c>
      <c r="E3198" s="5" t="s">
        <v>10722</v>
      </c>
      <c r="F3198" s="10">
        <v>1877</v>
      </c>
      <c r="G3198" s="10" t="s">
        <v>16</v>
      </c>
      <c r="H3198" s="10"/>
      <c r="I3198" s="10">
        <v>700</v>
      </c>
      <c r="J3198" s="10" t="s">
        <v>178</v>
      </c>
      <c r="K3198" s="10"/>
      <c r="L3198" s="10" t="s">
        <v>18</v>
      </c>
      <c r="M3198" s="11">
        <v>1</v>
      </c>
      <c r="N3198" s="10">
        <v>1</v>
      </c>
      <c r="O3198" s="12" t="s">
        <v>10723</v>
      </c>
      <c r="P3198" s="11">
        <f ca="1">IFERROR(__xludf.DUMMYFUNCTION("COUNTA(SPLIT(Q3198,"" ""))"),179)</f>
        <v>179</v>
      </c>
      <c r="Q3198" s="11">
        <v>10</v>
      </c>
      <c r="R3198" s="11">
        <f ca="1">IFERROR(__xludf.DUMMYFUNCTION("COUNTA(SPLIT($Q3198,CHAR(10),FALSE))"),4)</f>
        <v>4</v>
      </c>
      <c r="S3198" s="2">
        <v>0.15227048500000001</v>
      </c>
      <c r="T3198" s="2">
        <v>0.50258328100000005</v>
      </c>
      <c r="U3198" s="2">
        <v>85.17</v>
      </c>
      <c r="V3198" s="2">
        <v>5.93</v>
      </c>
      <c r="W3198" s="2">
        <v>6.37</v>
      </c>
      <c r="X3198" s="2">
        <v>6</v>
      </c>
      <c r="Y3198" s="2">
        <v>5.49</v>
      </c>
      <c r="Z3198" s="2">
        <v>4.9459999999999997E-2</v>
      </c>
      <c r="AA3198" s="2">
        <v>5.5879999999999999E-2</v>
      </c>
      <c r="AB3198" s="2">
        <v>20.637137890000002</v>
      </c>
    </row>
    <row r="3199" spans="1:28" x14ac:dyDescent="0.2">
      <c r="A3199" s="17">
        <v>5528</v>
      </c>
      <c r="B3199" s="5" t="s">
        <v>10418</v>
      </c>
      <c r="C3199" s="5" t="s">
        <v>10724</v>
      </c>
      <c r="D3199" s="5" t="s">
        <v>10617</v>
      </c>
      <c r="E3199" s="5" t="s">
        <v>10725</v>
      </c>
      <c r="F3199" s="10">
        <v>1877</v>
      </c>
      <c r="G3199" s="10" t="s">
        <v>16</v>
      </c>
      <c r="H3199" s="10"/>
      <c r="I3199" s="10">
        <v>900</v>
      </c>
      <c r="J3199" s="10" t="s">
        <v>17</v>
      </c>
      <c r="K3199" s="10"/>
      <c r="L3199" s="10" t="s">
        <v>18</v>
      </c>
      <c r="M3199" s="11">
        <v>1</v>
      </c>
      <c r="N3199" s="10">
        <v>1</v>
      </c>
      <c r="O3199" s="12" t="s">
        <v>10726</v>
      </c>
      <c r="P3199" s="11">
        <f ca="1">IFERROR(__xludf.DUMMYFUNCTION("COUNTA(SPLIT(Q3199,"" ""))"),143)</f>
        <v>143</v>
      </c>
      <c r="Q3199" s="11">
        <v>8</v>
      </c>
      <c r="R3199" s="11">
        <f ca="1">IFERROR(__xludf.DUMMYFUNCTION("COUNTA(SPLIT($Q3199,CHAR(10),FALSE))"),4)</f>
        <v>4</v>
      </c>
      <c r="S3199" s="2">
        <v>-0.43138856599999997</v>
      </c>
      <c r="T3199" s="2">
        <v>0.49833680200000002</v>
      </c>
      <c r="U3199" s="2">
        <v>85.17</v>
      </c>
      <c r="V3199" s="2">
        <v>5.91</v>
      </c>
      <c r="W3199" s="2">
        <v>6.72</v>
      </c>
      <c r="X3199" s="2">
        <v>6</v>
      </c>
      <c r="Y3199" s="2">
        <v>6.27</v>
      </c>
      <c r="Z3199" s="2">
        <v>0.10614999999999999</v>
      </c>
      <c r="AA3199" s="2">
        <v>0.14215</v>
      </c>
      <c r="AB3199" s="2">
        <v>15.44942795</v>
      </c>
    </row>
    <row r="3200" spans="1:28" x14ac:dyDescent="0.2">
      <c r="A3200" s="17">
        <v>5530</v>
      </c>
      <c r="B3200" s="5" t="s">
        <v>10418</v>
      </c>
      <c r="C3200" s="5" t="s">
        <v>10727</v>
      </c>
      <c r="D3200" s="5" t="s">
        <v>10690</v>
      </c>
      <c r="E3200" s="5" t="s">
        <v>10728</v>
      </c>
      <c r="F3200" s="10">
        <v>1877</v>
      </c>
      <c r="G3200" s="10" t="s">
        <v>16</v>
      </c>
      <c r="H3200" s="10"/>
      <c r="I3200" s="10">
        <v>500</v>
      </c>
      <c r="J3200" s="10" t="s">
        <v>17</v>
      </c>
      <c r="K3200" s="10"/>
      <c r="L3200" s="10" t="s">
        <v>18</v>
      </c>
      <c r="M3200" s="11">
        <v>1</v>
      </c>
      <c r="N3200" s="10">
        <v>1</v>
      </c>
      <c r="O3200" s="12" t="s">
        <v>10729</v>
      </c>
      <c r="P3200" s="11">
        <f ca="1">IFERROR(__xludf.DUMMYFUNCTION("COUNTA(SPLIT(Q3200,"" ""))"),175)</f>
        <v>175</v>
      </c>
      <c r="Q3200" s="11">
        <v>17</v>
      </c>
      <c r="R3200" s="11">
        <f ca="1">IFERROR(__xludf.DUMMYFUNCTION("COUNTA(SPLIT($Q3200,CHAR(10),FALSE))"),6)</f>
        <v>6</v>
      </c>
      <c r="S3200" s="2">
        <v>-0.92392566399999998</v>
      </c>
      <c r="T3200" s="2">
        <v>0.45783293899999999</v>
      </c>
      <c r="U3200" s="2">
        <v>90.45</v>
      </c>
      <c r="V3200" s="2">
        <v>3.3</v>
      </c>
      <c r="W3200" s="2">
        <v>3.09</v>
      </c>
      <c r="X3200" s="2">
        <v>6</v>
      </c>
      <c r="Y3200" s="2">
        <v>6.51</v>
      </c>
      <c r="Z3200" s="2">
        <v>0.10564999999999999</v>
      </c>
      <c r="AA3200" s="2">
        <v>9.7949999999999995E-2</v>
      </c>
      <c r="AB3200" s="2">
        <v>25.924741770000001</v>
      </c>
    </row>
    <row r="3201" spans="1:28" x14ac:dyDescent="0.2">
      <c r="A3201" s="17">
        <v>5531</v>
      </c>
      <c r="B3201" s="5" t="s">
        <v>10730</v>
      </c>
      <c r="C3201" s="5" t="s">
        <v>10731</v>
      </c>
      <c r="D3201" s="5" t="s">
        <v>10613</v>
      </c>
      <c r="E3201" s="5" t="s">
        <v>10732</v>
      </c>
      <c r="F3201" s="10">
        <v>1877</v>
      </c>
      <c r="G3201" s="10" t="s">
        <v>16</v>
      </c>
      <c r="H3201" s="10"/>
      <c r="I3201" s="10">
        <v>1100</v>
      </c>
      <c r="J3201" s="10" t="s">
        <v>178</v>
      </c>
      <c r="K3201" s="10"/>
      <c r="L3201" s="10" t="s">
        <v>18</v>
      </c>
      <c r="M3201" s="11">
        <v>1</v>
      </c>
      <c r="N3201" s="10">
        <v>1</v>
      </c>
      <c r="O3201" s="12" t="s">
        <v>10733</v>
      </c>
      <c r="P3201" s="11">
        <f ca="1">IFERROR(__xludf.DUMMYFUNCTION("COUNTA(SPLIT(Q3201,"" ""))"),159)</f>
        <v>159</v>
      </c>
      <c r="Q3201" s="11">
        <v>8</v>
      </c>
      <c r="R3201" s="11">
        <f ca="1">IFERROR(__xludf.DUMMYFUNCTION("COUNTA(SPLIT($Q3201,CHAR(10),FALSE))"),3)</f>
        <v>3</v>
      </c>
      <c r="S3201" s="2">
        <v>-4.2496961999999999E-2</v>
      </c>
      <c r="T3201" s="2">
        <v>0.46273372899999998</v>
      </c>
      <c r="U3201" s="2">
        <v>78.2</v>
      </c>
      <c r="V3201" s="2">
        <v>7.41</v>
      </c>
      <c r="W3201" s="2">
        <v>9.36</v>
      </c>
      <c r="X3201" s="2">
        <v>8</v>
      </c>
      <c r="Y3201" s="2">
        <v>6.49</v>
      </c>
      <c r="Z3201" s="2">
        <v>4.5449999999999997E-2</v>
      </c>
      <c r="AA3201" s="2">
        <v>6.4269999999999994E-2</v>
      </c>
      <c r="AB3201" s="2">
        <v>16.117598340000001</v>
      </c>
    </row>
    <row r="3202" spans="1:28" x14ac:dyDescent="0.2">
      <c r="A3202" s="17">
        <v>5532</v>
      </c>
      <c r="B3202" s="5" t="s">
        <v>10734</v>
      </c>
      <c r="C3202" s="5" t="s">
        <v>10735</v>
      </c>
      <c r="D3202" s="5" t="s">
        <v>10721</v>
      </c>
      <c r="E3202" s="5" t="s">
        <v>10736</v>
      </c>
      <c r="F3202" s="10">
        <v>1877</v>
      </c>
      <c r="G3202" s="10" t="s">
        <v>16</v>
      </c>
      <c r="H3202" s="10"/>
      <c r="I3202" s="10">
        <v>900</v>
      </c>
      <c r="J3202" s="10" t="s">
        <v>17</v>
      </c>
      <c r="K3202" s="10"/>
      <c r="L3202" s="10" t="s">
        <v>18</v>
      </c>
      <c r="M3202" s="11">
        <v>1</v>
      </c>
      <c r="N3202" s="10">
        <v>1</v>
      </c>
      <c r="O3202" s="12" t="s">
        <v>10737</v>
      </c>
      <c r="P3202" s="11">
        <f ca="1">IFERROR(__xludf.DUMMYFUNCTION("COUNTA(SPLIT(Q3202,"" ""))"),167)</f>
        <v>167</v>
      </c>
      <c r="Q3202" s="11">
        <v>8</v>
      </c>
      <c r="R3202" s="11">
        <f ca="1">IFERROR(__xludf.DUMMYFUNCTION("COUNTA(SPLIT($Q3202,CHAR(10),FALSE))"),3)</f>
        <v>3</v>
      </c>
      <c r="S3202" s="2">
        <v>-0.14977384899999999</v>
      </c>
      <c r="T3202" s="2">
        <v>0.47732637500000002</v>
      </c>
      <c r="U3202" s="2">
        <v>81.66</v>
      </c>
      <c r="V3202" s="2">
        <v>7.9</v>
      </c>
      <c r="W3202" s="2">
        <v>9.31</v>
      </c>
      <c r="X3202" s="2">
        <v>5</v>
      </c>
      <c r="Y3202" s="2">
        <v>6.23</v>
      </c>
      <c r="Z3202" s="2">
        <v>-2.8590000000000001E-2</v>
      </c>
      <c r="AA3202" s="2">
        <v>-1.086E-2</v>
      </c>
      <c r="AB3202" s="2">
        <v>18.228695980000001</v>
      </c>
    </row>
    <row r="3203" spans="1:28" x14ac:dyDescent="0.2">
      <c r="A3203" s="17">
        <v>5533</v>
      </c>
      <c r="B3203" s="5" t="s">
        <v>10738</v>
      </c>
      <c r="C3203" s="5" t="s">
        <v>10739</v>
      </c>
      <c r="D3203" s="5" t="s">
        <v>10617</v>
      </c>
      <c r="E3203" s="5" t="s">
        <v>10740</v>
      </c>
      <c r="F3203" s="10">
        <v>1877</v>
      </c>
      <c r="G3203" s="10" t="s">
        <v>16</v>
      </c>
      <c r="H3203" s="10"/>
      <c r="I3203" s="10">
        <v>900</v>
      </c>
      <c r="J3203" s="10" t="s">
        <v>178</v>
      </c>
      <c r="K3203" s="10"/>
      <c r="L3203" s="10" t="s">
        <v>18</v>
      </c>
      <c r="M3203" s="11">
        <v>1</v>
      </c>
      <c r="N3203" s="10">
        <v>1</v>
      </c>
      <c r="O3203" s="12" t="s">
        <v>10741</v>
      </c>
      <c r="P3203" s="11">
        <f ca="1">IFERROR(__xludf.DUMMYFUNCTION("COUNTA(SPLIT(Q3203,"" ""))"),180)</f>
        <v>180</v>
      </c>
      <c r="Q3203" s="11">
        <v>12</v>
      </c>
      <c r="R3203" s="11">
        <f ca="1">IFERROR(__xludf.DUMMYFUNCTION("COUNTA(SPLIT($Q3203,CHAR(10),FALSE))"),4)</f>
        <v>4</v>
      </c>
      <c r="S3203" s="2">
        <v>-0.31767018400000002</v>
      </c>
      <c r="T3203" s="2">
        <v>0.47332778800000003</v>
      </c>
      <c r="U3203" s="2">
        <v>91.96</v>
      </c>
      <c r="V3203" s="2">
        <v>4.22</v>
      </c>
      <c r="W3203" s="2">
        <v>4.22</v>
      </c>
      <c r="X3203" s="2">
        <v>6</v>
      </c>
      <c r="Y3203" s="2">
        <v>5.95</v>
      </c>
      <c r="Z3203" s="2">
        <v>3.2190000000000003E-2</v>
      </c>
      <c r="AA3203" s="2">
        <v>5.5829999999999998E-2</v>
      </c>
      <c r="AB3203" s="2">
        <v>21.849256990000001</v>
      </c>
    </row>
    <row r="3204" spans="1:28" x14ac:dyDescent="0.2">
      <c r="A3204" s="17">
        <v>5534</v>
      </c>
      <c r="B3204" s="5" t="s">
        <v>10742</v>
      </c>
      <c r="C3204" s="5" t="s">
        <v>10743</v>
      </c>
      <c r="D3204" s="5" t="s">
        <v>10605</v>
      </c>
      <c r="E3204" s="5" t="s">
        <v>10744</v>
      </c>
      <c r="F3204" s="10">
        <v>1877</v>
      </c>
      <c r="G3204" s="10" t="s">
        <v>16</v>
      </c>
      <c r="H3204" s="10"/>
      <c r="I3204" s="10">
        <v>700</v>
      </c>
      <c r="J3204" s="10" t="s">
        <v>178</v>
      </c>
      <c r="K3204" s="10"/>
      <c r="L3204" s="10" t="s">
        <v>18</v>
      </c>
      <c r="M3204" s="11">
        <v>1</v>
      </c>
      <c r="N3204" s="10">
        <v>1</v>
      </c>
      <c r="O3204" s="12" t="s">
        <v>10745</v>
      </c>
      <c r="P3204" s="11">
        <f ca="1">IFERROR(__xludf.DUMMYFUNCTION("COUNTA(SPLIT(Q3204,"" ""))"),143)</f>
        <v>143</v>
      </c>
      <c r="Q3204" s="11">
        <v>8</v>
      </c>
      <c r="R3204" s="11">
        <f ca="1">IFERROR(__xludf.DUMMYFUNCTION("COUNTA(SPLIT($Q3204,CHAR(10),FALSE))"),4)</f>
        <v>4</v>
      </c>
      <c r="S3204" s="2">
        <v>-9.2406451000000001E-2</v>
      </c>
      <c r="T3204" s="2">
        <v>0.53511765499999997</v>
      </c>
      <c r="U3204" s="2">
        <v>84.59</v>
      </c>
      <c r="V3204" s="2">
        <v>5.99</v>
      </c>
      <c r="W3204" s="2">
        <v>6.04</v>
      </c>
      <c r="X3204" s="2">
        <v>5</v>
      </c>
      <c r="Y3204" s="2">
        <v>6.49</v>
      </c>
      <c r="Z3204" s="2">
        <v>-3.0179999999999998E-2</v>
      </c>
      <c r="AA3204" s="2">
        <v>-0.01</v>
      </c>
      <c r="AB3204" s="2">
        <v>26.434098339999998</v>
      </c>
    </row>
    <row r="3205" spans="1:28" x14ac:dyDescent="0.2">
      <c r="A3205" s="17">
        <v>5535</v>
      </c>
      <c r="B3205" s="5" t="s">
        <v>10746</v>
      </c>
      <c r="C3205" s="5" t="s">
        <v>10747</v>
      </c>
      <c r="D3205" s="5" t="s">
        <v>10629</v>
      </c>
      <c r="E3205" s="5" t="s">
        <v>10748</v>
      </c>
      <c r="F3205" s="10">
        <v>1877</v>
      </c>
      <c r="G3205" s="10" t="s">
        <v>16</v>
      </c>
      <c r="H3205" s="10"/>
      <c r="I3205" s="10">
        <v>900</v>
      </c>
      <c r="J3205" s="10" t="s">
        <v>17</v>
      </c>
      <c r="K3205" s="10"/>
      <c r="L3205" s="10" t="s">
        <v>18</v>
      </c>
      <c r="M3205" s="11">
        <v>1</v>
      </c>
      <c r="N3205" s="10">
        <v>1</v>
      </c>
      <c r="O3205" s="12" t="s">
        <v>10749</v>
      </c>
      <c r="P3205" s="11">
        <f ca="1">IFERROR(__xludf.DUMMYFUNCTION("COUNTA(SPLIT(Q3205,"" ""))"),153)</f>
        <v>153</v>
      </c>
      <c r="Q3205" s="11">
        <v>8</v>
      </c>
      <c r="R3205" s="11">
        <f ca="1">IFERROR(__xludf.DUMMYFUNCTION("COUNTA(SPLIT($Q3205,CHAR(10),FALSE))"),4)</f>
        <v>4</v>
      </c>
      <c r="S3205" s="2">
        <v>0.90941969499999997</v>
      </c>
      <c r="T3205" s="2">
        <v>0.56022707699999996</v>
      </c>
      <c r="U3205" s="2">
        <v>79.12</v>
      </c>
      <c r="V3205" s="2">
        <v>7.07</v>
      </c>
      <c r="W3205" s="2">
        <v>7.01</v>
      </c>
      <c r="X3205" s="2">
        <v>8</v>
      </c>
      <c r="Y3205" s="2">
        <v>5.72</v>
      </c>
      <c r="Z3205" s="2">
        <v>-1.4999999999999999E-4</v>
      </c>
      <c r="AA3205" s="2">
        <v>1.8079999999999999E-2</v>
      </c>
      <c r="AB3205" s="2">
        <v>23.153553729999999</v>
      </c>
    </row>
    <row r="3206" spans="1:28" x14ac:dyDescent="0.2">
      <c r="A3206" s="17">
        <v>5536</v>
      </c>
      <c r="B3206" s="5" t="s">
        <v>10746</v>
      </c>
      <c r="C3206" s="5" t="s">
        <v>10750</v>
      </c>
      <c r="D3206" s="5" t="s">
        <v>10633</v>
      </c>
      <c r="E3206" s="5" t="s">
        <v>10751</v>
      </c>
      <c r="F3206" s="10">
        <v>1877</v>
      </c>
      <c r="G3206" s="10" t="s">
        <v>16</v>
      </c>
      <c r="H3206" s="10"/>
      <c r="I3206" s="10">
        <v>900</v>
      </c>
      <c r="J3206" s="10" t="s">
        <v>17</v>
      </c>
      <c r="K3206" s="10"/>
      <c r="L3206" s="10" t="s">
        <v>18</v>
      </c>
      <c r="M3206" s="11">
        <v>1</v>
      </c>
      <c r="N3206" s="10">
        <v>1</v>
      </c>
      <c r="O3206" s="12" t="s">
        <v>10752</v>
      </c>
      <c r="P3206" s="11">
        <f ca="1">IFERROR(__xludf.DUMMYFUNCTION("COUNTA(SPLIT(Q3206,"" ""))"),196)</f>
        <v>196</v>
      </c>
      <c r="Q3206" s="11">
        <v>7</v>
      </c>
      <c r="R3206" s="11">
        <f ca="1">IFERROR(__xludf.DUMMYFUNCTION("COUNTA(SPLIT($Q3206,CHAR(10),FALSE))"),4)</f>
        <v>4</v>
      </c>
      <c r="S3206" s="2">
        <v>0.59207966199999995</v>
      </c>
      <c r="T3206" s="2">
        <v>0.53762365700000003</v>
      </c>
      <c r="U3206" s="2">
        <v>77.16</v>
      </c>
      <c r="V3206" s="2">
        <v>9.59</v>
      </c>
      <c r="W3206" s="2">
        <v>11.08</v>
      </c>
      <c r="X3206" s="2">
        <v>8</v>
      </c>
      <c r="Y3206" s="2">
        <v>6.08</v>
      </c>
      <c r="Z3206" s="2">
        <v>5.5969999999999999E-2</v>
      </c>
      <c r="AA3206" s="2">
        <v>6.2059999999999997E-2</v>
      </c>
      <c r="AB3206" s="2">
        <v>20.019555140000001</v>
      </c>
    </row>
    <row r="3207" spans="1:28" x14ac:dyDescent="0.2">
      <c r="A3207" s="17">
        <v>5537</v>
      </c>
      <c r="B3207" s="5" t="s">
        <v>10753</v>
      </c>
      <c r="C3207" s="5" t="s">
        <v>10754</v>
      </c>
      <c r="D3207" s="5" t="s">
        <v>10629</v>
      </c>
      <c r="E3207" s="5" t="s">
        <v>10755</v>
      </c>
      <c r="F3207" s="10">
        <v>1877</v>
      </c>
      <c r="G3207" s="10" t="s">
        <v>16</v>
      </c>
      <c r="H3207" s="10"/>
      <c r="I3207" s="10">
        <v>500</v>
      </c>
      <c r="J3207" s="10" t="s">
        <v>17</v>
      </c>
      <c r="K3207" s="10"/>
      <c r="L3207" s="10" t="s">
        <v>18</v>
      </c>
      <c r="M3207" s="11">
        <v>1</v>
      </c>
      <c r="N3207" s="10">
        <v>1</v>
      </c>
      <c r="O3207" s="12" t="s">
        <v>10756</v>
      </c>
      <c r="P3207" s="11">
        <f ca="1">IFERROR(__xludf.DUMMYFUNCTION("COUNTA(SPLIT(Q3207,"" ""))"),144)</f>
        <v>144</v>
      </c>
      <c r="Q3207" s="11">
        <v>10</v>
      </c>
      <c r="R3207" s="11">
        <f ca="1">IFERROR(__xludf.DUMMYFUNCTION("COUNTA(SPLIT($Q3207,CHAR(10),FALSE))"),3)</f>
        <v>3</v>
      </c>
      <c r="S3207" s="2">
        <v>1.316493176</v>
      </c>
      <c r="T3207" s="2">
        <v>0.61126932599999995</v>
      </c>
      <c r="U3207" s="2">
        <v>92.93</v>
      </c>
      <c r="V3207" s="2">
        <v>3.92</v>
      </c>
      <c r="W3207" s="2">
        <v>2.35</v>
      </c>
      <c r="X3207" s="2">
        <v>6</v>
      </c>
      <c r="Y3207" s="2">
        <v>5.77</v>
      </c>
      <c r="Z3207" s="2">
        <v>1.3180000000000001E-2</v>
      </c>
      <c r="AA3207" s="2">
        <v>4.2959999999999998E-2</v>
      </c>
      <c r="AB3207" s="2">
        <v>29.65255209</v>
      </c>
    </row>
    <row r="3208" spans="1:28" x14ac:dyDescent="0.2">
      <c r="A3208" s="17">
        <v>5539</v>
      </c>
      <c r="B3208" s="5" t="s">
        <v>10753</v>
      </c>
      <c r="C3208" s="5" t="s">
        <v>10757</v>
      </c>
      <c r="D3208" s="5" t="s">
        <v>10649</v>
      </c>
      <c r="E3208" s="5" t="s">
        <v>10758</v>
      </c>
      <c r="F3208" s="10">
        <v>1877</v>
      </c>
      <c r="G3208" s="10" t="s">
        <v>16</v>
      </c>
      <c r="H3208" s="10"/>
      <c r="I3208" s="10">
        <v>700</v>
      </c>
      <c r="J3208" s="10" t="s">
        <v>17</v>
      </c>
      <c r="K3208" s="10"/>
      <c r="L3208" s="10" t="s">
        <v>22</v>
      </c>
      <c r="M3208" s="11">
        <v>2</v>
      </c>
      <c r="N3208" s="10">
        <v>1.5</v>
      </c>
      <c r="O3208" s="12" t="s">
        <v>10759</v>
      </c>
      <c r="P3208" s="11">
        <f ca="1">IFERROR(__xludf.DUMMYFUNCTION("COUNTA(SPLIT(Q3208,"" ""))"),188)</f>
        <v>188</v>
      </c>
      <c r="Q3208" s="11">
        <v>14</v>
      </c>
      <c r="R3208" s="11">
        <f ca="1">IFERROR(__xludf.DUMMYFUNCTION("COUNTA(SPLIT($Q3208,CHAR(10),FALSE))"),5)</f>
        <v>5</v>
      </c>
      <c r="S3208" s="2">
        <v>-0.340544236</v>
      </c>
      <c r="T3208" s="2">
        <v>0.47960395900000002</v>
      </c>
      <c r="U3208" s="2">
        <v>74.489999999999995</v>
      </c>
      <c r="V3208" s="2">
        <v>6.29</v>
      </c>
      <c r="W3208" s="2">
        <v>5.44</v>
      </c>
      <c r="X3208" s="2">
        <v>8</v>
      </c>
      <c r="Y3208" s="2">
        <v>6.94</v>
      </c>
      <c r="Z3208" s="2">
        <v>0.10745</v>
      </c>
      <c r="AA3208" s="2">
        <v>9.2539999999999997E-2</v>
      </c>
      <c r="AB3208" s="2">
        <v>13.21503953</v>
      </c>
    </row>
    <row r="3209" spans="1:28" x14ac:dyDescent="0.2">
      <c r="A3209" s="17">
        <v>5540</v>
      </c>
      <c r="B3209" s="5" t="s">
        <v>10753</v>
      </c>
      <c r="C3209" s="5" t="s">
        <v>10760</v>
      </c>
      <c r="D3209" s="5" t="s">
        <v>10665</v>
      </c>
      <c r="E3209" s="5" t="s">
        <v>10761</v>
      </c>
      <c r="F3209" s="10">
        <v>1877</v>
      </c>
      <c r="G3209" s="10" t="s">
        <v>16</v>
      </c>
      <c r="H3209" s="10"/>
      <c r="I3209" s="10">
        <v>700</v>
      </c>
      <c r="J3209" s="10" t="s">
        <v>17</v>
      </c>
      <c r="K3209" s="10"/>
      <c r="L3209" s="10" t="s">
        <v>18</v>
      </c>
      <c r="M3209" s="11">
        <v>1</v>
      </c>
      <c r="N3209" s="10">
        <v>1</v>
      </c>
      <c r="O3209" s="12" t="s">
        <v>10762</v>
      </c>
      <c r="P3209" s="11">
        <f ca="1">IFERROR(__xludf.DUMMYFUNCTION("COUNTA(SPLIT(Q3209,"" ""))"),174)</f>
        <v>174</v>
      </c>
      <c r="Q3209" s="11">
        <v>15</v>
      </c>
      <c r="R3209" s="11">
        <f ca="1">IFERROR(__xludf.DUMMYFUNCTION("COUNTA(SPLIT($Q3209,CHAR(10),FALSE))"),8)</f>
        <v>8</v>
      </c>
      <c r="S3209" s="2">
        <v>-1.0642857539999999</v>
      </c>
      <c r="T3209" s="2">
        <v>0.46299059399999998</v>
      </c>
      <c r="U3209" s="2">
        <v>84.96</v>
      </c>
      <c r="V3209" s="2">
        <v>5.16</v>
      </c>
      <c r="W3209" s="2">
        <v>5.22</v>
      </c>
      <c r="X3209" s="2">
        <v>6</v>
      </c>
      <c r="Y3209" s="2">
        <v>5.87</v>
      </c>
      <c r="Z3209" s="2">
        <v>0.11808</v>
      </c>
      <c r="AA3209" s="2">
        <v>0.11808</v>
      </c>
      <c r="AB3209" s="2">
        <v>20.896454899999998</v>
      </c>
    </row>
    <row r="3210" spans="1:28" x14ac:dyDescent="0.2">
      <c r="A3210" s="17">
        <v>5541</v>
      </c>
      <c r="B3210" s="5" t="s">
        <v>10763</v>
      </c>
      <c r="C3210" s="5" t="s">
        <v>10764</v>
      </c>
      <c r="D3210" s="5" t="s">
        <v>10613</v>
      </c>
      <c r="E3210" s="5" t="s">
        <v>10765</v>
      </c>
      <c r="F3210" s="10">
        <v>1877</v>
      </c>
      <c r="G3210" s="10" t="s">
        <v>16</v>
      </c>
      <c r="H3210" s="10"/>
      <c r="I3210" s="10">
        <v>700</v>
      </c>
      <c r="J3210" s="10" t="s">
        <v>51</v>
      </c>
      <c r="K3210" s="10"/>
      <c r="L3210" s="10" t="s">
        <v>18</v>
      </c>
      <c r="M3210" s="11">
        <v>1</v>
      </c>
      <c r="N3210" s="10">
        <v>1</v>
      </c>
      <c r="O3210" s="12" t="s">
        <v>10766</v>
      </c>
      <c r="P3210" s="11">
        <f ca="1">IFERROR(__xludf.DUMMYFUNCTION("COUNTA(SPLIT(Q3210,"" ""))"),156)</f>
        <v>156</v>
      </c>
      <c r="Q3210" s="11">
        <v>9</v>
      </c>
      <c r="R3210" s="11">
        <f ca="1">IFERROR(__xludf.DUMMYFUNCTION("COUNTA(SPLIT($Q3210,CHAR(10),FALSE))"),4)</f>
        <v>4</v>
      </c>
      <c r="S3210" s="2">
        <v>7.5388463000000003E-2</v>
      </c>
      <c r="T3210" s="2">
        <v>0.50526326600000004</v>
      </c>
      <c r="U3210" s="2">
        <v>89.07</v>
      </c>
      <c r="V3210" s="2">
        <v>4.79</v>
      </c>
      <c r="W3210" s="2">
        <v>4.83</v>
      </c>
      <c r="X3210" s="2">
        <v>5</v>
      </c>
      <c r="Y3210" s="2">
        <v>5.62</v>
      </c>
      <c r="Z3210" s="2">
        <v>-1.6000000000000001E-4</v>
      </c>
      <c r="AA3210" s="2">
        <v>7.2100000000000003E-3</v>
      </c>
      <c r="AB3210" s="2">
        <v>21.366438290000001</v>
      </c>
    </row>
    <row r="3211" spans="1:28" x14ac:dyDescent="0.2">
      <c r="A3211" s="17">
        <v>5542</v>
      </c>
      <c r="B3211" s="5" t="s">
        <v>10767</v>
      </c>
      <c r="C3211" s="5" t="s">
        <v>10768</v>
      </c>
      <c r="D3211" s="5" t="s">
        <v>10721</v>
      </c>
      <c r="E3211" s="5" t="s">
        <v>10769</v>
      </c>
      <c r="F3211" s="10">
        <v>1877</v>
      </c>
      <c r="G3211" s="10" t="s">
        <v>16</v>
      </c>
      <c r="H3211" s="10"/>
      <c r="I3211" s="10">
        <v>700</v>
      </c>
      <c r="J3211" s="10" t="s">
        <v>17</v>
      </c>
      <c r="K3211" s="10"/>
      <c r="L3211" s="10" t="s">
        <v>18</v>
      </c>
      <c r="M3211" s="11">
        <v>1</v>
      </c>
      <c r="N3211" s="10">
        <v>1</v>
      </c>
      <c r="O3211" s="12" t="s">
        <v>10770</v>
      </c>
      <c r="P3211" s="11">
        <f ca="1">IFERROR(__xludf.DUMMYFUNCTION("COUNTA(SPLIT(Q3211,"" ""))"),144)</f>
        <v>144</v>
      </c>
      <c r="Q3211" s="11">
        <v>8</v>
      </c>
      <c r="R3211" s="11">
        <f ca="1">IFERROR(__xludf.DUMMYFUNCTION("COUNTA(SPLIT($Q3211,CHAR(10),FALSE))"),2)</f>
        <v>2</v>
      </c>
      <c r="S3211" s="2">
        <v>0.51983549399999995</v>
      </c>
      <c r="T3211" s="2">
        <v>0.48966567700000002</v>
      </c>
      <c r="U3211" s="2">
        <v>84.02</v>
      </c>
      <c r="V3211" s="2">
        <v>6.14</v>
      </c>
      <c r="W3211" s="2">
        <v>5.57</v>
      </c>
      <c r="X3211" s="2">
        <v>7</v>
      </c>
      <c r="Y3211" s="2">
        <v>5.73</v>
      </c>
      <c r="Z3211" s="2">
        <v>-3.9759999999999997E-2</v>
      </c>
      <c r="AA3211" s="2">
        <v>-1.65E-3</v>
      </c>
      <c r="AB3211" s="2">
        <v>21.80321167</v>
      </c>
    </row>
    <row r="3212" spans="1:28" x14ac:dyDescent="0.2">
      <c r="A3212" s="17">
        <v>5543</v>
      </c>
      <c r="B3212" s="5" t="s">
        <v>10771</v>
      </c>
      <c r="C3212" s="5" t="s">
        <v>10772</v>
      </c>
      <c r="D3212" s="5" t="s">
        <v>10773</v>
      </c>
      <c r="E3212" s="5" t="s">
        <v>10774</v>
      </c>
      <c r="F3212" s="10">
        <v>1877</v>
      </c>
      <c r="G3212" s="10" t="s">
        <v>16</v>
      </c>
      <c r="H3212" s="10"/>
      <c r="I3212" s="10">
        <v>1100</v>
      </c>
      <c r="J3212" s="10" t="s">
        <v>17</v>
      </c>
      <c r="K3212" s="10"/>
      <c r="L3212" s="10" t="s">
        <v>18</v>
      </c>
      <c r="M3212" s="11">
        <v>1</v>
      </c>
      <c r="N3212" s="10">
        <v>1</v>
      </c>
      <c r="O3212" s="12" t="s">
        <v>10775</v>
      </c>
      <c r="P3212" s="11">
        <f ca="1">IFERROR(__xludf.DUMMYFUNCTION("COUNTA(SPLIT(Q3212,"" ""))"),157)</f>
        <v>157</v>
      </c>
      <c r="Q3212" s="11">
        <v>8</v>
      </c>
      <c r="R3212" s="11">
        <f ca="1">IFERROR(__xludf.DUMMYFUNCTION("COUNTA(SPLIT($Q3212,CHAR(10),FALSE))"),3)</f>
        <v>3</v>
      </c>
      <c r="S3212" s="2">
        <v>-0.177925262</v>
      </c>
      <c r="T3212" s="2">
        <v>0.48905479200000002</v>
      </c>
      <c r="U3212" s="2">
        <v>79.73</v>
      </c>
      <c r="V3212" s="2">
        <v>7.11</v>
      </c>
      <c r="W3212" s="2">
        <v>7.68</v>
      </c>
      <c r="X3212" s="2">
        <v>8</v>
      </c>
      <c r="Y3212" s="2">
        <v>6.21</v>
      </c>
      <c r="Z3212" s="2">
        <v>-5.1399999999999996E-3</v>
      </c>
      <c r="AA3212" s="2">
        <v>9.2999999999999992E-3</v>
      </c>
      <c r="AB3212" s="2">
        <v>14.98584775</v>
      </c>
    </row>
    <row r="3213" spans="1:28" x14ac:dyDescent="0.2">
      <c r="A3213" s="17">
        <v>5544</v>
      </c>
      <c r="B3213" s="5" t="s">
        <v>10776</v>
      </c>
      <c r="C3213" s="5" t="s">
        <v>10777</v>
      </c>
      <c r="D3213" s="5" t="s">
        <v>10633</v>
      </c>
      <c r="E3213" s="5" t="s">
        <v>10778</v>
      </c>
      <c r="F3213" s="10">
        <v>1877</v>
      </c>
      <c r="G3213" s="10" t="s">
        <v>16</v>
      </c>
      <c r="H3213" s="10"/>
      <c r="I3213" s="10">
        <v>1100</v>
      </c>
      <c r="J3213" s="10" t="s">
        <v>17</v>
      </c>
      <c r="K3213" s="10"/>
      <c r="L3213" s="10" t="s">
        <v>18</v>
      </c>
      <c r="M3213" s="11">
        <v>1</v>
      </c>
      <c r="N3213" s="10">
        <v>1</v>
      </c>
      <c r="O3213" s="12" t="s">
        <v>10779</v>
      </c>
      <c r="P3213" s="11">
        <f ca="1">IFERROR(__xludf.DUMMYFUNCTION("COUNTA(SPLIT(Q3213,"" ""))"),153)</f>
        <v>153</v>
      </c>
      <c r="Q3213" s="11">
        <v>4</v>
      </c>
      <c r="R3213" s="11">
        <f ca="1">IFERROR(__xludf.DUMMYFUNCTION("COUNTA(SPLIT($Q3213,CHAR(10),FALSE))"),2)</f>
        <v>2</v>
      </c>
      <c r="S3213" s="2">
        <v>0.60546973100000001</v>
      </c>
      <c r="T3213" s="2">
        <v>0.50276848900000004</v>
      </c>
      <c r="U3213" s="2">
        <v>69.42</v>
      </c>
      <c r="V3213" s="2">
        <v>13.14</v>
      </c>
      <c r="W3213" s="2">
        <v>15.77</v>
      </c>
      <c r="X3213" s="2">
        <v>7</v>
      </c>
      <c r="Y3213" s="2">
        <v>2.3199999999999998</v>
      </c>
      <c r="Z3213" s="2">
        <v>8.5199999999999998E-2</v>
      </c>
      <c r="AA3213" s="2">
        <v>0.11602999999999999</v>
      </c>
      <c r="AB3213" s="2">
        <v>21.87710581</v>
      </c>
    </row>
    <row r="3214" spans="1:28" x14ac:dyDescent="0.2">
      <c r="A3214" s="17">
        <v>5545</v>
      </c>
      <c r="B3214" s="5" t="s">
        <v>10780</v>
      </c>
      <c r="C3214" s="5" t="s">
        <v>10781</v>
      </c>
      <c r="D3214" s="5" t="s">
        <v>10601</v>
      </c>
      <c r="E3214" s="5" t="s">
        <v>10782</v>
      </c>
      <c r="F3214" s="10">
        <v>1877</v>
      </c>
      <c r="G3214" s="10" t="s">
        <v>16</v>
      </c>
      <c r="H3214" s="10"/>
      <c r="I3214" s="10">
        <v>700</v>
      </c>
      <c r="J3214" s="10" t="s">
        <v>51</v>
      </c>
      <c r="K3214" s="10"/>
      <c r="L3214" s="10" t="s">
        <v>18</v>
      </c>
      <c r="M3214" s="11">
        <v>1</v>
      </c>
      <c r="N3214" s="10">
        <v>1</v>
      </c>
      <c r="O3214" s="12" t="s">
        <v>10783</v>
      </c>
      <c r="P3214" s="11">
        <f ca="1">IFERROR(__xludf.DUMMYFUNCTION("COUNTA(SPLIT(Q3214,"" ""))"),141)</f>
        <v>141</v>
      </c>
      <c r="Q3214" s="11">
        <v>8</v>
      </c>
      <c r="R3214" s="11">
        <f ca="1">IFERROR(__xludf.DUMMYFUNCTION("COUNTA(SPLIT($Q3214,CHAR(10),FALSE))"),3)</f>
        <v>3</v>
      </c>
      <c r="S3214" s="2">
        <v>0.49370841500000001</v>
      </c>
      <c r="T3214" s="2">
        <v>0.53911921799999996</v>
      </c>
      <c r="U3214" s="2">
        <v>85.75</v>
      </c>
      <c r="V3214" s="2">
        <v>5.77</v>
      </c>
      <c r="W3214" s="2">
        <v>5.91</v>
      </c>
      <c r="X3214" s="2">
        <v>6</v>
      </c>
      <c r="Y3214" s="2">
        <v>6.5</v>
      </c>
      <c r="Z3214" s="2">
        <v>6.4149999999999999E-2</v>
      </c>
      <c r="AA3214" s="2">
        <v>8.8910000000000003E-2</v>
      </c>
      <c r="AB3214" s="2">
        <v>15.980267550000001</v>
      </c>
    </row>
    <row r="3215" spans="1:28" x14ac:dyDescent="0.2">
      <c r="A3215" s="17">
        <v>5546</v>
      </c>
      <c r="B3215" s="5" t="s">
        <v>10784</v>
      </c>
      <c r="C3215" s="5" t="s">
        <v>10785</v>
      </c>
      <c r="D3215" s="5" t="s">
        <v>10633</v>
      </c>
      <c r="E3215" s="5" t="s">
        <v>10786</v>
      </c>
      <c r="F3215" s="10">
        <v>1877</v>
      </c>
      <c r="G3215" s="10" t="s">
        <v>16</v>
      </c>
      <c r="H3215" s="10"/>
      <c r="I3215" s="10">
        <v>1100</v>
      </c>
      <c r="J3215" s="10" t="s">
        <v>17</v>
      </c>
      <c r="K3215" s="10"/>
      <c r="L3215" s="10" t="s">
        <v>18</v>
      </c>
      <c r="M3215" s="11">
        <v>1</v>
      </c>
      <c r="N3215" s="10">
        <v>1</v>
      </c>
      <c r="O3215" s="12" t="s">
        <v>10787</v>
      </c>
      <c r="P3215" s="11">
        <f ca="1">IFERROR(__xludf.DUMMYFUNCTION("COUNTA(SPLIT(Q3215,"" ""))"),181)</f>
        <v>181</v>
      </c>
      <c r="Q3215" s="11">
        <v>8</v>
      </c>
      <c r="R3215" s="11">
        <f ca="1">IFERROR(__xludf.DUMMYFUNCTION("COUNTA(SPLIT($Q3215,CHAR(10),FALSE))"),3)</f>
        <v>3</v>
      </c>
      <c r="S3215" s="2">
        <v>-0.39948925099999999</v>
      </c>
      <c r="T3215" s="2">
        <v>0.47576231099999999</v>
      </c>
      <c r="U3215" s="2">
        <v>81.88</v>
      </c>
      <c r="V3215" s="2">
        <v>7.55</v>
      </c>
      <c r="W3215" s="2">
        <v>8.56</v>
      </c>
      <c r="X3215" s="2">
        <v>7</v>
      </c>
      <c r="Y3215" s="2">
        <v>6.32</v>
      </c>
      <c r="Z3215" s="2">
        <v>7.9469999999999999E-2</v>
      </c>
      <c r="AA3215" s="2">
        <v>7.0529999999999995E-2</v>
      </c>
      <c r="AB3215" s="2">
        <v>15.687374370000001</v>
      </c>
    </row>
    <row r="3216" spans="1:28" x14ac:dyDescent="0.2">
      <c r="A3216" s="17">
        <v>5547</v>
      </c>
      <c r="B3216" s="5" t="s">
        <v>10788</v>
      </c>
      <c r="C3216" s="5" t="s">
        <v>10789</v>
      </c>
      <c r="D3216" s="5" t="s">
        <v>10773</v>
      </c>
      <c r="E3216" s="5" t="s">
        <v>10790</v>
      </c>
      <c r="F3216" s="10">
        <v>1877</v>
      </c>
      <c r="G3216" s="10" t="s">
        <v>16</v>
      </c>
      <c r="H3216" s="10"/>
      <c r="I3216" s="10">
        <v>700</v>
      </c>
      <c r="J3216" s="10" t="s">
        <v>51</v>
      </c>
      <c r="K3216" s="10"/>
      <c r="L3216" s="10" t="s">
        <v>18</v>
      </c>
      <c r="M3216" s="11">
        <v>1</v>
      </c>
      <c r="N3216" s="10">
        <v>1</v>
      </c>
      <c r="O3216" s="12" t="s">
        <v>10791</v>
      </c>
      <c r="P3216" s="11">
        <f ca="1">IFERROR(__xludf.DUMMYFUNCTION("COUNTA(SPLIT(Q3216,"" ""))"),181)</f>
        <v>181</v>
      </c>
      <c r="Q3216" s="11">
        <v>14</v>
      </c>
      <c r="R3216" s="11">
        <f ca="1">IFERROR(__xludf.DUMMYFUNCTION("COUNTA(SPLIT($Q3216,CHAR(10),FALSE))"),5)</f>
        <v>5</v>
      </c>
      <c r="S3216" s="2">
        <v>-0.79948725700000001</v>
      </c>
      <c r="T3216" s="2">
        <v>0.47424385499999999</v>
      </c>
      <c r="U3216" s="2">
        <v>85.04</v>
      </c>
      <c r="V3216" s="2">
        <v>4.68</v>
      </c>
      <c r="W3216" s="2">
        <v>3.37</v>
      </c>
      <c r="X3216" s="2">
        <v>8</v>
      </c>
      <c r="Y3216" s="2">
        <v>6.17</v>
      </c>
      <c r="Z3216" s="2">
        <v>0.12156</v>
      </c>
      <c r="AA3216" s="2">
        <v>0.12765000000000001</v>
      </c>
      <c r="AB3216" s="2">
        <v>21.24774919</v>
      </c>
    </row>
    <row r="3217" spans="1:28" x14ac:dyDescent="0.2">
      <c r="A3217" s="17">
        <v>5548</v>
      </c>
      <c r="B3217" s="5" t="s">
        <v>10792</v>
      </c>
      <c r="C3217" s="5" t="s">
        <v>10793</v>
      </c>
      <c r="D3217" s="5" t="s">
        <v>10601</v>
      </c>
      <c r="E3217" s="5" t="s">
        <v>10794</v>
      </c>
      <c r="F3217" s="10">
        <v>1877</v>
      </c>
      <c r="G3217" s="10" t="s">
        <v>16</v>
      </c>
      <c r="H3217" s="10"/>
      <c r="I3217" s="10">
        <v>1100</v>
      </c>
      <c r="J3217" s="10" t="s">
        <v>17</v>
      </c>
      <c r="K3217" s="10"/>
      <c r="L3217" s="10" t="s">
        <v>18</v>
      </c>
      <c r="M3217" s="11">
        <v>1</v>
      </c>
      <c r="N3217" s="10">
        <v>1</v>
      </c>
      <c r="O3217" s="12" t="s">
        <v>10795</v>
      </c>
      <c r="P3217" s="11">
        <f ca="1">IFERROR(__xludf.DUMMYFUNCTION("COUNTA(SPLIT(Q3217,"" ""))"),178)</f>
        <v>178</v>
      </c>
      <c r="Q3217" s="11">
        <v>7</v>
      </c>
      <c r="R3217" s="11">
        <f ca="1">IFERROR(__xludf.DUMMYFUNCTION("COUNTA(SPLIT($Q3217,CHAR(10),FALSE))"),3)</f>
        <v>3</v>
      </c>
      <c r="S3217" s="2">
        <v>-1.11705484</v>
      </c>
      <c r="T3217" s="2">
        <v>0.47154605500000002</v>
      </c>
      <c r="U3217" s="2">
        <v>78.13</v>
      </c>
      <c r="V3217" s="2">
        <v>8.86</v>
      </c>
      <c r="W3217" s="2">
        <v>9.8000000000000007</v>
      </c>
      <c r="X3217" s="2">
        <v>7</v>
      </c>
      <c r="Y3217" s="2">
        <v>5.88</v>
      </c>
      <c r="Z3217" s="2">
        <v>-1.4670000000000001E-2</v>
      </c>
      <c r="AA3217" s="2">
        <v>-8.8999999999999995E-4</v>
      </c>
      <c r="AB3217" s="2">
        <v>23.208284339999999</v>
      </c>
    </row>
    <row r="3218" spans="1:28" x14ac:dyDescent="0.2">
      <c r="A3218" s="17">
        <v>5549</v>
      </c>
      <c r="B3218" s="5" t="s">
        <v>10792</v>
      </c>
      <c r="C3218" s="5" t="s">
        <v>10796</v>
      </c>
      <c r="D3218" s="5" t="s">
        <v>10721</v>
      </c>
      <c r="E3218" s="5" t="s">
        <v>10797</v>
      </c>
      <c r="F3218" s="10">
        <v>1877</v>
      </c>
      <c r="G3218" s="10" t="s">
        <v>16</v>
      </c>
      <c r="H3218" s="10"/>
      <c r="I3218" s="10">
        <v>1100</v>
      </c>
      <c r="J3218" s="10" t="s">
        <v>17</v>
      </c>
      <c r="K3218" s="10"/>
      <c r="L3218" s="10" t="s">
        <v>18</v>
      </c>
      <c r="M3218" s="11">
        <v>1</v>
      </c>
      <c r="N3218" s="10">
        <v>1</v>
      </c>
      <c r="O3218" s="12" t="s">
        <v>10798</v>
      </c>
      <c r="P3218" s="11">
        <f ca="1">IFERROR(__xludf.DUMMYFUNCTION("COUNTA(SPLIT(Q3218,"" ""))"),185)</f>
        <v>185</v>
      </c>
      <c r="Q3218" s="11">
        <v>6</v>
      </c>
      <c r="R3218" s="11">
        <f ca="1">IFERROR(__xludf.DUMMYFUNCTION("COUNTA(SPLIT($Q3218,CHAR(10),FALSE))"),3)</f>
        <v>3</v>
      </c>
      <c r="S3218" s="2">
        <v>-1.097408615</v>
      </c>
      <c r="T3218" s="2">
        <v>0.45967539800000001</v>
      </c>
      <c r="U3218" s="2">
        <v>68.89</v>
      </c>
      <c r="V3218" s="2">
        <v>11.39</v>
      </c>
      <c r="W3218" s="2">
        <v>13.31</v>
      </c>
      <c r="X3218" s="2">
        <v>8</v>
      </c>
      <c r="Y3218" s="2">
        <v>6.96</v>
      </c>
      <c r="Z3218" s="2">
        <v>0.15875</v>
      </c>
      <c r="AA3218" s="2">
        <v>0.15275</v>
      </c>
      <c r="AB3218" s="2">
        <v>25.588342149999999</v>
      </c>
    </row>
    <row r="3219" spans="1:28" x14ac:dyDescent="0.2">
      <c r="A3219" s="17">
        <v>5550</v>
      </c>
      <c r="B3219" s="5" t="s">
        <v>10799</v>
      </c>
      <c r="C3219" s="5" t="s">
        <v>10800</v>
      </c>
      <c r="D3219" s="5" t="s">
        <v>10773</v>
      </c>
      <c r="E3219" s="5" t="s">
        <v>10801</v>
      </c>
      <c r="F3219" s="10">
        <v>1877</v>
      </c>
      <c r="G3219" s="10" t="s">
        <v>16</v>
      </c>
      <c r="H3219" s="10"/>
      <c r="I3219" s="10">
        <v>900</v>
      </c>
      <c r="J3219" s="10" t="s">
        <v>17</v>
      </c>
      <c r="K3219" s="10"/>
      <c r="L3219" s="10" t="s">
        <v>18</v>
      </c>
      <c r="M3219" s="11">
        <v>1</v>
      </c>
      <c r="N3219" s="10">
        <v>1</v>
      </c>
      <c r="O3219" s="12" t="s">
        <v>10802</v>
      </c>
      <c r="P3219" s="11">
        <f ca="1">IFERROR(__xludf.DUMMYFUNCTION("COUNTA(SPLIT(Q3219,"" ""))"),154)</f>
        <v>154</v>
      </c>
      <c r="Q3219" s="11">
        <v>8</v>
      </c>
      <c r="R3219" s="11">
        <f ca="1">IFERROR(__xludf.DUMMYFUNCTION("COUNTA(SPLIT($Q3219,CHAR(10),FALSE))"),3)</f>
        <v>3</v>
      </c>
      <c r="S3219" s="2">
        <v>0.97121219400000003</v>
      </c>
      <c r="T3219" s="2">
        <v>0.60067462999999999</v>
      </c>
      <c r="U3219" s="2">
        <v>87.23</v>
      </c>
      <c r="V3219" s="2">
        <v>5.97</v>
      </c>
      <c r="W3219" s="2">
        <v>6.62</v>
      </c>
      <c r="X3219" s="2">
        <v>6</v>
      </c>
      <c r="Y3219" s="2">
        <v>5.92</v>
      </c>
      <c r="Z3219" s="2">
        <v>-2.7709999999999999E-2</v>
      </c>
      <c r="AA3219" s="2">
        <v>-4.0699999999999998E-3</v>
      </c>
      <c r="AB3219" s="2">
        <v>14.581324540000001</v>
      </c>
    </row>
    <row r="3220" spans="1:28" x14ac:dyDescent="0.2">
      <c r="A3220" s="17">
        <v>5551</v>
      </c>
      <c r="B3220" s="5" t="s">
        <v>10803</v>
      </c>
      <c r="C3220" s="5" t="s">
        <v>10804</v>
      </c>
      <c r="D3220" s="5" t="s">
        <v>10773</v>
      </c>
      <c r="E3220" s="5" t="s">
        <v>10805</v>
      </c>
      <c r="F3220" s="10">
        <v>1877</v>
      </c>
      <c r="G3220" s="10" t="s">
        <v>16</v>
      </c>
      <c r="H3220" s="10"/>
      <c r="I3220" s="10">
        <v>700</v>
      </c>
      <c r="J3220" s="10" t="s">
        <v>51</v>
      </c>
      <c r="K3220" s="10"/>
      <c r="L3220" s="10" t="s">
        <v>18</v>
      </c>
      <c r="M3220" s="11">
        <v>1</v>
      </c>
      <c r="N3220" s="10">
        <v>1</v>
      </c>
      <c r="O3220" s="12" t="s">
        <v>10806</v>
      </c>
      <c r="P3220" s="11">
        <f ca="1">IFERROR(__xludf.DUMMYFUNCTION("COUNTA(SPLIT(Q3220,"" ""))"),179)</f>
        <v>179</v>
      </c>
      <c r="Q3220" s="11">
        <v>13</v>
      </c>
      <c r="R3220" s="11">
        <f ca="1">IFERROR(__xludf.DUMMYFUNCTION("COUNTA(SPLIT($Q3220,CHAR(10),FALSE))"),5)</f>
        <v>5</v>
      </c>
      <c r="S3220" s="2">
        <v>0.11461555</v>
      </c>
      <c r="T3220" s="2">
        <v>0.52957037399999995</v>
      </c>
      <c r="U3220" s="2">
        <v>85.1</v>
      </c>
      <c r="V3220" s="2">
        <v>5</v>
      </c>
      <c r="W3220" s="2">
        <v>5.87</v>
      </c>
      <c r="X3220" s="2">
        <v>7</v>
      </c>
      <c r="Y3220" s="2">
        <v>7.11</v>
      </c>
      <c r="Z3220" s="2">
        <v>7.6490000000000002E-2</v>
      </c>
      <c r="AA3220" s="2">
        <v>6.5750000000000003E-2</v>
      </c>
      <c r="AB3220" s="2">
        <v>18.47550845</v>
      </c>
    </row>
    <row r="3221" spans="1:28" x14ac:dyDescent="0.2">
      <c r="A3221" s="17">
        <v>5556</v>
      </c>
      <c r="B3221" s="5" t="s">
        <v>10479</v>
      </c>
      <c r="C3221" s="5" t="s">
        <v>10807</v>
      </c>
      <c r="D3221" s="5" t="s">
        <v>10609</v>
      </c>
      <c r="E3221" s="5" t="s">
        <v>10808</v>
      </c>
      <c r="F3221" s="10">
        <v>1877</v>
      </c>
      <c r="G3221" s="10" t="s">
        <v>16</v>
      </c>
      <c r="H3221" s="10"/>
      <c r="I3221" s="10">
        <v>500</v>
      </c>
      <c r="J3221" s="10" t="s">
        <v>178</v>
      </c>
      <c r="K3221" s="10"/>
      <c r="L3221" s="10" t="s">
        <v>18</v>
      </c>
      <c r="M3221" s="11">
        <v>1</v>
      </c>
      <c r="N3221" s="10">
        <v>1</v>
      </c>
      <c r="O3221" s="12" t="s">
        <v>10809</v>
      </c>
      <c r="P3221" s="11">
        <f ca="1">IFERROR(__xludf.DUMMYFUNCTION("COUNTA(SPLIT(Q3221,"" ""))"),173)</f>
        <v>173</v>
      </c>
      <c r="Q3221" s="11">
        <v>16</v>
      </c>
      <c r="R3221" s="11">
        <f ca="1">IFERROR(__xludf.DUMMYFUNCTION("COUNTA(SPLIT($Q3221,CHAR(10),FALSE))"),3)</f>
        <v>3</v>
      </c>
      <c r="S3221" s="2">
        <v>7.9699362999999995E-2</v>
      </c>
      <c r="T3221" s="2">
        <v>0.48954471799999999</v>
      </c>
      <c r="U3221" s="2">
        <v>92.8</v>
      </c>
      <c r="V3221" s="2">
        <v>3.05</v>
      </c>
      <c r="W3221" s="2">
        <v>2.65</v>
      </c>
      <c r="X3221" s="2">
        <v>6</v>
      </c>
      <c r="Y3221" s="2">
        <v>5.8</v>
      </c>
      <c r="Z3221" s="2">
        <v>-4.6789999999999998E-2</v>
      </c>
      <c r="AA3221" s="2">
        <v>-5.5390000000000002E-2</v>
      </c>
      <c r="AB3221" s="2">
        <v>23.953726230000001</v>
      </c>
    </row>
    <row r="3222" spans="1:28" x14ac:dyDescent="0.2">
      <c r="A3222" s="17">
        <v>5557</v>
      </c>
      <c r="B3222" s="5" t="s">
        <v>10479</v>
      </c>
      <c r="C3222" s="5" t="s">
        <v>10810</v>
      </c>
      <c r="D3222" s="5" t="s">
        <v>10613</v>
      </c>
      <c r="E3222" s="5" t="s">
        <v>10811</v>
      </c>
      <c r="F3222" s="10">
        <v>1877</v>
      </c>
      <c r="G3222" s="10" t="s">
        <v>16</v>
      </c>
      <c r="H3222" s="10"/>
      <c r="I3222" s="10">
        <v>900</v>
      </c>
      <c r="J3222" s="10" t="s">
        <v>17</v>
      </c>
      <c r="K3222" s="10"/>
      <c r="L3222" s="10" t="s">
        <v>18</v>
      </c>
      <c r="M3222" s="11">
        <v>1</v>
      </c>
      <c r="N3222" s="10">
        <v>1</v>
      </c>
      <c r="O3222" s="12" t="s">
        <v>10812</v>
      </c>
      <c r="P3222" s="11">
        <f ca="1">IFERROR(__xludf.DUMMYFUNCTION("COUNTA(SPLIT(Q3222,"" ""))"),160)</f>
        <v>160</v>
      </c>
      <c r="Q3222" s="11">
        <v>6</v>
      </c>
      <c r="R3222" s="11">
        <f ca="1">IFERROR(__xludf.DUMMYFUNCTION("COUNTA(SPLIT($Q3222,CHAR(10),FALSE))"),4)</f>
        <v>4</v>
      </c>
      <c r="S3222" s="2">
        <v>0.48227639300000003</v>
      </c>
      <c r="T3222" s="2">
        <v>0.54292382900000002</v>
      </c>
      <c r="U3222" s="2">
        <v>77.98</v>
      </c>
      <c r="V3222" s="2">
        <v>9.17</v>
      </c>
      <c r="W3222" s="2">
        <v>9.9600000000000009</v>
      </c>
      <c r="X3222" s="2">
        <v>8</v>
      </c>
      <c r="Y3222" s="2">
        <v>6.82</v>
      </c>
      <c r="Z3222" s="2">
        <v>1.932E-2</v>
      </c>
      <c r="AA3222" s="2">
        <v>3.9789999999999999E-2</v>
      </c>
      <c r="AB3222" s="2">
        <v>25.705793109999998</v>
      </c>
    </row>
    <row r="3223" spans="1:28" x14ac:dyDescent="0.2">
      <c r="A3223" s="17">
        <v>5558</v>
      </c>
      <c r="B3223" s="5" t="s">
        <v>10813</v>
      </c>
      <c r="C3223" s="5" t="s">
        <v>10814</v>
      </c>
      <c r="D3223" s="5" t="s">
        <v>10617</v>
      </c>
      <c r="E3223" s="5" t="s">
        <v>10815</v>
      </c>
      <c r="F3223" s="10">
        <v>1877</v>
      </c>
      <c r="G3223" s="10" t="s">
        <v>16</v>
      </c>
      <c r="H3223" s="10"/>
      <c r="I3223" s="10">
        <v>700</v>
      </c>
      <c r="J3223" s="10" t="s">
        <v>178</v>
      </c>
      <c r="K3223" s="10"/>
      <c r="L3223" s="10" t="s">
        <v>18</v>
      </c>
      <c r="M3223" s="11">
        <v>1</v>
      </c>
      <c r="N3223" s="10">
        <v>1</v>
      </c>
      <c r="O3223" s="12" t="s">
        <v>10816</v>
      </c>
      <c r="P3223" s="11">
        <f ca="1">IFERROR(__xludf.DUMMYFUNCTION("COUNTA(SPLIT(Q3223,"" ""))"),146)</f>
        <v>146</v>
      </c>
      <c r="Q3223" s="11">
        <v>9</v>
      </c>
      <c r="R3223" s="11">
        <f ca="1">IFERROR(__xludf.DUMMYFUNCTION("COUNTA(SPLIT($Q3223,CHAR(10),FALSE))"),3)</f>
        <v>3</v>
      </c>
      <c r="S3223" s="2">
        <v>0.23654877699999999</v>
      </c>
      <c r="T3223" s="2">
        <v>0.51117863799999996</v>
      </c>
      <c r="U3223" s="2">
        <v>85.58</v>
      </c>
      <c r="V3223" s="2">
        <v>5.46</v>
      </c>
      <c r="W3223" s="2">
        <v>5.99</v>
      </c>
      <c r="X3223" s="2">
        <v>5</v>
      </c>
      <c r="Y3223" s="2">
        <v>6.15</v>
      </c>
      <c r="Z3223" s="2">
        <v>-1.145E-2</v>
      </c>
      <c r="AA3223" s="2">
        <v>1.576E-2</v>
      </c>
      <c r="AB3223" s="2">
        <v>18.01849824</v>
      </c>
    </row>
    <row r="3224" spans="1:28" x14ac:dyDescent="0.2">
      <c r="A3224" s="17">
        <v>5559</v>
      </c>
      <c r="B3224" s="5" t="s">
        <v>10817</v>
      </c>
      <c r="C3224" s="5" t="s">
        <v>10818</v>
      </c>
      <c r="D3224" s="5" t="s">
        <v>10773</v>
      </c>
      <c r="E3224" s="5" t="s">
        <v>10819</v>
      </c>
      <c r="F3224" s="10">
        <v>1877</v>
      </c>
      <c r="G3224" s="10" t="s">
        <v>16</v>
      </c>
      <c r="H3224" s="10"/>
      <c r="I3224" s="10">
        <v>700</v>
      </c>
      <c r="J3224" s="10" t="s">
        <v>178</v>
      </c>
      <c r="K3224" s="10"/>
      <c r="L3224" s="10" t="s">
        <v>18</v>
      </c>
      <c r="M3224" s="11">
        <v>1</v>
      </c>
      <c r="N3224" s="10">
        <v>1</v>
      </c>
      <c r="O3224" s="12" t="s">
        <v>10820</v>
      </c>
      <c r="P3224" s="11">
        <f ca="1">IFERROR(__xludf.DUMMYFUNCTION("COUNTA(SPLIT(Q3224,"" ""))"),163)</f>
        <v>163</v>
      </c>
      <c r="Q3224" s="11">
        <v>9</v>
      </c>
      <c r="R3224" s="11">
        <f ca="1">IFERROR(__xludf.DUMMYFUNCTION("COUNTA(SPLIT($Q3224,CHAR(10),FALSE))"),3)</f>
        <v>3</v>
      </c>
      <c r="S3224" s="2">
        <v>-0.52686699800000003</v>
      </c>
      <c r="T3224" s="2">
        <v>0.47423839600000001</v>
      </c>
      <c r="U3224" s="2">
        <v>85.68</v>
      </c>
      <c r="V3224" s="2">
        <v>5.86</v>
      </c>
      <c r="W3224" s="2">
        <v>5.84</v>
      </c>
      <c r="X3224" s="2">
        <v>6</v>
      </c>
      <c r="Y3224" s="2">
        <v>5.79</v>
      </c>
      <c r="Z3224" s="2">
        <v>-3.6110000000000003E-2</v>
      </c>
      <c r="AA3224" s="2">
        <v>-2.3060000000000001E-2</v>
      </c>
      <c r="AB3224" s="2">
        <v>24.890067470000002</v>
      </c>
    </row>
    <row r="3225" spans="1:28" x14ac:dyDescent="0.2">
      <c r="A3225" s="17">
        <v>5560</v>
      </c>
      <c r="B3225" s="5" t="s">
        <v>10821</v>
      </c>
      <c r="C3225" s="5" t="s">
        <v>10822</v>
      </c>
      <c r="D3225" s="5" t="s">
        <v>10721</v>
      </c>
      <c r="E3225" s="5" t="s">
        <v>10823</v>
      </c>
      <c r="F3225" s="10">
        <v>1877</v>
      </c>
      <c r="G3225" s="10" t="s">
        <v>16</v>
      </c>
      <c r="H3225" s="10"/>
      <c r="I3225" s="10">
        <v>700</v>
      </c>
      <c r="J3225" s="10" t="s">
        <v>17</v>
      </c>
      <c r="K3225" s="10"/>
      <c r="L3225" s="10" t="s">
        <v>18</v>
      </c>
      <c r="M3225" s="11">
        <v>1</v>
      </c>
      <c r="N3225" s="10">
        <v>1</v>
      </c>
      <c r="O3225" s="12" t="s">
        <v>10824</v>
      </c>
      <c r="P3225" s="11">
        <f ca="1">IFERROR(__xludf.DUMMYFUNCTION("COUNTA(SPLIT(Q3225,"" ""))"),170)</f>
        <v>170</v>
      </c>
      <c r="Q3225" s="11">
        <v>12</v>
      </c>
      <c r="R3225" s="11">
        <f ca="1">IFERROR(__xludf.DUMMYFUNCTION("COUNTA(SPLIT($Q3225,CHAR(10),FALSE))"),4)</f>
        <v>4</v>
      </c>
      <c r="S3225" s="2">
        <v>-0.32475412599999998</v>
      </c>
      <c r="T3225" s="2">
        <v>0.47895302499999998</v>
      </c>
      <c r="U3225" s="2">
        <v>93.89</v>
      </c>
      <c r="V3225" s="2">
        <v>3.81</v>
      </c>
      <c r="W3225" s="2">
        <v>4.97</v>
      </c>
      <c r="X3225" s="2">
        <v>6</v>
      </c>
      <c r="Y3225" s="2">
        <v>5.8</v>
      </c>
      <c r="Z3225" s="2">
        <v>8.3169999999999994E-2</v>
      </c>
      <c r="AA3225" s="2">
        <v>9.2119999999999994E-2</v>
      </c>
      <c r="AB3225" s="2">
        <v>16.22217328</v>
      </c>
    </row>
    <row r="3226" spans="1:28" x14ac:dyDescent="0.2">
      <c r="A3226" s="17">
        <v>5561</v>
      </c>
      <c r="B3226" s="5" t="s">
        <v>10825</v>
      </c>
      <c r="C3226" s="5" t="s">
        <v>10826</v>
      </c>
      <c r="D3226" s="5" t="s">
        <v>10721</v>
      </c>
      <c r="E3226" s="5" t="s">
        <v>10827</v>
      </c>
      <c r="F3226" s="10">
        <v>1877</v>
      </c>
      <c r="G3226" s="10" t="s">
        <v>16</v>
      </c>
      <c r="H3226" s="10"/>
      <c r="I3226" s="10">
        <v>900</v>
      </c>
      <c r="J3226" s="10" t="s">
        <v>51</v>
      </c>
      <c r="K3226" s="10"/>
      <c r="L3226" s="10" t="s">
        <v>22</v>
      </c>
      <c r="M3226" s="11">
        <v>2</v>
      </c>
      <c r="N3226" s="10">
        <v>1.5</v>
      </c>
      <c r="O3226" s="12" t="s">
        <v>10828</v>
      </c>
      <c r="P3226" s="11">
        <f ca="1">IFERROR(__xludf.DUMMYFUNCTION("COUNTA(SPLIT(Q3226,"" ""))"),181)</f>
        <v>181</v>
      </c>
      <c r="Q3226" s="11">
        <v>9</v>
      </c>
      <c r="R3226" s="11">
        <f ca="1">IFERROR(__xludf.DUMMYFUNCTION("COUNTA(SPLIT($Q3226,CHAR(10),FALSE))"),3)</f>
        <v>3</v>
      </c>
      <c r="S3226" s="2">
        <v>-1.3824556670000001</v>
      </c>
      <c r="T3226" s="2">
        <v>0.45517481199999998</v>
      </c>
      <c r="U3226" s="2">
        <v>79.88</v>
      </c>
      <c r="V3226" s="2">
        <v>7.28</v>
      </c>
      <c r="W3226" s="2">
        <v>8.24</v>
      </c>
      <c r="X3226" s="2">
        <v>8</v>
      </c>
      <c r="Y3226" s="2">
        <v>6.02</v>
      </c>
      <c r="Z3226" s="2">
        <v>2.9100000000000001E-2</v>
      </c>
      <c r="AA3226" s="2">
        <v>3.048E-2</v>
      </c>
      <c r="AB3226" s="2">
        <v>19.660642299999999</v>
      </c>
    </row>
    <row r="3227" spans="1:28" x14ac:dyDescent="0.2">
      <c r="A3227" s="17">
        <v>5562</v>
      </c>
      <c r="B3227" s="5" t="s">
        <v>10825</v>
      </c>
      <c r="C3227" s="5" t="s">
        <v>10829</v>
      </c>
      <c r="D3227" s="5" t="s">
        <v>10690</v>
      </c>
      <c r="E3227" s="5" t="s">
        <v>10830</v>
      </c>
      <c r="F3227" s="10">
        <v>1877</v>
      </c>
      <c r="G3227" s="10" t="s">
        <v>16</v>
      </c>
      <c r="H3227" s="10"/>
      <c r="I3227" s="10">
        <v>1100</v>
      </c>
      <c r="J3227" s="10" t="s">
        <v>17</v>
      </c>
      <c r="K3227" s="10"/>
      <c r="L3227" s="10" t="s">
        <v>18</v>
      </c>
      <c r="M3227" s="11">
        <v>1</v>
      </c>
      <c r="N3227" s="10">
        <v>1</v>
      </c>
      <c r="O3227" s="12" t="s">
        <v>10831</v>
      </c>
      <c r="P3227" s="11">
        <f ca="1">IFERROR(__xludf.DUMMYFUNCTION("COUNTA(SPLIT(Q3227,"" ""))"),189)</f>
        <v>189</v>
      </c>
      <c r="Q3227" s="11">
        <v>8</v>
      </c>
      <c r="R3227" s="11">
        <f ca="1">IFERROR(__xludf.DUMMYFUNCTION("COUNTA(SPLIT($Q3227,CHAR(10),FALSE))"),3)</f>
        <v>3</v>
      </c>
      <c r="S3227" s="2">
        <v>2.9001539999999999E-2</v>
      </c>
      <c r="T3227" s="2">
        <v>0.44330024400000001</v>
      </c>
      <c r="U3227" s="2">
        <v>79.34</v>
      </c>
      <c r="V3227" s="2">
        <v>8.19</v>
      </c>
      <c r="W3227" s="2">
        <v>10.07</v>
      </c>
      <c r="X3227" s="2">
        <v>7</v>
      </c>
      <c r="Y3227" s="2">
        <v>6.47</v>
      </c>
      <c r="Z3227" s="2">
        <v>7.9890000000000003E-2</v>
      </c>
      <c r="AA3227" s="2">
        <v>7.0260000000000003E-2</v>
      </c>
      <c r="AB3227" s="2">
        <v>24.592011939999999</v>
      </c>
    </row>
    <row r="3228" spans="1:28" x14ac:dyDescent="0.2">
      <c r="A3228" s="17">
        <v>5563</v>
      </c>
      <c r="B3228" s="5" t="s">
        <v>10832</v>
      </c>
      <c r="C3228" s="5" t="s">
        <v>10833</v>
      </c>
      <c r="D3228" s="5" t="s">
        <v>10613</v>
      </c>
      <c r="E3228" s="5" t="s">
        <v>10834</v>
      </c>
      <c r="F3228" s="10">
        <v>1877</v>
      </c>
      <c r="G3228" s="10" t="s">
        <v>16</v>
      </c>
      <c r="H3228" s="10"/>
      <c r="I3228" s="10">
        <v>900</v>
      </c>
      <c r="J3228" s="10" t="s">
        <v>51</v>
      </c>
      <c r="K3228" s="10"/>
      <c r="L3228" s="10" t="s">
        <v>18</v>
      </c>
      <c r="M3228" s="11">
        <v>1</v>
      </c>
      <c r="N3228" s="10">
        <v>1</v>
      </c>
      <c r="O3228" s="12" t="s">
        <v>10835</v>
      </c>
      <c r="P3228" s="11">
        <f ca="1">IFERROR(__xludf.DUMMYFUNCTION("COUNTA(SPLIT(Q3228,"" ""))"),179)</f>
        <v>179</v>
      </c>
      <c r="Q3228" s="11">
        <v>11</v>
      </c>
      <c r="R3228" s="11">
        <f ca="1">IFERROR(__xludf.DUMMYFUNCTION("COUNTA(SPLIT($Q3228,CHAR(10),FALSE))"),5)</f>
        <v>5</v>
      </c>
      <c r="S3228" s="2">
        <v>0.72256925400000005</v>
      </c>
      <c r="T3228" s="2">
        <v>0.53930253500000003</v>
      </c>
      <c r="U3228" s="2">
        <v>90.54</v>
      </c>
      <c r="V3228" s="2">
        <v>4.79</v>
      </c>
      <c r="W3228" s="2">
        <v>5.04</v>
      </c>
      <c r="X3228" s="2">
        <v>6</v>
      </c>
      <c r="Y3228" s="2">
        <v>1.43</v>
      </c>
      <c r="Z3228" s="2">
        <v>-9.0310000000000001E-2</v>
      </c>
      <c r="AA3228" s="2">
        <v>-8.7459999999999996E-2</v>
      </c>
      <c r="AB3228" s="2">
        <v>22.012405810000001</v>
      </c>
    </row>
    <row r="3229" spans="1:28" x14ac:dyDescent="0.2">
      <c r="A3229" s="17">
        <v>5564</v>
      </c>
      <c r="B3229" s="5" t="s">
        <v>10836</v>
      </c>
      <c r="C3229" s="5" t="s">
        <v>10837</v>
      </c>
      <c r="D3229" s="5" t="s">
        <v>10609</v>
      </c>
      <c r="E3229" s="5" t="s">
        <v>10838</v>
      </c>
      <c r="F3229" s="10">
        <v>1877</v>
      </c>
      <c r="G3229" s="10" t="s">
        <v>16</v>
      </c>
      <c r="H3229" s="10"/>
      <c r="I3229" s="10">
        <v>1100</v>
      </c>
      <c r="J3229" s="10" t="s">
        <v>17</v>
      </c>
      <c r="K3229" s="10"/>
      <c r="L3229" s="10" t="s">
        <v>18</v>
      </c>
      <c r="M3229" s="11">
        <v>1</v>
      </c>
      <c r="N3229" s="10">
        <v>1</v>
      </c>
      <c r="O3229" s="12" t="s">
        <v>10839</v>
      </c>
      <c r="P3229" s="11">
        <f ca="1">IFERROR(__xludf.DUMMYFUNCTION("COUNTA(SPLIT(Q3229,"" ""))"),159)</f>
        <v>159</v>
      </c>
      <c r="Q3229" s="11">
        <v>5</v>
      </c>
      <c r="R3229" s="11">
        <f ca="1">IFERROR(__xludf.DUMMYFUNCTION("COUNTA(SPLIT($Q3229,CHAR(10),FALSE))"),2)</f>
        <v>2</v>
      </c>
      <c r="S3229" s="2">
        <v>-0.51617232300000004</v>
      </c>
      <c r="T3229" s="2">
        <v>0.47450175700000002</v>
      </c>
      <c r="U3229" s="2">
        <v>68.53</v>
      </c>
      <c r="V3229" s="2">
        <v>11.7</v>
      </c>
      <c r="W3229" s="2">
        <v>13.78</v>
      </c>
      <c r="X3229" s="2">
        <v>6</v>
      </c>
      <c r="Y3229" s="2">
        <v>7.49</v>
      </c>
      <c r="Z3229" s="2">
        <v>-1.073E-2</v>
      </c>
      <c r="AA3229" s="2">
        <v>1.0800000000000001E-2</v>
      </c>
      <c r="AB3229" s="2">
        <v>14.24281555</v>
      </c>
    </row>
    <row r="3230" spans="1:28" x14ac:dyDescent="0.2">
      <c r="A3230" s="17">
        <v>5565</v>
      </c>
      <c r="B3230" s="5" t="s">
        <v>10840</v>
      </c>
      <c r="C3230" s="5" t="s">
        <v>10841</v>
      </c>
      <c r="D3230" s="5" t="s">
        <v>10601</v>
      </c>
      <c r="E3230" s="5" t="s">
        <v>10842</v>
      </c>
      <c r="F3230" s="10">
        <v>1877</v>
      </c>
      <c r="G3230" s="10" t="s">
        <v>16</v>
      </c>
      <c r="H3230" s="10"/>
      <c r="I3230" s="10">
        <v>1100</v>
      </c>
      <c r="J3230" s="10" t="s">
        <v>17</v>
      </c>
      <c r="K3230" s="10"/>
      <c r="L3230" s="10" t="s">
        <v>18</v>
      </c>
      <c r="M3230" s="11">
        <v>1</v>
      </c>
      <c r="N3230" s="10">
        <v>1</v>
      </c>
      <c r="O3230" s="12" t="s">
        <v>10843</v>
      </c>
      <c r="P3230" s="11">
        <f ca="1">IFERROR(__xludf.DUMMYFUNCTION("COUNTA(SPLIT(Q3230,"" ""))"),161)</f>
        <v>161</v>
      </c>
      <c r="Q3230" s="11">
        <v>7</v>
      </c>
      <c r="R3230" s="11">
        <f ca="1">IFERROR(__xludf.DUMMYFUNCTION("COUNTA(SPLIT($Q3230,CHAR(10),FALSE))"),2)</f>
        <v>2</v>
      </c>
      <c r="S3230" s="2">
        <v>-0.12110512700000001</v>
      </c>
      <c r="T3230" s="2">
        <v>0.47819015300000001</v>
      </c>
      <c r="U3230" s="2">
        <v>71.63</v>
      </c>
      <c r="V3230" s="2">
        <v>9.09</v>
      </c>
      <c r="W3230" s="2">
        <v>10.050000000000001</v>
      </c>
      <c r="X3230" s="2">
        <v>9</v>
      </c>
      <c r="Y3230" s="2">
        <v>6.15</v>
      </c>
      <c r="Z3230" s="2">
        <v>1.6480000000000002E-2</v>
      </c>
      <c r="AA3230" s="2">
        <v>2.8479999999999998E-2</v>
      </c>
      <c r="AB3230" s="2">
        <v>16.196690440000001</v>
      </c>
    </row>
    <row r="3231" spans="1:28" x14ac:dyDescent="0.2">
      <c r="A3231" s="17">
        <v>5566</v>
      </c>
      <c r="B3231" s="5" t="s">
        <v>8846</v>
      </c>
      <c r="C3231" s="5" t="s">
        <v>10844</v>
      </c>
      <c r="D3231" s="5"/>
      <c r="E3231" s="5" t="s">
        <v>10845</v>
      </c>
      <c r="F3231" s="10">
        <v>1877</v>
      </c>
      <c r="G3231" s="10" t="s">
        <v>16</v>
      </c>
      <c r="H3231" s="10"/>
      <c r="I3231" s="10">
        <v>1100</v>
      </c>
      <c r="J3231" s="10" t="s">
        <v>17</v>
      </c>
      <c r="K3231" s="10"/>
      <c r="L3231" s="10" t="s">
        <v>18</v>
      </c>
      <c r="M3231" s="11">
        <v>1</v>
      </c>
      <c r="N3231" s="10">
        <v>1</v>
      </c>
      <c r="O3231" s="12" t="s">
        <v>10846</v>
      </c>
      <c r="P3231" s="11">
        <f ca="1">IFERROR(__xludf.DUMMYFUNCTION("COUNTA(SPLIT(Q3231,"" ""))"),153)</f>
        <v>153</v>
      </c>
      <c r="Q3231" s="11">
        <v>7</v>
      </c>
      <c r="R3231" s="11">
        <f ca="1">IFERROR(__xludf.DUMMYFUNCTION("COUNTA(SPLIT($Q3231,CHAR(10),FALSE))"),2)</f>
        <v>2</v>
      </c>
      <c r="S3231" s="2">
        <v>-0.769838472</v>
      </c>
      <c r="T3231" s="2">
        <v>0.49607020800000001</v>
      </c>
      <c r="U3231" s="2">
        <v>61.01</v>
      </c>
      <c r="V3231" s="2">
        <v>10.25</v>
      </c>
      <c r="W3231" s="2">
        <v>10.7</v>
      </c>
      <c r="X3231" s="2">
        <v>11</v>
      </c>
      <c r="Y3231" s="2">
        <v>6.36</v>
      </c>
      <c r="Z3231" s="2">
        <v>0.14877000000000001</v>
      </c>
      <c r="AA3231" s="2">
        <v>0.17785999999999999</v>
      </c>
      <c r="AB3231" s="2">
        <v>21.393796200000001</v>
      </c>
    </row>
    <row r="3232" spans="1:28" x14ac:dyDescent="0.2">
      <c r="A3232" s="17">
        <v>5567</v>
      </c>
      <c r="B3232" s="5" t="s">
        <v>10044</v>
      </c>
      <c r="C3232" s="5" t="s">
        <v>10847</v>
      </c>
      <c r="D3232" s="5" t="s">
        <v>10649</v>
      </c>
      <c r="E3232" s="5" t="s">
        <v>10848</v>
      </c>
      <c r="F3232" s="10">
        <v>1877</v>
      </c>
      <c r="G3232" s="10" t="s">
        <v>16</v>
      </c>
      <c r="H3232" s="10"/>
      <c r="I3232" s="10">
        <v>1100</v>
      </c>
      <c r="J3232" s="10" t="s">
        <v>51</v>
      </c>
      <c r="K3232" s="10"/>
      <c r="L3232" s="10" t="s">
        <v>22</v>
      </c>
      <c r="M3232" s="11">
        <v>2</v>
      </c>
      <c r="N3232" s="10">
        <v>1.5</v>
      </c>
      <c r="O3232" s="12" t="s">
        <v>10849</v>
      </c>
      <c r="P3232" s="11">
        <f ca="1">IFERROR(__xludf.DUMMYFUNCTION("COUNTA(SPLIT(Q3232,"" ""))"),181)</f>
        <v>181</v>
      </c>
      <c r="Q3232" s="11">
        <v>8</v>
      </c>
      <c r="R3232" s="11">
        <f ca="1">IFERROR(__xludf.DUMMYFUNCTION("COUNTA(SPLIT($Q3232,CHAR(10),FALSE))"),4)</f>
        <v>4</v>
      </c>
      <c r="S3232" s="2">
        <v>0.89486334000000001</v>
      </c>
      <c r="T3232" s="2">
        <v>0.55816927599999999</v>
      </c>
      <c r="U3232" s="2">
        <v>86.48</v>
      </c>
      <c r="V3232" s="2">
        <v>6.91</v>
      </c>
      <c r="W3232" s="2">
        <v>8.2100000000000009</v>
      </c>
      <c r="X3232" s="2">
        <v>0</v>
      </c>
      <c r="Y3232" s="2">
        <v>1.74</v>
      </c>
      <c r="Z3232" s="2">
        <v>-1.7409999999999998E-2</v>
      </c>
      <c r="AA3232" s="2">
        <v>-1.7409999999999998E-2</v>
      </c>
      <c r="AB3232" s="2">
        <v>21.386174350000001</v>
      </c>
    </row>
    <row r="3233" spans="1:28" x14ac:dyDescent="0.2">
      <c r="A3233" s="17">
        <v>5568</v>
      </c>
      <c r="B3233" s="5" t="s">
        <v>10850</v>
      </c>
      <c r="C3233" s="5" t="s">
        <v>10851</v>
      </c>
      <c r="D3233" s="5" t="s">
        <v>10601</v>
      </c>
      <c r="E3233" s="5" t="s">
        <v>10852</v>
      </c>
      <c r="F3233" s="10">
        <v>1877</v>
      </c>
      <c r="G3233" s="10" t="s">
        <v>16</v>
      </c>
      <c r="H3233" s="10"/>
      <c r="I3233" s="10">
        <v>900</v>
      </c>
      <c r="J3233" s="10" t="s">
        <v>17</v>
      </c>
      <c r="K3233" s="10"/>
      <c r="L3233" s="10" t="s">
        <v>18</v>
      </c>
      <c r="M3233" s="11">
        <v>1</v>
      </c>
      <c r="N3233" s="10">
        <v>1</v>
      </c>
      <c r="O3233" s="12" t="s">
        <v>10853</v>
      </c>
      <c r="P3233" s="11">
        <f ca="1">IFERROR(__xludf.DUMMYFUNCTION("COUNTA(SPLIT(Q3233,"" ""))"),166)</f>
        <v>166</v>
      </c>
      <c r="Q3233" s="11">
        <v>8</v>
      </c>
      <c r="R3233" s="11">
        <f ca="1">IFERROR(__xludf.DUMMYFUNCTION("COUNTA(SPLIT($Q3233,CHAR(10),FALSE))"),3)</f>
        <v>3</v>
      </c>
      <c r="S3233" s="2">
        <v>0.47580072899999998</v>
      </c>
      <c r="T3233" s="2">
        <v>0.52343003099999996</v>
      </c>
      <c r="U3233" s="2">
        <v>81.739999999999995</v>
      </c>
      <c r="V3233" s="2">
        <v>7.17</v>
      </c>
      <c r="W3233" s="2">
        <v>7.91</v>
      </c>
      <c r="X3233" s="2">
        <v>6</v>
      </c>
      <c r="Y3233" s="2">
        <v>5.99</v>
      </c>
      <c r="Z3233" s="2">
        <v>3.347E-2</v>
      </c>
      <c r="AA3233" s="2">
        <v>4.2790000000000002E-2</v>
      </c>
      <c r="AB3233" s="2">
        <v>17.837208589999999</v>
      </c>
    </row>
    <row r="3234" spans="1:28" x14ac:dyDescent="0.2">
      <c r="A3234" s="17">
        <v>5569</v>
      </c>
      <c r="B3234" s="5" t="s">
        <v>10063</v>
      </c>
      <c r="C3234" s="5" t="s">
        <v>10854</v>
      </c>
      <c r="D3234" s="5" t="s">
        <v>10773</v>
      </c>
      <c r="E3234" s="5" t="s">
        <v>10855</v>
      </c>
      <c r="F3234" s="10">
        <v>1877</v>
      </c>
      <c r="G3234" s="10" t="s">
        <v>16</v>
      </c>
      <c r="H3234" s="10"/>
      <c r="I3234" s="10">
        <v>500</v>
      </c>
      <c r="J3234" s="10" t="s">
        <v>877</v>
      </c>
      <c r="K3234" s="10"/>
      <c r="L3234" s="10" t="s">
        <v>22</v>
      </c>
      <c r="M3234" s="11">
        <v>2</v>
      </c>
      <c r="N3234" s="10">
        <v>1.5</v>
      </c>
      <c r="O3234" s="12" t="s">
        <v>10856</v>
      </c>
      <c r="P3234" s="11">
        <f ca="1">IFERROR(__xludf.DUMMYFUNCTION("COUNTA(SPLIT(Q3234,"" ""))"),193)</f>
        <v>193</v>
      </c>
      <c r="Q3234" s="11">
        <v>16</v>
      </c>
      <c r="R3234" s="11">
        <f ca="1">IFERROR(__xludf.DUMMYFUNCTION("COUNTA(SPLIT($Q3234,CHAR(10),FALSE))"),6)</f>
        <v>6</v>
      </c>
      <c r="S3234" s="2">
        <v>6.8169852000000003E-2</v>
      </c>
      <c r="T3234" s="2">
        <v>0.49018169299999997</v>
      </c>
      <c r="U3234" s="2">
        <v>83.61</v>
      </c>
      <c r="V3234" s="2">
        <v>4.67</v>
      </c>
      <c r="W3234" s="2">
        <v>4.76</v>
      </c>
      <c r="X3234" s="2">
        <v>7</v>
      </c>
      <c r="Y3234" s="2">
        <v>5.53</v>
      </c>
      <c r="Z3234" s="2">
        <v>3.5000000000000003E-2</v>
      </c>
      <c r="AA3234" s="2">
        <v>2.5520000000000001E-2</v>
      </c>
      <c r="AB3234" s="2">
        <v>26.59774303</v>
      </c>
    </row>
    <row r="3235" spans="1:28" x14ac:dyDescent="0.2">
      <c r="A3235" s="17">
        <v>5570</v>
      </c>
      <c r="B3235" s="5" t="s">
        <v>10063</v>
      </c>
      <c r="C3235" s="5" t="s">
        <v>10857</v>
      </c>
      <c r="D3235" s="5" t="s">
        <v>10613</v>
      </c>
      <c r="E3235" s="5" t="s">
        <v>10858</v>
      </c>
      <c r="F3235" s="10">
        <v>1877</v>
      </c>
      <c r="G3235" s="10" t="s">
        <v>16</v>
      </c>
      <c r="H3235" s="10"/>
      <c r="I3235" s="10">
        <v>1100</v>
      </c>
      <c r="J3235" s="10" t="s">
        <v>51</v>
      </c>
      <c r="K3235" s="10"/>
      <c r="L3235" s="10" t="s">
        <v>18</v>
      </c>
      <c r="M3235" s="11">
        <v>1</v>
      </c>
      <c r="N3235" s="10">
        <v>1</v>
      </c>
      <c r="O3235" s="12" t="s">
        <v>10859</v>
      </c>
      <c r="P3235" s="11">
        <f ca="1">IFERROR(__xludf.DUMMYFUNCTION("COUNTA(SPLIT(Q3235,"" ""))"),160)</f>
        <v>160</v>
      </c>
      <c r="Q3235" s="11">
        <v>8</v>
      </c>
      <c r="R3235" s="11">
        <f ca="1">IFERROR(__xludf.DUMMYFUNCTION("COUNTA(SPLIT($Q3235,CHAR(10),FALSE))"),4)</f>
        <v>4</v>
      </c>
      <c r="S3235" s="2">
        <v>0.13795168099999999</v>
      </c>
      <c r="T3235" s="2">
        <v>0.48838534700000003</v>
      </c>
      <c r="U3235" s="2">
        <v>83.39</v>
      </c>
      <c r="V3235" s="2">
        <v>6.69</v>
      </c>
      <c r="W3235" s="2">
        <v>6.39</v>
      </c>
      <c r="X3235" s="2">
        <v>7</v>
      </c>
      <c r="Y3235" s="2">
        <v>5.91</v>
      </c>
      <c r="Z3235" s="2">
        <v>1.721E-2</v>
      </c>
      <c r="AA3235" s="2">
        <v>3.0079999999999999E-2</v>
      </c>
      <c r="AB3235" s="2">
        <v>22.243973660000002</v>
      </c>
    </row>
    <row r="3236" spans="1:28" x14ac:dyDescent="0.2">
      <c r="A3236" s="17">
        <v>5571</v>
      </c>
      <c r="B3236" s="5" t="s">
        <v>10860</v>
      </c>
      <c r="C3236" s="5" t="s">
        <v>10861</v>
      </c>
      <c r="D3236" s="5" t="s">
        <v>10633</v>
      </c>
      <c r="E3236" s="5" t="s">
        <v>10862</v>
      </c>
      <c r="F3236" s="10">
        <v>1877</v>
      </c>
      <c r="G3236" s="10" t="s">
        <v>16</v>
      </c>
      <c r="H3236" s="10"/>
      <c r="I3236" s="10">
        <v>700</v>
      </c>
      <c r="J3236" s="10" t="s">
        <v>17</v>
      </c>
      <c r="K3236" s="10"/>
      <c r="L3236" s="10" t="s">
        <v>18</v>
      </c>
      <c r="M3236" s="11">
        <v>1</v>
      </c>
      <c r="N3236" s="10">
        <v>1</v>
      </c>
      <c r="O3236" s="12" t="s">
        <v>10863</v>
      </c>
      <c r="P3236" s="11">
        <f ca="1">IFERROR(__xludf.DUMMYFUNCTION("COUNTA(SPLIT(Q3236,"" ""))"),184)</f>
        <v>184</v>
      </c>
      <c r="Q3236" s="11">
        <v>11</v>
      </c>
      <c r="R3236" s="11">
        <f ca="1">IFERROR(__xludf.DUMMYFUNCTION("COUNTA(SPLIT($Q3236,CHAR(10),FALSE))"),4)</f>
        <v>4</v>
      </c>
      <c r="S3236" s="2">
        <v>-0.66366565799999999</v>
      </c>
      <c r="T3236" s="2">
        <v>0.46153513600000001</v>
      </c>
      <c r="U3236" s="2">
        <v>96.84</v>
      </c>
      <c r="V3236" s="2">
        <v>3.98</v>
      </c>
      <c r="W3236" s="2">
        <v>4.1900000000000004</v>
      </c>
      <c r="X3236" s="2">
        <v>5</v>
      </c>
      <c r="Y3236" s="2">
        <v>1.18</v>
      </c>
      <c r="Z3236" s="2">
        <v>-1.4749999999999999E-2</v>
      </c>
      <c r="AA3236" s="2">
        <v>-1.242E-2</v>
      </c>
      <c r="AB3236" s="2">
        <v>30.576940610000001</v>
      </c>
    </row>
    <row r="3237" spans="1:28" x14ac:dyDescent="0.2">
      <c r="A3237" s="17">
        <v>5572</v>
      </c>
      <c r="B3237" s="5" t="s">
        <v>10864</v>
      </c>
      <c r="C3237" s="5" t="s">
        <v>10865</v>
      </c>
      <c r="D3237" s="5" t="s">
        <v>10721</v>
      </c>
      <c r="E3237" s="5" t="s">
        <v>10866</v>
      </c>
      <c r="F3237" s="10">
        <v>1877</v>
      </c>
      <c r="G3237" s="10" t="s">
        <v>16</v>
      </c>
      <c r="H3237" s="10"/>
      <c r="I3237" s="10">
        <v>900</v>
      </c>
      <c r="J3237" s="10" t="s">
        <v>17</v>
      </c>
      <c r="K3237" s="10"/>
      <c r="L3237" s="10" t="s">
        <v>18</v>
      </c>
      <c r="M3237" s="11">
        <v>1</v>
      </c>
      <c r="N3237" s="10">
        <v>1</v>
      </c>
      <c r="O3237" s="12" t="s">
        <v>10867</v>
      </c>
      <c r="P3237" s="11">
        <f ca="1">IFERROR(__xludf.DUMMYFUNCTION("COUNTA(SPLIT(Q3237,"" ""))"),192)</f>
        <v>192</v>
      </c>
      <c r="Q3237" s="11">
        <v>9</v>
      </c>
      <c r="R3237" s="11">
        <f ca="1">IFERROR(__xludf.DUMMYFUNCTION("COUNTA(SPLIT($Q3237,CHAR(10),FALSE))"),3)</f>
        <v>3</v>
      </c>
      <c r="S3237" s="2">
        <v>-3.9109574000000001E-2</v>
      </c>
      <c r="T3237" s="2">
        <v>0.45999318900000002</v>
      </c>
      <c r="U3237" s="2">
        <v>90.14</v>
      </c>
      <c r="V3237" s="2">
        <v>6.12</v>
      </c>
      <c r="W3237" s="2">
        <v>6.17</v>
      </c>
      <c r="X3237" s="2">
        <v>7</v>
      </c>
      <c r="Y3237" s="2">
        <v>5.6</v>
      </c>
      <c r="Z3237" s="2">
        <v>-2.3800000000000002E-2</v>
      </c>
      <c r="AA3237" s="2">
        <v>-1.898E-2</v>
      </c>
      <c r="AB3237" s="2">
        <v>21.420600719999999</v>
      </c>
    </row>
    <row r="3238" spans="1:28" x14ac:dyDescent="0.2">
      <c r="A3238" s="17">
        <v>5573</v>
      </c>
      <c r="B3238" s="5" t="s">
        <v>10868</v>
      </c>
      <c r="C3238" s="5" t="s">
        <v>10869</v>
      </c>
      <c r="D3238" s="5" t="s">
        <v>10609</v>
      </c>
      <c r="E3238" s="5" t="s">
        <v>10870</v>
      </c>
      <c r="F3238" s="10">
        <v>1877</v>
      </c>
      <c r="G3238" s="10" t="s">
        <v>16</v>
      </c>
      <c r="H3238" s="10"/>
      <c r="I3238" s="10">
        <v>900</v>
      </c>
      <c r="J3238" s="10" t="s">
        <v>877</v>
      </c>
      <c r="K3238" s="10"/>
      <c r="L3238" s="10" t="s">
        <v>18</v>
      </c>
      <c r="M3238" s="11">
        <v>1</v>
      </c>
      <c r="N3238" s="10">
        <v>1</v>
      </c>
      <c r="O3238" s="12" t="s">
        <v>10871</v>
      </c>
      <c r="P3238" s="11">
        <f ca="1">IFERROR(__xludf.DUMMYFUNCTION("COUNTA(SPLIT(Q3238,"" ""))"),154)</f>
        <v>154</v>
      </c>
      <c r="Q3238" s="11">
        <v>8</v>
      </c>
      <c r="R3238" s="11">
        <f ca="1">IFERROR(__xludf.DUMMYFUNCTION("COUNTA(SPLIT($Q3238,CHAR(10),FALSE))"),3)</f>
        <v>3</v>
      </c>
      <c r="S3238" s="2">
        <v>-0.46587116899999997</v>
      </c>
      <c r="T3238" s="2">
        <v>0.47265035799999999</v>
      </c>
      <c r="U3238" s="2">
        <v>78.67</v>
      </c>
      <c r="V3238" s="2">
        <v>7.25</v>
      </c>
      <c r="W3238" s="2">
        <v>7.88</v>
      </c>
      <c r="X3238" s="2">
        <v>6</v>
      </c>
      <c r="Y3238" s="2">
        <v>6.5</v>
      </c>
      <c r="Z3238" s="2">
        <v>0.13109000000000001</v>
      </c>
      <c r="AA3238" s="2">
        <v>0.15095</v>
      </c>
      <c r="AB3238" s="2">
        <v>16.921869820000001</v>
      </c>
    </row>
    <row r="3239" spans="1:28" x14ac:dyDescent="0.2">
      <c r="A3239" s="17">
        <v>5574</v>
      </c>
      <c r="B3239" s="5" t="s">
        <v>10872</v>
      </c>
      <c r="C3239" s="5" t="s">
        <v>10873</v>
      </c>
      <c r="D3239" s="5" t="s">
        <v>10665</v>
      </c>
      <c r="E3239" s="5" t="s">
        <v>10874</v>
      </c>
      <c r="F3239" s="10">
        <v>1877</v>
      </c>
      <c r="G3239" s="10" t="s">
        <v>16</v>
      </c>
      <c r="H3239" s="10"/>
      <c r="I3239" s="10">
        <v>1100</v>
      </c>
      <c r="J3239" s="10" t="s">
        <v>17</v>
      </c>
      <c r="K3239" s="10"/>
      <c r="L3239" s="10" t="s">
        <v>18</v>
      </c>
      <c r="M3239" s="11">
        <v>1</v>
      </c>
      <c r="N3239" s="10">
        <v>1</v>
      </c>
      <c r="O3239" s="12" t="s">
        <v>10875</v>
      </c>
      <c r="P3239" s="11">
        <f ca="1">IFERROR(__xludf.DUMMYFUNCTION("COUNTA(SPLIT(Q3239,"" ""))"),162)</f>
        <v>162</v>
      </c>
      <c r="Q3239" s="11">
        <v>6</v>
      </c>
      <c r="R3239" s="11">
        <f ca="1">IFERROR(__xludf.DUMMYFUNCTION("COUNTA(SPLIT($Q3239,CHAR(10),FALSE))"),3)</f>
        <v>3</v>
      </c>
      <c r="S3239" s="2">
        <v>-0.28055423000000002</v>
      </c>
      <c r="T3239" s="2">
        <v>0.46864568899999998</v>
      </c>
      <c r="U3239" s="2">
        <v>75.69</v>
      </c>
      <c r="V3239" s="2">
        <v>9.66</v>
      </c>
      <c r="W3239" s="2">
        <v>11.84</v>
      </c>
      <c r="X3239" s="2">
        <v>9</v>
      </c>
      <c r="Y3239" s="2">
        <v>6.34</v>
      </c>
      <c r="Z3239" s="2">
        <v>2.3E-3</v>
      </c>
      <c r="AA3239" s="2">
        <v>2.7830000000000001E-2</v>
      </c>
      <c r="AB3239" s="2">
        <v>14.127743880000001</v>
      </c>
    </row>
    <row r="3240" spans="1:28" x14ac:dyDescent="0.2">
      <c r="A3240" s="17">
        <v>5575</v>
      </c>
      <c r="B3240" s="5" t="s">
        <v>10876</v>
      </c>
      <c r="C3240" s="5" t="s">
        <v>10877</v>
      </c>
      <c r="D3240" s="5" t="s">
        <v>10601</v>
      </c>
      <c r="E3240" s="5" t="s">
        <v>10878</v>
      </c>
      <c r="F3240" s="10">
        <v>1877</v>
      </c>
      <c r="G3240" s="10" t="s">
        <v>16</v>
      </c>
      <c r="H3240" s="10"/>
      <c r="I3240" s="10">
        <v>700</v>
      </c>
      <c r="J3240" s="10" t="s">
        <v>17</v>
      </c>
      <c r="K3240" s="10"/>
      <c r="L3240" s="10" t="s">
        <v>18</v>
      </c>
      <c r="M3240" s="11">
        <v>1</v>
      </c>
      <c r="N3240" s="10">
        <v>1</v>
      </c>
      <c r="O3240" s="12" t="s">
        <v>10879</v>
      </c>
      <c r="P3240" s="11">
        <f ca="1">IFERROR(__xludf.DUMMYFUNCTION("COUNTA(SPLIT(Q3240,"" ""))"),151)</f>
        <v>151</v>
      </c>
      <c r="Q3240" s="11">
        <v>13</v>
      </c>
      <c r="R3240" s="11">
        <f ca="1">IFERROR(__xludf.DUMMYFUNCTION("COUNTA(SPLIT($Q3240,CHAR(10),FALSE))"),2)</f>
        <v>2</v>
      </c>
      <c r="S3240" s="2">
        <v>-0.262502177</v>
      </c>
      <c r="T3240" s="2">
        <v>0.44316382100000001</v>
      </c>
      <c r="U3240" s="2">
        <v>90.89</v>
      </c>
      <c r="V3240" s="2">
        <v>3.49</v>
      </c>
      <c r="W3240" s="2">
        <v>3.04</v>
      </c>
      <c r="X3240" s="2">
        <v>6</v>
      </c>
      <c r="Y3240" s="2">
        <v>6.29</v>
      </c>
      <c r="Z3240" s="2">
        <v>4.573E-2</v>
      </c>
      <c r="AA3240" s="2">
        <v>6.8669999999999995E-2</v>
      </c>
      <c r="AB3240" s="2">
        <v>17.765350569999999</v>
      </c>
    </row>
    <row r="3241" spans="1:28" x14ac:dyDescent="0.2">
      <c r="A3241" s="17">
        <v>5576</v>
      </c>
      <c r="B3241" s="5" t="s">
        <v>10880</v>
      </c>
      <c r="C3241" s="5" t="s">
        <v>10881</v>
      </c>
      <c r="D3241" s="5" t="s">
        <v>10773</v>
      </c>
      <c r="E3241" s="5" t="s">
        <v>10882</v>
      </c>
      <c r="F3241" s="10">
        <v>1877</v>
      </c>
      <c r="G3241" s="10" t="s">
        <v>16</v>
      </c>
      <c r="H3241" s="10"/>
      <c r="I3241" s="10">
        <v>1100</v>
      </c>
      <c r="J3241" s="10" t="s">
        <v>17</v>
      </c>
      <c r="K3241" s="10"/>
      <c r="L3241" s="10" t="s">
        <v>18</v>
      </c>
      <c r="M3241" s="11">
        <v>1</v>
      </c>
      <c r="N3241" s="10">
        <v>1</v>
      </c>
      <c r="O3241" s="12" t="s">
        <v>10883</v>
      </c>
      <c r="P3241" s="11">
        <f ca="1">IFERROR(__xludf.DUMMYFUNCTION("COUNTA(SPLIT(Q3241,"" ""))"),171)</f>
        <v>171</v>
      </c>
      <c r="Q3241" s="11">
        <v>6</v>
      </c>
      <c r="R3241" s="11">
        <f ca="1">IFERROR(__xludf.DUMMYFUNCTION("COUNTA(SPLIT($Q3241,CHAR(10),FALSE))"),3)</f>
        <v>3</v>
      </c>
      <c r="S3241" s="2">
        <v>-0.36271254200000003</v>
      </c>
      <c r="T3241" s="2">
        <v>0.46812777</v>
      </c>
      <c r="U3241" s="2">
        <v>68.83</v>
      </c>
      <c r="V3241" s="2">
        <v>11.03</v>
      </c>
      <c r="W3241" s="2">
        <v>12.97</v>
      </c>
      <c r="X3241" s="2">
        <v>8</v>
      </c>
      <c r="Y3241" s="2">
        <v>6.62</v>
      </c>
      <c r="Z3241" s="2">
        <v>5.7239999999999999E-2</v>
      </c>
      <c r="AA3241" s="2">
        <v>6.7320000000000005E-2</v>
      </c>
      <c r="AB3241" s="2">
        <v>13.3248041</v>
      </c>
    </row>
    <row r="3242" spans="1:28" x14ac:dyDescent="0.2">
      <c r="A3242" s="17">
        <v>5577</v>
      </c>
      <c r="B3242" s="5" t="s">
        <v>10884</v>
      </c>
      <c r="C3242" s="5" t="s">
        <v>10885</v>
      </c>
      <c r="D3242" s="5" t="s">
        <v>10601</v>
      </c>
      <c r="E3242" s="5" t="s">
        <v>10886</v>
      </c>
      <c r="F3242" s="10">
        <v>1877</v>
      </c>
      <c r="G3242" s="10" t="s">
        <v>16</v>
      </c>
      <c r="H3242" s="10"/>
      <c r="I3242" s="10">
        <v>700</v>
      </c>
      <c r="J3242" s="10" t="s">
        <v>51</v>
      </c>
      <c r="K3242" s="10"/>
      <c r="L3242" s="10" t="s">
        <v>22</v>
      </c>
      <c r="M3242" s="11">
        <v>2</v>
      </c>
      <c r="N3242" s="10">
        <v>1.5</v>
      </c>
      <c r="O3242" s="12" t="s">
        <v>10887</v>
      </c>
      <c r="P3242" s="11">
        <f ca="1">IFERROR(__xludf.DUMMYFUNCTION("COUNTA(SPLIT(Q3242,"" ""))"),178)</f>
        <v>178</v>
      </c>
      <c r="Q3242" s="11">
        <v>13</v>
      </c>
      <c r="R3242" s="11">
        <f ca="1">IFERROR(__xludf.DUMMYFUNCTION("COUNTA(SPLIT($Q3242,CHAR(10),FALSE))"),4)</f>
        <v>4</v>
      </c>
      <c r="S3242" s="2">
        <v>-9.3418295999999998E-2</v>
      </c>
      <c r="T3242" s="2">
        <v>0.51046903099999996</v>
      </c>
      <c r="U3242" s="2">
        <v>86.34</v>
      </c>
      <c r="V3242" s="2">
        <v>4.7699999999999996</v>
      </c>
      <c r="W3242" s="2">
        <v>5.13</v>
      </c>
      <c r="X3242" s="2">
        <v>7</v>
      </c>
      <c r="Y3242" s="2">
        <v>7.32</v>
      </c>
      <c r="Z3242" s="2">
        <v>8.3220000000000002E-2</v>
      </c>
      <c r="AA3242" s="2">
        <v>7.0830000000000004E-2</v>
      </c>
      <c r="AB3242" s="2">
        <v>17.990959849999999</v>
      </c>
    </row>
    <row r="3243" spans="1:28" x14ac:dyDescent="0.2">
      <c r="A3243" s="17">
        <v>5578</v>
      </c>
      <c r="B3243" s="5" t="s">
        <v>10888</v>
      </c>
      <c r="C3243" s="5" t="s">
        <v>10889</v>
      </c>
      <c r="D3243" s="5" t="s">
        <v>10613</v>
      </c>
      <c r="E3243" s="5" t="s">
        <v>10890</v>
      </c>
      <c r="F3243" s="10">
        <v>1877</v>
      </c>
      <c r="G3243" s="10" t="s">
        <v>16</v>
      </c>
      <c r="H3243" s="10"/>
      <c r="I3243" s="10">
        <v>700</v>
      </c>
      <c r="J3243" s="10" t="s">
        <v>51</v>
      </c>
      <c r="K3243" s="10"/>
      <c r="L3243" s="10" t="s">
        <v>18</v>
      </c>
      <c r="M3243" s="11">
        <v>1</v>
      </c>
      <c r="N3243" s="10">
        <v>1</v>
      </c>
      <c r="O3243" s="12" t="s">
        <v>10891</v>
      </c>
      <c r="P3243" s="11">
        <f ca="1">IFERROR(__xludf.DUMMYFUNCTION("COUNTA(SPLIT(Q3243,"" ""))"),142)</f>
        <v>142</v>
      </c>
      <c r="Q3243" s="11">
        <v>9</v>
      </c>
      <c r="R3243" s="11">
        <f ca="1">IFERROR(__xludf.DUMMYFUNCTION("COUNTA(SPLIT($Q3243,CHAR(10),FALSE))"),3)</f>
        <v>3</v>
      </c>
      <c r="S3243" s="2">
        <v>0.440533018</v>
      </c>
      <c r="T3243" s="2">
        <v>0.52510464800000001</v>
      </c>
      <c r="U3243" s="2">
        <v>83.71</v>
      </c>
      <c r="V3243" s="2">
        <v>5.59</v>
      </c>
      <c r="W3243" s="2">
        <v>5.2</v>
      </c>
      <c r="X3243" s="2">
        <v>7</v>
      </c>
      <c r="Y3243" s="2">
        <v>5.63</v>
      </c>
      <c r="Z3243" s="2">
        <v>9.92E-3</v>
      </c>
      <c r="AA3243" s="2">
        <v>5.2080000000000001E-2</v>
      </c>
      <c r="AB3243" s="2">
        <v>18.759073140000002</v>
      </c>
    </row>
    <row r="3244" spans="1:28" x14ac:dyDescent="0.2">
      <c r="A3244" s="17">
        <v>5580</v>
      </c>
      <c r="B3244" s="5" t="s">
        <v>10546</v>
      </c>
      <c r="C3244" s="5" t="s">
        <v>10892</v>
      </c>
      <c r="D3244" s="5" t="s">
        <v>10629</v>
      </c>
      <c r="E3244" s="5" t="s">
        <v>10893</v>
      </c>
      <c r="F3244" s="10">
        <v>1877</v>
      </c>
      <c r="G3244" s="10" t="s">
        <v>16</v>
      </c>
      <c r="H3244" s="10"/>
      <c r="I3244" s="10">
        <v>1100</v>
      </c>
      <c r="J3244" s="10" t="s">
        <v>51</v>
      </c>
      <c r="K3244" s="10"/>
      <c r="L3244" s="10" t="s">
        <v>18</v>
      </c>
      <c r="M3244" s="11">
        <v>1</v>
      </c>
      <c r="N3244" s="10">
        <v>1</v>
      </c>
      <c r="O3244" s="12" t="s">
        <v>10894</v>
      </c>
      <c r="P3244" s="11">
        <f ca="1">IFERROR(__xludf.DUMMYFUNCTION("COUNTA(SPLIT(Q3244,"" ""))"),155)</f>
        <v>155</v>
      </c>
      <c r="Q3244" s="11">
        <v>7</v>
      </c>
      <c r="R3244" s="11">
        <f ca="1">IFERROR(__xludf.DUMMYFUNCTION("COUNTA(SPLIT($Q3244,CHAR(10),FALSE))"),4)</f>
        <v>4</v>
      </c>
      <c r="S3244" s="2">
        <v>-0.41597369000000001</v>
      </c>
      <c r="T3244" s="2">
        <v>0.47869855700000002</v>
      </c>
      <c r="U3244" s="2">
        <v>75.77</v>
      </c>
      <c r="V3244" s="2">
        <v>8.3699999999999992</v>
      </c>
      <c r="W3244" s="2">
        <v>9.7200000000000006</v>
      </c>
      <c r="X3244" s="2">
        <v>7</v>
      </c>
      <c r="Y3244" s="2">
        <v>6.74</v>
      </c>
      <c r="Z3244" s="2">
        <v>4.0939999999999997E-2</v>
      </c>
      <c r="AA3244" s="2">
        <v>7.6130000000000003E-2</v>
      </c>
      <c r="AB3244" s="2">
        <v>12.61308292</v>
      </c>
    </row>
    <row r="3245" spans="1:28" x14ac:dyDescent="0.2">
      <c r="A3245" s="17">
        <v>5581</v>
      </c>
      <c r="B3245" s="5" t="s">
        <v>10895</v>
      </c>
      <c r="C3245" s="5" t="s">
        <v>10896</v>
      </c>
      <c r="D3245" s="5" t="s">
        <v>10649</v>
      </c>
      <c r="E3245" s="5" t="s">
        <v>10897</v>
      </c>
      <c r="F3245" s="10">
        <v>1877</v>
      </c>
      <c r="G3245" s="10" t="s">
        <v>16</v>
      </c>
      <c r="H3245" s="10"/>
      <c r="I3245" s="10">
        <v>900</v>
      </c>
      <c r="J3245" s="10" t="s">
        <v>178</v>
      </c>
      <c r="K3245" s="10"/>
      <c r="L3245" s="10" t="s">
        <v>18</v>
      </c>
      <c r="M3245" s="11">
        <v>1</v>
      </c>
      <c r="N3245" s="10">
        <v>1</v>
      </c>
      <c r="O3245" s="12" t="s">
        <v>10898</v>
      </c>
      <c r="P3245" s="11">
        <f ca="1">IFERROR(__xludf.DUMMYFUNCTION("COUNTA(SPLIT(Q3245,"" ""))"),174)</f>
        <v>174</v>
      </c>
      <c r="Q3245" s="11">
        <v>9</v>
      </c>
      <c r="R3245" s="11">
        <f ca="1">IFERROR(__xludf.DUMMYFUNCTION("COUNTA(SPLIT($Q3245,CHAR(10),FALSE))"),3)</f>
        <v>3</v>
      </c>
      <c r="S3245" s="2">
        <v>0.164178505</v>
      </c>
      <c r="T3245" s="2">
        <v>0.46746235000000003</v>
      </c>
      <c r="U3245" s="2">
        <v>90.37</v>
      </c>
      <c r="V3245" s="2">
        <v>5.51</v>
      </c>
      <c r="W3245" s="2">
        <v>5.24</v>
      </c>
      <c r="X3245" s="2">
        <v>5</v>
      </c>
      <c r="Y3245" s="2">
        <v>5.68</v>
      </c>
      <c r="Z3245" s="2">
        <v>3.943E-2</v>
      </c>
      <c r="AA3245" s="2">
        <v>5.772E-2</v>
      </c>
      <c r="AB3245" s="2">
        <v>19.508818640000001</v>
      </c>
    </row>
    <row r="3246" spans="1:28" x14ac:dyDescent="0.2">
      <c r="A3246" s="17">
        <v>5582</v>
      </c>
      <c r="B3246" s="5" t="s">
        <v>10899</v>
      </c>
      <c r="C3246" s="5" t="s">
        <v>10900</v>
      </c>
      <c r="D3246" s="5" t="s">
        <v>10609</v>
      </c>
      <c r="E3246" s="5" t="s">
        <v>10901</v>
      </c>
      <c r="F3246" s="10">
        <v>1877</v>
      </c>
      <c r="G3246" s="10" t="s">
        <v>16</v>
      </c>
      <c r="H3246" s="10"/>
      <c r="I3246" s="10">
        <v>700</v>
      </c>
      <c r="J3246" s="10" t="s">
        <v>17</v>
      </c>
      <c r="K3246" s="10"/>
      <c r="L3246" s="10" t="s">
        <v>18</v>
      </c>
      <c r="M3246" s="11">
        <v>1</v>
      </c>
      <c r="N3246" s="10">
        <v>1</v>
      </c>
      <c r="O3246" s="12" t="s">
        <v>10902</v>
      </c>
      <c r="P3246" s="11">
        <f ca="1">IFERROR(__xludf.DUMMYFUNCTION("COUNTA(SPLIT(Q3246,"" ""))"),164)</f>
        <v>164</v>
      </c>
      <c r="Q3246" s="11">
        <v>6</v>
      </c>
      <c r="R3246" s="11">
        <f ca="1">IFERROR(__xludf.DUMMYFUNCTION("COUNTA(SPLIT($Q3246,CHAR(10),FALSE))"),3)</f>
        <v>3</v>
      </c>
      <c r="S3246" s="2">
        <v>0.22328220800000001</v>
      </c>
      <c r="T3246" s="2">
        <v>0.47458637399999998</v>
      </c>
      <c r="U3246" s="2">
        <v>70.680000000000007</v>
      </c>
      <c r="V3246" s="2">
        <v>10.32</v>
      </c>
      <c r="W3246" s="2">
        <v>10.99</v>
      </c>
      <c r="X3246" s="2">
        <v>10</v>
      </c>
      <c r="Y3246" s="2">
        <v>6.34</v>
      </c>
      <c r="Z3246" s="2">
        <v>3.9440000000000003E-2</v>
      </c>
      <c r="AA3246" s="2">
        <v>6.2379999999999998E-2</v>
      </c>
      <c r="AB3246" s="2">
        <v>25.600210019999999</v>
      </c>
    </row>
    <row r="3247" spans="1:28" x14ac:dyDescent="0.2">
      <c r="A3247" s="17">
        <v>5583</v>
      </c>
      <c r="B3247" s="5" t="s">
        <v>10903</v>
      </c>
      <c r="C3247" s="5" t="s">
        <v>10904</v>
      </c>
      <c r="D3247" s="5" t="s">
        <v>10633</v>
      </c>
      <c r="E3247" s="5" t="s">
        <v>10905</v>
      </c>
      <c r="F3247" s="10">
        <v>1877</v>
      </c>
      <c r="G3247" s="10" t="s">
        <v>16</v>
      </c>
      <c r="H3247" s="10"/>
      <c r="I3247" s="10">
        <v>900</v>
      </c>
      <c r="J3247" s="10" t="s">
        <v>17</v>
      </c>
      <c r="K3247" s="10"/>
      <c r="L3247" s="10" t="s">
        <v>18</v>
      </c>
      <c r="M3247" s="11">
        <v>1</v>
      </c>
      <c r="N3247" s="10">
        <v>1</v>
      </c>
      <c r="O3247" s="12" t="s">
        <v>10906</v>
      </c>
      <c r="P3247" s="11">
        <f ca="1">IFERROR(__xludf.DUMMYFUNCTION("COUNTA(SPLIT(Q3247,"" ""))"),173)</f>
        <v>173</v>
      </c>
      <c r="Q3247" s="11">
        <v>7</v>
      </c>
      <c r="R3247" s="11">
        <f ca="1">IFERROR(__xludf.DUMMYFUNCTION("COUNTA(SPLIT($Q3247,CHAR(10),FALSE))"),3)</f>
        <v>3</v>
      </c>
      <c r="S3247" s="2">
        <v>-8.1970267999999999E-2</v>
      </c>
      <c r="T3247" s="2">
        <v>0.481804552</v>
      </c>
      <c r="U3247" s="2">
        <v>84.7</v>
      </c>
      <c r="V3247" s="2">
        <v>7.69</v>
      </c>
      <c r="W3247" s="2">
        <v>8.49</v>
      </c>
      <c r="X3247" s="2">
        <v>7</v>
      </c>
      <c r="Y3247" s="2">
        <v>6.05</v>
      </c>
      <c r="Z3247" s="2">
        <v>-0.11874</v>
      </c>
      <c r="AA3247" s="2">
        <v>-9.2520000000000005E-2</v>
      </c>
      <c r="AB3247" s="2">
        <v>20.48478132</v>
      </c>
    </row>
    <row r="3248" spans="1:28" x14ac:dyDescent="0.2">
      <c r="A3248" s="17">
        <v>5584</v>
      </c>
      <c r="B3248" s="5" t="s">
        <v>10907</v>
      </c>
      <c r="C3248" s="5" t="s">
        <v>10908</v>
      </c>
      <c r="D3248" s="5" t="s">
        <v>10617</v>
      </c>
      <c r="E3248" s="5" t="s">
        <v>10909</v>
      </c>
      <c r="F3248" s="10">
        <v>1877</v>
      </c>
      <c r="G3248" s="10" t="s">
        <v>16</v>
      </c>
      <c r="H3248" s="10"/>
      <c r="I3248" s="10">
        <v>900</v>
      </c>
      <c r="J3248" s="10" t="s">
        <v>51</v>
      </c>
      <c r="K3248" s="10"/>
      <c r="L3248" s="10" t="s">
        <v>18</v>
      </c>
      <c r="M3248" s="11">
        <v>1</v>
      </c>
      <c r="N3248" s="10">
        <v>1</v>
      </c>
      <c r="O3248" s="12" t="s">
        <v>10910</v>
      </c>
      <c r="P3248" s="11">
        <f ca="1">IFERROR(__xludf.DUMMYFUNCTION("COUNTA(SPLIT(Q3248,"" ""))"),169)</f>
        <v>169</v>
      </c>
      <c r="Q3248" s="11">
        <v>8</v>
      </c>
      <c r="R3248" s="11">
        <f ca="1">IFERROR(__xludf.DUMMYFUNCTION("COUNTA(SPLIT($Q3248,CHAR(10),FALSE))"),4)</f>
        <v>4</v>
      </c>
      <c r="S3248" s="2">
        <v>-0.26644181300000003</v>
      </c>
      <c r="T3248" s="2">
        <v>0.46886464500000002</v>
      </c>
      <c r="U3248" s="2">
        <v>75.33</v>
      </c>
      <c r="V3248" s="2">
        <v>8.09</v>
      </c>
      <c r="W3248" s="2">
        <v>8.14</v>
      </c>
      <c r="X3248" s="2">
        <v>8</v>
      </c>
      <c r="Y3248" s="2">
        <v>6.26</v>
      </c>
      <c r="Z3248" s="2">
        <v>2.913E-2</v>
      </c>
      <c r="AA3248" s="2">
        <v>4.3770000000000003E-2</v>
      </c>
      <c r="AB3248" s="2">
        <v>14.87408621</v>
      </c>
    </row>
    <row r="3249" spans="1:28" x14ac:dyDescent="0.2">
      <c r="A3249" s="17">
        <v>5586</v>
      </c>
      <c r="B3249" s="5" t="s">
        <v>10911</v>
      </c>
      <c r="C3249" s="5" t="s">
        <v>10912</v>
      </c>
      <c r="D3249" s="5" t="s">
        <v>10690</v>
      </c>
      <c r="E3249" s="5" t="s">
        <v>10913</v>
      </c>
      <c r="F3249" s="10">
        <v>1877</v>
      </c>
      <c r="G3249" s="10" t="s">
        <v>16</v>
      </c>
      <c r="H3249" s="10"/>
      <c r="I3249" s="10">
        <v>1100</v>
      </c>
      <c r="J3249" s="10" t="s">
        <v>17</v>
      </c>
      <c r="K3249" s="10"/>
      <c r="L3249" s="10" t="s">
        <v>18</v>
      </c>
      <c r="M3249" s="11">
        <v>1</v>
      </c>
      <c r="N3249" s="10">
        <v>1</v>
      </c>
      <c r="O3249" s="12" t="s">
        <v>10914</v>
      </c>
      <c r="P3249" s="11">
        <f ca="1">IFERROR(__xludf.DUMMYFUNCTION("COUNTA(SPLIT(Q3249,"" ""))"),162)</f>
        <v>162</v>
      </c>
      <c r="Q3249" s="11">
        <v>8</v>
      </c>
      <c r="R3249" s="11">
        <f ca="1">IFERROR(__xludf.DUMMYFUNCTION("COUNTA(SPLIT($Q3249,CHAR(10),FALSE))"),2)</f>
        <v>2</v>
      </c>
      <c r="S3249" s="2">
        <v>-0.249112213</v>
      </c>
      <c r="T3249" s="2">
        <v>0.53002634299999996</v>
      </c>
      <c r="U3249" s="2">
        <v>67.900000000000006</v>
      </c>
      <c r="V3249" s="2">
        <v>8.8800000000000008</v>
      </c>
      <c r="W3249" s="2">
        <v>9.4700000000000006</v>
      </c>
      <c r="X3249" s="2">
        <v>9</v>
      </c>
      <c r="Y3249" s="2">
        <v>7.06</v>
      </c>
      <c r="Z3249" s="2">
        <v>6.4979999999999996E-2</v>
      </c>
      <c r="AA3249" s="2">
        <v>7.8020000000000006E-2</v>
      </c>
      <c r="AB3249" s="2">
        <v>14.322738129999999</v>
      </c>
    </row>
    <row r="3250" spans="1:28" x14ac:dyDescent="0.2">
      <c r="A3250" s="17">
        <v>5587</v>
      </c>
      <c r="B3250" s="5" t="s">
        <v>10915</v>
      </c>
      <c r="C3250" s="5" t="s">
        <v>10916</v>
      </c>
      <c r="D3250" s="5" t="s">
        <v>10690</v>
      </c>
      <c r="E3250" s="5" t="s">
        <v>10917</v>
      </c>
      <c r="F3250" s="10">
        <v>1877</v>
      </c>
      <c r="G3250" s="10" t="s">
        <v>16</v>
      </c>
      <c r="H3250" s="10"/>
      <c r="I3250" s="10">
        <v>700</v>
      </c>
      <c r="J3250" s="10" t="s">
        <v>17</v>
      </c>
      <c r="K3250" s="10"/>
      <c r="L3250" s="10" t="s">
        <v>18</v>
      </c>
      <c r="M3250" s="11">
        <v>1</v>
      </c>
      <c r="N3250" s="10">
        <v>1</v>
      </c>
      <c r="O3250" s="12" t="s">
        <v>10918</v>
      </c>
      <c r="P3250" s="11">
        <f ca="1">IFERROR(__xludf.DUMMYFUNCTION("COUNTA(SPLIT(Q3250,"" ""))"),145)</f>
        <v>145</v>
      </c>
      <c r="Q3250" s="11">
        <v>9</v>
      </c>
      <c r="R3250" s="11">
        <f ca="1">IFERROR(__xludf.DUMMYFUNCTION("COUNTA(SPLIT($Q3250,CHAR(10),FALSE))"),3)</f>
        <v>3</v>
      </c>
      <c r="S3250" s="2">
        <v>-0.45837198800000001</v>
      </c>
      <c r="T3250" s="2">
        <v>0.46226674400000001</v>
      </c>
      <c r="U3250" s="2">
        <v>92.35</v>
      </c>
      <c r="V3250" s="2">
        <v>4.05</v>
      </c>
      <c r="W3250" s="2">
        <v>4.45</v>
      </c>
      <c r="X3250" s="2">
        <v>5</v>
      </c>
      <c r="Y3250" s="2">
        <v>5.54</v>
      </c>
      <c r="Z3250" s="2">
        <v>-4.8000000000000001E-4</v>
      </c>
      <c r="AA3250" s="2">
        <v>3.7150000000000002E-2</v>
      </c>
      <c r="AB3250" s="2">
        <v>18.99446155</v>
      </c>
    </row>
    <row r="3251" spans="1:28" x14ac:dyDescent="0.2">
      <c r="A3251" s="17">
        <v>5588</v>
      </c>
      <c r="B3251" s="5" t="s">
        <v>10919</v>
      </c>
      <c r="C3251" s="5" t="s">
        <v>10920</v>
      </c>
      <c r="D3251" s="5" t="s">
        <v>10605</v>
      </c>
      <c r="E3251" s="5" t="s">
        <v>10921</v>
      </c>
      <c r="F3251" s="10">
        <v>1877</v>
      </c>
      <c r="G3251" s="10" t="s">
        <v>16</v>
      </c>
      <c r="H3251" s="10"/>
      <c r="I3251" s="10">
        <v>900</v>
      </c>
      <c r="J3251" s="10" t="s">
        <v>17</v>
      </c>
      <c r="K3251" s="10"/>
      <c r="L3251" s="10" t="s">
        <v>18</v>
      </c>
      <c r="M3251" s="11">
        <v>1</v>
      </c>
      <c r="N3251" s="10">
        <v>1</v>
      </c>
      <c r="O3251" s="12" t="s">
        <v>10922</v>
      </c>
      <c r="P3251" s="11">
        <f ca="1">IFERROR(__xludf.DUMMYFUNCTION("COUNTA(SPLIT(Q3251,"" ""))"),148)</f>
        <v>148</v>
      </c>
      <c r="Q3251" s="11">
        <v>8</v>
      </c>
      <c r="R3251" s="11">
        <f ca="1">IFERROR(__xludf.DUMMYFUNCTION("COUNTA(SPLIT($Q3251,CHAR(10),FALSE))"),2)</f>
        <v>2</v>
      </c>
      <c r="S3251" s="2">
        <v>-0.138491057</v>
      </c>
      <c r="T3251" s="2">
        <v>0.47741641600000001</v>
      </c>
      <c r="U3251" s="2">
        <v>85.16</v>
      </c>
      <c r="V3251" s="2">
        <v>6.01</v>
      </c>
      <c r="W3251" s="2">
        <v>5.36</v>
      </c>
      <c r="X3251" s="2">
        <v>7</v>
      </c>
      <c r="Y3251" s="2">
        <v>5.62</v>
      </c>
      <c r="Z3251" s="2">
        <v>-4.0899999999999999E-2</v>
      </c>
      <c r="AA3251" s="2">
        <v>-7.0499999999999998E-3</v>
      </c>
      <c r="AB3251" s="2">
        <v>23.847878130000002</v>
      </c>
    </row>
    <row r="3252" spans="1:28" x14ac:dyDescent="0.2">
      <c r="A3252" s="17">
        <v>5589</v>
      </c>
      <c r="B3252" s="5" t="s">
        <v>10923</v>
      </c>
      <c r="C3252" s="5" t="s">
        <v>10924</v>
      </c>
      <c r="D3252" s="5" t="s">
        <v>10609</v>
      </c>
      <c r="E3252" s="5" t="s">
        <v>10925</v>
      </c>
      <c r="F3252" s="10">
        <v>1877</v>
      </c>
      <c r="G3252" s="10" t="s">
        <v>16</v>
      </c>
      <c r="H3252" s="10"/>
      <c r="I3252" s="10">
        <v>1100</v>
      </c>
      <c r="J3252" s="10" t="s">
        <v>17</v>
      </c>
      <c r="K3252" s="10"/>
      <c r="L3252" s="10" t="s">
        <v>18</v>
      </c>
      <c r="M3252" s="11">
        <v>1</v>
      </c>
      <c r="N3252" s="10">
        <v>1</v>
      </c>
      <c r="O3252" s="12" t="s">
        <v>10926</v>
      </c>
      <c r="P3252" s="11">
        <f ca="1">IFERROR(__xludf.DUMMYFUNCTION("COUNTA(SPLIT(Q3252,"" ""))"),164)</f>
        <v>164</v>
      </c>
      <c r="Q3252" s="11">
        <v>8</v>
      </c>
      <c r="R3252" s="11">
        <f ca="1">IFERROR(__xludf.DUMMYFUNCTION("COUNTA(SPLIT($Q3252,CHAR(10),FALSE))"),3)</f>
        <v>3</v>
      </c>
      <c r="S3252" s="2">
        <v>0.81626125400000005</v>
      </c>
      <c r="T3252" s="2">
        <v>0.55628834100000002</v>
      </c>
      <c r="U3252" s="2">
        <v>88.33</v>
      </c>
      <c r="V3252" s="2">
        <v>6.16</v>
      </c>
      <c r="W3252" s="2">
        <v>7.1</v>
      </c>
      <c r="X3252" s="2">
        <v>5</v>
      </c>
      <c r="Y3252" s="2">
        <v>1.7</v>
      </c>
      <c r="Z3252" s="2">
        <v>-3.7280000000000001E-2</v>
      </c>
      <c r="AA3252" s="2">
        <v>-1.3990000000000001E-2</v>
      </c>
      <c r="AB3252" s="2">
        <v>20.648910900000001</v>
      </c>
    </row>
    <row r="3253" spans="1:28" x14ac:dyDescent="0.2">
      <c r="A3253" s="17">
        <v>5590</v>
      </c>
      <c r="B3253" s="5" t="s">
        <v>10927</v>
      </c>
      <c r="C3253" s="5" t="s">
        <v>10928</v>
      </c>
      <c r="D3253" s="5" t="s">
        <v>10690</v>
      </c>
      <c r="E3253" s="5" t="s">
        <v>10929</v>
      </c>
      <c r="F3253" s="10">
        <v>1877</v>
      </c>
      <c r="G3253" s="10" t="s">
        <v>16</v>
      </c>
      <c r="H3253" s="10"/>
      <c r="I3253" s="10">
        <v>700</v>
      </c>
      <c r="J3253" s="10" t="s">
        <v>178</v>
      </c>
      <c r="K3253" s="10"/>
      <c r="L3253" s="10" t="s">
        <v>18</v>
      </c>
      <c r="M3253" s="11">
        <v>1</v>
      </c>
      <c r="N3253" s="10">
        <v>1</v>
      </c>
      <c r="O3253" s="12" t="s">
        <v>10930</v>
      </c>
      <c r="P3253" s="11">
        <f ca="1">IFERROR(__xludf.DUMMYFUNCTION("COUNTA(SPLIT(Q3253,"" ""))"),171)</f>
        <v>171</v>
      </c>
      <c r="Q3253" s="11">
        <v>9</v>
      </c>
      <c r="R3253" s="11">
        <f ca="1">IFERROR(__xludf.DUMMYFUNCTION("COUNTA(SPLIT($Q3253,CHAR(10),FALSE))"),4)</f>
        <v>4</v>
      </c>
      <c r="S3253" s="2">
        <v>0.27323943099999998</v>
      </c>
      <c r="T3253" s="2">
        <v>0.509429358</v>
      </c>
      <c r="U3253" s="2">
        <v>88.52</v>
      </c>
      <c r="V3253" s="2">
        <v>5.26</v>
      </c>
      <c r="W3253" s="2">
        <v>4.8499999999999996</v>
      </c>
      <c r="X3253" s="2">
        <v>5</v>
      </c>
      <c r="Y3253" s="2">
        <v>1.41</v>
      </c>
      <c r="Z3253" s="2">
        <v>-7.5700000000000003E-2</v>
      </c>
      <c r="AA3253" s="2">
        <v>-4.8919999999999998E-2</v>
      </c>
      <c r="AB3253" s="2">
        <v>26.70193562</v>
      </c>
    </row>
    <row r="3254" spans="1:28" x14ac:dyDescent="0.2">
      <c r="A3254" s="17">
        <v>5592</v>
      </c>
      <c r="B3254" s="5" t="s">
        <v>10931</v>
      </c>
      <c r="C3254" s="5" t="s">
        <v>10932</v>
      </c>
      <c r="D3254" s="5" t="s">
        <v>10633</v>
      </c>
      <c r="E3254" s="5" t="s">
        <v>10933</v>
      </c>
      <c r="F3254" s="10">
        <v>1877</v>
      </c>
      <c r="G3254" s="10" t="s">
        <v>16</v>
      </c>
      <c r="H3254" s="10"/>
      <c r="I3254" s="10">
        <v>900</v>
      </c>
      <c r="J3254" s="10" t="s">
        <v>178</v>
      </c>
      <c r="K3254" s="10"/>
      <c r="L3254" s="10" t="s">
        <v>18</v>
      </c>
      <c r="M3254" s="11">
        <v>1</v>
      </c>
      <c r="N3254" s="10">
        <v>1</v>
      </c>
      <c r="O3254" s="12" t="s">
        <v>10934</v>
      </c>
      <c r="P3254" s="11">
        <f ca="1">IFERROR(__xludf.DUMMYFUNCTION("COUNTA(SPLIT(Q3254,"" ""))"),185)</f>
        <v>185</v>
      </c>
      <c r="Q3254" s="11">
        <v>9</v>
      </c>
      <c r="R3254" s="11">
        <f ca="1">IFERROR(__xludf.DUMMYFUNCTION("COUNTA(SPLIT($Q3254,CHAR(10),FALSE))"),4)</f>
        <v>4</v>
      </c>
      <c r="S3254" s="2">
        <v>-0.12234291899999999</v>
      </c>
      <c r="T3254" s="2">
        <v>0.48327835400000002</v>
      </c>
      <c r="U3254" s="2">
        <v>85.13</v>
      </c>
      <c r="V3254" s="2">
        <v>6.13</v>
      </c>
      <c r="W3254" s="2">
        <v>5.72</v>
      </c>
      <c r="X3254" s="2">
        <v>6</v>
      </c>
      <c r="Y3254" s="2">
        <v>7.06</v>
      </c>
      <c r="Z3254" s="2">
        <v>-1.4749999999999999E-2</v>
      </c>
      <c r="AA3254" s="2">
        <v>-3.5439999999999999E-2</v>
      </c>
      <c r="AB3254" s="2">
        <v>21.83144325</v>
      </c>
    </row>
    <row r="3255" spans="1:28" x14ac:dyDescent="0.2">
      <c r="A3255" s="17">
        <v>5593</v>
      </c>
      <c r="B3255" s="5" t="s">
        <v>10935</v>
      </c>
      <c r="C3255" s="5" t="s">
        <v>10936</v>
      </c>
      <c r="D3255" s="5" t="s">
        <v>10617</v>
      </c>
      <c r="E3255" s="5" t="s">
        <v>10937</v>
      </c>
      <c r="F3255" s="10">
        <v>1877</v>
      </c>
      <c r="G3255" s="10" t="s">
        <v>16</v>
      </c>
      <c r="H3255" s="10"/>
      <c r="I3255" s="10">
        <v>1100</v>
      </c>
      <c r="J3255" s="10" t="s">
        <v>17</v>
      </c>
      <c r="K3255" s="10"/>
      <c r="L3255" s="10" t="s">
        <v>18</v>
      </c>
      <c r="M3255" s="11">
        <v>1</v>
      </c>
      <c r="N3255" s="10">
        <v>1</v>
      </c>
      <c r="O3255" s="12" t="s">
        <v>10938</v>
      </c>
      <c r="P3255" s="11">
        <f ca="1">IFERROR(__xludf.DUMMYFUNCTION("COUNTA(SPLIT(Q3255,"" ""))"),156)</f>
        <v>156</v>
      </c>
      <c r="Q3255" s="11">
        <v>9</v>
      </c>
      <c r="R3255" s="11">
        <f ca="1">IFERROR(__xludf.DUMMYFUNCTION("COUNTA(SPLIT($Q3255,CHAR(10),FALSE))"),3)</f>
        <v>3</v>
      </c>
      <c r="S3255" s="2">
        <v>0.424087828</v>
      </c>
      <c r="T3255" s="2">
        <v>0.51239834699999998</v>
      </c>
      <c r="U3255" s="2">
        <v>72.91</v>
      </c>
      <c r="V3255" s="2">
        <v>7.48</v>
      </c>
      <c r="W3255" s="2">
        <v>7.46</v>
      </c>
      <c r="X3255" s="2">
        <v>9</v>
      </c>
      <c r="Y3255" s="2">
        <v>6.3</v>
      </c>
      <c r="Z3255" s="2">
        <v>9.1289999999999996E-2</v>
      </c>
      <c r="AA3255" s="2">
        <v>0.11119999999999999</v>
      </c>
      <c r="AB3255" s="2">
        <v>9.7107694759999994</v>
      </c>
    </row>
    <row r="3256" spans="1:28" x14ac:dyDescent="0.2">
      <c r="A3256" s="17">
        <v>5594</v>
      </c>
      <c r="B3256" s="5" t="s">
        <v>10939</v>
      </c>
      <c r="C3256" s="5" t="s">
        <v>10940</v>
      </c>
      <c r="D3256" s="5" t="s">
        <v>10649</v>
      </c>
      <c r="E3256" s="5" t="s">
        <v>10941</v>
      </c>
      <c r="F3256" s="10">
        <v>1877</v>
      </c>
      <c r="G3256" s="10" t="s">
        <v>16</v>
      </c>
      <c r="H3256" s="10"/>
      <c r="I3256" s="10">
        <v>700</v>
      </c>
      <c r="J3256" s="10" t="s">
        <v>17</v>
      </c>
      <c r="K3256" s="10"/>
      <c r="L3256" s="10" t="s">
        <v>22</v>
      </c>
      <c r="M3256" s="11">
        <v>2</v>
      </c>
      <c r="N3256" s="10">
        <v>1.5</v>
      </c>
      <c r="O3256" s="12" t="s">
        <v>10942</v>
      </c>
      <c r="P3256" s="11">
        <f ca="1">IFERROR(__xludf.DUMMYFUNCTION("COUNTA(SPLIT(Q3256,"" ""))"),186)</f>
        <v>186</v>
      </c>
      <c r="Q3256" s="11">
        <v>12</v>
      </c>
      <c r="R3256" s="11">
        <f ca="1">IFERROR(__xludf.DUMMYFUNCTION("COUNTA(SPLIT($Q3256,CHAR(10),FALSE))"),3)</f>
        <v>3</v>
      </c>
      <c r="S3256" s="2">
        <v>-1.037523038</v>
      </c>
      <c r="T3256" s="2">
        <v>0.48324023300000002</v>
      </c>
      <c r="U3256" s="2">
        <v>84.32</v>
      </c>
      <c r="V3256" s="2">
        <v>5.41</v>
      </c>
      <c r="W3256" s="2">
        <v>5.33</v>
      </c>
      <c r="X3256" s="2">
        <v>8</v>
      </c>
      <c r="Y3256" s="2">
        <v>6.09</v>
      </c>
      <c r="Z3256" s="2">
        <v>-1.958E-2</v>
      </c>
      <c r="AA3256" s="2">
        <v>-2.1069999999999998E-2</v>
      </c>
      <c r="AB3256" s="2">
        <v>19.956600519999999</v>
      </c>
    </row>
    <row r="3257" spans="1:28" x14ac:dyDescent="0.2">
      <c r="A3257" s="17">
        <v>5595</v>
      </c>
      <c r="B3257" s="5" t="s">
        <v>10943</v>
      </c>
      <c r="C3257" s="5" t="s">
        <v>10944</v>
      </c>
      <c r="D3257" s="5" t="s">
        <v>10629</v>
      </c>
      <c r="E3257" s="5" t="s">
        <v>10945</v>
      </c>
      <c r="F3257" s="10">
        <v>1877</v>
      </c>
      <c r="G3257" s="10" t="s">
        <v>16</v>
      </c>
      <c r="H3257" s="10"/>
      <c r="I3257" s="10">
        <v>900</v>
      </c>
      <c r="J3257" s="10" t="s">
        <v>17</v>
      </c>
      <c r="K3257" s="10"/>
      <c r="L3257" s="10" t="s">
        <v>18</v>
      </c>
      <c r="M3257" s="11">
        <v>1</v>
      </c>
      <c r="N3257" s="10">
        <v>1</v>
      </c>
      <c r="O3257" s="12" t="s">
        <v>10946</v>
      </c>
      <c r="P3257" s="11">
        <f ca="1">IFERROR(__xludf.DUMMYFUNCTION("COUNTA(SPLIT(Q3257,"" ""))"),152)</f>
        <v>152</v>
      </c>
      <c r="Q3257" s="11">
        <v>9</v>
      </c>
      <c r="R3257" s="11">
        <f ca="1">IFERROR(__xludf.DUMMYFUNCTION("COUNTA(SPLIT($Q3257,CHAR(10),FALSE))"),4)</f>
        <v>4</v>
      </c>
      <c r="S3257" s="2">
        <v>2.0153194999999999E-2</v>
      </c>
      <c r="T3257" s="2">
        <v>0.48677710899999999</v>
      </c>
      <c r="U3257" s="2">
        <v>84.08</v>
      </c>
      <c r="V3257" s="2">
        <v>5.36</v>
      </c>
      <c r="W3257" s="2">
        <v>4.83</v>
      </c>
      <c r="X3257" s="2">
        <v>8</v>
      </c>
      <c r="Y3257" s="2">
        <v>6.14</v>
      </c>
      <c r="Z3257" s="2">
        <v>-2.1059999999999999E-2</v>
      </c>
      <c r="AA3257" s="2">
        <v>5.5700000000000003E-3</v>
      </c>
      <c r="AB3257" s="2">
        <v>17.490793799999999</v>
      </c>
    </row>
    <row r="3258" spans="1:28" x14ac:dyDescent="0.2">
      <c r="A3258" s="17">
        <v>5596</v>
      </c>
      <c r="B3258" s="5" t="s">
        <v>10943</v>
      </c>
      <c r="C3258" s="5" t="s">
        <v>10947</v>
      </c>
      <c r="D3258" s="5" t="s">
        <v>10633</v>
      </c>
      <c r="E3258" s="5" t="s">
        <v>10948</v>
      </c>
      <c r="F3258" s="10">
        <v>1877</v>
      </c>
      <c r="G3258" s="10" t="s">
        <v>16</v>
      </c>
      <c r="H3258" s="10"/>
      <c r="I3258" s="10">
        <v>900</v>
      </c>
      <c r="J3258" s="10" t="s">
        <v>17</v>
      </c>
      <c r="K3258" s="10"/>
      <c r="L3258" s="10" t="s">
        <v>22</v>
      </c>
      <c r="M3258" s="11">
        <v>2</v>
      </c>
      <c r="N3258" s="10">
        <v>1.5</v>
      </c>
      <c r="O3258" s="12" t="s">
        <v>10949</v>
      </c>
      <c r="P3258" s="11">
        <f ca="1">IFERROR(__xludf.DUMMYFUNCTION("COUNTA(SPLIT(Q3258,"" ""))"),197)</f>
        <v>197</v>
      </c>
      <c r="Q3258" s="11">
        <v>10</v>
      </c>
      <c r="R3258" s="11">
        <f ca="1">IFERROR(__xludf.DUMMYFUNCTION("COUNTA(SPLIT($Q3258,CHAR(10),FALSE))"),4)</f>
        <v>4</v>
      </c>
      <c r="S3258" s="2">
        <v>0.107058334</v>
      </c>
      <c r="T3258" s="2">
        <v>0.52316211199999996</v>
      </c>
      <c r="U3258" s="2">
        <v>79.95</v>
      </c>
      <c r="V3258" s="2">
        <v>7.1</v>
      </c>
      <c r="W3258" s="2">
        <v>7.6</v>
      </c>
      <c r="X3258" s="2">
        <v>8</v>
      </c>
      <c r="Y3258" s="2">
        <v>7.07</v>
      </c>
      <c r="Z3258" s="2">
        <v>4.1029999999999997E-2</v>
      </c>
      <c r="AA3258" s="2">
        <v>1.7489999999999999E-2</v>
      </c>
      <c r="AB3258" s="2">
        <v>18.728639900000001</v>
      </c>
    </row>
    <row r="3259" spans="1:28" x14ac:dyDescent="0.2">
      <c r="A3259" s="17">
        <v>5597</v>
      </c>
      <c r="B3259" s="5" t="s">
        <v>10943</v>
      </c>
      <c r="C3259" s="5" t="s">
        <v>10950</v>
      </c>
      <c r="D3259" s="5" t="s">
        <v>10649</v>
      </c>
      <c r="E3259" s="5" t="s">
        <v>10951</v>
      </c>
      <c r="F3259" s="10">
        <v>1877</v>
      </c>
      <c r="G3259" s="10" t="s">
        <v>16</v>
      </c>
      <c r="H3259" s="10"/>
      <c r="I3259" s="10">
        <v>500</v>
      </c>
      <c r="J3259" s="10" t="s">
        <v>51</v>
      </c>
      <c r="K3259" s="10"/>
      <c r="L3259" s="10" t="s">
        <v>18</v>
      </c>
      <c r="M3259" s="11">
        <v>1</v>
      </c>
      <c r="N3259" s="10">
        <v>1</v>
      </c>
      <c r="O3259" s="12" t="s">
        <v>10952</v>
      </c>
      <c r="P3259" s="11">
        <f ca="1">IFERROR(__xludf.DUMMYFUNCTION("COUNTA(SPLIT(Q3259,"" ""))"),171)</f>
        <v>171</v>
      </c>
      <c r="Q3259" s="11">
        <v>17</v>
      </c>
      <c r="R3259" s="11">
        <f ca="1">IFERROR(__xludf.DUMMYFUNCTION("COUNTA(SPLIT($Q3259,CHAR(10),FALSE))"),6)</f>
        <v>6</v>
      </c>
      <c r="S3259" s="2">
        <v>1.4371753970000001</v>
      </c>
      <c r="T3259" s="2">
        <v>0.60737507800000001</v>
      </c>
      <c r="U3259" s="2">
        <v>97.13</v>
      </c>
      <c r="V3259" s="2">
        <v>2.44</v>
      </c>
      <c r="W3259" s="2">
        <v>2.6</v>
      </c>
      <c r="X3259" s="2">
        <v>5</v>
      </c>
      <c r="Y3259" s="2">
        <v>5.44</v>
      </c>
      <c r="Z3259" s="2">
        <v>4.811E-2</v>
      </c>
      <c r="AA3259" s="2">
        <v>3.2460000000000003E-2</v>
      </c>
      <c r="AB3259" s="2">
        <v>23.548762549999999</v>
      </c>
    </row>
    <row r="3260" spans="1:28" x14ac:dyDescent="0.2">
      <c r="A3260" s="17">
        <v>5598</v>
      </c>
      <c r="B3260" s="5" t="s">
        <v>10943</v>
      </c>
      <c r="C3260" s="5" t="s">
        <v>10953</v>
      </c>
      <c r="D3260" s="5" t="s">
        <v>10609</v>
      </c>
      <c r="E3260" s="5" t="s">
        <v>10954</v>
      </c>
      <c r="F3260" s="10">
        <v>1877</v>
      </c>
      <c r="G3260" s="10" t="s">
        <v>16</v>
      </c>
      <c r="H3260" s="10"/>
      <c r="I3260" s="10">
        <v>900</v>
      </c>
      <c r="J3260" s="10" t="s">
        <v>17</v>
      </c>
      <c r="K3260" s="10"/>
      <c r="L3260" s="10" t="s">
        <v>18</v>
      </c>
      <c r="M3260" s="11">
        <v>1</v>
      </c>
      <c r="N3260" s="10">
        <v>1</v>
      </c>
      <c r="O3260" s="12" t="s">
        <v>10955</v>
      </c>
      <c r="P3260" s="11">
        <f ca="1">IFERROR(__xludf.DUMMYFUNCTION("COUNTA(SPLIT(Q3260,"" ""))"),160)</f>
        <v>160</v>
      </c>
      <c r="Q3260" s="11">
        <v>9</v>
      </c>
      <c r="R3260" s="11">
        <f ca="1">IFERROR(__xludf.DUMMYFUNCTION("COUNTA(SPLIT($Q3260,CHAR(10),FALSE))"),4)</f>
        <v>4</v>
      </c>
      <c r="S3260" s="2">
        <v>6.5674223000000004E-2</v>
      </c>
      <c r="T3260" s="2">
        <v>0.47885475</v>
      </c>
      <c r="U3260" s="2">
        <v>87.21</v>
      </c>
      <c r="V3260" s="2">
        <v>5.68</v>
      </c>
      <c r="W3260" s="2">
        <v>6.5</v>
      </c>
      <c r="X3260" s="2">
        <v>5</v>
      </c>
      <c r="Y3260" s="2">
        <v>5.88</v>
      </c>
      <c r="Z3260" s="2">
        <v>-3.2649999999999998E-2</v>
      </c>
      <c r="AA3260" s="2">
        <v>-2.7150000000000001E-2</v>
      </c>
      <c r="AB3260" s="2">
        <v>24.84409454</v>
      </c>
    </row>
    <row r="3261" spans="1:28" x14ac:dyDescent="0.2">
      <c r="A3261" s="17">
        <v>5599</v>
      </c>
      <c r="B3261" s="5" t="s">
        <v>10956</v>
      </c>
      <c r="C3261" s="5" t="s">
        <v>10957</v>
      </c>
      <c r="D3261" s="5" t="s">
        <v>10690</v>
      </c>
      <c r="E3261" s="5" t="s">
        <v>10958</v>
      </c>
      <c r="F3261" s="10">
        <v>1877</v>
      </c>
      <c r="G3261" s="10" t="s">
        <v>16</v>
      </c>
      <c r="H3261" s="10"/>
      <c r="I3261" s="10">
        <v>1100</v>
      </c>
      <c r="J3261" s="10" t="s">
        <v>17</v>
      </c>
      <c r="K3261" s="10"/>
      <c r="L3261" s="10" t="s">
        <v>18</v>
      </c>
      <c r="M3261" s="11">
        <v>1</v>
      </c>
      <c r="N3261" s="10">
        <v>1</v>
      </c>
      <c r="O3261" s="12" t="s">
        <v>10959</v>
      </c>
      <c r="P3261" s="11">
        <f ca="1">IFERROR(__xludf.DUMMYFUNCTION("COUNTA(SPLIT(Q3261,"" ""))"),178)</f>
        <v>178</v>
      </c>
      <c r="Q3261" s="11">
        <v>6</v>
      </c>
      <c r="R3261" s="11">
        <f ca="1">IFERROR(__xludf.DUMMYFUNCTION("COUNTA(SPLIT($Q3261,CHAR(10),FALSE))"),3)</f>
        <v>3</v>
      </c>
      <c r="S3261" s="2">
        <v>-0.227430559</v>
      </c>
      <c r="T3261" s="2">
        <v>0.46866216199999999</v>
      </c>
      <c r="U3261" s="2">
        <v>71.05</v>
      </c>
      <c r="V3261" s="2">
        <v>10.84</v>
      </c>
      <c r="W3261" s="2">
        <v>12.04</v>
      </c>
      <c r="X3261" s="2">
        <v>8</v>
      </c>
      <c r="Y3261" s="2">
        <v>6.53</v>
      </c>
      <c r="Z3261" s="2">
        <v>-1.2109999999999999E-2</v>
      </c>
      <c r="AA3261" s="2">
        <v>-4.9500000000000004E-3</v>
      </c>
      <c r="AB3261" s="2">
        <v>16.945307790000001</v>
      </c>
    </row>
    <row r="3262" spans="1:28" x14ac:dyDescent="0.2">
      <c r="A3262" s="17">
        <v>5600</v>
      </c>
      <c r="B3262" s="5" t="s">
        <v>10960</v>
      </c>
      <c r="C3262" s="5" t="s">
        <v>10961</v>
      </c>
      <c r="D3262" s="5" t="s">
        <v>10605</v>
      </c>
      <c r="E3262" s="5" t="s">
        <v>10962</v>
      </c>
      <c r="F3262" s="10">
        <v>1877</v>
      </c>
      <c r="G3262" s="10" t="s">
        <v>16</v>
      </c>
      <c r="H3262" s="10"/>
      <c r="I3262" s="10">
        <v>1100</v>
      </c>
      <c r="J3262" s="10" t="s">
        <v>17</v>
      </c>
      <c r="K3262" s="10"/>
      <c r="L3262" s="10" t="s">
        <v>18</v>
      </c>
      <c r="M3262" s="11">
        <v>1</v>
      </c>
      <c r="N3262" s="10">
        <v>1</v>
      </c>
      <c r="O3262" s="12" t="s">
        <v>10963</v>
      </c>
      <c r="P3262" s="11">
        <f ca="1">IFERROR(__xludf.DUMMYFUNCTION("COUNTA(SPLIT(Q3262,"" ""))"),169)</f>
        <v>169</v>
      </c>
      <c r="Q3262" s="11">
        <v>8</v>
      </c>
      <c r="R3262" s="11">
        <f ca="1">IFERROR(__xludf.DUMMYFUNCTION("COUNTA(SPLIT($Q3262,CHAR(10),FALSE))"),3)</f>
        <v>3</v>
      </c>
      <c r="S3262" s="2">
        <v>0.98362701299999999</v>
      </c>
      <c r="T3262" s="2">
        <v>0.56707312499999996</v>
      </c>
      <c r="U3262" s="2">
        <v>78.77</v>
      </c>
      <c r="V3262" s="2">
        <v>7.58</v>
      </c>
      <c r="W3262" s="2">
        <v>7.72</v>
      </c>
      <c r="X3262" s="2">
        <v>7</v>
      </c>
      <c r="Y3262" s="2">
        <v>5.99</v>
      </c>
      <c r="Z3262" s="2">
        <v>-3.9539999999999999E-2</v>
      </c>
      <c r="AA3262" s="2">
        <v>-3.2489999999999998E-2</v>
      </c>
      <c r="AB3262" s="2">
        <v>23.696538010000001</v>
      </c>
    </row>
    <row r="3263" spans="1:28" x14ac:dyDescent="0.2">
      <c r="A3263" s="17">
        <v>5601</v>
      </c>
      <c r="B3263" s="5" t="s">
        <v>685</v>
      </c>
      <c r="C3263" s="5" t="s">
        <v>10964</v>
      </c>
      <c r="D3263" s="5" t="s">
        <v>10965</v>
      </c>
      <c r="E3263" s="5" t="s">
        <v>10966</v>
      </c>
      <c r="F3263" s="10">
        <v>1876</v>
      </c>
      <c r="G3263" s="10" t="s">
        <v>16</v>
      </c>
      <c r="H3263" s="10"/>
      <c r="I3263" s="10">
        <v>500</v>
      </c>
      <c r="J3263" s="10" t="s">
        <v>17</v>
      </c>
      <c r="K3263" s="10"/>
      <c r="L3263" s="10" t="s">
        <v>22</v>
      </c>
      <c r="M3263" s="11">
        <v>2</v>
      </c>
      <c r="N3263" s="10">
        <v>2</v>
      </c>
      <c r="O3263" s="12" t="s">
        <v>10967</v>
      </c>
      <c r="P3263" s="11">
        <f ca="1">IFERROR(__xludf.DUMMYFUNCTION("COUNTA(SPLIT(Q3263,"" ""))"),174)</f>
        <v>174</v>
      </c>
      <c r="Q3263" s="11">
        <v>16</v>
      </c>
      <c r="R3263" s="11">
        <f ca="1">IFERROR(__xludf.DUMMYFUNCTION("COUNTA(SPLIT($Q3263,CHAR(10),FALSE))"),4)</f>
        <v>4</v>
      </c>
      <c r="S3263" s="2">
        <v>0.83078541900000002</v>
      </c>
      <c r="T3263" s="2">
        <v>0.51279157799999997</v>
      </c>
      <c r="U3263" s="2">
        <v>95.26</v>
      </c>
      <c r="V3263" s="2">
        <v>2.74</v>
      </c>
      <c r="W3263" s="2">
        <v>1.61</v>
      </c>
      <c r="X3263" s="2">
        <v>5</v>
      </c>
      <c r="Y3263" s="2">
        <v>5.61</v>
      </c>
      <c r="Z3263" s="2">
        <v>4.2959999999999998E-2</v>
      </c>
      <c r="AA3263" s="2">
        <v>4.829E-2</v>
      </c>
      <c r="AB3263" s="2">
        <v>28.713389719999999</v>
      </c>
    </row>
    <row r="3264" spans="1:28" x14ac:dyDescent="0.2">
      <c r="A3264" s="17">
        <v>5602</v>
      </c>
      <c r="B3264" s="5" t="s">
        <v>685</v>
      </c>
      <c r="C3264" s="5" t="s">
        <v>10968</v>
      </c>
      <c r="D3264" s="5" t="s">
        <v>10965</v>
      </c>
      <c r="E3264" s="5" t="s">
        <v>10969</v>
      </c>
      <c r="F3264" s="10">
        <v>1876</v>
      </c>
      <c r="G3264" s="10" t="s">
        <v>16</v>
      </c>
      <c r="H3264" s="10"/>
      <c r="I3264" s="10">
        <v>500</v>
      </c>
      <c r="J3264" s="10" t="s">
        <v>17</v>
      </c>
      <c r="K3264" s="10"/>
      <c r="L3264" s="10" t="s">
        <v>18</v>
      </c>
      <c r="M3264" s="11">
        <v>1</v>
      </c>
      <c r="N3264" s="10">
        <v>1</v>
      </c>
      <c r="O3264" s="12" t="s">
        <v>10970</v>
      </c>
      <c r="P3264" s="11">
        <f ca="1">IFERROR(__xludf.DUMMYFUNCTION("COUNTA(SPLIT(Q3264,"" ""))"),143)</f>
        <v>143</v>
      </c>
      <c r="Q3264" s="11">
        <v>17</v>
      </c>
      <c r="R3264" s="11">
        <f ca="1">IFERROR(__xludf.DUMMYFUNCTION("COUNTA(SPLIT($Q3264,CHAR(10),FALSE))"),6)</f>
        <v>6</v>
      </c>
      <c r="S3264" s="2">
        <v>-0.18949570600000001</v>
      </c>
      <c r="T3264" s="2">
        <v>0.48837296899999999</v>
      </c>
      <c r="U3264" s="2">
        <v>111.11</v>
      </c>
      <c r="V3264" s="2">
        <v>-0.08</v>
      </c>
      <c r="W3264" s="2">
        <v>-0.95</v>
      </c>
      <c r="X3264" s="2">
        <v>0</v>
      </c>
      <c r="Y3264" s="2">
        <v>0.97</v>
      </c>
      <c r="Z3264" s="2">
        <v>-2.6239999999999999E-2</v>
      </c>
      <c r="AA3264" s="2">
        <v>1.265E-2</v>
      </c>
      <c r="AB3264" s="2">
        <v>29.445965609999998</v>
      </c>
    </row>
    <row r="3265" spans="1:28" x14ac:dyDescent="0.2">
      <c r="A3265" s="17">
        <v>5603</v>
      </c>
      <c r="B3265" s="5" t="s">
        <v>685</v>
      </c>
      <c r="C3265" s="5" t="s">
        <v>10971</v>
      </c>
      <c r="D3265" s="5" t="s">
        <v>10965</v>
      </c>
      <c r="E3265" s="5" t="s">
        <v>10972</v>
      </c>
      <c r="F3265" s="10">
        <v>1876</v>
      </c>
      <c r="G3265" s="10" t="s">
        <v>16</v>
      </c>
      <c r="H3265" s="10"/>
      <c r="I3265" s="10">
        <v>700</v>
      </c>
      <c r="J3265" s="10" t="s">
        <v>17</v>
      </c>
      <c r="K3265" s="10"/>
      <c r="L3265" s="10" t="s">
        <v>18</v>
      </c>
      <c r="M3265" s="11">
        <v>1</v>
      </c>
      <c r="N3265" s="10">
        <v>1</v>
      </c>
      <c r="O3265" s="12" t="s">
        <v>10973</v>
      </c>
      <c r="P3265" s="11">
        <f ca="1">IFERROR(__xludf.DUMMYFUNCTION("COUNTA(SPLIT(Q3265,"" ""))"),141)</f>
        <v>141</v>
      </c>
      <c r="Q3265" s="11">
        <v>12</v>
      </c>
      <c r="R3265" s="11">
        <f ca="1">IFERROR(__xludf.DUMMYFUNCTION("COUNTA(SPLIT($Q3265,CHAR(10),FALSE))"),4)</f>
        <v>4</v>
      </c>
      <c r="S3265" s="2">
        <v>6.8807640000000002E-3</v>
      </c>
      <c r="T3265" s="2">
        <v>0.48754211400000003</v>
      </c>
      <c r="U3265" s="2">
        <v>109.82</v>
      </c>
      <c r="V3265" s="2">
        <v>0.69</v>
      </c>
      <c r="W3265" s="2">
        <v>0.42</v>
      </c>
      <c r="X3265" s="2">
        <v>0</v>
      </c>
      <c r="Y3265" s="2">
        <v>0.99</v>
      </c>
      <c r="Z3265" s="2">
        <v>-2.9530000000000001E-2</v>
      </c>
      <c r="AA3265" s="2">
        <v>8.5800000000000008E-3</v>
      </c>
      <c r="AB3265" s="2">
        <v>25.03524788</v>
      </c>
    </row>
    <row r="3266" spans="1:28" x14ac:dyDescent="0.2">
      <c r="A3266" s="17">
        <v>5605</v>
      </c>
      <c r="B3266" s="5" t="s">
        <v>10974</v>
      </c>
      <c r="C3266" s="5" t="s">
        <v>10975</v>
      </c>
      <c r="D3266" s="5" t="s">
        <v>6640</v>
      </c>
      <c r="E3266" s="5" t="s">
        <v>6624</v>
      </c>
      <c r="F3266" s="10">
        <v>1876</v>
      </c>
      <c r="G3266" s="10" t="s">
        <v>16</v>
      </c>
      <c r="H3266" s="10"/>
      <c r="I3266" s="10">
        <v>1100</v>
      </c>
      <c r="J3266" s="10" t="s">
        <v>17</v>
      </c>
      <c r="K3266" s="10"/>
      <c r="L3266" s="10" t="s">
        <v>18</v>
      </c>
      <c r="M3266" s="11">
        <v>1</v>
      </c>
      <c r="N3266" s="10">
        <v>1</v>
      </c>
      <c r="O3266" s="12" t="s">
        <v>10976</v>
      </c>
      <c r="P3266" s="11">
        <f ca="1">IFERROR(__xludf.DUMMYFUNCTION("COUNTA(SPLIT(Q3266,"" ""))"),184)</f>
        <v>184</v>
      </c>
      <c r="Q3266" s="11">
        <v>10</v>
      </c>
      <c r="R3266" s="11">
        <f ca="1">IFERROR(__xludf.DUMMYFUNCTION("COUNTA(SPLIT($Q3266,CHAR(10),FALSE))"),3)</f>
        <v>3</v>
      </c>
      <c r="S3266" s="2">
        <v>-0.447939702</v>
      </c>
      <c r="T3266" s="2">
        <v>0.51233281799999997</v>
      </c>
      <c r="U3266" s="2">
        <v>74.22</v>
      </c>
      <c r="V3266" s="2">
        <v>7.13</v>
      </c>
      <c r="W3266" s="2">
        <v>8.09</v>
      </c>
      <c r="X3266" s="2">
        <v>9</v>
      </c>
      <c r="Y3266" s="2">
        <v>7.27</v>
      </c>
      <c r="Z3266" s="2">
        <v>0.1507</v>
      </c>
      <c r="AA3266" s="2">
        <v>0.14251</v>
      </c>
      <c r="AB3266" s="2">
        <v>6.9889201459999999</v>
      </c>
    </row>
    <row r="3267" spans="1:28" x14ac:dyDescent="0.2">
      <c r="A3267" s="17">
        <v>5606</v>
      </c>
      <c r="B3267" s="5" t="s">
        <v>10977</v>
      </c>
      <c r="C3267" s="5" t="s">
        <v>10978</v>
      </c>
      <c r="D3267" s="5" t="s">
        <v>10965</v>
      </c>
      <c r="E3267" s="5" t="s">
        <v>10979</v>
      </c>
      <c r="F3267" s="10">
        <v>1876</v>
      </c>
      <c r="G3267" s="10" t="s">
        <v>16</v>
      </c>
      <c r="H3267" s="10"/>
      <c r="I3267" s="10">
        <v>1100</v>
      </c>
      <c r="J3267" s="10" t="s">
        <v>51</v>
      </c>
      <c r="K3267" s="10"/>
      <c r="L3267" s="10" t="s">
        <v>18</v>
      </c>
      <c r="M3267" s="11">
        <v>1</v>
      </c>
      <c r="N3267" s="10">
        <v>1</v>
      </c>
      <c r="O3267" s="12" t="s">
        <v>10980</v>
      </c>
      <c r="P3267" s="11">
        <f ca="1">IFERROR(__xludf.DUMMYFUNCTION("COUNTA(SPLIT(Q3267,"" ""))"),141)</f>
        <v>141</v>
      </c>
      <c r="Q3267" s="11">
        <v>6</v>
      </c>
      <c r="R3267" s="11">
        <f ca="1">IFERROR(__xludf.DUMMYFUNCTION("COUNTA(SPLIT($Q3267,CHAR(10),FALSE))"),1)</f>
        <v>1</v>
      </c>
      <c r="S3267" s="2">
        <v>0.661885697</v>
      </c>
      <c r="T3267" s="2">
        <v>0.497874345</v>
      </c>
      <c r="U3267" s="2">
        <v>72.010000000000005</v>
      </c>
      <c r="V3267" s="2">
        <v>9.14</v>
      </c>
      <c r="W3267" s="2">
        <v>9.25</v>
      </c>
      <c r="X3267" s="2">
        <v>9</v>
      </c>
      <c r="Y3267" s="2">
        <v>6.25</v>
      </c>
      <c r="Z3267" s="2">
        <v>3.5799999999999998E-3</v>
      </c>
      <c r="AA3267" s="2">
        <v>4.7919999999999997E-2</v>
      </c>
      <c r="AB3267" s="2">
        <v>19.57797352</v>
      </c>
    </row>
    <row r="3268" spans="1:28" x14ac:dyDescent="0.2">
      <c r="A3268" s="17">
        <v>5607</v>
      </c>
      <c r="B3268" s="5" t="s">
        <v>10981</v>
      </c>
      <c r="C3268" s="5" t="s">
        <v>10982</v>
      </c>
      <c r="D3268" s="5" t="s">
        <v>6328</v>
      </c>
      <c r="E3268" s="5" t="s">
        <v>10983</v>
      </c>
      <c r="F3268" s="10">
        <v>1876</v>
      </c>
      <c r="G3268" s="10" t="s">
        <v>16</v>
      </c>
      <c r="H3268" s="10"/>
      <c r="I3268" s="10">
        <v>500</v>
      </c>
      <c r="J3268" s="10" t="s">
        <v>17</v>
      </c>
      <c r="K3268" s="10"/>
      <c r="L3268" s="10" t="s">
        <v>18</v>
      </c>
      <c r="M3268" s="11">
        <v>1</v>
      </c>
      <c r="N3268" s="10">
        <v>1</v>
      </c>
      <c r="O3268" s="12" t="s">
        <v>10984</v>
      </c>
      <c r="P3268" s="11">
        <f ca="1">IFERROR(__xludf.DUMMYFUNCTION("COUNTA(SPLIT(Q3268,"" ""))"),178)</f>
        <v>178</v>
      </c>
      <c r="Q3268" s="11">
        <v>20</v>
      </c>
      <c r="R3268" s="11">
        <f ca="1">IFERROR(__xludf.DUMMYFUNCTION("COUNTA(SPLIT($Q3268,CHAR(10),FALSE))"),8)</f>
        <v>8</v>
      </c>
      <c r="S3268" s="2">
        <v>4.9334399999999999E-3</v>
      </c>
      <c r="T3268" s="2">
        <v>0.49599368700000002</v>
      </c>
      <c r="U3268" s="2">
        <v>94.6</v>
      </c>
      <c r="V3268" s="2">
        <v>2.37</v>
      </c>
      <c r="W3268" s="2">
        <v>1.39</v>
      </c>
      <c r="X3268" s="2">
        <v>5</v>
      </c>
      <c r="Y3268" s="2">
        <v>4.95</v>
      </c>
      <c r="Z3268" s="2">
        <v>1.242E-2</v>
      </c>
      <c r="AA3268" s="2">
        <v>5.7400000000000003E-3</v>
      </c>
      <c r="AB3268" s="2">
        <v>35.433134199999998</v>
      </c>
    </row>
    <row r="3269" spans="1:28" x14ac:dyDescent="0.2">
      <c r="A3269" s="17">
        <v>5608</v>
      </c>
      <c r="B3269" s="5" t="s">
        <v>10496</v>
      </c>
      <c r="C3269" s="5" t="s">
        <v>10985</v>
      </c>
      <c r="D3269" s="5" t="s">
        <v>10965</v>
      </c>
      <c r="E3269" s="5" t="s">
        <v>10986</v>
      </c>
      <c r="F3269" s="10">
        <v>1876</v>
      </c>
      <c r="G3269" s="10" t="s">
        <v>16</v>
      </c>
      <c r="H3269" s="10"/>
      <c r="I3269" s="10">
        <v>900</v>
      </c>
      <c r="J3269" s="10" t="s">
        <v>17</v>
      </c>
      <c r="K3269" s="10"/>
      <c r="L3269" s="10" t="s">
        <v>18</v>
      </c>
      <c r="M3269" s="11">
        <v>1</v>
      </c>
      <c r="N3269" s="10">
        <v>1</v>
      </c>
      <c r="O3269" s="12" t="s">
        <v>10987</v>
      </c>
      <c r="P3269" s="11">
        <f ca="1">IFERROR(__xludf.DUMMYFUNCTION("COUNTA(SPLIT(Q3269,"" ""))"),144)</f>
        <v>144</v>
      </c>
      <c r="Q3269" s="11">
        <v>10</v>
      </c>
      <c r="R3269" s="11">
        <f ca="1">IFERROR(__xludf.DUMMYFUNCTION("COUNTA(SPLIT($Q3269,CHAR(10),FALSE))"),2)</f>
        <v>2</v>
      </c>
      <c r="S3269" s="2">
        <v>-0.33465617399999997</v>
      </c>
      <c r="T3269" s="2">
        <v>0.44289847599999999</v>
      </c>
      <c r="U3269" s="2">
        <v>87.71</v>
      </c>
      <c r="V3269" s="2">
        <v>4.6500000000000004</v>
      </c>
      <c r="W3269" s="2">
        <v>5.41</v>
      </c>
      <c r="X3269" s="2">
        <v>6</v>
      </c>
      <c r="Y3269" s="2">
        <v>6.85</v>
      </c>
      <c r="Z3269" s="2">
        <v>-9.1E-4</v>
      </c>
      <c r="AA3269" s="2">
        <v>2.324E-2</v>
      </c>
      <c r="AB3269" s="2">
        <v>21.646649289999999</v>
      </c>
    </row>
    <row r="3270" spans="1:28" x14ac:dyDescent="0.2">
      <c r="A3270" s="17">
        <v>5609</v>
      </c>
      <c r="B3270" s="5" t="s">
        <v>10988</v>
      </c>
      <c r="C3270" s="5" t="s">
        <v>10989</v>
      </c>
      <c r="D3270" s="5" t="s">
        <v>10965</v>
      </c>
      <c r="E3270" s="5" t="s">
        <v>10990</v>
      </c>
      <c r="F3270" s="10">
        <v>1876</v>
      </c>
      <c r="G3270" s="10" t="s">
        <v>16</v>
      </c>
      <c r="H3270" s="10"/>
      <c r="I3270" s="10">
        <v>700</v>
      </c>
      <c r="J3270" s="10" t="s">
        <v>17</v>
      </c>
      <c r="K3270" s="10"/>
      <c r="L3270" s="10" t="s">
        <v>18</v>
      </c>
      <c r="M3270" s="11">
        <v>1</v>
      </c>
      <c r="N3270" s="10">
        <v>1</v>
      </c>
      <c r="O3270" s="12" t="s">
        <v>10991</v>
      </c>
      <c r="P3270" s="11">
        <f ca="1">IFERROR(__xludf.DUMMYFUNCTION("COUNTA(SPLIT(Q3270,"" ""))"),169)</f>
        <v>169</v>
      </c>
      <c r="Q3270" s="11">
        <v>13</v>
      </c>
      <c r="R3270" s="11">
        <f ca="1">IFERROR(__xludf.DUMMYFUNCTION("COUNTA(SPLIT($Q3270,CHAR(10),FALSE))"),4)</f>
        <v>4</v>
      </c>
      <c r="S3270" s="2">
        <v>0.522033521</v>
      </c>
      <c r="T3270" s="2">
        <v>0.54350885599999998</v>
      </c>
      <c r="U3270" s="2">
        <v>96.99</v>
      </c>
      <c r="V3270" s="2">
        <v>3.04</v>
      </c>
      <c r="W3270" s="2">
        <v>0.91</v>
      </c>
      <c r="X3270" s="2">
        <v>5</v>
      </c>
      <c r="Y3270" s="2">
        <v>1.39</v>
      </c>
      <c r="Z3270" s="2">
        <v>-9.8390000000000005E-2</v>
      </c>
      <c r="AA3270" s="2">
        <v>-9.5740000000000006E-2</v>
      </c>
      <c r="AB3270" s="2">
        <v>33.523390329999998</v>
      </c>
    </row>
    <row r="3271" spans="1:28" x14ac:dyDescent="0.2">
      <c r="A3271" s="17">
        <v>5610</v>
      </c>
      <c r="B3271" s="5" t="s">
        <v>8078</v>
      </c>
      <c r="C3271" s="5" t="s">
        <v>10992</v>
      </c>
      <c r="D3271" s="5" t="s">
        <v>2855</v>
      </c>
      <c r="E3271" s="5" t="s">
        <v>10993</v>
      </c>
      <c r="F3271" s="10">
        <v>1876</v>
      </c>
      <c r="G3271" s="10" t="s">
        <v>16</v>
      </c>
      <c r="H3271" s="10"/>
      <c r="I3271" s="10">
        <v>1100</v>
      </c>
      <c r="J3271" s="10" t="s">
        <v>17</v>
      </c>
      <c r="K3271" s="10"/>
      <c r="L3271" s="10" t="s">
        <v>18</v>
      </c>
      <c r="M3271" s="11">
        <v>1</v>
      </c>
      <c r="N3271" s="10">
        <v>1</v>
      </c>
      <c r="O3271" s="12" t="s">
        <v>10994</v>
      </c>
      <c r="P3271" s="11">
        <f ca="1">IFERROR(__xludf.DUMMYFUNCTION("COUNTA(SPLIT(Q3271,"" ""))"),190)</f>
        <v>190</v>
      </c>
      <c r="Q3271" s="11">
        <v>10</v>
      </c>
      <c r="R3271" s="11">
        <f ca="1">IFERROR(__xludf.DUMMYFUNCTION("COUNTA(SPLIT($Q3271,CHAR(10),FALSE))"),1)</f>
        <v>1</v>
      </c>
      <c r="S3271" s="2">
        <v>-0.82769293799999999</v>
      </c>
      <c r="T3271" s="2">
        <v>0.48919431200000002</v>
      </c>
      <c r="U3271" s="2">
        <v>71.34</v>
      </c>
      <c r="V3271" s="2">
        <v>8.0299999999999994</v>
      </c>
      <c r="W3271" s="2">
        <v>8.07</v>
      </c>
      <c r="X3271" s="2">
        <v>9</v>
      </c>
      <c r="Y3271" s="2">
        <v>7.24</v>
      </c>
      <c r="Z3271" s="2">
        <v>8.3690000000000001E-2</v>
      </c>
      <c r="AA3271" s="2">
        <v>6.3439999999999996E-2</v>
      </c>
      <c r="AB3271" s="2">
        <v>17.63062459</v>
      </c>
    </row>
    <row r="3272" spans="1:28" x14ac:dyDescent="0.2">
      <c r="A3272" s="17">
        <v>5613</v>
      </c>
      <c r="B3272" s="5" t="s">
        <v>685</v>
      </c>
      <c r="C3272" s="5" t="s">
        <v>10995</v>
      </c>
      <c r="D3272" s="5" t="s">
        <v>10996</v>
      </c>
      <c r="E3272" s="5" t="s">
        <v>10997</v>
      </c>
      <c r="F3272" s="10">
        <v>1875</v>
      </c>
      <c r="G3272" s="10" t="s">
        <v>16</v>
      </c>
      <c r="H3272" s="10"/>
      <c r="I3272" s="10">
        <v>900</v>
      </c>
      <c r="J3272" s="10" t="s">
        <v>877</v>
      </c>
      <c r="K3272" s="10"/>
      <c r="L3272" s="10" t="s">
        <v>18</v>
      </c>
      <c r="M3272" s="11">
        <v>1</v>
      </c>
      <c r="N3272" s="10">
        <v>1</v>
      </c>
      <c r="O3272" s="12" t="s">
        <v>10998</v>
      </c>
      <c r="P3272" s="11">
        <f ca="1">IFERROR(__xludf.DUMMYFUNCTION("COUNTA(SPLIT(Q3272,"" ""))"),145)</f>
        <v>145</v>
      </c>
      <c r="Q3272" s="11">
        <v>8</v>
      </c>
      <c r="R3272" s="11">
        <f ca="1">IFERROR(__xludf.DUMMYFUNCTION("COUNTA(SPLIT($Q3272,CHAR(10),FALSE))"),4)</f>
        <v>4</v>
      </c>
      <c r="S3272" s="2">
        <v>0.38114028599999999</v>
      </c>
      <c r="T3272" s="2">
        <v>0.50483244000000005</v>
      </c>
      <c r="U3272" s="2">
        <v>78.989999999999995</v>
      </c>
      <c r="V3272" s="2">
        <v>6.93</v>
      </c>
      <c r="W3272" s="2">
        <v>6.72</v>
      </c>
      <c r="X3272" s="2">
        <v>7</v>
      </c>
      <c r="Y3272" s="2">
        <v>6.45</v>
      </c>
      <c r="Z3272" s="2">
        <v>5.6320000000000002E-2</v>
      </c>
      <c r="AA3272" s="2">
        <v>8.0490000000000006E-2</v>
      </c>
      <c r="AB3272" s="2">
        <v>16.238846200000001</v>
      </c>
    </row>
    <row r="3273" spans="1:28" x14ac:dyDescent="0.2">
      <c r="A3273" s="17">
        <v>5614</v>
      </c>
      <c r="B3273" s="5" t="s">
        <v>685</v>
      </c>
      <c r="C3273" s="5" t="s">
        <v>10999</v>
      </c>
      <c r="D3273" s="5" t="s">
        <v>10996</v>
      </c>
      <c r="E3273" s="5" t="s">
        <v>11000</v>
      </c>
      <c r="F3273" s="10">
        <v>1875</v>
      </c>
      <c r="G3273" s="10" t="s">
        <v>16</v>
      </c>
      <c r="H3273" s="10"/>
      <c r="I3273" s="10">
        <v>700</v>
      </c>
      <c r="J3273" s="10" t="s">
        <v>51</v>
      </c>
      <c r="K3273" s="10"/>
      <c r="L3273" s="10" t="s">
        <v>18</v>
      </c>
      <c r="M3273" s="11">
        <v>1</v>
      </c>
      <c r="N3273" s="10">
        <v>1</v>
      </c>
      <c r="O3273" s="12" t="s">
        <v>11001</v>
      </c>
      <c r="P3273" s="11">
        <f ca="1">IFERROR(__xludf.DUMMYFUNCTION("COUNTA(SPLIT(Q3273,"" ""))"),177)</f>
        <v>177</v>
      </c>
      <c r="Q3273" s="11">
        <v>11</v>
      </c>
      <c r="R3273" s="11">
        <f ca="1">IFERROR(__xludf.DUMMYFUNCTION("COUNTA(SPLIT($Q3273,CHAR(10),FALSE))"),4)</f>
        <v>4</v>
      </c>
      <c r="S3273" s="2">
        <v>-0.34961862100000002</v>
      </c>
      <c r="T3273" s="2">
        <v>0.49251015199999998</v>
      </c>
      <c r="U3273" s="2">
        <v>85.47</v>
      </c>
      <c r="V3273" s="2">
        <v>5.47</v>
      </c>
      <c r="W3273" s="2">
        <v>5.61</v>
      </c>
      <c r="X3273" s="2">
        <v>7</v>
      </c>
      <c r="Y3273" s="2">
        <v>6.27</v>
      </c>
      <c r="Z3273" s="2">
        <v>0.13818</v>
      </c>
      <c r="AA3273" s="2">
        <v>0.13433</v>
      </c>
      <c r="AB3273" s="2">
        <v>18.785103880000001</v>
      </c>
    </row>
    <row r="3274" spans="1:28" x14ac:dyDescent="0.2">
      <c r="A3274" s="17">
        <v>5615</v>
      </c>
      <c r="B3274" s="5" t="s">
        <v>685</v>
      </c>
      <c r="C3274" s="5" t="s">
        <v>11002</v>
      </c>
      <c r="D3274" s="5" t="s">
        <v>10996</v>
      </c>
      <c r="E3274" s="5" t="s">
        <v>11003</v>
      </c>
      <c r="F3274" s="10">
        <v>1875</v>
      </c>
      <c r="G3274" s="10" t="s">
        <v>16</v>
      </c>
      <c r="H3274" s="10"/>
      <c r="I3274" s="10">
        <v>900</v>
      </c>
      <c r="J3274" s="10" t="s">
        <v>17</v>
      </c>
      <c r="K3274" s="10"/>
      <c r="L3274" s="10" t="s">
        <v>18</v>
      </c>
      <c r="M3274" s="11">
        <v>1</v>
      </c>
      <c r="N3274" s="10">
        <v>1</v>
      </c>
      <c r="O3274" s="12" t="s">
        <v>11004</v>
      </c>
      <c r="P3274" s="11">
        <f ca="1">IFERROR(__xludf.DUMMYFUNCTION("COUNTA(SPLIT(Q3274,"" ""))"),174)</f>
        <v>174</v>
      </c>
      <c r="Q3274" s="11">
        <v>9</v>
      </c>
      <c r="R3274" s="11">
        <f ca="1">IFERROR(__xludf.DUMMYFUNCTION("COUNTA(SPLIT($Q3274,CHAR(10),FALSE))"),4)</f>
        <v>4</v>
      </c>
      <c r="S3274" s="2">
        <v>-0.35889912699999998</v>
      </c>
      <c r="T3274" s="2">
        <v>0.48594774899999998</v>
      </c>
      <c r="U3274" s="2">
        <v>84.58</v>
      </c>
      <c r="V3274" s="2">
        <v>6.38</v>
      </c>
      <c r="W3274" s="2">
        <v>6.7</v>
      </c>
      <c r="X3274" s="2">
        <v>7</v>
      </c>
      <c r="Y3274" s="2">
        <v>5.86</v>
      </c>
      <c r="Z3274" s="2">
        <v>-3.0329999999999999E-2</v>
      </c>
      <c r="AA3274" s="2">
        <v>-3.4590000000000003E-2</v>
      </c>
      <c r="AB3274" s="2">
        <v>21.012134360000001</v>
      </c>
    </row>
    <row r="3275" spans="1:28" x14ac:dyDescent="0.2">
      <c r="A3275" s="17">
        <v>5616</v>
      </c>
      <c r="B3275" s="5" t="s">
        <v>685</v>
      </c>
      <c r="C3275" s="5" t="s">
        <v>11005</v>
      </c>
      <c r="D3275" s="5" t="s">
        <v>11006</v>
      </c>
      <c r="E3275" s="5" t="s">
        <v>11007</v>
      </c>
      <c r="F3275" s="10">
        <v>1875</v>
      </c>
      <c r="G3275" s="10" t="s">
        <v>16</v>
      </c>
      <c r="H3275" s="10"/>
      <c r="I3275" s="10">
        <v>1100</v>
      </c>
      <c r="J3275" s="10" t="s">
        <v>17</v>
      </c>
      <c r="K3275" s="10"/>
      <c r="L3275" s="10" t="s">
        <v>18</v>
      </c>
      <c r="M3275" s="11">
        <v>1</v>
      </c>
      <c r="N3275" s="10">
        <v>1</v>
      </c>
      <c r="O3275" s="12" t="s">
        <v>11008</v>
      </c>
      <c r="P3275" s="11">
        <f ca="1">IFERROR(__xludf.DUMMYFUNCTION("COUNTA(SPLIT(Q3275,"" ""))"),170)</f>
        <v>170</v>
      </c>
      <c r="Q3275" s="11">
        <v>6</v>
      </c>
      <c r="R3275" s="11">
        <f ca="1">IFERROR(__xludf.DUMMYFUNCTION("COUNTA(SPLIT($Q3275,CHAR(10),FALSE))"),4)</f>
        <v>4</v>
      </c>
      <c r="S3275" s="2">
        <v>-0.81667183799999998</v>
      </c>
      <c r="T3275" s="2">
        <v>0.44430407</v>
      </c>
      <c r="U3275" s="2">
        <v>73.41</v>
      </c>
      <c r="V3275" s="2">
        <v>10.18</v>
      </c>
      <c r="W3275" s="2">
        <v>11.07</v>
      </c>
      <c r="X3275" s="2">
        <v>7</v>
      </c>
      <c r="Y3275" s="2">
        <v>6.25</v>
      </c>
      <c r="Z3275" s="2">
        <v>7.5929999999999997E-2</v>
      </c>
      <c r="AA3275" s="2">
        <v>8.4959999999999994E-2</v>
      </c>
      <c r="AB3275" s="2">
        <v>23.796199000000001</v>
      </c>
    </row>
    <row r="3276" spans="1:28" x14ac:dyDescent="0.2">
      <c r="A3276" s="17">
        <v>5617</v>
      </c>
      <c r="B3276" s="5" t="s">
        <v>685</v>
      </c>
      <c r="C3276" s="5" t="s">
        <v>11009</v>
      </c>
      <c r="D3276" s="5" t="s">
        <v>11010</v>
      </c>
      <c r="E3276" s="5" t="s">
        <v>11011</v>
      </c>
      <c r="F3276" s="10">
        <v>1875</v>
      </c>
      <c r="G3276" s="10" t="s">
        <v>16</v>
      </c>
      <c r="H3276" s="10"/>
      <c r="I3276" s="10">
        <v>700</v>
      </c>
      <c r="J3276" s="10" t="s">
        <v>17</v>
      </c>
      <c r="K3276" s="10"/>
      <c r="L3276" s="10" t="s">
        <v>18</v>
      </c>
      <c r="M3276" s="11">
        <v>1</v>
      </c>
      <c r="N3276" s="10">
        <v>1</v>
      </c>
      <c r="O3276" s="12" t="s">
        <v>11012</v>
      </c>
      <c r="P3276" s="11">
        <f ca="1">IFERROR(__xludf.DUMMYFUNCTION("COUNTA(SPLIT(Q3276,"" ""))"),140)</f>
        <v>140</v>
      </c>
      <c r="Q3276" s="11">
        <v>9</v>
      </c>
      <c r="R3276" s="11">
        <f ca="1">IFERROR(__xludf.DUMMYFUNCTION("COUNTA(SPLIT($Q3276,CHAR(10),FALSE))"),4)</f>
        <v>4</v>
      </c>
      <c r="S3276" s="2">
        <v>1.8799552000000001E-2</v>
      </c>
      <c r="T3276" s="2">
        <v>0.47603565399999997</v>
      </c>
      <c r="U3276" s="2">
        <v>75.45</v>
      </c>
      <c r="V3276" s="2">
        <v>7.33</v>
      </c>
      <c r="W3276" s="2">
        <v>7.61</v>
      </c>
      <c r="X3276" s="2">
        <v>8</v>
      </c>
      <c r="Y3276" s="2">
        <v>6.26</v>
      </c>
      <c r="Z3276" s="2">
        <v>3.7929999999999998E-2</v>
      </c>
      <c r="AA3276" s="2">
        <v>6.8930000000000005E-2</v>
      </c>
      <c r="AB3276" s="2">
        <v>14.79956917</v>
      </c>
    </row>
    <row r="3277" spans="1:28" x14ac:dyDescent="0.2">
      <c r="A3277" s="17">
        <v>5618</v>
      </c>
      <c r="B3277" s="5" t="s">
        <v>10369</v>
      </c>
      <c r="C3277" s="5" t="s">
        <v>11013</v>
      </c>
      <c r="D3277" s="5" t="s">
        <v>11010</v>
      </c>
      <c r="E3277" s="5" t="s">
        <v>11014</v>
      </c>
      <c r="F3277" s="10">
        <v>1875</v>
      </c>
      <c r="G3277" s="10" t="s">
        <v>16</v>
      </c>
      <c r="H3277" s="10"/>
      <c r="I3277" s="10">
        <v>500</v>
      </c>
      <c r="J3277" s="10" t="s">
        <v>51</v>
      </c>
      <c r="K3277" s="10"/>
      <c r="L3277" s="10" t="s">
        <v>18</v>
      </c>
      <c r="M3277" s="11">
        <v>1</v>
      </c>
      <c r="N3277" s="10">
        <v>1</v>
      </c>
      <c r="O3277" s="12" t="s">
        <v>11015</v>
      </c>
      <c r="P3277" s="11">
        <f ca="1">IFERROR(__xludf.DUMMYFUNCTION("COUNTA(SPLIT(Q3277,"" ""))"),173)</f>
        <v>173</v>
      </c>
      <c r="Q3277" s="11">
        <v>16</v>
      </c>
      <c r="R3277" s="11">
        <f ca="1">IFERROR(__xludf.DUMMYFUNCTION("COUNTA(SPLIT($Q3277,CHAR(10),FALSE))"),1)</f>
        <v>1</v>
      </c>
      <c r="S3277" s="2">
        <v>-0.97695828699999998</v>
      </c>
      <c r="T3277" s="2">
        <v>0.48303282600000003</v>
      </c>
      <c r="U3277" s="2">
        <v>92.92</v>
      </c>
      <c r="V3277" s="2">
        <v>3.16</v>
      </c>
      <c r="W3277" s="2">
        <v>2.99</v>
      </c>
      <c r="X3277" s="2">
        <v>6</v>
      </c>
      <c r="Y3277" s="2">
        <v>6.49</v>
      </c>
      <c r="Z3277" s="2">
        <v>0.14692</v>
      </c>
      <c r="AA3277" s="2">
        <v>0.14437</v>
      </c>
      <c r="AB3277" s="2">
        <v>22.304465910000001</v>
      </c>
    </row>
    <row r="3278" spans="1:28" x14ac:dyDescent="0.2">
      <c r="A3278" s="17">
        <v>5619</v>
      </c>
      <c r="B3278" s="5" t="s">
        <v>11016</v>
      </c>
      <c r="C3278" s="5" t="s">
        <v>11017</v>
      </c>
      <c r="D3278" s="5" t="s">
        <v>11006</v>
      </c>
      <c r="E3278" s="5" t="s">
        <v>11018</v>
      </c>
      <c r="F3278" s="10">
        <v>1875</v>
      </c>
      <c r="G3278" s="10" t="s">
        <v>16</v>
      </c>
      <c r="H3278" s="10"/>
      <c r="I3278" s="10">
        <v>500</v>
      </c>
      <c r="J3278" s="10" t="s">
        <v>17</v>
      </c>
      <c r="K3278" s="10"/>
      <c r="L3278" s="10" t="s">
        <v>18</v>
      </c>
      <c r="M3278" s="11">
        <v>1</v>
      </c>
      <c r="N3278" s="10">
        <v>1</v>
      </c>
      <c r="O3278" s="12" t="s">
        <v>11019</v>
      </c>
      <c r="P3278" s="11">
        <f ca="1">IFERROR(__xludf.DUMMYFUNCTION("COUNTA(SPLIT(Q3278,"" ""))"),168)</f>
        <v>168</v>
      </c>
      <c r="Q3278" s="11">
        <v>12</v>
      </c>
      <c r="R3278" s="11">
        <f ca="1">IFERROR(__xludf.DUMMYFUNCTION("COUNTA(SPLIT($Q3278,CHAR(10),FALSE))"),3)</f>
        <v>3</v>
      </c>
      <c r="S3278" s="2">
        <v>2.9162243000000001E-2</v>
      </c>
      <c r="T3278" s="2">
        <v>0.48133838299999998</v>
      </c>
      <c r="U3278" s="2">
        <v>97.09</v>
      </c>
      <c r="V3278" s="2">
        <v>3.56</v>
      </c>
      <c r="W3278" s="2">
        <v>3.65</v>
      </c>
      <c r="X3278" s="2">
        <v>0</v>
      </c>
      <c r="Y3278" s="2">
        <v>1.42</v>
      </c>
      <c r="Z3278" s="2">
        <v>8.1070000000000003E-2</v>
      </c>
      <c r="AA3278" s="2">
        <v>7.8909999999999994E-2</v>
      </c>
      <c r="AB3278" s="2">
        <v>19.864282800000002</v>
      </c>
    </row>
    <row r="3279" spans="1:28" x14ac:dyDescent="0.2">
      <c r="A3279" s="17">
        <v>5620</v>
      </c>
      <c r="B3279" s="5" t="s">
        <v>10383</v>
      </c>
      <c r="C3279" s="5" t="s">
        <v>11020</v>
      </c>
      <c r="D3279" s="5" t="s">
        <v>11021</v>
      </c>
      <c r="E3279" s="5" t="s">
        <v>11022</v>
      </c>
      <c r="F3279" s="10">
        <v>1875</v>
      </c>
      <c r="G3279" s="10" t="s">
        <v>16</v>
      </c>
      <c r="H3279" s="10"/>
      <c r="I3279" s="10">
        <v>700</v>
      </c>
      <c r="J3279" s="10" t="s">
        <v>17</v>
      </c>
      <c r="K3279" s="10"/>
      <c r="L3279" s="10" t="s">
        <v>18</v>
      </c>
      <c r="M3279" s="11">
        <v>1</v>
      </c>
      <c r="N3279" s="10">
        <v>1</v>
      </c>
      <c r="O3279" s="12" t="s">
        <v>11023</v>
      </c>
      <c r="P3279" s="11">
        <f ca="1">IFERROR(__xludf.DUMMYFUNCTION("COUNTA(SPLIT(Q3279,"" ""))"),193)</f>
        <v>193</v>
      </c>
      <c r="Q3279" s="11">
        <v>10</v>
      </c>
      <c r="R3279" s="11">
        <f ca="1">IFERROR(__xludf.DUMMYFUNCTION("COUNTA(SPLIT($Q3279,CHAR(10),FALSE))"),4)</f>
        <v>4</v>
      </c>
      <c r="S3279" s="2">
        <v>-3.2605239999999999E-3</v>
      </c>
      <c r="T3279" s="2">
        <v>0.497929079</v>
      </c>
      <c r="U3279" s="2">
        <v>73.13</v>
      </c>
      <c r="V3279" s="2">
        <v>8</v>
      </c>
      <c r="W3279" s="2">
        <v>7.52</v>
      </c>
      <c r="X3279" s="2">
        <v>9</v>
      </c>
      <c r="Y3279" s="2">
        <v>6.69</v>
      </c>
      <c r="Z3279" s="2">
        <v>0.10847</v>
      </c>
      <c r="AA3279" s="2">
        <v>0.10375</v>
      </c>
      <c r="AB3279" s="2">
        <v>17.443995449999999</v>
      </c>
    </row>
    <row r="3280" spans="1:28" x14ac:dyDescent="0.2">
      <c r="A3280" s="17">
        <v>5621</v>
      </c>
      <c r="B3280" s="5" t="s">
        <v>11024</v>
      </c>
      <c r="C3280" s="5" t="s">
        <v>11025</v>
      </c>
      <c r="D3280" s="5" t="s">
        <v>11010</v>
      </c>
      <c r="E3280" s="5" t="s">
        <v>11026</v>
      </c>
      <c r="F3280" s="10">
        <v>1875</v>
      </c>
      <c r="G3280" s="10" t="s">
        <v>16</v>
      </c>
      <c r="H3280" s="10"/>
      <c r="I3280" s="10">
        <v>900</v>
      </c>
      <c r="J3280" s="10" t="s">
        <v>877</v>
      </c>
      <c r="K3280" s="10"/>
      <c r="L3280" s="10" t="s">
        <v>18</v>
      </c>
      <c r="M3280" s="11">
        <v>1</v>
      </c>
      <c r="N3280" s="10">
        <v>1</v>
      </c>
      <c r="O3280" s="12" t="s">
        <v>11027</v>
      </c>
      <c r="P3280" s="11">
        <f ca="1">IFERROR(__xludf.DUMMYFUNCTION("COUNTA(SPLIT(Q3280,"" ""))"),149)</f>
        <v>149</v>
      </c>
      <c r="Q3280" s="11">
        <v>8</v>
      </c>
      <c r="R3280" s="11">
        <f ca="1">IFERROR(__xludf.DUMMYFUNCTION("COUNTA(SPLIT($Q3280,CHAR(10),FALSE))"),4)</f>
        <v>4</v>
      </c>
      <c r="S3280" s="2">
        <v>-0.72620997799999998</v>
      </c>
      <c r="T3280" s="2">
        <v>0.46516662199999997</v>
      </c>
      <c r="U3280" s="2">
        <v>74.19</v>
      </c>
      <c r="V3280" s="2">
        <v>7.72</v>
      </c>
      <c r="W3280" s="2">
        <v>8.3699999999999992</v>
      </c>
      <c r="X3280" s="2">
        <v>7</v>
      </c>
      <c r="Y3280" s="2">
        <v>6.43</v>
      </c>
      <c r="Z3280" s="2">
        <v>9.4079999999999997E-2</v>
      </c>
      <c r="AA3280" s="2">
        <v>0.11948</v>
      </c>
      <c r="AB3280" s="2">
        <v>11.13565152</v>
      </c>
    </row>
    <row r="3281" spans="1:28" x14ac:dyDescent="0.2">
      <c r="A3281" s="17">
        <v>5622</v>
      </c>
      <c r="B3281" s="5" t="s">
        <v>11024</v>
      </c>
      <c r="C3281" s="5" t="s">
        <v>11028</v>
      </c>
      <c r="D3281" s="5" t="s">
        <v>11029</v>
      </c>
      <c r="E3281" s="5" t="s">
        <v>11030</v>
      </c>
      <c r="F3281" s="10">
        <v>1875</v>
      </c>
      <c r="G3281" s="10" t="s">
        <v>16</v>
      </c>
      <c r="H3281" s="10"/>
      <c r="I3281" s="10">
        <v>900</v>
      </c>
      <c r="J3281" s="10" t="s">
        <v>17</v>
      </c>
      <c r="K3281" s="10"/>
      <c r="L3281" s="10" t="s">
        <v>18</v>
      </c>
      <c r="M3281" s="11">
        <v>1</v>
      </c>
      <c r="N3281" s="10">
        <v>1</v>
      </c>
      <c r="O3281" s="12" t="s">
        <v>11031</v>
      </c>
      <c r="P3281" s="11">
        <f ca="1">IFERROR(__xludf.DUMMYFUNCTION("COUNTA(SPLIT(Q3281,"" ""))"),189)</f>
        <v>189</v>
      </c>
      <c r="Q3281" s="11">
        <v>7</v>
      </c>
      <c r="R3281" s="11">
        <f ca="1">IFERROR(__xludf.DUMMYFUNCTION("COUNTA(SPLIT($Q3281,CHAR(10),FALSE))"),4)</f>
        <v>4</v>
      </c>
      <c r="S3281" s="2">
        <v>-0.48594241300000002</v>
      </c>
      <c r="T3281" s="2">
        <v>0.466631876</v>
      </c>
      <c r="U3281" s="2">
        <v>74.09</v>
      </c>
      <c r="V3281" s="2">
        <v>9.7799999999999994</v>
      </c>
      <c r="W3281" s="2">
        <v>10.33</v>
      </c>
      <c r="X3281" s="2">
        <v>8</v>
      </c>
      <c r="Y3281" s="2">
        <v>7.13</v>
      </c>
      <c r="Z3281" s="2">
        <v>5.2019999999999997E-2</v>
      </c>
      <c r="AA3281" s="2">
        <v>5.3289999999999997E-2</v>
      </c>
      <c r="AB3281" s="2">
        <v>21.1517041</v>
      </c>
    </row>
    <row r="3282" spans="1:28" x14ac:dyDescent="0.2">
      <c r="A3282" s="17">
        <v>5623</v>
      </c>
      <c r="B3282" s="5" t="s">
        <v>10647</v>
      </c>
      <c r="C3282" s="5" t="s">
        <v>11032</v>
      </c>
      <c r="D3282" s="5" t="s">
        <v>11010</v>
      </c>
      <c r="E3282" s="5" t="s">
        <v>11033</v>
      </c>
      <c r="F3282" s="10">
        <v>1875</v>
      </c>
      <c r="G3282" s="10" t="s">
        <v>16</v>
      </c>
      <c r="H3282" s="10"/>
      <c r="I3282" s="10">
        <v>900</v>
      </c>
      <c r="J3282" s="10" t="s">
        <v>17</v>
      </c>
      <c r="K3282" s="10"/>
      <c r="L3282" s="10" t="s">
        <v>18</v>
      </c>
      <c r="M3282" s="11">
        <v>1</v>
      </c>
      <c r="N3282" s="10">
        <v>1</v>
      </c>
      <c r="O3282" s="12" t="s">
        <v>11034</v>
      </c>
      <c r="P3282" s="11">
        <f ca="1">IFERROR(__xludf.DUMMYFUNCTION("COUNTA(SPLIT(Q3282,"" ""))"),150)</f>
        <v>150</v>
      </c>
      <c r="Q3282" s="11">
        <v>6</v>
      </c>
      <c r="R3282" s="11">
        <f ca="1">IFERROR(__xludf.DUMMYFUNCTION("COUNTA(SPLIT($Q3282,CHAR(10),FALSE))"),3)</f>
        <v>3</v>
      </c>
      <c r="S3282" s="2">
        <v>-0.183006638</v>
      </c>
      <c r="T3282" s="2">
        <v>0.49298201800000002</v>
      </c>
      <c r="U3282" s="2">
        <v>72.58</v>
      </c>
      <c r="V3282" s="2">
        <v>9.4700000000000006</v>
      </c>
      <c r="W3282" s="2">
        <v>9.76</v>
      </c>
      <c r="X3282" s="2">
        <v>7</v>
      </c>
      <c r="Y3282" s="2">
        <v>6.76</v>
      </c>
      <c r="Z3282" s="2">
        <v>0.11169</v>
      </c>
      <c r="AA3282" s="2">
        <v>0.13109999999999999</v>
      </c>
      <c r="AB3282" s="2">
        <v>20.691778429999999</v>
      </c>
    </row>
    <row r="3283" spans="1:28" x14ac:dyDescent="0.2">
      <c r="A3283" s="17">
        <v>5624</v>
      </c>
      <c r="B3283" s="5" t="s">
        <v>11035</v>
      </c>
      <c r="C3283" s="5" t="s">
        <v>11036</v>
      </c>
      <c r="D3283" s="5" t="s">
        <v>11010</v>
      </c>
      <c r="E3283" s="5" t="s">
        <v>11037</v>
      </c>
      <c r="F3283" s="10">
        <v>1875</v>
      </c>
      <c r="G3283" s="10" t="s">
        <v>16</v>
      </c>
      <c r="H3283" s="10"/>
      <c r="I3283" s="10">
        <v>700</v>
      </c>
      <c r="J3283" s="10" t="s">
        <v>17</v>
      </c>
      <c r="K3283" s="10"/>
      <c r="L3283" s="10" t="s">
        <v>18</v>
      </c>
      <c r="M3283" s="11">
        <v>1</v>
      </c>
      <c r="N3283" s="10">
        <v>1</v>
      </c>
      <c r="O3283" s="12" t="s">
        <v>11038</v>
      </c>
      <c r="P3283" s="11">
        <f ca="1">IFERROR(__xludf.DUMMYFUNCTION("COUNTA(SPLIT(Q3283,"" ""))"),167)</f>
        <v>167</v>
      </c>
      <c r="Q3283" s="11">
        <v>11</v>
      </c>
      <c r="R3283" s="11">
        <f ca="1">IFERROR(__xludf.DUMMYFUNCTION("COUNTA(SPLIT($Q3283,CHAR(10),FALSE))"),3)</f>
        <v>3</v>
      </c>
      <c r="S3283" s="2">
        <v>1.0082828909999999</v>
      </c>
      <c r="T3283" s="2">
        <v>0.55293014399999996</v>
      </c>
      <c r="U3283" s="2">
        <v>93.42</v>
      </c>
      <c r="V3283" s="2">
        <v>3.73</v>
      </c>
      <c r="W3283" s="2">
        <v>3.4</v>
      </c>
      <c r="X3283" s="2">
        <v>5</v>
      </c>
      <c r="Y3283" s="2">
        <v>5.27</v>
      </c>
      <c r="Z3283" s="2">
        <v>-3.2149999999999998E-2</v>
      </c>
      <c r="AA3283" s="2">
        <v>-2.1309999999999999E-2</v>
      </c>
      <c r="AB3283" s="2">
        <v>24.973538919999999</v>
      </c>
    </row>
    <row r="3284" spans="1:28" x14ac:dyDescent="0.2">
      <c r="A3284" s="17">
        <v>5625</v>
      </c>
      <c r="B3284" s="5" t="s">
        <v>10668</v>
      </c>
      <c r="C3284" s="5" t="s">
        <v>11039</v>
      </c>
      <c r="D3284" s="5" t="s">
        <v>11029</v>
      </c>
      <c r="E3284" s="5" t="s">
        <v>11040</v>
      </c>
      <c r="F3284" s="10">
        <v>1875</v>
      </c>
      <c r="G3284" s="10" t="s">
        <v>16</v>
      </c>
      <c r="H3284" s="10"/>
      <c r="I3284" s="10">
        <v>700</v>
      </c>
      <c r="J3284" s="10" t="s">
        <v>17</v>
      </c>
      <c r="K3284" s="10"/>
      <c r="L3284" s="10" t="s">
        <v>18</v>
      </c>
      <c r="M3284" s="11">
        <v>1</v>
      </c>
      <c r="N3284" s="10">
        <v>1</v>
      </c>
      <c r="O3284" s="12" t="s">
        <v>11041</v>
      </c>
      <c r="P3284" s="11">
        <f ca="1">IFERROR(__xludf.DUMMYFUNCTION("COUNTA(SPLIT(Q3284,"" ""))"),185)</f>
        <v>185</v>
      </c>
      <c r="Q3284" s="11">
        <v>9</v>
      </c>
      <c r="R3284" s="11">
        <f ca="1">IFERROR(__xludf.DUMMYFUNCTION("COUNTA(SPLIT($Q3284,CHAR(10),FALSE))"),4)</f>
        <v>4</v>
      </c>
      <c r="S3284" s="2">
        <v>0.16358836900000001</v>
      </c>
      <c r="T3284" s="2">
        <v>0.46312859200000001</v>
      </c>
      <c r="U3284" s="2">
        <v>84.69</v>
      </c>
      <c r="V3284" s="2">
        <v>6.17</v>
      </c>
      <c r="W3284" s="2">
        <v>6.16</v>
      </c>
      <c r="X3284" s="2">
        <v>6</v>
      </c>
      <c r="Y3284" s="2">
        <v>5.83</v>
      </c>
      <c r="Z3284" s="2">
        <v>-4.8039999999999999E-2</v>
      </c>
      <c r="AA3284" s="2">
        <v>-5.4269999999999999E-2</v>
      </c>
      <c r="AB3284" s="2">
        <v>20.29243468</v>
      </c>
    </row>
    <row r="3285" spans="1:28" x14ac:dyDescent="0.2">
      <c r="A3285" s="17">
        <v>5626</v>
      </c>
      <c r="B3285" s="5" t="s">
        <v>11042</v>
      </c>
      <c r="C3285" s="5" t="s">
        <v>11043</v>
      </c>
      <c r="D3285" s="5" t="s">
        <v>11010</v>
      </c>
      <c r="E3285" s="5" t="s">
        <v>11044</v>
      </c>
      <c r="F3285" s="10">
        <v>1875</v>
      </c>
      <c r="G3285" s="10" t="s">
        <v>16</v>
      </c>
      <c r="H3285" s="10"/>
      <c r="I3285" s="10">
        <v>500</v>
      </c>
      <c r="J3285" s="10" t="s">
        <v>17</v>
      </c>
      <c r="K3285" s="10"/>
      <c r="L3285" s="10" t="s">
        <v>18</v>
      </c>
      <c r="M3285" s="11">
        <v>1</v>
      </c>
      <c r="N3285" s="10">
        <v>1</v>
      </c>
      <c r="O3285" s="12" t="s">
        <v>11045</v>
      </c>
      <c r="P3285" s="11">
        <f ca="1">IFERROR(__xludf.DUMMYFUNCTION("COUNTA(SPLIT(Q3285,"" ""))"),157)</f>
        <v>157</v>
      </c>
      <c r="Q3285" s="11">
        <v>16</v>
      </c>
      <c r="R3285" s="11">
        <f ca="1">IFERROR(__xludf.DUMMYFUNCTION("COUNTA(SPLIT($Q3285,CHAR(10),FALSE))"),3)</f>
        <v>3</v>
      </c>
      <c r="S3285" s="2">
        <v>-0.30107373799999998</v>
      </c>
      <c r="T3285" s="2">
        <v>0.475947022</v>
      </c>
      <c r="U3285" s="2">
        <v>88.9</v>
      </c>
      <c r="V3285" s="2">
        <v>3.36</v>
      </c>
      <c r="W3285" s="2">
        <v>2.5</v>
      </c>
      <c r="X3285" s="2">
        <v>6</v>
      </c>
      <c r="Y3285" s="2">
        <v>6</v>
      </c>
      <c r="Z3285" s="2">
        <v>6.6820000000000004E-2</v>
      </c>
      <c r="AA3285" s="2">
        <v>8.5360000000000005E-2</v>
      </c>
      <c r="AB3285" s="2">
        <v>19.145567239999998</v>
      </c>
    </row>
    <row r="3286" spans="1:28" x14ac:dyDescent="0.2">
      <c r="A3286" s="17">
        <v>5627</v>
      </c>
      <c r="B3286" s="5" t="s">
        <v>11046</v>
      </c>
      <c r="C3286" s="5" t="s">
        <v>11047</v>
      </c>
      <c r="D3286" s="5" t="s">
        <v>11021</v>
      </c>
      <c r="E3286" s="5" t="s">
        <v>11048</v>
      </c>
      <c r="F3286" s="10">
        <v>1875</v>
      </c>
      <c r="G3286" s="10" t="s">
        <v>16</v>
      </c>
      <c r="H3286" s="10"/>
      <c r="I3286" s="10">
        <v>900</v>
      </c>
      <c r="J3286" s="10" t="s">
        <v>17</v>
      </c>
      <c r="K3286" s="10"/>
      <c r="L3286" s="10" t="s">
        <v>18</v>
      </c>
      <c r="M3286" s="11">
        <v>1</v>
      </c>
      <c r="N3286" s="10">
        <v>1</v>
      </c>
      <c r="O3286" s="12" t="s">
        <v>11049</v>
      </c>
      <c r="P3286" s="11">
        <f ca="1">IFERROR(__xludf.DUMMYFUNCTION("COUNTA(SPLIT(Q3286,"" ""))"),153)</f>
        <v>153</v>
      </c>
      <c r="Q3286" s="11">
        <v>8</v>
      </c>
      <c r="R3286" s="11">
        <f ca="1">IFERROR(__xludf.DUMMYFUNCTION("COUNTA(SPLIT($Q3286,CHAR(10),FALSE))"),3)</f>
        <v>3</v>
      </c>
      <c r="S3286" s="2">
        <v>-9.6164720999999995E-2</v>
      </c>
      <c r="T3286" s="2">
        <v>0.51896561399999996</v>
      </c>
      <c r="U3286" s="2">
        <v>85.07</v>
      </c>
      <c r="V3286" s="2">
        <v>6.27</v>
      </c>
      <c r="W3286" s="2">
        <v>6.59</v>
      </c>
      <c r="X3286" s="2">
        <v>7</v>
      </c>
      <c r="Y3286" s="2">
        <v>5.92</v>
      </c>
      <c r="Z3286" s="2">
        <v>2.1000000000000001E-2</v>
      </c>
      <c r="AA3286" s="2">
        <v>4.3459999999999999E-2</v>
      </c>
      <c r="AB3286" s="2">
        <v>18.351202929999999</v>
      </c>
    </row>
    <row r="3287" spans="1:28" x14ac:dyDescent="0.2">
      <c r="A3287" s="17">
        <v>5628</v>
      </c>
      <c r="B3287" s="5" t="s">
        <v>11050</v>
      </c>
      <c r="C3287" s="5" t="s">
        <v>11051</v>
      </c>
      <c r="D3287" s="5" t="s">
        <v>11010</v>
      </c>
      <c r="E3287" s="5" t="s">
        <v>11052</v>
      </c>
      <c r="F3287" s="10">
        <v>1875</v>
      </c>
      <c r="G3287" s="10" t="s">
        <v>16</v>
      </c>
      <c r="H3287" s="10"/>
      <c r="I3287" s="10">
        <v>500</v>
      </c>
      <c r="J3287" s="10" t="s">
        <v>17</v>
      </c>
      <c r="K3287" s="10"/>
      <c r="L3287" s="10" t="s">
        <v>18</v>
      </c>
      <c r="M3287" s="11">
        <v>1</v>
      </c>
      <c r="N3287" s="10">
        <v>1</v>
      </c>
      <c r="O3287" s="12" t="s">
        <v>11053</v>
      </c>
      <c r="P3287" s="11">
        <f ca="1">IFERROR(__xludf.DUMMYFUNCTION("COUNTA(SPLIT(Q3287,"" ""))"),142)</f>
        <v>142</v>
      </c>
      <c r="Q3287" s="11">
        <v>10</v>
      </c>
      <c r="R3287" s="11">
        <f ca="1">IFERROR(__xludf.DUMMYFUNCTION("COUNTA(SPLIT($Q3287,CHAR(10),FALSE))"),2)</f>
        <v>2</v>
      </c>
      <c r="S3287" s="2">
        <v>1.0628044999999999E-2</v>
      </c>
      <c r="T3287" s="2">
        <v>0.49807266</v>
      </c>
      <c r="U3287" s="2">
        <v>94.25</v>
      </c>
      <c r="V3287" s="2">
        <v>3.34</v>
      </c>
      <c r="W3287" s="2">
        <v>1.69</v>
      </c>
      <c r="X3287" s="2">
        <v>5</v>
      </c>
      <c r="Y3287" s="2">
        <v>1.0900000000000001</v>
      </c>
      <c r="Z3287" s="2">
        <v>-7.4819999999999998E-2</v>
      </c>
      <c r="AA3287" s="2">
        <v>-2.588E-2</v>
      </c>
      <c r="AB3287" s="2">
        <v>28.511017819999999</v>
      </c>
    </row>
    <row r="3288" spans="1:28" x14ac:dyDescent="0.2">
      <c r="A3288" s="17">
        <v>5629</v>
      </c>
      <c r="B3288" s="5" t="s">
        <v>11054</v>
      </c>
      <c r="C3288" s="5" t="s">
        <v>11055</v>
      </c>
      <c r="D3288" s="5" t="s">
        <v>11021</v>
      </c>
      <c r="E3288" s="5" t="s">
        <v>11056</v>
      </c>
      <c r="F3288" s="10">
        <v>1875</v>
      </c>
      <c r="G3288" s="10" t="s">
        <v>16</v>
      </c>
      <c r="H3288" s="10"/>
      <c r="I3288" s="10">
        <v>700</v>
      </c>
      <c r="J3288" s="10" t="s">
        <v>17</v>
      </c>
      <c r="K3288" s="10"/>
      <c r="L3288" s="10" t="s">
        <v>18</v>
      </c>
      <c r="M3288" s="11">
        <v>1</v>
      </c>
      <c r="N3288" s="10">
        <v>1</v>
      </c>
      <c r="O3288" s="12" t="s">
        <v>11057</v>
      </c>
      <c r="P3288" s="11">
        <f ca="1">IFERROR(__xludf.DUMMYFUNCTION("COUNTA(SPLIT(Q3288,"" ""))"),186)</f>
        <v>186</v>
      </c>
      <c r="Q3288" s="11">
        <v>8</v>
      </c>
      <c r="R3288" s="11">
        <f ca="1">IFERROR(__xludf.DUMMYFUNCTION("COUNTA(SPLIT($Q3288,CHAR(10),FALSE))"),4)</f>
        <v>4</v>
      </c>
      <c r="S3288" s="2">
        <v>-1.435921134</v>
      </c>
      <c r="T3288" s="2">
        <v>0.47538160800000001</v>
      </c>
      <c r="U3288" s="2">
        <v>70.95</v>
      </c>
      <c r="V3288" s="2">
        <v>9.23</v>
      </c>
      <c r="W3288" s="2">
        <v>9.49</v>
      </c>
      <c r="X3288" s="2">
        <v>7</v>
      </c>
      <c r="Y3288" s="2">
        <v>6.98</v>
      </c>
      <c r="Z3288" s="2">
        <v>1.294E-2</v>
      </c>
      <c r="AA3288" s="2">
        <v>2.2699999999999999E-3</v>
      </c>
      <c r="AB3288" s="2">
        <v>20.85048016</v>
      </c>
    </row>
    <row r="3289" spans="1:28" x14ac:dyDescent="0.2">
      <c r="A3289" s="17">
        <v>5631</v>
      </c>
      <c r="B3289" s="5" t="s">
        <v>10712</v>
      </c>
      <c r="C3289" s="5" t="s">
        <v>11058</v>
      </c>
      <c r="D3289" s="5" t="s">
        <v>11021</v>
      </c>
      <c r="E3289" s="5" t="s">
        <v>11059</v>
      </c>
      <c r="F3289" s="10">
        <v>1875</v>
      </c>
      <c r="G3289" s="10" t="s">
        <v>16</v>
      </c>
      <c r="H3289" s="10"/>
      <c r="I3289" s="10">
        <v>900</v>
      </c>
      <c r="J3289" s="10" t="s">
        <v>17</v>
      </c>
      <c r="K3289" s="10"/>
      <c r="L3289" s="10" t="s">
        <v>18</v>
      </c>
      <c r="M3289" s="11">
        <v>1</v>
      </c>
      <c r="N3289" s="10">
        <v>1</v>
      </c>
      <c r="O3289" s="12" t="s">
        <v>11060</v>
      </c>
      <c r="P3289" s="11">
        <f ca="1">IFERROR(__xludf.DUMMYFUNCTION("COUNTA(SPLIT(Q3289,"" ""))"),185)</f>
        <v>185</v>
      </c>
      <c r="Q3289" s="11">
        <v>7</v>
      </c>
      <c r="R3289" s="11">
        <f ca="1">IFERROR(__xludf.DUMMYFUNCTION("COUNTA(SPLIT($Q3289,CHAR(10),FALSE))"),3)</f>
        <v>3</v>
      </c>
      <c r="S3289" s="2">
        <v>0.14304846500000001</v>
      </c>
      <c r="T3289" s="2">
        <v>0.48741520799999999</v>
      </c>
      <c r="U3289" s="2">
        <v>72.900000000000006</v>
      </c>
      <c r="V3289" s="2">
        <v>9.8000000000000007</v>
      </c>
      <c r="W3289" s="2">
        <v>12.47</v>
      </c>
      <c r="X3289" s="2">
        <v>8</v>
      </c>
      <c r="Y3289" s="2">
        <v>6.31</v>
      </c>
      <c r="Z3289" s="2">
        <v>3.857E-2</v>
      </c>
      <c r="AA3289" s="2">
        <v>3.0380000000000001E-2</v>
      </c>
      <c r="AB3289" s="2">
        <v>11.88843179</v>
      </c>
    </row>
    <row r="3290" spans="1:28" x14ac:dyDescent="0.2">
      <c r="A3290" s="17">
        <v>5632</v>
      </c>
      <c r="B3290" s="5" t="s">
        <v>11061</v>
      </c>
      <c r="C3290" s="5" t="s">
        <v>11062</v>
      </c>
      <c r="D3290" s="5" t="s">
        <v>11029</v>
      </c>
      <c r="E3290" s="5" t="s">
        <v>11063</v>
      </c>
      <c r="F3290" s="10">
        <v>1875</v>
      </c>
      <c r="G3290" s="10" t="s">
        <v>16</v>
      </c>
      <c r="H3290" s="10"/>
      <c r="I3290" s="10">
        <v>700</v>
      </c>
      <c r="J3290" s="10" t="s">
        <v>178</v>
      </c>
      <c r="K3290" s="10"/>
      <c r="L3290" s="10" t="s">
        <v>18</v>
      </c>
      <c r="M3290" s="11">
        <v>1</v>
      </c>
      <c r="N3290" s="10">
        <v>1</v>
      </c>
      <c r="O3290" s="12" t="s">
        <v>11064</v>
      </c>
      <c r="P3290" s="11">
        <f ca="1">IFERROR(__xludf.DUMMYFUNCTION("COUNTA(SPLIT(Q3290,"" ""))"),187)</f>
        <v>187</v>
      </c>
      <c r="Q3290" s="11">
        <v>8</v>
      </c>
      <c r="R3290" s="11">
        <f ca="1">IFERROR(__xludf.DUMMYFUNCTION("COUNTA(SPLIT($Q3290,CHAR(10),FALSE))"),4)</f>
        <v>4</v>
      </c>
      <c r="S3290" s="2">
        <v>0.33918707300000001</v>
      </c>
      <c r="T3290" s="2">
        <v>0.47754741699999997</v>
      </c>
      <c r="U3290" s="2">
        <v>79.84</v>
      </c>
      <c r="V3290" s="2">
        <v>8.0500000000000007</v>
      </c>
      <c r="W3290" s="2">
        <v>8.6</v>
      </c>
      <c r="X3290" s="2">
        <v>8</v>
      </c>
      <c r="Y3290" s="2">
        <v>6.14</v>
      </c>
      <c r="Z3290" s="2">
        <v>-8.1820000000000004E-2</v>
      </c>
      <c r="AA3290" s="2">
        <v>-8.1820000000000004E-2</v>
      </c>
      <c r="AB3290" s="2">
        <v>21.551355640000001</v>
      </c>
    </row>
    <row r="3291" spans="1:28" x14ac:dyDescent="0.2">
      <c r="A3291" s="17">
        <v>5633</v>
      </c>
      <c r="B3291" s="5" t="s">
        <v>11065</v>
      </c>
      <c r="C3291" s="5" t="s">
        <v>11066</v>
      </c>
      <c r="D3291" s="5" t="s">
        <v>11010</v>
      </c>
      <c r="E3291" s="5" t="s">
        <v>11067</v>
      </c>
      <c r="F3291" s="10">
        <v>1875</v>
      </c>
      <c r="G3291" s="10" t="s">
        <v>16</v>
      </c>
      <c r="H3291" s="10"/>
      <c r="I3291" s="10">
        <v>900</v>
      </c>
      <c r="J3291" s="10" t="s">
        <v>17</v>
      </c>
      <c r="K3291" s="10"/>
      <c r="L3291" s="10" t="s">
        <v>18</v>
      </c>
      <c r="M3291" s="11">
        <v>1</v>
      </c>
      <c r="N3291" s="10">
        <v>1</v>
      </c>
      <c r="O3291" s="12" t="s">
        <v>11068</v>
      </c>
      <c r="P3291" s="11">
        <f ca="1">IFERROR(__xludf.DUMMYFUNCTION("COUNTA(SPLIT(Q3291,"" ""))"),197)</f>
        <v>197</v>
      </c>
      <c r="Q3291" s="11">
        <v>9</v>
      </c>
      <c r="R3291" s="11">
        <f ca="1">IFERROR(__xludf.DUMMYFUNCTION("COUNTA(SPLIT($Q3291,CHAR(10),FALSE))"),3)</f>
        <v>3</v>
      </c>
      <c r="S3291" s="2">
        <v>-0.39372983299999997</v>
      </c>
      <c r="T3291" s="2">
        <v>0.47707233599999999</v>
      </c>
      <c r="U3291" s="2">
        <v>81.84</v>
      </c>
      <c r="V3291" s="2">
        <v>7.45</v>
      </c>
      <c r="W3291" s="2">
        <v>7.83</v>
      </c>
      <c r="X3291" s="2">
        <v>6</v>
      </c>
      <c r="Y3291" s="2">
        <v>6.16</v>
      </c>
      <c r="Z3291" s="2">
        <v>5.3659999999999999E-2</v>
      </c>
      <c r="AA3291" s="2">
        <v>4.4600000000000001E-2</v>
      </c>
      <c r="AB3291" s="2">
        <v>19.820609109999999</v>
      </c>
    </row>
    <row r="3292" spans="1:28" x14ac:dyDescent="0.2">
      <c r="A3292" s="17">
        <v>5634</v>
      </c>
      <c r="B3292" s="5" t="s">
        <v>11069</v>
      </c>
      <c r="C3292" s="5" t="s">
        <v>11070</v>
      </c>
      <c r="D3292" s="5" t="s">
        <v>10996</v>
      </c>
      <c r="E3292" s="5" t="s">
        <v>11071</v>
      </c>
      <c r="F3292" s="10">
        <v>1875</v>
      </c>
      <c r="G3292" s="10" t="s">
        <v>16</v>
      </c>
      <c r="H3292" s="10"/>
      <c r="I3292" s="10">
        <v>500</v>
      </c>
      <c r="J3292" s="10" t="s">
        <v>51</v>
      </c>
      <c r="K3292" s="10"/>
      <c r="L3292" s="10" t="s">
        <v>18</v>
      </c>
      <c r="M3292" s="11">
        <v>1</v>
      </c>
      <c r="N3292" s="10">
        <v>1</v>
      </c>
      <c r="O3292" s="12" t="s">
        <v>11072</v>
      </c>
      <c r="P3292" s="11">
        <f ca="1">IFERROR(__xludf.DUMMYFUNCTION("COUNTA(SPLIT(Q3292,"" ""))"),168)</f>
        <v>168</v>
      </c>
      <c r="Q3292" s="11">
        <v>12</v>
      </c>
      <c r="R3292" s="11">
        <f ca="1">IFERROR(__xludf.DUMMYFUNCTION("COUNTA(SPLIT($Q3292,CHAR(10),FALSE))"),5)</f>
        <v>5</v>
      </c>
      <c r="S3292" s="2">
        <v>-0.35992026599999999</v>
      </c>
      <c r="T3292" s="2">
        <v>0.47171747200000003</v>
      </c>
      <c r="U3292" s="2">
        <v>86.54</v>
      </c>
      <c r="V3292" s="2">
        <v>4.75</v>
      </c>
      <c r="W3292" s="2">
        <v>4.2300000000000004</v>
      </c>
      <c r="X3292" s="2">
        <v>0</v>
      </c>
      <c r="Y3292" s="2">
        <v>5.72</v>
      </c>
      <c r="Z3292" s="2">
        <v>7.4399999999999994E-2</v>
      </c>
      <c r="AA3292" s="2">
        <v>7.8649999999999998E-2</v>
      </c>
      <c r="AB3292" s="2">
        <v>28.07688392</v>
      </c>
    </row>
    <row r="3293" spans="1:28" x14ac:dyDescent="0.2">
      <c r="A3293" s="17">
        <v>5635</v>
      </c>
      <c r="B3293" s="5" t="s">
        <v>11073</v>
      </c>
      <c r="C3293" s="5" t="s">
        <v>11074</v>
      </c>
      <c r="D3293" s="5" t="s">
        <v>11006</v>
      </c>
      <c r="E3293" s="5" t="s">
        <v>11075</v>
      </c>
      <c r="F3293" s="10">
        <v>1875</v>
      </c>
      <c r="G3293" s="10" t="s">
        <v>16</v>
      </c>
      <c r="H3293" s="10"/>
      <c r="I3293" s="10">
        <v>1100</v>
      </c>
      <c r="J3293" s="10" t="s">
        <v>51</v>
      </c>
      <c r="K3293" s="10"/>
      <c r="L3293" s="10" t="s">
        <v>18</v>
      </c>
      <c r="M3293" s="11">
        <v>1</v>
      </c>
      <c r="N3293" s="10">
        <v>1</v>
      </c>
      <c r="O3293" s="12" t="s">
        <v>11076</v>
      </c>
      <c r="P3293" s="11">
        <f ca="1">IFERROR(__xludf.DUMMYFUNCTION("COUNTA(SPLIT(Q3293,"" ""))"),148)</f>
        <v>148</v>
      </c>
      <c r="Q3293" s="11">
        <v>7</v>
      </c>
      <c r="R3293" s="11">
        <f ca="1">IFERROR(__xludf.DUMMYFUNCTION("COUNTA(SPLIT($Q3293,CHAR(10),FALSE))"),3)</f>
        <v>3</v>
      </c>
      <c r="S3293" s="2">
        <v>-0.59824573299999995</v>
      </c>
      <c r="T3293" s="2">
        <v>0.48238755700000002</v>
      </c>
      <c r="U3293" s="2">
        <v>69.64</v>
      </c>
      <c r="V3293" s="2">
        <v>8.98</v>
      </c>
      <c r="W3293" s="2">
        <v>10.34</v>
      </c>
      <c r="X3293" s="2">
        <v>10</v>
      </c>
      <c r="Y3293" s="2">
        <v>7.61</v>
      </c>
      <c r="Z3293" s="2">
        <v>6.2170000000000003E-2</v>
      </c>
      <c r="AA3293" s="2">
        <v>8.3650000000000002E-2</v>
      </c>
      <c r="AB3293" s="2">
        <v>9.3983750300000004</v>
      </c>
    </row>
    <row r="3294" spans="1:28" x14ac:dyDescent="0.2">
      <c r="A3294" s="17">
        <v>5637</v>
      </c>
      <c r="B3294" s="5" t="s">
        <v>9941</v>
      </c>
      <c r="C3294" s="5" t="s">
        <v>11077</v>
      </c>
      <c r="D3294" s="5" t="s">
        <v>10996</v>
      </c>
      <c r="E3294" s="5" t="s">
        <v>11078</v>
      </c>
      <c r="F3294" s="10">
        <v>1875</v>
      </c>
      <c r="G3294" s="10" t="s">
        <v>16</v>
      </c>
      <c r="H3294" s="10"/>
      <c r="I3294" s="10">
        <v>900</v>
      </c>
      <c r="J3294" s="10" t="s">
        <v>17</v>
      </c>
      <c r="K3294" s="10"/>
      <c r="L3294" s="10" t="s">
        <v>18</v>
      </c>
      <c r="M3294" s="11">
        <v>1</v>
      </c>
      <c r="N3294" s="10">
        <v>1</v>
      </c>
      <c r="O3294" s="12" t="s">
        <v>11079</v>
      </c>
      <c r="P3294" s="11">
        <f ca="1">IFERROR(__xludf.DUMMYFUNCTION("COUNTA(SPLIT(Q3294,"" ""))"),170)</f>
        <v>170</v>
      </c>
      <c r="Q3294" s="11">
        <v>8</v>
      </c>
      <c r="R3294" s="11">
        <f ca="1">IFERROR(__xludf.DUMMYFUNCTION("COUNTA(SPLIT($Q3294,CHAR(10),FALSE))"),4)</f>
        <v>4</v>
      </c>
      <c r="S3294" s="2">
        <v>0.73738349800000003</v>
      </c>
      <c r="T3294" s="2">
        <v>0.50616057999999997</v>
      </c>
      <c r="U3294" s="2">
        <v>88.98</v>
      </c>
      <c r="V3294" s="2">
        <v>6.25</v>
      </c>
      <c r="W3294" s="2">
        <v>6.59</v>
      </c>
      <c r="X3294" s="2">
        <v>5</v>
      </c>
      <c r="Y3294" s="2">
        <v>5.9</v>
      </c>
      <c r="Z3294" s="2">
        <v>-7.7289999999999998E-2</v>
      </c>
      <c r="AA3294" s="2">
        <v>-5.3289999999999997E-2</v>
      </c>
      <c r="AB3294" s="2">
        <v>25.222721230000001</v>
      </c>
    </row>
    <row r="3295" spans="1:28" x14ac:dyDescent="0.2">
      <c r="A3295" s="17">
        <v>5638</v>
      </c>
      <c r="B3295" s="5" t="s">
        <v>10753</v>
      </c>
      <c r="C3295" s="5" t="s">
        <v>11080</v>
      </c>
      <c r="D3295" s="5" t="s">
        <v>11029</v>
      </c>
      <c r="E3295" s="5" t="s">
        <v>11081</v>
      </c>
      <c r="F3295" s="10">
        <v>1875</v>
      </c>
      <c r="G3295" s="10" t="s">
        <v>16</v>
      </c>
      <c r="H3295" s="10"/>
      <c r="I3295" s="10">
        <v>700</v>
      </c>
      <c r="J3295" s="10" t="s">
        <v>17</v>
      </c>
      <c r="K3295" s="10"/>
      <c r="L3295" s="10" t="s">
        <v>18</v>
      </c>
      <c r="M3295" s="11">
        <v>1</v>
      </c>
      <c r="N3295" s="10">
        <v>1</v>
      </c>
      <c r="O3295" s="12" t="s">
        <v>11082</v>
      </c>
      <c r="P3295" s="11">
        <f ca="1">IFERROR(__xludf.DUMMYFUNCTION("COUNTA(SPLIT(Q3295,"" ""))"),183)</f>
        <v>183</v>
      </c>
      <c r="Q3295" s="11">
        <v>11</v>
      </c>
      <c r="R3295" s="11">
        <f ca="1">IFERROR(__xludf.DUMMYFUNCTION("COUNTA(SPLIT($Q3295,CHAR(10),FALSE))"),3)</f>
        <v>3</v>
      </c>
      <c r="S3295" s="2">
        <v>-0.20666633300000001</v>
      </c>
      <c r="T3295" s="2">
        <v>0.49395220899999998</v>
      </c>
      <c r="U3295" s="2">
        <v>82.76</v>
      </c>
      <c r="V3295" s="2">
        <v>5.89</v>
      </c>
      <c r="W3295" s="2">
        <v>6.04</v>
      </c>
      <c r="X3295" s="2">
        <v>8</v>
      </c>
      <c r="Y3295" s="2">
        <v>5.58</v>
      </c>
      <c r="Z3295" s="2">
        <v>7.954E-2</v>
      </c>
      <c r="AA3295" s="2">
        <v>8.0930000000000002E-2</v>
      </c>
      <c r="AB3295" s="2">
        <v>22.370809619999999</v>
      </c>
    </row>
    <row r="3296" spans="1:28" x14ac:dyDescent="0.2">
      <c r="A3296" s="17">
        <v>5639</v>
      </c>
      <c r="B3296" s="5" t="s">
        <v>11083</v>
      </c>
      <c r="C3296" s="5" t="s">
        <v>11084</v>
      </c>
      <c r="D3296" s="5" t="s">
        <v>11010</v>
      </c>
      <c r="E3296" s="5" t="s">
        <v>11085</v>
      </c>
      <c r="F3296" s="10">
        <v>1875</v>
      </c>
      <c r="G3296" s="10" t="s">
        <v>16</v>
      </c>
      <c r="H3296" s="10"/>
      <c r="I3296" s="10">
        <v>1100</v>
      </c>
      <c r="J3296" s="10" t="s">
        <v>877</v>
      </c>
      <c r="K3296" s="10"/>
      <c r="L3296" s="10" t="s">
        <v>18</v>
      </c>
      <c r="M3296" s="11">
        <v>1</v>
      </c>
      <c r="N3296" s="10">
        <v>1</v>
      </c>
      <c r="O3296" s="12" t="s">
        <v>11086</v>
      </c>
      <c r="P3296" s="11">
        <f ca="1">IFERROR(__xludf.DUMMYFUNCTION("COUNTA(SPLIT(Q3296,"" ""))"),192)</f>
        <v>192</v>
      </c>
      <c r="Q3296" s="11">
        <v>7</v>
      </c>
      <c r="R3296" s="11">
        <f ca="1">IFERROR(__xludf.DUMMYFUNCTION("COUNTA(SPLIT($Q3296,CHAR(10),FALSE))"),5)</f>
        <v>5</v>
      </c>
      <c r="S3296" s="2">
        <v>-0.130639229</v>
      </c>
      <c r="T3296" s="2">
        <v>0.49690726000000002</v>
      </c>
      <c r="U3296" s="2">
        <v>72.97</v>
      </c>
      <c r="V3296" s="2">
        <v>10.14</v>
      </c>
      <c r="W3296" s="2">
        <v>11.48</v>
      </c>
      <c r="X3296" s="2">
        <v>8</v>
      </c>
      <c r="Y3296" s="2">
        <v>6.32</v>
      </c>
      <c r="Z3296" s="2">
        <v>-3.4619999999999998E-2</v>
      </c>
      <c r="AA3296" s="2">
        <v>-3.7519999999999998E-2</v>
      </c>
      <c r="AB3296" s="2">
        <v>18.409802330000002</v>
      </c>
    </row>
    <row r="3297" spans="1:28" x14ac:dyDescent="0.2">
      <c r="A3297" s="17">
        <v>5640</v>
      </c>
      <c r="B3297" s="5" t="s">
        <v>11087</v>
      </c>
      <c r="C3297" s="5" t="s">
        <v>11088</v>
      </c>
      <c r="D3297" s="5" t="s">
        <v>11006</v>
      </c>
      <c r="E3297" s="5" t="s">
        <v>11089</v>
      </c>
      <c r="F3297" s="10">
        <v>1875</v>
      </c>
      <c r="G3297" s="10" t="s">
        <v>16</v>
      </c>
      <c r="H3297" s="10"/>
      <c r="I3297" s="10">
        <v>700</v>
      </c>
      <c r="J3297" s="10" t="s">
        <v>51</v>
      </c>
      <c r="K3297" s="10"/>
      <c r="L3297" s="10" t="s">
        <v>18</v>
      </c>
      <c r="M3297" s="11">
        <v>1</v>
      </c>
      <c r="N3297" s="10">
        <v>1</v>
      </c>
      <c r="O3297" s="12" t="s">
        <v>11090</v>
      </c>
      <c r="P3297" s="11">
        <f ca="1">IFERROR(__xludf.DUMMYFUNCTION("COUNTA(SPLIT(Q3297,"" ""))"),188)</f>
        <v>188</v>
      </c>
      <c r="Q3297" s="11">
        <v>10</v>
      </c>
      <c r="R3297" s="11">
        <f ca="1">IFERROR(__xludf.DUMMYFUNCTION("COUNTA(SPLIT($Q3297,CHAR(10),FALSE))"),3)</f>
        <v>3</v>
      </c>
      <c r="S3297" s="2">
        <v>4.8332444000000002E-2</v>
      </c>
      <c r="T3297" s="2">
        <v>0.55123471700000004</v>
      </c>
      <c r="U3297" s="2">
        <v>86.9</v>
      </c>
      <c r="V3297" s="2">
        <v>5.88</v>
      </c>
      <c r="W3297" s="2">
        <v>6.26</v>
      </c>
      <c r="X3297" s="2">
        <v>5</v>
      </c>
      <c r="Y3297" s="2">
        <v>1.61</v>
      </c>
      <c r="Z3297" s="2">
        <v>-6.3899999999999998E-2</v>
      </c>
      <c r="AA3297" s="2">
        <v>-5.4710000000000002E-2</v>
      </c>
      <c r="AB3297" s="2">
        <v>28.404934399999998</v>
      </c>
    </row>
    <row r="3298" spans="1:28" x14ac:dyDescent="0.2">
      <c r="A3298" s="17">
        <v>5641</v>
      </c>
      <c r="B3298" s="5" t="s">
        <v>1949</v>
      </c>
      <c r="C3298" s="5" t="s">
        <v>11091</v>
      </c>
      <c r="D3298" s="5" t="s">
        <v>11029</v>
      </c>
      <c r="E3298" s="5" t="s">
        <v>11092</v>
      </c>
      <c r="F3298" s="10">
        <v>1875</v>
      </c>
      <c r="G3298" s="10" t="s">
        <v>16</v>
      </c>
      <c r="H3298" s="10"/>
      <c r="I3298" s="10">
        <v>500</v>
      </c>
      <c r="J3298" s="10" t="s">
        <v>17</v>
      </c>
      <c r="K3298" s="10"/>
      <c r="L3298" s="10" t="s">
        <v>18</v>
      </c>
      <c r="M3298" s="11">
        <v>1</v>
      </c>
      <c r="N3298" s="10">
        <v>1</v>
      </c>
      <c r="O3298" s="12" t="s">
        <v>11093</v>
      </c>
      <c r="P3298" s="11">
        <f ca="1">IFERROR(__xludf.DUMMYFUNCTION("COUNTA(SPLIT(Q3298,"" ""))"),141)</f>
        <v>141</v>
      </c>
      <c r="Q3298" s="11">
        <v>11</v>
      </c>
      <c r="R3298" s="11">
        <f ca="1">IFERROR(__xludf.DUMMYFUNCTION("COUNTA(SPLIT($Q3298,CHAR(10),FALSE))"),4)</f>
        <v>4</v>
      </c>
      <c r="S3298" s="2">
        <v>0.74772666099999996</v>
      </c>
      <c r="T3298" s="2">
        <v>0.55879825599999999</v>
      </c>
      <c r="U3298" s="2">
        <v>93.1</v>
      </c>
      <c r="V3298" s="2">
        <v>3.55</v>
      </c>
      <c r="W3298" s="2">
        <v>2.79</v>
      </c>
      <c r="X3298" s="2">
        <v>5</v>
      </c>
      <c r="Y3298" s="2">
        <v>1.2</v>
      </c>
      <c r="Z3298" s="2">
        <v>-4.0649999999999999E-2</v>
      </c>
      <c r="AA3298" s="2">
        <v>2.2000000000000001E-3</v>
      </c>
      <c r="AB3298" s="2">
        <v>25.636041710000001</v>
      </c>
    </row>
    <row r="3299" spans="1:28" x14ac:dyDescent="0.2">
      <c r="A3299" s="17">
        <v>5642</v>
      </c>
      <c r="B3299" s="5" t="s">
        <v>10479</v>
      </c>
      <c r="C3299" s="5" t="s">
        <v>11094</v>
      </c>
      <c r="D3299" s="5" t="s">
        <v>11021</v>
      </c>
      <c r="E3299" s="5" t="s">
        <v>11095</v>
      </c>
      <c r="F3299" s="10">
        <v>1875</v>
      </c>
      <c r="G3299" s="10" t="s">
        <v>16</v>
      </c>
      <c r="H3299" s="10"/>
      <c r="I3299" s="10">
        <v>900</v>
      </c>
      <c r="J3299" s="10" t="s">
        <v>51</v>
      </c>
      <c r="K3299" s="10"/>
      <c r="L3299" s="10" t="s">
        <v>18</v>
      </c>
      <c r="M3299" s="11">
        <v>1</v>
      </c>
      <c r="N3299" s="10">
        <v>1</v>
      </c>
      <c r="O3299" s="12" t="s">
        <v>11096</v>
      </c>
      <c r="P3299" s="11">
        <f ca="1">IFERROR(__xludf.DUMMYFUNCTION("COUNTA(SPLIT(Q3299,"" ""))"),146)</f>
        <v>146</v>
      </c>
      <c r="Q3299" s="11">
        <v>7</v>
      </c>
      <c r="R3299" s="11">
        <f ca="1">IFERROR(__xludf.DUMMYFUNCTION("COUNTA(SPLIT($Q3299,CHAR(10),FALSE))"),4)</f>
        <v>4</v>
      </c>
      <c r="S3299" s="2">
        <v>1.0469556280000001</v>
      </c>
      <c r="T3299" s="2">
        <v>0.56606720099999996</v>
      </c>
      <c r="U3299" s="2">
        <v>83.03</v>
      </c>
      <c r="V3299" s="2">
        <v>6.97</v>
      </c>
      <c r="W3299" s="2">
        <v>7.89</v>
      </c>
      <c r="X3299" s="2">
        <v>7</v>
      </c>
      <c r="Y3299" s="2">
        <v>5.75</v>
      </c>
      <c r="Z3299" s="2">
        <v>-4.6210000000000001E-2</v>
      </c>
      <c r="AA3299" s="2">
        <v>-1.821E-2</v>
      </c>
      <c r="AB3299" s="2">
        <v>27.073177860000001</v>
      </c>
    </row>
    <row r="3300" spans="1:28" x14ac:dyDescent="0.2">
      <c r="A3300" s="17">
        <v>5643</v>
      </c>
      <c r="B3300" s="5" t="s">
        <v>1265</v>
      </c>
      <c r="C3300" s="5" t="s">
        <v>11097</v>
      </c>
      <c r="D3300" s="5" t="s">
        <v>11021</v>
      </c>
      <c r="E3300" s="5" t="s">
        <v>11098</v>
      </c>
      <c r="F3300" s="10">
        <v>1875</v>
      </c>
      <c r="G3300" s="10" t="s">
        <v>16</v>
      </c>
      <c r="H3300" s="10"/>
      <c r="I3300" s="10">
        <v>1100</v>
      </c>
      <c r="J3300" s="10" t="s">
        <v>17</v>
      </c>
      <c r="K3300" s="10"/>
      <c r="L3300" s="10" t="s">
        <v>18</v>
      </c>
      <c r="M3300" s="11">
        <v>1</v>
      </c>
      <c r="N3300" s="10">
        <v>1</v>
      </c>
      <c r="O3300" s="12" t="s">
        <v>11099</v>
      </c>
      <c r="P3300" s="11">
        <f ca="1">IFERROR(__xludf.DUMMYFUNCTION("COUNTA(SPLIT(Q3300,"" ""))"),153)</f>
        <v>153</v>
      </c>
      <c r="Q3300" s="11">
        <v>6</v>
      </c>
      <c r="R3300" s="11">
        <f ca="1">IFERROR(__xludf.DUMMYFUNCTION("COUNTA(SPLIT($Q3300,CHAR(10),FALSE))"),2)</f>
        <v>2</v>
      </c>
      <c r="S3300" s="2">
        <v>-0.82579686399999996</v>
      </c>
      <c r="T3300" s="2">
        <v>0.48877734900000003</v>
      </c>
      <c r="U3300" s="2">
        <v>71.97</v>
      </c>
      <c r="V3300" s="2">
        <v>9.7200000000000006</v>
      </c>
      <c r="W3300" s="2">
        <v>10.130000000000001</v>
      </c>
      <c r="X3300" s="2">
        <v>8</v>
      </c>
      <c r="Y3300" s="2">
        <v>7.15</v>
      </c>
      <c r="Z3300" s="2">
        <v>5.0290000000000001E-2</v>
      </c>
      <c r="AA3300" s="2">
        <v>8.8819999999999996E-2</v>
      </c>
      <c r="AB3300" s="2">
        <v>10.591588099999999</v>
      </c>
    </row>
    <row r="3301" spans="1:28" x14ac:dyDescent="0.2">
      <c r="A3301" s="17">
        <v>5644</v>
      </c>
      <c r="B3301" s="5" t="s">
        <v>10868</v>
      </c>
      <c r="C3301" s="5" t="s">
        <v>11100</v>
      </c>
      <c r="D3301" s="5" t="s">
        <v>11021</v>
      </c>
      <c r="E3301" s="5" t="s">
        <v>11101</v>
      </c>
      <c r="F3301" s="10">
        <v>1875</v>
      </c>
      <c r="G3301" s="10" t="s">
        <v>16</v>
      </c>
      <c r="H3301" s="10"/>
      <c r="I3301" s="10">
        <v>900</v>
      </c>
      <c r="J3301" s="10" t="s">
        <v>178</v>
      </c>
      <c r="K3301" s="10"/>
      <c r="L3301" s="10" t="s">
        <v>18</v>
      </c>
      <c r="M3301" s="11">
        <v>1</v>
      </c>
      <c r="N3301" s="10">
        <v>1</v>
      </c>
      <c r="O3301" s="12" t="s">
        <v>11102</v>
      </c>
      <c r="P3301" s="11">
        <f ca="1">IFERROR(__xludf.DUMMYFUNCTION("COUNTA(SPLIT(Q3301,"" ""))"),175)</f>
        <v>175</v>
      </c>
      <c r="Q3301" s="11">
        <v>8</v>
      </c>
      <c r="R3301" s="11">
        <f ca="1">IFERROR(__xludf.DUMMYFUNCTION("COUNTA(SPLIT($Q3301,CHAR(10),FALSE))"),3)</f>
        <v>3</v>
      </c>
      <c r="S3301" s="2">
        <v>-6.0005265000000002E-2</v>
      </c>
      <c r="T3301" s="2">
        <v>0.46630952199999998</v>
      </c>
      <c r="U3301" s="2">
        <v>85.93</v>
      </c>
      <c r="V3301" s="2">
        <v>6.27</v>
      </c>
      <c r="W3301" s="2">
        <v>6.67</v>
      </c>
      <c r="X3301" s="2">
        <v>0</v>
      </c>
      <c r="Y3301" s="2">
        <v>5.59</v>
      </c>
      <c r="Z3301" s="2">
        <v>-1.304E-2</v>
      </c>
      <c r="AA3301" s="2">
        <v>0</v>
      </c>
      <c r="AB3301" s="2">
        <v>20.04887858</v>
      </c>
    </row>
    <row r="3302" spans="1:28" x14ac:dyDescent="0.2">
      <c r="A3302" s="17">
        <v>5645</v>
      </c>
      <c r="B3302" s="5" t="s">
        <v>10868</v>
      </c>
      <c r="C3302" s="5" t="s">
        <v>11103</v>
      </c>
      <c r="D3302" s="5" t="s">
        <v>11029</v>
      </c>
      <c r="E3302" s="5" t="s">
        <v>11104</v>
      </c>
      <c r="F3302" s="10">
        <v>1875</v>
      </c>
      <c r="G3302" s="10" t="s">
        <v>16</v>
      </c>
      <c r="H3302" s="10"/>
      <c r="I3302" s="10">
        <v>700</v>
      </c>
      <c r="J3302" s="10" t="s">
        <v>17</v>
      </c>
      <c r="K3302" s="10"/>
      <c r="L3302" s="10" t="s">
        <v>18</v>
      </c>
      <c r="M3302" s="11">
        <v>1</v>
      </c>
      <c r="N3302" s="10">
        <v>1</v>
      </c>
      <c r="O3302" s="12" t="s">
        <v>11105</v>
      </c>
      <c r="P3302" s="11">
        <f ca="1">IFERROR(__xludf.DUMMYFUNCTION("COUNTA(SPLIT(Q3302,"" ""))"),142)</f>
        <v>142</v>
      </c>
      <c r="Q3302" s="11">
        <v>11</v>
      </c>
      <c r="R3302" s="11">
        <f ca="1">IFERROR(__xludf.DUMMYFUNCTION("COUNTA(SPLIT($Q3302,CHAR(10),FALSE))"),3)</f>
        <v>3</v>
      </c>
      <c r="S3302" s="2">
        <v>0.30405911000000002</v>
      </c>
      <c r="T3302" s="2">
        <v>0.49218834299999997</v>
      </c>
      <c r="U3302" s="2">
        <v>87.64</v>
      </c>
      <c r="V3302" s="2">
        <v>4.6100000000000003</v>
      </c>
      <c r="W3302" s="2">
        <v>4.5999999999999996</v>
      </c>
      <c r="X3302" s="2">
        <v>6</v>
      </c>
      <c r="Y3302" s="2">
        <v>6</v>
      </c>
      <c r="Z3302" s="2">
        <v>-3.3730000000000003E-2</v>
      </c>
      <c r="AA3302" s="2">
        <v>-2.087E-2</v>
      </c>
      <c r="AB3302" s="2">
        <v>21.4041435</v>
      </c>
    </row>
    <row r="3303" spans="1:28" x14ac:dyDescent="0.2">
      <c r="A3303" s="17">
        <v>5646</v>
      </c>
      <c r="B3303" s="5" t="s">
        <v>11106</v>
      </c>
      <c r="C3303" s="5" t="s">
        <v>11107</v>
      </c>
      <c r="D3303" s="5" t="s">
        <v>11029</v>
      </c>
      <c r="E3303" s="5" t="s">
        <v>11108</v>
      </c>
      <c r="F3303" s="10">
        <v>1875</v>
      </c>
      <c r="G3303" s="10" t="s">
        <v>16</v>
      </c>
      <c r="H3303" s="10"/>
      <c r="I3303" s="10">
        <v>700</v>
      </c>
      <c r="J3303" s="10" t="s">
        <v>17</v>
      </c>
      <c r="K3303" s="10"/>
      <c r="L3303" s="10" t="s">
        <v>18</v>
      </c>
      <c r="M3303" s="11">
        <v>1</v>
      </c>
      <c r="N3303" s="10">
        <v>1</v>
      </c>
      <c r="O3303" s="12" t="s">
        <v>11109</v>
      </c>
      <c r="P3303" s="11">
        <f ca="1">IFERROR(__xludf.DUMMYFUNCTION("COUNTA(SPLIT(Q3303,"" ""))"),163)</f>
        <v>163</v>
      </c>
      <c r="Q3303" s="11">
        <v>7</v>
      </c>
      <c r="R3303" s="11">
        <f ca="1">IFERROR(__xludf.DUMMYFUNCTION("COUNTA(SPLIT($Q3303,CHAR(10),FALSE))"),3)</f>
        <v>3</v>
      </c>
      <c r="S3303" s="2">
        <v>0.50723696699999998</v>
      </c>
      <c r="T3303" s="2">
        <v>0.52371990400000001</v>
      </c>
      <c r="U3303" s="2">
        <v>80.88</v>
      </c>
      <c r="V3303" s="2">
        <v>7.83</v>
      </c>
      <c r="W3303" s="2">
        <v>8.14</v>
      </c>
      <c r="X3303" s="2">
        <v>7</v>
      </c>
      <c r="Y3303" s="2">
        <v>5.86</v>
      </c>
      <c r="Z3303" s="2">
        <v>-0.16835</v>
      </c>
      <c r="AA3303" s="2">
        <v>-0.14208000000000001</v>
      </c>
      <c r="AB3303" s="2">
        <v>20.347910240000001</v>
      </c>
    </row>
    <row r="3304" spans="1:28" x14ac:dyDescent="0.2">
      <c r="A3304" s="17">
        <v>5647</v>
      </c>
      <c r="B3304" s="5" t="s">
        <v>11110</v>
      </c>
      <c r="C3304" s="5" t="s">
        <v>11111</v>
      </c>
      <c r="D3304" s="5" t="s">
        <v>11010</v>
      </c>
      <c r="E3304" s="5" t="s">
        <v>11112</v>
      </c>
      <c r="F3304" s="10">
        <v>1875</v>
      </c>
      <c r="G3304" s="10" t="s">
        <v>16</v>
      </c>
      <c r="H3304" s="10"/>
      <c r="I3304" s="10">
        <v>700</v>
      </c>
      <c r="J3304" s="10" t="s">
        <v>51</v>
      </c>
      <c r="K3304" s="10"/>
      <c r="L3304" s="10" t="s">
        <v>18</v>
      </c>
      <c r="M3304" s="11">
        <v>1</v>
      </c>
      <c r="N3304" s="10">
        <v>1</v>
      </c>
      <c r="O3304" s="12" t="s">
        <v>11113</v>
      </c>
      <c r="P3304" s="11">
        <f ca="1">IFERROR(__xludf.DUMMYFUNCTION("COUNTA(SPLIT(Q3304,"" ""))"),166)</f>
        <v>166</v>
      </c>
      <c r="Q3304" s="11">
        <v>12</v>
      </c>
      <c r="R3304" s="11">
        <f ca="1">IFERROR(__xludf.DUMMYFUNCTION("COUNTA(SPLIT($Q3304,CHAR(10),FALSE))"),4)</f>
        <v>4</v>
      </c>
      <c r="S3304" s="2">
        <v>-1.3125722639999999</v>
      </c>
      <c r="T3304" s="2">
        <v>0.49559960800000002</v>
      </c>
      <c r="U3304" s="2">
        <v>78.510000000000005</v>
      </c>
      <c r="V3304" s="2">
        <v>5.95</v>
      </c>
      <c r="W3304" s="2">
        <v>5.18</v>
      </c>
      <c r="X3304" s="2">
        <v>8</v>
      </c>
      <c r="Y3304" s="2">
        <v>7.59</v>
      </c>
      <c r="Z3304" s="2">
        <v>8.4159999999999999E-2</v>
      </c>
      <c r="AA3304" s="2">
        <v>8.5760000000000003E-2</v>
      </c>
      <c r="AB3304" s="2">
        <v>16.188571570000001</v>
      </c>
    </row>
    <row r="3305" spans="1:28" x14ac:dyDescent="0.2">
      <c r="A3305" s="17">
        <v>5648</v>
      </c>
      <c r="B3305" s="5" t="s">
        <v>11114</v>
      </c>
      <c r="C3305" s="5" t="s">
        <v>11115</v>
      </c>
      <c r="D3305" s="5" t="s">
        <v>11021</v>
      </c>
      <c r="E3305" s="5" t="s">
        <v>11116</v>
      </c>
      <c r="F3305" s="10">
        <v>1875</v>
      </c>
      <c r="G3305" s="10" t="s">
        <v>16</v>
      </c>
      <c r="H3305" s="10"/>
      <c r="I3305" s="10">
        <v>1100</v>
      </c>
      <c r="J3305" s="10" t="s">
        <v>51</v>
      </c>
      <c r="K3305" s="10"/>
      <c r="L3305" s="10" t="s">
        <v>18</v>
      </c>
      <c r="M3305" s="11">
        <v>1</v>
      </c>
      <c r="N3305" s="10">
        <v>1</v>
      </c>
      <c r="O3305" s="12" t="s">
        <v>11117</v>
      </c>
      <c r="P3305" s="11">
        <f ca="1">IFERROR(__xludf.DUMMYFUNCTION("COUNTA(SPLIT(Q3305,"" ""))"),186)</f>
        <v>186</v>
      </c>
      <c r="Q3305" s="11">
        <v>9</v>
      </c>
      <c r="R3305" s="11">
        <f ca="1">IFERROR(__xludf.DUMMYFUNCTION("COUNTA(SPLIT($Q3305,CHAR(10),FALSE))"),3)</f>
        <v>3</v>
      </c>
      <c r="S3305" s="2">
        <v>0.902661245</v>
      </c>
      <c r="T3305" s="2">
        <v>0.52838134400000003</v>
      </c>
      <c r="U3305" s="2">
        <v>84.78</v>
      </c>
      <c r="V3305" s="2">
        <v>6.68</v>
      </c>
      <c r="W3305" s="2">
        <v>6.47</v>
      </c>
      <c r="X3305" s="2">
        <v>6</v>
      </c>
      <c r="Y3305" s="2">
        <v>5.51</v>
      </c>
      <c r="Z3305" s="2">
        <v>1.031E-2</v>
      </c>
      <c r="AA3305" s="2">
        <v>1.321E-2</v>
      </c>
      <c r="AB3305" s="2">
        <v>18.609452449999999</v>
      </c>
    </row>
    <row r="3306" spans="1:28" x14ac:dyDescent="0.2">
      <c r="A3306" s="17">
        <v>5649</v>
      </c>
      <c r="B3306" s="5" t="s">
        <v>11118</v>
      </c>
      <c r="C3306" s="5" t="s">
        <v>11119</v>
      </c>
      <c r="D3306" s="5" t="s">
        <v>11029</v>
      </c>
      <c r="E3306" s="5" t="s">
        <v>11120</v>
      </c>
      <c r="F3306" s="10">
        <v>1875</v>
      </c>
      <c r="G3306" s="10" t="s">
        <v>16</v>
      </c>
      <c r="H3306" s="10"/>
      <c r="I3306" s="10">
        <v>900</v>
      </c>
      <c r="J3306" s="10" t="s">
        <v>17</v>
      </c>
      <c r="K3306" s="10"/>
      <c r="L3306" s="10" t="s">
        <v>22</v>
      </c>
      <c r="M3306" s="11">
        <v>2</v>
      </c>
      <c r="N3306" s="10">
        <v>1.5</v>
      </c>
      <c r="O3306" s="12" t="s">
        <v>11121</v>
      </c>
      <c r="P3306" s="11">
        <f ca="1">IFERROR(__xludf.DUMMYFUNCTION("COUNTA(SPLIT(Q3306,"" ""))"),160)</f>
        <v>160</v>
      </c>
      <c r="Q3306" s="11">
        <v>9</v>
      </c>
      <c r="R3306" s="11">
        <f ca="1">IFERROR(__xludf.DUMMYFUNCTION("COUNTA(SPLIT($Q3306,CHAR(10),FALSE))"),2)</f>
        <v>2</v>
      </c>
      <c r="S3306" s="2">
        <v>0.36924902700000001</v>
      </c>
      <c r="T3306" s="2">
        <v>0.46790917100000001</v>
      </c>
      <c r="U3306" s="2">
        <v>88.26</v>
      </c>
      <c r="V3306" s="2">
        <v>5.48</v>
      </c>
      <c r="W3306" s="2">
        <v>5.26</v>
      </c>
      <c r="X3306" s="2">
        <v>6</v>
      </c>
      <c r="Y3306" s="2">
        <v>5.89</v>
      </c>
      <c r="Z3306" s="2">
        <v>-4.5789999999999997E-2</v>
      </c>
      <c r="AA3306" s="2">
        <v>-2.256E-2</v>
      </c>
      <c r="AB3306" s="2">
        <v>20.122403729999998</v>
      </c>
    </row>
    <row r="3307" spans="1:28" x14ac:dyDescent="0.2">
      <c r="A3307" s="17">
        <v>5650</v>
      </c>
      <c r="B3307" s="5" t="s">
        <v>11122</v>
      </c>
      <c r="C3307" s="5" t="s">
        <v>11123</v>
      </c>
      <c r="D3307" s="5" t="s">
        <v>11006</v>
      </c>
      <c r="E3307" s="5" t="s">
        <v>11124</v>
      </c>
      <c r="F3307" s="10">
        <v>1875</v>
      </c>
      <c r="G3307" s="10" t="s">
        <v>16</v>
      </c>
      <c r="H3307" s="10"/>
      <c r="I3307" s="10">
        <v>900</v>
      </c>
      <c r="J3307" s="10" t="s">
        <v>17</v>
      </c>
      <c r="K3307" s="10"/>
      <c r="L3307" s="10" t="s">
        <v>18</v>
      </c>
      <c r="M3307" s="11">
        <v>1</v>
      </c>
      <c r="N3307" s="10">
        <v>1</v>
      </c>
      <c r="O3307" s="12" t="s">
        <v>11125</v>
      </c>
      <c r="P3307" s="11">
        <f ca="1">IFERROR(__xludf.DUMMYFUNCTION("COUNTA(SPLIT(Q3307,"" ""))"),182)</f>
        <v>182</v>
      </c>
      <c r="Q3307" s="11">
        <v>8</v>
      </c>
      <c r="R3307" s="11">
        <f ca="1">IFERROR(__xludf.DUMMYFUNCTION("COUNTA(SPLIT($Q3307,CHAR(10),FALSE))"),5)</f>
        <v>5</v>
      </c>
      <c r="S3307" s="2">
        <v>-0.239120371</v>
      </c>
      <c r="T3307" s="2">
        <v>0.46518703700000003</v>
      </c>
      <c r="U3307" s="2">
        <v>83.17</v>
      </c>
      <c r="V3307" s="2">
        <v>7.43</v>
      </c>
      <c r="W3307" s="2">
        <v>8.42</v>
      </c>
      <c r="X3307" s="2">
        <v>5</v>
      </c>
      <c r="Y3307" s="2">
        <v>6.06</v>
      </c>
      <c r="Z3307" s="2">
        <v>1.8769999999999998E-2</v>
      </c>
      <c r="AA3307" s="2">
        <v>1.0160000000000001E-2</v>
      </c>
      <c r="AB3307" s="2">
        <v>22.07167699</v>
      </c>
    </row>
    <row r="3308" spans="1:28" x14ac:dyDescent="0.2">
      <c r="A3308" s="17">
        <v>5651</v>
      </c>
      <c r="B3308" s="5" t="s">
        <v>11126</v>
      </c>
      <c r="C3308" s="5" t="s">
        <v>11127</v>
      </c>
      <c r="D3308" s="5" t="s">
        <v>11010</v>
      </c>
      <c r="E3308" s="5" t="s">
        <v>11128</v>
      </c>
      <c r="F3308" s="10">
        <v>1875</v>
      </c>
      <c r="G3308" s="10" t="s">
        <v>16</v>
      </c>
      <c r="H3308" s="10"/>
      <c r="I3308" s="10">
        <v>700</v>
      </c>
      <c r="J3308" s="10" t="s">
        <v>17</v>
      </c>
      <c r="K3308" s="10"/>
      <c r="L3308" s="10" t="s">
        <v>18</v>
      </c>
      <c r="M3308" s="11">
        <v>1</v>
      </c>
      <c r="N3308" s="10">
        <v>1</v>
      </c>
      <c r="O3308" s="12" t="s">
        <v>11129</v>
      </c>
      <c r="P3308" s="11">
        <f ca="1">IFERROR(__xludf.DUMMYFUNCTION("COUNTA(SPLIT(Q3308,"" ""))"),148)</f>
        <v>148</v>
      </c>
      <c r="Q3308" s="11">
        <v>11</v>
      </c>
      <c r="R3308" s="11">
        <f ca="1">IFERROR(__xludf.DUMMYFUNCTION("COUNTA(SPLIT($Q3308,CHAR(10),FALSE))"),4)</f>
        <v>4</v>
      </c>
      <c r="S3308" s="2">
        <v>-0.118901638</v>
      </c>
      <c r="T3308" s="2">
        <v>0.46475237000000003</v>
      </c>
      <c r="U3308" s="2">
        <v>84.59</v>
      </c>
      <c r="V3308" s="2">
        <v>5.26</v>
      </c>
      <c r="W3308" s="2">
        <v>5.52</v>
      </c>
      <c r="X3308" s="2">
        <v>6</v>
      </c>
      <c r="Y3308" s="2">
        <v>5.94</v>
      </c>
      <c r="Z3308" s="2">
        <v>-2.0619999999999999E-2</v>
      </c>
      <c r="AA3308" s="2">
        <v>-3.9500000000000004E-3</v>
      </c>
      <c r="AB3308" s="2">
        <v>10.87332252</v>
      </c>
    </row>
    <row r="3309" spans="1:28" x14ac:dyDescent="0.2">
      <c r="A3309" s="17">
        <v>5652</v>
      </c>
      <c r="B3309" s="5" t="s">
        <v>11130</v>
      </c>
      <c r="C3309" s="5" t="s">
        <v>11131</v>
      </c>
      <c r="D3309" s="5" t="s">
        <v>11021</v>
      </c>
      <c r="E3309" s="5" t="s">
        <v>11132</v>
      </c>
      <c r="F3309" s="10">
        <v>1875</v>
      </c>
      <c r="G3309" s="10" t="s">
        <v>16</v>
      </c>
      <c r="H3309" s="10"/>
      <c r="I3309" s="10">
        <v>900</v>
      </c>
      <c r="J3309" s="10" t="s">
        <v>17</v>
      </c>
      <c r="K3309" s="10"/>
      <c r="L3309" s="10" t="s">
        <v>18</v>
      </c>
      <c r="M3309" s="11">
        <v>1</v>
      </c>
      <c r="N3309" s="10">
        <v>1</v>
      </c>
      <c r="O3309" s="12" t="s">
        <v>11133</v>
      </c>
      <c r="P3309" s="11">
        <f ca="1">IFERROR(__xludf.DUMMYFUNCTION("COUNTA(SPLIT(Q3309,"" ""))"),141)</f>
        <v>141</v>
      </c>
      <c r="Q3309" s="11">
        <v>5</v>
      </c>
      <c r="R3309" s="11">
        <f ca="1">IFERROR(__xludf.DUMMYFUNCTION("COUNTA(SPLIT($Q3309,CHAR(10),FALSE))"),2)</f>
        <v>2</v>
      </c>
      <c r="S3309" s="2">
        <v>0.143576489</v>
      </c>
      <c r="T3309" s="2">
        <v>0.47251584499999999</v>
      </c>
      <c r="U3309" s="2">
        <v>77.459999999999994</v>
      </c>
      <c r="V3309" s="2">
        <v>8.8699999999999992</v>
      </c>
      <c r="W3309" s="2">
        <v>11.3</v>
      </c>
      <c r="X3309" s="2">
        <v>8</v>
      </c>
      <c r="Y3309" s="2">
        <v>5.73</v>
      </c>
      <c r="Z3309" s="2">
        <v>-6.0999999999999997E-4</v>
      </c>
      <c r="AA3309" s="2">
        <v>2.8469999999999999E-2</v>
      </c>
      <c r="AB3309" s="2">
        <v>11.870838409999999</v>
      </c>
    </row>
    <row r="3310" spans="1:28" x14ac:dyDescent="0.2">
      <c r="A3310" s="17">
        <v>5653</v>
      </c>
      <c r="B3310" s="5" t="s">
        <v>10931</v>
      </c>
      <c r="C3310" s="5" t="s">
        <v>11134</v>
      </c>
      <c r="D3310" s="5" t="s">
        <v>10996</v>
      </c>
      <c r="E3310" s="5" t="s">
        <v>11135</v>
      </c>
      <c r="F3310" s="10">
        <v>1875</v>
      </c>
      <c r="G3310" s="10" t="s">
        <v>16</v>
      </c>
      <c r="H3310" s="10"/>
      <c r="I3310" s="10">
        <v>900</v>
      </c>
      <c r="J3310" s="10" t="s">
        <v>17</v>
      </c>
      <c r="K3310" s="10"/>
      <c r="L3310" s="10" t="s">
        <v>18</v>
      </c>
      <c r="M3310" s="11">
        <v>1</v>
      </c>
      <c r="N3310" s="10">
        <v>1</v>
      </c>
      <c r="O3310" s="12" t="s">
        <v>11136</v>
      </c>
      <c r="P3310" s="11">
        <f ca="1">IFERROR(__xludf.DUMMYFUNCTION("COUNTA(SPLIT(Q3310,"" ""))"),184)</f>
        <v>184</v>
      </c>
      <c r="Q3310" s="11">
        <v>8</v>
      </c>
      <c r="R3310" s="11">
        <f ca="1">IFERROR(__xludf.DUMMYFUNCTION("COUNTA(SPLIT($Q3310,CHAR(10),FALSE))"),4)</f>
        <v>4</v>
      </c>
      <c r="S3310" s="2">
        <v>0.71115829900000005</v>
      </c>
      <c r="T3310" s="2">
        <v>0.52125126099999997</v>
      </c>
      <c r="U3310" s="2">
        <v>83.98</v>
      </c>
      <c r="V3310" s="2">
        <v>7.38</v>
      </c>
      <c r="W3310" s="2">
        <v>7.55</v>
      </c>
      <c r="X3310" s="2">
        <v>5</v>
      </c>
      <c r="Y3310" s="2">
        <v>5.64</v>
      </c>
      <c r="Z3310" s="2">
        <v>-5.0610000000000002E-2</v>
      </c>
      <c r="AA3310" s="2">
        <v>-4.1430000000000002E-2</v>
      </c>
      <c r="AB3310" s="2">
        <v>26.843391669999999</v>
      </c>
    </row>
    <row r="3311" spans="1:28" x14ac:dyDescent="0.2">
      <c r="A3311" s="17">
        <v>5654</v>
      </c>
      <c r="B3311" s="5" t="s">
        <v>11137</v>
      </c>
      <c r="C3311" s="5" t="s">
        <v>11138</v>
      </c>
      <c r="D3311" s="5" t="s">
        <v>10996</v>
      </c>
      <c r="E3311" s="5" t="s">
        <v>11139</v>
      </c>
      <c r="F3311" s="10">
        <v>1875</v>
      </c>
      <c r="G3311" s="10" t="s">
        <v>16</v>
      </c>
      <c r="H3311" s="10"/>
      <c r="I3311" s="10">
        <v>1300</v>
      </c>
      <c r="J3311" s="10" t="s">
        <v>17</v>
      </c>
      <c r="K3311" s="10"/>
      <c r="L3311" s="10" t="s">
        <v>18</v>
      </c>
      <c r="M3311" s="11">
        <v>1</v>
      </c>
      <c r="N3311" s="10">
        <v>1</v>
      </c>
      <c r="O3311" s="12" t="s">
        <v>11140</v>
      </c>
      <c r="P3311" s="11">
        <f ca="1">IFERROR(__xludf.DUMMYFUNCTION("COUNTA(SPLIT(Q3311,"" ""))"),148)</f>
        <v>148</v>
      </c>
      <c r="Q3311" s="11">
        <v>4</v>
      </c>
      <c r="R3311" s="11">
        <f ca="1">IFERROR(__xludf.DUMMYFUNCTION("COUNTA(SPLIT($Q3311,CHAR(10),FALSE))"),3)</f>
        <v>3</v>
      </c>
      <c r="S3311" s="2">
        <v>-0.25350325400000001</v>
      </c>
      <c r="T3311" s="2">
        <v>0.46106745500000001</v>
      </c>
      <c r="U3311" s="2">
        <v>70.069999999999993</v>
      </c>
      <c r="V3311" s="2">
        <v>12.8</v>
      </c>
      <c r="W3311" s="2">
        <v>16.03</v>
      </c>
      <c r="X3311" s="2">
        <v>6</v>
      </c>
      <c r="Y3311" s="2">
        <v>6.65</v>
      </c>
      <c r="Z3311" s="2">
        <v>0.10987</v>
      </c>
      <c r="AA3311" s="2">
        <v>0.13463</v>
      </c>
      <c r="AB3311" s="2">
        <v>9.1700974819999992</v>
      </c>
    </row>
    <row r="3312" spans="1:28" x14ac:dyDescent="0.2">
      <c r="A3312" s="17">
        <v>5655</v>
      </c>
      <c r="B3312" s="5" t="s">
        <v>11137</v>
      </c>
      <c r="C3312" s="5" t="s">
        <v>11141</v>
      </c>
      <c r="D3312" s="5" t="s">
        <v>11006</v>
      </c>
      <c r="E3312" s="5" t="s">
        <v>11142</v>
      </c>
      <c r="F3312" s="10">
        <v>1875</v>
      </c>
      <c r="G3312" s="10" t="s">
        <v>16</v>
      </c>
      <c r="H3312" s="10"/>
      <c r="I3312" s="10">
        <v>1100</v>
      </c>
      <c r="J3312" s="10" t="s">
        <v>17</v>
      </c>
      <c r="K3312" s="10"/>
      <c r="L3312" s="10" t="s">
        <v>18</v>
      </c>
      <c r="M3312" s="11">
        <v>1</v>
      </c>
      <c r="N3312" s="10">
        <v>1</v>
      </c>
      <c r="O3312" s="12" t="s">
        <v>11143</v>
      </c>
      <c r="P3312" s="11">
        <f ca="1">IFERROR(__xludf.DUMMYFUNCTION("COUNTA(SPLIT(Q3312,"" ""))"),142)</f>
        <v>142</v>
      </c>
      <c r="Q3312" s="11">
        <v>6</v>
      </c>
      <c r="R3312" s="11">
        <f ca="1">IFERROR(__xludf.DUMMYFUNCTION("COUNTA(SPLIT($Q3312,CHAR(10),FALSE))"),4)</f>
        <v>4</v>
      </c>
      <c r="S3312" s="2">
        <v>1.146281718</v>
      </c>
      <c r="T3312" s="2">
        <v>0.53498178699999999</v>
      </c>
      <c r="U3312" s="2">
        <v>73.2</v>
      </c>
      <c r="V3312" s="2">
        <v>9.14</v>
      </c>
      <c r="W3312" s="2">
        <v>10.78</v>
      </c>
      <c r="X3312" s="2">
        <v>9</v>
      </c>
      <c r="Y3312" s="2">
        <v>6.14</v>
      </c>
      <c r="Z3312" s="2">
        <v>1.772E-2</v>
      </c>
      <c r="AA3312" s="2">
        <v>5.0720000000000001E-2</v>
      </c>
      <c r="AB3312" s="2">
        <v>18.60807763</v>
      </c>
    </row>
    <row r="3313" spans="1:28" x14ac:dyDescent="0.2">
      <c r="A3313" s="17">
        <v>5656</v>
      </c>
      <c r="B3313" s="5" t="s">
        <v>10931</v>
      </c>
      <c r="C3313" s="5" t="s">
        <v>11144</v>
      </c>
      <c r="D3313" s="5" t="s">
        <v>11010</v>
      </c>
      <c r="E3313" s="5" t="s">
        <v>11145</v>
      </c>
      <c r="F3313" s="10">
        <v>1875</v>
      </c>
      <c r="G3313" s="10" t="s">
        <v>16</v>
      </c>
      <c r="H3313" s="10"/>
      <c r="I3313" s="10">
        <v>1100</v>
      </c>
      <c r="J3313" s="10" t="s">
        <v>178</v>
      </c>
      <c r="K3313" s="10"/>
      <c r="L3313" s="10" t="s">
        <v>18</v>
      </c>
      <c r="M3313" s="11">
        <v>1</v>
      </c>
      <c r="N3313" s="10">
        <v>1</v>
      </c>
      <c r="O3313" s="12" t="s">
        <v>11146</v>
      </c>
      <c r="P3313" s="11">
        <f ca="1">IFERROR(__xludf.DUMMYFUNCTION("COUNTA(SPLIT(Q3313,"" ""))"),156)</f>
        <v>156</v>
      </c>
      <c r="Q3313" s="11">
        <v>7</v>
      </c>
      <c r="R3313" s="11">
        <f ca="1">IFERROR(__xludf.DUMMYFUNCTION("COUNTA(SPLIT($Q3313,CHAR(10),FALSE))"),4)</f>
        <v>4</v>
      </c>
      <c r="S3313" s="2">
        <v>-0.20767032999999999</v>
      </c>
      <c r="T3313" s="2">
        <v>0.47655007399999999</v>
      </c>
      <c r="U3313" s="2">
        <v>76.3</v>
      </c>
      <c r="V3313" s="2">
        <v>8.26</v>
      </c>
      <c r="W3313" s="2">
        <v>9.2100000000000009</v>
      </c>
      <c r="X3313" s="2">
        <v>9</v>
      </c>
      <c r="Y3313" s="2">
        <v>6.45</v>
      </c>
      <c r="Z3313" s="2">
        <v>3.6110000000000003E-2</v>
      </c>
      <c r="AA3313" s="2">
        <v>5.2170000000000001E-2</v>
      </c>
      <c r="AB3313" s="2">
        <v>19.363463920000001</v>
      </c>
    </row>
    <row r="3314" spans="1:28" x14ac:dyDescent="0.2">
      <c r="A3314" s="17">
        <v>5659</v>
      </c>
      <c r="B3314" s="5" t="s">
        <v>11147</v>
      </c>
      <c r="C3314" s="5" t="s">
        <v>11148</v>
      </c>
      <c r="D3314" s="5" t="s">
        <v>11010</v>
      </c>
      <c r="E3314" s="5" t="s">
        <v>11149</v>
      </c>
      <c r="F3314" s="10">
        <v>1875</v>
      </c>
      <c r="G3314" s="10" t="s">
        <v>16</v>
      </c>
      <c r="H3314" s="10"/>
      <c r="I3314" s="10">
        <v>900</v>
      </c>
      <c r="J3314" s="10" t="s">
        <v>51</v>
      </c>
      <c r="K3314" s="10"/>
      <c r="L3314" s="10" t="s">
        <v>18</v>
      </c>
      <c r="M3314" s="11">
        <v>1</v>
      </c>
      <c r="N3314" s="10">
        <v>1</v>
      </c>
      <c r="O3314" s="12" t="s">
        <v>11150</v>
      </c>
      <c r="P3314" s="11">
        <f ca="1">IFERROR(__xludf.DUMMYFUNCTION("COUNTA(SPLIT(Q3314,"" ""))"),176)</f>
        <v>176</v>
      </c>
      <c r="Q3314" s="11">
        <v>9</v>
      </c>
      <c r="R3314" s="11">
        <f ca="1">IFERROR(__xludf.DUMMYFUNCTION("COUNTA(SPLIT($Q3314,CHAR(10),FALSE))"),4)</f>
        <v>4</v>
      </c>
      <c r="S3314" s="2">
        <v>-1.0573173570000001</v>
      </c>
      <c r="T3314" s="2">
        <v>0.48335971599999999</v>
      </c>
      <c r="U3314" s="2">
        <v>78.48</v>
      </c>
      <c r="V3314" s="2">
        <v>7.36</v>
      </c>
      <c r="W3314" s="2">
        <v>8.1300000000000008</v>
      </c>
      <c r="X3314" s="2">
        <v>9</v>
      </c>
      <c r="Y3314" s="2">
        <v>6.97</v>
      </c>
      <c r="Z3314" s="2">
        <v>6.2E-2</v>
      </c>
      <c r="AA3314" s="2">
        <v>6.0319999999999999E-2</v>
      </c>
      <c r="AB3314" s="2">
        <v>14.039582770000001</v>
      </c>
    </row>
    <row r="3315" spans="1:28" x14ac:dyDescent="0.2">
      <c r="A3315" s="17">
        <v>5660</v>
      </c>
      <c r="B3315" s="5" t="s">
        <v>11151</v>
      </c>
      <c r="C3315" s="5" t="s">
        <v>11152</v>
      </c>
      <c r="D3315" s="5" t="s">
        <v>11021</v>
      </c>
      <c r="E3315" s="5" t="s">
        <v>11153</v>
      </c>
      <c r="F3315" s="10">
        <v>1875</v>
      </c>
      <c r="G3315" s="10" t="s">
        <v>16</v>
      </c>
      <c r="H3315" s="10"/>
      <c r="I3315" s="10">
        <v>900</v>
      </c>
      <c r="J3315" s="10" t="s">
        <v>51</v>
      </c>
      <c r="K3315" s="10"/>
      <c r="L3315" s="10" t="s">
        <v>18</v>
      </c>
      <c r="M3315" s="11">
        <v>1</v>
      </c>
      <c r="N3315" s="10">
        <v>1</v>
      </c>
      <c r="O3315" s="12" t="s">
        <v>11154</v>
      </c>
      <c r="P3315" s="11">
        <f ca="1">IFERROR(__xludf.DUMMYFUNCTION("COUNTA(SPLIT(Q3315,"" ""))"),179)</f>
        <v>179</v>
      </c>
      <c r="Q3315" s="11">
        <v>8</v>
      </c>
      <c r="R3315" s="11">
        <f ca="1">IFERROR(__xludf.DUMMYFUNCTION("COUNTA(SPLIT($Q3315,CHAR(10),FALSE))"),5)</f>
        <v>5</v>
      </c>
      <c r="S3315" s="2">
        <v>1.12429464</v>
      </c>
      <c r="T3315" s="2">
        <v>0.55319754499999996</v>
      </c>
      <c r="U3315" s="2">
        <v>82.72</v>
      </c>
      <c r="V3315" s="2">
        <v>7.5</v>
      </c>
      <c r="W3315" s="2">
        <v>9.1199999999999992</v>
      </c>
      <c r="X3315" s="2">
        <v>6</v>
      </c>
      <c r="Y3315" s="2">
        <v>6.06</v>
      </c>
      <c r="Z3315" s="2">
        <v>1.511E-2</v>
      </c>
      <c r="AA3315" s="2">
        <v>1.6549999999999999E-2</v>
      </c>
      <c r="AB3315" s="2">
        <v>19.13276561</v>
      </c>
    </row>
    <row r="3316" spans="1:28" x14ac:dyDescent="0.2">
      <c r="A3316" s="17">
        <v>5661</v>
      </c>
      <c r="B3316" s="5" t="s">
        <v>11155</v>
      </c>
      <c r="C3316" s="5" t="s">
        <v>11156</v>
      </c>
      <c r="D3316" s="5"/>
      <c r="E3316" s="5" t="s">
        <v>11157</v>
      </c>
      <c r="F3316" s="10">
        <v>1875</v>
      </c>
      <c r="G3316" s="10" t="s">
        <v>16</v>
      </c>
      <c r="H3316" s="10" t="s">
        <v>11158</v>
      </c>
      <c r="I3316" s="10">
        <v>1100</v>
      </c>
      <c r="J3316" s="10" t="s">
        <v>17</v>
      </c>
      <c r="K3316" s="10"/>
      <c r="L3316" s="10" t="s">
        <v>18</v>
      </c>
      <c r="M3316" s="11">
        <v>1</v>
      </c>
      <c r="N3316" s="10">
        <v>1</v>
      </c>
      <c r="O3316" s="12" t="s">
        <v>11159</v>
      </c>
      <c r="P3316" s="11">
        <f ca="1">IFERROR(__xludf.DUMMYFUNCTION("COUNTA(SPLIT(Q3316,"" ""))"),191)</f>
        <v>191</v>
      </c>
      <c r="Q3316" s="11">
        <v>8</v>
      </c>
      <c r="R3316" s="11">
        <f ca="1">IFERROR(__xludf.DUMMYFUNCTION("COUNTA(SPLIT($Q3316,CHAR(10),FALSE))"),2)</f>
        <v>2</v>
      </c>
      <c r="S3316" s="2">
        <v>-1.1765905809999999</v>
      </c>
      <c r="T3316" s="2">
        <v>0.47882911500000003</v>
      </c>
      <c r="U3316" s="2">
        <v>71.02</v>
      </c>
      <c r="V3316" s="2">
        <v>9.3800000000000008</v>
      </c>
      <c r="W3316" s="2">
        <v>10.43</v>
      </c>
      <c r="X3316" s="2">
        <v>11</v>
      </c>
      <c r="Y3316" s="2">
        <v>7.2</v>
      </c>
      <c r="Z3316" s="2">
        <v>0.12515999999999999</v>
      </c>
      <c r="AA3316" s="2">
        <v>0.11659</v>
      </c>
      <c r="AB3316" s="2">
        <v>14.499998720000001</v>
      </c>
    </row>
    <row r="3317" spans="1:28" x14ac:dyDescent="0.2">
      <c r="A3317" s="17">
        <v>5662</v>
      </c>
      <c r="B3317" s="5" t="s">
        <v>11160</v>
      </c>
      <c r="C3317" s="5" t="s">
        <v>11161</v>
      </c>
      <c r="D3317" s="5" t="s">
        <v>11006</v>
      </c>
      <c r="E3317" s="5" t="s">
        <v>11162</v>
      </c>
      <c r="F3317" s="10">
        <v>1875</v>
      </c>
      <c r="G3317" s="10" t="s">
        <v>16</v>
      </c>
      <c r="H3317" s="10"/>
      <c r="I3317" s="10">
        <v>900</v>
      </c>
      <c r="J3317" s="10" t="s">
        <v>17</v>
      </c>
      <c r="K3317" s="10"/>
      <c r="L3317" s="10" t="s">
        <v>18</v>
      </c>
      <c r="M3317" s="11">
        <v>1</v>
      </c>
      <c r="N3317" s="10">
        <v>1</v>
      </c>
      <c r="O3317" s="12" t="s">
        <v>11163</v>
      </c>
      <c r="P3317" s="11">
        <f ca="1">IFERROR(__xludf.DUMMYFUNCTION("COUNTA(SPLIT(Q3317,"" ""))"),153)</f>
        <v>153</v>
      </c>
      <c r="Q3317" s="11">
        <v>5</v>
      </c>
      <c r="R3317" s="11">
        <f ca="1">IFERROR(__xludf.DUMMYFUNCTION("COUNTA(SPLIT($Q3317,CHAR(10),FALSE))"),4)</f>
        <v>4</v>
      </c>
      <c r="S3317" s="2">
        <v>-0.63399909600000004</v>
      </c>
      <c r="T3317" s="2">
        <v>0.45697387699999997</v>
      </c>
      <c r="U3317" s="2">
        <v>78.510000000000005</v>
      </c>
      <c r="V3317" s="2">
        <v>10.11</v>
      </c>
      <c r="W3317" s="2">
        <v>10.23</v>
      </c>
      <c r="X3317" s="2">
        <v>7</v>
      </c>
      <c r="Y3317" s="2">
        <v>2.06</v>
      </c>
      <c r="Z3317" s="2">
        <v>-9.3649999999999997E-2</v>
      </c>
      <c r="AA3317" s="2">
        <v>-5.4300000000000001E-2</v>
      </c>
      <c r="AB3317" s="2">
        <v>22.096224119999999</v>
      </c>
    </row>
    <row r="3318" spans="1:28" x14ac:dyDescent="0.2">
      <c r="A3318" s="17">
        <v>5663</v>
      </c>
      <c r="B3318" s="5" t="s">
        <v>8531</v>
      </c>
      <c r="C3318" s="5" t="s">
        <v>11164</v>
      </c>
      <c r="D3318" s="5"/>
      <c r="E3318" s="5" t="s">
        <v>11165</v>
      </c>
      <c r="F3318" s="10">
        <v>1874</v>
      </c>
      <c r="G3318" s="10" t="s">
        <v>16</v>
      </c>
      <c r="H3318" s="10"/>
      <c r="I3318" s="10">
        <v>1100</v>
      </c>
      <c r="J3318" s="10" t="s">
        <v>17</v>
      </c>
      <c r="K3318" s="10"/>
      <c r="L3318" s="10" t="s">
        <v>18</v>
      </c>
      <c r="M3318" s="11">
        <v>1</v>
      </c>
      <c r="N3318" s="10">
        <v>1</v>
      </c>
      <c r="O3318" s="12" t="s">
        <v>11166</v>
      </c>
      <c r="P3318" s="11">
        <f ca="1">IFERROR(__xludf.DUMMYFUNCTION("COUNTA(SPLIT(Q3318,"" ""))"),172)</f>
        <v>172</v>
      </c>
      <c r="Q3318" s="11">
        <v>7</v>
      </c>
      <c r="R3318" s="11">
        <f ca="1">IFERROR(__xludf.DUMMYFUNCTION("COUNTA(SPLIT($Q3318,CHAR(10),FALSE))"),2)</f>
        <v>2</v>
      </c>
      <c r="S3318" s="2">
        <v>-0.82446532500000003</v>
      </c>
      <c r="T3318" s="2">
        <v>0.47545157100000002</v>
      </c>
      <c r="U3318" s="2">
        <v>67.83</v>
      </c>
      <c r="V3318" s="2">
        <v>9.9700000000000006</v>
      </c>
      <c r="W3318" s="2">
        <v>11.25</v>
      </c>
      <c r="X3318" s="2">
        <v>10</v>
      </c>
      <c r="Y3318" s="2">
        <v>7.05</v>
      </c>
      <c r="Z3318" s="2">
        <v>0.17249999999999999</v>
      </c>
      <c r="AA3318" s="2">
        <v>0.18773000000000001</v>
      </c>
      <c r="AB3318" s="2">
        <v>7.3714740819999998</v>
      </c>
    </row>
    <row r="3319" spans="1:28" x14ac:dyDescent="0.2">
      <c r="A3319" s="17">
        <v>5664</v>
      </c>
      <c r="B3319" s="5" t="s">
        <v>685</v>
      </c>
      <c r="C3319" s="5" t="s">
        <v>11167</v>
      </c>
      <c r="D3319" s="5" t="s">
        <v>11168</v>
      </c>
      <c r="E3319" s="5" t="s">
        <v>11169</v>
      </c>
      <c r="F3319" s="10">
        <v>1873</v>
      </c>
      <c r="G3319" s="10" t="s">
        <v>16</v>
      </c>
      <c r="H3319" s="10"/>
      <c r="I3319" s="10">
        <v>500</v>
      </c>
      <c r="J3319" s="10" t="s">
        <v>17</v>
      </c>
      <c r="K3319" s="10"/>
      <c r="L3319" s="10" t="s">
        <v>18</v>
      </c>
      <c r="M3319" s="11">
        <v>1</v>
      </c>
      <c r="N3319" s="10">
        <v>1</v>
      </c>
      <c r="O3319" s="12" t="s">
        <v>11170</v>
      </c>
      <c r="P3319" s="11">
        <f ca="1">IFERROR(__xludf.DUMMYFUNCTION("COUNTA(SPLIT(Q3319,"" ""))"),163)</f>
        <v>163</v>
      </c>
      <c r="Q3319" s="11">
        <v>16</v>
      </c>
      <c r="R3319" s="11">
        <f ca="1">IFERROR(__xludf.DUMMYFUNCTION("COUNTA(SPLIT($Q3319,CHAR(10),FALSE))"),4)</f>
        <v>4</v>
      </c>
      <c r="S3319" s="2">
        <v>-0.94074196300000001</v>
      </c>
      <c r="T3319" s="2">
        <v>0.493719986</v>
      </c>
      <c r="U3319" s="2">
        <v>83.48</v>
      </c>
      <c r="V3319" s="2">
        <v>4.24</v>
      </c>
      <c r="W3319" s="2">
        <v>3.26</v>
      </c>
      <c r="X3319" s="2">
        <v>7</v>
      </c>
      <c r="Y3319" s="2">
        <v>6.03</v>
      </c>
      <c r="Z3319" s="2">
        <v>8.0769999999999995E-2</v>
      </c>
      <c r="AA3319" s="2">
        <v>8.5769999999999999E-2</v>
      </c>
      <c r="AB3319" s="2">
        <v>29.574383040000001</v>
      </c>
    </row>
    <row r="3320" spans="1:28" x14ac:dyDescent="0.2">
      <c r="A3320" s="17">
        <v>5665</v>
      </c>
      <c r="B3320" s="5" t="s">
        <v>685</v>
      </c>
      <c r="C3320" s="5" t="s">
        <v>11171</v>
      </c>
      <c r="D3320" s="5" t="s">
        <v>11168</v>
      </c>
      <c r="E3320" s="5" t="s">
        <v>11172</v>
      </c>
      <c r="F3320" s="10">
        <v>1873</v>
      </c>
      <c r="G3320" s="10" t="s">
        <v>16</v>
      </c>
      <c r="H3320" s="10"/>
      <c r="I3320" s="10">
        <v>700</v>
      </c>
      <c r="J3320" s="10" t="s">
        <v>17</v>
      </c>
      <c r="K3320" s="10"/>
      <c r="L3320" s="10" t="s">
        <v>18</v>
      </c>
      <c r="M3320" s="11">
        <v>1</v>
      </c>
      <c r="N3320" s="10">
        <v>1</v>
      </c>
      <c r="O3320" s="12" t="s">
        <v>11173</v>
      </c>
      <c r="P3320" s="11">
        <f ca="1">IFERROR(__xludf.DUMMYFUNCTION("COUNTA(SPLIT(Q3320,"" ""))"),179)</f>
        <v>179</v>
      </c>
      <c r="Q3320" s="11">
        <v>11</v>
      </c>
      <c r="R3320" s="11">
        <f ca="1">IFERROR(__xludf.DUMMYFUNCTION("COUNTA(SPLIT($Q3320,CHAR(10),FALSE))"),5)</f>
        <v>5</v>
      </c>
      <c r="S3320" s="2">
        <v>-0.41592190400000001</v>
      </c>
      <c r="T3320" s="2">
        <v>0.45750471199999998</v>
      </c>
      <c r="U3320" s="2">
        <v>85.47</v>
      </c>
      <c r="V3320" s="2">
        <v>4.91</v>
      </c>
      <c r="W3320" s="2">
        <v>5.88</v>
      </c>
      <c r="X3320" s="2">
        <v>5</v>
      </c>
      <c r="Y3320" s="2">
        <v>5.95</v>
      </c>
      <c r="Z3320" s="2">
        <v>7.2679999999999995E-2</v>
      </c>
      <c r="AA3320" s="2">
        <v>5.8680000000000003E-2</v>
      </c>
      <c r="AB3320" s="2">
        <v>20.101912429999999</v>
      </c>
    </row>
    <row r="3321" spans="1:28" x14ac:dyDescent="0.2">
      <c r="A3321" s="17">
        <v>5666</v>
      </c>
      <c r="B3321" s="5" t="s">
        <v>685</v>
      </c>
      <c r="C3321" s="5" t="s">
        <v>11174</v>
      </c>
      <c r="D3321" s="5" t="s">
        <v>11168</v>
      </c>
      <c r="E3321" s="5" t="s">
        <v>11175</v>
      </c>
      <c r="F3321" s="10">
        <v>1873</v>
      </c>
      <c r="G3321" s="10" t="s">
        <v>16</v>
      </c>
      <c r="H3321" s="10"/>
      <c r="I3321" s="10">
        <v>700</v>
      </c>
      <c r="J3321" s="10" t="s">
        <v>17</v>
      </c>
      <c r="K3321" s="10"/>
      <c r="L3321" s="10" t="s">
        <v>18</v>
      </c>
      <c r="M3321" s="11">
        <v>1</v>
      </c>
      <c r="N3321" s="10">
        <v>1</v>
      </c>
      <c r="O3321" s="12" t="s">
        <v>11176</v>
      </c>
      <c r="P3321" s="11">
        <f ca="1">IFERROR(__xludf.DUMMYFUNCTION("COUNTA(SPLIT(Q3321,"" ""))"),196)</f>
        <v>196</v>
      </c>
      <c r="Q3321" s="11">
        <v>10</v>
      </c>
      <c r="R3321" s="11">
        <f ca="1">IFERROR(__xludf.DUMMYFUNCTION("COUNTA(SPLIT($Q3321,CHAR(10),FALSE))"),5)</f>
        <v>5</v>
      </c>
      <c r="S3321" s="2">
        <v>-0.88150397800000002</v>
      </c>
      <c r="T3321" s="2">
        <v>0.50986114400000004</v>
      </c>
      <c r="U3321" s="2">
        <v>83.72</v>
      </c>
      <c r="V3321" s="2">
        <v>6.6</v>
      </c>
      <c r="W3321" s="2">
        <v>6.88</v>
      </c>
      <c r="X3321" s="2">
        <v>5</v>
      </c>
      <c r="Y3321" s="2">
        <v>6.2</v>
      </c>
      <c r="Z3321" s="2">
        <v>-3.4950000000000002E-2</v>
      </c>
      <c r="AA3321" s="2">
        <v>-4.333E-2</v>
      </c>
      <c r="AB3321" s="2">
        <v>21.90086831</v>
      </c>
    </row>
    <row r="3322" spans="1:28" x14ac:dyDescent="0.2">
      <c r="A3322" s="17">
        <v>5667</v>
      </c>
      <c r="B3322" s="5" t="s">
        <v>685</v>
      </c>
      <c r="C3322" s="5" t="s">
        <v>11174</v>
      </c>
      <c r="D3322" s="5" t="s">
        <v>11177</v>
      </c>
      <c r="E3322" s="5" t="s">
        <v>11178</v>
      </c>
      <c r="F3322" s="10">
        <v>1873</v>
      </c>
      <c r="G3322" s="10" t="s">
        <v>16</v>
      </c>
      <c r="H3322" s="10"/>
      <c r="I3322" s="10">
        <v>700</v>
      </c>
      <c r="J3322" s="10" t="s">
        <v>17</v>
      </c>
      <c r="K3322" s="10"/>
      <c r="L3322" s="10" t="s">
        <v>18</v>
      </c>
      <c r="M3322" s="11">
        <v>1</v>
      </c>
      <c r="N3322" s="10">
        <v>1</v>
      </c>
      <c r="O3322" s="12" t="s">
        <v>11179</v>
      </c>
      <c r="P3322" s="11">
        <f ca="1">IFERROR(__xludf.DUMMYFUNCTION("COUNTA(SPLIT(Q3322,"" ""))"),178)</f>
        <v>178</v>
      </c>
      <c r="Q3322" s="11">
        <v>13</v>
      </c>
      <c r="R3322" s="11">
        <f ca="1">IFERROR(__xludf.DUMMYFUNCTION("COUNTA(SPLIT($Q3322,CHAR(10),FALSE))"),5)</f>
        <v>5</v>
      </c>
      <c r="S3322" s="2">
        <v>0.21707515999999999</v>
      </c>
      <c r="T3322" s="2">
        <v>0.48132294399999997</v>
      </c>
      <c r="U3322" s="2">
        <v>89.9</v>
      </c>
      <c r="V3322" s="2">
        <v>4.2</v>
      </c>
      <c r="W3322" s="2">
        <v>3.75</v>
      </c>
      <c r="X3322" s="2">
        <v>6</v>
      </c>
      <c r="Y3322" s="2">
        <v>5.89</v>
      </c>
      <c r="Z3322" s="2">
        <v>3.27E-2</v>
      </c>
      <c r="AA3322" s="2">
        <v>3.0110000000000001E-2</v>
      </c>
      <c r="AB3322" s="2">
        <v>23.207198900000002</v>
      </c>
    </row>
    <row r="3323" spans="1:28" x14ac:dyDescent="0.2">
      <c r="A3323" s="17">
        <v>5668</v>
      </c>
      <c r="B3323" s="5" t="s">
        <v>685</v>
      </c>
      <c r="C3323" s="5" t="s">
        <v>11174</v>
      </c>
      <c r="D3323" s="5" t="s">
        <v>11180</v>
      </c>
      <c r="E3323" s="5" t="s">
        <v>11181</v>
      </c>
      <c r="F3323" s="10">
        <v>1873</v>
      </c>
      <c r="G3323" s="10" t="s">
        <v>16</v>
      </c>
      <c r="H3323" s="10"/>
      <c r="I3323" s="10">
        <v>500</v>
      </c>
      <c r="J3323" s="10" t="s">
        <v>51</v>
      </c>
      <c r="K3323" s="10"/>
      <c r="L3323" s="10" t="s">
        <v>18</v>
      </c>
      <c r="M3323" s="11">
        <v>1</v>
      </c>
      <c r="N3323" s="10">
        <v>1</v>
      </c>
      <c r="O3323" s="12" t="s">
        <v>11182</v>
      </c>
      <c r="P3323" s="11">
        <f ca="1">IFERROR(__xludf.DUMMYFUNCTION("COUNTA(SPLIT(Q3323,"" ""))"),140)</f>
        <v>140</v>
      </c>
      <c r="Q3323" s="11">
        <v>12</v>
      </c>
      <c r="R3323" s="11">
        <f ca="1">IFERROR(__xludf.DUMMYFUNCTION("COUNTA(SPLIT($Q3323,CHAR(10),FALSE))"),4)</f>
        <v>4</v>
      </c>
      <c r="S3323" s="2">
        <v>0.84792653799999995</v>
      </c>
      <c r="T3323" s="2">
        <v>0.54716301700000003</v>
      </c>
      <c r="U3323" s="2">
        <v>93.66</v>
      </c>
      <c r="V3323" s="2">
        <v>3.22</v>
      </c>
      <c r="W3323" s="2">
        <v>2.4900000000000002</v>
      </c>
      <c r="X3323" s="2">
        <v>6</v>
      </c>
      <c r="Y3323" s="2">
        <v>5.65</v>
      </c>
      <c r="Z3323" s="2">
        <v>7.1700000000000002E-3</v>
      </c>
      <c r="AA3323" s="2">
        <v>2.7359999999999999E-2</v>
      </c>
      <c r="AB3323" s="2">
        <v>26.811994039999998</v>
      </c>
    </row>
    <row r="3324" spans="1:28" x14ac:dyDescent="0.2">
      <c r="A3324" s="17">
        <v>5669</v>
      </c>
      <c r="B3324" s="5" t="s">
        <v>685</v>
      </c>
      <c r="C3324" s="5" t="s">
        <v>11183</v>
      </c>
      <c r="D3324" s="5" t="s">
        <v>11184</v>
      </c>
      <c r="E3324" s="5" t="s">
        <v>11185</v>
      </c>
      <c r="F3324" s="10">
        <v>1873</v>
      </c>
      <c r="G3324" s="10" t="s">
        <v>16</v>
      </c>
      <c r="H3324" s="10"/>
      <c r="I3324" s="10">
        <v>700</v>
      </c>
      <c r="J3324" s="10" t="s">
        <v>178</v>
      </c>
      <c r="K3324" s="10"/>
      <c r="L3324" s="10" t="s">
        <v>18</v>
      </c>
      <c r="M3324" s="11">
        <v>1</v>
      </c>
      <c r="N3324" s="10">
        <v>1</v>
      </c>
      <c r="O3324" s="12" t="s">
        <v>11186</v>
      </c>
      <c r="P3324" s="11">
        <f ca="1">IFERROR(__xludf.DUMMYFUNCTION("COUNTA(SPLIT(Q3324,"" ""))"),177)</f>
        <v>177</v>
      </c>
      <c r="Q3324" s="11">
        <v>15</v>
      </c>
      <c r="R3324" s="11">
        <f ca="1">IFERROR(__xludf.DUMMYFUNCTION("COUNTA(SPLIT($Q3324,CHAR(10),FALSE))"),4)</f>
        <v>4</v>
      </c>
      <c r="S3324" s="2">
        <v>-0.66630767199999996</v>
      </c>
      <c r="T3324" s="2">
        <v>0.514897893</v>
      </c>
      <c r="U3324" s="2">
        <v>92.2</v>
      </c>
      <c r="V3324" s="2">
        <v>3.38</v>
      </c>
      <c r="W3324" s="2">
        <v>3.53</v>
      </c>
      <c r="X3324" s="2">
        <v>6</v>
      </c>
      <c r="Y3324" s="2">
        <v>5.72</v>
      </c>
      <c r="Z3324" s="2">
        <v>5.3650000000000003E-2</v>
      </c>
      <c r="AA3324" s="2">
        <v>6.2839999999999993E-2</v>
      </c>
      <c r="AB3324" s="2">
        <v>17.693354960000001</v>
      </c>
    </row>
    <row r="3325" spans="1:28" x14ac:dyDescent="0.2">
      <c r="A3325" s="17">
        <v>5670</v>
      </c>
      <c r="B3325" s="5" t="s">
        <v>685</v>
      </c>
      <c r="C3325" s="5" t="s">
        <v>11187</v>
      </c>
      <c r="D3325" s="5" t="s">
        <v>11184</v>
      </c>
      <c r="E3325" s="5" t="s">
        <v>11188</v>
      </c>
      <c r="F3325" s="10">
        <v>1873</v>
      </c>
      <c r="G3325" s="10" t="s">
        <v>16</v>
      </c>
      <c r="H3325" s="10"/>
      <c r="I3325" s="10">
        <v>700</v>
      </c>
      <c r="J3325" s="10" t="s">
        <v>178</v>
      </c>
      <c r="K3325" s="10"/>
      <c r="L3325" s="10" t="s">
        <v>18</v>
      </c>
      <c r="M3325" s="11">
        <v>1</v>
      </c>
      <c r="N3325" s="10">
        <v>1</v>
      </c>
      <c r="O3325" s="12" t="s">
        <v>11189</v>
      </c>
      <c r="P3325" s="11">
        <f ca="1">IFERROR(__xludf.DUMMYFUNCTION("COUNTA(SPLIT(Q3325,"" ""))"),174)</f>
        <v>174</v>
      </c>
      <c r="Q3325" s="11">
        <v>9</v>
      </c>
      <c r="R3325" s="11">
        <f ca="1">IFERROR(__xludf.DUMMYFUNCTION("COUNTA(SPLIT($Q3325,CHAR(10),FALSE))"),4)</f>
        <v>4</v>
      </c>
      <c r="S3325" s="2">
        <v>1.5552738E-2</v>
      </c>
      <c r="T3325" s="2">
        <v>0.49598795099999998</v>
      </c>
      <c r="U3325" s="2">
        <v>81.260000000000005</v>
      </c>
      <c r="V3325" s="2">
        <v>6.89</v>
      </c>
      <c r="W3325" s="2">
        <v>7.79</v>
      </c>
      <c r="X3325" s="2">
        <v>8</v>
      </c>
      <c r="Y3325" s="2">
        <v>6.91</v>
      </c>
      <c r="Z3325" s="2">
        <v>1.6879999999999999E-2</v>
      </c>
      <c r="AA3325" s="2">
        <v>1.6879999999999999E-2</v>
      </c>
      <c r="AB3325" s="2">
        <v>16.03104536</v>
      </c>
    </row>
    <row r="3326" spans="1:28" x14ac:dyDescent="0.2">
      <c r="A3326" s="17">
        <v>5671</v>
      </c>
      <c r="B3326" s="5" t="s">
        <v>685</v>
      </c>
      <c r="C3326" s="5" t="s">
        <v>11190</v>
      </c>
      <c r="D3326" s="5" t="s">
        <v>11191</v>
      </c>
      <c r="E3326" s="5" t="s">
        <v>11192</v>
      </c>
      <c r="F3326" s="10">
        <v>1873</v>
      </c>
      <c r="G3326" s="10" t="s">
        <v>16</v>
      </c>
      <c r="H3326" s="10"/>
      <c r="I3326" s="10">
        <v>500</v>
      </c>
      <c r="J3326" s="10" t="s">
        <v>178</v>
      </c>
      <c r="K3326" s="10"/>
      <c r="L3326" s="10" t="s">
        <v>18</v>
      </c>
      <c r="M3326" s="11">
        <v>1</v>
      </c>
      <c r="N3326" s="10">
        <v>1</v>
      </c>
      <c r="O3326" s="12" t="s">
        <v>11193</v>
      </c>
      <c r="P3326" s="11">
        <f ca="1">IFERROR(__xludf.DUMMYFUNCTION("COUNTA(SPLIT(Q3326,"" ""))"),141)</f>
        <v>141</v>
      </c>
      <c r="Q3326" s="11">
        <v>15</v>
      </c>
      <c r="R3326" s="11">
        <f ca="1">IFERROR(__xludf.DUMMYFUNCTION("COUNTA(SPLIT($Q3326,CHAR(10),FALSE))"),7)</f>
        <v>7</v>
      </c>
      <c r="S3326" s="2">
        <v>0.67284621200000005</v>
      </c>
      <c r="T3326" s="2">
        <v>0.48744167900000002</v>
      </c>
      <c r="U3326" s="2">
        <v>96.25</v>
      </c>
      <c r="V3326" s="2">
        <v>2.2999999999999998</v>
      </c>
      <c r="W3326" s="2">
        <v>0.89</v>
      </c>
      <c r="X3326" s="2">
        <v>5</v>
      </c>
      <c r="Y3326" s="2">
        <v>5.61</v>
      </c>
      <c r="Z3326" s="2">
        <v>-1.052E-2</v>
      </c>
      <c r="AA3326" s="2">
        <v>1.538E-2</v>
      </c>
      <c r="AB3326" s="2">
        <v>23.30480906</v>
      </c>
    </row>
    <row r="3327" spans="1:28" x14ac:dyDescent="0.2">
      <c r="A3327" s="17">
        <v>5672</v>
      </c>
      <c r="B3327" s="5" t="s">
        <v>685</v>
      </c>
      <c r="C3327" s="5" t="s">
        <v>11194</v>
      </c>
      <c r="D3327" s="5" t="s">
        <v>11191</v>
      </c>
      <c r="E3327" s="5" t="s">
        <v>11195</v>
      </c>
      <c r="F3327" s="10">
        <v>1873</v>
      </c>
      <c r="G3327" s="10" t="s">
        <v>16</v>
      </c>
      <c r="H3327" s="10"/>
      <c r="I3327" s="10">
        <v>900</v>
      </c>
      <c r="J3327" s="10" t="s">
        <v>17</v>
      </c>
      <c r="K3327" s="10"/>
      <c r="L3327" s="10" t="s">
        <v>18</v>
      </c>
      <c r="M3327" s="11">
        <v>1</v>
      </c>
      <c r="N3327" s="10">
        <v>1</v>
      </c>
      <c r="O3327" s="12" t="s">
        <v>11196</v>
      </c>
      <c r="P3327" s="11">
        <f ca="1">IFERROR(__xludf.DUMMYFUNCTION("COUNTA(SPLIT(Q3327,"" ""))"),150)</f>
        <v>150</v>
      </c>
      <c r="Q3327" s="11">
        <v>6</v>
      </c>
      <c r="R3327" s="11">
        <f ca="1">IFERROR(__xludf.DUMMYFUNCTION("COUNTA(SPLIT($Q3327,CHAR(10),FALSE))"),2)</f>
        <v>2</v>
      </c>
      <c r="S3327" s="2">
        <v>-0.26725184800000001</v>
      </c>
      <c r="T3327" s="2">
        <v>0.50641467299999998</v>
      </c>
      <c r="U3327" s="2">
        <v>73.7</v>
      </c>
      <c r="V3327" s="2">
        <v>9.27</v>
      </c>
      <c r="W3327" s="2">
        <v>9.27</v>
      </c>
      <c r="X3327" s="2">
        <v>9</v>
      </c>
      <c r="Y3327" s="2">
        <v>6.14</v>
      </c>
      <c r="Z3327" s="2">
        <v>4.7050000000000002E-2</v>
      </c>
      <c r="AA3327" s="2">
        <v>8.2140000000000005E-2</v>
      </c>
      <c r="AB3327" s="2">
        <v>18.924005390000001</v>
      </c>
    </row>
    <row r="3328" spans="1:28" x14ac:dyDescent="0.2">
      <c r="A3328" s="17">
        <v>5673</v>
      </c>
      <c r="B3328" s="5" t="s">
        <v>685</v>
      </c>
      <c r="C3328" s="5" t="s">
        <v>11197</v>
      </c>
      <c r="D3328" s="5" t="s">
        <v>11198</v>
      </c>
      <c r="E3328" s="5" t="s">
        <v>11199</v>
      </c>
      <c r="F3328" s="10">
        <v>1873</v>
      </c>
      <c r="G3328" s="10" t="s">
        <v>16</v>
      </c>
      <c r="H3328" s="10"/>
      <c r="I3328" s="10">
        <v>700</v>
      </c>
      <c r="J3328" s="10" t="s">
        <v>17</v>
      </c>
      <c r="K3328" s="10"/>
      <c r="L3328" s="10" t="s">
        <v>22</v>
      </c>
      <c r="M3328" s="11">
        <v>2</v>
      </c>
      <c r="N3328" s="10">
        <v>1.5</v>
      </c>
      <c r="O3328" s="12" t="s">
        <v>11200</v>
      </c>
      <c r="P3328" s="11">
        <f ca="1">IFERROR(__xludf.DUMMYFUNCTION("COUNTA(SPLIT(Q3328,"" ""))"),182)</f>
        <v>182</v>
      </c>
      <c r="Q3328" s="11">
        <v>8</v>
      </c>
      <c r="R3328" s="11">
        <f ca="1">IFERROR(__xludf.DUMMYFUNCTION("COUNTA(SPLIT($Q3328,CHAR(10),FALSE))"),3)</f>
        <v>3</v>
      </c>
      <c r="S3328" s="2">
        <v>-0.77733192799999995</v>
      </c>
      <c r="T3328" s="2">
        <v>0.46246364600000001</v>
      </c>
      <c r="U3328" s="2">
        <v>78.2</v>
      </c>
      <c r="V3328" s="2">
        <v>8.07</v>
      </c>
      <c r="W3328" s="2">
        <v>7.75</v>
      </c>
      <c r="X3328" s="2">
        <v>8</v>
      </c>
      <c r="Y3328" s="2">
        <v>6.15</v>
      </c>
      <c r="Z3328" s="2">
        <v>8.0850000000000005E-2</v>
      </c>
      <c r="AA3328" s="2">
        <v>8.6849999999999997E-2</v>
      </c>
      <c r="AB3328" s="2">
        <v>26.07675265</v>
      </c>
    </row>
    <row r="3329" spans="1:28" x14ac:dyDescent="0.2">
      <c r="A3329" s="17">
        <v>5674</v>
      </c>
      <c r="B3329" s="5" t="s">
        <v>685</v>
      </c>
      <c r="C3329" s="5" t="s">
        <v>11201</v>
      </c>
      <c r="D3329" s="5" t="s">
        <v>11198</v>
      </c>
      <c r="E3329" s="5" t="s">
        <v>11202</v>
      </c>
      <c r="F3329" s="10">
        <v>1873</v>
      </c>
      <c r="G3329" s="10" t="s">
        <v>16</v>
      </c>
      <c r="H3329" s="10"/>
      <c r="I3329" s="10">
        <v>500</v>
      </c>
      <c r="J3329" s="10" t="s">
        <v>51</v>
      </c>
      <c r="K3329" s="10"/>
      <c r="L3329" s="10" t="s">
        <v>18</v>
      </c>
      <c r="M3329" s="11">
        <v>1</v>
      </c>
      <c r="N3329" s="10">
        <v>1</v>
      </c>
      <c r="O3329" s="12" t="s">
        <v>11203</v>
      </c>
      <c r="P3329" s="11">
        <f ca="1">IFERROR(__xludf.DUMMYFUNCTION("COUNTA(SPLIT(Q3329,"" ""))"),167)</f>
        <v>167</v>
      </c>
      <c r="Q3329" s="11">
        <v>13</v>
      </c>
      <c r="R3329" s="11">
        <f ca="1">IFERROR(__xludf.DUMMYFUNCTION("COUNTA(SPLIT($Q3329,CHAR(10),FALSE))"),5)</f>
        <v>5</v>
      </c>
      <c r="S3329" s="2">
        <v>-1.2577129629999999</v>
      </c>
      <c r="T3329" s="2">
        <v>0.488269695</v>
      </c>
      <c r="U3329" s="2">
        <v>83.12</v>
      </c>
      <c r="V3329" s="2">
        <v>4.7</v>
      </c>
      <c r="W3329" s="2">
        <v>4.49</v>
      </c>
      <c r="X3329" s="2">
        <v>8</v>
      </c>
      <c r="Y3329" s="2">
        <v>7.2</v>
      </c>
      <c r="Z3329" s="2">
        <v>0.15973999999999999</v>
      </c>
      <c r="AA3329" s="2">
        <v>0.157</v>
      </c>
      <c r="AB3329" s="2">
        <v>15.742837059999999</v>
      </c>
    </row>
    <row r="3330" spans="1:28" x14ac:dyDescent="0.2">
      <c r="A3330" s="17">
        <v>5675</v>
      </c>
      <c r="B3330" s="5" t="s">
        <v>685</v>
      </c>
      <c r="C3330" s="5" t="s">
        <v>11204</v>
      </c>
      <c r="D3330" s="5" t="s">
        <v>11205</v>
      </c>
      <c r="E3330" s="5" t="s">
        <v>11206</v>
      </c>
      <c r="F3330" s="10">
        <v>1873</v>
      </c>
      <c r="G3330" s="10" t="s">
        <v>16</v>
      </c>
      <c r="H3330" s="10"/>
      <c r="I3330" s="10">
        <v>900</v>
      </c>
      <c r="J3330" s="10" t="s">
        <v>51</v>
      </c>
      <c r="K3330" s="10"/>
      <c r="L3330" s="10" t="s">
        <v>18</v>
      </c>
      <c r="M3330" s="11">
        <v>1</v>
      </c>
      <c r="N3330" s="10">
        <v>1</v>
      </c>
      <c r="O3330" s="12" t="s">
        <v>11207</v>
      </c>
      <c r="P3330" s="11">
        <f ca="1">IFERROR(__xludf.DUMMYFUNCTION("COUNTA(SPLIT(Q3330,"" ""))"),153)</f>
        <v>153</v>
      </c>
      <c r="Q3330" s="11">
        <v>10</v>
      </c>
      <c r="R3330" s="11">
        <f ca="1">IFERROR(__xludf.DUMMYFUNCTION("COUNTA(SPLIT($Q3330,CHAR(10),FALSE))"),3)</f>
        <v>3</v>
      </c>
      <c r="S3330" s="2">
        <v>-0.237038257</v>
      </c>
      <c r="T3330" s="2">
        <v>0.47541373100000001</v>
      </c>
      <c r="U3330" s="2">
        <v>93.74</v>
      </c>
      <c r="V3330" s="2">
        <v>3.71</v>
      </c>
      <c r="W3330" s="2">
        <v>3.5</v>
      </c>
      <c r="X3330" s="2">
        <v>6</v>
      </c>
      <c r="Y3330" s="2">
        <v>5.86</v>
      </c>
      <c r="Z3330" s="2">
        <v>6.08E-2</v>
      </c>
      <c r="AA3330" s="2">
        <v>8.48E-2</v>
      </c>
      <c r="AB3330" s="2">
        <v>23.106675620000001</v>
      </c>
    </row>
    <row r="3331" spans="1:28" x14ac:dyDescent="0.2">
      <c r="A3331" s="17">
        <v>5676</v>
      </c>
      <c r="B3331" s="5" t="s">
        <v>685</v>
      </c>
      <c r="C3331" s="5" t="s">
        <v>11208</v>
      </c>
      <c r="D3331" s="5" t="s">
        <v>11209</v>
      </c>
      <c r="E3331" s="5" t="s">
        <v>11210</v>
      </c>
      <c r="F3331" s="10">
        <v>1873</v>
      </c>
      <c r="G3331" s="10" t="s">
        <v>16</v>
      </c>
      <c r="H3331" s="10"/>
      <c r="I3331" s="10">
        <v>700</v>
      </c>
      <c r="J3331" s="10" t="s">
        <v>178</v>
      </c>
      <c r="K3331" s="10"/>
      <c r="L3331" s="10" t="s">
        <v>18</v>
      </c>
      <c r="M3331" s="11">
        <v>1</v>
      </c>
      <c r="N3331" s="10">
        <v>1</v>
      </c>
      <c r="O3331" s="12" t="s">
        <v>11211</v>
      </c>
      <c r="P3331" s="11">
        <f ca="1">IFERROR(__xludf.DUMMYFUNCTION("COUNTA(SPLIT(Q3331,"" ""))"),174)</f>
        <v>174</v>
      </c>
      <c r="Q3331" s="11">
        <v>12</v>
      </c>
      <c r="R3331" s="11">
        <f ca="1">IFERROR(__xludf.DUMMYFUNCTION("COUNTA(SPLIT($Q3331,CHAR(10),FALSE))"),5)</f>
        <v>5</v>
      </c>
      <c r="S3331" s="2">
        <v>-0.78202722999999996</v>
      </c>
      <c r="T3331" s="2">
        <v>0.49588171199999997</v>
      </c>
      <c r="U3331" s="2">
        <v>90.58</v>
      </c>
      <c r="V3331" s="2">
        <v>4.71</v>
      </c>
      <c r="W3331" s="2">
        <v>3.52</v>
      </c>
      <c r="X3331" s="2">
        <v>5</v>
      </c>
      <c r="Y3331" s="2">
        <v>6.46</v>
      </c>
      <c r="Z3331" s="2">
        <v>-3.4599999999999999E-2</v>
      </c>
      <c r="AA3331" s="2">
        <v>-4.1840000000000002E-2</v>
      </c>
      <c r="AB3331" s="2">
        <v>28.686166050000001</v>
      </c>
    </row>
    <row r="3332" spans="1:28" x14ac:dyDescent="0.2">
      <c r="A3332" s="17">
        <v>5677</v>
      </c>
      <c r="B3332" s="5" t="s">
        <v>685</v>
      </c>
      <c r="C3332" s="5" t="s">
        <v>11212</v>
      </c>
      <c r="D3332" s="5" t="s">
        <v>11213</v>
      </c>
      <c r="E3332" s="5" t="s">
        <v>11214</v>
      </c>
      <c r="F3332" s="10">
        <v>1873</v>
      </c>
      <c r="G3332" s="10" t="s">
        <v>16</v>
      </c>
      <c r="H3332" s="10"/>
      <c r="I3332" s="10">
        <v>700</v>
      </c>
      <c r="J3332" s="10" t="s">
        <v>17</v>
      </c>
      <c r="K3332" s="10"/>
      <c r="L3332" s="10" t="s">
        <v>18</v>
      </c>
      <c r="M3332" s="11">
        <v>1</v>
      </c>
      <c r="N3332" s="10">
        <v>1</v>
      </c>
      <c r="O3332" s="12" t="s">
        <v>11215</v>
      </c>
      <c r="P3332" s="11">
        <f ca="1">IFERROR(__xludf.DUMMYFUNCTION("COUNTA(SPLIT(Q3332,"" ""))"),146)</f>
        <v>146</v>
      </c>
      <c r="Q3332" s="11">
        <v>9</v>
      </c>
      <c r="R3332" s="11">
        <f ca="1">IFERROR(__xludf.DUMMYFUNCTION("COUNTA(SPLIT($Q3332,CHAR(10),FALSE))"),5)</f>
        <v>5</v>
      </c>
      <c r="S3332" s="2">
        <v>-0.61215805300000004</v>
      </c>
      <c r="T3332" s="2">
        <v>0.52359821200000001</v>
      </c>
      <c r="U3332" s="2">
        <v>84.5</v>
      </c>
      <c r="V3332" s="2">
        <v>5.22</v>
      </c>
      <c r="W3332" s="2">
        <v>5.74</v>
      </c>
      <c r="X3332" s="2">
        <v>6</v>
      </c>
      <c r="Y3332" s="2">
        <v>6.16</v>
      </c>
      <c r="Z3332" s="2">
        <v>2.087E-2</v>
      </c>
      <c r="AA3332" s="2">
        <v>4.897E-2</v>
      </c>
      <c r="AB3332" s="2">
        <v>20.80682822</v>
      </c>
    </row>
    <row r="3333" spans="1:28" x14ac:dyDescent="0.2">
      <c r="A3333" s="17">
        <v>5678</v>
      </c>
      <c r="B3333" s="5" t="s">
        <v>11216</v>
      </c>
      <c r="C3333" s="5" t="s">
        <v>11217</v>
      </c>
      <c r="D3333" s="5" t="s">
        <v>11205</v>
      </c>
      <c r="E3333" s="5" t="s">
        <v>11218</v>
      </c>
      <c r="F3333" s="10">
        <v>1873</v>
      </c>
      <c r="G3333" s="10" t="s">
        <v>16</v>
      </c>
      <c r="H3333" s="10"/>
      <c r="I3333" s="10">
        <v>900</v>
      </c>
      <c r="J3333" s="10" t="s">
        <v>17</v>
      </c>
      <c r="K3333" s="10"/>
      <c r="L3333" s="10" t="s">
        <v>18</v>
      </c>
      <c r="M3333" s="11">
        <v>1</v>
      </c>
      <c r="N3333" s="10">
        <v>1</v>
      </c>
      <c r="O3333" s="12" t="s">
        <v>11219</v>
      </c>
      <c r="P3333" s="11">
        <f ca="1">IFERROR(__xludf.DUMMYFUNCTION("COUNTA(SPLIT(Q3333,"" ""))"),176)</f>
        <v>176</v>
      </c>
      <c r="Q3333" s="11">
        <v>5</v>
      </c>
      <c r="R3333" s="11">
        <f ca="1">IFERROR(__xludf.DUMMYFUNCTION("COUNTA(SPLIT($Q3333,CHAR(10),FALSE))"),3)</f>
        <v>3</v>
      </c>
      <c r="S3333" s="2">
        <v>0.81883065200000005</v>
      </c>
      <c r="T3333" s="2">
        <v>0.52166192300000003</v>
      </c>
      <c r="U3333" s="2">
        <v>64.28</v>
      </c>
      <c r="V3333" s="2">
        <v>13.39</v>
      </c>
      <c r="W3333" s="2">
        <v>16.8</v>
      </c>
      <c r="X3333" s="2">
        <v>9</v>
      </c>
      <c r="Y3333" s="2">
        <v>6.83</v>
      </c>
      <c r="Z3333" s="2">
        <v>5.7299999999999997E-2</v>
      </c>
      <c r="AA3333" s="2">
        <v>5.7299999999999997E-2</v>
      </c>
      <c r="AB3333" s="2">
        <v>14.458183740000001</v>
      </c>
    </row>
    <row r="3334" spans="1:28" x14ac:dyDescent="0.2">
      <c r="A3334" s="17">
        <v>5679</v>
      </c>
      <c r="B3334" s="5" t="s">
        <v>11220</v>
      </c>
      <c r="C3334" s="5" t="s">
        <v>11221</v>
      </c>
      <c r="D3334" s="5" t="s">
        <v>11205</v>
      </c>
      <c r="E3334" s="5" t="s">
        <v>11222</v>
      </c>
      <c r="F3334" s="10">
        <v>1873</v>
      </c>
      <c r="G3334" s="10" t="s">
        <v>16</v>
      </c>
      <c r="H3334" s="10"/>
      <c r="I3334" s="10">
        <v>500</v>
      </c>
      <c r="J3334" s="10" t="s">
        <v>178</v>
      </c>
      <c r="K3334" s="10"/>
      <c r="L3334" s="10" t="s">
        <v>18</v>
      </c>
      <c r="M3334" s="11">
        <v>1</v>
      </c>
      <c r="N3334" s="10">
        <v>1</v>
      </c>
      <c r="O3334" s="12" t="s">
        <v>11223</v>
      </c>
      <c r="P3334" s="11">
        <f ca="1">IFERROR(__xludf.DUMMYFUNCTION("COUNTA(SPLIT(Q3334,"" ""))"),173)</f>
        <v>173</v>
      </c>
      <c r="Q3334" s="11">
        <v>14</v>
      </c>
      <c r="R3334" s="11">
        <f ca="1">IFERROR(__xludf.DUMMYFUNCTION("COUNTA(SPLIT($Q3334,CHAR(10),FALSE))"),4)</f>
        <v>4</v>
      </c>
      <c r="S3334" s="2">
        <v>1.6843766E-2</v>
      </c>
      <c r="T3334" s="2">
        <v>0.52673491299999997</v>
      </c>
      <c r="U3334" s="2">
        <v>92.7</v>
      </c>
      <c r="V3334" s="2">
        <v>3.85</v>
      </c>
      <c r="W3334" s="2">
        <v>3.17</v>
      </c>
      <c r="X3334" s="2">
        <v>6</v>
      </c>
      <c r="Y3334" s="2">
        <v>5.37</v>
      </c>
      <c r="Z3334" s="2">
        <v>4.0349999999999997E-2</v>
      </c>
      <c r="AA3334" s="2">
        <v>4.462E-2</v>
      </c>
      <c r="AB3334" s="2">
        <v>27.3788123</v>
      </c>
    </row>
    <row r="3335" spans="1:28" x14ac:dyDescent="0.2">
      <c r="A3335" s="17">
        <v>5680</v>
      </c>
      <c r="B3335" s="5" t="s">
        <v>10383</v>
      </c>
      <c r="C3335" s="5" t="s">
        <v>11224</v>
      </c>
      <c r="D3335" s="5" t="s">
        <v>11168</v>
      </c>
      <c r="E3335" s="5" t="s">
        <v>11225</v>
      </c>
      <c r="F3335" s="10">
        <v>1873</v>
      </c>
      <c r="G3335" s="10" t="s">
        <v>16</v>
      </c>
      <c r="H3335" s="10"/>
      <c r="I3335" s="10">
        <v>700</v>
      </c>
      <c r="J3335" s="10" t="s">
        <v>51</v>
      </c>
      <c r="K3335" s="10"/>
      <c r="L3335" s="10" t="s">
        <v>18</v>
      </c>
      <c r="M3335" s="11">
        <v>1</v>
      </c>
      <c r="N3335" s="10">
        <v>1</v>
      </c>
      <c r="O3335" s="12" t="s">
        <v>11226</v>
      </c>
      <c r="P3335" s="11">
        <f ca="1">IFERROR(__xludf.DUMMYFUNCTION("COUNTA(SPLIT(Q3335,"" ""))"),153)</f>
        <v>153</v>
      </c>
      <c r="Q3335" s="11">
        <v>12</v>
      </c>
      <c r="R3335" s="11">
        <f ca="1">IFERROR(__xludf.DUMMYFUNCTION("COUNTA(SPLIT($Q3335,CHAR(10),FALSE))"),7)</f>
        <v>7</v>
      </c>
      <c r="S3335" s="2">
        <v>0.29416498299999999</v>
      </c>
      <c r="T3335" s="2">
        <v>0.48817908599999998</v>
      </c>
      <c r="U3335" s="2">
        <v>89.08</v>
      </c>
      <c r="V3335" s="2">
        <v>4.8099999999999996</v>
      </c>
      <c r="W3335" s="2">
        <v>5.29</v>
      </c>
      <c r="X3335" s="2">
        <v>5</v>
      </c>
      <c r="Y3335" s="2">
        <v>7</v>
      </c>
      <c r="Z3335" s="2">
        <v>0.1021</v>
      </c>
      <c r="AA3335" s="2">
        <v>0.10841000000000001</v>
      </c>
      <c r="AB3335" s="2">
        <v>23.425848030000001</v>
      </c>
    </row>
    <row r="3336" spans="1:28" x14ac:dyDescent="0.2">
      <c r="A3336" s="17">
        <v>5682</v>
      </c>
      <c r="B3336" s="5" t="s">
        <v>10383</v>
      </c>
      <c r="C3336" s="5" t="s">
        <v>11227</v>
      </c>
      <c r="D3336" s="5" t="s">
        <v>11180</v>
      </c>
      <c r="E3336" s="5" t="s">
        <v>11228</v>
      </c>
      <c r="F3336" s="10">
        <v>1873</v>
      </c>
      <c r="G3336" s="10" t="s">
        <v>16</v>
      </c>
      <c r="H3336" s="10"/>
      <c r="I3336" s="10">
        <v>900</v>
      </c>
      <c r="J3336" s="10" t="s">
        <v>17</v>
      </c>
      <c r="K3336" s="10"/>
      <c r="L3336" s="10" t="s">
        <v>18</v>
      </c>
      <c r="M3336" s="11">
        <v>1</v>
      </c>
      <c r="N3336" s="10">
        <v>1</v>
      </c>
      <c r="O3336" s="12" t="s">
        <v>11229</v>
      </c>
      <c r="P3336" s="11">
        <f ca="1">IFERROR(__xludf.DUMMYFUNCTION("COUNTA(SPLIT(Q3336,"" ""))"),184)</f>
        <v>184</v>
      </c>
      <c r="Q3336" s="11">
        <v>7</v>
      </c>
      <c r="R3336" s="11">
        <f ca="1">IFERROR(__xludf.DUMMYFUNCTION("COUNTA(SPLIT($Q3336,CHAR(10),FALSE))"),4)</f>
        <v>4</v>
      </c>
      <c r="S3336" s="2">
        <v>0.12689002699999999</v>
      </c>
      <c r="T3336" s="2">
        <v>0.49051275999999999</v>
      </c>
      <c r="U3336" s="2">
        <v>77.02</v>
      </c>
      <c r="V3336" s="2">
        <v>9.15</v>
      </c>
      <c r="W3336" s="2">
        <v>11.61</v>
      </c>
      <c r="X3336" s="2">
        <v>8</v>
      </c>
      <c r="Y3336" s="2">
        <v>6.57</v>
      </c>
      <c r="Z3336" s="2">
        <v>0.1123</v>
      </c>
      <c r="AA3336" s="2">
        <v>0.11081000000000001</v>
      </c>
      <c r="AB3336" s="2">
        <v>15.330644270000001</v>
      </c>
    </row>
    <row r="3337" spans="1:28" x14ac:dyDescent="0.2">
      <c r="A3337" s="17">
        <v>5683</v>
      </c>
      <c r="B3337" s="5" t="s">
        <v>10383</v>
      </c>
      <c r="C3337" s="5" t="s">
        <v>11230</v>
      </c>
      <c r="D3337" s="5" t="s">
        <v>11231</v>
      </c>
      <c r="E3337" s="5" t="s">
        <v>11232</v>
      </c>
      <c r="F3337" s="10">
        <v>1873</v>
      </c>
      <c r="G3337" s="10" t="s">
        <v>16</v>
      </c>
      <c r="H3337" s="10"/>
      <c r="I3337" s="10">
        <v>700</v>
      </c>
      <c r="J3337" s="10" t="s">
        <v>17</v>
      </c>
      <c r="K3337" s="10"/>
      <c r="L3337" s="10" t="s">
        <v>18</v>
      </c>
      <c r="M3337" s="11">
        <v>1</v>
      </c>
      <c r="N3337" s="10">
        <v>1</v>
      </c>
      <c r="O3337" s="12" t="s">
        <v>11233</v>
      </c>
      <c r="P3337" s="11">
        <f ca="1">IFERROR(__xludf.DUMMYFUNCTION("COUNTA(SPLIT(Q3337,"" ""))"),151)</f>
        <v>151</v>
      </c>
      <c r="Q3337" s="11">
        <v>13</v>
      </c>
      <c r="R3337" s="11">
        <f ca="1">IFERROR(__xludf.DUMMYFUNCTION("COUNTA(SPLIT($Q3337,CHAR(10),FALSE))"),4)</f>
        <v>4</v>
      </c>
      <c r="S3337" s="2">
        <v>6.5357628000000001E-2</v>
      </c>
      <c r="T3337" s="2">
        <v>0.50304984200000002</v>
      </c>
      <c r="U3337" s="2">
        <v>89.1</v>
      </c>
      <c r="V3337" s="2">
        <v>3.56</v>
      </c>
      <c r="W3337" s="2">
        <v>3.73</v>
      </c>
      <c r="X3337" s="2">
        <v>6</v>
      </c>
      <c r="Y3337" s="2">
        <v>6.13</v>
      </c>
      <c r="Z3337" s="2">
        <v>-6.4159999999999995E-2</v>
      </c>
      <c r="AA3337" s="2">
        <v>-4.7849999999999997E-2</v>
      </c>
      <c r="AB3337" s="2">
        <v>22.71954375</v>
      </c>
    </row>
    <row r="3338" spans="1:28" x14ac:dyDescent="0.2">
      <c r="A3338" s="17">
        <v>5684</v>
      </c>
      <c r="B3338" s="5" t="s">
        <v>10383</v>
      </c>
      <c r="C3338" s="5" t="s">
        <v>11234</v>
      </c>
      <c r="D3338" s="5" t="s">
        <v>11235</v>
      </c>
      <c r="E3338" s="5" t="s">
        <v>11236</v>
      </c>
      <c r="F3338" s="10">
        <v>1873</v>
      </c>
      <c r="G3338" s="10" t="s">
        <v>16</v>
      </c>
      <c r="H3338" s="10"/>
      <c r="I3338" s="10">
        <v>1100</v>
      </c>
      <c r="J3338" s="10" t="s">
        <v>17</v>
      </c>
      <c r="K3338" s="10"/>
      <c r="L3338" s="10" t="s">
        <v>18</v>
      </c>
      <c r="M3338" s="11">
        <v>1</v>
      </c>
      <c r="N3338" s="10">
        <v>1</v>
      </c>
      <c r="O3338" s="12" t="s">
        <v>11237</v>
      </c>
      <c r="P3338" s="11">
        <f ca="1">IFERROR(__xludf.DUMMYFUNCTION("COUNTA(SPLIT(Q3338,"" ""))"),155)</f>
        <v>155</v>
      </c>
      <c r="Q3338" s="11">
        <v>8</v>
      </c>
      <c r="R3338" s="11">
        <f ca="1">IFERROR(__xludf.DUMMYFUNCTION("COUNTA(SPLIT($Q3338,CHAR(10),FALSE))"),3)</f>
        <v>3</v>
      </c>
      <c r="S3338" s="2">
        <v>-0.64812614599999996</v>
      </c>
      <c r="T3338" s="2">
        <v>0.47095003400000002</v>
      </c>
      <c r="U3338" s="2">
        <v>85.04</v>
      </c>
      <c r="V3338" s="2">
        <v>6.34</v>
      </c>
      <c r="W3338" s="2">
        <v>7.02</v>
      </c>
      <c r="X3338" s="2">
        <v>7</v>
      </c>
      <c r="Y3338" s="2">
        <v>6.71</v>
      </c>
      <c r="Z3338" s="2">
        <v>-2.9199999999999999E-3</v>
      </c>
      <c r="AA3338" s="2">
        <v>1.857E-2</v>
      </c>
      <c r="AB3338" s="2">
        <v>13.461584370000001</v>
      </c>
    </row>
    <row r="3339" spans="1:28" x14ac:dyDescent="0.2">
      <c r="A3339" s="17">
        <v>5686</v>
      </c>
      <c r="B3339" s="5" t="s">
        <v>11238</v>
      </c>
      <c r="C3339" s="5" t="s">
        <v>11239</v>
      </c>
      <c r="D3339" s="5" t="s">
        <v>11184</v>
      </c>
      <c r="E3339" s="5" t="s">
        <v>11240</v>
      </c>
      <c r="F3339" s="10">
        <v>1873</v>
      </c>
      <c r="G3339" s="10" t="s">
        <v>16</v>
      </c>
      <c r="H3339" s="10"/>
      <c r="I3339" s="10">
        <v>700</v>
      </c>
      <c r="J3339" s="10" t="s">
        <v>17</v>
      </c>
      <c r="K3339" s="10"/>
      <c r="L3339" s="10" t="s">
        <v>18</v>
      </c>
      <c r="M3339" s="11">
        <v>1</v>
      </c>
      <c r="N3339" s="10">
        <v>1</v>
      </c>
      <c r="O3339" s="12" t="s">
        <v>11241</v>
      </c>
      <c r="P3339" s="11">
        <f ca="1">IFERROR(__xludf.DUMMYFUNCTION("COUNTA(SPLIT(Q3339,"" ""))"),192)</f>
        <v>192</v>
      </c>
      <c r="Q3339" s="11">
        <v>14</v>
      </c>
      <c r="R3339" s="11">
        <f ca="1">IFERROR(__xludf.DUMMYFUNCTION("COUNTA(SPLIT($Q3339,CHAR(10),FALSE))"),3)</f>
        <v>3</v>
      </c>
      <c r="S3339" s="2">
        <v>0.139892877</v>
      </c>
      <c r="T3339" s="2">
        <v>0.52240935399999999</v>
      </c>
      <c r="U3339" s="2">
        <v>96.38</v>
      </c>
      <c r="V3339" s="2">
        <v>3.28</v>
      </c>
      <c r="W3339" s="2">
        <v>3.91</v>
      </c>
      <c r="X3339" s="2">
        <v>5</v>
      </c>
      <c r="Y3339" s="2">
        <v>1.42</v>
      </c>
      <c r="Z3339" s="2">
        <v>7.9930000000000001E-2</v>
      </c>
      <c r="AA3339" s="2">
        <v>7.9930000000000001E-2</v>
      </c>
      <c r="AB3339" s="2">
        <v>20.258704810000001</v>
      </c>
    </row>
    <row r="3340" spans="1:28" x14ac:dyDescent="0.2">
      <c r="A3340" s="17">
        <v>5687</v>
      </c>
      <c r="B3340" s="5" t="s">
        <v>11024</v>
      </c>
      <c r="C3340" s="5" t="s">
        <v>11242</v>
      </c>
      <c r="D3340" s="5" t="s">
        <v>11184</v>
      </c>
      <c r="E3340" s="5" t="s">
        <v>11243</v>
      </c>
      <c r="F3340" s="10">
        <v>1873</v>
      </c>
      <c r="G3340" s="10" t="s">
        <v>16</v>
      </c>
      <c r="H3340" s="10"/>
      <c r="I3340" s="10">
        <v>900</v>
      </c>
      <c r="J3340" s="10" t="s">
        <v>51</v>
      </c>
      <c r="K3340" s="10"/>
      <c r="L3340" s="10" t="s">
        <v>18</v>
      </c>
      <c r="M3340" s="11">
        <v>1</v>
      </c>
      <c r="N3340" s="10">
        <v>1</v>
      </c>
      <c r="O3340" s="12" t="s">
        <v>11244</v>
      </c>
      <c r="P3340" s="11">
        <f ca="1">IFERROR(__xludf.DUMMYFUNCTION("COUNTA(SPLIT(Q3340,"" ""))"),157)</f>
        <v>157</v>
      </c>
      <c r="Q3340" s="11">
        <v>8</v>
      </c>
      <c r="R3340" s="11">
        <f ca="1">IFERROR(__xludf.DUMMYFUNCTION("COUNTA(SPLIT($Q3340,CHAR(10),FALSE))"),4)</f>
        <v>4</v>
      </c>
      <c r="S3340" s="2">
        <v>0.492744179</v>
      </c>
      <c r="T3340" s="2">
        <v>0.490224412</v>
      </c>
      <c r="U3340" s="2">
        <v>81.84</v>
      </c>
      <c r="V3340" s="2">
        <v>6.88</v>
      </c>
      <c r="W3340" s="2">
        <v>7.83</v>
      </c>
      <c r="X3340" s="2">
        <v>6</v>
      </c>
      <c r="Y3340" s="2">
        <v>5.62</v>
      </c>
      <c r="Z3340" s="2">
        <v>-1.0359999999999999E-2</v>
      </c>
      <c r="AA3340" s="2">
        <v>6.9800000000000001E-3</v>
      </c>
      <c r="AB3340" s="2">
        <v>24.282447350000002</v>
      </c>
    </row>
    <row r="3341" spans="1:28" x14ac:dyDescent="0.2">
      <c r="A3341" s="17">
        <v>5688</v>
      </c>
      <c r="B3341" s="5" t="s">
        <v>11024</v>
      </c>
      <c r="C3341" s="5" t="s">
        <v>11245</v>
      </c>
      <c r="D3341" s="5" t="s">
        <v>11205</v>
      </c>
      <c r="E3341" s="5" t="s">
        <v>11246</v>
      </c>
      <c r="F3341" s="10">
        <v>1873</v>
      </c>
      <c r="G3341" s="10" t="s">
        <v>16</v>
      </c>
      <c r="H3341" s="10"/>
      <c r="I3341" s="10">
        <v>900</v>
      </c>
      <c r="J3341" s="10" t="s">
        <v>17</v>
      </c>
      <c r="K3341" s="10"/>
      <c r="L3341" s="10" t="s">
        <v>18</v>
      </c>
      <c r="M3341" s="11">
        <v>1</v>
      </c>
      <c r="N3341" s="10">
        <v>1</v>
      </c>
      <c r="O3341" s="12" t="s">
        <v>11247</v>
      </c>
      <c r="P3341" s="11">
        <f ca="1">IFERROR(__xludf.DUMMYFUNCTION("COUNTA(SPLIT(Q3341,"" ""))"),144)</f>
        <v>144</v>
      </c>
      <c r="Q3341" s="11">
        <v>8</v>
      </c>
      <c r="R3341" s="11">
        <f ca="1">IFERROR(__xludf.DUMMYFUNCTION("COUNTA(SPLIT($Q3341,CHAR(10),FALSE))"),4)</f>
        <v>4</v>
      </c>
      <c r="S3341" s="2">
        <v>-0.34811178599999998</v>
      </c>
      <c r="T3341" s="2">
        <v>0.45938269100000001</v>
      </c>
      <c r="U3341" s="2">
        <v>84.03</v>
      </c>
      <c r="V3341" s="2">
        <v>6.17</v>
      </c>
      <c r="W3341" s="2">
        <v>7.13</v>
      </c>
      <c r="X3341" s="2">
        <v>8</v>
      </c>
      <c r="Y3341" s="2">
        <v>5.62</v>
      </c>
      <c r="Z3341" s="2">
        <v>-6.5700000000000003E-3</v>
      </c>
      <c r="AA3341" s="2">
        <v>2.2669999999999999E-2</v>
      </c>
      <c r="AB3341" s="2">
        <v>18.761299730000001</v>
      </c>
    </row>
    <row r="3342" spans="1:28" x14ac:dyDescent="0.2">
      <c r="A3342" s="17">
        <v>5689</v>
      </c>
      <c r="B3342" s="5" t="s">
        <v>11024</v>
      </c>
      <c r="C3342" s="5" t="s">
        <v>11248</v>
      </c>
      <c r="D3342" s="5" t="s">
        <v>11213</v>
      </c>
      <c r="E3342" s="5" t="s">
        <v>11249</v>
      </c>
      <c r="F3342" s="10">
        <v>1873</v>
      </c>
      <c r="G3342" s="10" t="s">
        <v>16</v>
      </c>
      <c r="H3342" s="10"/>
      <c r="I3342" s="10">
        <v>700</v>
      </c>
      <c r="J3342" s="10" t="s">
        <v>17</v>
      </c>
      <c r="K3342" s="10"/>
      <c r="L3342" s="10" t="s">
        <v>18</v>
      </c>
      <c r="M3342" s="11">
        <v>1</v>
      </c>
      <c r="N3342" s="10">
        <v>1</v>
      </c>
      <c r="O3342" s="12" t="s">
        <v>11250</v>
      </c>
      <c r="P3342" s="11">
        <f ca="1">IFERROR(__xludf.DUMMYFUNCTION("COUNTA(SPLIT(Q3342,"" ""))"),188)</f>
        <v>188</v>
      </c>
      <c r="Q3342" s="11">
        <v>13</v>
      </c>
      <c r="R3342" s="11">
        <f ca="1">IFERROR(__xludf.DUMMYFUNCTION("COUNTA(SPLIT($Q3342,CHAR(10),FALSE))"),4)</f>
        <v>4</v>
      </c>
      <c r="S3342" s="2">
        <v>-1.0970049120000001</v>
      </c>
      <c r="T3342" s="2">
        <v>0.45530679000000002</v>
      </c>
      <c r="U3342" s="2">
        <v>89.16</v>
      </c>
      <c r="V3342" s="2">
        <v>4.47</v>
      </c>
      <c r="W3342" s="2">
        <v>5.83</v>
      </c>
      <c r="X3342" s="2">
        <v>5</v>
      </c>
      <c r="Y3342" s="2">
        <v>6.1</v>
      </c>
      <c r="Z3342" s="2">
        <v>9.7739999999999994E-2</v>
      </c>
      <c r="AA3342" s="2">
        <v>7.6350000000000001E-2</v>
      </c>
      <c r="AB3342" s="2">
        <v>18.655242690000001</v>
      </c>
    </row>
    <row r="3343" spans="1:28" x14ac:dyDescent="0.2">
      <c r="A3343" s="17">
        <v>5690</v>
      </c>
      <c r="B3343" s="5" t="s">
        <v>11251</v>
      </c>
      <c r="C3343" s="5" t="s">
        <v>11252</v>
      </c>
      <c r="D3343" s="5" t="s">
        <v>11198</v>
      </c>
      <c r="E3343" s="5" t="s">
        <v>11253</v>
      </c>
      <c r="F3343" s="10">
        <v>1873</v>
      </c>
      <c r="G3343" s="10" t="s">
        <v>16</v>
      </c>
      <c r="H3343" s="10"/>
      <c r="I3343" s="10">
        <v>500</v>
      </c>
      <c r="J3343" s="10" t="s">
        <v>17</v>
      </c>
      <c r="K3343" s="10"/>
      <c r="L3343" s="10" t="s">
        <v>18</v>
      </c>
      <c r="M3343" s="11">
        <v>1</v>
      </c>
      <c r="N3343" s="10">
        <v>1</v>
      </c>
      <c r="O3343" s="12" t="s">
        <v>11254</v>
      </c>
      <c r="P3343" s="11">
        <f ca="1">IFERROR(__xludf.DUMMYFUNCTION("COUNTA(SPLIT(Q3343,"" ""))"),147)</f>
        <v>147</v>
      </c>
      <c r="Q3343" s="11">
        <v>8</v>
      </c>
      <c r="R3343" s="11">
        <f ca="1">IFERROR(__xludf.DUMMYFUNCTION("COUNTA(SPLIT($Q3343,CHAR(10),FALSE))"),5)</f>
        <v>5</v>
      </c>
      <c r="S3343" s="2">
        <v>0.493526931</v>
      </c>
      <c r="T3343" s="2">
        <v>0.48681285099999999</v>
      </c>
      <c r="U3343" s="2">
        <v>84.05</v>
      </c>
      <c r="V3343" s="2">
        <v>6.93</v>
      </c>
      <c r="W3343" s="2">
        <v>7.58</v>
      </c>
      <c r="X3343" s="2">
        <v>6</v>
      </c>
      <c r="Y3343" s="2">
        <v>5.96</v>
      </c>
      <c r="Z3343" s="2">
        <v>-4.7559999999999998E-2</v>
      </c>
      <c r="AA3343" s="2">
        <v>-1.7059999999999999E-2</v>
      </c>
      <c r="AB3343" s="2">
        <v>20.327142070000001</v>
      </c>
    </row>
    <row r="3344" spans="1:28" x14ac:dyDescent="0.2">
      <c r="A3344" s="17">
        <v>5691</v>
      </c>
      <c r="B3344" s="5" t="s">
        <v>10668</v>
      </c>
      <c r="C3344" s="5" t="s">
        <v>11255</v>
      </c>
      <c r="D3344" s="5" t="s">
        <v>11209</v>
      </c>
      <c r="E3344" s="5" t="s">
        <v>11256</v>
      </c>
      <c r="F3344" s="10">
        <v>1873</v>
      </c>
      <c r="G3344" s="10" t="s">
        <v>16</v>
      </c>
      <c r="H3344" s="10"/>
      <c r="I3344" s="10">
        <v>900</v>
      </c>
      <c r="J3344" s="10" t="s">
        <v>178</v>
      </c>
      <c r="K3344" s="10"/>
      <c r="L3344" s="10" t="s">
        <v>18</v>
      </c>
      <c r="M3344" s="11">
        <v>1</v>
      </c>
      <c r="N3344" s="10">
        <v>1</v>
      </c>
      <c r="O3344" s="12" t="s">
        <v>11257</v>
      </c>
      <c r="P3344" s="11">
        <f ca="1">IFERROR(__xludf.DUMMYFUNCTION("COUNTA(SPLIT(Q3344,"" ""))"),153)</f>
        <v>153</v>
      </c>
      <c r="Q3344" s="11">
        <v>9</v>
      </c>
      <c r="R3344" s="11">
        <f ca="1">IFERROR(__xludf.DUMMYFUNCTION("COUNTA(SPLIT($Q3344,CHAR(10),FALSE))"),4)</f>
        <v>4</v>
      </c>
      <c r="S3344" s="2">
        <v>0.17130334999999999</v>
      </c>
      <c r="T3344" s="2">
        <v>0.47455182000000001</v>
      </c>
      <c r="U3344" s="2">
        <v>86.75</v>
      </c>
      <c r="V3344" s="2">
        <v>5.47</v>
      </c>
      <c r="W3344" s="2">
        <v>5.38</v>
      </c>
      <c r="X3344" s="2">
        <v>5</v>
      </c>
      <c r="Y3344" s="2">
        <v>5.51</v>
      </c>
      <c r="Z3344" s="2">
        <v>-0.12089999999999999</v>
      </c>
      <c r="AA3344" s="2">
        <v>-0.10532999999999999</v>
      </c>
      <c r="AB3344" s="2">
        <v>26.065379360000001</v>
      </c>
    </row>
    <row r="3345" spans="1:28" x14ac:dyDescent="0.2">
      <c r="A3345" s="17">
        <v>5692</v>
      </c>
      <c r="B3345" s="5" t="s">
        <v>11258</v>
      </c>
      <c r="C3345" s="5" t="s">
        <v>11259</v>
      </c>
      <c r="D3345" s="5" t="s">
        <v>11260</v>
      </c>
      <c r="E3345" s="5" t="s">
        <v>11261</v>
      </c>
      <c r="F3345" s="10">
        <v>1873</v>
      </c>
      <c r="G3345" s="10" t="s">
        <v>16</v>
      </c>
      <c r="H3345" s="10"/>
      <c r="I3345" s="10">
        <v>1100</v>
      </c>
      <c r="J3345" s="10" t="s">
        <v>17</v>
      </c>
      <c r="K3345" s="10"/>
      <c r="L3345" s="10" t="s">
        <v>18</v>
      </c>
      <c r="M3345" s="11">
        <v>1</v>
      </c>
      <c r="N3345" s="10">
        <v>1</v>
      </c>
      <c r="O3345" s="12" t="s">
        <v>11262</v>
      </c>
      <c r="P3345" s="11">
        <f ca="1">IFERROR(__xludf.DUMMYFUNCTION("COUNTA(SPLIT(Q3345,"" ""))"),153)</f>
        <v>153</v>
      </c>
      <c r="Q3345" s="11">
        <v>6</v>
      </c>
      <c r="R3345" s="11">
        <f ca="1">IFERROR(__xludf.DUMMYFUNCTION("COUNTA(SPLIT($Q3345,CHAR(10),FALSE))"),5)</f>
        <v>5</v>
      </c>
      <c r="S3345" s="2">
        <v>-0.80078238700000004</v>
      </c>
      <c r="T3345" s="2">
        <v>0.460723622</v>
      </c>
      <c r="U3345" s="2">
        <v>69.25</v>
      </c>
      <c r="V3345" s="2">
        <v>10.27</v>
      </c>
      <c r="W3345" s="2">
        <v>12.17</v>
      </c>
      <c r="X3345" s="2">
        <v>10</v>
      </c>
      <c r="Y3345" s="2">
        <v>7.03</v>
      </c>
      <c r="Z3345" s="2">
        <v>7.0690000000000003E-2</v>
      </c>
      <c r="AA3345" s="2">
        <v>7.5389999999999999E-2</v>
      </c>
      <c r="AB3345" s="2">
        <v>12.62035436</v>
      </c>
    </row>
    <row r="3346" spans="1:28" x14ac:dyDescent="0.2">
      <c r="A3346" s="17">
        <v>5693</v>
      </c>
      <c r="B3346" s="5" t="s">
        <v>11263</v>
      </c>
      <c r="C3346" s="5" t="s">
        <v>11264</v>
      </c>
      <c r="D3346" s="5" t="s">
        <v>11209</v>
      </c>
      <c r="E3346" s="5" t="s">
        <v>11265</v>
      </c>
      <c r="F3346" s="10">
        <v>1873</v>
      </c>
      <c r="G3346" s="10" t="s">
        <v>16</v>
      </c>
      <c r="H3346" s="10"/>
      <c r="I3346" s="10">
        <v>900</v>
      </c>
      <c r="J3346" s="10" t="s">
        <v>17</v>
      </c>
      <c r="K3346" s="10"/>
      <c r="L3346" s="10" t="s">
        <v>18</v>
      </c>
      <c r="M3346" s="11">
        <v>1</v>
      </c>
      <c r="N3346" s="10">
        <v>1</v>
      </c>
      <c r="O3346" s="12" t="s">
        <v>11266</v>
      </c>
      <c r="P3346" s="11">
        <f ca="1">IFERROR(__xludf.DUMMYFUNCTION("COUNTA(SPLIT(Q3346,"" ""))"),173)</f>
        <v>173</v>
      </c>
      <c r="Q3346" s="11">
        <v>7</v>
      </c>
      <c r="R3346" s="11">
        <f ca="1">IFERROR(__xludf.DUMMYFUNCTION("COUNTA(SPLIT($Q3346,CHAR(10),FALSE))"),5)</f>
        <v>5</v>
      </c>
      <c r="S3346" s="2">
        <v>7.3434314000000001E-2</v>
      </c>
      <c r="T3346" s="2">
        <v>0.48863074899999998</v>
      </c>
      <c r="U3346" s="2">
        <v>81.5</v>
      </c>
      <c r="V3346" s="2">
        <v>8.32</v>
      </c>
      <c r="W3346" s="2">
        <v>10.119999999999999</v>
      </c>
      <c r="X3346" s="2">
        <v>6</v>
      </c>
      <c r="Y3346" s="2">
        <v>1.98</v>
      </c>
      <c r="Z3346" s="2">
        <v>-7.7490000000000003E-2</v>
      </c>
      <c r="AA3346" s="2">
        <v>-7.3289999999999994E-2</v>
      </c>
      <c r="AB3346" s="2">
        <v>23.487072179999998</v>
      </c>
    </row>
    <row r="3347" spans="1:28" x14ac:dyDescent="0.2">
      <c r="A3347" s="17">
        <v>5694</v>
      </c>
      <c r="B3347" s="5" t="s">
        <v>11267</v>
      </c>
      <c r="C3347" s="5" t="s">
        <v>11268</v>
      </c>
      <c r="D3347" s="5" t="s">
        <v>11180</v>
      </c>
      <c r="E3347" s="5" t="s">
        <v>11269</v>
      </c>
      <c r="F3347" s="10">
        <v>1873</v>
      </c>
      <c r="G3347" s="10" t="s">
        <v>16</v>
      </c>
      <c r="H3347" s="10"/>
      <c r="I3347" s="10">
        <v>700</v>
      </c>
      <c r="J3347" s="10" t="s">
        <v>178</v>
      </c>
      <c r="K3347" s="10"/>
      <c r="L3347" s="10" t="s">
        <v>18</v>
      </c>
      <c r="M3347" s="11">
        <v>1</v>
      </c>
      <c r="N3347" s="10">
        <v>1</v>
      </c>
      <c r="O3347" s="12" t="s">
        <v>11270</v>
      </c>
      <c r="P3347" s="11">
        <f ca="1">IFERROR(__xludf.DUMMYFUNCTION("COUNTA(SPLIT(Q3347,"" ""))"),178)</f>
        <v>178</v>
      </c>
      <c r="Q3347" s="11">
        <v>14</v>
      </c>
      <c r="R3347" s="11">
        <f ca="1">IFERROR(__xludf.DUMMYFUNCTION("COUNTA(SPLIT($Q3347,CHAR(10),FALSE))"),6)</f>
        <v>6</v>
      </c>
      <c r="S3347" s="2">
        <v>0.323143442</v>
      </c>
      <c r="T3347" s="2">
        <v>0.51671477799999999</v>
      </c>
      <c r="U3347" s="2">
        <v>90.5</v>
      </c>
      <c r="V3347" s="2">
        <v>3.9</v>
      </c>
      <c r="W3347" s="2">
        <v>2.92</v>
      </c>
      <c r="X3347" s="2">
        <v>0</v>
      </c>
      <c r="Y3347" s="2">
        <v>5.75</v>
      </c>
      <c r="Z3347" s="2">
        <v>-3.6650000000000002E-2</v>
      </c>
      <c r="AA3347" s="2">
        <v>-4.9919999999999999E-2</v>
      </c>
      <c r="AB3347" s="2">
        <v>28.367154070000002</v>
      </c>
    </row>
    <row r="3348" spans="1:28" x14ac:dyDescent="0.2">
      <c r="A3348" s="17">
        <v>5695</v>
      </c>
      <c r="B3348" s="5" t="s">
        <v>11271</v>
      </c>
      <c r="C3348" s="5" t="s">
        <v>11272</v>
      </c>
      <c r="D3348" s="5" t="s">
        <v>11180</v>
      </c>
      <c r="E3348" s="5" t="s">
        <v>11273</v>
      </c>
      <c r="F3348" s="10">
        <v>1873</v>
      </c>
      <c r="G3348" s="10" t="s">
        <v>16</v>
      </c>
      <c r="H3348" s="10"/>
      <c r="I3348" s="10">
        <v>700</v>
      </c>
      <c r="J3348" s="10" t="s">
        <v>17</v>
      </c>
      <c r="K3348" s="10"/>
      <c r="L3348" s="10" t="s">
        <v>18</v>
      </c>
      <c r="M3348" s="11">
        <v>1</v>
      </c>
      <c r="N3348" s="10">
        <v>1</v>
      </c>
      <c r="O3348" s="12" t="s">
        <v>11274</v>
      </c>
      <c r="P3348" s="11">
        <f ca="1">IFERROR(__xludf.DUMMYFUNCTION("COUNTA(SPLIT(Q3348,"" ""))"),137)</f>
        <v>137</v>
      </c>
      <c r="Q3348" s="11">
        <v>11</v>
      </c>
      <c r="R3348" s="11">
        <f ca="1">IFERROR(__xludf.DUMMYFUNCTION("COUNTA(SPLIT($Q3348,CHAR(10),FALSE))"),4)</f>
        <v>4</v>
      </c>
      <c r="S3348" s="2">
        <v>0.48171777199999999</v>
      </c>
      <c r="T3348" s="2">
        <v>0.50322068200000003</v>
      </c>
      <c r="U3348" s="2">
        <v>92.4</v>
      </c>
      <c r="V3348" s="2">
        <v>3.53</v>
      </c>
      <c r="W3348" s="2">
        <v>3.12</v>
      </c>
      <c r="X3348" s="2">
        <v>5</v>
      </c>
      <c r="Y3348" s="2">
        <v>1.42</v>
      </c>
      <c r="Z3348" s="2">
        <v>-5.2269999999999997E-2</v>
      </c>
      <c r="AA3348" s="2">
        <v>-1.6729999999999998E-2</v>
      </c>
      <c r="AB3348" s="2">
        <v>19.291166069999999</v>
      </c>
    </row>
    <row r="3349" spans="1:28" x14ac:dyDescent="0.2">
      <c r="A3349" s="17">
        <v>5696</v>
      </c>
      <c r="B3349" s="5" t="s">
        <v>11271</v>
      </c>
      <c r="C3349" s="5" t="s">
        <v>11275</v>
      </c>
      <c r="D3349" s="5" t="s">
        <v>11198</v>
      </c>
      <c r="E3349" s="5" t="s">
        <v>11276</v>
      </c>
      <c r="F3349" s="10">
        <v>1873</v>
      </c>
      <c r="G3349" s="10" t="s">
        <v>16</v>
      </c>
      <c r="H3349" s="10"/>
      <c r="I3349" s="10">
        <v>700</v>
      </c>
      <c r="J3349" s="10" t="s">
        <v>51</v>
      </c>
      <c r="K3349" s="10"/>
      <c r="L3349" s="10" t="s">
        <v>18</v>
      </c>
      <c r="M3349" s="11">
        <v>1</v>
      </c>
      <c r="N3349" s="10">
        <v>1</v>
      </c>
      <c r="O3349" s="12" t="s">
        <v>11277</v>
      </c>
      <c r="P3349" s="11">
        <f ca="1">IFERROR(__xludf.DUMMYFUNCTION("COUNTA(SPLIT(Q3349,"" ""))"),154)</f>
        <v>154</v>
      </c>
      <c r="Q3349" s="11">
        <v>7</v>
      </c>
      <c r="R3349" s="11">
        <f ca="1">IFERROR(__xludf.DUMMYFUNCTION("COUNTA(SPLIT($Q3349,CHAR(10),FALSE))"),4)</f>
        <v>4</v>
      </c>
      <c r="S3349" s="2">
        <v>0.52327305899999998</v>
      </c>
      <c r="T3349" s="2">
        <v>0.54329744999999996</v>
      </c>
      <c r="U3349" s="2">
        <v>83.75</v>
      </c>
      <c r="V3349" s="2">
        <v>7.22</v>
      </c>
      <c r="W3349" s="2">
        <v>9.09</v>
      </c>
      <c r="X3349" s="2">
        <v>6</v>
      </c>
      <c r="Y3349" s="2">
        <v>6.65</v>
      </c>
      <c r="Z3349" s="2">
        <v>5.083E-2</v>
      </c>
      <c r="AA3349" s="2">
        <v>6.2420000000000003E-2</v>
      </c>
      <c r="AB3349" s="2">
        <v>13.427561620000001</v>
      </c>
    </row>
    <row r="3350" spans="1:28" x14ac:dyDescent="0.2">
      <c r="A3350" s="17">
        <v>5697</v>
      </c>
      <c r="B3350" s="5" t="s">
        <v>11278</v>
      </c>
      <c r="C3350" s="5" t="s">
        <v>11279</v>
      </c>
      <c r="D3350" s="5" t="s">
        <v>11260</v>
      </c>
      <c r="E3350" s="5" t="s">
        <v>11280</v>
      </c>
      <c r="F3350" s="10">
        <v>1873</v>
      </c>
      <c r="G3350" s="10" t="s">
        <v>16</v>
      </c>
      <c r="H3350" s="10"/>
      <c r="I3350" s="10">
        <v>900</v>
      </c>
      <c r="J3350" s="10" t="s">
        <v>17</v>
      </c>
      <c r="K3350" s="10"/>
      <c r="L3350" s="10" t="s">
        <v>18</v>
      </c>
      <c r="M3350" s="11">
        <v>1</v>
      </c>
      <c r="N3350" s="10">
        <v>1</v>
      </c>
      <c r="O3350" s="12" t="s">
        <v>11281</v>
      </c>
      <c r="P3350" s="11">
        <f ca="1">IFERROR(__xludf.DUMMYFUNCTION("COUNTA(SPLIT(Q3350,"" ""))"),158)</f>
        <v>158</v>
      </c>
      <c r="Q3350" s="11">
        <v>9</v>
      </c>
      <c r="R3350" s="11">
        <f ca="1">IFERROR(__xludf.DUMMYFUNCTION("COUNTA(SPLIT($Q3350,CHAR(10),FALSE))"),2)</f>
        <v>2</v>
      </c>
      <c r="S3350" s="2">
        <v>0.98786181200000001</v>
      </c>
      <c r="T3350" s="2">
        <v>0.59440763399999996</v>
      </c>
      <c r="U3350" s="2">
        <v>80.5</v>
      </c>
      <c r="V3350" s="2">
        <v>6.53</v>
      </c>
      <c r="W3350" s="2">
        <v>6.9</v>
      </c>
      <c r="X3350" s="2">
        <v>8</v>
      </c>
      <c r="Y3350" s="2">
        <v>6.57</v>
      </c>
      <c r="Z3350" s="2">
        <v>0.16356000000000001</v>
      </c>
      <c r="AA3350" s="2">
        <v>0.18128</v>
      </c>
      <c r="AB3350" s="2">
        <v>13.18412382</v>
      </c>
    </row>
    <row r="3351" spans="1:28" x14ac:dyDescent="0.2">
      <c r="A3351" s="17">
        <v>5698</v>
      </c>
      <c r="B3351" s="5" t="s">
        <v>11282</v>
      </c>
      <c r="C3351" s="5" t="s">
        <v>11283</v>
      </c>
      <c r="D3351" s="5" t="s">
        <v>11231</v>
      </c>
      <c r="E3351" s="5" t="s">
        <v>11284</v>
      </c>
      <c r="F3351" s="10">
        <v>1873</v>
      </c>
      <c r="G3351" s="10" t="s">
        <v>16</v>
      </c>
      <c r="H3351" s="10"/>
      <c r="I3351" s="10">
        <v>700</v>
      </c>
      <c r="J3351" s="10" t="s">
        <v>51</v>
      </c>
      <c r="K3351" s="10"/>
      <c r="L3351" s="10" t="s">
        <v>18</v>
      </c>
      <c r="M3351" s="11">
        <v>1</v>
      </c>
      <c r="N3351" s="10">
        <v>1</v>
      </c>
      <c r="O3351" s="12" t="s">
        <v>11285</v>
      </c>
      <c r="P3351" s="11">
        <f ca="1">IFERROR(__xludf.DUMMYFUNCTION("COUNTA(SPLIT(Q3351,"" ""))"),179)</f>
        <v>179</v>
      </c>
      <c r="Q3351" s="11">
        <v>10</v>
      </c>
      <c r="R3351" s="11">
        <f ca="1">IFERROR(__xludf.DUMMYFUNCTION("COUNTA(SPLIT($Q3351,CHAR(10),FALSE))"),5)</f>
        <v>5</v>
      </c>
      <c r="S3351" s="2">
        <v>0.76874882600000005</v>
      </c>
      <c r="T3351" s="2">
        <v>0.52393690599999998</v>
      </c>
      <c r="U3351" s="2">
        <v>87.32</v>
      </c>
      <c r="V3351" s="2">
        <v>5.21</v>
      </c>
      <c r="W3351" s="2">
        <v>3.81</v>
      </c>
      <c r="X3351" s="2">
        <v>7</v>
      </c>
      <c r="Y3351" s="2">
        <v>5.93</v>
      </c>
      <c r="Z3351" s="2">
        <v>-5.0200000000000002E-3</v>
      </c>
      <c r="AA3351" s="2">
        <v>1.4999999999999999E-4</v>
      </c>
      <c r="AB3351" s="2">
        <v>24.086767290000001</v>
      </c>
    </row>
    <row r="3352" spans="1:28" x14ac:dyDescent="0.2">
      <c r="A3352" s="17">
        <v>5699</v>
      </c>
      <c r="B3352" s="5" t="s">
        <v>11286</v>
      </c>
      <c r="C3352" s="5" t="s">
        <v>11287</v>
      </c>
      <c r="D3352" s="5" t="s">
        <v>11231</v>
      </c>
      <c r="E3352" s="5" t="s">
        <v>11288</v>
      </c>
      <c r="F3352" s="10">
        <v>1873</v>
      </c>
      <c r="G3352" s="10" t="s">
        <v>16</v>
      </c>
      <c r="H3352" s="10"/>
      <c r="I3352" s="10">
        <v>900</v>
      </c>
      <c r="J3352" s="10" t="s">
        <v>17</v>
      </c>
      <c r="K3352" s="10"/>
      <c r="L3352" s="10" t="s">
        <v>18</v>
      </c>
      <c r="M3352" s="11">
        <v>1</v>
      </c>
      <c r="N3352" s="10">
        <v>1</v>
      </c>
      <c r="O3352" s="12" t="s">
        <v>11289</v>
      </c>
      <c r="P3352" s="11">
        <f ca="1">IFERROR(__xludf.DUMMYFUNCTION("COUNTA(SPLIT(Q3352,"" ""))"),169)</f>
        <v>169</v>
      </c>
      <c r="Q3352" s="11">
        <v>9</v>
      </c>
      <c r="R3352" s="11">
        <f ca="1">IFERROR(__xludf.DUMMYFUNCTION("COUNTA(SPLIT($Q3352,CHAR(10),FALSE))"),3)</f>
        <v>3</v>
      </c>
      <c r="S3352" s="2">
        <v>0.30471222100000001</v>
      </c>
      <c r="T3352" s="2">
        <v>0.49803208300000001</v>
      </c>
      <c r="U3352" s="2">
        <v>78.760000000000005</v>
      </c>
      <c r="V3352" s="2">
        <v>7.05</v>
      </c>
      <c r="W3352" s="2">
        <v>7.6</v>
      </c>
      <c r="X3352" s="2">
        <v>8</v>
      </c>
      <c r="Y3352" s="2">
        <v>6.14</v>
      </c>
      <c r="Z3352" s="2">
        <v>6.4670000000000005E-2</v>
      </c>
      <c r="AA3352" s="2">
        <v>7.9339999999999994E-2</v>
      </c>
      <c r="AB3352" s="2">
        <v>18.845278350000001</v>
      </c>
    </row>
    <row r="3353" spans="1:28" x14ac:dyDescent="0.2">
      <c r="A3353" s="17">
        <v>5700</v>
      </c>
      <c r="B3353" s="5" t="s">
        <v>11290</v>
      </c>
      <c r="C3353" s="5" t="s">
        <v>11291</v>
      </c>
      <c r="D3353" s="5" t="s">
        <v>11184</v>
      </c>
      <c r="E3353" s="5" t="s">
        <v>11292</v>
      </c>
      <c r="F3353" s="10">
        <v>1873</v>
      </c>
      <c r="G3353" s="10" t="s">
        <v>16</v>
      </c>
      <c r="H3353" s="10"/>
      <c r="I3353" s="10">
        <v>700</v>
      </c>
      <c r="J3353" s="10" t="s">
        <v>17</v>
      </c>
      <c r="K3353" s="10"/>
      <c r="L3353" s="10" t="s">
        <v>18</v>
      </c>
      <c r="M3353" s="11">
        <v>1</v>
      </c>
      <c r="N3353" s="10">
        <v>1</v>
      </c>
      <c r="O3353" s="12" t="s">
        <v>11293</v>
      </c>
      <c r="P3353" s="11">
        <f ca="1">IFERROR(__xludf.DUMMYFUNCTION("COUNTA(SPLIT(Q3353,"" ""))"),189)</f>
        <v>189</v>
      </c>
      <c r="Q3353" s="11">
        <v>12</v>
      </c>
      <c r="R3353" s="11">
        <f ca="1">IFERROR(__xludf.DUMMYFUNCTION("COUNTA(SPLIT($Q3353,CHAR(10),FALSE))"),3)</f>
        <v>3</v>
      </c>
      <c r="S3353" s="2">
        <v>0.14441463399999999</v>
      </c>
      <c r="T3353" s="2">
        <v>0.53218444300000001</v>
      </c>
      <c r="U3353" s="2">
        <v>87.33</v>
      </c>
      <c r="V3353" s="2">
        <v>5.41</v>
      </c>
      <c r="W3353" s="2">
        <v>5.47</v>
      </c>
      <c r="X3353" s="2">
        <v>5</v>
      </c>
      <c r="Y3353" s="2">
        <v>6.31</v>
      </c>
      <c r="Z3353" s="2">
        <v>5.2830000000000002E-2</v>
      </c>
      <c r="AA3353" s="2">
        <v>4.3279999999999999E-2</v>
      </c>
      <c r="AB3353" s="2">
        <v>22.32001653</v>
      </c>
    </row>
    <row r="3354" spans="1:28" x14ac:dyDescent="0.2">
      <c r="A3354" s="17">
        <v>5701</v>
      </c>
      <c r="B3354" s="5" t="s">
        <v>11294</v>
      </c>
      <c r="C3354" s="5" t="s">
        <v>11295</v>
      </c>
      <c r="D3354" s="5" t="s">
        <v>11198</v>
      </c>
      <c r="E3354" s="5" t="s">
        <v>11296</v>
      </c>
      <c r="F3354" s="10">
        <v>1873</v>
      </c>
      <c r="G3354" s="10" t="s">
        <v>16</v>
      </c>
      <c r="H3354" s="10"/>
      <c r="I3354" s="10">
        <v>700</v>
      </c>
      <c r="J3354" s="10" t="s">
        <v>51</v>
      </c>
      <c r="K3354" s="10"/>
      <c r="L3354" s="10" t="s">
        <v>18</v>
      </c>
      <c r="M3354" s="11">
        <v>1</v>
      </c>
      <c r="N3354" s="10">
        <v>1</v>
      </c>
      <c r="O3354" s="12" t="s">
        <v>11297</v>
      </c>
      <c r="P3354" s="11">
        <f ca="1">IFERROR(__xludf.DUMMYFUNCTION("COUNTA(SPLIT(Q3354,"" ""))"),142)</f>
        <v>142</v>
      </c>
      <c r="Q3354" s="11">
        <v>9</v>
      </c>
      <c r="R3354" s="11">
        <f ca="1">IFERROR(__xludf.DUMMYFUNCTION("COUNTA(SPLIT($Q3354,CHAR(10),FALSE))"),5)</f>
        <v>5</v>
      </c>
      <c r="S3354" s="2">
        <v>0.58449813799999994</v>
      </c>
      <c r="T3354" s="2">
        <v>0.56591101200000005</v>
      </c>
      <c r="U3354" s="2">
        <v>74</v>
      </c>
      <c r="V3354" s="2">
        <v>7.41</v>
      </c>
      <c r="W3354" s="2">
        <v>7.74</v>
      </c>
      <c r="X3354" s="2">
        <v>9</v>
      </c>
      <c r="Y3354" s="2">
        <v>8.15</v>
      </c>
      <c r="Z3354" s="2">
        <v>0.1447</v>
      </c>
      <c r="AA3354" s="2">
        <v>0.18204000000000001</v>
      </c>
      <c r="AB3354" s="2">
        <v>15.08123569</v>
      </c>
    </row>
    <row r="3355" spans="1:28" x14ac:dyDescent="0.2">
      <c r="A3355" s="17">
        <v>5702</v>
      </c>
      <c r="B3355" s="5" t="s">
        <v>10418</v>
      </c>
      <c r="C3355" s="5" t="s">
        <v>11298</v>
      </c>
      <c r="D3355" s="5" t="s">
        <v>11180</v>
      </c>
      <c r="E3355" s="5" t="s">
        <v>11299</v>
      </c>
      <c r="F3355" s="10">
        <v>1873</v>
      </c>
      <c r="G3355" s="10" t="s">
        <v>16</v>
      </c>
      <c r="H3355" s="10"/>
      <c r="I3355" s="10">
        <v>700</v>
      </c>
      <c r="J3355" s="10" t="s">
        <v>51</v>
      </c>
      <c r="K3355" s="10"/>
      <c r="L3355" s="10" t="s">
        <v>18</v>
      </c>
      <c r="M3355" s="11">
        <v>1</v>
      </c>
      <c r="N3355" s="10">
        <v>1</v>
      </c>
      <c r="O3355" s="12" t="s">
        <v>11300</v>
      </c>
      <c r="P3355" s="11">
        <f ca="1">IFERROR(__xludf.DUMMYFUNCTION("COUNTA(SPLIT(Q3355,"" ""))"),176)</f>
        <v>176</v>
      </c>
      <c r="Q3355" s="11">
        <v>13</v>
      </c>
      <c r="R3355" s="11">
        <f ca="1">IFERROR(__xludf.DUMMYFUNCTION("COUNTA(SPLIT($Q3355,CHAR(10),FALSE))"),7)</f>
        <v>7</v>
      </c>
      <c r="S3355" s="2">
        <v>0.17319510399999999</v>
      </c>
      <c r="T3355" s="2">
        <v>0.484666137</v>
      </c>
      <c r="U3355" s="2">
        <v>92.89</v>
      </c>
      <c r="V3355" s="2">
        <v>4.41</v>
      </c>
      <c r="W3355" s="2">
        <v>3.81</v>
      </c>
      <c r="X3355" s="2">
        <v>5</v>
      </c>
      <c r="Y3355" s="2">
        <v>5.93</v>
      </c>
      <c r="Z3355" s="2">
        <v>3.0779999999999998E-2</v>
      </c>
      <c r="AA3355" s="2">
        <v>4.3389999999999998E-2</v>
      </c>
      <c r="AB3355" s="2">
        <v>26.979456899999999</v>
      </c>
    </row>
    <row r="3356" spans="1:28" x14ac:dyDescent="0.2">
      <c r="A3356" s="17">
        <v>5703</v>
      </c>
      <c r="B3356" s="5" t="s">
        <v>10418</v>
      </c>
      <c r="C3356" s="5" t="s">
        <v>11301</v>
      </c>
      <c r="D3356" s="5" t="s">
        <v>11260</v>
      </c>
      <c r="E3356" s="5" t="s">
        <v>11302</v>
      </c>
      <c r="F3356" s="10">
        <v>1873</v>
      </c>
      <c r="G3356" s="10" t="s">
        <v>16</v>
      </c>
      <c r="H3356" s="10"/>
      <c r="I3356" s="10">
        <v>700</v>
      </c>
      <c r="J3356" s="10" t="s">
        <v>17</v>
      </c>
      <c r="K3356" s="10"/>
      <c r="L3356" s="10" t="s">
        <v>18</v>
      </c>
      <c r="M3356" s="11">
        <v>1</v>
      </c>
      <c r="N3356" s="10">
        <v>1</v>
      </c>
      <c r="O3356" s="12" t="s">
        <v>11303</v>
      </c>
      <c r="P3356" s="11">
        <f ca="1">IFERROR(__xludf.DUMMYFUNCTION("COUNTA(SPLIT(Q3356,"" ""))"),151)</f>
        <v>151</v>
      </c>
      <c r="Q3356" s="11">
        <v>10</v>
      </c>
      <c r="R3356" s="11">
        <f ca="1">IFERROR(__xludf.DUMMYFUNCTION("COUNTA(SPLIT($Q3356,CHAR(10),FALSE))"),4)</f>
        <v>4</v>
      </c>
      <c r="S3356" s="2">
        <v>0.224274418</v>
      </c>
      <c r="T3356" s="2">
        <v>0.50330294600000003</v>
      </c>
      <c r="U3356" s="2">
        <v>95.92</v>
      </c>
      <c r="V3356" s="2">
        <v>3.38</v>
      </c>
      <c r="W3356" s="2">
        <v>2.02</v>
      </c>
      <c r="X3356" s="2">
        <v>5</v>
      </c>
      <c r="Y3356" s="2">
        <v>5.25</v>
      </c>
      <c r="Z3356" s="2">
        <v>-4.9169999999999998E-2</v>
      </c>
      <c r="AA3356" s="2">
        <v>-2.7869999999999999E-2</v>
      </c>
      <c r="AB3356" s="2">
        <v>20.92506702</v>
      </c>
    </row>
    <row r="3357" spans="1:28" x14ac:dyDescent="0.2">
      <c r="A3357" s="17">
        <v>5704</v>
      </c>
      <c r="B3357" s="5" t="s">
        <v>10418</v>
      </c>
      <c r="C3357" s="5" t="s">
        <v>11304</v>
      </c>
      <c r="D3357" s="5" t="s">
        <v>11231</v>
      </c>
      <c r="E3357" s="5" t="s">
        <v>11305</v>
      </c>
      <c r="F3357" s="10">
        <v>1873</v>
      </c>
      <c r="G3357" s="10" t="s">
        <v>16</v>
      </c>
      <c r="H3357" s="10"/>
      <c r="I3357" s="10">
        <v>900</v>
      </c>
      <c r="J3357" s="10" t="s">
        <v>178</v>
      </c>
      <c r="K3357" s="10"/>
      <c r="L3357" s="10" t="s">
        <v>18</v>
      </c>
      <c r="M3357" s="11">
        <v>1</v>
      </c>
      <c r="N3357" s="10">
        <v>1</v>
      </c>
      <c r="O3357" s="12" t="s">
        <v>11306</v>
      </c>
      <c r="P3357" s="11">
        <f ca="1">IFERROR(__xludf.DUMMYFUNCTION("COUNTA(SPLIT(Q3357,"" ""))"),161)</f>
        <v>161</v>
      </c>
      <c r="Q3357" s="11">
        <v>8</v>
      </c>
      <c r="R3357" s="11">
        <f ca="1">IFERROR(__xludf.DUMMYFUNCTION("COUNTA(SPLIT($Q3357,CHAR(10),FALSE))"),5)</f>
        <v>5</v>
      </c>
      <c r="S3357" s="2">
        <v>-0.23443760899999999</v>
      </c>
      <c r="T3357" s="2">
        <v>0.44849669199999997</v>
      </c>
      <c r="U3357" s="2">
        <v>78.760000000000005</v>
      </c>
      <c r="V3357" s="2">
        <v>7.46</v>
      </c>
      <c r="W3357" s="2">
        <v>8.1300000000000008</v>
      </c>
      <c r="X3357" s="2">
        <v>8</v>
      </c>
      <c r="Y3357" s="2">
        <v>6.94</v>
      </c>
      <c r="Z3357" s="2">
        <v>5.6770000000000001E-2</v>
      </c>
      <c r="AA3357" s="2">
        <v>5.9790000000000003E-2</v>
      </c>
      <c r="AB3357" s="2">
        <v>18.171208329999999</v>
      </c>
    </row>
    <row r="3358" spans="1:28" x14ac:dyDescent="0.2">
      <c r="A3358" s="17">
        <v>5705</v>
      </c>
      <c r="B3358" s="5" t="s">
        <v>10418</v>
      </c>
      <c r="C3358" s="5" t="s">
        <v>11307</v>
      </c>
      <c r="D3358" s="5" t="s">
        <v>11235</v>
      </c>
      <c r="E3358" s="5" t="s">
        <v>11308</v>
      </c>
      <c r="F3358" s="10">
        <v>1873</v>
      </c>
      <c r="G3358" s="10" t="s">
        <v>16</v>
      </c>
      <c r="H3358" s="10"/>
      <c r="I3358" s="10">
        <v>700</v>
      </c>
      <c r="J3358" s="10" t="s">
        <v>17</v>
      </c>
      <c r="K3358" s="10"/>
      <c r="L3358" s="10" t="s">
        <v>18</v>
      </c>
      <c r="M3358" s="11">
        <v>1</v>
      </c>
      <c r="N3358" s="10">
        <v>1</v>
      </c>
      <c r="O3358" s="12" t="s">
        <v>11309</v>
      </c>
      <c r="P3358" s="11">
        <f ca="1">IFERROR(__xludf.DUMMYFUNCTION("COUNTA(SPLIT(Q3358,"" ""))"),141)</f>
        <v>141</v>
      </c>
      <c r="Q3358" s="11">
        <v>12</v>
      </c>
      <c r="R3358" s="11">
        <f ca="1">IFERROR(__xludf.DUMMYFUNCTION("COUNTA(SPLIT($Q3358,CHAR(10),FALSE))"),4)</f>
        <v>4</v>
      </c>
      <c r="S3358" s="2">
        <v>-0.448596035</v>
      </c>
      <c r="T3358" s="2">
        <v>0.48898892999999999</v>
      </c>
      <c r="U3358" s="2">
        <v>84.27</v>
      </c>
      <c r="V3358" s="2">
        <v>4.76</v>
      </c>
      <c r="W3358" s="2">
        <v>4.4400000000000004</v>
      </c>
      <c r="X3358" s="2">
        <v>7</v>
      </c>
      <c r="Y3358" s="2">
        <v>6.15</v>
      </c>
      <c r="Z3358" s="2">
        <v>2.682E-2</v>
      </c>
      <c r="AA3358" s="2">
        <v>4.87E-2</v>
      </c>
      <c r="AB3358" s="2">
        <v>18.281594510000001</v>
      </c>
    </row>
    <row r="3359" spans="1:28" x14ac:dyDescent="0.2">
      <c r="A3359" s="17">
        <v>5706</v>
      </c>
      <c r="B3359" s="5" t="s">
        <v>11310</v>
      </c>
      <c r="C3359" s="5" t="s">
        <v>11311</v>
      </c>
      <c r="D3359" s="5" t="s">
        <v>11213</v>
      </c>
      <c r="E3359" s="5" t="s">
        <v>11312</v>
      </c>
      <c r="F3359" s="10">
        <v>1873</v>
      </c>
      <c r="G3359" s="10" t="s">
        <v>16</v>
      </c>
      <c r="H3359" s="10"/>
      <c r="I3359" s="10">
        <v>500</v>
      </c>
      <c r="J3359" s="10" t="s">
        <v>17</v>
      </c>
      <c r="K3359" s="10"/>
      <c r="L3359" s="10" t="s">
        <v>18</v>
      </c>
      <c r="M3359" s="11">
        <v>1</v>
      </c>
      <c r="N3359" s="10">
        <v>1</v>
      </c>
      <c r="O3359" s="12" t="s">
        <v>11313</v>
      </c>
      <c r="P3359" s="11">
        <f ca="1">IFERROR(__xludf.DUMMYFUNCTION("COUNTA(SPLIT(Q3359,"" ""))"),175)</f>
        <v>175</v>
      </c>
      <c r="Q3359" s="11">
        <v>19</v>
      </c>
      <c r="R3359" s="11">
        <f ca="1">IFERROR(__xludf.DUMMYFUNCTION("COUNTA(SPLIT($Q3359,CHAR(10),FALSE))"),8)</f>
        <v>8</v>
      </c>
      <c r="S3359" s="2">
        <v>-0.27466802400000001</v>
      </c>
      <c r="T3359" s="2">
        <v>0.51644579300000004</v>
      </c>
      <c r="U3359" s="2">
        <v>91.98</v>
      </c>
      <c r="V3359" s="2">
        <v>2.94</v>
      </c>
      <c r="W3359" s="2">
        <v>2.76</v>
      </c>
      <c r="X3359" s="2">
        <v>5</v>
      </c>
      <c r="Y3359" s="2">
        <v>6.05</v>
      </c>
      <c r="Z3359" s="2">
        <v>0.11265</v>
      </c>
      <c r="AA3359" s="2">
        <v>9.7220000000000001E-2</v>
      </c>
      <c r="AB3359" s="2">
        <v>22.58922123</v>
      </c>
    </row>
    <row r="3360" spans="1:28" x14ac:dyDescent="0.2">
      <c r="A3360" s="17">
        <v>5707</v>
      </c>
      <c r="B3360" s="5" t="s">
        <v>11314</v>
      </c>
      <c r="C3360" s="5" t="s">
        <v>11315</v>
      </c>
      <c r="D3360" s="5" t="s">
        <v>11180</v>
      </c>
      <c r="E3360" s="5" t="s">
        <v>11316</v>
      </c>
      <c r="F3360" s="10">
        <v>1873</v>
      </c>
      <c r="G3360" s="10" t="s">
        <v>16</v>
      </c>
      <c r="H3360" s="10"/>
      <c r="I3360" s="10">
        <v>1100</v>
      </c>
      <c r="J3360" s="10" t="s">
        <v>17</v>
      </c>
      <c r="K3360" s="10"/>
      <c r="L3360" s="10" t="s">
        <v>18</v>
      </c>
      <c r="M3360" s="11">
        <v>1</v>
      </c>
      <c r="N3360" s="10">
        <v>1</v>
      </c>
      <c r="O3360" s="12" t="s">
        <v>11317</v>
      </c>
      <c r="P3360" s="11">
        <f ca="1">IFERROR(__xludf.DUMMYFUNCTION("COUNTA(SPLIT(Q3360,"" ""))"),157)</f>
        <v>157</v>
      </c>
      <c r="Q3360" s="11">
        <v>7</v>
      </c>
      <c r="R3360" s="11">
        <f ca="1">IFERROR(__xludf.DUMMYFUNCTION("COUNTA(SPLIT($Q3360,CHAR(10),FALSE))"),3)</f>
        <v>3</v>
      </c>
      <c r="S3360" s="2">
        <v>-0.70991873800000005</v>
      </c>
      <c r="T3360" s="2">
        <v>0.45154729900000001</v>
      </c>
      <c r="U3360" s="2">
        <v>76.290000000000006</v>
      </c>
      <c r="V3360" s="2">
        <v>8.33</v>
      </c>
      <c r="W3360" s="2">
        <v>9.09</v>
      </c>
      <c r="X3360" s="2">
        <v>8</v>
      </c>
      <c r="Y3360" s="2">
        <v>5.95</v>
      </c>
      <c r="Z3360" s="2">
        <v>2.845E-2</v>
      </c>
      <c r="AA3360" s="2">
        <v>6.1949999999999998E-2</v>
      </c>
      <c r="AB3360" s="2">
        <v>15.2416558</v>
      </c>
    </row>
    <row r="3361" spans="1:28" x14ac:dyDescent="0.2">
      <c r="A3361" s="17">
        <v>5708</v>
      </c>
      <c r="B3361" s="5" t="s">
        <v>11318</v>
      </c>
      <c r="C3361" s="5" t="s">
        <v>11319</v>
      </c>
      <c r="D3361" s="5" t="s">
        <v>11177</v>
      </c>
      <c r="E3361" s="5" t="s">
        <v>11320</v>
      </c>
      <c r="F3361" s="10">
        <v>1873</v>
      </c>
      <c r="G3361" s="10" t="s">
        <v>16</v>
      </c>
      <c r="H3361" s="10"/>
      <c r="I3361" s="10">
        <v>500</v>
      </c>
      <c r="J3361" s="10" t="s">
        <v>51</v>
      </c>
      <c r="K3361" s="10"/>
      <c r="L3361" s="10" t="s">
        <v>18</v>
      </c>
      <c r="M3361" s="11">
        <v>1</v>
      </c>
      <c r="N3361" s="10">
        <v>1</v>
      </c>
      <c r="O3361" s="12" t="s">
        <v>11321</v>
      </c>
      <c r="P3361" s="11">
        <f ca="1">IFERROR(__xludf.DUMMYFUNCTION("COUNTA(SPLIT(Q3361,"" ""))"),144)</f>
        <v>144</v>
      </c>
      <c r="Q3361" s="11">
        <v>12</v>
      </c>
      <c r="R3361" s="11">
        <f ca="1">IFERROR(__xludf.DUMMYFUNCTION("COUNTA(SPLIT($Q3361,CHAR(10),FALSE))"),3)</f>
        <v>3</v>
      </c>
      <c r="S3361" s="2">
        <v>1.102074802</v>
      </c>
      <c r="T3361" s="2">
        <v>0.54342044</v>
      </c>
      <c r="U3361" s="2">
        <v>97.71</v>
      </c>
      <c r="V3361" s="2">
        <v>2.69</v>
      </c>
      <c r="W3361" s="2">
        <v>1.34</v>
      </c>
      <c r="X3361" s="2">
        <v>6</v>
      </c>
      <c r="Y3361" s="2">
        <v>1.36</v>
      </c>
      <c r="Z3361" s="2">
        <v>-0.11569</v>
      </c>
      <c r="AA3361" s="2">
        <v>-8.2970000000000002E-2</v>
      </c>
      <c r="AB3361" s="2">
        <v>29.12401238</v>
      </c>
    </row>
    <row r="3362" spans="1:28" x14ac:dyDescent="0.2">
      <c r="A3362" s="17">
        <v>5709</v>
      </c>
      <c r="B3362" s="5" t="s">
        <v>10436</v>
      </c>
      <c r="C3362" s="5" t="s">
        <v>11322</v>
      </c>
      <c r="D3362" s="5" t="s">
        <v>11184</v>
      </c>
      <c r="E3362" s="5" t="s">
        <v>11323</v>
      </c>
      <c r="F3362" s="10">
        <v>1873</v>
      </c>
      <c r="G3362" s="10" t="s">
        <v>16</v>
      </c>
      <c r="H3362" s="10"/>
      <c r="I3362" s="10">
        <v>1100</v>
      </c>
      <c r="J3362" s="10" t="s">
        <v>51</v>
      </c>
      <c r="K3362" s="10"/>
      <c r="L3362" s="10" t="s">
        <v>18</v>
      </c>
      <c r="M3362" s="11">
        <v>1</v>
      </c>
      <c r="N3362" s="10">
        <v>1</v>
      </c>
      <c r="O3362" s="12" t="s">
        <v>11324</v>
      </c>
      <c r="P3362" s="11">
        <f ca="1">IFERROR(__xludf.DUMMYFUNCTION("COUNTA(SPLIT(Q3362,"" ""))"),150)</f>
        <v>150</v>
      </c>
      <c r="Q3362" s="11">
        <v>7</v>
      </c>
      <c r="R3362" s="11">
        <f ca="1">IFERROR(__xludf.DUMMYFUNCTION("COUNTA(SPLIT($Q3362,CHAR(10),FALSE))"),3)</f>
        <v>3</v>
      </c>
      <c r="S3362" s="2">
        <v>2.5422652E-2</v>
      </c>
      <c r="T3362" s="2">
        <v>0.50908369200000003</v>
      </c>
      <c r="U3362" s="2">
        <v>80.14</v>
      </c>
      <c r="V3362" s="2">
        <v>7.51</v>
      </c>
      <c r="W3362" s="2">
        <v>8.83</v>
      </c>
      <c r="X3362" s="2">
        <v>6</v>
      </c>
      <c r="Y3362" s="2">
        <v>6.58</v>
      </c>
      <c r="Z3362" s="2">
        <v>-5.2290000000000003E-2</v>
      </c>
      <c r="AA3362" s="2">
        <v>-2.4140000000000002E-2</v>
      </c>
      <c r="AB3362" s="2">
        <v>20.89507622</v>
      </c>
    </row>
    <row r="3363" spans="1:28" x14ac:dyDescent="0.2">
      <c r="A3363" s="17">
        <v>5710</v>
      </c>
      <c r="B3363" s="5" t="s">
        <v>10753</v>
      </c>
      <c r="C3363" s="5" t="s">
        <v>11325</v>
      </c>
      <c r="D3363" s="5" t="s">
        <v>11168</v>
      </c>
      <c r="E3363" s="5" t="s">
        <v>11326</v>
      </c>
      <c r="F3363" s="10">
        <v>1873</v>
      </c>
      <c r="G3363" s="10" t="s">
        <v>16</v>
      </c>
      <c r="H3363" s="10"/>
      <c r="I3363" s="10">
        <v>500</v>
      </c>
      <c r="J3363" s="10" t="s">
        <v>51</v>
      </c>
      <c r="K3363" s="10"/>
      <c r="L3363" s="10" t="s">
        <v>18</v>
      </c>
      <c r="M3363" s="11">
        <v>1</v>
      </c>
      <c r="N3363" s="10">
        <v>1</v>
      </c>
      <c r="O3363" s="12" t="s">
        <v>11327</v>
      </c>
      <c r="P3363" s="11">
        <f ca="1">IFERROR(__xludf.DUMMYFUNCTION("COUNTA(SPLIT(Q3363,"" ""))"),170)</f>
        <v>170</v>
      </c>
      <c r="Q3363" s="11">
        <v>11</v>
      </c>
      <c r="R3363" s="11">
        <f ca="1">IFERROR(__xludf.DUMMYFUNCTION("COUNTA(SPLIT($Q3363,CHAR(10),FALSE))"),4)</f>
        <v>4</v>
      </c>
      <c r="S3363" s="2">
        <v>0.22101970800000001</v>
      </c>
      <c r="T3363" s="2">
        <v>0.50007752699999997</v>
      </c>
      <c r="U3363" s="2">
        <v>83.37</v>
      </c>
      <c r="V3363" s="2">
        <v>5.58</v>
      </c>
      <c r="W3363" s="2">
        <v>5.35</v>
      </c>
      <c r="X3363" s="2">
        <v>7</v>
      </c>
      <c r="Y3363" s="2">
        <v>6.23</v>
      </c>
      <c r="Z3363" s="2">
        <v>3.4000000000000002E-4</v>
      </c>
      <c r="AA3363" s="2">
        <v>5.5900000000000004E-3</v>
      </c>
      <c r="AB3363" s="2">
        <v>22.718704630000001</v>
      </c>
    </row>
    <row r="3364" spans="1:28" x14ac:dyDescent="0.2">
      <c r="A3364" s="17">
        <v>5711</v>
      </c>
      <c r="B3364" s="5" t="s">
        <v>10753</v>
      </c>
      <c r="C3364" s="5" t="s">
        <v>11328</v>
      </c>
      <c r="D3364" s="5" t="s">
        <v>11180</v>
      </c>
      <c r="E3364" s="5" t="s">
        <v>11329</v>
      </c>
      <c r="F3364" s="10">
        <v>1873</v>
      </c>
      <c r="G3364" s="10" t="s">
        <v>16</v>
      </c>
      <c r="H3364" s="10"/>
      <c r="I3364" s="10">
        <v>700</v>
      </c>
      <c r="J3364" s="10" t="s">
        <v>178</v>
      </c>
      <c r="K3364" s="10"/>
      <c r="L3364" s="10" t="s">
        <v>18</v>
      </c>
      <c r="M3364" s="11">
        <v>1</v>
      </c>
      <c r="N3364" s="10">
        <v>1</v>
      </c>
      <c r="O3364" s="12" t="s">
        <v>11330</v>
      </c>
      <c r="P3364" s="11">
        <f ca="1">IFERROR(__xludf.DUMMYFUNCTION("COUNTA(SPLIT(Q3364,"" ""))"),168)</f>
        <v>168</v>
      </c>
      <c r="Q3364" s="11">
        <v>13</v>
      </c>
      <c r="R3364" s="11">
        <f ca="1">IFERROR(__xludf.DUMMYFUNCTION("COUNTA(SPLIT($Q3364,CHAR(10),FALSE))"),4)</f>
        <v>4</v>
      </c>
      <c r="S3364" s="2">
        <v>0.84776390800000001</v>
      </c>
      <c r="T3364" s="2">
        <v>0.60616141899999998</v>
      </c>
      <c r="U3364" s="2">
        <v>87.61</v>
      </c>
      <c r="V3364" s="2">
        <v>4.3099999999999996</v>
      </c>
      <c r="W3364" s="2">
        <v>3.58</v>
      </c>
      <c r="X3364" s="2">
        <v>6</v>
      </c>
      <c r="Y3364" s="2">
        <v>5.67</v>
      </c>
      <c r="Z3364" s="2">
        <v>-4.0600000000000002E-3</v>
      </c>
      <c r="AA3364" s="2">
        <v>7.8100000000000001E-3</v>
      </c>
      <c r="AB3364" s="2">
        <v>24.485444520000001</v>
      </c>
    </row>
    <row r="3365" spans="1:28" x14ac:dyDescent="0.2">
      <c r="A3365" s="17">
        <v>5712</v>
      </c>
      <c r="B3365" s="5" t="s">
        <v>10753</v>
      </c>
      <c r="C3365" s="5" t="s">
        <v>11331</v>
      </c>
      <c r="D3365" s="5" t="s">
        <v>11191</v>
      </c>
      <c r="E3365" s="5" t="s">
        <v>11332</v>
      </c>
      <c r="F3365" s="10">
        <v>1873</v>
      </c>
      <c r="G3365" s="10" t="s">
        <v>16</v>
      </c>
      <c r="H3365" s="10"/>
      <c r="I3365" s="10">
        <v>700</v>
      </c>
      <c r="J3365" s="10" t="s">
        <v>178</v>
      </c>
      <c r="K3365" s="10"/>
      <c r="L3365" s="10" t="s">
        <v>18</v>
      </c>
      <c r="M3365" s="11">
        <v>1</v>
      </c>
      <c r="N3365" s="10">
        <v>1</v>
      </c>
      <c r="O3365" s="12" t="s">
        <v>11333</v>
      </c>
      <c r="P3365" s="11">
        <f ca="1">IFERROR(__xludf.DUMMYFUNCTION("COUNTA(SPLIT(Q3365,"" ""))"),146)</f>
        <v>146</v>
      </c>
      <c r="Q3365" s="11">
        <v>8</v>
      </c>
      <c r="R3365" s="11">
        <f ca="1">IFERROR(__xludf.DUMMYFUNCTION("COUNTA(SPLIT($Q3365,CHAR(10),FALSE))"),3)</f>
        <v>3</v>
      </c>
      <c r="S3365" s="2">
        <v>0.89855162200000005</v>
      </c>
      <c r="T3365" s="2">
        <v>0.51252323799999999</v>
      </c>
      <c r="U3365" s="2">
        <v>86.3</v>
      </c>
      <c r="V3365" s="2">
        <v>5.85</v>
      </c>
      <c r="W3365" s="2">
        <v>4.9800000000000004</v>
      </c>
      <c r="X3365" s="2">
        <v>7</v>
      </c>
      <c r="Y3365" s="2">
        <v>6.04</v>
      </c>
      <c r="Z3365" s="2">
        <v>-1.5570000000000001E-2</v>
      </c>
      <c r="AA3365" s="2">
        <v>1.023E-2</v>
      </c>
      <c r="AB3365" s="2">
        <v>22.570518459999999</v>
      </c>
    </row>
    <row r="3366" spans="1:28" x14ac:dyDescent="0.2">
      <c r="A3366" s="17">
        <v>5714</v>
      </c>
      <c r="B3366" s="5" t="s">
        <v>10753</v>
      </c>
      <c r="C3366" s="5" t="s">
        <v>11334</v>
      </c>
      <c r="D3366" s="5" t="s">
        <v>11231</v>
      </c>
      <c r="E3366" s="5" t="s">
        <v>11335</v>
      </c>
      <c r="F3366" s="10">
        <v>1873</v>
      </c>
      <c r="G3366" s="10" t="s">
        <v>16</v>
      </c>
      <c r="H3366" s="10"/>
      <c r="I3366" s="10">
        <v>700</v>
      </c>
      <c r="J3366" s="10" t="s">
        <v>17</v>
      </c>
      <c r="K3366" s="10"/>
      <c r="L3366" s="10" t="s">
        <v>22</v>
      </c>
      <c r="M3366" s="11">
        <v>2</v>
      </c>
      <c r="N3366" s="10">
        <v>2</v>
      </c>
      <c r="O3366" s="12" t="s">
        <v>11336</v>
      </c>
      <c r="P3366" s="11">
        <f ca="1">IFERROR(__xludf.DUMMYFUNCTION("COUNTA(SPLIT(Q3366,"" ""))"),157)</f>
        <v>157</v>
      </c>
      <c r="Q3366" s="11">
        <v>7</v>
      </c>
      <c r="R3366" s="11">
        <f ca="1">IFERROR(__xludf.DUMMYFUNCTION("COUNTA(SPLIT($Q3366,CHAR(10),FALSE))"),3)</f>
        <v>3</v>
      </c>
      <c r="S3366" s="2">
        <v>-0.59132143000000004</v>
      </c>
      <c r="T3366" s="2">
        <v>0.46719890400000003</v>
      </c>
      <c r="U3366" s="2">
        <v>83.75</v>
      </c>
      <c r="V3366" s="2">
        <v>7.22</v>
      </c>
      <c r="W3366" s="2">
        <v>7.67</v>
      </c>
      <c r="X3366" s="2">
        <v>8</v>
      </c>
      <c r="Y3366" s="2">
        <v>7.05</v>
      </c>
      <c r="Z3366" s="2">
        <v>1.7049999999999999E-2</v>
      </c>
      <c r="AA3366" s="2">
        <v>3.7519999999999998E-2</v>
      </c>
      <c r="AB3366" s="2">
        <v>17.71408928</v>
      </c>
    </row>
    <row r="3367" spans="1:28" x14ac:dyDescent="0.2">
      <c r="A3367" s="17">
        <v>5715</v>
      </c>
      <c r="B3367" s="5" t="s">
        <v>10753</v>
      </c>
      <c r="C3367" s="5" t="s">
        <v>11337</v>
      </c>
      <c r="D3367" s="5" t="s">
        <v>11209</v>
      </c>
      <c r="E3367" s="5" t="s">
        <v>11338</v>
      </c>
      <c r="F3367" s="10">
        <v>1873</v>
      </c>
      <c r="G3367" s="10" t="s">
        <v>16</v>
      </c>
      <c r="H3367" s="10"/>
      <c r="I3367" s="10">
        <v>900</v>
      </c>
      <c r="J3367" s="10" t="s">
        <v>178</v>
      </c>
      <c r="K3367" s="10"/>
      <c r="L3367" s="10" t="s">
        <v>18</v>
      </c>
      <c r="M3367" s="11">
        <v>1</v>
      </c>
      <c r="N3367" s="10">
        <v>1</v>
      </c>
      <c r="O3367" s="12" t="s">
        <v>11339</v>
      </c>
      <c r="P3367" s="11">
        <f ca="1">IFERROR(__xludf.DUMMYFUNCTION("COUNTA(SPLIT(Q3367,"" ""))"),186)</f>
        <v>186</v>
      </c>
      <c r="Q3367" s="11">
        <v>10</v>
      </c>
      <c r="R3367" s="11">
        <f ca="1">IFERROR(__xludf.DUMMYFUNCTION("COUNTA(SPLIT($Q3367,CHAR(10),FALSE))"),4)</f>
        <v>4</v>
      </c>
      <c r="S3367" s="2">
        <v>-0.52408854100000002</v>
      </c>
      <c r="T3367" s="2">
        <v>0.457777235</v>
      </c>
      <c r="U3367" s="2">
        <v>85.12</v>
      </c>
      <c r="V3367" s="2">
        <v>6.16</v>
      </c>
      <c r="W3367" s="2">
        <v>6.29</v>
      </c>
      <c r="X3367" s="2">
        <v>7</v>
      </c>
      <c r="Y3367" s="2">
        <v>6.56</v>
      </c>
      <c r="Z3367" s="2">
        <v>1.5740000000000001E-2</v>
      </c>
      <c r="AA3367" s="2">
        <v>1.983E-2</v>
      </c>
      <c r="AB3367" s="2">
        <v>19.663883240000001</v>
      </c>
    </row>
    <row r="3368" spans="1:28" x14ac:dyDescent="0.2">
      <c r="A3368" s="17">
        <v>5716</v>
      </c>
      <c r="B3368" s="5" t="s">
        <v>11340</v>
      </c>
      <c r="C3368" s="5" t="s">
        <v>11341</v>
      </c>
      <c r="D3368" s="5" t="s">
        <v>11191</v>
      </c>
      <c r="E3368" s="5" t="s">
        <v>11342</v>
      </c>
      <c r="F3368" s="10">
        <v>1873</v>
      </c>
      <c r="G3368" s="10" t="s">
        <v>16</v>
      </c>
      <c r="H3368" s="10"/>
      <c r="I3368" s="10">
        <v>500</v>
      </c>
      <c r="J3368" s="10" t="s">
        <v>51</v>
      </c>
      <c r="K3368" s="10"/>
      <c r="L3368" s="10" t="s">
        <v>22</v>
      </c>
      <c r="M3368" s="11">
        <v>2</v>
      </c>
      <c r="N3368" s="10">
        <v>2</v>
      </c>
      <c r="O3368" s="12" t="s">
        <v>11343</v>
      </c>
      <c r="P3368" s="11">
        <f ca="1">IFERROR(__xludf.DUMMYFUNCTION("COUNTA(SPLIT(Q3368,"" ""))"),139)</f>
        <v>139</v>
      </c>
      <c r="Q3368" s="11">
        <v>13</v>
      </c>
      <c r="R3368" s="11">
        <f ca="1">IFERROR(__xludf.DUMMYFUNCTION("COUNTA(SPLIT($Q3368,CHAR(10),FALSE))"),3)</f>
        <v>3</v>
      </c>
      <c r="S3368" s="2">
        <v>0.67190834799999999</v>
      </c>
      <c r="T3368" s="2">
        <v>0.51304749800000005</v>
      </c>
      <c r="U3368" s="2">
        <v>94.14</v>
      </c>
      <c r="V3368" s="2">
        <v>3.07</v>
      </c>
      <c r="W3368" s="2">
        <v>2.29</v>
      </c>
      <c r="X3368" s="2">
        <v>0</v>
      </c>
      <c r="Y3368" s="2">
        <v>5.89</v>
      </c>
      <c r="Z3368" s="2">
        <v>6.8909999999999999E-2</v>
      </c>
      <c r="AA3368" s="2">
        <v>9.0429999999999996E-2</v>
      </c>
      <c r="AB3368" s="2">
        <v>22.545341019999999</v>
      </c>
    </row>
    <row r="3369" spans="1:28" x14ac:dyDescent="0.2">
      <c r="A3369" s="17">
        <v>5717</v>
      </c>
      <c r="B3369" s="5" t="s">
        <v>11344</v>
      </c>
      <c r="C3369" s="5" t="s">
        <v>11345</v>
      </c>
      <c r="D3369" s="5" t="s">
        <v>11191</v>
      </c>
      <c r="E3369" s="5" t="s">
        <v>11346</v>
      </c>
      <c r="F3369" s="10">
        <v>1873</v>
      </c>
      <c r="G3369" s="10" t="s">
        <v>16</v>
      </c>
      <c r="H3369" s="10"/>
      <c r="I3369" s="10">
        <v>900</v>
      </c>
      <c r="J3369" s="10" t="s">
        <v>17</v>
      </c>
      <c r="K3369" s="10"/>
      <c r="L3369" s="10" t="s">
        <v>18</v>
      </c>
      <c r="M3369" s="11">
        <v>1</v>
      </c>
      <c r="N3369" s="10">
        <v>1</v>
      </c>
      <c r="O3369" s="12" t="s">
        <v>11347</v>
      </c>
      <c r="P3369" s="11">
        <f ca="1">IFERROR(__xludf.DUMMYFUNCTION("COUNTA(SPLIT(Q3369,"" ""))"),144)</f>
        <v>144</v>
      </c>
      <c r="Q3369" s="11">
        <v>5</v>
      </c>
      <c r="R3369" s="11">
        <f ca="1">IFERROR(__xludf.DUMMYFUNCTION("COUNTA(SPLIT($Q3369,CHAR(10),FALSE))"),3)</f>
        <v>3</v>
      </c>
      <c r="S3369" s="2">
        <v>1.347015437</v>
      </c>
      <c r="T3369" s="2">
        <v>0.64902867500000005</v>
      </c>
      <c r="U3369" s="2">
        <v>75.61</v>
      </c>
      <c r="V3369" s="2">
        <v>10.07</v>
      </c>
      <c r="W3369" s="2">
        <v>13.41</v>
      </c>
      <c r="X3369" s="2">
        <v>6</v>
      </c>
      <c r="Y3369" s="2">
        <v>6.06</v>
      </c>
      <c r="Z3369" s="2">
        <v>1.7579999999999998E-2</v>
      </c>
      <c r="AA3369" s="2">
        <v>5.0009999999999999E-2</v>
      </c>
      <c r="AB3369" s="2">
        <v>16.93002066</v>
      </c>
    </row>
    <row r="3370" spans="1:28" x14ac:dyDescent="0.2">
      <c r="A3370" s="17">
        <v>5718</v>
      </c>
      <c r="B3370" s="5" t="s">
        <v>11348</v>
      </c>
      <c r="C3370" s="5" t="s">
        <v>11349</v>
      </c>
      <c r="D3370" s="5" t="s">
        <v>11213</v>
      </c>
      <c r="E3370" s="5" t="s">
        <v>11350</v>
      </c>
      <c r="F3370" s="10">
        <v>1873</v>
      </c>
      <c r="G3370" s="10" t="s">
        <v>16</v>
      </c>
      <c r="H3370" s="10"/>
      <c r="I3370" s="10">
        <v>700</v>
      </c>
      <c r="J3370" s="10" t="s">
        <v>17</v>
      </c>
      <c r="K3370" s="10"/>
      <c r="L3370" s="10" t="s">
        <v>18</v>
      </c>
      <c r="M3370" s="11">
        <v>1</v>
      </c>
      <c r="N3370" s="10">
        <v>1</v>
      </c>
      <c r="O3370" s="12" t="s">
        <v>11351</v>
      </c>
      <c r="P3370" s="11">
        <f ca="1">IFERROR(__xludf.DUMMYFUNCTION("COUNTA(SPLIT(Q3370,"" ""))"),168)</f>
        <v>168</v>
      </c>
      <c r="Q3370" s="11">
        <v>11</v>
      </c>
      <c r="R3370" s="11">
        <f ca="1">IFERROR(__xludf.DUMMYFUNCTION("COUNTA(SPLIT($Q3370,CHAR(10),FALSE))"),4)</f>
        <v>4</v>
      </c>
      <c r="S3370" s="2">
        <v>0.99390095199999995</v>
      </c>
      <c r="T3370" s="2">
        <v>0.51595299400000005</v>
      </c>
      <c r="U3370" s="2">
        <v>95.57</v>
      </c>
      <c r="V3370" s="2">
        <v>3.79</v>
      </c>
      <c r="W3370" s="2">
        <v>2.85</v>
      </c>
      <c r="X3370" s="2">
        <v>0</v>
      </c>
      <c r="Y3370" s="2">
        <v>5.7</v>
      </c>
      <c r="Z3370" s="2">
        <v>-0.12472999999999999</v>
      </c>
      <c r="AA3370" s="2">
        <v>-0.12472999999999999</v>
      </c>
      <c r="AB3370" s="2">
        <v>30.526130899999998</v>
      </c>
    </row>
    <row r="3371" spans="1:28" x14ac:dyDescent="0.2">
      <c r="A3371" s="17">
        <v>5719</v>
      </c>
      <c r="B3371" s="5" t="s">
        <v>11352</v>
      </c>
      <c r="C3371" s="5" t="s">
        <v>11353</v>
      </c>
      <c r="D3371" s="5" t="s">
        <v>11191</v>
      </c>
      <c r="E3371" s="5" t="s">
        <v>11354</v>
      </c>
      <c r="F3371" s="10">
        <v>1873</v>
      </c>
      <c r="G3371" s="10" t="s">
        <v>16</v>
      </c>
      <c r="H3371" s="10"/>
      <c r="I3371" s="10">
        <v>700</v>
      </c>
      <c r="J3371" s="10" t="s">
        <v>17</v>
      </c>
      <c r="K3371" s="10"/>
      <c r="L3371" s="10" t="s">
        <v>18</v>
      </c>
      <c r="M3371" s="11">
        <v>1</v>
      </c>
      <c r="N3371" s="10">
        <v>1</v>
      </c>
      <c r="O3371" s="12" t="s">
        <v>11355</v>
      </c>
      <c r="P3371" s="11">
        <f ca="1">IFERROR(__xludf.DUMMYFUNCTION("COUNTA(SPLIT(Q3371,"" ""))"),171)</f>
        <v>171</v>
      </c>
      <c r="Q3371" s="11">
        <v>12</v>
      </c>
      <c r="R3371" s="11">
        <f ca="1">IFERROR(__xludf.DUMMYFUNCTION("COUNTA(SPLIT($Q3371,CHAR(10),FALSE))"),4)</f>
        <v>4</v>
      </c>
      <c r="S3371" s="2">
        <v>-0.116008005</v>
      </c>
      <c r="T3371" s="2">
        <v>0.47486979200000001</v>
      </c>
      <c r="U3371" s="2">
        <v>89.75</v>
      </c>
      <c r="V3371" s="2">
        <v>4.0999999999999996</v>
      </c>
      <c r="W3371" s="2">
        <v>3.68</v>
      </c>
      <c r="X3371" s="2">
        <v>6</v>
      </c>
      <c r="Y3371" s="2">
        <v>6.46</v>
      </c>
      <c r="Z3371" s="2">
        <v>-2.6710000000000001E-2</v>
      </c>
      <c r="AA3371" s="2">
        <v>-2.3689999999999999E-2</v>
      </c>
      <c r="AB3371" s="2">
        <v>23.166066409999999</v>
      </c>
    </row>
    <row r="3372" spans="1:28" x14ac:dyDescent="0.2">
      <c r="A3372" s="17">
        <v>5720</v>
      </c>
      <c r="B3372" s="5" t="s">
        <v>11356</v>
      </c>
      <c r="C3372" s="5" t="s">
        <v>11357</v>
      </c>
      <c r="D3372" s="5" t="s">
        <v>11209</v>
      </c>
      <c r="E3372" s="5" t="s">
        <v>11358</v>
      </c>
      <c r="F3372" s="10">
        <v>1873</v>
      </c>
      <c r="G3372" s="10" t="s">
        <v>16</v>
      </c>
      <c r="H3372" s="10"/>
      <c r="I3372" s="10">
        <v>900</v>
      </c>
      <c r="J3372" s="10" t="s">
        <v>17</v>
      </c>
      <c r="K3372" s="10"/>
      <c r="L3372" s="10" t="s">
        <v>18</v>
      </c>
      <c r="M3372" s="11">
        <v>1</v>
      </c>
      <c r="N3372" s="10">
        <v>1</v>
      </c>
      <c r="O3372" s="12" t="s">
        <v>11359</v>
      </c>
      <c r="P3372" s="11">
        <f ca="1">IFERROR(__xludf.DUMMYFUNCTION("COUNTA(SPLIT(Q3372,"" ""))"),168)</f>
        <v>168</v>
      </c>
      <c r="Q3372" s="11">
        <v>9</v>
      </c>
      <c r="R3372" s="11">
        <f ca="1">IFERROR(__xludf.DUMMYFUNCTION("COUNTA(SPLIT($Q3372,CHAR(10),FALSE))"),3)</f>
        <v>3</v>
      </c>
      <c r="S3372" s="2">
        <v>0.294811559</v>
      </c>
      <c r="T3372" s="2">
        <v>0.56771276900000001</v>
      </c>
      <c r="U3372" s="2">
        <v>84.15</v>
      </c>
      <c r="V3372" s="2">
        <v>6.24</v>
      </c>
      <c r="W3372" s="2">
        <v>6.26</v>
      </c>
      <c r="X3372" s="2">
        <v>5</v>
      </c>
      <c r="Y3372" s="2">
        <v>6.15</v>
      </c>
      <c r="Z3372" s="2">
        <v>-7.3580000000000007E-2</v>
      </c>
      <c r="AA3372" s="2">
        <v>-6.7750000000000005E-2</v>
      </c>
      <c r="AB3372" s="2">
        <v>21.987516110000001</v>
      </c>
    </row>
    <row r="3373" spans="1:28" x14ac:dyDescent="0.2">
      <c r="A3373" s="17">
        <v>5721</v>
      </c>
      <c r="B3373" s="5" t="s">
        <v>11360</v>
      </c>
      <c r="C3373" s="5" t="s">
        <v>11361</v>
      </c>
      <c r="D3373" s="5" t="s">
        <v>11177</v>
      </c>
      <c r="E3373" s="5" t="s">
        <v>11362</v>
      </c>
      <c r="F3373" s="10">
        <v>1873</v>
      </c>
      <c r="G3373" s="10" t="s">
        <v>16</v>
      </c>
      <c r="H3373" s="10"/>
      <c r="I3373" s="10">
        <v>500</v>
      </c>
      <c r="J3373" s="10" t="s">
        <v>17</v>
      </c>
      <c r="K3373" s="10"/>
      <c r="L3373" s="10" t="s">
        <v>18</v>
      </c>
      <c r="M3373" s="11">
        <v>1</v>
      </c>
      <c r="N3373" s="10">
        <v>1</v>
      </c>
      <c r="O3373" s="12" t="s">
        <v>11363</v>
      </c>
      <c r="P3373" s="11">
        <f ca="1">IFERROR(__xludf.DUMMYFUNCTION("COUNTA(SPLIT(Q3373,"" ""))"),158)</f>
        <v>158</v>
      </c>
      <c r="Q3373" s="11">
        <v>14</v>
      </c>
      <c r="R3373" s="11">
        <f ca="1">IFERROR(__xludf.DUMMYFUNCTION("COUNTA(SPLIT($Q3373,CHAR(10),FALSE))"),4)</f>
        <v>4</v>
      </c>
      <c r="S3373" s="2">
        <v>0.65686051700000003</v>
      </c>
      <c r="T3373" s="2">
        <v>0.52046360700000005</v>
      </c>
      <c r="U3373" s="2">
        <v>92.21</v>
      </c>
      <c r="V3373" s="2">
        <v>3.27</v>
      </c>
      <c r="W3373" s="2">
        <v>2.59</v>
      </c>
      <c r="X3373" s="2">
        <v>6</v>
      </c>
      <c r="Y3373" s="2">
        <v>5.58</v>
      </c>
      <c r="Z3373" s="2">
        <v>-6.8999999999999999E-3</v>
      </c>
      <c r="AA3373" s="2">
        <v>2.5799999999999998E-3</v>
      </c>
      <c r="AB3373" s="2">
        <v>22.711961930000001</v>
      </c>
    </row>
    <row r="3374" spans="1:28" x14ac:dyDescent="0.2">
      <c r="A3374" s="17">
        <v>5722</v>
      </c>
      <c r="B3374" s="5" t="s">
        <v>11364</v>
      </c>
      <c r="C3374" s="5" t="s">
        <v>11365</v>
      </c>
      <c r="D3374" s="5" t="s">
        <v>11235</v>
      </c>
      <c r="E3374" s="5" t="s">
        <v>11366</v>
      </c>
      <c r="F3374" s="10">
        <v>1873</v>
      </c>
      <c r="G3374" s="10" t="s">
        <v>16</v>
      </c>
      <c r="H3374" s="10"/>
      <c r="I3374" s="10">
        <v>700</v>
      </c>
      <c r="J3374" s="10" t="s">
        <v>51</v>
      </c>
      <c r="K3374" s="10"/>
      <c r="L3374" s="10" t="s">
        <v>18</v>
      </c>
      <c r="M3374" s="11">
        <v>1</v>
      </c>
      <c r="N3374" s="10">
        <v>1</v>
      </c>
      <c r="O3374" s="12" t="s">
        <v>11367</v>
      </c>
      <c r="P3374" s="11">
        <f ca="1">IFERROR(__xludf.DUMMYFUNCTION("COUNTA(SPLIT(Q3374,"" ""))"),146)</f>
        <v>146</v>
      </c>
      <c r="Q3374" s="11">
        <v>7</v>
      </c>
      <c r="R3374" s="11">
        <f ca="1">IFERROR(__xludf.DUMMYFUNCTION("COUNTA(SPLIT($Q3374,CHAR(10),FALSE))"),4)</f>
        <v>4</v>
      </c>
      <c r="S3374" s="2">
        <v>0.307226901</v>
      </c>
      <c r="T3374" s="2">
        <v>0.49716115300000002</v>
      </c>
      <c r="U3374" s="2">
        <v>80.760000000000005</v>
      </c>
      <c r="V3374" s="2">
        <v>7.28</v>
      </c>
      <c r="W3374" s="2">
        <v>7.83</v>
      </c>
      <c r="X3374" s="2">
        <v>6</v>
      </c>
      <c r="Y3374" s="2">
        <v>1.8</v>
      </c>
      <c r="Z3374" s="2">
        <v>-6.3020000000000007E-2</v>
      </c>
      <c r="AA3374" s="2">
        <v>-2.512E-2</v>
      </c>
      <c r="AB3374" s="2">
        <v>16.548257410000001</v>
      </c>
    </row>
    <row r="3375" spans="1:28" x14ac:dyDescent="0.2">
      <c r="A3375" s="17">
        <v>5723</v>
      </c>
      <c r="B3375" s="5" t="s">
        <v>10784</v>
      </c>
      <c r="C3375" s="5" t="s">
        <v>11368</v>
      </c>
      <c r="D3375" s="5" t="s">
        <v>11191</v>
      </c>
      <c r="E3375" s="5" t="s">
        <v>11369</v>
      </c>
      <c r="F3375" s="10">
        <v>1873</v>
      </c>
      <c r="G3375" s="10" t="s">
        <v>16</v>
      </c>
      <c r="H3375" s="10"/>
      <c r="I3375" s="10">
        <v>500</v>
      </c>
      <c r="J3375" s="10" t="s">
        <v>51</v>
      </c>
      <c r="K3375" s="10"/>
      <c r="L3375" s="10" t="s">
        <v>18</v>
      </c>
      <c r="M3375" s="11">
        <v>1</v>
      </c>
      <c r="N3375" s="10">
        <v>1</v>
      </c>
      <c r="O3375" s="12" t="s">
        <v>11370</v>
      </c>
      <c r="P3375" s="11">
        <f ca="1">IFERROR(__xludf.DUMMYFUNCTION("COUNTA(SPLIT(Q3375,"" ""))"),156)</f>
        <v>156</v>
      </c>
      <c r="Q3375" s="11">
        <v>7</v>
      </c>
      <c r="R3375" s="11">
        <f ca="1">IFERROR(__xludf.DUMMYFUNCTION("COUNTA(SPLIT($Q3375,CHAR(10),FALSE))"),2)</f>
        <v>2</v>
      </c>
      <c r="S3375" s="2">
        <v>1.3512166139999999</v>
      </c>
      <c r="T3375" s="2">
        <v>0.59889711700000003</v>
      </c>
      <c r="U3375" s="2">
        <v>79.53</v>
      </c>
      <c r="V3375" s="2">
        <v>7.74</v>
      </c>
      <c r="W3375" s="2">
        <v>7.27</v>
      </c>
      <c r="X3375" s="2">
        <v>8</v>
      </c>
      <c r="Y3375" s="2">
        <v>1.82</v>
      </c>
      <c r="Z3375" s="2">
        <v>-1.933E-2</v>
      </c>
      <c r="AA3375" s="2">
        <v>3.46E-3</v>
      </c>
      <c r="AB3375" s="2">
        <v>23.195971100000001</v>
      </c>
    </row>
    <row r="3376" spans="1:28" x14ac:dyDescent="0.2">
      <c r="A3376" s="17">
        <v>5724</v>
      </c>
      <c r="B3376" s="5" t="s">
        <v>11371</v>
      </c>
      <c r="C3376" s="5" t="s">
        <v>11372</v>
      </c>
      <c r="D3376" s="5" t="s">
        <v>11177</v>
      </c>
      <c r="E3376" s="5" t="s">
        <v>11373</v>
      </c>
      <c r="F3376" s="10">
        <v>1873</v>
      </c>
      <c r="G3376" s="10" t="s">
        <v>16</v>
      </c>
      <c r="H3376" s="10"/>
      <c r="I3376" s="10">
        <v>900</v>
      </c>
      <c r="J3376" s="10" t="s">
        <v>17</v>
      </c>
      <c r="K3376" s="10"/>
      <c r="L3376" s="10" t="s">
        <v>18</v>
      </c>
      <c r="M3376" s="11">
        <v>1</v>
      </c>
      <c r="N3376" s="10">
        <v>1</v>
      </c>
      <c r="O3376" s="12" t="s">
        <v>11374</v>
      </c>
      <c r="P3376" s="11">
        <f ca="1">IFERROR(__xludf.DUMMYFUNCTION("COUNTA(SPLIT(Q3376,"" ""))"),173)</f>
        <v>173</v>
      </c>
      <c r="Q3376" s="11">
        <v>8</v>
      </c>
      <c r="R3376" s="11">
        <f ca="1">IFERROR(__xludf.DUMMYFUNCTION("COUNTA(SPLIT($Q3376,CHAR(10),FALSE))"),4)</f>
        <v>4</v>
      </c>
      <c r="S3376" s="2">
        <v>1.178357171</v>
      </c>
      <c r="T3376" s="2">
        <v>0.579614823</v>
      </c>
      <c r="U3376" s="2">
        <v>79.239999999999995</v>
      </c>
      <c r="V3376" s="2">
        <v>7.67</v>
      </c>
      <c r="W3376" s="2">
        <v>8.5500000000000007</v>
      </c>
      <c r="X3376" s="2">
        <v>8</v>
      </c>
      <c r="Y3376" s="2">
        <v>5.62</v>
      </c>
      <c r="Z3376" s="2">
        <v>3.4199999999999999E-3</v>
      </c>
      <c r="AA3376" s="2">
        <v>6.2700000000000004E-3</v>
      </c>
      <c r="AB3376" s="2">
        <v>17.820666259999999</v>
      </c>
    </row>
    <row r="3377" spans="1:28" x14ac:dyDescent="0.2">
      <c r="A3377" s="17">
        <v>5725</v>
      </c>
      <c r="B3377" s="5" t="s">
        <v>11375</v>
      </c>
      <c r="C3377" s="5" t="s">
        <v>11376</v>
      </c>
      <c r="D3377" s="5" t="s">
        <v>11209</v>
      </c>
      <c r="E3377" s="5" t="s">
        <v>11377</v>
      </c>
      <c r="F3377" s="10">
        <v>1873</v>
      </c>
      <c r="G3377" s="10" t="s">
        <v>16</v>
      </c>
      <c r="H3377" s="10"/>
      <c r="I3377" s="10">
        <v>700</v>
      </c>
      <c r="J3377" s="10" t="s">
        <v>17</v>
      </c>
      <c r="K3377" s="10"/>
      <c r="L3377" s="10" t="s">
        <v>18</v>
      </c>
      <c r="M3377" s="11">
        <v>1</v>
      </c>
      <c r="N3377" s="10">
        <v>1</v>
      </c>
      <c r="O3377" s="12" t="s">
        <v>11378</v>
      </c>
      <c r="P3377" s="11">
        <f ca="1">IFERROR(__xludf.DUMMYFUNCTION("COUNTA(SPLIT(Q3377,"" ""))"),193)</f>
        <v>193</v>
      </c>
      <c r="Q3377" s="11">
        <v>13</v>
      </c>
      <c r="R3377" s="11">
        <f ca="1">IFERROR(__xludf.DUMMYFUNCTION("COUNTA(SPLIT($Q3377,CHAR(10),FALSE))"),4)</f>
        <v>4</v>
      </c>
      <c r="S3377" s="2">
        <v>0.64166302099999994</v>
      </c>
      <c r="T3377" s="2">
        <v>0.479035398</v>
      </c>
      <c r="U3377" s="2">
        <v>90.53</v>
      </c>
      <c r="V3377" s="2">
        <v>4.38</v>
      </c>
      <c r="W3377" s="2">
        <v>4.34</v>
      </c>
      <c r="X3377" s="2">
        <v>5</v>
      </c>
      <c r="Y3377" s="2">
        <v>5.75</v>
      </c>
      <c r="Z3377" s="2">
        <v>-2.8299999999999999E-2</v>
      </c>
      <c r="AA3377" s="2">
        <v>-4.4580000000000002E-2</v>
      </c>
      <c r="AB3377" s="2">
        <v>25.552609480000001</v>
      </c>
    </row>
    <row r="3378" spans="1:28" x14ac:dyDescent="0.2">
      <c r="A3378" s="17">
        <v>5726</v>
      </c>
      <c r="B3378" s="5" t="s">
        <v>11379</v>
      </c>
      <c r="C3378" s="5" t="s">
        <v>11380</v>
      </c>
      <c r="D3378" s="5" t="s">
        <v>11198</v>
      </c>
      <c r="E3378" s="5" t="s">
        <v>11381</v>
      </c>
      <c r="F3378" s="10">
        <v>1873</v>
      </c>
      <c r="G3378" s="10" t="s">
        <v>16</v>
      </c>
      <c r="H3378" s="10"/>
      <c r="I3378" s="10">
        <v>700</v>
      </c>
      <c r="J3378" s="10" t="s">
        <v>17</v>
      </c>
      <c r="K3378" s="10"/>
      <c r="L3378" s="10" t="s">
        <v>18</v>
      </c>
      <c r="M3378" s="11">
        <v>1</v>
      </c>
      <c r="N3378" s="10">
        <v>1</v>
      </c>
      <c r="O3378" s="12" t="s">
        <v>11382</v>
      </c>
      <c r="P3378" s="11">
        <f ca="1">IFERROR(__xludf.DUMMYFUNCTION("COUNTA(SPLIT(Q3378,"" ""))"),186)</f>
        <v>186</v>
      </c>
      <c r="Q3378" s="11">
        <v>9</v>
      </c>
      <c r="R3378" s="11">
        <f ca="1">IFERROR(__xludf.DUMMYFUNCTION("COUNTA(SPLIT($Q3378,CHAR(10),FALSE))"),3)</f>
        <v>3</v>
      </c>
      <c r="S3378" s="2">
        <v>4.7412510999999997E-2</v>
      </c>
      <c r="T3378" s="2">
        <v>0.52281896900000002</v>
      </c>
      <c r="U3378" s="2">
        <v>82.98</v>
      </c>
      <c r="V3378" s="2">
        <v>6.96</v>
      </c>
      <c r="W3378" s="2">
        <v>8.48</v>
      </c>
      <c r="X3378" s="2">
        <v>7</v>
      </c>
      <c r="Y3378" s="2">
        <v>5.93</v>
      </c>
      <c r="Z3378" s="2">
        <v>-2.8E-3</v>
      </c>
      <c r="AA3378" s="2">
        <v>2.2699999999999999E-3</v>
      </c>
      <c r="AB3378" s="2">
        <v>13.05888989</v>
      </c>
    </row>
    <row r="3379" spans="1:28" x14ac:dyDescent="0.2">
      <c r="A3379" s="17">
        <v>5729</v>
      </c>
      <c r="B3379" s="5" t="s">
        <v>10479</v>
      </c>
      <c r="C3379" s="5" t="s">
        <v>11383</v>
      </c>
      <c r="D3379" s="5" t="s">
        <v>11231</v>
      </c>
      <c r="E3379" s="5" t="s">
        <v>11384</v>
      </c>
      <c r="F3379" s="10">
        <v>1873</v>
      </c>
      <c r="G3379" s="10" t="s">
        <v>16</v>
      </c>
      <c r="H3379" s="10"/>
      <c r="I3379" s="10">
        <v>500</v>
      </c>
      <c r="J3379" s="10" t="s">
        <v>17</v>
      </c>
      <c r="K3379" s="10"/>
      <c r="L3379" s="10" t="s">
        <v>22</v>
      </c>
      <c r="M3379" s="11">
        <v>2</v>
      </c>
      <c r="N3379" s="10">
        <v>1.5</v>
      </c>
      <c r="O3379" s="12" t="s">
        <v>11385</v>
      </c>
      <c r="P3379" s="11">
        <f ca="1">IFERROR(__xludf.DUMMYFUNCTION("COUNTA(SPLIT(Q3379,"" ""))"),175)</f>
        <v>175</v>
      </c>
      <c r="Q3379" s="11">
        <v>11</v>
      </c>
      <c r="R3379" s="11">
        <f ca="1">IFERROR(__xludf.DUMMYFUNCTION("COUNTA(SPLIT($Q3379,CHAR(10),FALSE))"),3)</f>
        <v>3</v>
      </c>
      <c r="S3379" s="2">
        <v>0.23382381199999999</v>
      </c>
      <c r="T3379" s="2">
        <v>0.51267514800000002</v>
      </c>
      <c r="U3379" s="2">
        <v>89.18</v>
      </c>
      <c r="V3379" s="2">
        <v>4.84</v>
      </c>
      <c r="W3379" s="2">
        <v>5.27</v>
      </c>
      <c r="X3379" s="2">
        <v>6</v>
      </c>
      <c r="Y3379" s="2">
        <v>5.77</v>
      </c>
      <c r="Z3379" s="2">
        <v>6.0940000000000001E-2</v>
      </c>
      <c r="AA3379" s="2">
        <v>6.2440000000000002E-2</v>
      </c>
      <c r="AB3379" s="2">
        <v>18.47172552</v>
      </c>
    </row>
    <row r="3380" spans="1:28" x14ac:dyDescent="0.2">
      <c r="A3380" s="17">
        <v>5730</v>
      </c>
      <c r="B3380" s="5" t="s">
        <v>10479</v>
      </c>
      <c r="C3380" s="5" t="s">
        <v>11386</v>
      </c>
      <c r="D3380" s="5" t="s">
        <v>11235</v>
      </c>
      <c r="E3380" s="5" t="s">
        <v>11387</v>
      </c>
      <c r="F3380" s="10">
        <v>1873</v>
      </c>
      <c r="G3380" s="10" t="s">
        <v>16</v>
      </c>
      <c r="H3380" s="10"/>
      <c r="I3380" s="10">
        <v>900</v>
      </c>
      <c r="J3380" s="10" t="s">
        <v>17</v>
      </c>
      <c r="K3380" s="10"/>
      <c r="L3380" s="10" t="s">
        <v>18</v>
      </c>
      <c r="M3380" s="11">
        <v>1</v>
      </c>
      <c r="N3380" s="10">
        <v>1</v>
      </c>
      <c r="O3380" s="12" t="s">
        <v>11388</v>
      </c>
      <c r="P3380" s="11">
        <f ca="1">IFERROR(__xludf.DUMMYFUNCTION("COUNTA(SPLIT(Q3380,"" ""))"),187)</f>
        <v>187</v>
      </c>
      <c r="Q3380" s="11">
        <v>10</v>
      </c>
      <c r="R3380" s="11">
        <f ca="1">IFERROR(__xludf.DUMMYFUNCTION("COUNTA(SPLIT($Q3380,CHAR(10),FALSE))"),3)</f>
        <v>3</v>
      </c>
      <c r="S3380" s="2">
        <v>0.18921613900000001</v>
      </c>
      <c r="T3380" s="2">
        <v>0.45829848099999998</v>
      </c>
      <c r="U3380" s="2">
        <v>80.28</v>
      </c>
      <c r="V3380" s="2">
        <v>6.83</v>
      </c>
      <c r="W3380" s="2">
        <v>7.05</v>
      </c>
      <c r="X3380" s="2">
        <v>8</v>
      </c>
      <c r="Y3380" s="2">
        <v>6.32</v>
      </c>
      <c r="Z3380" s="2">
        <v>4.6000000000000001E-4</v>
      </c>
      <c r="AA3380" s="2">
        <v>-2.6700000000000001E-3</v>
      </c>
      <c r="AB3380" s="2">
        <v>19.951180010000002</v>
      </c>
    </row>
    <row r="3381" spans="1:28" x14ac:dyDescent="0.2">
      <c r="A3381" s="17">
        <v>5732</v>
      </c>
      <c r="B3381" s="5" t="s">
        <v>11389</v>
      </c>
      <c r="C3381" s="5" t="s">
        <v>11390</v>
      </c>
      <c r="D3381" s="5" t="s">
        <v>11231</v>
      </c>
      <c r="E3381" s="5" t="s">
        <v>11391</v>
      </c>
      <c r="F3381" s="10">
        <v>1873</v>
      </c>
      <c r="G3381" s="10" t="s">
        <v>68</v>
      </c>
      <c r="H3381" s="10"/>
      <c r="I3381" s="10">
        <v>700</v>
      </c>
      <c r="J3381" s="10" t="s">
        <v>17</v>
      </c>
      <c r="K3381" s="10"/>
      <c r="L3381" s="10" t="s">
        <v>18</v>
      </c>
      <c r="M3381" s="11">
        <v>1</v>
      </c>
      <c r="N3381" s="10">
        <v>1</v>
      </c>
      <c r="O3381" s="12" t="s">
        <v>11392</v>
      </c>
      <c r="P3381" s="11">
        <f ca="1">IFERROR(__xludf.DUMMYFUNCTION("COUNTA(SPLIT(Q3381,"" ""))"),142)</f>
        <v>142</v>
      </c>
      <c r="Q3381" s="11">
        <v>7</v>
      </c>
      <c r="R3381" s="11">
        <f ca="1">IFERROR(__xludf.DUMMYFUNCTION("COUNTA(SPLIT($Q3381,CHAR(10),FALSE))"),3)</f>
        <v>3</v>
      </c>
      <c r="S3381" s="2">
        <v>0.19278995199999999</v>
      </c>
      <c r="T3381" s="2">
        <v>0.47058246500000001</v>
      </c>
      <c r="U3381" s="2">
        <v>66.959999999999994</v>
      </c>
      <c r="V3381" s="2">
        <v>9.14</v>
      </c>
      <c r="W3381" s="2">
        <v>10.27</v>
      </c>
      <c r="X3381" s="2">
        <v>10</v>
      </c>
      <c r="Y3381" s="2">
        <v>6.61</v>
      </c>
      <c r="Z3381" s="2">
        <v>0.12464</v>
      </c>
      <c r="AA3381" s="2">
        <v>0.15565999999999999</v>
      </c>
      <c r="AB3381" s="2">
        <v>13.622262510000001</v>
      </c>
    </row>
    <row r="3382" spans="1:28" x14ac:dyDescent="0.2">
      <c r="A3382" s="17">
        <v>5733</v>
      </c>
      <c r="B3382" s="5" t="s">
        <v>11393</v>
      </c>
      <c r="C3382" s="5" t="s">
        <v>11394</v>
      </c>
      <c r="D3382" s="5" t="s">
        <v>11205</v>
      </c>
      <c r="E3382" s="5" t="s">
        <v>11395</v>
      </c>
      <c r="F3382" s="10">
        <v>1873</v>
      </c>
      <c r="G3382" s="10" t="s">
        <v>16</v>
      </c>
      <c r="H3382" s="10"/>
      <c r="I3382" s="10">
        <v>700</v>
      </c>
      <c r="J3382" s="10" t="s">
        <v>51</v>
      </c>
      <c r="K3382" s="10"/>
      <c r="L3382" s="10" t="s">
        <v>18</v>
      </c>
      <c r="M3382" s="11">
        <v>1</v>
      </c>
      <c r="N3382" s="10">
        <v>1</v>
      </c>
      <c r="O3382" s="12" t="s">
        <v>11396</v>
      </c>
      <c r="P3382" s="11">
        <f ca="1">IFERROR(__xludf.DUMMYFUNCTION("COUNTA(SPLIT(Q3382,"" ""))"),160)</f>
        <v>160</v>
      </c>
      <c r="Q3382" s="11">
        <v>8</v>
      </c>
      <c r="R3382" s="11">
        <f ca="1">IFERROR(__xludf.DUMMYFUNCTION("COUNTA(SPLIT($Q3382,CHAR(10),FALSE))"),3)</f>
        <v>3</v>
      </c>
      <c r="S3382" s="2">
        <v>0.72285306199999999</v>
      </c>
      <c r="T3382" s="2">
        <v>0.50720032199999998</v>
      </c>
      <c r="U3382" s="2">
        <v>79.25</v>
      </c>
      <c r="V3382" s="2">
        <v>7.33</v>
      </c>
      <c r="W3382" s="2">
        <v>7.36</v>
      </c>
      <c r="X3382" s="2">
        <v>6</v>
      </c>
      <c r="Y3382" s="2">
        <v>5.62</v>
      </c>
      <c r="Z3382" s="2">
        <v>2.14E-3</v>
      </c>
      <c r="AA3382" s="2">
        <v>1.057E-2</v>
      </c>
      <c r="AB3382" s="2">
        <v>18.97495894</v>
      </c>
    </row>
    <row r="3383" spans="1:28" x14ac:dyDescent="0.2">
      <c r="A3383" s="17">
        <v>5734</v>
      </c>
      <c r="B3383" s="5" t="s">
        <v>11397</v>
      </c>
      <c r="C3383" s="5" t="s">
        <v>10051</v>
      </c>
      <c r="D3383" s="5" t="s">
        <v>11184</v>
      </c>
      <c r="E3383" s="5" t="s">
        <v>11398</v>
      </c>
      <c r="F3383" s="10">
        <v>1873</v>
      </c>
      <c r="G3383" s="10" t="s">
        <v>16</v>
      </c>
      <c r="H3383" s="10"/>
      <c r="I3383" s="10">
        <v>700</v>
      </c>
      <c r="J3383" s="10" t="s">
        <v>17</v>
      </c>
      <c r="K3383" s="10"/>
      <c r="L3383" s="10" t="s">
        <v>18</v>
      </c>
      <c r="M3383" s="11">
        <v>1</v>
      </c>
      <c r="N3383" s="10">
        <v>1</v>
      </c>
      <c r="O3383" s="12" t="s">
        <v>11399</v>
      </c>
      <c r="P3383" s="11">
        <f ca="1">IFERROR(__xludf.DUMMYFUNCTION("COUNTA(SPLIT(Q3383,"" ""))"),145)</f>
        <v>145</v>
      </c>
      <c r="Q3383" s="11">
        <v>8</v>
      </c>
      <c r="R3383" s="11">
        <f ca="1">IFERROR(__xludf.DUMMYFUNCTION("COUNTA(SPLIT($Q3383,CHAR(10),FALSE))"),2)</f>
        <v>2</v>
      </c>
      <c r="S3383" s="2">
        <v>9.4715786999999996E-2</v>
      </c>
      <c r="T3383" s="2">
        <v>0.51522620500000005</v>
      </c>
      <c r="U3383" s="2">
        <v>89.17</v>
      </c>
      <c r="V3383" s="2">
        <v>5.42</v>
      </c>
      <c r="W3383" s="2">
        <v>6.75</v>
      </c>
      <c r="X3383" s="2">
        <v>7</v>
      </c>
      <c r="Y3383" s="2">
        <v>5.94</v>
      </c>
      <c r="Z3383" s="2">
        <v>9.0299999999999998E-3</v>
      </c>
      <c r="AA3383" s="2">
        <v>3.603E-2</v>
      </c>
      <c r="AB3383" s="2">
        <v>17.961645229999998</v>
      </c>
    </row>
    <row r="3384" spans="1:28" x14ac:dyDescent="0.2">
      <c r="A3384" s="17">
        <v>5735</v>
      </c>
      <c r="B3384" s="5" t="s">
        <v>11400</v>
      </c>
      <c r="C3384" s="5" t="s">
        <v>11401</v>
      </c>
      <c r="D3384" s="5" t="s">
        <v>11198</v>
      </c>
      <c r="E3384" s="5" t="s">
        <v>11402</v>
      </c>
      <c r="F3384" s="10">
        <v>1873</v>
      </c>
      <c r="G3384" s="10" t="s">
        <v>16</v>
      </c>
      <c r="H3384" s="10"/>
      <c r="I3384" s="10">
        <v>700</v>
      </c>
      <c r="J3384" s="10" t="s">
        <v>178</v>
      </c>
      <c r="K3384" s="10"/>
      <c r="L3384" s="10" t="s">
        <v>18</v>
      </c>
      <c r="M3384" s="11">
        <v>1</v>
      </c>
      <c r="N3384" s="10">
        <v>1</v>
      </c>
      <c r="O3384" s="12" t="s">
        <v>11403</v>
      </c>
      <c r="P3384" s="11">
        <f ca="1">IFERROR(__xludf.DUMMYFUNCTION("COUNTA(SPLIT(Q3384,"" ""))"),150)</f>
        <v>150</v>
      </c>
      <c r="Q3384" s="11">
        <v>7</v>
      </c>
      <c r="R3384" s="11">
        <f ca="1">IFERROR(__xludf.DUMMYFUNCTION("COUNTA(SPLIT($Q3384,CHAR(10),FALSE))"),4)</f>
        <v>4</v>
      </c>
      <c r="S3384" s="2">
        <v>0.55541660599999998</v>
      </c>
      <c r="T3384" s="2">
        <v>0.52616842699999999</v>
      </c>
      <c r="U3384" s="2">
        <v>84.02</v>
      </c>
      <c r="V3384" s="2">
        <v>6.29</v>
      </c>
      <c r="W3384" s="2">
        <v>6.23</v>
      </c>
      <c r="X3384" s="2">
        <v>5</v>
      </c>
      <c r="Y3384" s="2">
        <v>5.82</v>
      </c>
      <c r="Z3384" s="2">
        <v>-8.591E-2</v>
      </c>
      <c r="AA3384" s="2">
        <v>-7.034E-2</v>
      </c>
      <c r="AB3384" s="2">
        <v>26.045380519999998</v>
      </c>
    </row>
    <row r="3385" spans="1:28" x14ac:dyDescent="0.2">
      <c r="A3385" s="17">
        <v>5736</v>
      </c>
      <c r="B3385" s="5" t="s">
        <v>11400</v>
      </c>
      <c r="C3385" s="5" t="s">
        <v>11404</v>
      </c>
      <c r="D3385" s="5" t="s">
        <v>11205</v>
      </c>
      <c r="E3385" s="5" t="s">
        <v>11405</v>
      </c>
      <c r="F3385" s="10">
        <v>1873</v>
      </c>
      <c r="G3385" s="10" t="s">
        <v>16</v>
      </c>
      <c r="H3385" s="10"/>
      <c r="I3385" s="10">
        <v>500</v>
      </c>
      <c r="J3385" s="10" t="s">
        <v>877</v>
      </c>
      <c r="K3385" s="10"/>
      <c r="L3385" s="10" t="s">
        <v>18</v>
      </c>
      <c r="M3385" s="11">
        <v>1</v>
      </c>
      <c r="N3385" s="10">
        <v>1</v>
      </c>
      <c r="O3385" s="12" t="s">
        <v>11406</v>
      </c>
      <c r="P3385" s="11">
        <f ca="1">IFERROR(__xludf.DUMMYFUNCTION("COUNTA(SPLIT(Q3385,"" ""))"),183)</f>
        <v>183</v>
      </c>
      <c r="Q3385" s="11">
        <v>11</v>
      </c>
      <c r="R3385" s="11">
        <f ca="1">IFERROR(__xludf.DUMMYFUNCTION("COUNTA(SPLIT($Q3385,CHAR(10),FALSE))"),5)</f>
        <v>5</v>
      </c>
      <c r="S3385" s="2">
        <v>0.57339312200000003</v>
      </c>
      <c r="T3385" s="2">
        <v>0.497496985</v>
      </c>
      <c r="U3385" s="2">
        <v>86.88</v>
      </c>
      <c r="V3385" s="2">
        <v>5.36</v>
      </c>
      <c r="W3385" s="2">
        <v>5.14</v>
      </c>
      <c r="X3385" s="2">
        <v>6</v>
      </c>
      <c r="Y3385" s="2">
        <v>5.58</v>
      </c>
      <c r="Z3385" s="2">
        <v>-1.98E-3</v>
      </c>
      <c r="AA3385" s="2">
        <v>-8.1700000000000002E-3</v>
      </c>
      <c r="AB3385" s="2">
        <v>26.796191990000001</v>
      </c>
    </row>
    <row r="3386" spans="1:28" x14ac:dyDescent="0.2">
      <c r="A3386" s="17">
        <v>5738</v>
      </c>
      <c r="B3386" s="5" t="s">
        <v>11407</v>
      </c>
      <c r="C3386" s="5" t="s">
        <v>11408</v>
      </c>
      <c r="D3386" s="5" t="s">
        <v>11213</v>
      </c>
      <c r="E3386" s="5" t="s">
        <v>11409</v>
      </c>
      <c r="F3386" s="10">
        <v>1873</v>
      </c>
      <c r="G3386" s="10" t="s">
        <v>16</v>
      </c>
      <c r="H3386" s="10"/>
      <c r="I3386" s="10">
        <v>900</v>
      </c>
      <c r="J3386" s="10" t="s">
        <v>17</v>
      </c>
      <c r="K3386" s="10"/>
      <c r="L3386" s="10" t="s">
        <v>18</v>
      </c>
      <c r="M3386" s="11">
        <v>1</v>
      </c>
      <c r="N3386" s="10">
        <v>1</v>
      </c>
      <c r="O3386" s="12" t="s">
        <v>11410</v>
      </c>
      <c r="P3386" s="11">
        <f ca="1">IFERROR(__xludf.DUMMYFUNCTION("COUNTA(SPLIT(Q3386,"" ""))"),141)</f>
        <v>141</v>
      </c>
      <c r="Q3386" s="11">
        <v>6</v>
      </c>
      <c r="R3386" s="11">
        <f ca="1">IFERROR(__xludf.DUMMYFUNCTION("COUNTA(SPLIT($Q3386,CHAR(10),FALSE))"),3)</f>
        <v>3</v>
      </c>
      <c r="S3386" s="2">
        <v>0.85516239599999999</v>
      </c>
      <c r="T3386" s="2">
        <v>0.51078432699999998</v>
      </c>
      <c r="U3386" s="2">
        <v>75.56</v>
      </c>
      <c r="V3386" s="2">
        <v>8.64</v>
      </c>
      <c r="W3386" s="2">
        <v>9.75</v>
      </c>
      <c r="X3386" s="2">
        <v>9</v>
      </c>
      <c r="Y3386" s="2">
        <v>6.7</v>
      </c>
      <c r="Z3386" s="2">
        <v>-1.1769999999999999E-2</v>
      </c>
      <c r="AA3386" s="2">
        <v>1.1520000000000001E-2</v>
      </c>
      <c r="AB3386" s="2">
        <v>17.16642165</v>
      </c>
    </row>
    <row r="3387" spans="1:28" x14ac:dyDescent="0.2">
      <c r="A3387" s="17">
        <v>5739</v>
      </c>
      <c r="B3387" s="5" t="s">
        <v>11411</v>
      </c>
      <c r="C3387" s="5" t="s">
        <v>11412</v>
      </c>
      <c r="D3387" s="5" t="s">
        <v>11184</v>
      </c>
      <c r="E3387" s="5" t="s">
        <v>11413</v>
      </c>
      <c r="F3387" s="10">
        <v>1873</v>
      </c>
      <c r="G3387" s="10" t="s">
        <v>16</v>
      </c>
      <c r="H3387" s="10"/>
      <c r="I3387" s="10">
        <v>700</v>
      </c>
      <c r="J3387" s="10" t="s">
        <v>17</v>
      </c>
      <c r="K3387" s="10"/>
      <c r="L3387" s="10" t="s">
        <v>18</v>
      </c>
      <c r="M3387" s="11">
        <v>1</v>
      </c>
      <c r="N3387" s="10">
        <v>1</v>
      </c>
      <c r="O3387" s="12" t="s">
        <v>11414</v>
      </c>
      <c r="P3387" s="11">
        <f ca="1">IFERROR(__xludf.DUMMYFUNCTION("COUNTA(SPLIT(Q3387,"" ""))"),184)</f>
        <v>184</v>
      </c>
      <c r="Q3387" s="11">
        <v>12</v>
      </c>
      <c r="R3387" s="11">
        <f ca="1">IFERROR(__xludf.DUMMYFUNCTION("COUNTA(SPLIT($Q3387,CHAR(10),FALSE))"),2)</f>
        <v>2</v>
      </c>
      <c r="S3387" s="2">
        <v>0.27797871800000001</v>
      </c>
      <c r="T3387" s="2">
        <v>0.50734084899999998</v>
      </c>
      <c r="U3387" s="2">
        <v>87.38</v>
      </c>
      <c r="V3387" s="2">
        <v>4.9000000000000004</v>
      </c>
      <c r="W3387" s="2">
        <v>4.16</v>
      </c>
      <c r="X3387" s="2">
        <v>6</v>
      </c>
      <c r="Y3387" s="2">
        <v>1.36</v>
      </c>
      <c r="Z3387" s="2">
        <v>3.2300000000000002E-2</v>
      </c>
      <c r="AA3387" s="2">
        <v>3.082E-2</v>
      </c>
      <c r="AB3387" s="2">
        <v>25.159086129999999</v>
      </c>
    </row>
    <row r="3388" spans="1:28" x14ac:dyDescent="0.2">
      <c r="A3388" s="17">
        <v>5740</v>
      </c>
      <c r="B3388" s="5" t="s">
        <v>10868</v>
      </c>
      <c r="C3388" s="5" t="s">
        <v>11415</v>
      </c>
      <c r="D3388" s="5" t="s">
        <v>11191</v>
      </c>
      <c r="E3388" s="5" t="s">
        <v>11416</v>
      </c>
      <c r="F3388" s="10">
        <v>1873</v>
      </c>
      <c r="G3388" s="10" t="s">
        <v>16</v>
      </c>
      <c r="H3388" s="10"/>
      <c r="I3388" s="10">
        <v>700</v>
      </c>
      <c r="J3388" s="10" t="s">
        <v>17</v>
      </c>
      <c r="K3388" s="10"/>
      <c r="L3388" s="10" t="s">
        <v>18</v>
      </c>
      <c r="M3388" s="11">
        <v>1</v>
      </c>
      <c r="N3388" s="10">
        <v>1</v>
      </c>
      <c r="O3388" s="12" t="s">
        <v>11417</v>
      </c>
      <c r="P3388" s="11">
        <f ca="1">IFERROR(__xludf.DUMMYFUNCTION("COUNTA(SPLIT(Q3388,"" ""))"),145)</f>
        <v>145</v>
      </c>
      <c r="Q3388" s="11">
        <v>10</v>
      </c>
      <c r="R3388" s="11">
        <f ca="1">IFERROR(__xludf.DUMMYFUNCTION("COUNTA(SPLIT($Q3388,CHAR(10),FALSE))"),3)</f>
        <v>3</v>
      </c>
      <c r="S3388" s="2">
        <v>0.95784751800000001</v>
      </c>
      <c r="T3388" s="2">
        <v>0.51500677500000003</v>
      </c>
      <c r="U3388" s="2">
        <v>85.27</v>
      </c>
      <c r="V3388" s="2">
        <v>4.75</v>
      </c>
      <c r="W3388" s="2">
        <v>4.66</v>
      </c>
      <c r="X3388" s="2">
        <v>5</v>
      </c>
      <c r="Y3388" s="2">
        <v>6.21</v>
      </c>
      <c r="Z3388" s="2">
        <v>8.2900000000000005E-3</v>
      </c>
      <c r="AA3388" s="2">
        <v>1.6969999999999999E-2</v>
      </c>
      <c r="AB3388" s="2">
        <v>18.938232159999998</v>
      </c>
    </row>
    <row r="3389" spans="1:28" x14ac:dyDescent="0.2">
      <c r="A3389" s="17">
        <v>5741</v>
      </c>
      <c r="B3389" s="5" t="s">
        <v>11418</v>
      </c>
      <c r="C3389" s="5" t="s">
        <v>11419</v>
      </c>
      <c r="D3389" s="5" t="s">
        <v>11180</v>
      </c>
      <c r="E3389" s="5" t="s">
        <v>11420</v>
      </c>
      <c r="F3389" s="10">
        <v>1873</v>
      </c>
      <c r="G3389" s="10" t="s">
        <v>16</v>
      </c>
      <c r="H3389" s="10"/>
      <c r="I3389" s="10">
        <v>700</v>
      </c>
      <c r="J3389" s="10" t="s">
        <v>17</v>
      </c>
      <c r="K3389" s="10"/>
      <c r="L3389" s="10" t="s">
        <v>18</v>
      </c>
      <c r="M3389" s="11">
        <v>1</v>
      </c>
      <c r="N3389" s="10">
        <v>1</v>
      </c>
      <c r="O3389" s="12" t="s">
        <v>11421</v>
      </c>
      <c r="P3389" s="11">
        <f ca="1">IFERROR(__xludf.DUMMYFUNCTION("COUNTA(SPLIT(Q3389,"" ""))"),171)</f>
        <v>171</v>
      </c>
      <c r="Q3389" s="11">
        <v>11</v>
      </c>
      <c r="R3389" s="11">
        <f ca="1">IFERROR(__xludf.DUMMYFUNCTION("COUNTA(SPLIT($Q3389,CHAR(10),FALSE))"),4)</f>
        <v>4</v>
      </c>
      <c r="S3389" s="2">
        <v>0.31922547099999998</v>
      </c>
      <c r="T3389" s="2">
        <v>0.491572448</v>
      </c>
      <c r="U3389" s="2">
        <v>87.73</v>
      </c>
      <c r="V3389" s="2">
        <v>5</v>
      </c>
      <c r="W3389" s="2">
        <v>5.23</v>
      </c>
      <c r="X3389" s="2">
        <v>6</v>
      </c>
      <c r="Y3389" s="2">
        <v>6.13</v>
      </c>
      <c r="Z3389" s="2">
        <v>3.3189999999999997E-2</v>
      </c>
      <c r="AA3389" s="2">
        <v>4.743E-2</v>
      </c>
      <c r="AB3389" s="2">
        <v>15.089444309999999</v>
      </c>
    </row>
    <row r="3390" spans="1:28" x14ac:dyDescent="0.2">
      <c r="A3390" s="17">
        <v>5742</v>
      </c>
      <c r="B3390" s="5" t="s">
        <v>11422</v>
      </c>
      <c r="C3390" s="5" t="s">
        <v>11423</v>
      </c>
      <c r="D3390" s="5" t="s">
        <v>11191</v>
      </c>
      <c r="E3390" s="5" t="s">
        <v>11424</v>
      </c>
      <c r="F3390" s="10">
        <v>1873</v>
      </c>
      <c r="G3390" s="10" t="s">
        <v>16</v>
      </c>
      <c r="H3390" s="10"/>
      <c r="I3390" s="10">
        <v>500</v>
      </c>
      <c r="J3390" s="10" t="s">
        <v>17</v>
      </c>
      <c r="K3390" s="10"/>
      <c r="L3390" s="10" t="s">
        <v>18</v>
      </c>
      <c r="M3390" s="11">
        <v>1</v>
      </c>
      <c r="N3390" s="10">
        <v>1</v>
      </c>
      <c r="O3390" s="12" t="s">
        <v>11425</v>
      </c>
      <c r="P3390" s="11">
        <f ca="1">IFERROR(__xludf.DUMMYFUNCTION("COUNTA(SPLIT(Q3390,"" ""))"),137)</f>
        <v>137</v>
      </c>
      <c r="Q3390" s="11">
        <v>9</v>
      </c>
      <c r="R3390" s="11">
        <f ca="1">IFERROR(__xludf.DUMMYFUNCTION("COUNTA(SPLIT($Q3390,CHAR(10),FALSE))"),4)</f>
        <v>4</v>
      </c>
      <c r="S3390" s="2">
        <v>-0.31509251799999999</v>
      </c>
      <c r="T3390" s="2">
        <v>0.46049643600000001</v>
      </c>
      <c r="U3390" s="2">
        <v>85.9</v>
      </c>
      <c r="V3390" s="2">
        <v>5.14</v>
      </c>
      <c r="W3390" s="2">
        <v>4.67</v>
      </c>
      <c r="X3390" s="2">
        <v>5</v>
      </c>
      <c r="Y3390" s="2">
        <v>5.76</v>
      </c>
      <c r="Z3390" s="2">
        <v>6.7080000000000001E-2</v>
      </c>
      <c r="AA3390" s="2">
        <v>9.9580000000000002E-2</v>
      </c>
      <c r="AB3390" s="2">
        <v>22.81725926</v>
      </c>
    </row>
    <row r="3391" spans="1:28" x14ac:dyDescent="0.2">
      <c r="A3391" s="17">
        <v>5743</v>
      </c>
      <c r="B3391" s="5" t="s">
        <v>11422</v>
      </c>
      <c r="C3391" s="5" t="s">
        <v>11426</v>
      </c>
      <c r="D3391" s="5" t="s">
        <v>11260</v>
      </c>
      <c r="E3391" s="5" t="s">
        <v>11427</v>
      </c>
      <c r="F3391" s="10">
        <v>1873</v>
      </c>
      <c r="G3391" s="10" t="s">
        <v>16</v>
      </c>
      <c r="H3391" s="10"/>
      <c r="I3391" s="10">
        <v>900</v>
      </c>
      <c r="J3391" s="10" t="s">
        <v>17</v>
      </c>
      <c r="K3391" s="10"/>
      <c r="L3391" s="10" t="s">
        <v>22</v>
      </c>
      <c r="M3391" s="11">
        <v>2</v>
      </c>
      <c r="N3391" s="10">
        <v>1.5</v>
      </c>
      <c r="O3391" s="12" t="s">
        <v>11428</v>
      </c>
      <c r="P3391" s="11">
        <f ca="1">IFERROR(__xludf.DUMMYFUNCTION("COUNTA(SPLIT(Q3391,"" ""))"),157)</f>
        <v>157</v>
      </c>
      <c r="Q3391" s="11">
        <v>10</v>
      </c>
      <c r="R3391" s="11">
        <f ca="1">IFERROR(__xludf.DUMMYFUNCTION("COUNTA(SPLIT($Q3391,CHAR(10),FALSE))"),4)</f>
        <v>4</v>
      </c>
      <c r="S3391" s="2">
        <v>0.198952396</v>
      </c>
      <c r="T3391" s="2">
        <v>0.48387172899999997</v>
      </c>
      <c r="U3391" s="2">
        <v>91.16</v>
      </c>
      <c r="V3391" s="2">
        <v>4.59</v>
      </c>
      <c r="W3391" s="2">
        <v>3.43</v>
      </c>
      <c r="X3391" s="2">
        <v>6</v>
      </c>
      <c r="Y3391" s="2">
        <v>1.49</v>
      </c>
      <c r="Z3391" s="2">
        <v>3.8999999999999998E-3</v>
      </c>
      <c r="AA3391" s="2">
        <v>4.1140000000000003E-2</v>
      </c>
      <c r="AB3391" s="2">
        <v>20.391343289999998</v>
      </c>
    </row>
    <row r="3392" spans="1:28" x14ac:dyDescent="0.2">
      <c r="A3392" s="17">
        <v>5744</v>
      </c>
      <c r="B3392" s="5" t="s">
        <v>11422</v>
      </c>
      <c r="C3392" s="5" t="s">
        <v>11429</v>
      </c>
      <c r="D3392" s="5" t="s">
        <v>11213</v>
      </c>
      <c r="E3392" s="5" t="s">
        <v>11430</v>
      </c>
      <c r="F3392" s="10">
        <v>1873</v>
      </c>
      <c r="G3392" s="10" t="s">
        <v>16</v>
      </c>
      <c r="H3392" s="10"/>
      <c r="I3392" s="10">
        <v>700</v>
      </c>
      <c r="J3392" s="10" t="s">
        <v>17</v>
      </c>
      <c r="K3392" s="10"/>
      <c r="L3392" s="10" t="s">
        <v>18</v>
      </c>
      <c r="M3392" s="11">
        <v>1</v>
      </c>
      <c r="N3392" s="10">
        <v>1</v>
      </c>
      <c r="O3392" s="12" t="s">
        <v>11431</v>
      </c>
      <c r="P3392" s="11">
        <f ca="1">IFERROR(__xludf.DUMMYFUNCTION("COUNTA(SPLIT(Q3392,"" ""))"),159)</f>
        <v>159</v>
      </c>
      <c r="Q3392" s="11">
        <v>13</v>
      </c>
      <c r="R3392" s="11">
        <f ca="1">IFERROR(__xludf.DUMMYFUNCTION("COUNTA(SPLIT($Q3392,CHAR(10),FALSE))"),5)</f>
        <v>5</v>
      </c>
      <c r="S3392" s="2">
        <v>-0.27481038899999999</v>
      </c>
      <c r="T3392" s="2">
        <v>0.51109779300000002</v>
      </c>
      <c r="U3392" s="2">
        <v>84.08</v>
      </c>
      <c r="V3392" s="2">
        <v>4.6500000000000004</v>
      </c>
      <c r="W3392" s="2">
        <v>3.94</v>
      </c>
      <c r="X3392" s="2">
        <v>7</v>
      </c>
      <c r="Y3392" s="2">
        <v>6.1</v>
      </c>
      <c r="Z3392" s="2">
        <v>2.5080000000000002E-2</v>
      </c>
      <c r="AA3392" s="2">
        <v>2.929E-2</v>
      </c>
      <c r="AB3392" s="2">
        <v>23.566665220000001</v>
      </c>
    </row>
    <row r="3393" spans="1:28" x14ac:dyDescent="0.2">
      <c r="A3393" s="17">
        <v>5745</v>
      </c>
      <c r="B3393" s="5" t="s">
        <v>11432</v>
      </c>
      <c r="C3393" s="5" t="s">
        <v>11433</v>
      </c>
      <c r="D3393" s="5" t="s">
        <v>11235</v>
      </c>
      <c r="E3393" s="5" t="s">
        <v>11434</v>
      </c>
      <c r="F3393" s="10">
        <v>1873</v>
      </c>
      <c r="G3393" s="10" t="s">
        <v>16</v>
      </c>
      <c r="H3393" s="10"/>
      <c r="I3393" s="10">
        <v>900</v>
      </c>
      <c r="J3393" s="10" t="s">
        <v>17</v>
      </c>
      <c r="K3393" s="10"/>
      <c r="L3393" s="10" t="s">
        <v>18</v>
      </c>
      <c r="M3393" s="11">
        <v>1</v>
      </c>
      <c r="N3393" s="10">
        <v>1</v>
      </c>
      <c r="O3393" s="12" t="s">
        <v>11435</v>
      </c>
      <c r="P3393" s="11">
        <f ca="1">IFERROR(__xludf.DUMMYFUNCTION("COUNTA(SPLIT(Q3393,"" ""))"),186)</f>
        <v>186</v>
      </c>
      <c r="Q3393" s="11">
        <v>9</v>
      </c>
      <c r="R3393" s="11">
        <f ca="1">IFERROR(__xludf.DUMMYFUNCTION("COUNTA(SPLIT($Q3393,CHAR(10),FALSE))"),4)</f>
        <v>4</v>
      </c>
      <c r="S3393" s="2">
        <v>0.12178771400000001</v>
      </c>
      <c r="T3393" s="2">
        <v>0.47059854000000001</v>
      </c>
      <c r="U3393" s="2">
        <v>81.61</v>
      </c>
      <c r="V3393" s="2">
        <v>7.81</v>
      </c>
      <c r="W3393" s="2">
        <v>9.44</v>
      </c>
      <c r="X3393" s="2">
        <v>6</v>
      </c>
      <c r="Y3393" s="2">
        <v>5.65</v>
      </c>
      <c r="Z3393" s="2">
        <v>-7.2700000000000004E-3</v>
      </c>
      <c r="AA3393" s="2">
        <v>-7.2700000000000004E-3</v>
      </c>
      <c r="AB3393" s="2">
        <v>19.029102290000001</v>
      </c>
    </row>
    <row r="3394" spans="1:28" x14ac:dyDescent="0.2">
      <c r="A3394" s="17">
        <v>5746</v>
      </c>
      <c r="B3394" s="5" t="s">
        <v>11436</v>
      </c>
      <c r="C3394" s="5" t="s">
        <v>11437</v>
      </c>
      <c r="D3394" s="5" t="s">
        <v>11184</v>
      </c>
      <c r="E3394" s="5" t="s">
        <v>11438</v>
      </c>
      <c r="F3394" s="10">
        <v>1873</v>
      </c>
      <c r="G3394" s="10" t="s">
        <v>16</v>
      </c>
      <c r="H3394" s="10"/>
      <c r="I3394" s="10">
        <v>1100</v>
      </c>
      <c r="J3394" s="10" t="s">
        <v>17</v>
      </c>
      <c r="K3394" s="10"/>
      <c r="L3394" s="10" t="s">
        <v>18</v>
      </c>
      <c r="M3394" s="11">
        <v>1</v>
      </c>
      <c r="N3394" s="10">
        <v>1</v>
      </c>
      <c r="O3394" s="12" t="s">
        <v>11439</v>
      </c>
      <c r="P3394" s="11">
        <f ca="1">IFERROR(__xludf.DUMMYFUNCTION("COUNTA(SPLIT(Q3394,"" ""))"),155)</f>
        <v>155</v>
      </c>
      <c r="Q3394" s="11">
        <v>7</v>
      </c>
      <c r="R3394" s="11">
        <f ca="1">IFERROR(__xludf.DUMMYFUNCTION("COUNTA(SPLIT($Q3394,CHAR(10),FALSE))"),4)</f>
        <v>4</v>
      </c>
      <c r="S3394" s="2">
        <v>-0.486951099</v>
      </c>
      <c r="T3394" s="2">
        <v>0.47255833899999999</v>
      </c>
      <c r="U3394" s="2">
        <v>73.680000000000007</v>
      </c>
      <c r="V3394" s="2">
        <v>8.73</v>
      </c>
      <c r="W3394" s="2">
        <v>9.77</v>
      </c>
      <c r="X3394" s="2">
        <v>6</v>
      </c>
      <c r="Y3394" s="2">
        <v>6.34</v>
      </c>
      <c r="Z3394" s="2">
        <v>-1.34E-2</v>
      </c>
      <c r="AA3394" s="2">
        <v>3.6600000000000001E-3</v>
      </c>
      <c r="AB3394" s="2">
        <v>15.793245649999999</v>
      </c>
    </row>
    <row r="3395" spans="1:28" x14ac:dyDescent="0.2">
      <c r="A3395" s="17">
        <v>5747</v>
      </c>
      <c r="B3395" s="5" t="s">
        <v>11440</v>
      </c>
      <c r="C3395" s="5" t="s">
        <v>11441</v>
      </c>
      <c r="D3395" s="5" t="s">
        <v>11205</v>
      </c>
      <c r="E3395" s="5" t="s">
        <v>11442</v>
      </c>
      <c r="F3395" s="10">
        <v>1873</v>
      </c>
      <c r="G3395" s="10" t="s">
        <v>16</v>
      </c>
      <c r="H3395" s="10"/>
      <c r="I3395" s="10">
        <v>500</v>
      </c>
      <c r="J3395" s="10" t="s">
        <v>51</v>
      </c>
      <c r="K3395" s="10"/>
      <c r="L3395" s="10" t="s">
        <v>18</v>
      </c>
      <c r="M3395" s="11">
        <v>1</v>
      </c>
      <c r="N3395" s="10">
        <v>1</v>
      </c>
      <c r="O3395" s="12" t="s">
        <v>11443</v>
      </c>
      <c r="P3395" s="11">
        <f ca="1">IFERROR(__xludf.DUMMYFUNCTION("COUNTA(SPLIT(Q3395,"" ""))"),149)</f>
        <v>149</v>
      </c>
      <c r="Q3395" s="11">
        <v>15</v>
      </c>
      <c r="R3395" s="11">
        <f ca="1">IFERROR(__xludf.DUMMYFUNCTION("COUNTA(SPLIT($Q3395,CHAR(10),FALSE))"),8)</f>
        <v>8</v>
      </c>
      <c r="S3395" s="2">
        <v>0.55106628800000002</v>
      </c>
      <c r="T3395" s="2">
        <v>0.47907029200000001</v>
      </c>
      <c r="U3395" s="2">
        <v>84</v>
      </c>
      <c r="V3395" s="2">
        <v>4.6399999999999997</v>
      </c>
      <c r="W3395" s="2">
        <v>4.78</v>
      </c>
      <c r="X3395" s="2">
        <v>6</v>
      </c>
      <c r="Y3395" s="2">
        <v>6.3</v>
      </c>
      <c r="Z3395" s="2">
        <v>0.13797000000000001</v>
      </c>
      <c r="AA3395" s="2">
        <v>0.15440999999999999</v>
      </c>
      <c r="AB3395" s="2">
        <v>16.538972399999999</v>
      </c>
    </row>
    <row r="3396" spans="1:28" x14ac:dyDescent="0.2">
      <c r="A3396" s="17">
        <v>5749</v>
      </c>
      <c r="B3396" s="5" t="s">
        <v>11444</v>
      </c>
      <c r="C3396" s="5" t="s">
        <v>11445</v>
      </c>
      <c r="D3396" s="5" t="s">
        <v>11231</v>
      </c>
      <c r="E3396" s="5" t="s">
        <v>11446</v>
      </c>
      <c r="F3396" s="10">
        <v>1873</v>
      </c>
      <c r="G3396" s="10" t="s">
        <v>16</v>
      </c>
      <c r="H3396" s="10"/>
      <c r="I3396" s="10">
        <v>900</v>
      </c>
      <c r="J3396" s="10" t="s">
        <v>17</v>
      </c>
      <c r="K3396" s="10"/>
      <c r="L3396" s="10" t="s">
        <v>18</v>
      </c>
      <c r="M3396" s="11">
        <v>1</v>
      </c>
      <c r="N3396" s="10">
        <v>1</v>
      </c>
      <c r="O3396" s="12" t="s">
        <v>11447</v>
      </c>
      <c r="P3396" s="11">
        <f ca="1">IFERROR(__xludf.DUMMYFUNCTION("COUNTA(SPLIT(Q3396,"" ""))"),175)</f>
        <v>175</v>
      </c>
      <c r="Q3396" s="11">
        <v>8</v>
      </c>
      <c r="R3396" s="11">
        <f ca="1">IFERROR(__xludf.DUMMYFUNCTION("COUNTA(SPLIT($Q3396,CHAR(10),FALSE))"),3)</f>
        <v>3</v>
      </c>
      <c r="S3396" s="2">
        <v>0.74888689100000005</v>
      </c>
      <c r="T3396" s="2">
        <v>0.52198567200000001</v>
      </c>
      <c r="U3396" s="2">
        <v>83.42</v>
      </c>
      <c r="V3396" s="2">
        <v>7.21</v>
      </c>
      <c r="W3396" s="2">
        <v>7.99</v>
      </c>
      <c r="X3396" s="2">
        <v>5</v>
      </c>
      <c r="Y3396" s="2">
        <v>6.24</v>
      </c>
      <c r="Z3396" s="2">
        <v>-4.5629999999999997E-2</v>
      </c>
      <c r="AA3396" s="2">
        <v>-2.4469999999999999E-2</v>
      </c>
      <c r="AB3396" s="2">
        <v>19.351764500000002</v>
      </c>
    </row>
    <row r="3397" spans="1:28" x14ac:dyDescent="0.2">
      <c r="A3397" s="17">
        <v>5750</v>
      </c>
      <c r="B3397" s="5" t="s">
        <v>11448</v>
      </c>
      <c r="C3397" s="5" t="s">
        <v>11449</v>
      </c>
      <c r="D3397" s="5" t="s">
        <v>11177</v>
      </c>
      <c r="E3397" s="5" t="s">
        <v>11450</v>
      </c>
      <c r="F3397" s="10">
        <v>1873</v>
      </c>
      <c r="G3397" s="10" t="s">
        <v>16</v>
      </c>
      <c r="H3397" s="10"/>
      <c r="I3397" s="10">
        <v>700</v>
      </c>
      <c r="J3397" s="10" t="s">
        <v>17</v>
      </c>
      <c r="K3397" s="10"/>
      <c r="L3397" s="10" t="s">
        <v>22</v>
      </c>
      <c r="M3397" s="11">
        <v>2</v>
      </c>
      <c r="N3397" s="10">
        <v>1.5</v>
      </c>
      <c r="O3397" s="12" t="s">
        <v>11451</v>
      </c>
      <c r="P3397" s="11">
        <f ca="1">IFERROR(__xludf.DUMMYFUNCTION("COUNTA(SPLIT(Q3397,"" ""))"),174)</f>
        <v>174</v>
      </c>
      <c r="Q3397" s="11">
        <v>12</v>
      </c>
      <c r="R3397" s="11">
        <f ca="1">IFERROR(__xludf.DUMMYFUNCTION("COUNTA(SPLIT($Q3397,CHAR(10),FALSE))"),4)</f>
        <v>4</v>
      </c>
      <c r="S3397" s="2">
        <v>-0.77604245400000005</v>
      </c>
      <c r="T3397" s="2">
        <v>0.45618090700000002</v>
      </c>
      <c r="U3397" s="2">
        <v>91.97</v>
      </c>
      <c r="V3397" s="2">
        <v>4.12</v>
      </c>
      <c r="W3397" s="2">
        <v>3.2</v>
      </c>
      <c r="X3397" s="2">
        <v>6</v>
      </c>
      <c r="Y3397" s="2">
        <v>6.32</v>
      </c>
      <c r="Z3397" s="2">
        <v>8.8999999999999996E-2</v>
      </c>
      <c r="AA3397" s="2">
        <v>9.7549999999999998E-2</v>
      </c>
      <c r="AB3397" s="2">
        <v>20.302824080000001</v>
      </c>
    </row>
    <row r="3398" spans="1:28" x14ac:dyDescent="0.2">
      <c r="A3398" s="17">
        <v>5751</v>
      </c>
      <c r="B3398" s="5" t="s">
        <v>11126</v>
      </c>
      <c r="C3398" s="5" t="s">
        <v>11452</v>
      </c>
      <c r="D3398" s="5" t="s">
        <v>11177</v>
      </c>
      <c r="E3398" s="5" t="s">
        <v>11453</v>
      </c>
      <c r="F3398" s="10">
        <v>1873</v>
      </c>
      <c r="G3398" s="10" t="s">
        <v>16</v>
      </c>
      <c r="H3398" s="10"/>
      <c r="I3398" s="10">
        <v>900</v>
      </c>
      <c r="J3398" s="10" t="s">
        <v>17</v>
      </c>
      <c r="K3398" s="10"/>
      <c r="L3398" s="10" t="s">
        <v>18</v>
      </c>
      <c r="M3398" s="11">
        <v>1</v>
      </c>
      <c r="N3398" s="10">
        <v>1</v>
      </c>
      <c r="O3398" s="12" t="s">
        <v>11454</v>
      </c>
      <c r="P3398" s="11">
        <f ca="1">IFERROR(__xludf.DUMMYFUNCTION("COUNTA(SPLIT(Q3398,"" ""))"),186)</f>
        <v>186</v>
      </c>
      <c r="Q3398" s="11">
        <v>9</v>
      </c>
      <c r="R3398" s="11">
        <f ca="1">IFERROR(__xludf.DUMMYFUNCTION("COUNTA(SPLIT($Q3398,CHAR(10),FALSE))"),3)</f>
        <v>3</v>
      </c>
      <c r="S3398" s="2">
        <v>0.95504726100000004</v>
      </c>
      <c r="T3398" s="2">
        <v>0.55657563799999998</v>
      </c>
      <c r="U3398" s="2">
        <v>80.31</v>
      </c>
      <c r="V3398" s="2">
        <v>7.39</v>
      </c>
      <c r="W3398" s="2">
        <v>7.71</v>
      </c>
      <c r="X3398" s="2">
        <v>0</v>
      </c>
      <c r="Y3398" s="2">
        <v>6.01</v>
      </c>
      <c r="Z3398" s="2">
        <v>1.123E-2</v>
      </c>
      <c r="AA3398" s="2">
        <v>-4.8199999999999996E-3</v>
      </c>
      <c r="AB3398" s="2">
        <v>15.153694740000001</v>
      </c>
    </row>
    <row r="3399" spans="1:28" x14ac:dyDescent="0.2">
      <c r="A3399" s="17">
        <v>5752</v>
      </c>
      <c r="B3399" s="5" t="s">
        <v>11455</v>
      </c>
      <c r="C3399" s="5" t="s">
        <v>11456</v>
      </c>
      <c r="D3399" s="5" t="s">
        <v>11177</v>
      </c>
      <c r="E3399" s="5" t="s">
        <v>11457</v>
      </c>
      <c r="F3399" s="10">
        <v>1873</v>
      </c>
      <c r="G3399" s="10" t="s">
        <v>16</v>
      </c>
      <c r="H3399" s="10"/>
      <c r="I3399" s="10">
        <v>900</v>
      </c>
      <c r="J3399" s="10" t="s">
        <v>17</v>
      </c>
      <c r="K3399" s="10"/>
      <c r="L3399" s="10" t="s">
        <v>18</v>
      </c>
      <c r="M3399" s="11">
        <v>1</v>
      </c>
      <c r="N3399" s="10">
        <v>1</v>
      </c>
      <c r="O3399" s="12" t="s">
        <v>11458</v>
      </c>
      <c r="P3399" s="11">
        <f ca="1">IFERROR(__xludf.DUMMYFUNCTION("COUNTA(SPLIT(Q3399,"" ""))"),143)</f>
        <v>143</v>
      </c>
      <c r="Q3399" s="11">
        <v>8</v>
      </c>
      <c r="R3399" s="11">
        <f ca="1">IFERROR(__xludf.DUMMYFUNCTION("COUNTA(SPLIT($Q3399,CHAR(10),FALSE))"),4)</f>
        <v>4</v>
      </c>
      <c r="S3399" s="2">
        <v>0.335675944</v>
      </c>
      <c r="T3399" s="2">
        <v>0.48766797299999998</v>
      </c>
      <c r="U3399" s="2">
        <v>81.739999999999995</v>
      </c>
      <c r="V3399" s="2">
        <v>6.45</v>
      </c>
      <c r="W3399" s="2">
        <v>6.75</v>
      </c>
      <c r="X3399" s="2">
        <v>8</v>
      </c>
      <c r="Y3399" s="2">
        <v>6.47</v>
      </c>
      <c r="Z3399" s="2">
        <v>0.11978</v>
      </c>
      <c r="AA3399" s="2">
        <v>0.13849</v>
      </c>
      <c r="AB3399" s="2">
        <v>19.81213468</v>
      </c>
    </row>
    <row r="3400" spans="1:28" x14ac:dyDescent="0.2">
      <c r="A3400" s="17">
        <v>5753</v>
      </c>
      <c r="B3400" s="5" t="s">
        <v>10927</v>
      </c>
      <c r="C3400" s="5" t="s">
        <v>11459</v>
      </c>
      <c r="D3400" s="5" t="s">
        <v>11177</v>
      </c>
      <c r="E3400" s="5" t="s">
        <v>11460</v>
      </c>
      <c r="F3400" s="10">
        <v>1873</v>
      </c>
      <c r="G3400" s="10" t="s">
        <v>16</v>
      </c>
      <c r="H3400" s="10"/>
      <c r="I3400" s="10">
        <v>700</v>
      </c>
      <c r="J3400" s="10" t="s">
        <v>17</v>
      </c>
      <c r="K3400" s="10"/>
      <c r="L3400" s="10" t="s">
        <v>18</v>
      </c>
      <c r="M3400" s="11">
        <v>1</v>
      </c>
      <c r="N3400" s="10">
        <v>1</v>
      </c>
      <c r="O3400" s="12" t="s">
        <v>11461</v>
      </c>
      <c r="P3400" s="11">
        <f ca="1">IFERROR(__xludf.DUMMYFUNCTION("COUNTA(SPLIT(Q3400,"" ""))"),152)</f>
        <v>152</v>
      </c>
      <c r="Q3400" s="11">
        <v>11</v>
      </c>
      <c r="R3400" s="11">
        <f ca="1">IFERROR(__xludf.DUMMYFUNCTION("COUNTA(SPLIT($Q3400,CHAR(10),FALSE))"),3)</f>
        <v>3</v>
      </c>
      <c r="S3400" s="2">
        <v>-5.5765398000000001E-2</v>
      </c>
      <c r="T3400" s="2">
        <v>0.46097908500000001</v>
      </c>
      <c r="U3400" s="2">
        <v>90.67</v>
      </c>
      <c r="V3400" s="2">
        <v>4.46</v>
      </c>
      <c r="W3400" s="2">
        <v>4.13</v>
      </c>
      <c r="X3400" s="2">
        <v>5</v>
      </c>
      <c r="Y3400" s="2">
        <v>5.53</v>
      </c>
      <c r="Z3400" s="2">
        <v>-4.7660000000000001E-2</v>
      </c>
      <c r="AA3400" s="2">
        <v>-9.1400000000000006E-3</v>
      </c>
      <c r="AB3400" s="2">
        <v>19.252819250000002</v>
      </c>
    </row>
    <row r="3401" spans="1:28" x14ac:dyDescent="0.2">
      <c r="A3401" s="17">
        <v>5754</v>
      </c>
      <c r="B3401" s="5" t="s">
        <v>10927</v>
      </c>
      <c r="C3401" s="5" t="s">
        <v>11462</v>
      </c>
      <c r="D3401" s="5" t="s">
        <v>11198</v>
      </c>
      <c r="E3401" s="5" t="s">
        <v>11463</v>
      </c>
      <c r="F3401" s="10">
        <v>1873</v>
      </c>
      <c r="G3401" s="10" t="s">
        <v>16</v>
      </c>
      <c r="H3401" s="10"/>
      <c r="I3401" s="10">
        <v>700</v>
      </c>
      <c r="J3401" s="10" t="s">
        <v>17</v>
      </c>
      <c r="K3401" s="10"/>
      <c r="L3401" s="10" t="s">
        <v>18</v>
      </c>
      <c r="M3401" s="11">
        <v>1</v>
      </c>
      <c r="N3401" s="10">
        <v>1</v>
      </c>
      <c r="O3401" s="12" t="s">
        <v>11464</v>
      </c>
      <c r="P3401" s="11">
        <f ca="1">IFERROR(__xludf.DUMMYFUNCTION("COUNTA(SPLIT(Q3401,"" ""))"),141)</f>
        <v>141</v>
      </c>
      <c r="Q3401" s="11">
        <v>9</v>
      </c>
      <c r="R3401" s="11">
        <f ca="1">IFERROR(__xludf.DUMMYFUNCTION("COUNTA(SPLIT($Q3401,CHAR(10),FALSE))"),4)</f>
        <v>4</v>
      </c>
      <c r="S3401" s="2">
        <v>-3.8430880000000001E-2</v>
      </c>
      <c r="T3401" s="2">
        <v>0.49964956399999999</v>
      </c>
      <c r="U3401" s="2">
        <v>78.44</v>
      </c>
      <c r="V3401" s="2">
        <v>7.43</v>
      </c>
      <c r="W3401" s="2">
        <v>8.01</v>
      </c>
      <c r="X3401" s="2">
        <v>8</v>
      </c>
      <c r="Y3401" s="2">
        <v>7.29</v>
      </c>
      <c r="Z3401" s="2">
        <v>7.7179999999999999E-2</v>
      </c>
      <c r="AA3401" s="2">
        <v>9.2009999999999995E-2</v>
      </c>
      <c r="AB3401" s="2">
        <v>20.34762606</v>
      </c>
    </row>
    <row r="3402" spans="1:28" x14ac:dyDescent="0.2">
      <c r="A3402" s="17">
        <v>5755</v>
      </c>
      <c r="B3402" s="5" t="s">
        <v>10927</v>
      </c>
      <c r="C3402" s="5" t="s">
        <v>11465</v>
      </c>
      <c r="D3402" s="5" t="s">
        <v>11209</v>
      </c>
      <c r="E3402" s="5" t="s">
        <v>11466</v>
      </c>
      <c r="F3402" s="10">
        <v>1873</v>
      </c>
      <c r="G3402" s="10" t="s">
        <v>16</v>
      </c>
      <c r="H3402" s="10"/>
      <c r="I3402" s="10">
        <v>500</v>
      </c>
      <c r="J3402" s="10" t="s">
        <v>51</v>
      </c>
      <c r="K3402" s="10"/>
      <c r="L3402" s="10" t="s">
        <v>22</v>
      </c>
      <c r="M3402" s="11">
        <v>2</v>
      </c>
      <c r="N3402" s="10">
        <v>1.5</v>
      </c>
      <c r="O3402" s="12" t="s">
        <v>11467</v>
      </c>
      <c r="P3402" s="11">
        <f ca="1">IFERROR(__xludf.DUMMYFUNCTION("COUNTA(SPLIT(Q3402,"" ""))"),154)</f>
        <v>154</v>
      </c>
      <c r="Q3402" s="11">
        <v>11</v>
      </c>
      <c r="R3402" s="11">
        <f ca="1">IFERROR(__xludf.DUMMYFUNCTION("COUNTA(SPLIT($Q3402,CHAR(10),FALSE))"),3)</f>
        <v>3</v>
      </c>
      <c r="S3402" s="2">
        <v>1.5801005699999999</v>
      </c>
      <c r="T3402" s="2">
        <v>0.64561453800000002</v>
      </c>
      <c r="U3402" s="2">
        <v>95.86</v>
      </c>
      <c r="V3402" s="2">
        <v>3.48</v>
      </c>
      <c r="W3402" s="2">
        <v>2.77</v>
      </c>
      <c r="X3402" s="2">
        <v>5</v>
      </c>
      <c r="Y3402" s="2">
        <v>5.55</v>
      </c>
      <c r="Z3402" s="2">
        <v>-2.8799999999999999E-2</v>
      </c>
      <c r="AA3402" s="2">
        <v>1.056E-2</v>
      </c>
      <c r="AB3402" s="2">
        <v>22.6035468</v>
      </c>
    </row>
    <row r="3403" spans="1:28" x14ac:dyDescent="0.2">
      <c r="A3403" s="17">
        <v>5756</v>
      </c>
      <c r="B3403" s="5" t="s">
        <v>10927</v>
      </c>
      <c r="C3403" s="5" t="s">
        <v>11468</v>
      </c>
      <c r="D3403" s="5" t="s">
        <v>11213</v>
      </c>
      <c r="E3403" s="5" t="s">
        <v>11469</v>
      </c>
      <c r="F3403" s="10">
        <v>1873</v>
      </c>
      <c r="G3403" s="10" t="s">
        <v>16</v>
      </c>
      <c r="H3403" s="10"/>
      <c r="I3403" s="10">
        <v>700</v>
      </c>
      <c r="J3403" s="10" t="s">
        <v>877</v>
      </c>
      <c r="K3403" s="10"/>
      <c r="L3403" s="10" t="s">
        <v>18</v>
      </c>
      <c r="M3403" s="11">
        <v>1</v>
      </c>
      <c r="N3403" s="10">
        <v>1</v>
      </c>
      <c r="O3403" s="12" t="s">
        <v>11470</v>
      </c>
      <c r="P3403" s="11">
        <f ca="1">IFERROR(__xludf.DUMMYFUNCTION("COUNTA(SPLIT(Q3403,"" ""))"),150)</f>
        <v>150</v>
      </c>
      <c r="Q3403" s="11">
        <v>9</v>
      </c>
      <c r="R3403" s="11">
        <f ca="1">IFERROR(__xludf.DUMMYFUNCTION("COUNTA(SPLIT($Q3403,CHAR(10),FALSE))"),3)</f>
        <v>3</v>
      </c>
      <c r="S3403" s="2">
        <v>0.37819678800000001</v>
      </c>
      <c r="T3403" s="2">
        <v>0.49573298599999999</v>
      </c>
      <c r="U3403" s="2">
        <v>105.09</v>
      </c>
      <c r="V3403" s="2">
        <v>2.8</v>
      </c>
      <c r="W3403" s="2">
        <v>2.54</v>
      </c>
      <c r="X3403" s="2">
        <v>0</v>
      </c>
      <c r="Y3403" s="2">
        <v>1.05</v>
      </c>
      <c r="Z3403" s="2">
        <v>-1.191E-2</v>
      </c>
      <c r="AA3403" s="2">
        <v>1.308E-2</v>
      </c>
      <c r="AB3403" s="2">
        <v>35.435525120000001</v>
      </c>
    </row>
    <row r="3404" spans="1:28" x14ac:dyDescent="0.2">
      <c r="A3404" s="17">
        <v>5758</v>
      </c>
      <c r="B3404" s="5" t="s">
        <v>11471</v>
      </c>
      <c r="C3404" s="5" t="s">
        <v>11472</v>
      </c>
      <c r="D3404" s="5" t="s">
        <v>11235</v>
      </c>
      <c r="E3404" s="5" t="s">
        <v>11473</v>
      </c>
      <c r="F3404" s="10">
        <v>1873</v>
      </c>
      <c r="G3404" s="10" t="s">
        <v>16</v>
      </c>
      <c r="H3404" s="10"/>
      <c r="I3404" s="10">
        <v>500</v>
      </c>
      <c r="J3404" s="10" t="s">
        <v>17</v>
      </c>
      <c r="K3404" s="10"/>
      <c r="L3404" s="10" t="s">
        <v>18</v>
      </c>
      <c r="M3404" s="11">
        <v>1</v>
      </c>
      <c r="N3404" s="10">
        <v>1</v>
      </c>
      <c r="O3404" s="12" t="s">
        <v>11474</v>
      </c>
      <c r="P3404" s="11">
        <f ca="1">IFERROR(__xludf.DUMMYFUNCTION("COUNTA(SPLIT(Q3404,"" ""))"),184)</f>
        <v>184</v>
      </c>
      <c r="Q3404" s="11">
        <v>16</v>
      </c>
      <c r="R3404" s="11">
        <f ca="1">IFERROR(__xludf.DUMMYFUNCTION("COUNTA(SPLIT($Q3404,CHAR(10),FALSE))"),3)</f>
        <v>3</v>
      </c>
      <c r="S3404" s="2">
        <v>-0.65675930800000004</v>
      </c>
      <c r="T3404" s="2">
        <v>0.49860347599999999</v>
      </c>
      <c r="U3404" s="2">
        <v>92.24</v>
      </c>
      <c r="V3404" s="2">
        <v>3.28</v>
      </c>
      <c r="W3404" s="2">
        <v>3.11</v>
      </c>
      <c r="X3404" s="2">
        <v>5</v>
      </c>
      <c r="Y3404" s="2">
        <v>5.15</v>
      </c>
      <c r="Z3404" s="2">
        <v>-6.5189999999999998E-2</v>
      </c>
      <c r="AA3404" s="2">
        <v>-7.0269999999999999E-2</v>
      </c>
      <c r="AB3404" s="2">
        <v>27.153487040000002</v>
      </c>
    </row>
    <row r="3405" spans="1:28" x14ac:dyDescent="0.2">
      <c r="A3405" s="17">
        <v>5759</v>
      </c>
      <c r="B3405" s="5" t="s">
        <v>10931</v>
      </c>
      <c r="C3405" s="5" t="s">
        <v>11475</v>
      </c>
      <c r="D3405" s="5" t="s">
        <v>11168</v>
      </c>
      <c r="E3405" s="5" t="s">
        <v>11476</v>
      </c>
      <c r="F3405" s="10">
        <v>1873</v>
      </c>
      <c r="G3405" s="10" t="s">
        <v>16</v>
      </c>
      <c r="H3405" s="10"/>
      <c r="I3405" s="10">
        <v>1300</v>
      </c>
      <c r="J3405" s="10" t="s">
        <v>17</v>
      </c>
      <c r="K3405" s="10"/>
      <c r="L3405" s="10" t="s">
        <v>18</v>
      </c>
      <c r="M3405" s="11">
        <v>1</v>
      </c>
      <c r="N3405" s="10">
        <v>1</v>
      </c>
      <c r="O3405" s="12" t="s">
        <v>11477</v>
      </c>
      <c r="P3405" s="11">
        <f ca="1">IFERROR(__xludf.DUMMYFUNCTION("COUNTA(SPLIT(Q3405,"" ""))"),189)</f>
        <v>189</v>
      </c>
      <c r="Q3405" s="11">
        <v>7</v>
      </c>
      <c r="R3405" s="11">
        <f ca="1">IFERROR(__xludf.DUMMYFUNCTION("COUNTA(SPLIT($Q3405,CHAR(10),FALSE))"),4)</f>
        <v>4</v>
      </c>
      <c r="S3405" s="2">
        <v>-1.6225219999999999E-3</v>
      </c>
      <c r="T3405" s="2">
        <v>0.46463366299999997</v>
      </c>
      <c r="U3405" s="2">
        <v>78.53</v>
      </c>
      <c r="V3405" s="2">
        <v>9.1199999999999992</v>
      </c>
      <c r="W3405" s="2">
        <v>10.75</v>
      </c>
      <c r="X3405" s="2">
        <v>7</v>
      </c>
      <c r="Y3405" s="2">
        <v>6.4</v>
      </c>
      <c r="Z3405" s="2">
        <v>7.7759999999999996E-2</v>
      </c>
      <c r="AA3405" s="2">
        <v>6.6040000000000001E-2</v>
      </c>
      <c r="AB3405" s="2">
        <v>23.940587860000001</v>
      </c>
    </row>
    <row r="3406" spans="1:28" x14ac:dyDescent="0.2">
      <c r="A3406" s="17">
        <v>5761</v>
      </c>
      <c r="B3406" s="5" t="s">
        <v>10931</v>
      </c>
      <c r="C3406" s="5" t="s">
        <v>11478</v>
      </c>
      <c r="D3406" s="5" t="s">
        <v>11180</v>
      </c>
      <c r="E3406" s="5" t="s">
        <v>11479</v>
      </c>
      <c r="F3406" s="10">
        <v>1873</v>
      </c>
      <c r="G3406" s="10" t="s">
        <v>16</v>
      </c>
      <c r="H3406" s="10"/>
      <c r="I3406" s="10">
        <v>500</v>
      </c>
      <c r="J3406" s="10" t="s">
        <v>17</v>
      </c>
      <c r="K3406" s="10"/>
      <c r="L3406" s="10" t="s">
        <v>18</v>
      </c>
      <c r="M3406" s="11">
        <v>1</v>
      </c>
      <c r="N3406" s="10">
        <v>1</v>
      </c>
      <c r="O3406" s="12" t="s">
        <v>11480</v>
      </c>
      <c r="P3406" s="11">
        <f ca="1">IFERROR(__xludf.DUMMYFUNCTION("COUNTA(SPLIT(Q3406,"" ""))"),178)</f>
        <v>178</v>
      </c>
      <c r="Q3406" s="11">
        <v>16</v>
      </c>
      <c r="R3406" s="11">
        <f ca="1">IFERROR(__xludf.DUMMYFUNCTION("COUNTA(SPLIT($Q3406,CHAR(10),FALSE))"),4)</f>
        <v>4</v>
      </c>
      <c r="S3406" s="2">
        <v>1.0651742120000001</v>
      </c>
      <c r="T3406" s="2">
        <v>0.55281518399999996</v>
      </c>
      <c r="U3406" s="2">
        <v>100.93</v>
      </c>
      <c r="V3406" s="2">
        <v>2.0099999999999998</v>
      </c>
      <c r="W3406" s="2">
        <v>0.96</v>
      </c>
      <c r="X3406" s="2">
        <v>5</v>
      </c>
      <c r="Y3406" s="2">
        <v>6.72</v>
      </c>
      <c r="Z3406" s="2">
        <v>7.4719999999999995E-2</v>
      </c>
      <c r="AA3406" s="2">
        <v>6.479E-2</v>
      </c>
      <c r="AB3406" s="2">
        <v>32.278739549999997</v>
      </c>
    </row>
    <row r="3407" spans="1:28" x14ac:dyDescent="0.2">
      <c r="A3407" s="17">
        <v>5762</v>
      </c>
      <c r="B3407" s="5" t="s">
        <v>10931</v>
      </c>
      <c r="C3407" s="5" t="s">
        <v>11481</v>
      </c>
      <c r="D3407" s="5" t="s">
        <v>11184</v>
      </c>
      <c r="E3407" s="5" t="s">
        <v>11482</v>
      </c>
      <c r="F3407" s="10">
        <v>1873</v>
      </c>
      <c r="G3407" s="10" t="s">
        <v>16</v>
      </c>
      <c r="H3407" s="10"/>
      <c r="I3407" s="10">
        <v>700</v>
      </c>
      <c r="J3407" s="10" t="s">
        <v>17</v>
      </c>
      <c r="K3407" s="10"/>
      <c r="L3407" s="10" t="s">
        <v>18</v>
      </c>
      <c r="M3407" s="11">
        <v>1</v>
      </c>
      <c r="N3407" s="10">
        <v>1</v>
      </c>
      <c r="O3407" s="12" t="s">
        <v>11483</v>
      </c>
      <c r="P3407" s="11">
        <f ca="1">IFERROR(__xludf.DUMMYFUNCTION("COUNTA(SPLIT(Q3407,"" ""))"),142)</f>
        <v>142</v>
      </c>
      <c r="Q3407" s="11">
        <v>11</v>
      </c>
      <c r="R3407" s="11">
        <f ca="1">IFERROR(__xludf.DUMMYFUNCTION("COUNTA(SPLIT($Q3407,CHAR(10),FALSE))"),5)</f>
        <v>5</v>
      </c>
      <c r="S3407" s="2">
        <v>0.29219425500000001</v>
      </c>
      <c r="T3407" s="2">
        <v>0.46375676599999999</v>
      </c>
      <c r="U3407" s="2">
        <v>89.06</v>
      </c>
      <c r="V3407" s="2">
        <v>4.13</v>
      </c>
      <c r="W3407" s="2">
        <v>4.62</v>
      </c>
      <c r="X3407" s="2">
        <v>6</v>
      </c>
      <c r="Y3407" s="2">
        <v>5.59</v>
      </c>
      <c r="Z3407" s="2">
        <v>1.8280000000000001E-2</v>
      </c>
      <c r="AA3407" s="2">
        <v>4.2450000000000002E-2</v>
      </c>
      <c r="AB3407" s="2">
        <v>26.087544439999999</v>
      </c>
    </row>
    <row r="3408" spans="1:28" x14ac:dyDescent="0.2">
      <c r="A3408" s="17">
        <v>5763</v>
      </c>
      <c r="B3408" s="5" t="s">
        <v>10931</v>
      </c>
      <c r="C3408" s="5" t="s">
        <v>11484</v>
      </c>
      <c r="D3408" s="5" t="s">
        <v>11184</v>
      </c>
      <c r="E3408" s="5" t="s">
        <v>11485</v>
      </c>
      <c r="F3408" s="10">
        <v>1873</v>
      </c>
      <c r="G3408" s="10" t="s">
        <v>16</v>
      </c>
      <c r="H3408" s="10"/>
      <c r="I3408" s="10">
        <v>900</v>
      </c>
      <c r="J3408" s="10" t="s">
        <v>17</v>
      </c>
      <c r="K3408" s="10"/>
      <c r="L3408" s="10" t="s">
        <v>18</v>
      </c>
      <c r="M3408" s="11">
        <v>1</v>
      </c>
      <c r="N3408" s="10">
        <v>1</v>
      </c>
      <c r="O3408" s="12" t="s">
        <v>11486</v>
      </c>
      <c r="P3408" s="11">
        <f ca="1">IFERROR(__xludf.DUMMYFUNCTION("COUNTA(SPLIT(Q3408,"" ""))"),148)</f>
        <v>148</v>
      </c>
      <c r="Q3408" s="11">
        <v>9</v>
      </c>
      <c r="R3408" s="11">
        <f ca="1">IFERROR(__xludf.DUMMYFUNCTION("COUNTA(SPLIT($Q3408,CHAR(10),FALSE))"),3)</f>
        <v>3</v>
      </c>
      <c r="S3408" s="2">
        <v>0.767159433</v>
      </c>
      <c r="T3408" s="2">
        <v>0.50378906499999998</v>
      </c>
      <c r="U3408" s="2">
        <v>76.78</v>
      </c>
      <c r="V3408" s="2">
        <v>6.77</v>
      </c>
      <c r="W3408" s="2">
        <v>6.89</v>
      </c>
      <c r="X3408" s="2">
        <v>9</v>
      </c>
      <c r="Y3408" s="2">
        <v>5.82</v>
      </c>
      <c r="Z3408" s="2">
        <v>-3.5999999999999999E-3</v>
      </c>
      <c r="AA3408" s="2">
        <v>2.29E-2</v>
      </c>
      <c r="AB3408" s="2">
        <v>20.133357329999999</v>
      </c>
    </row>
    <row r="3409" spans="1:28" x14ac:dyDescent="0.2">
      <c r="A3409" s="17">
        <v>5765</v>
      </c>
      <c r="B3409" s="5" t="s">
        <v>10931</v>
      </c>
      <c r="C3409" s="5" t="s">
        <v>11487</v>
      </c>
      <c r="D3409" s="5" t="s">
        <v>11231</v>
      </c>
      <c r="E3409" s="5" t="s">
        <v>11488</v>
      </c>
      <c r="F3409" s="10">
        <v>1873</v>
      </c>
      <c r="G3409" s="10" t="s">
        <v>16</v>
      </c>
      <c r="H3409" s="10"/>
      <c r="I3409" s="10">
        <v>700</v>
      </c>
      <c r="J3409" s="10" t="s">
        <v>51</v>
      </c>
      <c r="K3409" s="10"/>
      <c r="L3409" s="10" t="s">
        <v>18</v>
      </c>
      <c r="M3409" s="11">
        <v>1</v>
      </c>
      <c r="N3409" s="10">
        <v>1</v>
      </c>
      <c r="O3409" s="12" t="s">
        <v>11489</v>
      </c>
      <c r="P3409" s="11">
        <f ca="1">IFERROR(__xludf.DUMMYFUNCTION("COUNTA(SPLIT(Q3409,"" ""))"),150)</f>
        <v>150</v>
      </c>
      <c r="Q3409" s="11">
        <v>9</v>
      </c>
      <c r="R3409" s="11">
        <f ca="1">IFERROR(__xludf.DUMMYFUNCTION("COUNTA(SPLIT($Q3409,CHAR(10),FALSE))"),3)</f>
        <v>3</v>
      </c>
      <c r="S3409" s="2">
        <v>0.118995174</v>
      </c>
      <c r="T3409" s="2">
        <v>0.48036784900000001</v>
      </c>
      <c r="U3409" s="2">
        <v>90.13</v>
      </c>
      <c r="V3409" s="2">
        <v>4.54</v>
      </c>
      <c r="W3409" s="2">
        <v>4.82</v>
      </c>
      <c r="X3409" s="2">
        <v>6</v>
      </c>
      <c r="Y3409" s="2">
        <v>6.54</v>
      </c>
      <c r="Z3409" s="2">
        <v>9.2979999999999993E-2</v>
      </c>
      <c r="AA3409" s="2">
        <v>0.12298000000000001</v>
      </c>
      <c r="AB3409" s="2">
        <v>10.8751608</v>
      </c>
    </row>
    <row r="3410" spans="1:28" x14ac:dyDescent="0.2">
      <c r="A3410" s="17">
        <v>5766</v>
      </c>
      <c r="B3410" s="5" t="s">
        <v>10931</v>
      </c>
      <c r="C3410" s="5" t="s">
        <v>11490</v>
      </c>
      <c r="D3410" s="5" t="s">
        <v>11235</v>
      </c>
      <c r="E3410" s="5" t="s">
        <v>11491</v>
      </c>
      <c r="F3410" s="10">
        <v>1873</v>
      </c>
      <c r="G3410" s="10" t="s">
        <v>16</v>
      </c>
      <c r="H3410" s="10"/>
      <c r="I3410" s="10">
        <v>700</v>
      </c>
      <c r="J3410" s="10" t="s">
        <v>178</v>
      </c>
      <c r="K3410" s="10"/>
      <c r="L3410" s="10" t="s">
        <v>18</v>
      </c>
      <c r="M3410" s="11">
        <v>1</v>
      </c>
      <c r="N3410" s="10">
        <v>1</v>
      </c>
      <c r="O3410" s="12" t="s">
        <v>11492</v>
      </c>
      <c r="P3410" s="11">
        <f ca="1">IFERROR(__xludf.DUMMYFUNCTION("COUNTA(SPLIT(Q3410,"" ""))"),142)</f>
        <v>142</v>
      </c>
      <c r="Q3410" s="11">
        <v>6</v>
      </c>
      <c r="R3410" s="11">
        <f ca="1">IFERROR(__xludf.DUMMYFUNCTION("COUNTA(SPLIT($Q3410,CHAR(10),FALSE))"),3)</f>
        <v>3</v>
      </c>
      <c r="S3410" s="2">
        <v>-0.29656036899999999</v>
      </c>
      <c r="T3410" s="2">
        <v>0.48282013800000001</v>
      </c>
      <c r="U3410" s="2">
        <v>85.54</v>
      </c>
      <c r="V3410" s="2">
        <v>7.29</v>
      </c>
      <c r="W3410" s="2">
        <v>7.9</v>
      </c>
      <c r="X3410" s="2">
        <v>6</v>
      </c>
      <c r="Y3410" s="2">
        <v>5.92</v>
      </c>
      <c r="Z3410" s="2">
        <v>-1.2E-4</v>
      </c>
      <c r="AA3410" s="2">
        <v>2.5350000000000001E-2</v>
      </c>
      <c r="AB3410" s="2">
        <v>29.736310329999998</v>
      </c>
    </row>
    <row r="3411" spans="1:28" x14ac:dyDescent="0.2">
      <c r="A3411" s="17">
        <v>5768</v>
      </c>
      <c r="B3411" s="5" t="s">
        <v>10931</v>
      </c>
      <c r="C3411" s="5" t="s">
        <v>11493</v>
      </c>
      <c r="D3411" s="5" t="s">
        <v>11209</v>
      </c>
      <c r="E3411" s="5" t="s">
        <v>11494</v>
      </c>
      <c r="F3411" s="10">
        <v>1873</v>
      </c>
      <c r="G3411" s="10" t="s">
        <v>16</v>
      </c>
      <c r="H3411" s="10"/>
      <c r="I3411" s="10">
        <v>700</v>
      </c>
      <c r="J3411" s="10" t="s">
        <v>51</v>
      </c>
      <c r="K3411" s="10"/>
      <c r="L3411" s="10" t="s">
        <v>18</v>
      </c>
      <c r="M3411" s="11">
        <v>1</v>
      </c>
      <c r="N3411" s="10">
        <v>1</v>
      </c>
      <c r="O3411" s="12" t="s">
        <v>11495</v>
      </c>
      <c r="P3411" s="11">
        <f ca="1">IFERROR(__xludf.DUMMYFUNCTION("COUNTA(SPLIT(Q3411,"" ""))"),146)</f>
        <v>146</v>
      </c>
      <c r="Q3411" s="11">
        <v>12</v>
      </c>
      <c r="R3411" s="11">
        <f ca="1">IFERROR(__xludf.DUMMYFUNCTION("COUNTA(SPLIT($Q3411,CHAR(10),FALSE))"),6)</f>
        <v>6</v>
      </c>
      <c r="S3411" s="2">
        <v>0.977323053</v>
      </c>
      <c r="T3411" s="2">
        <v>0.53349217000000004</v>
      </c>
      <c r="U3411" s="2">
        <v>94.34</v>
      </c>
      <c r="V3411" s="2">
        <v>3.23</v>
      </c>
      <c r="W3411" s="2">
        <v>2.54</v>
      </c>
      <c r="X3411" s="2">
        <v>6</v>
      </c>
      <c r="Y3411" s="2">
        <v>5.52</v>
      </c>
      <c r="Z3411" s="2">
        <v>4.4589999999999998E-2</v>
      </c>
      <c r="AA3411" s="2">
        <v>6.0130000000000003E-2</v>
      </c>
      <c r="AB3411" s="2">
        <v>27.560550660000001</v>
      </c>
    </row>
    <row r="3412" spans="1:28" x14ac:dyDescent="0.2">
      <c r="A3412" s="17">
        <v>5770</v>
      </c>
      <c r="B3412" s="5" t="s">
        <v>10943</v>
      </c>
      <c r="C3412" s="5" t="s">
        <v>11496</v>
      </c>
      <c r="D3412" s="5" t="s">
        <v>11177</v>
      </c>
      <c r="E3412" s="5" t="s">
        <v>11497</v>
      </c>
      <c r="F3412" s="10">
        <v>1873</v>
      </c>
      <c r="G3412" s="10" t="s">
        <v>16</v>
      </c>
      <c r="H3412" s="10"/>
      <c r="I3412" s="10">
        <v>700</v>
      </c>
      <c r="J3412" s="10" t="s">
        <v>51</v>
      </c>
      <c r="K3412" s="10"/>
      <c r="L3412" s="10" t="s">
        <v>18</v>
      </c>
      <c r="M3412" s="11">
        <v>1</v>
      </c>
      <c r="N3412" s="10">
        <v>1</v>
      </c>
      <c r="O3412" s="12" t="s">
        <v>11498</v>
      </c>
      <c r="P3412" s="11">
        <f ca="1">IFERROR(__xludf.DUMMYFUNCTION("COUNTA(SPLIT(Q3412,"" ""))"),173)</f>
        <v>173</v>
      </c>
      <c r="Q3412" s="11">
        <v>10</v>
      </c>
      <c r="R3412" s="11">
        <f ca="1">IFERROR(__xludf.DUMMYFUNCTION("COUNTA(SPLIT($Q3412,CHAR(10),FALSE))"),4)</f>
        <v>4</v>
      </c>
      <c r="S3412" s="2">
        <v>0.34502972999999998</v>
      </c>
      <c r="T3412" s="2">
        <v>0.52642830699999998</v>
      </c>
      <c r="U3412" s="2">
        <v>88.02</v>
      </c>
      <c r="V3412" s="2">
        <v>5.38</v>
      </c>
      <c r="W3412" s="2">
        <v>5.29</v>
      </c>
      <c r="X3412" s="2">
        <v>0</v>
      </c>
      <c r="Y3412" s="2">
        <v>5.76</v>
      </c>
      <c r="Z3412" s="2">
        <v>-4.6620000000000002E-2</v>
      </c>
      <c r="AA3412" s="2">
        <v>-4.2119999999999998E-2</v>
      </c>
      <c r="AB3412" s="2">
        <v>27.134473310000001</v>
      </c>
    </row>
    <row r="3413" spans="1:28" x14ac:dyDescent="0.2">
      <c r="A3413" s="17">
        <v>5771</v>
      </c>
      <c r="B3413" s="5" t="s">
        <v>10943</v>
      </c>
      <c r="C3413" s="5" t="s">
        <v>11499</v>
      </c>
      <c r="D3413" s="5" t="s">
        <v>11231</v>
      </c>
      <c r="E3413" s="5" t="s">
        <v>11500</v>
      </c>
      <c r="F3413" s="10">
        <v>1873</v>
      </c>
      <c r="G3413" s="10" t="s">
        <v>16</v>
      </c>
      <c r="H3413" s="10"/>
      <c r="I3413" s="10">
        <v>500</v>
      </c>
      <c r="J3413" s="10" t="s">
        <v>51</v>
      </c>
      <c r="K3413" s="10"/>
      <c r="L3413" s="10" t="s">
        <v>18</v>
      </c>
      <c r="M3413" s="11">
        <v>1</v>
      </c>
      <c r="N3413" s="10">
        <v>1</v>
      </c>
      <c r="O3413" s="12" t="s">
        <v>11501</v>
      </c>
      <c r="P3413" s="11">
        <f ca="1">IFERROR(__xludf.DUMMYFUNCTION("COUNTA(SPLIT(Q3413,"" ""))"),144)</f>
        <v>144</v>
      </c>
      <c r="Q3413" s="11">
        <v>19</v>
      </c>
      <c r="R3413" s="11">
        <f ca="1">IFERROR(__xludf.DUMMYFUNCTION("COUNTA(SPLIT($Q3413,CHAR(10),FALSE))"),7)</f>
        <v>7</v>
      </c>
      <c r="S3413" s="2">
        <v>0.405275212</v>
      </c>
      <c r="T3413" s="2">
        <v>0.51726892000000002</v>
      </c>
      <c r="U3413" s="2">
        <v>91.37</v>
      </c>
      <c r="V3413" s="2">
        <v>2.72</v>
      </c>
      <c r="W3413" s="2">
        <v>2.2200000000000002</v>
      </c>
      <c r="X3413" s="2">
        <v>5</v>
      </c>
      <c r="Y3413" s="2">
        <v>5.85</v>
      </c>
      <c r="Z3413" s="2">
        <v>5.969E-2</v>
      </c>
      <c r="AA3413" s="2">
        <v>7.3020000000000002E-2</v>
      </c>
      <c r="AB3413" s="2">
        <v>24.217590510000001</v>
      </c>
    </row>
    <row r="3414" spans="1:28" x14ac:dyDescent="0.2">
      <c r="A3414" s="17">
        <v>5772</v>
      </c>
      <c r="B3414" s="5" t="s">
        <v>11502</v>
      </c>
      <c r="C3414" s="5" t="s">
        <v>11503</v>
      </c>
      <c r="D3414" s="5" t="s">
        <v>11260</v>
      </c>
      <c r="E3414" s="5" t="s">
        <v>11504</v>
      </c>
      <c r="F3414" s="10">
        <v>1873</v>
      </c>
      <c r="G3414" s="10" t="s">
        <v>16</v>
      </c>
      <c r="H3414" s="10"/>
      <c r="I3414" s="10">
        <v>1100</v>
      </c>
      <c r="J3414" s="10" t="s">
        <v>17</v>
      </c>
      <c r="K3414" s="10"/>
      <c r="L3414" s="10" t="s">
        <v>18</v>
      </c>
      <c r="M3414" s="11">
        <v>1</v>
      </c>
      <c r="N3414" s="10">
        <v>1</v>
      </c>
      <c r="O3414" s="12" t="s">
        <v>11505</v>
      </c>
      <c r="P3414" s="11">
        <f ca="1">IFERROR(__xludf.DUMMYFUNCTION("COUNTA(SPLIT(Q3414,"" ""))"),148)</f>
        <v>148</v>
      </c>
      <c r="Q3414" s="11">
        <v>3</v>
      </c>
      <c r="R3414" s="11">
        <f ca="1">IFERROR(__xludf.DUMMYFUNCTION("COUNTA(SPLIT($Q3414,CHAR(10),FALSE))"),2)</f>
        <v>2</v>
      </c>
      <c r="S3414" s="2">
        <v>0.25506381</v>
      </c>
      <c r="T3414" s="2">
        <v>0.49012970300000003</v>
      </c>
      <c r="U3414" s="2">
        <v>53.09</v>
      </c>
      <c r="V3414" s="2">
        <v>18.190000000000001</v>
      </c>
      <c r="W3414" s="2">
        <v>21.23</v>
      </c>
      <c r="X3414" s="2">
        <v>7</v>
      </c>
      <c r="Y3414" s="2">
        <v>3.1</v>
      </c>
      <c r="Z3414" s="2">
        <v>1.6150000000000001E-2</v>
      </c>
      <c r="AA3414" s="2">
        <v>5.9709999999999999E-2</v>
      </c>
      <c r="AB3414" s="2">
        <v>19.412195329999999</v>
      </c>
    </row>
    <row r="3415" spans="1:28" x14ac:dyDescent="0.2">
      <c r="A3415" s="17">
        <v>5773</v>
      </c>
      <c r="B3415" s="5" t="s">
        <v>11506</v>
      </c>
      <c r="C3415" s="5" t="s">
        <v>11507</v>
      </c>
      <c r="D3415" s="5" t="s">
        <v>11177</v>
      </c>
      <c r="E3415" s="5" t="s">
        <v>11508</v>
      </c>
      <c r="F3415" s="10">
        <v>1873</v>
      </c>
      <c r="G3415" s="10" t="s">
        <v>16</v>
      </c>
      <c r="H3415" s="10"/>
      <c r="I3415" s="10">
        <v>900</v>
      </c>
      <c r="J3415" s="10" t="s">
        <v>877</v>
      </c>
      <c r="K3415" s="10"/>
      <c r="L3415" s="10" t="s">
        <v>18</v>
      </c>
      <c r="M3415" s="11">
        <v>1</v>
      </c>
      <c r="N3415" s="10">
        <v>1</v>
      </c>
      <c r="O3415" s="12" t="s">
        <v>11509</v>
      </c>
      <c r="P3415" s="11">
        <f ca="1">IFERROR(__xludf.DUMMYFUNCTION("COUNTA(SPLIT(Q3415,"" ""))"),182)</f>
        <v>182</v>
      </c>
      <c r="Q3415" s="11">
        <v>12</v>
      </c>
      <c r="R3415" s="11">
        <f ca="1">IFERROR(__xludf.DUMMYFUNCTION("COUNTA(SPLIT($Q3415,CHAR(10),FALSE))"),2)</f>
        <v>2</v>
      </c>
      <c r="S3415" s="2">
        <v>0.59485587100000004</v>
      </c>
      <c r="T3415" s="2">
        <v>0.50325607699999997</v>
      </c>
      <c r="U3415" s="2">
        <v>93.78</v>
      </c>
      <c r="V3415" s="2">
        <v>4.01</v>
      </c>
      <c r="W3415" s="2">
        <v>2.89</v>
      </c>
      <c r="X3415" s="2">
        <v>5</v>
      </c>
      <c r="Y3415" s="2">
        <v>1.45</v>
      </c>
      <c r="Z3415" s="2">
        <v>-3.3640000000000003E-2</v>
      </c>
      <c r="AA3415" s="2">
        <v>-1.5640000000000001E-2</v>
      </c>
      <c r="AB3415" s="2">
        <v>21.493660139999999</v>
      </c>
    </row>
    <row r="3416" spans="1:28" x14ac:dyDescent="0.2">
      <c r="A3416" s="17">
        <v>5774</v>
      </c>
      <c r="B3416" s="5" t="s">
        <v>11506</v>
      </c>
      <c r="C3416" s="5" t="s">
        <v>11510</v>
      </c>
      <c r="D3416" s="5" t="s">
        <v>11180</v>
      </c>
      <c r="E3416" s="5" t="s">
        <v>11511</v>
      </c>
      <c r="F3416" s="10">
        <v>1873</v>
      </c>
      <c r="G3416" s="10" t="s">
        <v>16</v>
      </c>
      <c r="H3416" s="10"/>
      <c r="I3416" s="10">
        <v>500</v>
      </c>
      <c r="J3416" s="10" t="s">
        <v>877</v>
      </c>
      <c r="K3416" s="10"/>
      <c r="L3416" s="10" t="s">
        <v>22</v>
      </c>
      <c r="M3416" s="11">
        <v>2</v>
      </c>
      <c r="N3416" s="10">
        <v>1.5</v>
      </c>
      <c r="O3416" s="12" t="s">
        <v>11512</v>
      </c>
      <c r="P3416" s="11">
        <f ca="1">IFERROR(__xludf.DUMMYFUNCTION("COUNTA(SPLIT(Q3416,"" ""))"),188)</f>
        <v>188</v>
      </c>
      <c r="Q3416" s="11">
        <v>16</v>
      </c>
      <c r="R3416" s="11">
        <f ca="1">IFERROR(__xludf.DUMMYFUNCTION("COUNTA(SPLIT($Q3416,CHAR(10),FALSE))"),2)</f>
        <v>2</v>
      </c>
      <c r="S3416" s="2">
        <v>0.66611576800000005</v>
      </c>
      <c r="T3416" s="2">
        <v>0.53294761400000001</v>
      </c>
      <c r="U3416" s="2">
        <v>93.68</v>
      </c>
      <c r="V3416" s="2">
        <v>3.13</v>
      </c>
      <c r="W3416" s="2">
        <v>2.56</v>
      </c>
      <c r="X3416" s="2">
        <v>5</v>
      </c>
      <c r="Y3416" s="2">
        <v>1.0900000000000001</v>
      </c>
      <c r="Z3416" s="2">
        <v>-5.5300000000000002E-2</v>
      </c>
      <c r="AA3416" s="2">
        <v>-5.6550000000000003E-2</v>
      </c>
      <c r="AB3416" s="2">
        <v>28.58456412</v>
      </c>
    </row>
    <row r="3417" spans="1:28" x14ac:dyDescent="0.2">
      <c r="A3417" s="17">
        <v>5775</v>
      </c>
      <c r="B3417" s="5" t="s">
        <v>11506</v>
      </c>
      <c r="C3417" s="5" t="s">
        <v>11513</v>
      </c>
      <c r="D3417" s="5" t="s">
        <v>11184</v>
      </c>
      <c r="E3417" s="5" t="s">
        <v>11514</v>
      </c>
      <c r="F3417" s="10">
        <v>1873</v>
      </c>
      <c r="G3417" s="10" t="s">
        <v>16</v>
      </c>
      <c r="H3417" s="10"/>
      <c r="I3417" s="10">
        <v>300</v>
      </c>
      <c r="J3417" s="10" t="s">
        <v>877</v>
      </c>
      <c r="K3417" s="10"/>
      <c r="L3417" s="10" t="s">
        <v>18</v>
      </c>
      <c r="M3417" s="11">
        <v>1</v>
      </c>
      <c r="N3417" s="10">
        <v>1</v>
      </c>
      <c r="O3417" s="12" t="s">
        <v>11515</v>
      </c>
      <c r="P3417" s="11">
        <f ca="1">IFERROR(__xludf.DUMMYFUNCTION("COUNTA(SPLIT(Q3417,"" ""))"),174)</f>
        <v>174</v>
      </c>
      <c r="Q3417" s="11">
        <v>18</v>
      </c>
      <c r="R3417" s="11">
        <f ca="1">IFERROR(__xludf.DUMMYFUNCTION("COUNTA(SPLIT($Q3417,CHAR(10),FALSE))"),1)</f>
        <v>1</v>
      </c>
      <c r="S3417" s="2">
        <v>0.86406054099999996</v>
      </c>
      <c r="T3417" s="2">
        <v>0.52130581200000004</v>
      </c>
      <c r="U3417" s="2">
        <v>103.67</v>
      </c>
      <c r="V3417" s="2">
        <v>1.22</v>
      </c>
      <c r="W3417" s="2">
        <v>0.96</v>
      </c>
      <c r="X3417" s="2">
        <v>5</v>
      </c>
      <c r="Y3417" s="2">
        <v>5.56</v>
      </c>
      <c r="Z3417" s="2">
        <v>5.7049999999999997E-2</v>
      </c>
      <c r="AA3417" s="2">
        <v>6.3689999999999997E-2</v>
      </c>
      <c r="AB3417" s="2">
        <v>31.836719819999999</v>
      </c>
    </row>
    <row r="3418" spans="1:28" x14ac:dyDescent="0.2">
      <c r="A3418" s="17">
        <v>5776</v>
      </c>
      <c r="B3418" s="5" t="s">
        <v>11506</v>
      </c>
      <c r="C3418" s="5" t="s">
        <v>11516</v>
      </c>
      <c r="D3418" s="5" t="s">
        <v>11191</v>
      </c>
      <c r="E3418" s="5" t="s">
        <v>11517</v>
      </c>
      <c r="F3418" s="10">
        <v>1873</v>
      </c>
      <c r="G3418" s="10" t="s">
        <v>16</v>
      </c>
      <c r="H3418" s="10"/>
      <c r="I3418" s="10">
        <v>500</v>
      </c>
      <c r="J3418" s="10" t="s">
        <v>877</v>
      </c>
      <c r="K3418" s="10"/>
      <c r="L3418" s="10" t="s">
        <v>18</v>
      </c>
      <c r="M3418" s="11">
        <v>1</v>
      </c>
      <c r="N3418" s="10">
        <v>1</v>
      </c>
      <c r="O3418" s="12" t="s">
        <v>11518</v>
      </c>
      <c r="P3418" s="11">
        <f ca="1">IFERROR(__xludf.DUMMYFUNCTION("COUNTA(SPLIT(Q3418,"" ""))"),173)</f>
        <v>173</v>
      </c>
      <c r="Q3418" s="11">
        <v>17</v>
      </c>
      <c r="R3418" s="11">
        <f ca="1">IFERROR(__xludf.DUMMYFUNCTION("COUNTA(SPLIT($Q3418,CHAR(10),FALSE))"),2)</f>
        <v>2</v>
      </c>
      <c r="S3418" s="2">
        <v>0.36666260899999997</v>
      </c>
      <c r="T3418" s="2">
        <v>0.50940917100000005</v>
      </c>
      <c r="U3418" s="2">
        <v>101.63</v>
      </c>
      <c r="V3418" s="2">
        <v>1.67</v>
      </c>
      <c r="W3418" s="2">
        <v>1.1100000000000001</v>
      </c>
      <c r="X3418" s="2">
        <v>0</v>
      </c>
      <c r="Y3418" s="2">
        <v>5.05</v>
      </c>
      <c r="Z3418" s="2">
        <v>0.10818999999999999</v>
      </c>
      <c r="AA3418" s="2">
        <v>0.11897000000000001</v>
      </c>
      <c r="AB3418" s="2">
        <v>27.79174338</v>
      </c>
    </row>
    <row r="3419" spans="1:28" x14ac:dyDescent="0.2">
      <c r="A3419" s="17">
        <v>5777</v>
      </c>
      <c r="B3419" s="5" t="s">
        <v>11506</v>
      </c>
      <c r="C3419" s="5" t="s">
        <v>11519</v>
      </c>
      <c r="D3419" s="5" t="s">
        <v>11198</v>
      </c>
      <c r="E3419" s="5" t="s">
        <v>11520</v>
      </c>
      <c r="F3419" s="10">
        <v>1873</v>
      </c>
      <c r="G3419" s="10" t="s">
        <v>16</v>
      </c>
      <c r="H3419" s="10"/>
      <c r="I3419" s="10">
        <v>500</v>
      </c>
      <c r="J3419" s="10" t="s">
        <v>877</v>
      </c>
      <c r="K3419" s="10"/>
      <c r="L3419" s="10" t="s">
        <v>18</v>
      </c>
      <c r="M3419" s="11">
        <v>1</v>
      </c>
      <c r="N3419" s="10">
        <v>1</v>
      </c>
      <c r="O3419" s="12" t="s">
        <v>11521</v>
      </c>
      <c r="P3419" s="11">
        <f ca="1">IFERROR(__xludf.DUMMYFUNCTION("COUNTA(SPLIT(Q3419,"" ""))"),150)</f>
        <v>150</v>
      </c>
      <c r="Q3419" s="11">
        <v>15</v>
      </c>
      <c r="R3419" s="11">
        <f ca="1">IFERROR(__xludf.DUMMYFUNCTION("COUNTA(SPLIT($Q3419,CHAR(10),FALSE))"),4)</f>
        <v>4</v>
      </c>
      <c r="S3419" s="2">
        <v>0.36104050999999998</v>
      </c>
      <c r="T3419" s="2">
        <v>0.49654958300000002</v>
      </c>
      <c r="U3419" s="2">
        <v>101.38</v>
      </c>
      <c r="V3419" s="2">
        <v>1.65</v>
      </c>
      <c r="W3419" s="2">
        <v>1.1499999999999999</v>
      </c>
      <c r="X3419" s="2">
        <v>5</v>
      </c>
      <c r="Y3419" s="2">
        <v>1.23</v>
      </c>
      <c r="Z3419" s="2">
        <v>2.894E-2</v>
      </c>
      <c r="AA3419" s="2">
        <v>5.8939999999999999E-2</v>
      </c>
      <c r="AB3419" s="2">
        <v>30.397950340000001</v>
      </c>
    </row>
    <row r="3420" spans="1:28" x14ac:dyDescent="0.2">
      <c r="A3420" s="17">
        <v>5778</v>
      </c>
      <c r="B3420" s="5" t="s">
        <v>11506</v>
      </c>
      <c r="C3420" s="5" t="s">
        <v>11522</v>
      </c>
      <c r="D3420" s="5" t="s">
        <v>11205</v>
      </c>
      <c r="E3420" s="5" t="s">
        <v>11523</v>
      </c>
      <c r="F3420" s="10">
        <v>1873</v>
      </c>
      <c r="G3420" s="10" t="s">
        <v>16</v>
      </c>
      <c r="H3420" s="10"/>
      <c r="I3420" s="10">
        <v>500</v>
      </c>
      <c r="J3420" s="10" t="s">
        <v>877</v>
      </c>
      <c r="K3420" s="10"/>
      <c r="L3420" s="10" t="s">
        <v>18</v>
      </c>
      <c r="M3420" s="11">
        <v>1</v>
      </c>
      <c r="N3420" s="10">
        <v>1</v>
      </c>
      <c r="O3420" s="12" t="s">
        <v>11524</v>
      </c>
      <c r="P3420" s="11">
        <f ca="1">IFERROR(__xludf.DUMMYFUNCTION("COUNTA(SPLIT(Q3420,"" ""))"),167)</f>
        <v>167</v>
      </c>
      <c r="Q3420" s="11">
        <v>12</v>
      </c>
      <c r="R3420" s="11">
        <f ca="1">IFERROR(__xludf.DUMMYFUNCTION("COUNTA(SPLIT($Q3420,CHAR(10),FALSE))"),4)</f>
        <v>4</v>
      </c>
      <c r="S3420" s="2">
        <v>0.83586652100000003</v>
      </c>
      <c r="T3420" s="2">
        <v>0.50831581199999998</v>
      </c>
      <c r="U3420" s="2">
        <v>96.91</v>
      </c>
      <c r="V3420" s="2">
        <v>3.26</v>
      </c>
      <c r="W3420" s="2">
        <v>3.34</v>
      </c>
      <c r="X3420" s="2">
        <v>0</v>
      </c>
      <c r="Y3420" s="2">
        <v>1.26</v>
      </c>
      <c r="Z3420" s="2">
        <v>2.1739999999999999E-2</v>
      </c>
      <c r="AA3420" s="2">
        <v>4.4970000000000003E-2</v>
      </c>
      <c r="AB3420" s="2">
        <v>25.515545469999999</v>
      </c>
    </row>
    <row r="3421" spans="1:28" x14ac:dyDescent="0.2">
      <c r="A3421" s="17">
        <v>5779</v>
      </c>
      <c r="B3421" s="5" t="s">
        <v>11506</v>
      </c>
      <c r="C3421" s="5" t="s">
        <v>11525</v>
      </c>
      <c r="D3421" s="5" t="s">
        <v>11231</v>
      </c>
      <c r="E3421" s="5" t="s">
        <v>11526</v>
      </c>
      <c r="F3421" s="10">
        <v>1873</v>
      </c>
      <c r="G3421" s="10" t="s">
        <v>16</v>
      </c>
      <c r="H3421" s="10"/>
      <c r="I3421" s="10">
        <v>500</v>
      </c>
      <c r="J3421" s="10" t="s">
        <v>877</v>
      </c>
      <c r="K3421" s="10"/>
      <c r="L3421" s="10" t="s">
        <v>18</v>
      </c>
      <c r="M3421" s="11">
        <v>1</v>
      </c>
      <c r="N3421" s="10">
        <v>1</v>
      </c>
      <c r="O3421" s="12" t="s">
        <v>11527</v>
      </c>
      <c r="P3421" s="11">
        <f ca="1">IFERROR(__xludf.DUMMYFUNCTION("COUNTA(SPLIT(Q3421,"" ""))"),175)</f>
        <v>175</v>
      </c>
      <c r="Q3421" s="11">
        <v>15</v>
      </c>
      <c r="R3421" s="11">
        <f ca="1">IFERROR(__xludf.DUMMYFUNCTION("COUNTA(SPLIT($Q3421,CHAR(10),FALSE))"),5)</f>
        <v>5</v>
      </c>
      <c r="S3421" s="2">
        <v>-0.201684221</v>
      </c>
      <c r="T3421" s="2">
        <v>0.46565752900000001</v>
      </c>
      <c r="U3421" s="2">
        <v>101.11</v>
      </c>
      <c r="V3421" s="2">
        <v>2.15</v>
      </c>
      <c r="W3421" s="2">
        <v>1.1399999999999999</v>
      </c>
      <c r="X3421" s="2">
        <v>5</v>
      </c>
      <c r="Y3421" s="2">
        <v>5.1100000000000003</v>
      </c>
      <c r="Z3421" s="2">
        <v>0.10629</v>
      </c>
      <c r="AA3421" s="2">
        <v>0.11433</v>
      </c>
      <c r="AB3421" s="2">
        <v>20.551858429999999</v>
      </c>
    </row>
    <row r="3422" spans="1:28" x14ac:dyDescent="0.2">
      <c r="A3422" s="17">
        <v>5780</v>
      </c>
      <c r="B3422" s="5" t="s">
        <v>11506</v>
      </c>
      <c r="C3422" s="5" t="s">
        <v>11528</v>
      </c>
      <c r="D3422" s="5" t="s">
        <v>11235</v>
      </c>
      <c r="E3422" s="5" t="s">
        <v>11529</v>
      </c>
      <c r="F3422" s="10">
        <v>1873</v>
      </c>
      <c r="G3422" s="10" t="s">
        <v>16</v>
      </c>
      <c r="H3422" s="10"/>
      <c r="I3422" s="10">
        <v>500</v>
      </c>
      <c r="J3422" s="10" t="s">
        <v>877</v>
      </c>
      <c r="K3422" s="10"/>
      <c r="L3422" s="10" t="s">
        <v>18</v>
      </c>
      <c r="M3422" s="11">
        <v>1</v>
      </c>
      <c r="N3422" s="10">
        <v>1</v>
      </c>
      <c r="O3422" s="12" t="s">
        <v>11530</v>
      </c>
      <c r="P3422" s="11">
        <f ca="1">IFERROR(__xludf.DUMMYFUNCTION("COUNTA(SPLIT(Q3422,"" ""))"),183)</f>
        <v>183</v>
      </c>
      <c r="Q3422" s="11">
        <v>14</v>
      </c>
      <c r="R3422" s="11">
        <f ca="1">IFERROR(__xludf.DUMMYFUNCTION("COUNTA(SPLIT($Q3422,CHAR(10),FALSE))"),5)</f>
        <v>5</v>
      </c>
      <c r="S3422" s="2">
        <v>4.8162908999999997E-2</v>
      </c>
      <c r="T3422" s="2">
        <v>0.48879493499999999</v>
      </c>
      <c r="U3422" s="2">
        <v>96.45</v>
      </c>
      <c r="V3422" s="2">
        <v>3.16</v>
      </c>
      <c r="W3422" s="2">
        <v>2.5299999999999998</v>
      </c>
      <c r="X3422" s="2">
        <v>5</v>
      </c>
      <c r="Y3422" s="2">
        <v>1.0900000000000001</v>
      </c>
      <c r="Z3422" s="2">
        <v>6.3229999999999995E-2</v>
      </c>
      <c r="AA3422" s="2">
        <v>7.1120000000000003E-2</v>
      </c>
      <c r="AB3422" s="2">
        <v>24.62123502</v>
      </c>
    </row>
    <row r="3423" spans="1:28" x14ac:dyDescent="0.2">
      <c r="A3423" s="17">
        <v>5781</v>
      </c>
      <c r="B3423" s="5" t="s">
        <v>11506</v>
      </c>
      <c r="C3423" s="5" t="s">
        <v>11531</v>
      </c>
      <c r="D3423" s="5" t="s">
        <v>11209</v>
      </c>
      <c r="E3423" s="5" t="s">
        <v>11532</v>
      </c>
      <c r="F3423" s="10">
        <v>1873</v>
      </c>
      <c r="G3423" s="10" t="s">
        <v>16</v>
      </c>
      <c r="H3423" s="10"/>
      <c r="I3423" s="10">
        <v>700</v>
      </c>
      <c r="J3423" s="10" t="s">
        <v>877</v>
      </c>
      <c r="K3423" s="10"/>
      <c r="L3423" s="10" t="s">
        <v>18</v>
      </c>
      <c r="M3423" s="11">
        <v>1</v>
      </c>
      <c r="N3423" s="10">
        <v>1</v>
      </c>
      <c r="O3423" s="12" t="s">
        <v>11533</v>
      </c>
      <c r="P3423" s="11">
        <f ca="1">IFERROR(__xludf.DUMMYFUNCTION("COUNTA(SPLIT(Q3423,"" ""))"),178)</f>
        <v>178</v>
      </c>
      <c r="Q3423" s="11">
        <v>11</v>
      </c>
      <c r="R3423" s="11">
        <f ca="1">IFERROR(__xludf.DUMMYFUNCTION("COUNTA(SPLIT($Q3423,CHAR(10),FALSE))"),6)</f>
        <v>6</v>
      </c>
      <c r="S3423" s="2">
        <v>0.107541264</v>
      </c>
      <c r="T3423" s="2">
        <v>0.493748358</v>
      </c>
      <c r="U3423" s="2">
        <v>93.54</v>
      </c>
      <c r="V3423" s="2">
        <v>4.53</v>
      </c>
      <c r="W3423" s="2">
        <v>4.6500000000000004</v>
      </c>
      <c r="X3423" s="2">
        <v>0</v>
      </c>
      <c r="Y3423" s="2">
        <v>1.36</v>
      </c>
      <c r="Z3423" s="2">
        <v>1.306E-2</v>
      </c>
      <c r="AA3423" s="2">
        <v>3.3239999999999999E-2</v>
      </c>
      <c r="AB3423" s="2">
        <v>20.123398680000001</v>
      </c>
    </row>
    <row r="3424" spans="1:28" x14ac:dyDescent="0.2">
      <c r="A3424" s="17">
        <v>5782</v>
      </c>
      <c r="B3424" s="5" t="s">
        <v>11506</v>
      </c>
      <c r="C3424" s="5" t="s">
        <v>11534</v>
      </c>
      <c r="D3424" s="5" t="s">
        <v>11213</v>
      </c>
      <c r="E3424" s="5" t="s">
        <v>11535</v>
      </c>
      <c r="F3424" s="10">
        <v>1873</v>
      </c>
      <c r="G3424" s="10" t="s">
        <v>16</v>
      </c>
      <c r="H3424" s="10"/>
      <c r="I3424" s="10">
        <v>700</v>
      </c>
      <c r="J3424" s="10" t="s">
        <v>877</v>
      </c>
      <c r="K3424" s="10"/>
      <c r="L3424" s="10" t="s">
        <v>18</v>
      </c>
      <c r="M3424" s="11">
        <v>1</v>
      </c>
      <c r="N3424" s="10">
        <v>1</v>
      </c>
      <c r="O3424" s="12" t="s">
        <v>11536</v>
      </c>
      <c r="P3424" s="11">
        <f ca="1">IFERROR(__xludf.DUMMYFUNCTION("COUNTA(SPLIT(Q3424,"" ""))"),172)</f>
        <v>172</v>
      </c>
      <c r="Q3424" s="11">
        <v>12</v>
      </c>
      <c r="R3424" s="11">
        <f ca="1">IFERROR(__xludf.DUMMYFUNCTION("COUNTA(SPLIT($Q3424,CHAR(10),FALSE))"),4)</f>
        <v>4</v>
      </c>
      <c r="S3424" s="2">
        <v>0.14457363100000001</v>
      </c>
      <c r="T3424" s="2">
        <v>0.48183546900000002</v>
      </c>
      <c r="U3424" s="2">
        <v>90.04</v>
      </c>
      <c r="V3424" s="2">
        <v>4.34</v>
      </c>
      <c r="W3424" s="2">
        <v>4.1399999999999997</v>
      </c>
      <c r="X3424" s="2">
        <v>5</v>
      </c>
      <c r="Y3424" s="2">
        <v>5.17</v>
      </c>
      <c r="Z3424" s="2">
        <v>-3.2599999999999997E-2</v>
      </c>
      <c r="AA3424" s="2">
        <v>-2.1989999999999999E-2</v>
      </c>
      <c r="AB3424" s="2">
        <v>24.18449304</v>
      </c>
    </row>
    <row r="3425" spans="1:28" x14ac:dyDescent="0.2">
      <c r="A3425" s="17">
        <v>5783</v>
      </c>
      <c r="B3425" s="5" t="s">
        <v>9875</v>
      </c>
      <c r="C3425" s="5" t="s">
        <v>11537</v>
      </c>
      <c r="D3425" s="5"/>
      <c r="E3425" s="5" t="s">
        <v>11538</v>
      </c>
      <c r="F3425" s="10">
        <v>1872</v>
      </c>
      <c r="G3425" s="10" t="s">
        <v>68</v>
      </c>
      <c r="H3425" s="10"/>
      <c r="I3425" s="10">
        <v>1300</v>
      </c>
      <c r="J3425" s="10" t="s">
        <v>17</v>
      </c>
      <c r="K3425" s="10"/>
      <c r="L3425" s="10" t="s">
        <v>22</v>
      </c>
      <c r="M3425" s="11">
        <v>2</v>
      </c>
      <c r="N3425" s="10">
        <v>1.5</v>
      </c>
      <c r="O3425" s="12" t="s">
        <v>11539</v>
      </c>
      <c r="P3425" s="11">
        <f ca="1">IFERROR(__xludf.DUMMYFUNCTION("COUNTA(SPLIT(Q3425,"" ""))"),160)</f>
        <v>160</v>
      </c>
      <c r="Q3425" s="11">
        <v>4</v>
      </c>
      <c r="R3425" s="11">
        <f ca="1">IFERROR(__xludf.DUMMYFUNCTION("COUNTA(SPLIT($Q3425,CHAR(10),FALSE))"),1)</f>
        <v>1</v>
      </c>
      <c r="S3425" s="2">
        <v>-1.865126616</v>
      </c>
      <c r="T3425" s="2">
        <v>0.482332125</v>
      </c>
      <c r="U3425" s="2">
        <v>43.57</v>
      </c>
      <c r="V3425" s="2">
        <v>17.12</v>
      </c>
      <c r="W3425" s="2">
        <v>19.149999999999999</v>
      </c>
      <c r="X3425" s="2">
        <v>15</v>
      </c>
      <c r="Y3425" s="2">
        <v>8.48</v>
      </c>
      <c r="Z3425" s="2">
        <v>0.13816999999999999</v>
      </c>
      <c r="AA3425" s="2">
        <v>0.16147</v>
      </c>
      <c r="AB3425" s="2">
        <v>5.5042420539999997</v>
      </c>
    </row>
    <row r="3426" spans="1:28" x14ac:dyDescent="0.2">
      <c r="A3426" s="17">
        <v>5784</v>
      </c>
      <c r="B3426" s="5" t="s">
        <v>9875</v>
      </c>
      <c r="C3426" s="5" t="s">
        <v>11540</v>
      </c>
      <c r="D3426" s="5"/>
      <c r="E3426" s="5" t="s">
        <v>11541</v>
      </c>
      <c r="F3426" s="10">
        <v>1872</v>
      </c>
      <c r="G3426" s="10" t="s">
        <v>68</v>
      </c>
      <c r="H3426" s="10"/>
      <c r="I3426" s="10">
        <v>1500</v>
      </c>
      <c r="J3426" s="10" t="s">
        <v>17</v>
      </c>
      <c r="K3426" s="10"/>
      <c r="L3426" s="10" t="s">
        <v>18</v>
      </c>
      <c r="M3426" s="11">
        <v>1</v>
      </c>
      <c r="N3426" s="10">
        <v>1</v>
      </c>
      <c r="O3426" s="12" t="s">
        <v>11542</v>
      </c>
      <c r="P3426" s="11">
        <f ca="1">IFERROR(__xludf.DUMMYFUNCTION("COUNTA(SPLIT(Q3426,"" ""))"),180)</f>
        <v>180</v>
      </c>
      <c r="Q3426" s="11">
        <v>6</v>
      </c>
      <c r="R3426" s="11">
        <f ca="1">IFERROR(__xludf.DUMMYFUNCTION("COUNTA(SPLIT($Q3426,CHAR(10),FALSE))"),1)</f>
        <v>1</v>
      </c>
      <c r="S3426" s="2">
        <v>-3.0081310330000002</v>
      </c>
      <c r="T3426" s="2">
        <v>0.64690687599999996</v>
      </c>
      <c r="U3426" s="2">
        <v>45.26</v>
      </c>
      <c r="V3426" s="2">
        <v>14.4</v>
      </c>
      <c r="W3426" s="2">
        <v>15.35</v>
      </c>
      <c r="X3426" s="2">
        <v>15</v>
      </c>
      <c r="Y3426" s="2">
        <v>8.2799999999999994</v>
      </c>
      <c r="Z3426" s="2">
        <v>0.23447000000000001</v>
      </c>
      <c r="AA3426" s="2">
        <v>0.23141</v>
      </c>
      <c r="AB3426" s="2">
        <v>13.07402772</v>
      </c>
    </row>
    <row r="3427" spans="1:28" x14ac:dyDescent="0.2">
      <c r="A3427" s="17">
        <v>5786</v>
      </c>
      <c r="B3427" s="5" t="s">
        <v>11543</v>
      </c>
      <c r="C3427" s="5" t="s">
        <v>11544</v>
      </c>
      <c r="D3427" s="5"/>
      <c r="E3427" s="5" t="s">
        <v>11545</v>
      </c>
      <c r="F3427" s="10">
        <v>1872</v>
      </c>
      <c r="G3427" s="10" t="s">
        <v>16</v>
      </c>
      <c r="H3427" s="10"/>
      <c r="I3427" s="10">
        <v>1300</v>
      </c>
      <c r="J3427" s="10" t="s">
        <v>17</v>
      </c>
      <c r="K3427" s="10"/>
      <c r="L3427" s="10" t="s">
        <v>22</v>
      </c>
      <c r="M3427" s="11">
        <v>2</v>
      </c>
      <c r="N3427" s="10">
        <v>1.5</v>
      </c>
      <c r="O3427" s="12" t="s">
        <v>11546</v>
      </c>
      <c r="P3427" s="11">
        <f ca="1">IFERROR(__xludf.DUMMYFUNCTION("COUNTA(SPLIT(Q3427,"" ""))"),153)</f>
        <v>153</v>
      </c>
      <c r="Q3427" s="11">
        <v>7</v>
      </c>
      <c r="R3427" s="11">
        <f ca="1">IFERROR(__xludf.DUMMYFUNCTION("COUNTA(SPLIT($Q3427,CHAR(10),FALSE))"),3)</f>
        <v>3</v>
      </c>
      <c r="S3427" s="2">
        <v>-0.45504457199999998</v>
      </c>
      <c r="T3427" s="2">
        <v>0.45494897699999998</v>
      </c>
      <c r="U3427" s="2">
        <v>76.75</v>
      </c>
      <c r="V3427" s="2">
        <v>6.33</v>
      </c>
      <c r="W3427" s="2">
        <v>5.66</v>
      </c>
      <c r="X3427" s="2">
        <v>9</v>
      </c>
      <c r="Y3427" s="2">
        <v>6.05</v>
      </c>
      <c r="Z3427" s="2">
        <v>8.5330000000000003E-2</v>
      </c>
      <c r="AA3427" s="2">
        <v>4.666E-2</v>
      </c>
      <c r="AB3427" s="2">
        <v>25.22027864</v>
      </c>
    </row>
    <row r="3428" spans="1:28" x14ac:dyDescent="0.2">
      <c r="A3428" s="17">
        <v>5787</v>
      </c>
      <c r="B3428" s="5" t="s">
        <v>11547</v>
      </c>
      <c r="C3428" s="5" t="s">
        <v>11548</v>
      </c>
      <c r="D3428" s="5"/>
      <c r="E3428" s="5" t="s">
        <v>11549</v>
      </c>
      <c r="F3428" s="10">
        <v>1872</v>
      </c>
      <c r="G3428" s="10" t="s">
        <v>16</v>
      </c>
      <c r="H3428" s="10"/>
      <c r="I3428" s="10">
        <v>1300</v>
      </c>
      <c r="J3428" s="10" t="s">
        <v>17</v>
      </c>
      <c r="K3428" s="10"/>
      <c r="L3428" s="10" t="s">
        <v>22</v>
      </c>
      <c r="M3428" s="11">
        <v>2</v>
      </c>
      <c r="N3428" s="10">
        <v>1.5</v>
      </c>
      <c r="O3428" s="12" t="s">
        <v>11550</v>
      </c>
      <c r="P3428" s="11">
        <f ca="1">IFERROR(__xludf.DUMMYFUNCTION("COUNTA(SPLIT(Q3428,"" ""))"),164)</f>
        <v>164</v>
      </c>
      <c r="Q3428" s="11">
        <v>5</v>
      </c>
      <c r="R3428" s="11">
        <f ca="1">IFERROR(__xludf.DUMMYFUNCTION("COUNTA(SPLIT($Q3428,CHAR(10),FALSE))"),1)</f>
        <v>1</v>
      </c>
      <c r="S3428" s="2">
        <v>-2.101678771</v>
      </c>
      <c r="T3428" s="2">
        <v>0.49013451899999999</v>
      </c>
      <c r="U3428" s="2">
        <v>51.35</v>
      </c>
      <c r="V3428" s="2">
        <v>14.39</v>
      </c>
      <c r="W3428" s="2">
        <v>16.54</v>
      </c>
      <c r="X3428" s="2">
        <v>14</v>
      </c>
      <c r="Y3428" s="2">
        <v>8.7899999999999991</v>
      </c>
      <c r="Z3428" s="2">
        <v>0.18793000000000001</v>
      </c>
      <c r="AA3428" s="2">
        <v>0.20013</v>
      </c>
      <c r="AB3428" s="2">
        <v>9.0452295740000004</v>
      </c>
    </row>
    <row r="3429" spans="1:28" x14ac:dyDescent="0.2">
      <c r="A3429" s="17">
        <v>5788</v>
      </c>
      <c r="B3429" s="5" t="s">
        <v>11551</v>
      </c>
      <c r="C3429" s="5" t="s">
        <v>11552</v>
      </c>
      <c r="D3429" s="5" t="s">
        <v>8232</v>
      </c>
      <c r="E3429" s="5" t="s">
        <v>8233</v>
      </c>
      <c r="F3429" s="10">
        <v>1872</v>
      </c>
      <c r="G3429" s="10" t="s">
        <v>16</v>
      </c>
      <c r="H3429" s="10"/>
      <c r="I3429" s="10">
        <v>700</v>
      </c>
      <c r="J3429" s="10" t="s">
        <v>17</v>
      </c>
      <c r="K3429" s="10"/>
      <c r="L3429" s="10" t="s">
        <v>18</v>
      </c>
      <c r="M3429" s="11">
        <v>1</v>
      </c>
      <c r="N3429" s="10">
        <v>1</v>
      </c>
      <c r="O3429" s="12" t="s">
        <v>11553</v>
      </c>
      <c r="P3429" s="11">
        <f ca="1">IFERROR(__xludf.DUMMYFUNCTION("COUNTA(SPLIT(Q3429,"" ""))"),153)</f>
        <v>153</v>
      </c>
      <c r="Q3429" s="11">
        <v>9</v>
      </c>
      <c r="R3429" s="11">
        <f ca="1">IFERROR(__xludf.DUMMYFUNCTION("COUNTA(SPLIT($Q3429,CHAR(10),FALSE))"),6)</f>
        <v>6</v>
      </c>
      <c r="S3429" s="2">
        <v>-0.75587009299999997</v>
      </c>
      <c r="T3429" s="2">
        <v>0.45851488200000001</v>
      </c>
      <c r="U3429" s="2">
        <v>90.94</v>
      </c>
      <c r="V3429" s="2">
        <v>5.0199999999999996</v>
      </c>
      <c r="W3429" s="2">
        <v>4.4000000000000004</v>
      </c>
      <c r="X3429" s="2">
        <v>7</v>
      </c>
      <c r="Y3429" s="2">
        <v>5.99</v>
      </c>
      <c r="Z3429" s="2">
        <v>-5.0889999999999998E-2</v>
      </c>
      <c r="AA3429" s="2">
        <v>-2.9590000000000002E-2</v>
      </c>
      <c r="AB3429" s="2">
        <v>24.190870539999999</v>
      </c>
    </row>
    <row r="3430" spans="1:28" x14ac:dyDescent="0.2">
      <c r="A3430" s="17">
        <v>5789</v>
      </c>
      <c r="B3430" s="5" t="s">
        <v>11554</v>
      </c>
      <c r="C3430" s="5" t="s">
        <v>11555</v>
      </c>
      <c r="D3430" s="5" t="s">
        <v>7772</v>
      </c>
      <c r="E3430" s="5" t="s">
        <v>7773</v>
      </c>
      <c r="F3430" s="10">
        <v>1872</v>
      </c>
      <c r="G3430" s="10" t="s">
        <v>16</v>
      </c>
      <c r="H3430" s="10"/>
      <c r="I3430" s="10">
        <v>1100</v>
      </c>
      <c r="J3430" s="10" t="s">
        <v>17</v>
      </c>
      <c r="K3430" s="10"/>
      <c r="L3430" s="10" t="s">
        <v>18</v>
      </c>
      <c r="M3430" s="11">
        <v>1</v>
      </c>
      <c r="N3430" s="10">
        <v>1</v>
      </c>
      <c r="O3430" s="12" t="s">
        <v>11556</v>
      </c>
      <c r="P3430" s="11">
        <f ca="1">IFERROR(__xludf.DUMMYFUNCTION("COUNTA(SPLIT(Q3430,"" ""))"),197)</f>
        <v>197</v>
      </c>
      <c r="Q3430" s="11">
        <v>6</v>
      </c>
      <c r="R3430" s="11">
        <f ca="1">IFERROR(__xludf.DUMMYFUNCTION("COUNTA(SPLIT($Q3430,CHAR(10),FALSE))"),3)</f>
        <v>3</v>
      </c>
      <c r="S3430" s="2">
        <v>-0.45194268999999998</v>
      </c>
      <c r="T3430" s="2">
        <v>0.462316597</v>
      </c>
      <c r="U3430" s="2">
        <v>56.25</v>
      </c>
      <c r="V3430" s="2">
        <v>13.69</v>
      </c>
      <c r="W3430" s="2">
        <v>15.67</v>
      </c>
      <c r="X3430" s="2">
        <v>10</v>
      </c>
      <c r="Y3430" s="2">
        <v>6.79</v>
      </c>
      <c r="Z3430" s="2">
        <v>6.9099999999999995E-2</v>
      </c>
      <c r="AA3430" s="2">
        <v>5.9139999999999998E-2</v>
      </c>
      <c r="AB3430" s="2">
        <v>8.5687813720000001</v>
      </c>
    </row>
    <row r="3431" spans="1:28" x14ac:dyDescent="0.2">
      <c r="A3431" s="17">
        <v>5790</v>
      </c>
      <c r="B3431" s="5" t="s">
        <v>11554</v>
      </c>
      <c r="C3431" s="5" t="s">
        <v>11557</v>
      </c>
      <c r="D3431" s="5" t="s">
        <v>7772</v>
      </c>
      <c r="E3431" s="5" t="s">
        <v>7773</v>
      </c>
      <c r="F3431" s="10">
        <v>1872</v>
      </c>
      <c r="G3431" s="10" t="s">
        <v>16</v>
      </c>
      <c r="H3431" s="10"/>
      <c r="I3431" s="10">
        <v>500</v>
      </c>
      <c r="J3431" s="10" t="s">
        <v>17</v>
      </c>
      <c r="K3431" s="10"/>
      <c r="L3431" s="10" t="s">
        <v>18</v>
      </c>
      <c r="M3431" s="11">
        <v>1</v>
      </c>
      <c r="N3431" s="10">
        <v>1</v>
      </c>
      <c r="O3431" s="12" t="s">
        <v>11558</v>
      </c>
      <c r="P3431" s="11">
        <f ca="1">IFERROR(__xludf.DUMMYFUNCTION("COUNTA(SPLIT(Q3431,"" ""))"),186)</f>
        <v>186</v>
      </c>
      <c r="Q3431" s="11">
        <v>15</v>
      </c>
      <c r="R3431" s="11">
        <f ca="1">IFERROR(__xludf.DUMMYFUNCTION("COUNTA(SPLIT($Q3431,CHAR(10),FALSE))"),8)</f>
        <v>8</v>
      </c>
      <c r="S3431" s="2">
        <v>-0.29683906500000001</v>
      </c>
      <c r="T3431" s="2">
        <v>0.47474040899999997</v>
      </c>
      <c r="U3431" s="2">
        <v>94.71</v>
      </c>
      <c r="V3431" s="2">
        <v>3.25</v>
      </c>
      <c r="W3431" s="2">
        <v>3.35</v>
      </c>
      <c r="X3431" s="2">
        <v>6</v>
      </c>
      <c r="Y3431" s="2">
        <v>5.26</v>
      </c>
      <c r="Z3431" s="2">
        <v>2.5010000000000001E-2</v>
      </c>
      <c r="AA3431" s="2">
        <v>1.532E-2</v>
      </c>
      <c r="AB3431" s="2">
        <v>22.899457519999999</v>
      </c>
    </row>
    <row r="3432" spans="1:28" x14ac:dyDescent="0.2">
      <c r="A3432" s="17">
        <v>5792</v>
      </c>
      <c r="B3432" s="5" t="s">
        <v>10704</v>
      </c>
      <c r="C3432" s="5" t="s">
        <v>11559</v>
      </c>
      <c r="D3432" s="5" t="s">
        <v>7714</v>
      </c>
      <c r="E3432" s="5" t="s">
        <v>11560</v>
      </c>
      <c r="F3432" s="10">
        <v>1871</v>
      </c>
      <c r="G3432" s="10" t="s">
        <v>16</v>
      </c>
      <c r="H3432" s="10"/>
      <c r="I3432" s="10">
        <v>700</v>
      </c>
      <c r="J3432" s="10" t="s">
        <v>17</v>
      </c>
      <c r="K3432" s="10"/>
      <c r="L3432" s="10" t="s">
        <v>18</v>
      </c>
      <c r="M3432" s="11">
        <v>1</v>
      </c>
      <c r="N3432" s="10">
        <v>1</v>
      </c>
      <c r="O3432" s="12" t="s">
        <v>11561</v>
      </c>
      <c r="P3432" s="11">
        <f ca="1">IFERROR(__xludf.DUMMYFUNCTION("COUNTA(SPLIT(Q3432,"" ""))"),154)</f>
        <v>154</v>
      </c>
      <c r="Q3432" s="11">
        <v>6</v>
      </c>
      <c r="R3432" s="11">
        <f ca="1">IFERROR(__xludf.DUMMYFUNCTION("COUNTA(SPLIT($Q3432,CHAR(10),FALSE))"),1)</f>
        <v>1</v>
      </c>
      <c r="S3432" s="2">
        <v>-1.0392012939999999</v>
      </c>
      <c r="T3432" s="2">
        <v>0.45303561199999998</v>
      </c>
      <c r="U3432" s="2">
        <v>58.28</v>
      </c>
      <c r="V3432" s="2">
        <v>11.51</v>
      </c>
      <c r="W3432" s="2">
        <v>11.74</v>
      </c>
      <c r="X3432" s="2">
        <v>11</v>
      </c>
      <c r="Y3432" s="2">
        <v>7.37</v>
      </c>
      <c r="Z3432" s="2">
        <v>0.20047000000000001</v>
      </c>
      <c r="AA3432" s="2">
        <v>0.22198999999999999</v>
      </c>
      <c r="AB3432" s="2">
        <v>7.7314805590000004</v>
      </c>
    </row>
    <row r="3433" spans="1:28" x14ac:dyDescent="0.2">
      <c r="A3433" s="17">
        <v>5793</v>
      </c>
      <c r="B3433" s="5" t="s">
        <v>10287</v>
      </c>
      <c r="C3433" s="5" t="s">
        <v>11562</v>
      </c>
      <c r="D3433" s="5"/>
      <c r="E3433" s="5" t="s">
        <v>11563</v>
      </c>
      <c r="F3433" s="10">
        <v>1871</v>
      </c>
      <c r="G3433" s="10" t="s">
        <v>16</v>
      </c>
      <c r="H3433" s="10"/>
      <c r="I3433" s="10">
        <v>900</v>
      </c>
      <c r="J3433" s="10" t="s">
        <v>17</v>
      </c>
      <c r="K3433" s="10"/>
      <c r="L3433" s="10" t="s">
        <v>22</v>
      </c>
      <c r="M3433" s="11">
        <v>2</v>
      </c>
      <c r="N3433" s="10">
        <v>1.5</v>
      </c>
      <c r="O3433" s="12" t="s">
        <v>11564</v>
      </c>
      <c r="P3433" s="11">
        <f ca="1">IFERROR(__xludf.DUMMYFUNCTION("COUNTA(SPLIT(Q3433,"" ""))"),194)</f>
        <v>194</v>
      </c>
      <c r="Q3433" s="11">
        <v>11</v>
      </c>
      <c r="R3433" s="11">
        <f ca="1">IFERROR(__xludf.DUMMYFUNCTION("COUNTA(SPLIT($Q3433,CHAR(10),FALSE))"),2)</f>
        <v>2</v>
      </c>
      <c r="S3433" s="2">
        <v>-1.9176847210000001</v>
      </c>
      <c r="T3433" s="2">
        <v>0.50203107599999997</v>
      </c>
      <c r="U3433" s="2">
        <v>69.83</v>
      </c>
      <c r="V3433" s="2">
        <v>7.58</v>
      </c>
      <c r="W3433" s="2">
        <v>7.4</v>
      </c>
      <c r="X3433" s="2">
        <v>10</v>
      </c>
      <c r="Y3433" s="2">
        <v>6.94</v>
      </c>
      <c r="Z3433" s="2">
        <v>0.11343</v>
      </c>
      <c r="AA3433" s="2">
        <v>0.10735</v>
      </c>
      <c r="AB3433" s="2">
        <v>19.715603560000002</v>
      </c>
    </row>
    <row r="3434" spans="1:28" x14ac:dyDescent="0.2">
      <c r="A3434" s="17">
        <v>5794</v>
      </c>
      <c r="B3434" s="5" t="s">
        <v>11565</v>
      </c>
      <c r="C3434" s="5" t="s">
        <v>11566</v>
      </c>
      <c r="D3434" s="5"/>
      <c r="E3434" s="5" t="s">
        <v>11567</v>
      </c>
      <c r="F3434" s="10">
        <v>1871</v>
      </c>
      <c r="G3434" s="10" t="s">
        <v>16</v>
      </c>
      <c r="H3434" s="10"/>
      <c r="I3434" s="10">
        <v>900</v>
      </c>
      <c r="J3434" s="10" t="s">
        <v>17</v>
      </c>
      <c r="K3434" s="10"/>
      <c r="L3434" s="10" t="s">
        <v>18</v>
      </c>
      <c r="M3434" s="11">
        <v>1</v>
      </c>
      <c r="N3434" s="10">
        <v>1</v>
      </c>
      <c r="O3434" s="12" t="s">
        <v>11568</v>
      </c>
      <c r="P3434" s="11">
        <f ca="1">IFERROR(__xludf.DUMMYFUNCTION("COUNTA(SPLIT(Q3434,"" ""))"),162)</f>
        <v>162</v>
      </c>
      <c r="Q3434" s="11">
        <v>12</v>
      </c>
      <c r="R3434" s="11">
        <f ca="1">IFERROR(__xludf.DUMMYFUNCTION("COUNTA(SPLIT($Q3434,CHAR(10),FALSE))"),3)</f>
        <v>3</v>
      </c>
      <c r="S3434" s="2">
        <v>-1.0602716759999999</v>
      </c>
      <c r="T3434" s="2">
        <v>0.47456457800000001</v>
      </c>
      <c r="U3434" s="2">
        <v>76.760000000000005</v>
      </c>
      <c r="V3434" s="2">
        <v>6.28</v>
      </c>
      <c r="W3434" s="2">
        <v>6.43</v>
      </c>
      <c r="X3434" s="2">
        <v>9</v>
      </c>
      <c r="Y3434" s="2">
        <v>7.25</v>
      </c>
      <c r="Z3434" s="2">
        <v>0.13980000000000001</v>
      </c>
      <c r="AA3434" s="2">
        <v>0.15423999999999999</v>
      </c>
      <c r="AB3434" s="2">
        <v>17.09031877</v>
      </c>
    </row>
    <row r="3435" spans="1:28" x14ac:dyDescent="0.2">
      <c r="A3435" s="17">
        <v>5795</v>
      </c>
      <c r="B3435" s="5" t="s">
        <v>1121</v>
      </c>
      <c r="C3435" s="5" t="s">
        <v>11569</v>
      </c>
      <c r="D3435" s="5" t="s">
        <v>8836</v>
      </c>
      <c r="E3435" s="5" t="s">
        <v>11570</v>
      </c>
      <c r="F3435" s="10">
        <v>1871</v>
      </c>
      <c r="G3435" s="10" t="s">
        <v>68</v>
      </c>
      <c r="H3435" s="10"/>
      <c r="I3435" s="10">
        <v>1300</v>
      </c>
      <c r="J3435" s="10" t="s">
        <v>17</v>
      </c>
      <c r="K3435" s="10"/>
      <c r="L3435" s="10" t="s">
        <v>18</v>
      </c>
      <c r="M3435" s="11">
        <v>1</v>
      </c>
      <c r="N3435" s="10">
        <v>1</v>
      </c>
      <c r="O3435" s="12" t="s">
        <v>11571</v>
      </c>
      <c r="P3435" s="11">
        <f ca="1">IFERROR(__xludf.DUMMYFUNCTION("COUNTA(SPLIT(Q3435,"" ""))"),183)</f>
        <v>183</v>
      </c>
      <c r="Q3435" s="11">
        <v>7</v>
      </c>
      <c r="R3435" s="11">
        <f ca="1">IFERROR(__xludf.DUMMYFUNCTION("COUNTA(SPLIT($Q3435,CHAR(10),FALSE))"),1)</f>
        <v>1</v>
      </c>
      <c r="S3435" s="2">
        <v>-1.710588021</v>
      </c>
      <c r="T3435" s="2">
        <v>0.49840780499999998</v>
      </c>
      <c r="U3435" s="2">
        <v>65.23</v>
      </c>
      <c r="V3435" s="2">
        <v>11.94</v>
      </c>
      <c r="W3435" s="2">
        <v>15.05</v>
      </c>
      <c r="X3435" s="2">
        <v>9</v>
      </c>
      <c r="Y3435" s="2">
        <v>7.88</v>
      </c>
      <c r="Z3435" s="2">
        <v>0.20136000000000001</v>
      </c>
      <c r="AA3435" s="2">
        <v>0.20860999999999999</v>
      </c>
      <c r="AB3435" s="2">
        <v>8.5380282669999996</v>
      </c>
    </row>
    <row r="3436" spans="1:28" x14ac:dyDescent="0.2">
      <c r="A3436" s="17">
        <v>5796</v>
      </c>
      <c r="B3436" s="5" t="s">
        <v>11572</v>
      </c>
      <c r="C3436" s="5" t="s">
        <v>11573</v>
      </c>
      <c r="D3436" s="5"/>
      <c r="E3436" s="5" t="s">
        <v>11574</v>
      </c>
      <c r="F3436" s="10">
        <v>1871</v>
      </c>
      <c r="G3436" s="10" t="s">
        <v>16</v>
      </c>
      <c r="H3436" s="10"/>
      <c r="I3436" s="10">
        <v>1100</v>
      </c>
      <c r="J3436" s="10" t="s">
        <v>17</v>
      </c>
      <c r="K3436" s="10"/>
      <c r="L3436" s="10" t="s">
        <v>18</v>
      </c>
      <c r="M3436" s="11">
        <v>1</v>
      </c>
      <c r="N3436" s="10">
        <v>1</v>
      </c>
      <c r="O3436" s="12" t="s">
        <v>11575</v>
      </c>
      <c r="P3436" s="11">
        <f ca="1">IFERROR(__xludf.DUMMYFUNCTION("COUNTA(SPLIT(Q3436,"" ""))"),168)</f>
        <v>168</v>
      </c>
      <c r="Q3436" s="11">
        <v>6</v>
      </c>
      <c r="R3436" s="11">
        <f ca="1">IFERROR(__xludf.DUMMYFUNCTION("COUNTA(SPLIT($Q3436,CHAR(10),FALSE))"),1)</f>
        <v>1</v>
      </c>
      <c r="S3436" s="2">
        <v>-2.0846622909999999</v>
      </c>
      <c r="T3436" s="2">
        <v>0.50490617500000001</v>
      </c>
      <c r="U3436" s="2">
        <v>54.66</v>
      </c>
      <c r="V3436" s="2">
        <v>12.67</v>
      </c>
      <c r="W3436" s="2">
        <v>12.77</v>
      </c>
      <c r="X3436" s="2">
        <v>12</v>
      </c>
      <c r="Y3436" s="2">
        <v>7.18</v>
      </c>
      <c r="Z3436" s="2">
        <v>0.21804999999999999</v>
      </c>
      <c r="AA3436" s="2">
        <v>0.23230000000000001</v>
      </c>
      <c r="AB3436" s="2">
        <v>13.89047806</v>
      </c>
    </row>
    <row r="3437" spans="1:28" x14ac:dyDescent="0.2">
      <c r="A3437" s="17">
        <v>5800</v>
      </c>
      <c r="B3437" s="5" t="s">
        <v>8460</v>
      </c>
      <c r="C3437" s="5" t="s">
        <v>11576</v>
      </c>
      <c r="D3437" s="5" t="s">
        <v>7714</v>
      </c>
      <c r="E3437" s="5" t="s">
        <v>11577</v>
      </c>
      <c r="F3437" s="10">
        <v>1871</v>
      </c>
      <c r="G3437" s="10" t="s">
        <v>16</v>
      </c>
      <c r="H3437" s="10"/>
      <c r="I3437" s="10">
        <v>1100</v>
      </c>
      <c r="J3437" s="10" t="s">
        <v>17</v>
      </c>
      <c r="K3437" s="10"/>
      <c r="L3437" s="10" t="s">
        <v>22</v>
      </c>
      <c r="M3437" s="11">
        <v>2</v>
      </c>
      <c r="N3437" s="10">
        <v>1.5</v>
      </c>
      <c r="O3437" s="12" t="s">
        <v>11578</v>
      </c>
      <c r="P3437" s="11">
        <f ca="1">IFERROR(__xludf.DUMMYFUNCTION("COUNTA(SPLIT(Q3437,"" ""))"),146)</f>
        <v>146</v>
      </c>
      <c r="Q3437" s="11">
        <v>6</v>
      </c>
      <c r="R3437" s="11">
        <f ca="1">IFERROR(__xludf.DUMMYFUNCTION("COUNTA(SPLIT($Q3437,CHAR(10),FALSE))"),1)</f>
        <v>1</v>
      </c>
      <c r="S3437" s="2">
        <v>-1.2746464310000001</v>
      </c>
      <c r="T3437" s="2">
        <v>0.50091323099999996</v>
      </c>
      <c r="U3437" s="2">
        <v>65.14</v>
      </c>
      <c r="V3437" s="2">
        <v>10.26</v>
      </c>
      <c r="W3437" s="2">
        <v>11</v>
      </c>
      <c r="X3437" s="2">
        <v>9</v>
      </c>
      <c r="Y3437" s="2">
        <v>6.79</v>
      </c>
      <c r="Z3437" s="2">
        <v>0.28910000000000002</v>
      </c>
      <c r="AA3437" s="2">
        <v>0.31280999999999998</v>
      </c>
      <c r="AB3437" s="2">
        <v>13.459918439999999</v>
      </c>
    </row>
    <row r="3438" spans="1:28" x14ac:dyDescent="0.2">
      <c r="A3438" s="17">
        <v>5801</v>
      </c>
      <c r="B3438" s="5" t="s">
        <v>8667</v>
      </c>
      <c r="C3438" s="5" t="s">
        <v>11579</v>
      </c>
      <c r="D3438" s="5"/>
      <c r="E3438" s="5" t="s">
        <v>11580</v>
      </c>
      <c r="F3438" s="10">
        <v>1870</v>
      </c>
      <c r="G3438" s="10" t="s">
        <v>68</v>
      </c>
      <c r="H3438" s="10"/>
      <c r="I3438" s="10">
        <v>1300</v>
      </c>
      <c r="J3438" s="10" t="s">
        <v>17</v>
      </c>
      <c r="K3438" s="10"/>
      <c r="L3438" s="10" t="s">
        <v>18</v>
      </c>
      <c r="M3438" s="11">
        <v>1</v>
      </c>
      <c r="N3438" s="10">
        <v>1</v>
      </c>
      <c r="O3438" s="12" t="s">
        <v>11581</v>
      </c>
      <c r="P3438" s="11">
        <f ca="1">IFERROR(__xludf.DUMMYFUNCTION("COUNTA(SPLIT(Q3438,"" ""))"),161)</f>
        <v>161</v>
      </c>
      <c r="Q3438" s="11">
        <v>6</v>
      </c>
      <c r="R3438" s="11">
        <f ca="1">IFERROR(__xludf.DUMMYFUNCTION("COUNTA(SPLIT($Q3438,CHAR(10),FALSE))"),1)</f>
        <v>1</v>
      </c>
      <c r="S3438" s="2">
        <v>-1.1987102220000001</v>
      </c>
      <c r="T3438" s="2">
        <v>0.47660437100000003</v>
      </c>
      <c r="U3438" s="2">
        <v>67.150000000000006</v>
      </c>
      <c r="V3438" s="2">
        <v>10.6</v>
      </c>
      <c r="W3438" s="2">
        <v>11.7</v>
      </c>
      <c r="X3438" s="2">
        <v>11</v>
      </c>
      <c r="Y3438" s="2">
        <v>5.85</v>
      </c>
      <c r="Z3438" s="2">
        <v>0.10303</v>
      </c>
      <c r="AA3438" s="2">
        <v>0.13857</v>
      </c>
      <c r="AB3438" s="2">
        <v>14.721551010000001</v>
      </c>
    </row>
    <row r="3439" spans="1:28" x14ac:dyDescent="0.2">
      <c r="A3439" s="17">
        <v>5803</v>
      </c>
      <c r="B3439" s="5" t="s">
        <v>11582</v>
      </c>
      <c r="C3439" s="5" t="s">
        <v>11583</v>
      </c>
      <c r="D3439" s="5"/>
      <c r="E3439" s="5" t="s">
        <v>11584</v>
      </c>
      <c r="F3439" s="10">
        <v>1870</v>
      </c>
      <c r="G3439" s="10" t="s">
        <v>68</v>
      </c>
      <c r="H3439" s="10"/>
      <c r="I3439" s="10">
        <v>1100</v>
      </c>
      <c r="J3439" s="10" t="s">
        <v>17</v>
      </c>
      <c r="K3439" s="10"/>
      <c r="L3439" s="10" t="s">
        <v>18</v>
      </c>
      <c r="M3439" s="11">
        <v>1</v>
      </c>
      <c r="N3439" s="10">
        <v>1</v>
      </c>
      <c r="O3439" s="12" t="s">
        <v>11585</v>
      </c>
      <c r="P3439" s="11">
        <f ca="1">IFERROR(__xludf.DUMMYFUNCTION("COUNTA(SPLIT(Q3439,"" ""))"),179)</f>
        <v>179</v>
      </c>
      <c r="Q3439" s="11">
        <v>8</v>
      </c>
      <c r="R3439" s="11">
        <f ca="1">IFERROR(__xludf.DUMMYFUNCTION("COUNTA(SPLIT($Q3439,CHAR(10),FALSE))"),1)</f>
        <v>1</v>
      </c>
      <c r="S3439" s="2">
        <v>-0.74377802400000004</v>
      </c>
      <c r="T3439" s="2">
        <v>0.50545784900000001</v>
      </c>
      <c r="U3439" s="2">
        <v>69.319999999999993</v>
      </c>
      <c r="V3439" s="2">
        <v>9.18</v>
      </c>
      <c r="W3439" s="2">
        <v>9.9</v>
      </c>
      <c r="X3439" s="2">
        <v>9</v>
      </c>
      <c r="Y3439" s="2">
        <v>6.68</v>
      </c>
      <c r="Z3439" s="2">
        <v>5.2949999999999997E-2</v>
      </c>
      <c r="AA3439" s="2">
        <v>6.3909999999999995E-2</v>
      </c>
      <c r="AB3439" s="2">
        <v>25.87565764</v>
      </c>
    </row>
    <row r="3440" spans="1:28" x14ac:dyDescent="0.2">
      <c r="A3440" s="17">
        <v>5805</v>
      </c>
      <c r="B3440" s="5" t="s">
        <v>11586</v>
      </c>
      <c r="C3440" s="5" t="s">
        <v>11587</v>
      </c>
      <c r="D3440" s="5" t="s">
        <v>8836</v>
      </c>
      <c r="E3440" s="5" t="s">
        <v>11588</v>
      </c>
      <c r="F3440" s="10">
        <v>1870</v>
      </c>
      <c r="G3440" s="10" t="s">
        <v>68</v>
      </c>
      <c r="H3440" s="10"/>
      <c r="I3440" s="10">
        <v>1100</v>
      </c>
      <c r="J3440" s="10" t="s">
        <v>17</v>
      </c>
      <c r="K3440" s="10"/>
      <c r="L3440" s="10" t="s">
        <v>18</v>
      </c>
      <c r="M3440" s="11">
        <v>1</v>
      </c>
      <c r="N3440" s="10">
        <v>1</v>
      </c>
      <c r="O3440" s="12" t="s">
        <v>11589</v>
      </c>
      <c r="P3440" s="11">
        <f ca="1">IFERROR(__xludf.DUMMYFUNCTION("COUNTA(SPLIT(Q3440,"" ""))"),159)</f>
        <v>159</v>
      </c>
      <c r="Q3440" s="11">
        <v>8</v>
      </c>
      <c r="R3440" s="11">
        <f ca="1">IFERROR(__xludf.DUMMYFUNCTION("COUNTA(SPLIT($Q3440,CHAR(10),FALSE))"),2)</f>
        <v>2</v>
      </c>
      <c r="S3440" s="2">
        <v>-0.92631874999999997</v>
      </c>
      <c r="T3440" s="2">
        <v>0.49025776900000001</v>
      </c>
      <c r="U3440" s="2">
        <v>68.62</v>
      </c>
      <c r="V3440" s="2">
        <v>8.66</v>
      </c>
      <c r="W3440" s="2">
        <v>8.68</v>
      </c>
      <c r="X3440" s="2">
        <v>10</v>
      </c>
      <c r="Y3440" s="2">
        <v>7.19</v>
      </c>
      <c r="Z3440" s="2">
        <v>0.10832</v>
      </c>
      <c r="AA3440" s="2">
        <v>0.11885999999999999</v>
      </c>
      <c r="AB3440" s="2">
        <v>17.787494850000002</v>
      </c>
    </row>
    <row r="3441" spans="1:28" x14ac:dyDescent="0.2">
      <c r="A3441" s="17">
        <v>5806</v>
      </c>
      <c r="B3441" s="5" t="s">
        <v>7802</v>
      </c>
      <c r="C3441" s="5" t="s">
        <v>11590</v>
      </c>
      <c r="D3441" s="5" t="s">
        <v>7714</v>
      </c>
      <c r="E3441" s="5" t="s">
        <v>11591</v>
      </c>
      <c r="F3441" s="10">
        <v>1869</v>
      </c>
      <c r="G3441" s="10" t="s">
        <v>16</v>
      </c>
      <c r="H3441" s="10"/>
      <c r="I3441" s="10">
        <v>1100</v>
      </c>
      <c r="J3441" s="10" t="s">
        <v>51</v>
      </c>
      <c r="K3441" s="10"/>
      <c r="L3441" s="10" t="s">
        <v>22</v>
      </c>
      <c r="M3441" s="11">
        <v>2</v>
      </c>
      <c r="N3441" s="10">
        <v>1.5</v>
      </c>
      <c r="O3441" s="12" t="s">
        <v>11592</v>
      </c>
      <c r="P3441" s="11">
        <f ca="1">IFERROR(__xludf.DUMMYFUNCTION("COUNTA(SPLIT(Q3441,"" ""))"),185)</f>
        <v>185</v>
      </c>
      <c r="Q3441" s="11">
        <v>7</v>
      </c>
      <c r="R3441" s="11">
        <f ca="1">IFERROR(__xludf.DUMMYFUNCTION("COUNTA(SPLIT($Q3441,CHAR(10),FALSE))"),1)</f>
        <v>1</v>
      </c>
      <c r="S3441" s="2">
        <v>-2.228442405</v>
      </c>
      <c r="T3441" s="2">
        <v>0.516893465</v>
      </c>
      <c r="U3441" s="2">
        <v>49.83</v>
      </c>
      <c r="V3441" s="2">
        <v>12.05</v>
      </c>
      <c r="W3441" s="2">
        <v>12.52</v>
      </c>
      <c r="X3441" s="2">
        <v>14</v>
      </c>
      <c r="Y3441" s="2">
        <v>8.8000000000000007</v>
      </c>
      <c r="Z3441" s="2">
        <v>0.26365</v>
      </c>
      <c r="AA3441" s="2">
        <v>0.25046000000000002</v>
      </c>
      <c r="AB3441" s="2">
        <v>7.6623444020000004</v>
      </c>
    </row>
    <row r="3442" spans="1:28" x14ac:dyDescent="0.2">
      <c r="A3442" s="17">
        <v>5807</v>
      </c>
      <c r="B3442" s="5" t="s">
        <v>10287</v>
      </c>
      <c r="C3442" s="5" t="s">
        <v>11593</v>
      </c>
      <c r="D3442" s="5"/>
      <c r="E3442" s="5" t="s">
        <v>11594</v>
      </c>
      <c r="F3442" s="10">
        <v>1869</v>
      </c>
      <c r="G3442" s="10" t="s">
        <v>16</v>
      </c>
      <c r="H3442" s="10"/>
      <c r="I3442" s="10">
        <v>1300</v>
      </c>
      <c r="J3442" s="10" t="s">
        <v>17</v>
      </c>
      <c r="K3442" s="10"/>
      <c r="L3442" s="10" t="s">
        <v>18</v>
      </c>
      <c r="M3442" s="11">
        <v>1</v>
      </c>
      <c r="N3442" s="10">
        <v>1</v>
      </c>
      <c r="O3442" s="12" t="s">
        <v>11595</v>
      </c>
      <c r="P3442" s="11">
        <f ca="1">IFERROR(__xludf.DUMMYFUNCTION("COUNTA(SPLIT(Q3442,"" ""))"),170)</f>
        <v>170</v>
      </c>
      <c r="Q3442" s="11">
        <v>6</v>
      </c>
      <c r="R3442" s="11">
        <f ca="1">IFERROR(__xludf.DUMMYFUNCTION("COUNTA(SPLIT($Q3442,CHAR(10),FALSE))"),3)</f>
        <v>3</v>
      </c>
      <c r="S3442" s="2">
        <v>-0.65930251100000004</v>
      </c>
      <c r="T3442" s="2">
        <v>0.47798986399999999</v>
      </c>
      <c r="U3442" s="2">
        <v>48.07</v>
      </c>
      <c r="V3442" s="2">
        <v>13.76</v>
      </c>
      <c r="W3442" s="2">
        <v>16.28</v>
      </c>
      <c r="X3442" s="2">
        <v>14</v>
      </c>
      <c r="Y3442" s="2">
        <v>7.89</v>
      </c>
      <c r="Z3442" s="2">
        <v>0.21753</v>
      </c>
      <c r="AA3442" s="2">
        <v>0.22248000000000001</v>
      </c>
      <c r="AB3442" s="2">
        <v>7.5085984830000001</v>
      </c>
    </row>
    <row r="3443" spans="1:28" x14ac:dyDescent="0.2">
      <c r="A3443" s="17">
        <v>5808</v>
      </c>
      <c r="B3443" s="5" t="s">
        <v>11547</v>
      </c>
      <c r="C3443" s="5" t="s">
        <v>11596</v>
      </c>
      <c r="D3443" s="5" t="s">
        <v>6640</v>
      </c>
      <c r="E3443" s="5" t="s">
        <v>6624</v>
      </c>
      <c r="F3443" s="10">
        <v>1869</v>
      </c>
      <c r="G3443" s="10" t="s">
        <v>16</v>
      </c>
      <c r="H3443" s="10"/>
      <c r="I3443" s="10">
        <v>1100</v>
      </c>
      <c r="J3443" s="10" t="s">
        <v>17</v>
      </c>
      <c r="K3443" s="10"/>
      <c r="L3443" s="10" t="s">
        <v>18</v>
      </c>
      <c r="M3443" s="11">
        <v>1</v>
      </c>
      <c r="N3443" s="10">
        <v>1</v>
      </c>
      <c r="O3443" s="12" t="s">
        <v>11597</v>
      </c>
      <c r="P3443" s="11">
        <f ca="1">IFERROR(__xludf.DUMMYFUNCTION("COUNTA(SPLIT(Q3443,"" ""))"),170)</f>
        <v>170</v>
      </c>
      <c r="Q3443" s="11">
        <v>8</v>
      </c>
      <c r="R3443" s="11">
        <f ca="1">IFERROR(__xludf.DUMMYFUNCTION("COUNTA(SPLIT($Q3443,CHAR(10),FALSE))"),2)</f>
        <v>2</v>
      </c>
      <c r="S3443" s="2">
        <v>-1.220682609</v>
      </c>
      <c r="T3443" s="2">
        <v>0.46198111800000002</v>
      </c>
      <c r="U3443" s="2">
        <v>65.569999999999993</v>
      </c>
      <c r="V3443" s="2">
        <v>9.49</v>
      </c>
      <c r="W3443" s="2">
        <v>11.58</v>
      </c>
      <c r="X3443" s="2">
        <v>10</v>
      </c>
      <c r="Y3443" s="2">
        <v>7.81</v>
      </c>
      <c r="Z3443" s="2">
        <v>0.27395999999999998</v>
      </c>
      <c r="AA3443" s="2">
        <v>0.28054000000000001</v>
      </c>
      <c r="AB3443" s="2">
        <v>5.6209106589999998</v>
      </c>
    </row>
    <row r="3444" spans="1:28" x14ac:dyDescent="0.2">
      <c r="A3444" s="17">
        <v>5809</v>
      </c>
      <c r="B3444" s="5" t="s">
        <v>11598</v>
      </c>
      <c r="C3444" s="5" t="s">
        <v>11599</v>
      </c>
      <c r="D3444" s="5" t="s">
        <v>2855</v>
      </c>
      <c r="E3444" s="5" t="s">
        <v>11600</v>
      </c>
      <c r="F3444" s="10">
        <v>1868</v>
      </c>
      <c r="G3444" s="10" t="s">
        <v>68</v>
      </c>
      <c r="H3444" s="10"/>
      <c r="I3444" s="10">
        <v>1300</v>
      </c>
      <c r="J3444" s="10" t="s">
        <v>17</v>
      </c>
      <c r="K3444" s="10"/>
      <c r="L3444" s="10" t="s">
        <v>22</v>
      </c>
      <c r="M3444" s="11">
        <v>2</v>
      </c>
      <c r="N3444" s="10">
        <v>1.5</v>
      </c>
      <c r="O3444" s="12" t="s">
        <v>11601</v>
      </c>
      <c r="P3444" s="11">
        <f ca="1">IFERROR(__xludf.DUMMYFUNCTION("COUNTA(SPLIT(Q3444,"" ""))"),190)</f>
        <v>190</v>
      </c>
      <c r="Q3444" s="11">
        <v>7</v>
      </c>
      <c r="R3444" s="11">
        <f ca="1">IFERROR(__xludf.DUMMYFUNCTION("COUNTA(SPLIT($Q3444,CHAR(10),FALSE))"),1)</f>
        <v>1</v>
      </c>
      <c r="S3444" s="2">
        <v>-2.4349965230000001</v>
      </c>
      <c r="T3444" s="2">
        <v>0.46311036300000002</v>
      </c>
      <c r="U3444" s="2">
        <v>73.63</v>
      </c>
      <c r="V3444" s="2">
        <v>8.83</v>
      </c>
      <c r="W3444" s="2">
        <v>10</v>
      </c>
      <c r="X3444" s="2">
        <v>10</v>
      </c>
      <c r="Y3444" s="2">
        <v>7.57</v>
      </c>
      <c r="Z3444" s="2">
        <v>0.1983</v>
      </c>
      <c r="AA3444" s="2">
        <v>0.20577999999999999</v>
      </c>
      <c r="AB3444" s="2">
        <v>17.887562249999998</v>
      </c>
    </row>
    <row r="3445" spans="1:28" x14ac:dyDescent="0.2">
      <c r="A3445" s="17">
        <v>5811</v>
      </c>
      <c r="B3445" s="5" t="s">
        <v>1245</v>
      </c>
      <c r="C3445" s="5" t="s">
        <v>11602</v>
      </c>
      <c r="D3445" s="5" t="s">
        <v>7772</v>
      </c>
      <c r="E3445" s="5" t="s">
        <v>7773</v>
      </c>
      <c r="F3445" s="10">
        <v>1868</v>
      </c>
      <c r="G3445" s="10" t="s">
        <v>16</v>
      </c>
      <c r="H3445" s="10"/>
      <c r="I3445" s="10">
        <v>700</v>
      </c>
      <c r="J3445" s="10" t="s">
        <v>17</v>
      </c>
      <c r="K3445" s="10"/>
      <c r="L3445" s="10" t="s">
        <v>18</v>
      </c>
      <c r="M3445" s="11">
        <v>1</v>
      </c>
      <c r="N3445" s="10">
        <v>1</v>
      </c>
      <c r="O3445" s="12" t="s">
        <v>11603</v>
      </c>
      <c r="P3445" s="11">
        <f ca="1">IFERROR(__xludf.DUMMYFUNCTION("COUNTA(SPLIT(Q3445,"" ""))"),179)</f>
        <v>179</v>
      </c>
      <c r="Q3445" s="11">
        <v>11</v>
      </c>
      <c r="R3445" s="11">
        <f ca="1">IFERROR(__xludf.DUMMYFUNCTION("COUNTA(SPLIT($Q3445,CHAR(10),FALSE))"),4)</f>
        <v>4</v>
      </c>
      <c r="S3445" s="2">
        <v>0.24416459900000001</v>
      </c>
      <c r="T3445" s="2">
        <v>0.48233378700000001</v>
      </c>
      <c r="U3445" s="2">
        <v>87.78</v>
      </c>
      <c r="V3445" s="2">
        <v>5.15</v>
      </c>
      <c r="W3445" s="2">
        <v>5.56</v>
      </c>
      <c r="X3445" s="2">
        <v>6</v>
      </c>
      <c r="Y3445" s="2">
        <v>1.34</v>
      </c>
      <c r="Z3445" s="2">
        <v>1.8259999999999998E-2</v>
      </c>
      <c r="AA3445" s="2">
        <v>1.9609999999999999E-2</v>
      </c>
      <c r="AB3445" s="2">
        <v>27.722485410000001</v>
      </c>
    </row>
    <row r="3446" spans="1:28" x14ac:dyDescent="0.2">
      <c r="A3446" s="17">
        <v>5812</v>
      </c>
      <c r="B3446" s="5" t="s">
        <v>11604</v>
      </c>
      <c r="C3446" s="5" t="s">
        <v>11605</v>
      </c>
      <c r="D3446" s="5" t="s">
        <v>11606</v>
      </c>
      <c r="E3446" s="5" t="s">
        <v>11607</v>
      </c>
      <c r="F3446" s="10">
        <v>1868</v>
      </c>
      <c r="G3446" s="10" t="s">
        <v>16</v>
      </c>
      <c r="H3446" s="10"/>
      <c r="I3446" s="10">
        <v>1100</v>
      </c>
      <c r="J3446" s="10" t="s">
        <v>17</v>
      </c>
      <c r="K3446" s="10"/>
      <c r="L3446" s="10" t="s">
        <v>18</v>
      </c>
      <c r="M3446" s="11">
        <v>1</v>
      </c>
      <c r="N3446" s="10">
        <v>1</v>
      </c>
      <c r="O3446" s="12" t="s">
        <v>11608</v>
      </c>
      <c r="P3446" s="11">
        <f ca="1">IFERROR(__xludf.DUMMYFUNCTION("COUNTA(SPLIT(Q3446,"" ""))"),183)</f>
        <v>183</v>
      </c>
      <c r="Q3446" s="11">
        <v>8</v>
      </c>
      <c r="R3446" s="11">
        <f ca="1">IFERROR(__xludf.DUMMYFUNCTION("COUNTA(SPLIT($Q3446,CHAR(10),FALSE))"),1)</f>
        <v>1</v>
      </c>
      <c r="S3446" s="2">
        <v>-0.43445349599999999</v>
      </c>
      <c r="T3446" s="2">
        <v>0.45024847600000001</v>
      </c>
      <c r="U3446" s="2">
        <v>76.819999999999993</v>
      </c>
      <c r="V3446" s="2">
        <v>8.26</v>
      </c>
      <c r="W3446" s="2">
        <v>9</v>
      </c>
      <c r="X3446" s="2">
        <v>6</v>
      </c>
      <c r="Y3446" s="2">
        <v>5.81</v>
      </c>
      <c r="Z3446" s="2">
        <v>4.2619999999999998E-2</v>
      </c>
      <c r="AA3446" s="2">
        <v>5.4440000000000002E-2</v>
      </c>
      <c r="AB3446" s="2">
        <v>16.564582810000001</v>
      </c>
    </row>
    <row r="3447" spans="1:28" x14ac:dyDescent="0.2">
      <c r="A3447" s="17">
        <v>5813</v>
      </c>
      <c r="B3447" s="5" t="s">
        <v>11604</v>
      </c>
      <c r="C3447" s="5" t="s">
        <v>11609</v>
      </c>
      <c r="D3447" s="5" t="s">
        <v>11606</v>
      </c>
      <c r="E3447" s="5" t="s">
        <v>11607</v>
      </c>
      <c r="F3447" s="10">
        <v>1868</v>
      </c>
      <c r="G3447" s="10" t="s">
        <v>16</v>
      </c>
      <c r="H3447" s="10"/>
      <c r="I3447" s="10">
        <v>1100</v>
      </c>
      <c r="J3447" s="10" t="s">
        <v>17</v>
      </c>
      <c r="K3447" s="10"/>
      <c r="L3447" s="10" t="s">
        <v>18</v>
      </c>
      <c r="M3447" s="11">
        <v>1</v>
      </c>
      <c r="N3447" s="10">
        <v>1</v>
      </c>
      <c r="O3447" s="12" t="s">
        <v>11610</v>
      </c>
      <c r="P3447" s="11">
        <f ca="1">IFERROR(__xludf.DUMMYFUNCTION("COUNTA(SPLIT(Q3447,"" ""))"),181)</f>
        <v>181</v>
      </c>
      <c r="Q3447" s="11">
        <v>9</v>
      </c>
      <c r="R3447" s="11">
        <f ca="1">IFERROR(__xludf.DUMMYFUNCTION("COUNTA(SPLIT($Q3447,CHAR(10),FALSE))"),1)</f>
        <v>1</v>
      </c>
      <c r="S3447" s="2">
        <v>-0.36025702399999998</v>
      </c>
      <c r="T3447" s="2">
        <v>0.49218020600000001</v>
      </c>
      <c r="U3447" s="2">
        <v>78.45</v>
      </c>
      <c r="V3447" s="2">
        <v>7.31</v>
      </c>
      <c r="W3447" s="2">
        <v>7.3</v>
      </c>
      <c r="X3447" s="2">
        <v>9</v>
      </c>
      <c r="Y3447" s="2">
        <v>5.77</v>
      </c>
      <c r="Z3447" s="2">
        <v>2.6200000000000001E-2</v>
      </c>
      <c r="AA3447" s="2">
        <v>4.5010000000000001E-2</v>
      </c>
      <c r="AB3447" s="2">
        <v>22.405360909999999</v>
      </c>
    </row>
    <row r="3448" spans="1:28" x14ac:dyDescent="0.2">
      <c r="A3448" s="17">
        <v>5814</v>
      </c>
      <c r="B3448" s="5" t="s">
        <v>11604</v>
      </c>
      <c r="C3448" s="5" t="s">
        <v>11611</v>
      </c>
      <c r="D3448" s="5" t="s">
        <v>11606</v>
      </c>
      <c r="E3448" s="5" t="s">
        <v>11607</v>
      </c>
      <c r="F3448" s="10">
        <v>1868</v>
      </c>
      <c r="G3448" s="10" t="s">
        <v>16</v>
      </c>
      <c r="H3448" s="10"/>
      <c r="I3448" s="10">
        <v>1100</v>
      </c>
      <c r="J3448" s="10" t="s">
        <v>17</v>
      </c>
      <c r="K3448" s="10"/>
      <c r="L3448" s="10" t="s">
        <v>18</v>
      </c>
      <c r="M3448" s="11">
        <v>1</v>
      </c>
      <c r="N3448" s="10">
        <v>1</v>
      </c>
      <c r="O3448" s="12" t="s">
        <v>11612</v>
      </c>
      <c r="P3448" s="11">
        <f ca="1">IFERROR(__xludf.DUMMYFUNCTION("COUNTA(SPLIT(Q3448,"" ""))"),183)</f>
        <v>183</v>
      </c>
      <c r="Q3448" s="11">
        <v>8</v>
      </c>
      <c r="R3448" s="11">
        <f ca="1">IFERROR(__xludf.DUMMYFUNCTION("COUNTA(SPLIT($Q3448,CHAR(10),FALSE))"),1)</f>
        <v>1</v>
      </c>
      <c r="S3448" s="2">
        <v>-0.39146418900000002</v>
      </c>
      <c r="T3448" s="2">
        <v>0.48095944000000002</v>
      </c>
      <c r="U3448" s="2">
        <v>80.790000000000006</v>
      </c>
      <c r="V3448" s="2">
        <v>7.07</v>
      </c>
      <c r="W3448" s="2">
        <v>7.82</v>
      </c>
      <c r="X3448" s="2">
        <v>8</v>
      </c>
      <c r="Y3448" s="2">
        <v>5.85</v>
      </c>
      <c r="Z3448" s="2">
        <v>0.10836</v>
      </c>
      <c r="AA3448" s="2">
        <v>0.12798999999999999</v>
      </c>
      <c r="AB3448" s="2">
        <v>20.616263190000002</v>
      </c>
    </row>
    <row r="3449" spans="1:28" x14ac:dyDescent="0.2">
      <c r="A3449" s="17">
        <v>5815</v>
      </c>
      <c r="B3449" s="5" t="s">
        <v>11613</v>
      </c>
      <c r="C3449" s="5" t="s">
        <v>11614</v>
      </c>
      <c r="D3449" s="5"/>
      <c r="E3449" s="5" t="s">
        <v>11615</v>
      </c>
      <c r="F3449" s="10">
        <v>1868</v>
      </c>
      <c r="G3449" s="10" t="s">
        <v>16</v>
      </c>
      <c r="H3449" s="10"/>
      <c r="I3449" s="10">
        <v>900</v>
      </c>
      <c r="J3449" s="10" t="s">
        <v>17</v>
      </c>
      <c r="K3449" s="10"/>
      <c r="L3449" s="10" t="s">
        <v>18</v>
      </c>
      <c r="M3449" s="11">
        <v>1</v>
      </c>
      <c r="N3449" s="10">
        <v>1</v>
      </c>
      <c r="O3449" s="12" t="s">
        <v>11616</v>
      </c>
      <c r="P3449" s="11">
        <f ca="1">IFERROR(__xludf.DUMMYFUNCTION("COUNTA(SPLIT(Q3449,"" ""))"),141)</f>
        <v>141</v>
      </c>
      <c r="Q3449" s="11">
        <v>7</v>
      </c>
      <c r="R3449" s="11">
        <f ca="1">IFERROR(__xludf.DUMMYFUNCTION("COUNTA(SPLIT($Q3449,CHAR(10),FALSE))"),2)</f>
        <v>2</v>
      </c>
      <c r="S3449" s="2">
        <v>-1.585192655</v>
      </c>
      <c r="T3449" s="2">
        <v>0.47919868199999999</v>
      </c>
      <c r="U3449" s="2">
        <v>71.92</v>
      </c>
      <c r="V3449" s="2">
        <v>8.3000000000000007</v>
      </c>
      <c r="W3449" s="2">
        <v>7.98</v>
      </c>
      <c r="X3449" s="2">
        <v>10</v>
      </c>
      <c r="Y3449" s="2">
        <v>7.52</v>
      </c>
      <c r="Z3449" s="2">
        <v>4.2479999999999997E-2</v>
      </c>
      <c r="AA3449" s="2">
        <v>8.1809999999999994E-2</v>
      </c>
      <c r="AB3449" s="2">
        <v>25.4990655</v>
      </c>
    </row>
    <row r="3450" spans="1:28" x14ac:dyDescent="0.2">
      <c r="A3450" s="17">
        <v>5816</v>
      </c>
      <c r="B3450" s="5" t="s">
        <v>8846</v>
      </c>
      <c r="C3450" s="5" t="s">
        <v>11617</v>
      </c>
      <c r="D3450" s="5"/>
      <c r="E3450" s="5" t="s">
        <v>11618</v>
      </c>
      <c r="F3450" s="10">
        <v>1867</v>
      </c>
      <c r="G3450" s="10" t="s">
        <v>16</v>
      </c>
      <c r="H3450" s="10"/>
      <c r="I3450" s="10">
        <v>1100</v>
      </c>
      <c r="J3450" s="10" t="s">
        <v>17</v>
      </c>
      <c r="K3450" s="10"/>
      <c r="L3450" s="10" t="s">
        <v>18</v>
      </c>
      <c r="M3450" s="11">
        <v>1</v>
      </c>
      <c r="N3450" s="10">
        <v>1</v>
      </c>
      <c r="O3450" s="12" t="s">
        <v>11619</v>
      </c>
      <c r="P3450" s="11">
        <f ca="1">IFERROR(__xludf.DUMMYFUNCTION("COUNTA(SPLIT(Q3450,"" ""))"),181)</f>
        <v>181</v>
      </c>
      <c r="Q3450" s="11">
        <v>9</v>
      </c>
      <c r="R3450" s="11">
        <f ca="1">IFERROR(__xludf.DUMMYFUNCTION("COUNTA(SPLIT($Q3450,CHAR(10),FALSE))"),4)</f>
        <v>4</v>
      </c>
      <c r="S3450" s="2">
        <v>-1.566921816</v>
      </c>
      <c r="T3450" s="2">
        <v>0.47911087099999999</v>
      </c>
      <c r="U3450" s="2">
        <v>69.16</v>
      </c>
      <c r="V3450" s="2">
        <v>8.2100000000000009</v>
      </c>
      <c r="W3450" s="2">
        <v>8.61</v>
      </c>
      <c r="X3450" s="2">
        <v>11</v>
      </c>
      <c r="Y3450" s="2">
        <v>8.39</v>
      </c>
      <c r="Z3450" s="2">
        <v>0.18018999999999999</v>
      </c>
      <c r="AA3450" s="2">
        <v>0.17033999999999999</v>
      </c>
      <c r="AB3450" s="2">
        <v>12.10818407</v>
      </c>
    </row>
    <row r="3451" spans="1:28" x14ac:dyDescent="0.2">
      <c r="A3451" s="17">
        <v>5817</v>
      </c>
      <c r="B3451" s="5" t="s">
        <v>1245</v>
      </c>
      <c r="C3451" s="5" t="s">
        <v>11620</v>
      </c>
      <c r="D3451" s="5" t="s">
        <v>7772</v>
      </c>
      <c r="E3451" s="5" t="s">
        <v>7773</v>
      </c>
      <c r="F3451" s="10">
        <v>1867</v>
      </c>
      <c r="G3451" s="10" t="s">
        <v>16</v>
      </c>
      <c r="H3451" s="10"/>
      <c r="I3451" s="10">
        <v>500</v>
      </c>
      <c r="J3451" s="10" t="s">
        <v>17</v>
      </c>
      <c r="K3451" s="10"/>
      <c r="L3451" s="10" t="s">
        <v>18</v>
      </c>
      <c r="M3451" s="11">
        <v>1</v>
      </c>
      <c r="N3451" s="10">
        <v>1</v>
      </c>
      <c r="O3451" s="12" t="s">
        <v>11621</v>
      </c>
      <c r="P3451" s="11">
        <f ca="1">IFERROR(__xludf.DUMMYFUNCTION("COUNTA(SPLIT(Q3451,"" ""))"),190)</f>
        <v>190</v>
      </c>
      <c r="Q3451" s="11">
        <v>13</v>
      </c>
      <c r="R3451" s="11">
        <f ca="1">IFERROR(__xludf.DUMMYFUNCTION("COUNTA(SPLIT($Q3451,CHAR(10),FALSE))"),3)</f>
        <v>3</v>
      </c>
      <c r="S3451" s="2">
        <v>-1.006514916</v>
      </c>
      <c r="T3451" s="2">
        <v>0.470940474</v>
      </c>
      <c r="U3451" s="2">
        <v>92.46</v>
      </c>
      <c r="V3451" s="2">
        <v>3.79</v>
      </c>
      <c r="W3451" s="2">
        <v>4.22</v>
      </c>
      <c r="X3451" s="2">
        <v>6</v>
      </c>
      <c r="Y3451" s="2">
        <v>5.96</v>
      </c>
      <c r="Z3451" s="2">
        <v>0.15626000000000001</v>
      </c>
      <c r="AA3451" s="2">
        <v>0.14721999999999999</v>
      </c>
      <c r="AB3451" s="2">
        <v>24.188707969999999</v>
      </c>
    </row>
    <row r="3452" spans="1:28" x14ac:dyDescent="0.2">
      <c r="A3452" s="17">
        <v>5818</v>
      </c>
      <c r="B3452" s="5" t="s">
        <v>8460</v>
      </c>
      <c r="C3452" s="5" t="s">
        <v>11622</v>
      </c>
      <c r="D3452" s="5"/>
      <c r="E3452" s="5" t="s">
        <v>11623</v>
      </c>
      <c r="F3452" s="10">
        <v>1867</v>
      </c>
      <c r="G3452" s="10" t="s">
        <v>68</v>
      </c>
      <c r="H3452" s="10"/>
      <c r="I3452" s="10">
        <v>1300</v>
      </c>
      <c r="J3452" s="10" t="s">
        <v>17</v>
      </c>
      <c r="K3452" s="10"/>
      <c r="L3452" s="10" t="s">
        <v>18</v>
      </c>
      <c r="M3452" s="11">
        <v>1</v>
      </c>
      <c r="N3452" s="10">
        <v>1</v>
      </c>
      <c r="O3452" s="12" t="s">
        <v>11624</v>
      </c>
      <c r="P3452" s="11">
        <f ca="1">IFERROR(__xludf.DUMMYFUNCTION("COUNTA(SPLIT(Q3452,"" ""))"),171)</f>
        <v>171</v>
      </c>
      <c r="Q3452" s="11">
        <v>4</v>
      </c>
      <c r="R3452" s="11">
        <f ca="1">IFERROR(__xludf.DUMMYFUNCTION("COUNTA(SPLIT($Q3452,CHAR(10),FALSE))"),1)</f>
        <v>1</v>
      </c>
      <c r="S3452" s="2">
        <v>-1.6361372009999999</v>
      </c>
      <c r="T3452" s="2">
        <v>0.49155232999999998</v>
      </c>
      <c r="U3452" s="2">
        <v>32.869999999999997</v>
      </c>
      <c r="V3452" s="2">
        <v>19.48</v>
      </c>
      <c r="W3452" s="2">
        <v>22.25</v>
      </c>
      <c r="X3452" s="2">
        <v>17</v>
      </c>
      <c r="Y3452" s="2">
        <v>9.06</v>
      </c>
      <c r="Z3452" s="2">
        <v>0.35669000000000001</v>
      </c>
      <c r="AA3452" s="2">
        <v>0.35820999999999997</v>
      </c>
      <c r="AB3452" s="2">
        <v>15.993965409999999</v>
      </c>
    </row>
    <row r="3453" spans="1:28" x14ac:dyDescent="0.2">
      <c r="A3453" s="17">
        <v>5819</v>
      </c>
      <c r="B3453" s="5" t="s">
        <v>11625</v>
      </c>
      <c r="C3453" s="5" t="s">
        <v>11626</v>
      </c>
      <c r="D3453" s="5"/>
      <c r="E3453" s="5" t="s">
        <v>11627</v>
      </c>
      <c r="F3453" s="10">
        <v>1866</v>
      </c>
      <c r="G3453" s="10" t="s">
        <v>68</v>
      </c>
      <c r="H3453" s="10"/>
      <c r="I3453" s="10">
        <v>1300</v>
      </c>
      <c r="J3453" s="10" t="s">
        <v>51</v>
      </c>
      <c r="K3453" s="10"/>
      <c r="L3453" s="10" t="s">
        <v>22</v>
      </c>
      <c r="M3453" s="11">
        <v>2</v>
      </c>
      <c r="N3453" s="10">
        <v>1.5</v>
      </c>
      <c r="O3453" s="12" t="s">
        <v>11628</v>
      </c>
      <c r="P3453" s="11">
        <f ca="1">IFERROR(__xludf.DUMMYFUNCTION("COUNTA(SPLIT(Q3453,"" ""))"),195)</f>
        <v>195</v>
      </c>
      <c r="Q3453" s="11">
        <v>6</v>
      </c>
      <c r="R3453" s="11">
        <f ca="1">IFERROR(__xludf.DUMMYFUNCTION("COUNTA(SPLIT($Q3453,CHAR(10),FALSE))"),2)</f>
        <v>2</v>
      </c>
      <c r="S3453" s="2">
        <v>-1.893036688</v>
      </c>
      <c r="T3453" s="2">
        <v>0.491730956</v>
      </c>
      <c r="U3453" s="2">
        <v>33.94</v>
      </c>
      <c r="V3453" s="2">
        <v>16.68</v>
      </c>
      <c r="W3453" s="2">
        <v>18.72</v>
      </c>
      <c r="X3453" s="2">
        <v>17</v>
      </c>
      <c r="Y3453" s="2">
        <v>9.43</v>
      </c>
      <c r="Z3453" s="2">
        <v>0.36603000000000002</v>
      </c>
      <c r="AA3453" s="2">
        <v>0.35561999999999999</v>
      </c>
      <c r="AB3453" s="2">
        <v>7.8579814040000002</v>
      </c>
    </row>
    <row r="3454" spans="1:28" x14ac:dyDescent="0.2">
      <c r="A3454" s="17">
        <v>5820</v>
      </c>
      <c r="B3454" s="5" t="s">
        <v>11625</v>
      </c>
      <c r="C3454" s="5" t="s">
        <v>11629</v>
      </c>
      <c r="D3454" s="5"/>
      <c r="E3454" s="5" t="s">
        <v>11630</v>
      </c>
      <c r="F3454" s="10">
        <v>1866</v>
      </c>
      <c r="G3454" s="10" t="s">
        <v>68</v>
      </c>
      <c r="H3454" s="10"/>
      <c r="I3454" s="10">
        <v>1100</v>
      </c>
      <c r="J3454" s="10" t="s">
        <v>17</v>
      </c>
      <c r="K3454" s="10"/>
      <c r="L3454" s="10" t="s">
        <v>22</v>
      </c>
      <c r="M3454" s="11">
        <v>2</v>
      </c>
      <c r="N3454" s="10">
        <v>2</v>
      </c>
      <c r="O3454" s="12" t="s">
        <v>11631</v>
      </c>
      <c r="P3454" s="11">
        <f ca="1">IFERROR(__xludf.DUMMYFUNCTION("COUNTA(SPLIT(Q3454,"" ""))"),173)</f>
        <v>173</v>
      </c>
      <c r="Q3454" s="11">
        <v>8</v>
      </c>
      <c r="R3454" s="11">
        <f ca="1">IFERROR(__xludf.DUMMYFUNCTION("COUNTA(SPLIT($Q3454,CHAR(10),FALSE))"),1)</f>
        <v>1</v>
      </c>
      <c r="S3454" s="2">
        <v>-3.0421357809999998</v>
      </c>
      <c r="T3454" s="2">
        <v>0.57169454900000005</v>
      </c>
      <c r="U3454" s="2">
        <v>42.58</v>
      </c>
      <c r="V3454" s="2">
        <v>12.69</v>
      </c>
      <c r="W3454" s="2">
        <v>13.21</v>
      </c>
      <c r="X3454" s="2">
        <v>14</v>
      </c>
      <c r="Y3454" s="2">
        <v>10.92</v>
      </c>
      <c r="Z3454" s="2">
        <v>0.48000999999999999</v>
      </c>
      <c r="AA3454" s="2">
        <v>0.49099999999999999</v>
      </c>
      <c r="AB3454" s="2">
        <v>3.2855569249999999</v>
      </c>
    </row>
    <row r="3455" spans="1:28" x14ac:dyDescent="0.2">
      <c r="A3455" s="17">
        <v>5821</v>
      </c>
      <c r="B3455" s="5" t="s">
        <v>10287</v>
      </c>
      <c r="C3455" s="5" t="s">
        <v>11632</v>
      </c>
      <c r="D3455" s="5"/>
      <c r="E3455" s="5" t="s">
        <v>11633</v>
      </c>
      <c r="F3455" s="10">
        <v>1866</v>
      </c>
      <c r="G3455" s="10" t="s">
        <v>16</v>
      </c>
      <c r="H3455" s="10"/>
      <c r="I3455" s="10">
        <v>1300</v>
      </c>
      <c r="J3455" s="10" t="s">
        <v>17</v>
      </c>
      <c r="K3455" s="10"/>
      <c r="L3455" s="10" t="s">
        <v>18</v>
      </c>
      <c r="M3455" s="11">
        <v>1</v>
      </c>
      <c r="N3455" s="10">
        <v>1</v>
      </c>
      <c r="O3455" s="12" t="s">
        <v>11634</v>
      </c>
      <c r="P3455" s="11">
        <f ca="1">IFERROR(__xludf.DUMMYFUNCTION("COUNTA(SPLIT(Q3455,"" ""))"),191)</f>
        <v>191</v>
      </c>
      <c r="Q3455" s="11">
        <v>7</v>
      </c>
      <c r="R3455" s="11">
        <f ca="1">IFERROR(__xludf.DUMMYFUNCTION("COUNTA(SPLIT($Q3455,CHAR(10),FALSE))"),2)</f>
        <v>2</v>
      </c>
      <c r="S3455" s="2">
        <v>-1.3315417000000001</v>
      </c>
      <c r="T3455" s="2">
        <v>0.46723712499999998</v>
      </c>
      <c r="U3455" s="2">
        <v>62.25</v>
      </c>
      <c r="V3455" s="2">
        <v>11.43</v>
      </c>
      <c r="W3455" s="2">
        <v>12.38</v>
      </c>
      <c r="X3455" s="2">
        <v>11</v>
      </c>
      <c r="Y3455" s="2">
        <v>7.54</v>
      </c>
      <c r="Z3455" s="2">
        <v>0.12981999999999999</v>
      </c>
      <c r="AA3455" s="2">
        <v>0.12817000000000001</v>
      </c>
      <c r="AB3455" s="2">
        <v>12.322332129999999</v>
      </c>
    </row>
    <row r="3456" spans="1:28" x14ac:dyDescent="0.2">
      <c r="A3456" s="17">
        <v>5822</v>
      </c>
      <c r="B3456" s="5" t="s">
        <v>1168</v>
      </c>
      <c r="C3456" s="5" t="s">
        <v>11635</v>
      </c>
      <c r="D3456" s="5"/>
      <c r="E3456" s="5" t="s">
        <v>11636</v>
      </c>
      <c r="F3456" s="10">
        <v>1866</v>
      </c>
      <c r="G3456" s="10" t="s">
        <v>68</v>
      </c>
      <c r="H3456" s="10"/>
      <c r="I3456" s="10">
        <v>1100</v>
      </c>
      <c r="J3456" s="10" t="s">
        <v>17</v>
      </c>
      <c r="K3456" s="10"/>
      <c r="L3456" s="10" t="s">
        <v>18</v>
      </c>
      <c r="M3456" s="11">
        <v>1</v>
      </c>
      <c r="N3456" s="10">
        <v>1</v>
      </c>
      <c r="O3456" s="12" t="s">
        <v>11637</v>
      </c>
      <c r="P3456" s="11">
        <f ca="1">IFERROR(__xludf.DUMMYFUNCTION("COUNTA(SPLIT(Q3456,"" ""))"),187)</f>
        <v>187</v>
      </c>
      <c r="Q3456" s="11">
        <v>9</v>
      </c>
      <c r="R3456" s="11">
        <f ca="1">IFERROR(__xludf.DUMMYFUNCTION("COUNTA(SPLIT($Q3456,CHAR(10),FALSE))"),1)</f>
        <v>1</v>
      </c>
      <c r="S3456" s="2">
        <v>-1.38298969</v>
      </c>
      <c r="T3456" s="2">
        <v>0.44792919399999997</v>
      </c>
      <c r="U3456" s="2">
        <v>36.28</v>
      </c>
      <c r="V3456" s="2">
        <v>14.04</v>
      </c>
      <c r="W3456" s="2">
        <v>14.54</v>
      </c>
      <c r="X3456" s="2">
        <v>15</v>
      </c>
      <c r="Y3456" s="2">
        <v>10.01</v>
      </c>
      <c r="Z3456" s="2">
        <v>0.22167999999999999</v>
      </c>
      <c r="AA3456" s="2">
        <v>0.21160999999999999</v>
      </c>
      <c r="AB3456" s="2">
        <v>8.3368900900000007</v>
      </c>
    </row>
    <row r="3457" spans="1:28" x14ac:dyDescent="0.2">
      <c r="A3457" s="17">
        <v>5823</v>
      </c>
      <c r="B3457" s="5" t="s">
        <v>8546</v>
      </c>
      <c r="C3457" s="5" t="s">
        <v>11638</v>
      </c>
      <c r="D3457" s="5"/>
      <c r="E3457" s="5" t="s">
        <v>11639</v>
      </c>
      <c r="F3457" s="10">
        <v>1865</v>
      </c>
      <c r="G3457" s="10" t="s">
        <v>16</v>
      </c>
      <c r="H3457" s="10"/>
      <c r="I3457" s="10">
        <v>1100</v>
      </c>
      <c r="J3457" s="10" t="s">
        <v>17</v>
      </c>
      <c r="K3457" s="10"/>
      <c r="L3457" s="10" t="s">
        <v>18</v>
      </c>
      <c r="M3457" s="11">
        <v>1</v>
      </c>
      <c r="N3457" s="10">
        <v>1</v>
      </c>
      <c r="O3457" s="12" t="s">
        <v>11640</v>
      </c>
      <c r="P3457" s="11">
        <f ca="1">IFERROR(__xludf.DUMMYFUNCTION("COUNTA(SPLIT(Q3457,"" ""))"),155)</f>
        <v>155</v>
      </c>
      <c r="Q3457" s="11">
        <v>3</v>
      </c>
      <c r="R3457" s="11">
        <f ca="1">IFERROR(__xludf.DUMMYFUNCTION("COUNTA(SPLIT($Q3457,CHAR(10),FALSE))"),1)</f>
        <v>1</v>
      </c>
      <c r="S3457" s="2">
        <v>-1.2302971840000001</v>
      </c>
      <c r="T3457" s="2">
        <v>0.47897012999999999</v>
      </c>
      <c r="U3457" s="2">
        <v>45.22</v>
      </c>
      <c r="V3457" s="2">
        <v>20.04</v>
      </c>
      <c r="W3457" s="2">
        <v>23.74</v>
      </c>
      <c r="X3457" s="2">
        <v>12</v>
      </c>
      <c r="Y3457" s="2">
        <v>8.65</v>
      </c>
      <c r="Z3457" s="2">
        <v>0.20444000000000001</v>
      </c>
      <c r="AA3457" s="2">
        <v>0.23633999999999999</v>
      </c>
      <c r="AB3457" s="2">
        <v>19.93583945</v>
      </c>
    </row>
    <row r="3458" spans="1:28" x14ac:dyDescent="0.2">
      <c r="A3458" s="17">
        <v>5825</v>
      </c>
      <c r="B3458" s="5" t="s">
        <v>1006</v>
      </c>
      <c r="C3458" s="5" t="s">
        <v>11641</v>
      </c>
      <c r="D3458" s="5" t="s">
        <v>8836</v>
      </c>
      <c r="E3458" s="5" t="s">
        <v>11642</v>
      </c>
      <c r="F3458" s="10">
        <v>1865</v>
      </c>
      <c r="G3458" s="10" t="s">
        <v>68</v>
      </c>
      <c r="H3458" s="10"/>
      <c r="I3458" s="10">
        <v>1100</v>
      </c>
      <c r="J3458" s="10" t="s">
        <v>17</v>
      </c>
      <c r="K3458" s="10"/>
      <c r="L3458" s="10" t="s">
        <v>18</v>
      </c>
      <c r="M3458" s="11">
        <v>1</v>
      </c>
      <c r="N3458" s="10">
        <v>1</v>
      </c>
      <c r="O3458" s="12" t="s">
        <v>11643</v>
      </c>
      <c r="P3458" s="11">
        <f ca="1">IFERROR(__xludf.DUMMYFUNCTION("COUNTA(SPLIT(Q3458,"" ""))"),177)</f>
        <v>177</v>
      </c>
      <c r="Q3458" s="11">
        <v>3</v>
      </c>
      <c r="R3458" s="11">
        <f ca="1">IFERROR(__xludf.DUMMYFUNCTION("COUNTA(SPLIT($Q3458,CHAR(10),FALSE))"),1)</f>
        <v>1</v>
      </c>
      <c r="S3458" s="2">
        <v>-1.954528227</v>
      </c>
      <c r="T3458" s="2">
        <v>0.47037166699999999</v>
      </c>
      <c r="U3458" s="2">
        <v>27.03</v>
      </c>
      <c r="V3458" s="2">
        <v>24.4</v>
      </c>
      <c r="W3458" s="2">
        <v>30.12</v>
      </c>
      <c r="X3458" s="2">
        <v>16</v>
      </c>
      <c r="Y3458" s="2">
        <v>9.86</v>
      </c>
      <c r="Z3458" s="2">
        <v>0.30309999999999998</v>
      </c>
      <c r="AA3458" s="2">
        <v>0.31369999999999998</v>
      </c>
      <c r="AB3458" s="2">
        <v>3.4734485639999999</v>
      </c>
    </row>
    <row r="3459" spans="1:28" x14ac:dyDescent="0.2">
      <c r="A3459" s="17">
        <v>5826</v>
      </c>
      <c r="B3459" s="5" t="s">
        <v>11644</v>
      </c>
      <c r="C3459" s="5" t="s">
        <v>11645</v>
      </c>
      <c r="D3459" s="5" t="s">
        <v>7220</v>
      </c>
      <c r="E3459" s="5" t="s">
        <v>11646</v>
      </c>
      <c r="F3459" s="10">
        <v>1865</v>
      </c>
      <c r="G3459" s="10" t="s">
        <v>16</v>
      </c>
      <c r="H3459" s="10"/>
      <c r="I3459" s="10">
        <v>700</v>
      </c>
      <c r="J3459" s="10" t="s">
        <v>51</v>
      </c>
      <c r="K3459" s="10"/>
      <c r="L3459" s="10" t="s">
        <v>18</v>
      </c>
      <c r="M3459" s="11">
        <v>1</v>
      </c>
      <c r="N3459" s="10">
        <v>1</v>
      </c>
      <c r="O3459" s="12" t="s">
        <v>11647</v>
      </c>
      <c r="P3459" s="11">
        <f ca="1">IFERROR(__xludf.DUMMYFUNCTION("COUNTA(SPLIT(Q3459,"" ""))"),180)</f>
        <v>180</v>
      </c>
      <c r="Q3459" s="11">
        <v>11</v>
      </c>
      <c r="R3459" s="11">
        <f ca="1">IFERROR(__xludf.DUMMYFUNCTION("COUNTA(SPLIT($Q3459,CHAR(10),FALSE))"),5)</f>
        <v>5</v>
      </c>
      <c r="S3459" s="2">
        <v>-0.41773128799999998</v>
      </c>
      <c r="T3459" s="2">
        <v>0.50783405699999995</v>
      </c>
      <c r="U3459" s="2">
        <v>76.98</v>
      </c>
      <c r="V3459" s="2">
        <v>7.14</v>
      </c>
      <c r="W3459" s="2">
        <v>7.05</v>
      </c>
      <c r="X3459" s="2">
        <v>7</v>
      </c>
      <c r="Y3459" s="2">
        <v>6.43</v>
      </c>
      <c r="Z3459" s="2">
        <v>8.5999999999999993E-2</v>
      </c>
      <c r="AA3459" s="2">
        <v>8.7340000000000001E-2</v>
      </c>
      <c r="AB3459" s="2">
        <v>19.85664946</v>
      </c>
    </row>
    <row r="3460" spans="1:28" x14ac:dyDescent="0.2">
      <c r="A3460" s="17">
        <v>5827</v>
      </c>
      <c r="B3460" s="5" t="s">
        <v>11644</v>
      </c>
      <c r="C3460" s="5" t="s">
        <v>11648</v>
      </c>
      <c r="D3460" s="5" t="s">
        <v>11649</v>
      </c>
      <c r="E3460" s="5" t="s">
        <v>7773</v>
      </c>
      <c r="F3460" s="10">
        <v>1865</v>
      </c>
      <c r="G3460" s="10" t="s">
        <v>16</v>
      </c>
      <c r="H3460" s="10"/>
      <c r="I3460" s="10">
        <v>700</v>
      </c>
      <c r="J3460" s="10" t="s">
        <v>17</v>
      </c>
      <c r="K3460" s="10"/>
      <c r="L3460" s="10" t="s">
        <v>18</v>
      </c>
      <c r="M3460" s="11">
        <v>1</v>
      </c>
      <c r="N3460" s="10">
        <v>1</v>
      </c>
      <c r="O3460" s="12" t="s">
        <v>11650</v>
      </c>
      <c r="P3460" s="11">
        <f ca="1">IFERROR(__xludf.DUMMYFUNCTION("COUNTA(SPLIT(Q3460,"" ""))"),188)</f>
        <v>188</v>
      </c>
      <c r="Q3460" s="11">
        <v>9</v>
      </c>
      <c r="R3460" s="11">
        <f ca="1">IFERROR(__xludf.DUMMYFUNCTION("COUNTA(SPLIT($Q3460,CHAR(10),FALSE))"),2)</f>
        <v>2</v>
      </c>
      <c r="S3460" s="2">
        <v>0.277173161</v>
      </c>
      <c r="T3460" s="2">
        <v>0.476214621</v>
      </c>
      <c r="U3460" s="2">
        <v>80.33</v>
      </c>
      <c r="V3460" s="2">
        <v>7.3</v>
      </c>
      <c r="W3460" s="2">
        <v>7.83</v>
      </c>
      <c r="X3460" s="2">
        <v>8</v>
      </c>
      <c r="Y3460" s="2">
        <v>5.51</v>
      </c>
      <c r="Z3460" s="2">
        <v>-2.767E-2</v>
      </c>
      <c r="AA3460" s="2">
        <v>-1.873E-2</v>
      </c>
      <c r="AB3460" s="2">
        <v>18.821133379999999</v>
      </c>
    </row>
    <row r="3461" spans="1:28" x14ac:dyDescent="0.2">
      <c r="A3461" s="17">
        <v>5828</v>
      </c>
      <c r="B3461" s="5" t="s">
        <v>11644</v>
      </c>
      <c r="C3461" s="5" t="s">
        <v>11651</v>
      </c>
      <c r="D3461" s="5" t="s">
        <v>11649</v>
      </c>
      <c r="E3461" s="5" t="s">
        <v>7773</v>
      </c>
      <c r="F3461" s="10">
        <v>1865</v>
      </c>
      <c r="G3461" s="10" t="s">
        <v>16</v>
      </c>
      <c r="H3461" s="10"/>
      <c r="I3461" s="10">
        <v>700</v>
      </c>
      <c r="J3461" s="10" t="s">
        <v>51</v>
      </c>
      <c r="K3461" s="10"/>
      <c r="L3461" s="10" t="s">
        <v>18</v>
      </c>
      <c r="M3461" s="11">
        <v>1</v>
      </c>
      <c r="N3461" s="10">
        <v>1</v>
      </c>
      <c r="O3461" s="12" t="s">
        <v>11652</v>
      </c>
      <c r="P3461" s="11">
        <f ca="1">IFERROR(__xludf.DUMMYFUNCTION("COUNTA(SPLIT(Q3461,"" ""))"),186)</f>
        <v>186</v>
      </c>
      <c r="Q3461" s="11">
        <v>15</v>
      </c>
      <c r="R3461" s="11">
        <f ca="1">IFERROR(__xludf.DUMMYFUNCTION("COUNTA(SPLIT($Q3461,CHAR(10),FALSE))"),6)</f>
        <v>6</v>
      </c>
      <c r="S3461" s="2">
        <v>-2.041095297</v>
      </c>
      <c r="T3461" s="2">
        <v>0.49779172900000002</v>
      </c>
      <c r="U3461" s="2">
        <v>89.41</v>
      </c>
      <c r="V3461" s="2">
        <v>3.97</v>
      </c>
      <c r="W3461" s="2">
        <v>3.88</v>
      </c>
      <c r="X3461" s="2">
        <v>6</v>
      </c>
      <c r="Y3461" s="2">
        <v>6.66</v>
      </c>
      <c r="Z3461" s="2">
        <v>6.3950000000000007E-2</v>
      </c>
      <c r="AA3461" s="2">
        <v>4.7230000000000001E-2</v>
      </c>
      <c r="AB3461" s="2">
        <v>24.328125830000001</v>
      </c>
    </row>
    <row r="3462" spans="1:28" x14ac:dyDescent="0.2">
      <c r="A3462" s="17">
        <v>5829</v>
      </c>
      <c r="B3462" s="5" t="s">
        <v>11644</v>
      </c>
      <c r="C3462" s="5" t="s">
        <v>11653</v>
      </c>
      <c r="D3462" s="5" t="s">
        <v>11649</v>
      </c>
      <c r="E3462" s="5" t="s">
        <v>7773</v>
      </c>
      <c r="F3462" s="10">
        <v>1865</v>
      </c>
      <c r="G3462" s="10" t="s">
        <v>16</v>
      </c>
      <c r="H3462" s="10"/>
      <c r="I3462" s="10">
        <v>1100</v>
      </c>
      <c r="J3462" s="10" t="s">
        <v>17</v>
      </c>
      <c r="K3462" s="10"/>
      <c r="L3462" s="10" t="s">
        <v>18</v>
      </c>
      <c r="M3462" s="11">
        <v>1</v>
      </c>
      <c r="N3462" s="10">
        <v>1</v>
      </c>
      <c r="O3462" s="12" t="s">
        <v>11654</v>
      </c>
      <c r="P3462" s="11">
        <f ca="1">IFERROR(__xludf.DUMMYFUNCTION("COUNTA(SPLIT(Q3462,"" ""))"),172)</f>
        <v>172</v>
      </c>
      <c r="Q3462" s="11">
        <v>7</v>
      </c>
      <c r="R3462" s="11">
        <f ca="1">IFERROR(__xludf.DUMMYFUNCTION("COUNTA(SPLIT($Q3462,CHAR(10),FALSE))"),3)</f>
        <v>3</v>
      </c>
      <c r="S3462" s="2">
        <v>-1.006358141</v>
      </c>
      <c r="T3462" s="2">
        <v>0.438268622</v>
      </c>
      <c r="U3462" s="2">
        <v>74.150000000000006</v>
      </c>
      <c r="V3462" s="2">
        <v>9.09</v>
      </c>
      <c r="W3462" s="2">
        <v>9.2799999999999994</v>
      </c>
      <c r="X3462" s="2">
        <v>9</v>
      </c>
      <c r="Y3462" s="2">
        <v>6.5</v>
      </c>
      <c r="Z3462" s="2">
        <v>-1.1270000000000001E-2</v>
      </c>
      <c r="AA3462" s="2">
        <v>-1.1900000000000001E-3</v>
      </c>
      <c r="AB3462" s="2">
        <v>22.99008349</v>
      </c>
    </row>
    <row r="3463" spans="1:28" x14ac:dyDescent="0.2">
      <c r="A3463" s="17">
        <v>5830</v>
      </c>
      <c r="B3463" s="5" t="s">
        <v>11644</v>
      </c>
      <c r="C3463" s="5" t="s">
        <v>11655</v>
      </c>
      <c r="D3463" s="5"/>
      <c r="E3463" s="5" t="s">
        <v>11656</v>
      </c>
      <c r="F3463" s="10">
        <v>1865</v>
      </c>
      <c r="G3463" s="10" t="s">
        <v>16</v>
      </c>
      <c r="H3463" s="10"/>
      <c r="I3463" s="10">
        <v>900</v>
      </c>
      <c r="J3463" s="10" t="s">
        <v>17</v>
      </c>
      <c r="K3463" s="10"/>
      <c r="L3463" s="10" t="s">
        <v>18</v>
      </c>
      <c r="M3463" s="11">
        <v>1</v>
      </c>
      <c r="N3463" s="10">
        <v>1</v>
      </c>
      <c r="O3463" s="12" t="s">
        <v>11657</v>
      </c>
      <c r="P3463" s="11">
        <f ca="1">IFERROR(__xludf.DUMMYFUNCTION("COUNTA(SPLIT(Q3463,"" ""))"),164)</f>
        <v>164</v>
      </c>
      <c r="Q3463" s="11">
        <v>4</v>
      </c>
      <c r="R3463" s="11">
        <f ca="1">IFERROR(__xludf.DUMMYFUNCTION("COUNTA(SPLIT($Q3463,CHAR(10),FALSE))"),2)</f>
        <v>2</v>
      </c>
      <c r="S3463" s="2">
        <v>0.27869638200000002</v>
      </c>
      <c r="T3463" s="2">
        <v>0.50126456100000005</v>
      </c>
      <c r="U3463" s="2">
        <v>72.849999999999994</v>
      </c>
      <c r="V3463" s="2">
        <v>11.3</v>
      </c>
      <c r="W3463" s="2">
        <v>12.74</v>
      </c>
      <c r="X3463" s="2">
        <v>7</v>
      </c>
      <c r="Y3463" s="2">
        <v>2.31</v>
      </c>
      <c r="Z3463" s="2">
        <v>5.552E-2</v>
      </c>
      <c r="AA3463" s="2">
        <v>7.7619999999999995E-2</v>
      </c>
      <c r="AB3463" s="2">
        <v>24.416914219999999</v>
      </c>
    </row>
    <row r="3464" spans="1:28" x14ac:dyDescent="0.2">
      <c r="A3464" s="17">
        <v>5832</v>
      </c>
      <c r="B3464" s="5" t="s">
        <v>11644</v>
      </c>
      <c r="C3464" s="5" t="s">
        <v>11658</v>
      </c>
      <c r="D3464" s="5" t="s">
        <v>2855</v>
      </c>
      <c r="E3464" s="5" t="s">
        <v>11659</v>
      </c>
      <c r="F3464" s="10">
        <v>1865</v>
      </c>
      <c r="G3464" s="10" t="s">
        <v>16</v>
      </c>
      <c r="H3464" s="10"/>
      <c r="I3464" s="10">
        <v>1100</v>
      </c>
      <c r="J3464" s="10" t="s">
        <v>17</v>
      </c>
      <c r="K3464" s="10"/>
      <c r="L3464" s="10" t="s">
        <v>18</v>
      </c>
      <c r="M3464" s="11">
        <v>1</v>
      </c>
      <c r="N3464" s="10">
        <v>1</v>
      </c>
      <c r="O3464" s="12" t="s">
        <v>11660</v>
      </c>
      <c r="P3464" s="11">
        <f ca="1">IFERROR(__xludf.DUMMYFUNCTION("COUNTA(SPLIT(Q3464,"" ""))"),198)</f>
        <v>198</v>
      </c>
      <c r="Q3464" s="11">
        <v>5</v>
      </c>
      <c r="R3464" s="11">
        <f ca="1">IFERROR(__xludf.DUMMYFUNCTION("COUNTA(SPLIT($Q3464,CHAR(10),FALSE))"),3)</f>
        <v>3</v>
      </c>
      <c r="S3464" s="2">
        <v>-0.27454110700000001</v>
      </c>
      <c r="T3464" s="2">
        <v>0.460605496</v>
      </c>
      <c r="U3464" s="2">
        <v>57.78</v>
      </c>
      <c r="V3464" s="2">
        <v>15.24</v>
      </c>
      <c r="W3464" s="2">
        <v>17.79</v>
      </c>
      <c r="X3464" s="2">
        <v>10</v>
      </c>
      <c r="Y3464" s="2">
        <v>6.58</v>
      </c>
      <c r="Z3464" s="2">
        <v>-3.44E-2</v>
      </c>
      <c r="AA3464" s="2">
        <v>-3.8589999999999999E-2</v>
      </c>
      <c r="AB3464" s="2">
        <v>21.267267650000001</v>
      </c>
    </row>
    <row r="3465" spans="1:28" x14ac:dyDescent="0.2">
      <c r="A3465" s="17">
        <v>5833</v>
      </c>
      <c r="B3465" s="5" t="s">
        <v>11644</v>
      </c>
      <c r="C3465" s="5" t="s">
        <v>11661</v>
      </c>
      <c r="D3465" s="5" t="s">
        <v>2855</v>
      </c>
      <c r="E3465" s="5" t="s">
        <v>11662</v>
      </c>
      <c r="F3465" s="10">
        <v>1865</v>
      </c>
      <c r="G3465" s="10" t="s">
        <v>16</v>
      </c>
      <c r="H3465" s="10"/>
      <c r="I3465" s="10">
        <v>900</v>
      </c>
      <c r="J3465" s="10" t="s">
        <v>17</v>
      </c>
      <c r="K3465" s="10"/>
      <c r="L3465" s="10" t="s">
        <v>18</v>
      </c>
      <c r="M3465" s="11">
        <v>1</v>
      </c>
      <c r="N3465" s="10">
        <v>1</v>
      </c>
      <c r="O3465" s="12" t="s">
        <v>11663</v>
      </c>
      <c r="P3465" s="11">
        <f ca="1">IFERROR(__xludf.DUMMYFUNCTION("COUNTA(SPLIT(Q3465,"" ""))"),163)</f>
        <v>163</v>
      </c>
      <c r="Q3465" s="11">
        <v>9</v>
      </c>
      <c r="R3465" s="11">
        <f ca="1">IFERROR(__xludf.DUMMYFUNCTION("COUNTA(SPLIT($Q3465,CHAR(10),FALSE))"),6)</f>
        <v>6</v>
      </c>
      <c r="S3465" s="2">
        <v>-0.43267752799999998</v>
      </c>
      <c r="T3465" s="2">
        <v>0.48749840999999999</v>
      </c>
      <c r="U3465" s="2">
        <v>71.260000000000005</v>
      </c>
      <c r="V3465" s="2">
        <v>8.57</v>
      </c>
      <c r="W3465" s="2">
        <v>8.31</v>
      </c>
      <c r="X3465" s="2">
        <v>10</v>
      </c>
      <c r="Y3465" s="2">
        <v>6.65</v>
      </c>
      <c r="Z3465" s="2">
        <v>7.9030000000000003E-2</v>
      </c>
      <c r="AA3465" s="2">
        <v>8.9270000000000002E-2</v>
      </c>
      <c r="AB3465" s="2">
        <v>17.54277183</v>
      </c>
    </row>
    <row r="3466" spans="1:28" x14ac:dyDescent="0.2">
      <c r="A3466" s="17">
        <v>5834</v>
      </c>
      <c r="B3466" s="5" t="s">
        <v>11664</v>
      </c>
      <c r="C3466" s="5" t="s">
        <v>11665</v>
      </c>
      <c r="D3466" s="5" t="s">
        <v>7772</v>
      </c>
      <c r="E3466" s="5" t="s">
        <v>7773</v>
      </c>
      <c r="F3466" s="10">
        <v>1865</v>
      </c>
      <c r="G3466" s="10" t="s">
        <v>16</v>
      </c>
      <c r="H3466" s="10"/>
      <c r="I3466" s="10">
        <v>900</v>
      </c>
      <c r="J3466" s="10" t="s">
        <v>17</v>
      </c>
      <c r="K3466" s="10"/>
      <c r="L3466" s="10" t="s">
        <v>18</v>
      </c>
      <c r="M3466" s="11">
        <v>1</v>
      </c>
      <c r="N3466" s="10">
        <v>1</v>
      </c>
      <c r="O3466" s="12" t="s">
        <v>11666</v>
      </c>
      <c r="P3466" s="11">
        <f ca="1">IFERROR(__xludf.DUMMYFUNCTION("COUNTA(SPLIT(Q3466,"" ""))"),193)</f>
        <v>193</v>
      </c>
      <c r="Q3466" s="11">
        <v>10</v>
      </c>
      <c r="R3466" s="11">
        <f ca="1">IFERROR(__xludf.DUMMYFUNCTION("COUNTA(SPLIT($Q3466,CHAR(10),FALSE))"),4)</f>
        <v>4</v>
      </c>
      <c r="S3466" s="2">
        <v>-6.0860763999999998E-2</v>
      </c>
      <c r="T3466" s="2">
        <v>0.47675799400000002</v>
      </c>
      <c r="U3466" s="2">
        <v>78.599999999999994</v>
      </c>
      <c r="V3466" s="2">
        <v>7.17</v>
      </c>
      <c r="W3466" s="2">
        <v>8.0399999999999991</v>
      </c>
      <c r="X3466" s="2">
        <v>8</v>
      </c>
      <c r="Y3466" s="2">
        <v>6.62</v>
      </c>
      <c r="Z3466" s="2">
        <v>5.2069999999999998E-2</v>
      </c>
      <c r="AA3466" s="2">
        <v>3.9480000000000001E-2</v>
      </c>
      <c r="AB3466" s="2">
        <v>20.8737523</v>
      </c>
    </row>
    <row r="3467" spans="1:28" x14ac:dyDescent="0.2">
      <c r="A3467" s="17">
        <v>5835</v>
      </c>
      <c r="B3467" s="5" t="s">
        <v>11664</v>
      </c>
      <c r="C3467" s="5" t="s">
        <v>11667</v>
      </c>
      <c r="D3467" s="5" t="s">
        <v>7772</v>
      </c>
      <c r="E3467" s="5" t="s">
        <v>7773</v>
      </c>
      <c r="F3467" s="10">
        <v>1865</v>
      </c>
      <c r="G3467" s="10" t="s">
        <v>16</v>
      </c>
      <c r="H3467" s="10"/>
      <c r="I3467" s="10">
        <v>900</v>
      </c>
      <c r="J3467" s="10" t="s">
        <v>17</v>
      </c>
      <c r="K3467" s="10"/>
      <c r="L3467" s="10" t="s">
        <v>18</v>
      </c>
      <c r="M3467" s="11">
        <v>1</v>
      </c>
      <c r="N3467" s="10">
        <v>1</v>
      </c>
      <c r="O3467" s="12" t="s">
        <v>11668</v>
      </c>
      <c r="P3467" s="11">
        <f ca="1">IFERROR(__xludf.DUMMYFUNCTION("COUNTA(SPLIT(Q3467,"" ""))"),195)</f>
        <v>195</v>
      </c>
      <c r="Q3467" s="11">
        <v>12</v>
      </c>
      <c r="R3467" s="11">
        <f ca="1">IFERROR(__xludf.DUMMYFUNCTION("COUNTA(SPLIT($Q3467,CHAR(10),FALSE))"),4)</f>
        <v>4</v>
      </c>
      <c r="S3467" s="2">
        <v>-1.5663564219999999</v>
      </c>
      <c r="T3467" s="2">
        <v>0.478286196</v>
      </c>
      <c r="U3467" s="2">
        <v>91.39</v>
      </c>
      <c r="V3467" s="2">
        <v>4.6100000000000003</v>
      </c>
      <c r="W3467" s="2">
        <v>4.8499999999999996</v>
      </c>
      <c r="X3467" s="2">
        <v>7</v>
      </c>
      <c r="Y3467" s="2">
        <v>5.73</v>
      </c>
      <c r="Z3467" s="2">
        <v>3.6269999999999997E-2</v>
      </c>
      <c r="AA3467" s="2">
        <v>3.4860000000000002E-2</v>
      </c>
      <c r="AB3467" s="2">
        <v>22.901324819999999</v>
      </c>
    </row>
    <row r="3468" spans="1:28" x14ac:dyDescent="0.2">
      <c r="A3468" s="17">
        <v>5837</v>
      </c>
      <c r="B3468" s="5" t="s">
        <v>11669</v>
      </c>
      <c r="C3468" s="5" t="s">
        <v>11670</v>
      </c>
      <c r="D3468" s="5" t="s">
        <v>7772</v>
      </c>
      <c r="E3468" s="5" t="s">
        <v>7773</v>
      </c>
      <c r="F3468" s="10">
        <v>1865</v>
      </c>
      <c r="G3468" s="10" t="s">
        <v>16</v>
      </c>
      <c r="H3468" s="10"/>
      <c r="I3468" s="10">
        <v>700</v>
      </c>
      <c r="J3468" s="10" t="s">
        <v>17</v>
      </c>
      <c r="K3468" s="10"/>
      <c r="L3468" s="10" t="s">
        <v>18</v>
      </c>
      <c r="M3468" s="11">
        <v>1</v>
      </c>
      <c r="N3468" s="10">
        <v>1</v>
      </c>
      <c r="O3468" s="12" t="s">
        <v>11671</v>
      </c>
      <c r="P3468" s="11">
        <f ca="1">IFERROR(__xludf.DUMMYFUNCTION("COUNTA(SPLIT(Q3468,"" ""))"),188)</f>
        <v>188</v>
      </c>
      <c r="Q3468" s="11">
        <v>16</v>
      </c>
      <c r="R3468" s="11">
        <f ca="1">IFERROR(__xludf.DUMMYFUNCTION("COUNTA(SPLIT($Q3468,CHAR(10),FALSE))"),3)</f>
        <v>3</v>
      </c>
      <c r="S3468" s="2">
        <v>-0.67441872599999997</v>
      </c>
      <c r="T3468" s="2">
        <v>0.48201345499999998</v>
      </c>
      <c r="U3468" s="2">
        <v>72.91</v>
      </c>
      <c r="V3468" s="2">
        <v>6.06</v>
      </c>
      <c r="W3468" s="2">
        <v>6.5</v>
      </c>
      <c r="X3468" s="2">
        <v>9</v>
      </c>
      <c r="Y3468" s="2">
        <v>7.7</v>
      </c>
      <c r="Z3468" s="2">
        <v>0.22542999999999999</v>
      </c>
      <c r="AA3468" s="2">
        <v>0.19176000000000001</v>
      </c>
      <c r="AB3468" s="2">
        <v>14.70270399</v>
      </c>
    </row>
    <row r="3469" spans="1:28" x14ac:dyDescent="0.2">
      <c r="A3469" s="17">
        <v>5838</v>
      </c>
      <c r="B3469" s="5" t="s">
        <v>11672</v>
      </c>
      <c r="C3469" s="5" t="s">
        <v>11673</v>
      </c>
      <c r="D3469" s="5" t="s">
        <v>2855</v>
      </c>
      <c r="E3469" s="5" t="s">
        <v>11674</v>
      </c>
      <c r="F3469" s="10">
        <v>1865</v>
      </c>
      <c r="G3469" s="10" t="s">
        <v>68</v>
      </c>
      <c r="H3469" s="10"/>
      <c r="I3469" s="10">
        <v>900</v>
      </c>
      <c r="J3469" s="10" t="s">
        <v>17</v>
      </c>
      <c r="K3469" s="10"/>
      <c r="L3469" s="10" t="s">
        <v>22</v>
      </c>
      <c r="M3469" s="11">
        <v>2</v>
      </c>
      <c r="N3469" s="10">
        <v>2</v>
      </c>
      <c r="O3469" s="12" t="s">
        <v>11675</v>
      </c>
      <c r="P3469" s="11">
        <f ca="1">IFERROR(__xludf.DUMMYFUNCTION("COUNTA(SPLIT(Q3469,"" ""))"),199)</f>
        <v>199</v>
      </c>
      <c r="Q3469" s="11">
        <v>10</v>
      </c>
      <c r="R3469" s="11">
        <f ca="1">IFERROR(__xludf.DUMMYFUNCTION("COUNTA(SPLIT($Q3469,CHAR(10),FALSE))"),2)</f>
        <v>2</v>
      </c>
      <c r="S3469" s="2">
        <v>-1.5033070980000001</v>
      </c>
      <c r="T3469" s="2">
        <v>0.50546135999999997</v>
      </c>
      <c r="U3469" s="2">
        <v>62.6</v>
      </c>
      <c r="V3469" s="2">
        <v>9.5</v>
      </c>
      <c r="W3469" s="2">
        <v>10.59</v>
      </c>
      <c r="X3469" s="2">
        <v>11</v>
      </c>
      <c r="Y3469" s="2">
        <v>8.02</v>
      </c>
      <c r="Z3469" s="2">
        <v>0.31437999999999999</v>
      </c>
      <c r="AA3469" s="2">
        <v>0.29929</v>
      </c>
      <c r="AB3469" s="2">
        <v>13.230956239999999</v>
      </c>
    </row>
    <row r="3470" spans="1:28" x14ac:dyDescent="0.2">
      <c r="A3470" s="17">
        <v>5839</v>
      </c>
      <c r="B3470" s="5" t="s">
        <v>11676</v>
      </c>
      <c r="C3470" s="5" t="s">
        <v>11677</v>
      </c>
      <c r="D3470" s="5" t="s">
        <v>7772</v>
      </c>
      <c r="E3470" s="5" t="s">
        <v>7773</v>
      </c>
      <c r="F3470" s="10">
        <v>1865</v>
      </c>
      <c r="G3470" s="10" t="s">
        <v>16</v>
      </c>
      <c r="H3470" s="10"/>
      <c r="I3470" s="10">
        <v>1100</v>
      </c>
      <c r="J3470" s="10" t="s">
        <v>17</v>
      </c>
      <c r="K3470" s="10"/>
      <c r="L3470" s="10" t="s">
        <v>18</v>
      </c>
      <c r="M3470" s="11">
        <v>1</v>
      </c>
      <c r="N3470" s="10">
        <v>1</v>
      </c>
      <c r="O3470" s="12" t="s">
        <v>11678</v>
      </c>
      <c r="P3470" s="11">
        <f ca="1">IFERROR(__xludf.DUMMYFUNCTION("COUNTA(SPLIT(Q3470,"" ""))"),186)</f>
        <v>186</v>
      </c>
      <c r="Q3470" s="11">
        <v>8</v>
      </c>
      <c r="R3470" s="11">
        <f ca="1">IFERROR(__xludf.DUMMYFUNCTION("COUNTA(SPLIT($Q3470,CHAR(10),FALSE))"),4)</f>
        <v>4</v>
      </c>
      <c r="S3470" s="2">
        <v>-1.901160593</v>
      </c>
      <c r="T3470" s="2">
        <v>0.44930351200000002</v>
      </c>
      <c r="U3470" s="2">
        <v>78.55</v>
      </c>
      <c r="V3470" s="2">
        <v>7.69</v>
      </c>
      <c r="W3470" s="2">
        <v>8.7200000000000006</v>
      </c>
      <c r="X3470" s="2">
        <v>7</v>
      </c>
      <c r="Y3470" s="2">
        <v>7.22</v>
      </c>
      <c r="Z3470" s="2">
        <v>0.13266</v>
      </c>
      <c r="AA3470" s="2">
        <v>0.11738999999999999</v>
      </c>
      <c r="AB3470" s="2">
        <v>13.494123249999999</v>
      </c>
    </row>
    <row r="3471" spans="1:28" x14ac:dyDescent="0.2">
      <c r="A3471" s="17">
        <v>5840</v>
      </c>
      <c r="B3471" s="5" t="s">
        <v>10287</v>
      </c>
      <c r="C3471" s="5" t="s">
        <v>11679</v>
      </c>
      <c r="D3471" s="5"/>
      <c r="E3471" s="5" t="s">
        <v>11680</v>
      </c>
      <c r="F3471" s="10">
        <v>1864</v>
      </c>
      <c r="G3471" s="10" t="s">
        <v>16</v>
      </c>
      <c r="H3471" s="10"/>
      <c r="I3471" s="10">
        <v>1100</v>
      </c>
      <c r="J3471" s="10" t="s">
        <v>17</v>
      </c>
      <c r="K3471" s="10"/>
      <c r="L3471" s="10" t="s">
        <v>18</v>
      </c>
      <c r="M3471" s="11">
        <v>1</v>
      </c>
      <c r="N3471" s="10">
        <v>1</v>
      </c>
      <c r="O3471" s="12" t="s">
        <v>11681</v>
      </c>
      <c r="P3471" s="11">
        <f ca="1">IFERROR(__xludf.DUMMYFUNCTION("COUNTA(SPLIT(Q3471,"" ""))"),199)</f>
        <v>199</v>
      </c>
      <c r="Q3471" s="11">
        <v>9</v>
      </c>
      <c r="R3471" s="11">
        <f ca="1">IFERROR(__xludf.DUMMYFUNCTION("COUNTA(SPLIT($Q3471,CHAR(10),FALSE))"),1)</f>
        <v>1</v>
      </c>
      <c r="S3471" s="2">
        <v>-3.182092989</v>
      </c>
      <c r="T3471" s="2">
        <v>0.56080242599999997</v>
      </c>
      <c r="U3471" s="2">
        <v>61.08</v>
      </c>
      <c r="V3471" s="2">
        <v>10.37</v>
      </c>
      <c r="W3471" s="2">
        <v>10.5</v>
      </c>
      <c r="X3471" s="2">
        <v>12</v>
      </c>
      <c r="Y3471" s="2">
        <v>7.78</v>
      </c>
      <c r="Z3471" s="2">
        <v>0.30342000000000002</v>
      </c>
      <c r="AA3471" s="2">
        <v>0.28714000000000001</v>
      </c>
      <c r="AB3471" s="2">
        <v>19.298618449999999</v>
      </c>
    </row>
    <row r="3472" spans="1:28" x14ac:dyDescent="0.2">
      <c r="A3472" s="17">
        <v>5841</v>
      </c>
      <c r="B3472" s="5" t="s">
        <v>8820</v>
      </c>
      <c r="C3472" s="5" t="s">
        <v>11682</v>
      </c>
      <c r="D3472" s="5" t="s">
        <v>7772</v>
      </c>
      <c r="E3472" s="5" t="s">
        <v>7773</v>
      </c>
      <c r="F3472" s="10">
        <v>1863</v>
      </c>
      <c r="G3472" s="10" t="s">
        <v>16</v>
      </c>
      <c r="H3472" s="10"/>
      <c r="I3472" s="10">
        <v>1300</v>
      </c>
      <c r="J3472" s="10" t="s">
        <v>17</v>
      </c>
      <c r="K3472" s="10"/>
      <c r="L3472" s="10" t="s">
        <v>22</v>
      </c>
      <c r="M3472" s="11">
        <v>2</v>
      </c>
      <c r="N3472" s="10">
        <v>1.5</v>
      </c>
      <c r="O3472" s="12" t="s">
        <v>11683</v>
      </c>
      <c r="P3472" s="11">
        <f ca="1">IFERROR(__xludf.DUMMYFUNCTION("COUNTA(SPLIT(Q3472,"" ""))"),157)</f>
        <v>157</v>
      </c>
      <c r="Q3472" s="11">
        <v>4</v>
      </c>
      <c r="R3472" s="11">
        <f ca="1">IFERROR(__xludf.DUMMYFUNCTION("COUNTA(SPLIT($Q3472,CHAR(10),FALSE))"),1)</f>
        <v>1</v>
      </c>
      <c r="S3472" s="2">
        <v>-1.3961256209999999</v>
      </c>
      <c r="T3472" s="2">
        <v>0.48678674199999999</v>
      </c>
      <c r="U3472" s="2">
        <v>52.76</v>
      </c>
      <c r="V3472" s="2">
        <v>15.65</v>
      </c>
      <c r="W3472" s="2">
        <v>19.07</v>
      </c>
      <c r="X3472" s="2">
        <v>12</v>
      </c>
      <c r="Y3472" s="2">
        <v>7.8</v>
      </c>
      <c r="Z3472" s="2">
        <v>0.12681999999999999</v>
      </c>
      <c r="AA3472" s="2">
        <v>0.14834</v>
      </c>
      <c r="AB3472" s="2">
        <v>16.310073989999999</v>
      </c>
    </row>
    <row r="3473" spans="1:28" x14ac:dyDescent="0.2">
      <c r="A3473" s="17">
        <v>5842</v>
      </c>
      <c r="B3473" s="5" t="s">
        <v>11547</v>
      </c>
      <c r="C3473" s="5" t="s">
        <v>11684</v>
      </c>
      <c r="D3473" s="5" t="s">
        <v>2855</v>
      </c>
      <c r="E3473" s="5" t="s">
        <v>11685</v>
      </c>
      <c r="F3473" s="10">
        <v>1863</v>
      </c>
      <c r="G3473" s="10" t="s">
        <v>16</v>
      </c>
      <c r="H3473" s="10"/>
      <c r="I3473" s="10">
        <v>900</v>
      </c>
      <c r="J3473" s="10" t="s">
        <v>17</v>
      </c>
      <c r="K3473" s="10"/>
      <c r="L3473" s="10" t="s">
        <v>18</v>
      </c>
      <c r="M3473" s="11">
        <v>1</v>
      </c>
      <c r="N3473" s="10">
        <v>1</v>
      </c>
      <c r="O3473" s="12" t="s">
        <v>11686</v>
      </c>
      <c r="P3473" s="11">
        <f ca="1">IFERROR(__xludf.DUMMYFUNCTION("COUNTA(SPLIT(Q3473,"" ""))"),158)</f>
        <v>158</v>
      </c>
      <c r="Q3473" s="11">
        <v>13</v>
      </c>
      <c r="R3473" s="11">
        <f ca="1">IFERROR(__xludf.DUMMYFUNCTION("COUNTA(SPLIT($Q3473,CHAR(10),FALSE))"),6)</f>
        <v>6</v>
      </c>
      <c r="S3473" s="2">
        <v>-1.527404486</v>
      </c>
      <c r="T3473" s="2">
        <v>0.43718622000000001</v>
      </c>
      <c r="U3473" s="2">
        <v>70.09</v>
      </c>
      <c r="V3473" s="2">
        <v>7.21</v>
      </c>
      <c r="W3473" s="2">
        <v>7.65</v>
      </c>
      <c r="X3473" s="2">
        <v>10</v>
      </c>
      <c r="Y3473" s="2">
        <v>7.44</v>
      </c>
      <c r="Z3473" s="2">
        <v>0.23680999999999999</v>
      </c>
      <c r="AA3473" s="2">
        <v>0.24199999999999999</v>
      </c>
      <c r="AB3473" s="2">
        <v>7.7875908310000002</v>
      </c>
    </row>
    <row r="3474" spans="1:28" x14ac:dyDescent="0.2">
      <c r="A3474" s="17">
        <v>5843</v>
      </c>
      <c r="B3474" s="5" t="s">
        <v>11672</v>
      </c>
      <c r="C3474" s="5" t="s">
        <v>11687</v>
      </c>
      <c r="D3474" s="5" t="s">
        <v>2855</v>
      </c>
      <c r="E3474" s="5" t="s">
        <v>11688</v>
      </c>
      <c r="F3474" s="10">
        <v>1863</v>
      </c>
      <c r="G3474" s="10" t="s">
        <v>68</v>
      </c>
      <c r="H3474" s="10"/>
      <c r="I3474" s="10">
        <v>1500</v>
      </c>
      <c r="J3474" s="10" t="s">
        <v>17</v>
      </c>
      <c r="K3474" s="10"/>
      <c r="L3474" s="10" t="s">
        <v>22</v>
      </c>
      <c r="M3474" s="11">
        <v>2</v>
      </c>
      <c r="N3474" s="10">
        <v>1.5</v>
      </c>
      <c r="O3474" s="12" t="s">
        <v>11689</v>
      </c>
      <c r="P3474" s="11">
        <f ca="1">IFERROR(__xludf.DUMMYFUNCTION("COUNTA(SPLIT(Q3474,"" ""))"),190)</f>
        <v>190</v>
      </c>
      <c r="Q3474" s="11">
        <v>5</v>
      </c>
      <c r="R3474" s="11">
        <f ca="1">IFERROR(__xludf.DUMMYFUNCTION("COUNTA(SPLIT($Q3474,CHAR(10),FALSE))"),5)</f>
        <v>5</v>
      </c>
      <c r="S3474" s="2">
        <v>-1.985606983</v>
      </c>
      <c r="T3474" s="2">
        <v>0.50031284799999998</v>
      </c>
      <c r="U3474" s="2">
        <v>30.15</v>
      </c>
      <c r="V3474" s="2">
        <v>18.739999999999998</v>
      </c>
      <c r="W3474" s="2">
        <v>20.53</v>
      </c>
      <c r="X3474" s="2">
        <v>16</v>
      </c>
      <c r="Y3474" s="2">
        <v>9.94</v>
      </c>
      <c r="Z3474" s="2">
        <v>0.26213999999999998</v>
      </c>
      <c r="AA3474" s="2">
        <v>0.24778</v>
      </c>
      <c r="AB3474" s="2">
        <v>7.4435693909999996</v>
      </c>
    </row>
    <row r="3475" spans="1:28" x14ac:dyDescent="0.2">
      <c r="A3475" s="17">
        <v>5845</v>
      </c>
      <c r="B3475" s="5" t="s">
        <v>1168</v>
      </c>
      <c r="C3475" s="5" t="s">
        <v>11690</v>
      </c>
      <c r="D3475" s="5"/>
      <c r="E3475" s="5" t="s">
        <v>11691</v>
      </c>
      <c r="F3475" s="10">
        <v>1863</v>
      </c>
      <c r="G3475" s="10" t="s">
        <v>68</v>
      </c>
      <c r="H3475" s="10"/>
      <c r="I3475" s="10">
        <v>1300</v>
      </c>
      <c r="J3475" s="10" t="s">
        <v>17</v>
      </c>
      <c r="K3475" s="10"/>
      <c r="L3475" s="10" t="s">
        <v>22</v>
      </c>
      <c r="M3475" s="11">
        <v>2</v>
      </c>
      <c r="N3475" s="10">
        <v>1.5</v>
      </c>
      <c r="O3475" s="12" t="s">
        <v>11692</v>
      </c>
      <c r="P3475" s="11">
        <f ca="1">IFERROR(__xludf.DUMMYFUNCTION("COUNTA(SPLIT(Q3475,"" ""))"),157)</f>
        <v>157</v>
      </c>
      <c r="Q3475" s="11">
        <v>7</v>
      </c>
      <c r="R3475" s="11">
        <f ca="1">IFERROR(__xludf.DUMMYFUNCTION("COUNTA(SPLIT($Q3475,CHAR(10),FALSE))"),1)</f>
        <v>1</v>
      </c>
      <c r="S3475" s="2">
        <v>-1.8297785719999999</v>
      </c>
      <c r="T3475" s="2">
        <v>0.49121805699999999</v>
      </c>
      <c r="U3475" s="2">
        <v>63.37</v>
      </c>
      <c r="V3475" s="2">
        <v>9.99</v>
      </c>
      <c r="W3475" s="2">
        <v>10.39</v>
      </c>
      <c r="X3475" s="2">
        <v>11</v>
      </c>
      <c r="Y3475" s="2">
        <v>8.8699999999999992</v>
      </c>
      <c r="Z3475" s="2">
        <v>0.18726000000000001</v>
      </c>
      <c r="AA3475" s="2">
        <v>0.21054999999999999</v>
      </c>
      <c r="AB3475" s="2">
        <v>14.234652609999999</v>
      </c>
    </row>
    <row r="3476" spans="1:28" x14ac:dyDescent="0.2">
      <c r="A3476" s="17">
        <v>5846</v>
      </c>
      <c r="B3476" s="5" t="s">
        <v>11693</v>
      </c>
      <c r="C3476" s="5" t="s">
        <v>11694</v>
      </c>
      <c r="D3476" s="5" t="s">
        <v>7792</v>
      </c>
      <c r="E3476" s="5" t="s">
        <v>11695</v>
      </c>
      <c r="F3476" s="10">
        <v>1862</v>
      </c>
      <c r="G3476" s="10" t="s">
        <v>16</v>
      </c>
      <c r="H3476" s="10"/>
      <c r="I3476" s="10">
        <v>500</v>
      </c>
      <c r="J3476" s="10" t="s">
        <v>17</v>
      </c>
      <c r="K3476" s="10"/>
      <c r="L3476" s="10" t="s">
        <v>22</v>
      </c>
      <c r="M3476" s="11">
        <v>2</v>
      </c>
      <c r="N3476" s="10">
        <v>1.5</v>
      </c>
      <c r="O3476" s="12" t="s">
        <v>11696</v>
      </c>
      <c r="P3476" s="11">
        <f ca="1">IFERROR(__xludf.DUMMYFUNCTION("COUNTA(SPLIT(Q3476,"" ""))"),152)</f>
        <v>152</v>
      </c>
      <c r="Q3476" s="11">
        <v>14</v>
      </c>
      <c r="R3476" s="11">
        <f ca="1">IFERROR(__xludf.DUMMYFUNCTION("COUNTA(SPLIT($Q3476,CHAR(10),FALSE))"),1)</f>
        <v>1</v>
      </c>
      <c r="S3476" s="2">
        <v>-0.65303945699999999</v>
      </c>
      <c r="T3476" s="2">
        <v>0.44886028</v>
      </c>
      <c r="U3476" s="2">
        <v>85.61</v>
      </c>
      <c r="V3476" s="2">
        <v>4.0199999999999996</v>
      </c>
      <c r="W3476" s="2">
        <v>3.18</v>
      </c>
      <c r="X3476" s="2">
        <v>8</v>
      </c>
      <c r="Y3476" s="2">
        <v>5.94</v>
      </c>
      <c r="Z3476" s="2">
        <v>0.12601999999999999</v>
      </c>
      <c r="AA3476" s="2">
        <v>0.15015999999999999</v>
      </c>
      <c r="AB3476" s="2">
        <v>22.071967529999998</v>
      </c>
    </row>
    <row r="3477" spans="1:28" x14ac:dyDescent="0.2">
      <c r="A3477" s="17">
        <v>5847</v>
      </c>
      <c r="B3477" s="5" t="s">
        <v>11693</v>
      </c>
      <c r="C3477" s="5" t="s">
        <v>11697</v>
      </c>
      <c r="D3477" s="5"/>
      <c r="E3477" s="5" t="s">
        <v>11698</v>
      </c>
      <c r="F3477" s="10">
        <v>1862</v>
      </c>
      <c r="G3477" s="10" t="s">
        <v>16</v>
      </c>
      <c r="H3477" s="10"/>
      <c r="I3477" s="10">
        <v>1100</v>
      </c>
      <c r="J3477" s="10" t="s">
        <v>17</v>
      </c>
      <c r="K3477" s="10"/>
      <c r="L3477" s="10" t="s">
        <v>18</v>
      </c>
      <c r="M3477" s="11">
        <v>1</v>
      </c>
      <c r="N3477" s="10">
        <v>1</v>
      </c>
      <c r="O3477" s="12" t="s">
        <v>11699</v>
      </c>
      <c r="P3477" s="11">
        <f ca="1">IFERROR(__xludf.DUMMYFUNCTION("COUNTA(SPLIT(Q3477,"" ""))"),177)</f>
        <v>177</v>
      </c>
      <c r="Q3477" s="11">
        <v>10</v>
      </c>
      <c r="R3477" s="11">
        <f ca="1">IFERROR(__xludf.DUMMYFUNCTION("COUNTA(SPLIT($Q3477,CHAR(10),FALSE))"),3)</f>
        <v>3</v>
      </c>
      <c r="S3477" s="2">
        <v>-2.7302628850000001</v>
      </c>
      <c r="T3477" s="2">
        <v>0.51800206299999996</v>
      </c>
      <c r="U3477" s="2">
        <v>66.260000000000005</v>
      </c>
      <c r="V3477" s="2">
        <v>8.4600000000000009</v>
      </c>
      <c r="W3477" s="2">
        <v>9.16</v>
      </c>
      <c r="X3477" s="2">
        <v>10</v>
      </c>
      <c r="Y3477" s="2">
        <v>8.0500000000000007</v>
      </c>
      <c r="Z3477" s="2">
        <v>0.21129999999999999</v>
      </c>
      <c r="AA3477" s="2">
        <v>0.22139</v>
      </c>
      <c r="AB3477" s="2">
        <v>6.1427572540000002</v>
      </c>
    </row>
    <row r="3478" spans="1:28" x14ac:dyDescent="0.2">
      <c r="A3478" s="17">
        <v>5848</v>
      </c>
      <c r="B3478" s="5" t="s">
        <v>8546</v>
      </c>
      <c r="C3478" s="5" t="s">
        <v>11700</v>
      </c>
      <c r="D3478" s="5"/>
      <c r="E3478" s="5" t="s">
        <v>11701</v>
      </c>
      <c r="F3478" s="10">
        <v>1861</v>
      </c>
      <c r="G3478" s="10" t="s">
        <v>16</v>
      </c>
      <c r="H3478" s="10"/>
      <c r="I3478" s="10">
        <v>1300</v>
      </c>
      <c r="J3478" s="10" t="s">
        <v>17</v>
      </c>
      <c r="K3478" s="10"/>
      <c r="L3478" s="10" t="s">
        <v>18</v>
      </c>
      <c r="M3478" s="11">
        <v>1</v>
      </c>
      <c r="N3478" s="10">
        <v>1</v>
      </c>
      <c r="O3478" s="12" t="s">
        <v>11702</v>
      </c>
      <c r="P3478" s="11">
        <f ca="1">IFERROR(__xludf.DUMMYFUNCTION("COUNTA(SPLIT(Q3478,"" ""))"),173)</f>
        <v>173</v>
      </c>
      <c r="Q3478" s="11">
        <v>6</v>
      </c>
      <c r="R3478" s="11">
        <f ca="1">IFERROR(__xludf.DUMMYFUNCTION("COUNTA(SPLIT($Q3478,CHAR(10),FALSE))"),2)</f>
        <v>2</v>
      </c>
      <c r="S3478" s="2">
        <v>4.1329904000000001E-2</v>
      </c>
      <c r="T3478" s="2">
        <v>0.49517688999999998</v>
      </c>
      <c r="U3478" s="2">
        <v>64.069999999999993</v>
      </c>
      <c r="V3478" s="2">
        <v>11.73</v>
      </c>
      <c r="W3478" s="2">
        <v>13.34</v>
      </c>
      <c r="X3478" s="2">
        <v>10</v>
      </c>
      <c r="Y3478" s="2">
        <v>7.67</v>
      </c>
      <c r="Z3478" s="2">
        <v>0.12407</v>
      </c>
      <c r="AA3478" s="2">
        <v>0.12407</v>
      </c>
      <c r="AB3478" s="2">
        <v>13.15549697</v>
      </c>
    </row>
    <row r="3479" spans="1:28" x14ac:dyDescent="0.2">
      <c r="A3479" s="17">
        <v>5852</v>
      </c>
      <c r="B3479" s="5" t="s">
        <v>11703</v>
      </c>
      <c r="C3479" s="5" t="s">
        <v>3833</v>
      </c>
      <c r="D3479" s="5"/>
      <c r="E3479" s="5" t="s">
        <v>11704</v>
      </c>
      <c r="F3479" s="10">
        <v>1861</v>
      </c>
      <c r="G3479" s="10" t="s">
        <v>68</v>
      </c>
      <c r="H3479" s="10"/>
      <c r="I3479" s="10">
        <v>1300</v>
      </c>
      <c r="J3479" s="10" t="s">
        <v>17</v>
      </c>
      <c r="K3479" s="10"/>
      <c r="L3479" s="10" t="s">
        <v>22</v>
      </c>
      <c r="M3479" s="11">
        <v>2</v>
      </c>
      <c r="N3479" s="10">
        <v>1.5</v>
      </c>
      <c r="O3479" s="12" t="s">
        <v>11705</v>
      </c>
      <c r="P3479" s="11">
        <f ca="1">IFERROR(__xludf.DUMMYFUNCTION("COUNTA(SPLIT(Q3479,"" ""))"),170)</f>
        <v>170</v>
      </c>
      <c r="Q3479" s="11">
        <v>4</v>
      </c>
      <c r="R3479" s="11">
        <f ca="1">IFERROR(__xludf.DUMMYFUNCTION("COUNTA(SPLIT($Q3479,CHAR(10),FALSE))"),1)</f>
        <v>1</v>
      </c>
      <c r="S3479" s="2">
        <v>-2.57255061</v>
      </c>
      <c r="T3479" s="2">
        <v>0.50235514599999997</v>
      </c>
      <c r="U3479" s="2">
        <v>32.82</v>
      </c>
      <c r="V3479" s="2">
        <v>19.239999999999998</v>
      </c>
      <c r="W3479" s="2">
        <v>22.05</v>
      </c>
      <c r="X3479" s="2">
        <v>16</v>
      </c>
      <c r="Y3479" s="2">
        <v>9.3699999999999992</v>
      </c>
      <c r="Z3479" s="2">
        <v>0.29099000000000003</v>
      </c>
      <c r="AA3479" s="2">
        <v>0.30498999999999998</v>
      </c>
      <c r="AB3479" s="2">
        <v>7.6120436140000001</v>
      </c>
    </row>
    <row r="3480" spans="1:28" x14ac:dyDescent="0.2">
      <c r="A3480" s="17">
        <v>5853</v>
      </c>
      <c r="B3480" s="5" t="s">
        <v>11706</v>
      </c>
      <c r="C3480" s="5" t="s">
        <v>11707</v>
      </c>
      <c r="D3480" s="5"/>
      <c r="E3480" s="5" t="s">
        <v>11708</v>
      </c>
      <c r="F3480" s="10">
        <v>1861</v>
      </c>
      <c r="G3480" s="10" t="s">
        <v>68</v>
      </c>
      <c r="H3480" s="10"/>
      <c r="I3480" s="10">
        <v>1100</v>
      </c>
      <c r="J3480" s="10" t="s">
        <v>17</v>
      </c>
      <c r="K3480" s="10"/>
      <c r="L3480" s="10" t="s">
        <v>18</v>
      </c>
      <c r="M3480" s="11">
        <v>1</v>
      </c>
      <c r="N3480" s="10">
        <v>1</v>
      </c>
      <c r="O3480" s="12" t="s">
        <v>11709</v>
      </c>
      <c r="P3480" s="11">
        <f ca="1">IFERROR(__xludf.DUMMYFUNCTION("COUNTA(SPLIT(Q3480,"" ""))"),177)</f>
        <v>177</v>
      </c>
      <c r="Q3480" s="11">
        <v>6</v>
      </c>
      <c r="R3480" s="11">
        <f ca="1">IFERROR(__xludf.DUMMYFUNCTION("COUNTA(SPLIT($Q3480,CHAR(10),FALSE))"),1)</f>
        <v>1</v>
      </c>
      <c r="S3480" s="2">
        <v>-2.57511146</v>
      </c>
      <c r="T3480" s="2">
        <v>0.49490249200000003</v>
      </c>
      <c r="U3480" s="2">
        <v>58.54</v>
      </c>
      <c r="V3480" s="2">
        <v>11.48</v>
      </c>
      <c r="W3480" s="2">
        <v>12.21</v>
      </c>
      <c r="X3480" s="2">
        <v>13</v>
      </c>
      <c r="Y3480" s="2">
        <v>8.07</v>
      </c>
      <c r="Z3480" s="2">
        <v>0.34060000000000001</v>
      </c>
      <c r="AA3480" s="2">
        <v>0.34827999999999998</v>
      </c>
      <c r="AB3480" s="2">
        <v>12.628331340000001</v>
      </c>
    </row>
    <row r="3481" spans="1:28" x14ac:dyDescent="0.2">
      <c r="A3481" s="17">
        <v>5855</v>
      </c>
      <c r="B3481" s="5" t="s">
        <v>11613</v>
      </c>
      <c r="C3481" s="5" t="s">
        <v>11710</v>
      </c>
      <c r="D3481" s="5"/>
      <c r="E3481" s="5" t="s">
        <v>11711</v>
      </c>
      <c r="F3481" s="10">
        <v>1861</v>
      </c>
      <c r="G3481" s="10" t="s">
        <v>68</v>
      </c>
      <c r="H3481" s="10"/>
      <c r="I3481" s="10">
        <v>1100</v>
      </c>
      <c r="J3481" s="10" t="s">
        <v>17</v>
      </c>
      <c r="K3481" s="10"/>
      <c r="L3481" s="10" t="s">
        <v>18</v>
      </c>
      <c r="M3481" s="11">
        <v>1</v>
      </c>
      <c r="N3481" s="10">
        <v>1</v>
      </c>
      <c r="O3481" s="12" t="s">
        <v>11712</v>
      </c>
      <c r="P3481" s="11">
        <f ca="1">IFERROR(__xludf.DUMMYFUNCTION("COUNTA(SPLIT(Q3481,"" ""))"),182)</f>
        <v>182</v>
      </c>
      <c r="Q3481" s="11">
        <v>7</v>
      </c>
      <c r="R3481" s="11">
        <f ca="1">IFERROR(__xludf.DUMMYFUNCTION("COUNTA(SPLIT($Q3481,CHAR(10),FALSE))"),2)</f>
        <v>2</v>
      </c>
      <c r="S3481" s="2">
        <v>-2.437427843</v>
      </c>
      <c r="T3481" s="2">
        <v>0.53857903600000001</v>
      </c>
      <c r="U3481" s="2">
        <v>58.02</v>
      </c>
      <c r="V3481" s="2">
        <v>11.8</v>
      </c>
      <c r="W3481" s="2">
        <v>13.78</v>
      </c>
      <c r="X3481" s="2">
        <v>11</v>
      </c>
      <c r="Y3481" s="2">
        <v>8.09</v>
      </c>
      <c r="Z3481" s="2">
        <v>0.24607999999999999</v>
      </c>
      <c r="AA3481" s="2">
        <v>0.25308000000000003</v>
      </c>
      <c r="AB3481" s="2">
        <v>5.9527478220000001</v>
      </c>
    </row>
    <row r="3482" spans="1:28" x14ac:dyDescent="0.2">
      <c r="A3482" s="17">
        <v>5856</v>
      </c>
      <c r="B3482" s="5" t="s">
        <v>11713</v>
      </c>
      <c r="C3482" s="5" t="s">
        <v>11714</v>
      </c>
      <c r="D3482" s="5"/>
      <c r="E3482" s="5" t="s">
        <v>11715</v>
      </c>
      <c r="F3482" s="10">
        <v>1860</v>
      </c>
      <c r="G3482" s="10" t="s">
        <v>16</v>
      </c>
      <c r="H3482" s="10"/>
      <c r="I3482" s="10">
        <v>1100</v>
      </c>
      <c r="J3482" s="10" t="s">
        <v>17</v>
      </c>
      <c r="K3482" s="10"/>
      <c r="L3482" s="10" t="s">
        <v>18</v>
      </c>
      <c r="M3482" s="11">
        <v>1</v>
      </c>
      <c r="N3482" s="10">
        <v>1</v>
      </c>
      <c r="O3482" s="12" t="s">
        <v>11716</v>
      </c>
      <c r="P3482" s="11">
        <f ca="1">IFERROR(__xludf.DUMMYFUNCTION("COUNTA(SPLIT(Q3482,"" ""))"),147)</f>
        <v>147</v>
      </c>
      <c r="Q3482" s="11">
        <v>7</v>
      </c>
      <c r="R3482" s="11">
        <f ca="1">IFERROR(__xludf.DUMMYFUNCTION("COUNTA(SPLIT($Q3482,CHAR(10),FALSE))"),4)</f>
        <v>4</v>
      </c>
      <c r="S3482" s="2">
        <v>-2.0084908590000001</v>
      </c>
      <c r="T3482" s="2">
        <v>0.483929151</v>
      </c>
      <c r="U3482" s="2">
        <v>58.88</v>
      </c>
      <c r="V3482" s="2">
        <v>10.41</v>
      </c>
      <c r="W3482" s="2">
        <v>10.5</v>
      </c>
      <c r="X3482" s="2">
        <v>12</v>
      </c>
      <c r="Y3482" s="2">
        <v>7.32</v>
      </c>
      <c r="Z3482" s="2">
        <v>0.13441</v>
      </c>
      <c r="AA3482" s="2">
        <v>0.15878999999999999</v>
      </c>
      <c r="AB3482" s="2">
        <v>20.49464154</v>
      </c>
    </row>
    <row r="3483" spans="1:28" x14ac:dyDescent="0.2">
      <c r="A3483" s="17">
        <v>5857</v>
      </c>
      <c r="B3483" s="5" t="s">
        <v>11717</v>
      </c>
      <c r="C3483" s="5" t="s">
        <v>11718</v>
      </c>
      <c r="D3483" s="5"/>
      <c r="E3483" s="5" t="s">
        <v>11719</v>
      </c>
      <c r="F3483" s="10">
        <v>1860</v>
      </c>
      <c r="G3483" s="10" t="s">
        <v>16</v>
      </c>
      <c r="H3483" s="10"/>
      <c r="I3483" s="10">
        <v>1300</v>
      </c>
      <c r="J3483" s="10" t="s">
        <v>17</v>
      </c>
      <c r="K3483" s="10"/>
      <c r="L3483" s="10" t="s">
        <v>18</v>
      </c>
      <c r="M3483" s="11">
        <v>1</v>
      </c>
      <c r="N3483" s="10">
        <v>1</v>
      </c>
      <c r="O3483" s="12" t="s">
        <v>11720</v>
      </c>
      <c r="P3483" s="11">
        <f ca="1">IFERROR(__xludf.DUMMYFUNCTION("COUNTA(SPLIT(Q3483,"" ""))"),141)</f>
        <v>141</v>
      </c>
      <c r="Q3483" s="11">
        <v>5</v>
      </c>
      <c r="R3483" s="11">
        <f ca="1">IFERROR(__xludf.DUMMYFUNCTION("COUNTA(SPLIT($Q3483,CHAR(10),FALSE))"),2)</f>
        <v>2</v>
      </c>
      <c r="S3483" s="2">
        <v>-0.82920264799999999</v>
      </c>
      <c r="T3483" s="2">
        <v>0.46512921499999998</v>
      </c>
      <c r="U3483" s="2">
        <v>45.15</v>
      </c>
      <c r="V3483" s="2">
        <v>14.02</v>
      </c>
      <c r="W3483" s="2">
        <v>15.32</v>
      </c>
      <c r="X3483" s="2">
        <v>13</v>
      </c>
      <c r="Y3483" s="2">
        <v>8.49</v>
      </c>
      <c r="Z3483" s="2">
        <v>0.20752999999999999</v>
      </c>
      <c r="AA3483" s="2">
        <v>0.22725000000000001</v>
      </c>
      <c r="AB3483" s="2">
        <v>10.25666331</v>
      </c>
    </row>
    <row r="3484" spans="1:28" x14ac:dyDescent="0.2">
      <c r="A3484" s="17">
        <v>5858</v>
      </c>
      <c r="B3484" s="5" t="s">
        <v>11565</v>
      </c>
      <c r="C3484" s="5" t="s">
        <v>11721</v>
      </c>
      <c r="D3484" s="5" t="s">
        <v>7220</v>
      </c>
      <c r="E3484" s="5" t="s">
        <v>11722</v>
      </c>
      <c r="F3484" s="10">
        <v>1860</v>
      </c>
      <c r="G3484" s="10" t="s">
        <v>16</v>
      </c>
      <c r="H3484" s="10"/>
      <c r="I3484" s="10">
        <v>900</v>
      </c>
      <c r="J3484" s="10" t="s">
        <v>17</v>
      </c>
      <c r="K3484" s="10"/>
      <c r="L3484" s="10" t="s">
        <v>18</v>
      </c>
      <c r="M3484" s="11">
        <v>1</v>
      </c>
      <c r="N3484" s="10">
        <v>1</v>
      </c>
      <c r="O3484" s="12" t="s">
        <v>11723</v>
      </c>
      <c r="P3484" s="11">
        <f ca="1">IFERROR(__xludf.DUMMYFUNCTION("COUNTA(SPLIT(Q3484,"" ""))"),179)</f>
        <v>179</v>
      </c>
      <c r="Q3484" s="11">
        <v>15</v>
      </c>
      <c r="R3484" s="11">
        <f ca="1">IFERROR(__xludf.DUMMYFUNCTION("COUNTA(SPLIT($Q3484,CHAR(10),FALSE))"),9)</f>
        <v>9</v>
      </c>
      <c r="S3484" s="2">
        <v>0.41590185200000002</v>
      </c>
      <c r="T3484" s="2">
        <v>0.49599932099999999</v>
      </c>
      <c r="U3484" s="2">
        <v>78.23</v>
      </c>
      <c r="V3484" s="2">
        <v>5.31</v>
      </c>
      <c r="W3484" s="2">
        <v>5.66</v>
      </c>
      <c r="X3484" s="2">
        <v>8</v>
      </c>
      <c r="Y3484" s="2">
        <v>7.2</v>
      </c>
      <c r="Z3484" s="2">
        <v>0.13963</v>
      </c>
      <c r="AA3484" s="2">
        <v>0.1071</v>
      </c>
      <c r="AB3484" s="2">
        <v>21.086433830000001</v>
      </c>
    </row>
    <row r="3485" spans="1:28" x14ac:dyDescent="0.2">
      <c r="A3485" s="17">
        <v>5859</v>
      </c>
      <c r="B3485" s="5" t="s">
        <v>11565</v>
      </c>
      <c r="C3485" s="5" t="s">
        <v>11724</v>
      </c>
      <c r="D3485" s="5"/>
      <c r="E3485" s="5" t="s">
        <v>11725</v>
      </c>
      <c r="F3485" s="10">
        <v>1860</v>
      </c>
      <c r="G3485" s="10" t="s">
        <v>16</v>
      </c>
      <c r="H3485" s="10"/>
      <c r="I3485" s="10">
        <v>1300</v>
      </c>
      <c r="J3485" s="10" t="s">
        <v>17</v>
      </c>
      <c r="K3485" s="10"/>
      <c r="L3485" s="10" t="s">
        <v>18</v>
      </c>
      <c r="M3485" s="11">
        <v>1</v>
      </c>
      <c r="N3485" s="10">
        <v>1</v>
      </c>
      <c r="O3485" s="12" t="s">
        <v>11726</v>
      </c>
      <c r="P3485" s="11">
        <f ca="1">IFERROR(__xludf.DUMMYFUNCTION("COUNTA(SPLIT(Q3485,"" ""))"),177)</f>
        <v>177</v>
      </c>
      <c r="Q3485" s="11">
        <v>6</v>
      </c>
      <c r="R3485" s="11">
        <f ca="1">IFERROR(__xludf.DUMMYFUNCTION("COUNTA(SPLIT($Q3485,CHAR(10),FALSE))"),1)</f>
        <v>1</v>
      </c>
      <c r="S3485" s="2">
        <v>-0.98786337300000004</v>
      </c>
      <c r="T3485" s="2">
        <v>0.46696032999999998</v>
      </c>
      <c r="U3485" s="2">
        <v>70.260000000000005</v>
      </c>
      <c r="V3485" s="2">
        <v>10.83</v>
      </c>
      <c r="W3485" s="2">
        <v>13.79</v>
      </c>
      <c r="X3485" s="2">
        <v>7</v>
      </c>
      <c r="Y3485" s="2">
        <v>7.68</v>
      </c>
      <c r="Z3485" s="2">
        <v>0.21365000000000001</v>
      </c>
      <c r="AA3485" s="2">
        <v>0.2321</v>
      </c>
      <c r="AB3485" s="2">
        <v>6.7435633370000003</v>
      </c>
    </row>
    <row r="3486" spans="1:28" x14ac:dyDescent="0.2">
      <c r="A3486" s="17">
        <v>5860</v>
      </c>
      <c r="B3486" s="5" t="s">
        <v>1082</v>
      </c>
      <c r="C3486" s="5" t="s">
        <v>11727</v>
      </c>
      <c r="D3486" s="5" t="s">
        <v>8836</v>
      </c>
      <c r="E3486" s="5" t="s">
        <v>11728</v>
      </c>
      <c r="F3486" s="10">
        <v>1860</v>
      </c>
      <c r="G3486" s="10" t="s">
        <v>16</v>
      </c>
      <c r="H3486" s="10"/>
      <c r="I3486" s="10">
        <v>1300</v>
      </c>
      <c r="J3486" s="10" t="s">
        <v>17</v>
      </c>
      <c r="K3486" s="10"/>
      <c r="L3486" s="10" t="s">
        <v>18</v>
      </c>
      <c r="M3486" s="11">
        <v>1</v>
      </c>
      <c r="N3486" s="10">
        <v>1</v>
      </c>
      <c r="O3486" s="12" t="s">
        <v>11729</v>
      </c>
      <c r="P3486" s="11">
        <f ca="1">IFERROR(__xludf.DUMMYFUNCTION("COUNTA(SPLIT(Q3486,"" ""))"),197)</f>
        <v>197</v>
      </c>
      <c r="Q3486" s="11">
        <v>4</v>
      </c>
      <c r="R3486" s="11">
        <f ca="1">IFERROR(__xludf.DUMMYFUNCTION("COUNTA(SPLIT($Q3486,CHAR(10),FALSE))"),1)</f>
        <v>1</v>
      </c>
      <c r="S3486" s="2">
        <v>-1.063612593</v>
      </c>
      <c r="T3486" s="2">
        <v>0.48694394800000002</v>
      </c>
      <c r="U3486" s="2">
        <v>46.53</v>
      </c>
      <c r="V3486" s="2">
        <v>19.190000000000001</v>
      </c>
      <c r="W3486" s="2">
        <v>24.36</v>
      </c>
      <c r="X3486" s="2">
        <v>10</v>
      </c>
      <c r="Y3486" s="2">
        <v>8.17</v>
      </c>
      <c r="Z3486" s="2">
        <v>0.23649999999999999</v>
      </c>
      <c r="AA3486" s="2">
        <v>0.22616</v>
      </c>
      <c r="AB3486" s="2">
        <v>18.596451460000001</v>
      </c>
    </row>
    <row r="3487" spans="1:28" x14ac:dyDescent="0.2">
      <c r="A3487" s="17">
        <v>5861</v>
      </c>
      <c r="B3487" s="5" t="s">
        <v>1082</v>
      </c>
      <c r="C3487" s="5" t="s">
        <v>11730</v>
      </c>
      <c r="D3487" s="5" t="s">
        <v>7792</v>
      </c>
      <c r="E3487" s="5" t="s">
        <v>11731</v>
      </c>
      <c r="F3487" s="10">
        <v>1860</v>
      </c>
      <c r="G3487" s="10" t="s">
        <v>16</v>
      </c>
      <c r="H3487" s="10"/>
      <c r="I3487" s="10">
        <v>1300</v>
      </c>
      <c r="J3487" s="10" t="s">
        <v>17</v>
      </c>
      <c r="K3487" s="10"/>
      <c r="L3487" s="10" t="s">
        <v>22</v>
      </c>
      <c r="M3487" s="11">
        <v>2</v>
      </c>
      <c r="N3487" s="10">
        <v>1.5</v>
      </c>
      <c r="O3487" s="12" t="s">
        <v>11732</v>
      </c>
      <c r="P3487" s="11">
        <f ca="1">IFERROR(__xludf.DUMMYFUNCTION("COUNTA(SPLIT(Q3487,"" ""))"),180)</f>
        <v>180</v>
      </c>
      <c r="Q3487" s="11">
        <v>5</v>
      </c>
      <c r="R3487" s="11">
        <f ca="1">IFERROR(__xludf.DUMMYFUNCTION("COUNTA(SPLIT($Q3487,CHAR(10),FALSE))"),1)</f>
        <v>1</v>
      </c>
      <c r="S3487" s="2">
        <v>-1.6805548480000001</v>
      </c>
      <c r="T3487" s="2">
        <v>0.507416859</v>
      </c>
      <c r="U3487" s="2">
        <v>47.29</v>
      </c>
      <c r="V3487" s="2">
        <v>14.2</v>
      </c>
      <c r="W3487" s="2">
        <v>16.13</v>
      </c>
      <c r="X3487" s="2">
        <v>14</v>
      </c>
      <c r="Y3487" s="2">
        <v>8.8699999999999992</v>
      </c>
      <c r="Z3487" s="2">
        <v>0.24648999999999999</v>
      </c>
      <c r="AA3487" s="2">
        <v>0.24987999999999999</v>
      </c>
      <c r="AB3487" s="2">
        <v>6.22184837</v>
      </c>
    </row>
    <row r="3488" spans="1:28" x14ac:dyDescent="0.2">
      <c r="A3488" s="17">
        <v>5862</v>
      </c>
      <c r="B3488" s="5" t="s">
        <v>9875</v>
      </c>
      <c r="C3488" s="5" t="s">
        <v>11733</v>
      </c>
      <c r="D3488" s="5"/>
      <c r="E3488" s="5" t="s">
        <v>11734</v>
      </c>
      <c r="F3488" s="10">
        <v>1859</v>
      </c>
      <c r="G3488" s="10" t="s">
        <v>16</v>
      </c>
      <c r="H3488" s="10"/>
      <c r="I3488" s="10">
        <v>1300</v>
      </c>
      <c r="J3488" s="10" t="s">
        <v>17</v>
      </c>
      <c r="K3488" s="10"/>
      <c r="L3488" s="10" t="s">
        <v>18</v>
      </c>
      <c r="M3488" s="11">
        <v>1</v>
      </c>
      <c r="N3488" s="10">
        <v>1</v>
      </c>
      <c r="O3488" s="12" t="s">
        <v>11735</v>
      </c>
      <c r="P3488" s="11">
        <f ca="1">IFERROR(__xludf.DUMMYFUNCTION("COUNTA(SPLIT(Q3488,"" ""))"),140)</f>
        <v>140</v>
      </c>
      <c r="Q3488" s="11">
        <v>2</v>
      </c>
      <c r="R3488" s="11">
        <f ca="1">IFERROR(__xludf.DUMMYFUNCTION("COUNTA(SPLIT($Q3488,CHAR(10),FALSE))"),1)</f>
        <v>1</v>
      </c>
      <c r="S3488" s="2">
        <v>-0.76920725300000004</v>
      </c>
      <c r="T3488" s="2">
        <v>0.46952854599999999</v>
      </c>
      <c r="U3488" s="2">
        <v>9.49</v>
      </c>
      <c r="V3488" s="2">
        <v>29.33</v>
      </c>
      <c r="W3488" s="2">
        <v>35.76</v>
      </c>
      <c r="X3488" s="2">
        <v>18</v>
      </c>
      <c r="Y3488" s="2">
        <v>10.94</v>
      </c>
      <c r="Z3488" s="2">
        <v>0.31528</v>
      </c>
      <c r="AA3488" s="2">
        <v>0.34399000000000002</v>
      </c>
      <c r="AB3488" s="2">
        <v>3.1007931009999998</v>
      </c>
    </row>
    <row r="3489" spans="1:28" x14ac:dyDescent="0.2">
      <c r="A3489" s="17">
        <v>5864</v>
      </c>
      <c r="B3489" s="5" t="s">
        <v>8546</v>
      </c>
      <c r="C3489" s="5" t="s">
        <v>11736</v>
      </c>
      <c r="D3489" s="5"/>
      <c r="E3489" s="5" t="s">
        <v>11737</v>
      </c>
      <c r="F3489" s="10">
        <v>1859</v>
      </c>
      <c r="G3489" s="10" t="s">
        <v>16</v>
      </c>
      <c r="H3489" s="10"/>
      <c r="I3489" s="10">
        <v>1300</v>
      </c>
      <c r="J3489" s="10" t="s">
        <v>17</v>
      </c>
      <c r="K3489" s="10"/>
      <c r="L3489" s="10" t="s">
        <v>18</v>
      </c>
      <c r="M3489" s="11">
        <v>1</v>
      </c>
      <c r="N3489" s="10">
        <v>1</v>
      </c>
      <c r="O3489" s="12" t="s">
        <v>11738</v>
      </c>
      <c r="P3489" s="11">
        <f ca="1">IFERROR(__xludf.DUMMYFUNCTION("COUNTA(SPLIT(Q3489,"" ""))"),176)</f>
        <v>176</v>
      </c>
      <c r="Q3489" s="11">
        <v>5</v>
      </c>
      <c r="R3489" s="11">
        <f ca="1">IFERROR(__xludf.DUMMYFUNCTION("COUNTA(SPLIT($Q3489,CHAR(10),FALSE))"),2)</f>
        <v>2</v>
      </c>
      <c r="S3489" s="2">
        <v>-2.2734692820000002</v>
      </c>
      <c r="T3489" s="2">
        <v>0.52768590800000004</v>
      </c>
      <c r="U3489" s="2">
        <v>63.76</v>
      </c>
      <c r="V3489" s="2">
        <v>13.21</v>
      </c>
      <c r="W3489" s="2">
        <v>15.35</v>
      </c>
      <c r="X3489" s="2">
        <v>10</v>
      </c>
      <c r="Y3489" s="2">
        <v>7.53</v>
      </c>
      <c r="Z3489" s="2">
        <v>0.10045</v>
      </c>
      <c r="AA3489" s="2">
        <v>0.11774999999999999</v>
      </c>
      <c r="AB3489" s="2">
        <v>12.32016335</v>
      </c>
    </row>
    <row r="3490" spans="1:28" x14ac:dyDescent="0.2">
      <c r="A3490" s="17">
        <v>5865</v>
      </c>
      <c r="B3490" s="5" t="s">
        <v>11739</v>
      </c>
      <c r="C3490" s="5" t="s">
        <v>11740</v>
      </c>
      <c r="D3490" s="5" t="s">
        <v>6340</v>
      </c>
      <c r="E3490" s="5" t="s">
        <v>6341</v>
      </c>
      <c r="F3490" s="10">
        <v>1859</v>
      </c>
      <c r="G3490" s="10" t="s">
        <v>16</v>
      </c>
      <c r="H3490" s="10"/>
      <c r="I3490" s="10">
        <v>1100</v>
      </c>
      <c r="J3490" s="10" t="s">
        <v>17</v>
      </c>
      <c r="K3490" s="10"/>
      <c r="L3490" s="10" t="s">
        <v>18</v>
      </c>
      <c r="M3490" s="11">
        <v>1</v>
      </c>
      <c r="N3490" s="10">
        <v>1</v>
      </c>
      <c r="O3490" s="12" t="s">
        <v>11741</v>
      </c>
      <c r="P3490" s="11">
        <f ca="1">IFERROR(__xludf.DUMMYFUNCTION("COUNTA(SPLIT(Q3490,"" ""))"),199)</f>
        <v>199</v>
      </c>
      <c r="Q3490" s="11">
        <v>12</v>
      </c>
      <c r="R3490" s="11">
        <f ca="1">IFERROR(__xludf.DUMMYFUNCTION("COUNTA(SPLIT($Q3490,CHAR(10),FALSE))"),2)</f>
        <v>2</v>
      </c>
      <c r="S3490" s="2">
        <v>-1.768707595</v>
      </c>
      <c r="T3490" s="2">
        <v>0.49155607400000001</v>
      </c>
      <c r="U3490" s="2">
        <v>70.69</v>
      </c>
      <c r="V3490" s="2">
        <v>8.39</v>
      </c>
      <c r="W3490" s="2">
        <v>9.4499999999999993</v>
      </c>
      <c r="X3490" s="2">
        <v>10</v>
      </c>
      <c r="Y3490" s="2">
        <v>7.7</v>
      </c>
      <c r="Z3490" s="2">
        <v>0.11811000000000001</v>
      </c>
      <c r="AA3490" s="2">
        <v>9.1090000000000004E-2</v>
      </c>
      <c r="AB3490" s="2">
        <v>10.219007660000001</v>
      </c>
    </row>
    <row r="3491" spans="1:28" x14ac:dyDescent="0.2">
      <c r="A3491" s="17">
        <v>5866</v>
      </c>
      <c r="B3491" s="5" t="s">
        <v>11703</v>
      </c>
      <c r="C3491" s="5" t="s">
        <v>11742</v>
      </c>
      <c r="D3491" s="5"/>
      <c r="E3491" s="5" t="s">
        <v>11743</v>
      </c>
      <c r="F3491" s="10">
        <v>1859</v>
      </c>
      <c r="G3491" s="10" t="s">
        <v>68</v>
      </c>
      <c r="H3491" s="10"/>
      <c r="I3491" s="10">
        <v>1300</v>
      </c>
      <c r="J3491" s="10" t="s">
        <v>17</v>
      </c>
      <c r="K3491" s="10"/>
      <c r="L3491" s="10" t="s">
        <v>22</v>
      </c>
      <c r="M3491" s="11">
        <v>2</v>
      </c>
      <c r="N3491" s="10">
        <v>1.5</v>
      </c>
      <c r="O3491" s="12" t="s">
        <v>11744</v>
      </c>
      <c r="P3491" s="11">
        <f ca="1">IFERROR(__xludf.DUMMYFUNCTION("COUNTA(SPLIT(Q3491,"" ""))"),151)</f>
        <v>151</v>
      </c>
      <c r="Q3491" s="11">
        <v>5</v>
      </c>
      <c r="R3491" s="11">
        <f ca="1">IFERROR(__xludf.DUMMYFUNCTION("COUNTA(SPLIT($Q3491,CHAR(10),FALSE))"),1)</f>
        <v>1</v>
      </c>
      <c r="S3491" s="2">
        <v>-2.6169351129999998</v>
      </c>
      <c r="T3491" s="2">
        <v>0.53405564000000005</v>
      </c>
      <c r="U3491" s="2">
        <v>49.56</v>
      </c>
      <c r="V3491" s="2">
        <v>13.85</v>
      </c>
      <c r="W3491" s="2">
        <v>14.75</v>
      </c>
      <c r="X3491" s="2">
        <v>13</v>
      </c>
      <c r="Y3491" s="2">
        <v>8.06</v>
      </c>
      <c r="Z3491" s="2">
        <v>0.25458999999999998</v>
      </c>
      <c r="AA3491" s="2">
        <v>0.28164</v>
      </c>
      <c r="AB3491" s="2">
        <v>13.22626986</v>
      </c>
    </row>
    <row r="3492" spans="1:28" x14ac:dyDescent="0.2">
      <c r="A3492" s="17">
        <v>5867</v>
      </c>
      <c r="B3492" s="5" t="s">
        <v>8738</v>
      </c>
      <c r="C3492" s="5" t="s">
        <v>11745</v>
      </c>
      <c r="D3492" s="5"/>
      <c r="E3492" s="5" t="s">
        <v>11746</v>
      </c>
      <c r="F3492" s="10">
        <v>1859</v>
      </c>
      <c r="G3492" s="10" t="s">
        <v>68</v>
      </c>
      <c r="H3492" s="10"/>
      <c r="I3492" s="10">
        <v>1300</v>
      </c>
      <c r="J3492" s="10" t="s">
        <v>17</v>
      </c>
      <c r="K3492" s="10"/>
      <c r="L3492" s="10" t="s">
        <v>18</v>
      </c>
      <c r="M3492" s="11">
        <v>1</v>
      </c>
      <c r="N3492" s="10">
        <v>1</v>
      </c>
      <c r="O3492" s="12" t="s">
        <v>11747</v>
      </c>
      <c r="P3492" s="11">
        <f ca="1">IFERROR(__xludf.DUMMYFUNCTION("COUNTA(SPLIT(Q3492,"" ""))"),196)</f>
        <v>196</v>
      </c>
      <c r="Q3492" s="11">
        <v>4</v>
      </c>
      <c r="R3492" s="11">
        <f ca="1">IFERROR(__xludf.DUMMYFUNCTION("COUNTA(SPLIT($Q3492,CHAR(10),FALSE))"),1)</f>
        <v>1</v>
      </c>
      <c r="S3492" s="2">
        <v>-3.0417619669999998</v>
      </c>
      <c r="T3492" s="2">
        <v>0.52624557199999999</v>
      </c>
      <c r="U3492" s="2">
        <v>35.18</v>
      </c>
      <c r="V3492" s="2">
        <v>20.71</v>
      </c>
      <c r="W3492" s="2">
        <v>24.58</v>
      </c>
      <c r="X3492" s="2">
        <v>15</v>
      </c>
      <c r="Y3492" s="2">
        <v>9.67</v>
      </c>
      <c r="Z3492" s="2">
        <v>0.24152999999999999</v>
      </c>
      <c r="AA3492" s="2">
        <v>0.20785999999999999</v>
      </c>
      <c r="AB3492" s="2">
        <v>9.8695021199999999</v>
      </c>
    </row>
    <row r="3493" spans="1:28" x14ac:dyDescent="0.2">
      <c r="A3493" s="17">
        <v>5868</v>
      </c>
      <c r="B3493" s="5" t="s">
        <v>11748</v>
      </c>
      <c r="C3493" s="5" t="s">
        <v>11749</v>
      </c>
      <c r="D3493" s="5"/>
      <c r="E3493" s="5" t="s">
        <v>11750</v>
      </c>
      <c r="F3493" s="10">
        <v>1859</v>
      </c>
      <c r="G3493" s="10" t="s">
        <v>68</v>
      </c>
      <c r="H3493" s="10"/>
      <c r="I3493" s="10">
        <v>1300</v>
      </c>
      <c r="J3493" s="10" t="s">
        <v>17</v>
      </c>
      <c r="K3493" s="10"/>
      <c r="L3493" s="10" t="s">
        <v>18</v>
      </c>
      <c r="M3493" s="11">
        <v>1</v>
      </c>
      <c r="N3493" s="10">
        <v>1</v>
      </c>
      <c r="O3493" s="12" t="s">
        <v>11751</v>
      </c>
      <c r="P3493" s="11">
        <f ca="1">IFERROR(__xludf.DUMMYFUNCTION("COUNTA(SPLIT(Q3493,"" ""))"),192)</f>
        <v>192</v>
      </c>
      <c r="Q3493" s="11">
        <v>6</v>
      </c>
      <c r="R3493" s="11">
        <f ca="1">IFERROR(__xludf.DUMMYFUNCTION("COUNTA(SPLIT($Q3493,CHAR(10),FALSE))"),1)</f>
        <v>1</v>
      </c>
      <c r="S3493" s="2">
        <v>-3.4778417450000001</v>
      </c>
      <c r="T3493" s="2">
        <v>0.61119153100000001</v>
      </c>
      <c r="U3493" s="2">
        <v>31.15</v>
      </c>
      <c r="V3493" s="2">
        <v>16.86</v>
      </c>
      <c r="W3493" s="2">
        <v>18.73</v>
      </c>
      <c r="X3493" s="2">
        <v>17</v>
      </c>
      <c r="Y3493" s="2">
        <v>9.83</v>
      </c>
      <c r="Z3493" s="2">
        <v>0.31713999999999998</v>
      </c>
      <c r="AA3493" s="2">
        <v>0.30380000000000001</v>
      </c>
      <c r="AB3493" s="2">
        <v>12.694354969999999</v>
      </c>
    </row>
    <row r="3494" spans="1:28" x14ac:dyDescent="0.2">
      <c r="A3494" s="17">
        <v>5869</v>
      </c>
      <c r="B3494" s="5" t="s">
        <v>6690</v>
      </c>
      <c r="C3494" s="5" t="s">
        <v>11752</v>
      </c>
      <c r="D3494" s="5"/>
      <c r="E3494" s="5" t="s">
        <v>11753</v>
      </c>
      <c r="F3494" s="10">
        <v>1859</v>
      </c>
      <c r="G3494" s="10" t="s">
        <v>68</v>
      </c>
      <c r="H3494" s="10"/>
      <c r="I3494" s="10">
        <v>1300</v>
      </c>
      <c r="J3494" s="10" t="s">
        <v>17</v>
      </c>
      <c r="K3494" s="10"/>
      <c r="L3494" s="10" t="s">
        <v>22</v>
      </c>
      <c r="M3494" s="11">
        <v>2</v>
      </c>
      <c r="N3494" s="10">
        <v>1.5</v>
      </c>
      <c r="O3494" s="12" t="s">
        <v>11754</v>
      </c>
      <c r="P3494" s="11">
        <f ca="1">IFERROR(__xludf.DUMMYFUNCTION("COUNTA(SPLIT(Q3494,"" ""))"),189)</f>
        <v>189</v>
      </c>
      <c r="Q3494" s="11">
        <v>6</v>
      </c>
      <c r="R3494" s="11">
        <f ca="1">IFERROR(__xludf.DUMMYFUNCTION("COUNTA(SPLIT($Q3494,CHAR(10),FALSE))"),2)</f>
        <v>2</v>
      </c>
      <c r="S3494" s="2">
        <v>-1.7020746760000001</v>
      </c>
      <c r="T3494" s="2">
        <v>0.49398973000000002</v>
      </c>
      <c r="U3494" s="2">
        <v>43.42</v>
      </c>
      <c r="V3494" s="2">
        <v>15.11</v>
      </c>
      <c r="W3494" s="2">
        <v>16.82</v>
      </c>
      <c r="X3494" s="2">
        <v>15</v>
      </c>
      <c r="Y3494" s="2">
        <v>9.35</v>
      </c>
      <c r="Z3494" s="2">
        <v>0.21034</v>
      </c>
      <c r="AA3494" s="2">
        <v>0.20349</v>
      </c>
      <c r="AB3494" s="2">
        <v>6.4957729500000001</v>
      </c>
    </row>
    <row r="3495" spans="1:28" x14ac:dyDescent="0.2">
      <c r="A3495" s="17">
        <v>5870</v>
      </c>
      <c r="B3495" s="5" t="s">
        <v>11755</v>
      </c>
      <c r="C3495" s="5" t="s">
        <v>11756</v>
      </c>
      <c r="D3495" s="5" t="s">
        <v>7220</v>
      </c>
      <c r="E3495" s="5" t="s">
        <v>11757</v>
      </c>
      <c r="F3495" s="10">
        <v>1858</v>
      </c>
      <c r="G3495" s="10" t="s">
        <v>16</v>
      </c>
      <c r="H3495" s="10"/>
      <c r="I3495" s="10">
        <v>900</v>
      </c>
      <c r="J3495" s="10" t="s">
        <v>17</v>
      </c>
      <c r="K3495" s="10"/>
      <c r="L3495" s="10" t="s">
        <v>18</v>
      </c>
      <c r="M3495" s="11">
        <v>1</v>
      </c>
      <c r="N3495" s="10">
        <v>1</v>
      </c>
      <c r="O3495" s="12" t="s">
        <v>11758</v>
      </c>
      <c r="P3495" s="11">
        <f ca="1">IFERROR(__xludf.DUMMYFUNCTION("COUNTA(SPLIT(Q3495,"" ""))"),169)</f>
        <v>169</v>
      </c>
      <c r="Q3495" s="11">
        <v>8</v>
      </c>
      <c r="R3495" s="11">
        <f ca="1">IFERROR(__xludf.DUMMYFUNCTION("COUNTA(SPLIT($Q3495,CHAR(10),FALSE))"),4)</f>
        <v>4</v>
      </c>
      <c r="S3495" s="2">
        <v>-1.4556577100000001</v>
      </c>
      <c r="T3495" s="2">
        <v>0.47552259299999999</v>
      </c>
      <c r="U3495" s="2">
        <v>81.209999999999994</v>
      </c>
      <c r="V3495" s="2">
        <v>7.3</v>
      </c>
      <c r="W3495" s="2">
        <v>9.18</v>
      </c>
      <c r="X3495" s="2">
        <v>7</v>
      </c>
      <c r="Y3495" s="2">
        <v>6.72</v>
      </c>
      <c r="Z3495" s="2">
        <v>0.14645</v>
      </c>
      <c r="AA3495" s="2">
        <v>0.14971000000000001</v>
      </c>
      <c r="AB3495" s="2">
        <v>8.7152194670000007</v>
      </c>
    </row>
    <row r="3496" spans="1:28" x14ac:dyDescent="0.2">
      <c r="A3496" s="17">
        <v>5873</v>
      </c>
      <c r="B3496" s="5" t="s">
        <v>11759</v>
      </c>
      <c r="C3496" s="5" t="s">
        <v>11760</v>
      </c>
      <c r="D3496" s="5"/>
      <c r="E3496" s="5" t="s">
        <v>11761</v>
      </c>
      <c r="F3496" s="10">
        <v>1857</v>
      </c>
      <c r="G3496" s="10" t="s">
        <v>68</v>
      </c>
      <c r="H3496" s="10"/>
      <c r="I3496" s="10">
        <v>1100</v>
      </c>
      <c r="J3496" s="10" t="s">
        <v>17</v>
      </c>
      <c r="K3496" s="10"/>
      <c r="L3496" s="10" t="s">
        <v>18</v>
      </c>
      <c r="M3496" s="11">
        <v>1</v>
      </c>
      <c r="N3496" s="10">
        <v>1</v>
      </c>
      <c r="O3496" s="12" t="s">
        <v>11762</v>
      </c>
      <c r="P3496" s="11">
        <f ca="1">IFERROR(__xludf.DUMMYFUNCTION("COUNTA(SPLIT(Q3496,"" ""))"),195)</f>
        <v>195</v>
      </c>
      <c r="Q3496" s="11">
        <v>8</v>
      </c>
      <c r="R3496" s="11">
        <f ca="1">IFERROR(__xludf.DUMMYFUNCTION("COUNTA(SPLIT($Q3496,CHAR(10),FALSE))"),1)</f>
        <v>1</v>
      </c>
      <c r="S3496" s="2">
        <v>-2.7086074610000002</v>
      </c>
      <c r="T3496" s="2">
        <v>0.55897732300000003</v>
      </c>
      <c r="U3496" s="2">
        <v>54.05</v>
      </c>
      <c r="V3496" s="2">
        <v>12.64</v>
      </c>
      <c r="W3496" s="2">
        <v>14.25</v>
      </c>
      <c r="X3496" s="2">
        <v>13</v>
      </c>
      <c r="Y3496" s="2">
        <v>8.66</v>
      </c>
      <c r="Z3496" s="2">
        <v>0.21654999999999999</v>
      </c>
      <c r="AA3496" s="2">
        <v>0.19950999999999999</v>
      </c>
      <c r="AB3496" s="2">
        <v>12.225289849999999</v>
      </c>
    </row>
    <row r="3497" spans="1:28" x14ac:dyDescent="0.2">
      <c r="A3497" s="17">
        <v>5874</v>
      </c>
      <c r="B3497" s="5" t="s">
        <v>11763</v>
      </c>
      <c r="C3497" s="5" t="s">
        <v>11764</v>
      </c>
      <c r="D3497" s="5" t="s">
        <v>7772</v>
      </c>
      <c r="E3497" s="5" t="s">
        <v>7773</v>
      </c>
      <c r="F3497" s="10">
        <v>1857</v>
      </c>
      <c r="G3497" s="10" t="s">
        <v>16</v>
      </c>
      <c r="H3497" s="10"/>
      <c r="I3497" s="10">
        <v>900</v>
      </c>
      <c r="J3497" s="10" t="s">
        <v>17</v>
      </c>
      <c r="K3497" s="10"/>
      <c r="L3497" s="10" t="s">
        <v>18</v>
      </c>
      <c r="M3497" s="11">
        <v>1</v>
      </c>
      <c r="N3497" s="10">
        <v>1</v>
      </c>
      <c r="O3497" s="12" t="s">
        <v>11765</v>
      </c>
      <c r="P3497" s="11">
        <f ca="1">IFERROR(__xludf.DUMMYFUNCTION("COUNTA(SPLIT(Q3497,"" ""))"),195)</f>
        <v>195</v>
      </c>
      <c r="Q3497" s="11">
        <v>7</v>
      </c>
      <c r="R3497" s="11">
        <f ca="1">IFERROR(__xludf.DUMMYFUNCTION("COUNTA(SPLIT($Q3497,CHAR(10),FALSE))"),4)</f>
        <v>4</v>
      </c>
      <c r="S3497" s="2">
        <v>-2.0478534850000001</v>
      </c>
      <c r="T3497" s="2">
        <v>0.46289839399999999</v>
      </c>
      <c r="U3497" s="2">
        <v>60.28</v>
      </c>
      <c r="V3497" s="2">
        <v>12.02</v>
      </c>
      <c r="W3497" s="2">
        <v>14.49</v>
      </c>
      <c r="X3497" s="2">
        <v>11</v>
      </c>
      <c r="Y3497" s="2">
        <v>7.18</v>
      </c>
      <c r="Z3497" s="2">
        <v>0.13613</v>
      </c>
      <c r="AA3497" s="2">
        <v>0.12177</v>
      </c>
      <c r="AB3497" s="2">
        <v>18.08725381</v>
      </c>
    </row>
    <row r="3498" spans="1:28" x14ac:dyDescent="0.2">
      <c r="A3498" s="17">
        <v>5875</v>
      </c>
      <c r="B3498" s="5" t="s">
        <v>11766</v>
      </c>
      <c r="C3498" s="5" t="s">
        <v>11767</v>
      </c>
      <c r="D3498" s="5" t="s">
        <v>11768</v>
      </c>
      <c r="E3498" s="5" t="s">
        <v>11769</v>
      </c>
      <c r="F3498" s="10">
        <v>1857</v>
      </c>
      <c r="G3498" s="10" t="s">
        <v>16</v>
      </c>
      <c r="H3498" s="10"/>
      <c r="I3498" s="10">
        <v>1100</v>
      </c>
      <c r="J3498" s="10" t="s">
        <v>17</v>
      </c>
      <c r="K3498" s="10"/>
      <c r="L3498" s="10" t="s">
        <v>18</v>
      </c>
      <c r="M3498" s="11">
        <v>1</v>
      </c>
      <c r="N3498" s="10">
        <v>1</v>
      </c>
      <c r="O3498" s="12" t="s">
        <v>11770</v>
      </c>
      <c r="P3498" s="11">
        <f ca="1">IFERROR(__xludf.DUMMYFUNCTION("COUNTA(SPLIT(Q3498,"" ""))"),158)</f>
        <v>158</v>
      </c>
      <c r="Q3498" s="11">
        <v>8</v>
      </c>
      <c r="R3498" s="11">
        <f ca="1">IFERROR(__xludf.DUMMYFUNCTION("COUNTA(SPLIT($Q3498,CHAR(10),FALSE))"),2)</f>
        <v>2</v>
      </c>
      <c r="S3498" s="2">
        <v>-0.77428883199999998</v>
      </c>
      <c r="T3498" s="2">
        <v>0.46882236799999999</v>
      </c>
      <c r="U3498" s="2">
        <v>72.8</v>
      </c>
      <c r="V3498" s="2">
        <v>8.0399999999999991</v>
      </c>
      <c r="W3498" s="2">
        <v>8.09</v>
      </c>
      <c r="X3498" s="2">
        <v>10</v>
      </c>
      <c r="Y3498" s="2">
        <v>6.81</v>
      </c>
      <c r="Z3498" s="2">
        <v>0.11733</v>
      </c>
      <c r="AA3498" s="2">
        <v>0.13222</v>
      </c>
      <c r="AB3498" s="2">
        <v>11.908043299999999</v>
      </c>
    </row>
    <row r="3499" spans="1:28" x14ac:dyDescent="0.2">
      <c r="A3499" s="17">
        <v>5876</v>
      </c>
      <c r="B3499" s="5" t="s">
        <v>11771</v>
      </c>
      <c r="C3499" s="5" t="s">
        <v>11772</v>
      </c>
      <c r="D3499" s="5" t="s">
        <v>7220</v>
      </c>
      <c r="E3499" s="5" t="s">
        <v>11773</v>
      </c>
      <c r="F3499" s="10">
        <v>1857</v>
      </c>
      <c r="G3499" s="10" t="s">
        <v>16</v>
      </c>
      <c r="H3499" s="10"/>
      <c r="I3499" s="10">
        <v>1300</v>
      </c>
      <c r="J3499" s="10" t="s">
        <v>17</v>
      </c>
      <c r="K3499" s="10"/>
      <c r="L3499" s="10" t="s">
        <v>18</v>
      </c>
      <c r="M3499" s="11">
        <v>1</v>
      </c>
      <c r="N3499" s="10">
        <v>1</v>
      </c>
      <c r="O3499" s="12" t="s">
        <v>11774</v>
      </c>
      <c r="P3499" s="11">
        <f ca="1">IFERROR(__xludf.DUMMYFUNCTION("COUNTA(SPLIT(Q3499,"" ""))"),183)</f>
        <v>183</v>
      </c>
      <c r="Q3499" s="11">
        <v>8</v>
      </c>
      <c r="R3499" s="11">
        <f ca="1">IFERROR(__xludf.DUMMYFUNCTION("COUNTA(SPLIT($Q3499,CHAR(10),FALSE))"),3)</f>
        <v>3</v>
      </c>
      <c r="S3499" s="2">
        <v>-0.49278630099999998</v>
      </c>
      <c r="T3499" s="2">
        <v>0.46502814999999997</v>
      </c>
      <c r="U3499" s="2">
        <v>57.61</v>
      </c>
      <c r="V3499" s="2">
        <v>10.97</v>
      </c>
      <c r="W3499" s="2">
        <v>11.76</v>
      </c>
      <c r="X3499" s="2">
        <v>12</v>
      </c>
      <c r="Y3499" s="2">
        <v>8.1999999999999993</v>
      </c>
      <c r="Z3499" s="2">
        <v>0.12271</v>
      </c>
      <c r="AA3499" s="2">
        <v>0.1263</v>
      </c>
      <c r="AB3499" s="2">
        <v>8.6523032410000003</v>
      </c>
    </row>
    <row r="3500" spans="1:28" x14ac:dyDescent="0.2">
      <c r="A3500" s="17">
        <v>5877</v>
      </c>
      <c r="B3500" s="5" t="s">
        <v>11775</v>
      </c>
      <c r="C3500" s="5" t="s">
        <v>11776</v>
      </c>
      <c r="D3500" s="5"/>
      <c r="E3500" s="5" t="s">
        <v>11777</v>
      </c>
      <c r="F3500" s="10">
        <v>1856</v>
      </c>
      <c r="G3500" s="10" t="s">
        <v>68</v>
      </c>
      <c r="H3500" s="10"/>
      <c r="I3500" s="10">
        <v>1300</v>
      </c>
      <c r="J3500" s="10" t="s">
        <v>17</v>
      </c>
      <c r="K3500" s="10"/>
      <c r="L3500" s="10" t="s">
        <v>18</v>
      </c>
      <c r="M3500" s="11">
        <v>1</v>
      </c>
      <c r="N3500" s="10">
        <v>1</v>
      </c>
      <c r="O3500" s="12" t="s">
        <v>11778</v>
      </c>
      <c r="P3500" s="11">
        <f ca="1">IFERROR(__xludf.DUMMYFUNCTION("COUNTA(SPLIT(Q3500,"" ""))"),195)</f>
        <v>195</v>
      </c>
      <c r="Q3500" s="11">
        <v>6</v>
      </c>
      <c r="R3500" s="11">
        <f ca="1">IFERROR(__xludf.DUMMYFUNCTION("COUNTA(SPLIT($Q3500,CHAR(10),FALSE))"),3)</f>
        <v>3</v>
      </c>
      <c r="S3500" s="2">
        <v>-2.5120599139999999</v>
      </c>
      <c r="T3500" s="2">
        <v>0.51950686300000004</v>
      </c>
      <c r="U3500" s="2">
        <v>41.67</v>
      </c>
      <c r="V3500" s="2">
        <v>15.6</v>
      </c>
      <c r="W3500" s="2">
        <v>17.43</v>
      </c>
      <c r="X3500" s="2">
        <v>15</v>
      </c>
      <c r="Y3500" s="2">
        <v>9.59</v>
      </c>
      <c r="Z3500" s="2">
        <v>0.30292999999999998</v>
      </c>
      <c r="AA3500" s="2">
        <v>0.28441</v>
      </c>
      <c r="AB3500" s="2">
        <v>9.0303941230000007</v>
      </c>
    </row>
    <row r="3501" spans="1:28" x14ac:dyDescent="0.2">
      <c r="A3501" s="17">
        <v>5879</v>
      </c>
      <c r="B3501" s="5" t="s">
        <v>11779</v>
      </c>
      <c r="C3501" s="5" t="s">
        <v>11780</v>
      </c>
      <c r="D3501" s="5"/>
      <c r="E3501" s="5" t="s">
        <v>11781</v>
      </c>
      <c r="F3501" s="10">
        <v>1856</v>
      </c>
      <c r="G3501" s="10" t="s">
        <v>16</v>
      </c>
      <c r="H3501" s="10"/>
      <c r="I3501" s="10">
        <v>1100</v>
      </c>
      <c r="J3501" s="10" t="s">
        <v>17</v>
      </c>
      <c r="K3501" s="10"/>
      <c r="L3501" s="10" t="s">
        <v>18</v>
      </c>
      <c r="M3501" s="11">
        <v>1</v>
      </c>
      <c r="N3501" s="10">
        <v>1</v>
      </c>
      <c r="O3501" s="12" t="s">
        <v>11782</v>
      </c>
      <c r="P3501" s="11">
        <f ca="1">IFERROR(__xludf.DUMMYFUNCTION("COUNTA(SPLIT(Q3501,"" ""))"),143)</f>
        <v>143</v>
      </c>
      <c r="Q3501" s="11">
        <v>6</v>
      </c>
      <c r="R3501" s="11">
        <f ca="1">IFERROR(__xludf.DUMMYFUNCTION("COUNTA(SPLIT($Q3501,CHAR(10),FALSE))"),4)</f>
        <v>4</v>
      </c>
      <c r="S3501" s="2">
        <v>-2.1804533840000002</v>
      </c>
      <c r="T3501" s="2">
        <v>0.46393329799999999</v>
      </c>
      <c r="U3501" s="2">
        <v>70.540000000000006</v>
      </c>
      <c r="V3501" s="2">
        <v>8.7100000000000009</v>
      </c>
      <c r="W3501" s="2">
        <v>11.15</v>
      </c>
      <c r="X3501" s="2">
        <v>10</v>
      </c>
      <c r="Y3501" s="2">
        <v>8.19</v>
      </c>
      <c r="Z3501" s="2">
        <v>0.29637000000000002</v>
      </c>
      <c r="AA3501" s="2">
        <v>0.30941000000000002</v>
      </c>
      <c r="AB3501" s="2">
        <v>7.2721275030000001</v>
      </c>
    </row>
    <row r="3502" spans="1:28" x14ac:dyDescent="0.2">
      <c r="A3502" s="17">
        <v>5880</v>
      </c>
      <c r="B3502" s="5" t="s">
        <v>11783</v>
      </c>
      <c r="C3502" s="5" t="s">
        <v>11784</v>
      </c>
      <c r="D3502" s="5"/>
      <c r="E3502" s="5" t="s">
        <v>11785</v>
      </c>
      <c r="F3502" s="10">
        <v>1856</v>
      </c>
      <c r="G3502" s="10" t="s">
        <v>68</v>
      </c>
      <c r="H3502" s="10"/>
      <c r="I3502" s="10">
        <v>900</v>
      </c>
      <c r="J3502" s="10" t="s">
        <v>17</v>
      </c>
      <c r="K3502" s="10"/>
      <c r="L3502" s="10" t="s">
        <v>18</v>
      </c>
      <c r="M3502" s="11">
        <v>1</v>
      </c>
      <c r="N3502" s="10">
        <v>1</v>
      </c>
      <c r="O3502" s="12" t="s">
        <v>11786</v>
      </c>
      <c r="P3502" s="11">
        <f ca="1">IFERROR(__xludf.DUMMYFUNCTION("COUNTA(SPLIT(Q3502,"" ""))"),160)</f>
        <v>160</v>
      </c>
      <c r="Q3502" s="11">
        <v>10</v>
      </c>
      <c r="R3502" s="11">
        <f ca="1">IFERROR(__xludf.DUMMYFUNCTION("COUNTA(SPLIT($Q3502,CHAR(10),FALSE))"),1)</f>
        <v>1</v>
      </c>
      <c r="S3502" s="2">
        <v>-0.83779503200000005</v>
      </c>
      <c r="T3502" s="2">
        <v>0.46013310499999999</v>
      </c>
      <c r="U3502" s="2">
        <v>71.099999999999994</v>
      </c>
      <c r="V3502" s="2">
        <v>7.32</v>
      </c>
      <c r="W3502" s="2">
        <v>7.41</v>
      </c>
      <c r="X3502" s="2">
        <v>10</v>
      </c>
      <c r="Y3502" s="2">
        <v>7.98</v>
      </c>
      <c r="Z3502" s="2">
        <v>7.7729999999999994E-2</v>
      </c>
      <c r="AA3502" s="2">
        <v>0.10872999999999999</v>
      </c>
      <c r="AB3502" s="2">
        <v>16.93699951</v>
      </c>
    </row>
    <row r="3503" spans="1:28" x14ac:dyDescent="0.2">
      <c r="A3503" s="17">
        <v>5881</v>
      </c>
      <c r="B3503" s="5" t="s">
        <v>11787</v>
      </c>
      <c r="C3503" s="5" t="s">
        <v>11749</v>
      </c>
      <c r="D3503" s="5"/>
      <c r="E3503" s="5" t="s">
        <v>11788</v>
      </c>
      <c r="F3503" s="10">
        <v>1855</v>
      </c>
      <c r="G3503" s="10" t="s">
        <v>68</v>
      </c>
      <c r="H3503" s="10"/>
      <c r="I3503" s="10">
        <v>1300</v>
      </c>
      <c r="J3503" s="10" t="s">
        <v>51</v>
      </c>
      <c r="K3503" s="10"/>
      <c r="L3503" s="10" t="s">
        <v>18</v>
      </c>
      <c r="M3503" s="11">
        <v>1</v>
      </c>
      <c r="N3503" s="10">
        <v>1</v>
      </c>
      <c r="O3503" s="12" t="s">
        <v>11789</v>
      </c>
      <c r="P3503" s="11">
        <f ca="1">IFERROR(__xludf.DUMMYFUNCTION("COUNTA(SPLIT(Q3503,"" ""))"),179)</f>
        <v>179</v>
      </c>
      <c r="Q3503" s="11">
        <v>3</v>
      </c>
      <c r="R3503" s="11">
        <f ca="1">IFERROR(__xludf.DUMMYFUNCTION("COUNTA(SPLIT($Q3503,CHAR(10),FALSE))"),1)</f>
        <v>1</v>
      </c>
      <c r="S3503" s="2">
        <v>-1.7123895220000001</v>
      </c>
      <c r="T3503" s="2">
        <v>0.44978664499999998</v>
      </c>
      <c r="U3503" s="2">
        <v>31.75</v>
      </c>
      <c r="V3503" s="2">
        <v>24.15</v>
      </c>
      <c r="W3503" s="2">
        <v>28.97</v>
      </c>
      <c r="X3503" s="2">
        <v>15</v>
      </c>
      <c r="Y3503" s="2">
        <v>10.88</v>
      </c>
      <c r="Z3503" s="2">
        <v>0.25452999999999998</v>
      </c>
      <c r="AA3503" s="2">
        <v>0.26512000000000002</v>
      </c>
      <c r="AB3503" s="2">
        <v>-0.57973513200000004</v>
      </c>
    </row>
    <row r="3504" spans="1:28" x14ac:dyDescent="0.2">
      <c r="A3504" s="17">
        <v>5884</v>
      </c>
      <c r="B3504" s="5" t="s">
        <v>11790</v>
      </c>
      <c r="C3504" s="5" t="s">
        <v>11791</v>
      </c>
      <c r="D3504" s="5" t="s">
        <v>6640</v>
      </c>
      <c r="E3504" s="5" t="s">
        <v>6624</v>
      </c>
      <c r="F3504" s="10">
        <v>1855</v>
      </c>
      <c r="G3504" s="10" t="s">
        <v>16</v>
      </c>
      <c r="H3504" s="10"/>
      <c r="I3504" s="10">
        <v>1300</v>
      </c>
      <c r="J3504" s="10" t="s">
        <v>17</v>
      </c>
      <c r="K3504" s="10"/>
      <c r="L3504" s="10" t="s">
        <v>18</v>
      </c>
      <c r="M3504" s="11">
        <v>1</v>
      </c>
      <c r="N3504" s="10">
        <v>1</v>
      </c>
      <c r="O3504" s="12" t="s">
        <v>11792</v>
      </c>
      <c r="P3504" s="11">
        <f ca="1">IFERROR(__xludf.DUMMYFUNCTION("COUNTA(SPLIT(Q3504,"" ""))"),167)</f>
        <v>167</v>
      </c>
      <c r="Q3504" s="11">
        <v>5</v>
      </c>
      <c r="R3504" s="11">
        <f ca="1">IFERROR(__xludf.DUMMYFUNCTION("COUNTA(SPLIT($Q3504,CHAR(10),FALSE))"),2)</f>
        <v>2</v>
      </c>
      <c r="S3504" s="2">
        <v>-1.785717038</v>
      </c>
      <c r="T3504" s="2">
        <v>0.47349623400000002</v>
      </c>
      <c r="U3504" s="2">
        <v>58.39</v>
      </c>
      <c r="V3504" s="2">
        <v>13.51</v>
      </c>
      <c r="W3504" s="2">
        <v>16.739999999999998</v>
      </c>
      <c r="X3504" s="2">
        <v>11</v>
      </c>
      <c r="Y3504" s="2">
        <v>8.86</v>
      </c>
      <c r="Z3504" s="2">
        <v>0.15939</v>
      </c>
      <c r="AA3504" s="2">
        <v>0.17158000000000001</v>
      </c>
      <c r="AB3504" s="2">
        <v>4.4395439110000003</v>
      </c>
    </row>
    <row r="3505" spans="1:28" x14ac:dyDescent="0.2">
      <c r="A3505" s="17">
        <v>5885</v>
      </c>
      <c r="B3505" s="5" t="s">
        <v>1168</v>
      </c>
      <c r="C3505" s="5" t="s">
        <v>11793</v>
      </c>
      <c r="D3505" s="5"/>
      <c r="E3505" s="5" t="s">
        <v>11794</v>
      </c>
      <c r="F3505" s="10">
        <v>1855</v>
      </c>
      <c r="G3505" s="10" t="s">
        <v>68</v>
      </c>
      <c r="H3505" s="10"/>
      <c r="I3505" s="10">
        <v>1100</v>
      </c>
      <c r="J3505" s="10" t="s">
        <v>17</v>
      </c>
      <c r="K3505" s="10"/>
      <c r="L3505" s="10" t="s">
        <v>18</v>
      </c>
      <c r="M3505" s="11">
        <v>1</v>
      </c>
      <c r="N3505" s="10">
        <v>1</v>
      </c>
      <c r="O3505" s="12" t="s">
        <v>11795</v>
      </c>
      <c r="P3505" s="11">
        <f ca="1">IFERROR(__xludf.DUMMYFUNCTION("COUNTA(SPLIT(Q3505,"" ""))"),173)</f>
        <v>173</v>
      </c>
      <c r="Q3505" s="11">
        <v>8</v>
      </c>
      <c r="R3505" s="11">
        <f ca="1">IFERROR(__xludf.DUMMYFUNCTION("COUNTA(SPLIT($Q3505,CHAR(10),FALSE))"),2)</f>
        <v>2</v>
      </c>
      <c r="S3505" s="2">
        <v>-2.378112293</v>
      </c>
      <c r="T3505" s="2">
        <v>0.49433311800000002</v>
      </c>
      <c r="U3505" s="2">
        <v>79.38</v>
      </c>
      <c r="V3505" s="2">
        <v>6.56</v>
      </c>
      <c r="W3505" s="2">
        <v>7.58</v>
      </c>
      <c r="X3505" s="2">
        <v>9</v>
      </c>
      <c r="Y3505" s="2">
        <v>7.2</v>
      </c>
      <c r="Z3505" s="2">
        <v>0.17773</v>
      </c>
      <c r="AA3505" s="2">
        <v>0.17491000000000001</v>
      </c>
      <c r="AB3505" s="2">
        <v>13.91665175</v>
      </c>
    </row>
    <row r="3506" spans="1:28" x14ac:dyDescent="0.2">
      <c r="A3506" s="17">
        <v>5889</v>
      </c>
      <c r="B3506" s="5" t="s">
        <v>11796</v>
      </c>
      <c r="C3506" s="5" t="s">
        <v>11797</v>
      </c>
      <c r="D3506" s="5" t="s">
        <v>7647</v>
      </c>
      <c r="E3506" s="5" t="s">
        <v>7648</v>
      </c>
      <c r="F3506" s="10">
        <v>1854</v>
      </c>
      <c r="G3506" s="10" t="s">
        <v>16</v>
      </c>
      <c r="H3506" s="10"/>
      <c r="I3506" s="10">
        <v>1100</v>
      </c>
      <c r="J3506" s="10" t="s">
        <v>17</v>
      </c>
      <c r="K3506" s="10"/>
      <c r="L3506" s="10" t="s">
        <v>18</v>
      </c>
      <c r="M3506" s="11">
        <v>1</v>
      </c>
      <c r="N3506" s="10">
        <v>1</v>
      </c>
      <c r="O3506" s="12" t="s">
        <v>11798</v>
      </c>
      <c r="P3506" s="11">
        <f ca="1">IFERROR(__xludf.DUMMYFUNCTION("COUNTA(SPLIT(Q3506,"" ""))"),168)</f>
        <v>168</v>
      </c>
      <c r="Q3506" s="11">
        <v>8</v>
      </c>
      <c r="R3506" s="11">
        <f ca="1">IFERROR(__xludf.DUMMYFUNCTION("COUNTA(SPLIT($Q3506,CHAR(10),FALSE))"),1)</f>
        <v>1</v>
      </c>
      <c r="S3506" s="2">
        <v>-2.1291025860000001</v>
      </c>
      <c r="T3506" s="2">
        <v>0.53858924699999999</v>
      </c>
      <c r="U3506" s="2">
        <v>75.819999999999993</v>
      </c>
      <c r="V3506" s="2">
        <v>8.0299999999999994</v>
      </c>
      <c r="W3506" s="2">
        <v>8.0299999999999994</v>
      </c>
      <c r="X3506" s="2">
        <v>8</v>
      </c>
      <c r="Y3506" s="2">
        <v>6.63</v>
      </c>
      <c r="Z3506" s="2">
        <v>4.5679999999999998E-2</v>
      </c>
      <c r="AA3506" s="2">
        <v>7.51E-2</v>
      </c>
      <c r="AB3506" s="2">
        <v>16.15391988</v>
      </c>
    </row>
    <row r="3507" spans="1:28" x14ac:dyDescent="0.2">
      <c r="A3507" s="17">
        <v>5890</v>
      </c>
      <c r="B3507" s="5" t="s">
        <v>11799</v>
      </c>
      <c r="C3507" s="5" t="s">
        <v>11800</v>
      </c>
      <c r="D3507" s="5"/>
      <c r="E3507" s="5" t="s">
        <v>11801</v>
      </c>
      <c r="F3507" s="10">
        <v>1854</v>
      </c>
      <c r="G3507" s="10" t="s">
        <v>16</v>
      </c>
      <c r="H3507" s="10"/>
      <c r="I3507" s="10">
        <v>1300</v>
      </c>
      <c r="J3507" s="10" t="s">
        <v>17</v>
      </c>
      <c r="K3507" s="10"/>
      <c r="L3507" s="10" t="s">
        <v>18</v>
      </c>
      <c r="M3507" s="11">
        <v>1</v>
      </c>
      <c r="N3507" s="10">
        <v>1</v>
      </c>
      <c r="O3507" s="12" t="s">
        <v>11802</v>
      </c>
      <c r="P3507" s="11">
        <f ca="1">IFERROR(__xludf.DUMMYFUNCTION("COUNTA(SPLIT(Q3507,"" ""))"),172)</f>
        <v>172</v>
      </c>
      <c r="Q3507" s="11">
        <v>5</v>
      </c>
      <c r="R3507" s="11">
        <f ca="1">IFERROR(__xludf.DUMMYFUNCTION("COUNTA(SPLIT($Q3507,CHAR(10),FALSE))"),2)</f>
        <v>2</v>
      </c>
      <c r="S3507" s="2">
        <v>-1.930774937</v>
      </c>
      <c r="T3507" s="2">
        <v>0.475014304</v>
      </c>
      <c r="U3507" s="2">
        <v>62.88</v>
      </c>
      <c r="V3507" s="2">
        <v>13.28</v>
      </c>
      <c r="W3507" s="2">
        <v>16.02</v>
      </c>
      <c r="X3507" s="2">
        <v>11</v>
      </c>
      <c r="Y3507" s="2">
        <v>7.35</v>
      </c>
      <c r="Z3507" s="2">
        <v>0.16492000000000001</v>
      </c>
      <c r="AA3507" s="2">
        <v>0.17271</v>
      </c>
      <c r="AB3507" s="2">
        <v>16.096826409999998</v>
      </c>
    </row>
    <row r="3508" spans="1:28" x14ac:dyDescent="0.2">
      <c r="A3508" s="17">
        <v>5891</v>
      </c>
      <c r="B3508" s="5" t="s">
        <v>11803</v>
      </c>
      <c r="C3508" s="5" t="s">
        <v>11804</v>
      </c>
      <c r="D3508" s="5" t="s">
        <v>7647</v>
      </c>
      <c r="E3508" s="5" t="s">
        <v>7648</v>
      </c>
      <c r="F3508" s="10">
        <v>1854</v>
      </c>
      <c r="G3508" s="10" t="s">
        <v>16</v>
      </c>
      <c r="H3508" s="10"/>
      <c r="I3508" s="10">
        <v>900</v>
      </c>
      <c r="J3508" s="10" t="s">
        <v>17</v>
      </c>
      <c r="K3508" s="10"/>
      <c r="L3508" s="10" t="s">
        <v>18</v>
      </c>
      <c r="M3508" s="11">
        <v>1</v>
      </c>
      <c r="N3508" s="10">
        <v>1</v>
      </c>
      <c r="O3508" s="12" t="s">
        <v>11805</v>
      </c>
      <c r="P3508" s="11">
        <f ca="1">IFERROR(__xludf.DUMMYFUNCTION("COUNTA(SPLIT(Q3508,"" ""))"),166)</f>
        <v>166</v>
      </c>
      <c r="Q3508" s="11">
        <v>11</v>
      </c>
      <c r="R3508" s="11">
        <f ca="1">IFERROR(__xludf.DUMMYFUNCTION("COUNTA(SPLIT($Q3508,CHAR(10),FALSE))"),7)</f>
        <v>7</v>
      </c>
      <c r="S3508" s="2">
        <v>-0.65574313900000003</v>
      </c>
      <c r="T3508" s="2">
        <v>0.46626880100000001</v>
      </c>
      <c r="U3508" s="2">
        <v>80.3</v>
      </c>
      <c r="V3508" s="2">
        <v>5.94</v>
      </c>
      <c r="W3508" s="2">
        <v>6.61</v>
      </c>
      <c r="X3508" s="2">
        <v>9</v>
      </c>
      <c r="Y3508" s="2">
        <v>6.52</v>
      </c>
      <c r="Z3508" s="2">
        <v>0.12186</v>
      </c>
      <c r="AA3508" s="2">
        <v>0.13048999999999999</v>
      </c>
      <c r="AB3508" s="2">
        <v>13.74400485</v>
      </c>
    </row>
    <row r="3509" spans="1:28" x14ac:dyDescent="0.2">
      <c r="A3509" s="17">
        <v>5893</v>
      </c>
      <c r="B3509" s="5" t="s">
        <v>1087</v>
      </c>
      <c r="C3509" s="5" t="s">
        <v>11806</v>
      </c>
      <c r="D3509" s="5" t="s">
        <v>2855</v>
      </c>
      <c r="E3509" s="5" t="s">
        <v>11807</v>
      </c>
      <c r="F3509" s="10">
        <v>1854</v>
      </c>
      <c r="G3509" s="10" t="s">
        <v>68</v>
      </c>
      <c r="H3509" s="10"/>
      <c r="I3509" s="10">
        <v>700</v>
      </c>
      <c r="J3509" s="10" t="s">
        <v>17</v>
      </c>
      <c r="K3509" s="10"/>
      <c r="L3509" s="10" t="s">
        <v>18</v>
      </c>
      <c r="M3509" s="11">
        <v>1</v>
      </c>
      <c r="N3509" s="10">
        <v>1</v>
      </c>
      <c r="O3509" s="12" t="s">
        <v>11808</v>
      </c>
      <c r="P3509" s="11">
        <f ca="1">IFERROR(__xludf.DUMMYFUNCTION("COUNTA(SPLIT(Q3509,"" ""))"),197)</f>
        <v>197</v>
      </c>
      <c r="Q3509" s="11">
        <v>11</v>
      </c>
      <c r="R3509" s="11">
        <f ca="1">IFERROR(__xludf.DUMMYFUNCTION("COUNTA(SPLIT($Q3509,CHAR(10),FALSE))"),1)</f>
        <v>1</v>
      </c>
      <c r="S3509" s="2">
        <v>-2.3500752380000001</v>
      </c>
      <c r="T3509" s="2">
        <v>0.50973933800000004</v>
      </c>
      <c r="U3509" s="2">
        <v>81.95</v>
      </c>
      <c r="V3509" s="2">
        <v>5.91</v>
      </c>
      <c r="W3509" s="2">
        <v>5.85</v>
      </c>
      <c r="X3509" s="2">
        <v>8</v>
      </c>
      <c r="Y3509" s="2">
        <v>5.65</v>
      </c>
      <c r="Z3509" s="2">
        <v>0.12053</v>
      </c>
      <c r="AA3509" s="2">
        <v>0.11019</v>
      </c>
      <c r="AB3509" s="2">
        <v>22.40650754</v>
      </c>
    </row>
    <row r="3510" spans="1:28" x14ac:dyDescent="0.2">
      <c r="A3510" s="17">
        <v>5898</v>
      </c>
      <c r="B3510" s="5" t="s">
        <v>11809</v>
      </c>
      <c r="C3510" s="5" t="s">
        <v>11810</v>
      </c>
      <c r="D3510" s="5"/>
      <c r="E3510" s="5" t="s">
        <v>11811</v>
      </c>
      <c r="F3510" s="10">
        <v>1853</v>
      </c>
      <c r="G3510" s="10" t="s">
        <v>16</v>
      </c>
      <c r="H3510" s="10"/>
      <c r="I3510" s="10">
        <v>1100</v>
      </c>
      <c r="J3510" s="10" t="s">
        <v>17</v>
      </c>
      <c r="K3510" s="10"/>
      <c r="L3510" s="10" t="s">
        <v>18</v>
      </c>
      <c r="M3510" s="11">
        <v>1</v>
      </c>
      <c r="N3510" s="10">
        <v>1</v>
      </c>
      <c r="O3510" s="12" t="s">
        <v>11812</v>
      </c>
      <c r="P3510" s="11">
        <f ca="1">IFERROR(__xludf.DUMMYFUNCTION("COUNTA(SPLIT(Q3510,"" ""))"),196)</f>
        <v>196</v>
      </c>
      <c r="Q3510" s="11">
        <v>6</v>
      </c>
      <c r="R3510" s="11">
        <f ca="1">IFERROR(__xludf.DUMMYFUNCTION("COUNTA(SPLIT($Q3510,CHAR(10),FALSE))"),2)</f>
        <v>2</v>
      </c>
      <c r="S3510" s="2">
        <v>-1.983618624</v>
      </c>
      <c r="T3510" s="2">
        <v>0.519609565</v>
      </c>
      <c r="U3510" s="2">
        <v>40.96</v>
      </c>
      <c r="V3510" s="2">
        <v>15.79</v>
      </c>
      <c r="W3510" s="2">
        <v>17.73</v>
      </c>
      <c r="X3510" s="2">
        <v>16</v>
      </c>
      <c r="Y3510" s="2">
        <v>9.65</v>
      </c>
      <c r="Z3510" s="2">
        <v>0.22921</v>
      </c>
      <c r="AA3510" s="2">
        <v>0.19420999999999999</v>
      </c>
      <c r="AB3510" s="2">
        <v>8.7135685649999992</v>
      </c>
    </row>
    <row r="3511" spans="1:28" x14ac:dyDescent="0.2">
      <c r="A3511" s="17">
        <v>5900</v>
      </c>
      <c r="B3511" s="5" t="s">
        <v>11779</v>
      </c>
      <c r="C3511" s="5" t="s">
        <v>11813</v>
      </c>
      <c r="D3511" s="5"/>
      <c r="E3511" s="5" t="s">
        <v>11814</v>
      </c>
      <c r="F3511" s="10">
        <v>1853</v>
      </c>
      <c r="G3511" s="10" t="s">
        <v>16</v>
      </c>
      <c r="H3511" s="10"/>
      <c r="I3511" s="10">
        <v>1300</v>
      </c>
      <c r="J3511" s="10" t="s">
        <v>17</v>
      </c>
      <c r="K3511" s="10"/>
      <c r="L3511" s="10" t="s">
        <v>18</v>
      </c>
      <c r="M3511" s="11">
        <v>1</v>
      </c>
      <c r="N3511" s="10">
        <v>1</v>
      </c>
      <c r="O3511" s="12" t="s">
        <v>11815</v>
      </c>
      <c r="P3511" s="11">
        <f ca="1">IFERROR(__xludf.DUMMYFUNCTION("COUNTA(SPLIT(Q3511,"" ""))"),163)</f>
        <v>163</v>
      </c>
      <c r="Q3511" s="11">
        <v>6</v>
      </c>
      <c r="R3511" s="11">
        <f ca="1">IFERROR(__xludf.DUMMYFUNCTION("COUNTA(SPLIT($Q3511,CHAR(10),FALSE))"),1)</f>
        <v>1</v>
      </c>
      <c r="S3511" s="2">
        <v>-3.1648081160000001</v>
      </c>
      <c r="T3511" s="2">
        <v>0.57555838500000001</v>
      </c>
      <c r="U3511" s="2">
        <v>34.14</v>
      </c>
      <c r="V3511" s="2">
        <v>15.29</v>
      </c>
      <c r="W3511" s="2">
        <v>16.079999999999998</v>
      </c>
      <c r="X3511" s="2">
        <v>15</v>
      </c>
      <c r="Y3511" s="2">
        <v>9.81</v>
      </c>
      <c r="Z3511" s="2">
        <v>0.30371999999999999</v>
      </c>
      <c r="AA3511" s="2">
        <v>0.31308999999999998</v>
      </c>
      <c r="AB3511" s="2">
        <v>2.140326317</v>
      </c>
    </row>
    <row r="3512" spans="1:28" x14ac:dyDescent="0.2">
      <c r="A3512" s="17">
        <v>5901</v>
      </c>
      <c r="B3512" s="5" t="s">
        <v>11779</v>
      </c>
      <c r="C3512" s="5" t="s">
        <v>11816</v>
      </c>
      <c r="D3512" s="5" t="s">
        <v>2855</v>
      </c>
      <c r="E3512" s="5" t="s">
        <v>11817</v>
      </c>
      <c r="F3512" s="10">
        <v>1853</v>
      </c>
      <c r="G3512" s="10" t="s">
        <v>16</v>
      </c>
      <c r="H3512" s="10"/>
      <c r="I3512" s="10">
        <v>1300</v>
      </c>
      <c r="J3512" s="10" t="s">
        <v>51</v>
      </c>
      <c r="K3512" s="10"/>
      <c r="L3512" s="10" t="s">
        <v>18</v>
      </c>
      <c r="M3512" s="11">
        <v>1</v>
      </c>
      <c r="N3512" s="10">
        <v>1</v>
      </c>
      <c r="O3512" s="12" t="s">
        <v>11818</v>
      </c>
      <c r="P3512" s="11">
        <f ca="1">IFERROR(__xludf.DUMMYFUNCTION("COUNTA(SPLIT(Q3512,"" ""))"),156)</f>
        <v>156</v>
      </c>
      <c r="Q3512" s="11">
        <v>7</v>
      </c>
      <c r="R3512" s="11">
        <f ca="1">IFERROR(__xludf.DUMMYFUNCTION("COUNTA(SPLIT($Q3512,CHAR(10),FALSE))"),3)</f>
        <v>3</v>
      </c>
      <c r="S3512" s="2">
        <v>-1.9659852289999999</v>
      </c>
      <c r="T3512" s="2">
        <v>0.47833402899999999</v>
      </c>
      <c r="U3512" s="2">
        <v>58.96</v>
      </c>
      <c r="V3512" s="2">
        <v>9.9700000000000006</v>
      </c>
      <c r="W3512" s="2">
        <v>9.5399999999999991</v>
      </c>
      <c r="X3512" s="2">
        <v>11</v>
      </c>
      <c r="Y3512" s="2">
        <v>7.7</v>
      </c>
      <c r="Z3512" s="2">
        <v>0.11856999999999999</v>
      </c>
      <c r="AA3512" s="2">
        <v>0.14201</v>
      </c>
      <c r="AB3512" s="2">
        <v>14.621430610000001</v>
      </c>
    </row>
    <row r="3513" spans="1:28" x14ac:dyDescent="0.2">
      <c r="A3513" s="17">
        <v>5902</v>
      </c>
      <c r="B3513" s="5" t="s">
        <v>11819</v>
      </c>
      <c r="C3513" s="5" t="s">
        <v>11820</v>
      </c>
      <c r="D3513" s="5"/>
      <c r="E3513" s="5" t="s">
        <v>11821</v>
      </c>
      <c r="F3513" s="10">
        <v>1853</v>
      </c>
      <c r="G3513" s="10" t="s">
        <v>16</v>
      </c>
      <c r="H3513" s="10"/>
      <c r="I3513" s="10">
        <v>1300</v>
      </c>
      <c r="J3513" s="10" t="s">
        <v>17</v>
      </c>
      <c r="K3513" s="10"/>
      <c r="L3513" s="10" t="s">
        <v>18</v>
      </c>
      <c r="M3513" s="11">
        <v>1</v>
      </c>
      <c r="N3513" s="10">
        <v>1</v>
      </c>
      <c r="O3513" s="12" t="s">
        <v>11822</v>
      </c>
      <c r="P3513" s="11">
        <f ca="1">IFERROR(__xludf.DUMMYFUNCTION("COUNTA(SPLIT(Q3513,"" ""))"),172)</f>
        <v>172</v>
      </c>
      <c r="Q3513" s="11">
        <v>5</v>
      </c>
      <c r="R3513" s="11">
        <f ca="1">IFERROR(__xludf.DUMMYFUNCTION("COUNTA(SPLIT($Q3513,CHAR(10),FALSE))"),1)</f>
        <v>1</v>
      </c>
      <c r="S3513" s="2">
        <v>-1.670728443</v>
      </c>
      <c r="T3513" s="2">
        <v>0.49301738000000001</v>
      </c>
      <c r="U3513" s="2">
        <v>52.4</v>
      </c>
      <c r="V3513" s="2">
        <v>14.5</v>
      </c>
      <c r="W3513" s="2">
        <v>16.010000000000002</v>
      </c>
      <c r="X3513" s="2">
        <v>13</v>
      </c>
      <c r="Y3513" s="2">
        <v>9.01</v>
      </c>
      <c r="Z3513" s="2">
        <v>0.18878</v>
      </c>
      <c r="AA3513" s="2">
        <v>0.20612</v>
      </c>
      <c r="AB3513" s="2">
        <v>7.9122634229999997</v>
      </c>
    </row>
    <row r="3514" spans="1:28" x14ac:dyDescent="0.2">
      <c r="A3514" s="17">
        <v>5904</v>
      </c>
      <c r="B3514" s="5" t="s">
        <v>11823</v>
      </c>
      <c r="C3514" s="5" t="s">
        <v>11824</v>
      </c>
      <c r="D3514" s="5" t="s">
        <v>11825</v>
      </c>
      <c r="E3514" s="5" t="s">
        <v>11826</v>
      </c>
      <c r="F3514" s="10">
        <v>1852</v>
      </c>
      <c r="G3514" s="10" t="s">
        <v>16</v>
      </c>
      <c r="H3514" s="10"/>
      <c r="I3514" s="10">
        <v>1100</v>
      </c>
      <c r="J3514" s="10" t="s">
        <v>17</v>
      </c>
      <c r="K3514" s="10"/>
      <c r="L3514" s="10" t="s">
        <v>22</v>
      </c>
      <c r="M3514" s="11">
        <v>2</v>
      </c>
      <c r="N3514" s="10">
        <v>1.5</v>
      </c>
      <c r="O3514" s="12" t="s">
        <v>11827</v>
      </c>
      <c r="P3514" s="11">
        <f ca="1">IFERROR(__xludf.DUMMYFUNCTION("COUNTA(SPLIT(Q3514,"" ""))"),162)</f>
        <v>162</v>
      </c>
      <c r="Q3514" s="11">
        <v>5</v>
      </c>
      <c r="R3514" s="11">
        <f ca="1">IFERROR(__xludf.DUMMYFUNCTION("COUNTA(SPLIT($Q3514,CHAR(10),FALSE))"),2)</f>
        <v>2</v>
      </c>
      <c r="S3514" s="2">
        <v>-2.0151774470000001</v>
      </c>
      <c r="T3514" s="2">
        <v>0.47474388299999998</v>
      </c>
      <c r="U3514" s="2">
        <v>54.33</v>
      </c>
      <c r="V3514" s="2">
        <v>12.51</v>
      </c>
      <c r="W3514" s="2">
        <v>13.73</v>
      </c>
      <c r="X3514" s="2">
        <v>13</v>
      </c>
      <c r="Y3514" s="2">
        <v>8.83</v>
      </c>
      <c r="Z3514" s="2">
        <v>0.21253</v>
      </c>
      <c r="AA3514" s="2">
        <v>0.23244000000000001</v>
      </c>
      <c r="AB3514" s="2">
        <v>10.17612802</v>
      </c>
    </row>
    <row r="3515" spans="1:28" x14ac:dyDescent="0.2">
      <c r="A3515" s="17">
        <v>5905</v>
      </c>
      <c r="B3515" s="5" t="s">
        <v>11598</v>
      </c>
      <c r="C3515" s="5" t="s">
        <v>11828</v>
      </c>
      <c r="D3515" s="5" t="s">
        <v>2855</v>
      </c>
      <c r="E3515" s="5" t="s">
        <v>11829</v>
      </c>
      <c r="F3515" s="10">
        <v>1852</v>
      </c>
      <c r="G3515" s="10" t="s">
        <v>68</v>
      </c>
      <c r="H3515" s="10"/>
      <c r="I3515" s="10">
        <v>900</v>
      </c>
      <c r="J3515" s="10" t="s">
        <v>17</v>
      </c>
      <c r="K3515" s="10"/>
      <c r="L3515" s="10" t="s">
        <v>18</v>
      </c>
      <c r="M3515" s="11">
        <v>1</v>
      </c>
      <c r="N3515" s="10">
        <v>1</v>
      </c>
      <c r="O3515" s="12" t="s">
        <v>11830</v>
      </c>
      <c r="P3515" s="11">
        <f ca="1">IFERROR(__xludf.DUMMYFUNCTION("COUNTA(SPLIT(Q3515,"" ""))"),197)</f>
        <v>197</v>
      </c>
      <c r="Q3515" s="11">
        <v>11</v>
      </c>
      <c r="R3515" s="11">
        <f ca="1">IFERROR(__xludf.DUMMYFUNCTION("COUNTA(SPLIT($Q3515,CHAR(10),FALSE))"),1)</f>
        <v>1</v>
      </c>
      <c r="S3515" s="2">
        <v>-1.301586446</v>
      </c>
      <c r="T3515" s="2">
        <v>0.48645222900000001</v>
      </c>
      <c r="U3515" s="2">
        <v>69.86</v>
      </c>
      <c r="V3515" s="2">
        <v>8.01</v>
      </c>
      <c r="W3515" s="2">
        <v>7.37</v>
      </c>
      <c r="X3515" s="2">
        <v>11</v>
      </c>
      <c r="Y3515" s="2">
        <v>6.99</v>
      </c>
      <c r="Z3515" s="2">
        <v>0.27012999999999998</v>
      </c>
      <c r="AA3515" s="2">
        <v>0.27012999999999998</v>
      </c>
      <c r="AB3515" s="2">
        <v>20.093505019999998</v>
      </c>
    </row>
    <row r="3516" spans="1:28" x14ac:dyDescent="0.2">
      <c r="A3516" s="17">
        <v>5906</v>
      </c>
      <c r="B3516" s="5" t="s">
        <v>8756</v>
      </c>
      <c r="C3516" s="5" t="s">
        <v>11831</v>
      </c>
      <c r="D3516" s="5"/>
      <c r="E3516" s="5" t="s">
        <v>11832</v>
      </c>
      <c r="F3516" s="10">
        <v>1852</v>
      </c>
      <c r="G3516" s="10" t="s">
        <v>16</v>
      </c>
      <c r="H3516" s="10"/>
      <c r="I3516" s="10">
        <v>500</v>
      </c>
      <c r="J3516" s="10" t="s">
        <v>17</v>
      </c>
      <c r="K3516" s="10"/>
      <c r="L3516" s="10" t="s">
        <v>22</v>
      </c>
      <c r="M3516" s="11">
        <v>2</v>
      </c>
      <c r="N3516" s="10">
        <v>1.5</v>
      </c>
      <c r="O3516" s="12" t="s">
        <v>11833</v>
      </c>
      <c r="P3516" s="11">
        <f ca="1">IFERROR(__xludf.DUMMYFUNCTION("COUNTA(SPLIT(Q3516,"" ""))"),173)</f>
        <v>173</v>
      </c>
      <c r="Q3516" s="11">
        <v>15</v>
      </c>
      <c r="R3516" s="11">
        <f ca="1">IFERROR(__xludf.DUMMYFUNCTION("COUNTA(SPLIT($Q3516,CHAR(10),FALSE))"),6)</f>
        <v>6</v>
      </c>
      <c r="S3516" s="2">
        <v>-0.76446594199999995</v>
      </c>
      <c r="T3516" s="2">
        <v>0.46625125099999998</v>
      </c>
      <c r="U3516" s="2">
        <v>76.489999999999995</v>
      </c>
      <c r="V3516" s="2">
        <v>5.99</v>
      </c>
      <c r="W3516" s="2">
        <v>5.96</v>
      </c>
      <c r="X3516" s="2">
        <v>9</v>
      </c>
      <c r="Y3516" s="2">
        <v>6.98</v>
      </c>
      <c r="Z3516" s="2">
        <v>0.10499</v>
      </c>
      <c r="AA3516" s="2">
        <v>9.6500000000000002E-2</v>
      </c>
      <c r="AB3516" s="2">
        <v>17.291634139999999</v>
      </c>
    </row>
    <row r="3517" spans="1:28" x14ac:dyDescent="0.2">
      <c r="A3517" s="17">
        <v>5907</v>
      </c>
      <c r="B3517" s="5" t="s">
        <v>11693</v>
      </c>
      <c r="C3517" s="5" t="s">
        <v>11834</v>
      </c>
      <c r="D3517" s="5"/>
      <c r="E3517" s="5" t="s">
        <v>11835</v>
      </c>
      <c r="F3517" s="10">
        <v>1852</v>
      </c>
      <c r="G3517" s="10" t="s">
        <v>68</v>
      </c>
      <c r="H3517" s="10"/>
      <c r="I3517" s="10">
        <v>500</v>
      </c>
      <c r="J3517" s="10" t="s">
        <v>17</v>
      </c>
      <c r="K3517" s="10"/>
      <c r="L3517" s="10" t="s">
        <v>18</v>
      </c>
      <c r="M3517" s="11">
        <v>1</v>
      </c>
      <c r="N3517" s="10">
        <v>1</v>
      </c>
      <c r="O3517" s="12" t="s">
        <v>11836</v>
      </c>
      <c r="P3517" s="11">
        <f ca="1">IFERROR(__xludf.DUMMYFUNCTION("COUNTA(SPLIT(Q3517,"" ""))"),178)</f>
        <v>178</v>
      </c>
      <c r="Q3517" s="11">
        <v>18</v>
      </c>
      <c r="R3517" s="11">
        <f ca="1">IFERROR(__xludf.DUMMYFUNCTION("COUNTA(SPLIT($Q3517,CHAR(10),FALSE))"),1)</f>
        <v>1</v>
      </c>
      <c r="S3517" s="2">
        <v>-2.5789942340000001</v>
      </c>
      <c r="T3517" s="2">
        <v>0.53304077900000002</v>
      </c>
      <c r="U3517" s="2">
        <v>64.19</v>
      </c>
      <c r="V3517" s="2">
        <v>6.76</v>
      </c>
      <c r="W3517" s="2">
        <v>5.54</v>
      </c>
      <c r="X3517" s="2">
        <v>9</v>
      </c>
      <c r="Y3517" s="2">
        <v>8.4700000000000006</v>
      </c>
      <c r="Z3517" s="2">
        <v>0.20102</v>
      </c>
      <c r="AA3517" s="2">
        <v>0.19151000000000001</v>
      </c>
      <c r="AB3517" s="2">
        <v>16.74688596</v>
      </c>
    </row>
    <row r="3518" spans="1:28" x14ac:dyDescent="0.2">
      <c r="A3518" s="17">
        <v>5908</v>
      </c>
      <c r="B3518" s="5" t="s">
        <v>11837</v>
      </c>
      <c r="C3518" s="5" t="s">
        <v>11838</v>
      </c>
      <c r="D3518" s="5" t="s">
        <v>8836</v>
      </c>
      <c r="E3518" s="5" t="s">
        <v>11839</v>
      </c>
      <c r="F3518" s="10">
        <v>1852</v>
      </c>
      <c r="G3518" s="10" t="s">
        <v>16</v>
      </c>
      <c r="H3518" s="10"/>
      <c r="I3518" s="10">
        <v>1300</v>
      </c>
      <c r="J3518" s="10" t="s">
        <v>178</v>
      </c>
      <c r="K3518" s="10"/>
      <c r="L3518" s="10" t="s">
        <v>18</v>
      </c>
      <c r="M3518" s="11">
        <v>1</v>
      </c>
      <c r="N3518" s="10">
        <v>1</v>
      </c>
      <c r="O3518" s="12" t="s">
        <v>11840</v>
      </c>
      <c r="P3518" s="11">
        <f ca="1">IFERROR(__xludf.DUMMYFUNCTION("COUNTA(SPLIT(Q3518,"" ""))"),185)</f>
        <v>185</v>
      </c>
      <c r="Q3518" s="11">
        <v>8</v>
      </c>
      <c r="R3518" s="11">
        <f ca="1">IFERROR(__xludf.DUMMYFUNCTION("COUNTA(SPLIT($Q3518,CHAR(10),FALSE))"),1)</f>
        <v>1</v>
      </c>
      <c r="S3518" s="2">
        <v>-1.8980543459999999</v>
      </c>
      <c r="T3518" s="2">
        <v>0.51486842499999996</v>
      </c>
      <c r="U3518" s="2">
        <v>73.23</v>
      </c>
      <c r="V3518" s="2">
        <v>7.25</v>
      </c>
      <c r="W3518" s="2">
        <v>7.8</v>
      </c>
      <c r="X3518" s="2">
        <v>9</v>
      </c>
      <c r="Y3518" s="2">
        <v>7.7</v>
      </c>
      <c r="Z3518" s="2">
        <v>0.26483000000000001</v>
      </c>
      <c r="AA3518" s="2">
        <v>0.25624999999999998</v>
      </c>
      <c r="AB3518" s="2">
        <v>10.805855510000001</v>
      </c>
    </row>
    <row r="3519" spans="1:28" x14ac:dyDescent="0.2">
      <c r="A3519" s="17">
        <v>5909</v>
      </c>
      <c r="B3519" s="5" t="s">
        <v>983</v>
      </c>
      <c r="C3519" s="5" t="s">
        <v>11841</v>
      </c>
      <c r="D3519" s="5"/>
      <c r="E3519" s="5" t="s">
        <v>11842</v>
      </c>
      <c r="F3519" s="10">
        <v>1851</v>
      </c>
      <c r="G3519" s="10" t="s">
        <v>68</v>
      </c>
      <c r="H3519" s="10"/>
      <c r="I3519" s="10">
        <v>900</v>
      </c>
      <c r="J3519" s="10" t="s">
        <v>17</v>
      </c>
      <c r="K3519" s="10"/>
      <c r="L3519" s="10" t="s">
        <v>18</v>
      </c>
      <c r="M3519" s="11">
        <v>1</v>
      </c>
      <c r="N3519" s="10">
        <v>1</v>
      </c>
      <c r="O3519" s="12" t="s">
        <v>11843</v>
      </c>
      <c r="P3519" s="11">
        <f ca="1">IFERROR(__xludf.DUMMYFUNCTION("COUNTA(SPLIT(Q3519,"" ""))"),187)</f>
        <v>187</v>
      </c>
      <c r="Q3519" s="11">
        <v>12</v>
      </c>
      <c r="R3519" s="11">
        <f ca="1">IFERROR(__xludf.DUMMYFUNCTION("COUNTA(SPLIT($Q3519,CHAR(10),FALSE))"),2)</f>
        <v>2</v>
      </c>
      <c r="S3519" s="2">
        <v>-1.7276296339999999</v>
      </c>
      <c r="T3519" s="2">
        <v>0.451909216</v>
      </c>
      <c r="U3519" s="2">
        <v>80.55</v>
      </c>
      <c r="V3519" s="2">
        <v>5.75</v>
      </c>
      <c r="W3519" s="2">
        <v>6.45</v>
      </c>
      <c r="X3519" s="2">
        <v>6</v>
      </c>
      <c r="Y3519" s="2">
        <v>6.08</v>
      </c>
      <c r="Z3519" s="2">
        <v>0.15686</v>
      </c>
      <c r="AA3519" s="2">
        <v>0.14560999999999999</v>
      </c>
      <c r="AB3519" s="2">
        <v>11.799553080000001</v>
      </c>
    </row>
    <row r="3520" spans="1:28" x14ac:dyDescent="0.2">
      <c r="A3520" s="17">
        <v>5910</v>
      </c>
      <c r="B3520" s="5" t="s">
        <v>11779</v>
      </c>
      <c r="C3520" s="5" t="s">
        <v>11844</v>
      </c>
      <c r="D3520" s="5"/>
      <c r="E3520" s="5" t="s">
        <v>11845</v>
      </c>
      <c r="F3520" s="10">
        <v>1851</v>
      </c>
      <c r="G3520" s="10" t="s">
        <v>16</v>
      </c>
      <c r="H3520" s="10"/>
      <c r="I3520" s="10">
        <v>1100</v>
      </c>
      <c r="J3520" s="10" t="s">
        <v>17</v>
      </c>
      <c r="K3520" s="10"/>
      <c r="L3520" s="10" t="s">
        <v>18</v>
      </c>
      <c r="M3520" s="11">
        <v>1</v>
      </c>
      <c r="N3520" s="10">
        <v>1</v>
      </c>
      <c r="O3520" s="12" t="s">
        <v>11846</v>
      </c>
      <c r="P3520" s="11">
        <f ca="1">IFERROR(__xludf.DUMMYFUNCTION("COUNTA(SPLIT(Q3520,"" ""))"),174)</f>
        <v>174</v>
      </c>
      <c r="Q3520" s="11">
        <v>6</v>
      </c>
      <c r="R3520" s="11">
        <f ca="1">IFERROR(__xludf.DUMMYFUNCTION("COUNTA(SPLIT($Q3520,CHAR(10),FALSE))"),1)</f>
        <v>1</v>
      </c>
      <c r="S3520" s="2">
        <v>-1.3941627700000001</v>
      </c>
      <c r="T3520" s="2">
        <v>0.48086993</v>
      </c>
      <c r="U3520" s="2">
        <v>60.72</v>
      </c>
      <c r="V3520" s="2">
        <v>12.04</v>
      </c>
      <c r="W3520" s="2">
        <v>11.71</v>
      </c>
      <c r="X3520" s="2">
        <v>12</v>
      </c>
      <c r="Y3520" s="2">
        <v>7.07</v>
      </c>
      <c r="Z3520" s="2">
        <v>0.21657000000000001</v>
      </c>
      <c r="AA3520" s="2">
        <v>0.22735</v>
      </c>
      <c r="AB3520" s="2">
        <v>17.82739333</v>
      </c>
    </row>
    <row r="3521" spans="1:28" x14ac:dyDescent="0.2">
      <c r="A3521" s="17">
        <v>5913</v>
      </c>
      <c r="B3521" s="5" t="s">
        <v>6669</v>
      </c>
      <c r="C3521" s="5" t="s">
        <v>11847</v>
      </c>
      <c r="D3521" s="5"/>
      <c r="E3521" s="5" t="s">
        <v>11848</v>
      </c>
      <c r="F3521" s="10">
        <v>1851</v>
      </c>
      <c r="G3521" s="10" t="s">
        <v>68</v>
      </c>
      <c r="H3521" s="10"/>
      <c r="I3521" s="10">
        <v>1300</v>
      </c>
      <c r="J3521" s="10" t="s">
        <v>17</v>
      </c>
      <c r="K3521" s="10"/>
      <c r="L3521" s="10" t="s">
        <v>18</v>
      </c>
      <c r="M3521" s="11">
        <v>1</v>
      </c>
      <c r="N3521" s="10">
        <v>1</v>
      </c>
      <c r="O3521" s="12" t="s">
        <v>11849</v>
      </c>
      <c r="P3521" s="11">
        <f ca="1">IFERROR(__xludf.DUMMYFUNCTION("COUNTA(SPLIT(Q3521,"" ""))"),169)</f>
        <v>169</v>
      </c>
      <c r="Q3521" s="11">
        <v>4</v>
      </c>
      <c r="R3521" s="11">
        <f ca="1">IFERROR(__xludf.DUMMYFUNCTION("COUNTA(SPLIT($Q3521,CHAR(10),FALSE))"),1)</f>
        <v>1</v>
      </c>
      <c r="S3521" s="2">
        <v>-1.7533907769999999</v>
      </c>
      <c r="T3521" s="2">
        <v>0.48504488499999998</v>
      </c>
      <c r="U3521" s="2">
        <v>25.29</v>
      </c>
      <c r="V3521" s="2">
        <v>20.23</v>
      </c>
      <c r="W3521" s="2">
        <v>22.92</v>
      </c>
      <c r="X3521" s="2">
        <v>18</v>
      </c>
      <c r="Y3521" s="2">
        <v>10.59</v>
      </c>
      <c r="Z3521" s="2">
        <v>0.33474999999999999</v>
      </c>
      <c r="AA3521" s="2">
        <v>0.34778999999999999</v>
      </c>
      <c r="AB3521" s="2">
        <v>4.6416550230000002</v>
      </c>
    </row>
    <row r="3522" spans="1:28" x14ac:dyDescent="0.2">
      <c r="A3522" s="17">
        <v>5914</v>
      </c>
      <c r="B3522" s="5" t="s">
        <v>11850</v>
      </c>
      <c r="C3522" s="5" t="s">
        <v>11851</v>
      </c>
      <c r="D3522" s="5" t="s">
        <v>7220</v>
      </c>
      <c r="E3522" s="5" t="s">
        <v>11852</v>
      </c>
      <c r="F3522" s="10">
        <v>1851</v>
      </c>
      <c r="G3522" s="10" t="s">
        <v>16</v>
      </c>
      <c r="H3522" s="10"/>
      <c r="I3522" s="10">
        <v>1300</v>
      </c>
      <c r="J3522" s="10" t="s">
        <v>17</v>
      </c>
      <c r="K3522" s="10"/>
      <c r="L3522" s="10" t="s">
        <v>18</v>
      </c>
      <c r="M3522" s="11">
        <v>1</v>
      </c>
      <c r="N3522" s="10">
        <v>1</v>
      </c>
      <c r="O3522" s="12" t="s">
        <v>11853</v>
      </c>
      <c r="P3522" s="11">
        <f ca="1">IFERROR(__xludf.DUMMYFUNCTION("COUNTA(SPLIT(Q3522,"" ""))"),186)</f>
        <v>186</v>
      </c>
      <c r="Q3522" s="11">
        <v>6</v>
      </c>
      <c r="R3522" s="11">
        <f ca="1">IFERROR(__xludf.DUMMYFUNCTION("COUNTA(SPLIT($Q3522,CHAR(10),FALSE))"),2)</f>
        <v>2</v>
      </c>
      <c r="S3522" s="2">
        <v>0.40588938000000002</v>
      </c>
      <c r="T3522" s="2">
        <v>0.47770626799999999</v>
      </c>
      <c r="U3522" s="2">
        <v>68.89</v>
      </c>
      <c r="V3522" s="2">
        <v>11.39</v>
      </c>
      <c r="W3522" s="2">
        <v>13.51</v>
      </c>
      <c r="X3522" s="2">
        <v>9</v>
      </c>
      <c r="Y3522" s="2">
        <v>7.04</v>
      </c>
      <c r="Z3522" s="2">
        <v>6.8690000000000001E-2</v>
      </c>
      <c r="AA3522" s="2">
        <v>5.2510000000000001E-2</v>
      </c>
      <c r="AB3522" s="2">
        <v>15.30260942</v>
      </c>
    </row>
    <row r="3523" spans="1:28" x14ac:dyDescent="0.2">
      <c r="A3523" s="17">
        <v>5915</v>
      </c>
      <c r="B3523" s="5" t="s">
        <v>11854</v>
      </c>
      <c r="C3523" s="5" t="s">
        <v>11855</v>
      </c>
      <c r="D3523" s="5" t="s">
        <v>2855</v>
      </c>
      <c r="E3523" s="5" t="s">
        <v>11856</v>
      </c>
      <c r="F3523" s="10">
        <v>1851</v>
      </c>
      <c r="G3523" s="10" t="s">
        <v>68</v>
      </c>
      <c r="H3523" s="10"/>
      <c r="I3523" s="10">
        <v>700</v>
      </c>
      <c r="J3523" s="10" t="s">
        <v>17</v>
      </c>
      <c r="K3523" s="10"/>
      <c r="L3523" s="10" t="s">
        <v>18</v>
      </c>
      <c r="M3523" s="11">
        <v>1</v>
      </c>
      <c r="N3523" s="10">
        <v>1</v>
      </c>
      <c r="O3523" s="12" t="s">
        <v>11857</v>
      </c>
      <c r="P3523" s="11">
        <f ca="1">IFERROR(__xludf.DUMMYFUNCTION("COUNTA(SPLIT(Q3523,"" ""))"),188)</f>
        <v>188</v>
      </c>
      <c r="Q3523" s="11">
        <v>13</v>
      </c>
      <c r="R3523" s="11">
        <f ca="1">IFERROR(__xludf.DUMMYFUNCTION("COUNTA(SPLIT($Q3523,CHAR(10),FALSE))"),12)</f>
        <v>12</v>
      </c>
      <c r="S3523" s="2">
        <v>-0.46934745999999999</v>
      </c>
      <c r="T3523" s="2">
        <v>0.52501487700000005</v>
      </c>
      <c r="U3523" s="2">
        <v>98.69</v>
      </c>
      <c r="V3523" s="2">
        <v>3.26</v>
      </c>
      <c r="W3523" s="2">
        <v>2.23</v>
      </c>
      <c r="X3523" s="2">
        <v>5</v>
      </c>
      <c r="Y3523" s="2">
        <v>5.75</v>
      </c>
      <c r="Z3523" s="2">
        <v>7.7410000000000007E-2</v>
      </c>
      <c r="AA3523" s="2">
        <v>5.7619999999999998E-2</v>
      </c>
      <c r="AB3523" s="2">
        <v>33.268049859999998</v>
      </c>
    </row>
    <row r="3524" spans="1:28" x14ac:dyDescent="0.2">
      <c r="A3524" s="17">
        <v>5916</v>
      </c>
      <c r="B3524" s="5" t="s">
        <v>11748</v>
      </c>
      <c r="C3524" s="5" t="s">
        <v>11858</v>
      </c>
      <c r="D3524" s="5"/>
      <c r="E3524" s="5" t="s">
        <v>11859</v>
      </c>
      <c r="F3524" s="10">
        <v>1851</v>
      </c>
      <c r="G3524" s="10" t="s">
        <v>68</v>
      </c>
      <c r="H3524" s="10"/>
      <c r="I3524" s="10">
        <v>1100</v>
      </c>
      <c r="J3524" s="10" t="s">
        <v>17</v>
      </c>
      <c r="K3524" s="10"/>
      <c r="L3524" s="10" t="s">
        <v>18</v>
      </c>
      <c r="M3524" s="11">
        <v>1</v>
      </c>
      <c r="N3524" s="10">
        <v>1</v>
      </c>
      <c r="O3524" s="12" t="s">
        <v>11860</v>
      </c>
      <c r="P3524" s="11">
        <f ca="1">IFERROR(__xludf.DUMMYFUNCTION("COUNTA(SPLIT(Q3524,"" ""))"),176)</f>
        <v>176</v>
      </c>
      <c r="Q3524" s="11">
        <v>6</v>
      </c>
      <c r="R3524" s="11">
        <f ca="1">IFERROR(__xludf.DUMMYFUNCTION("COUNTA(SPLIT($Q3524,CHAR(10),FALSE))"),2)</f>
        <v>2</v>
      </c>
      <c r="S3524" s="2">
        <v>-2.616035353</v>
      </c>
      <c r="T3524" s="2">
        <v>0.50452412400000002</v>
      </c>
      <c r="U3524" s="2">
        <v>48.8</v>
      </c>
      <c r="V3524" s="2">
        <v>13.78</v>
      </c>
      <c r="W3524" s="2">
        <v>15.28</v>
      </c>
      <c r="X3524" s="2">
        <v>13</v>
      </c>
      <c r="Y3524" s="2">
        <v>8.58</v>
      </c>
      <c r="Z3524" s="2">
        <v>0.26490999999999998</v>
      </c>
      <c r="AA3524" s="2">
        <v>0.26329000000000002</v>
      </c>
      <c r="AB3524" s="2">
        <v>14.287224370000001</v>
      </c>
    </row>
    <row r="3525" spans="1:28" x14ac:dyDescent="0.2">
      <c r="A3525" s="17">
        <v>5917</v>
      </c>
      <c r="B3525" s="5" t="s">
        <v>11861</v>
      </c>
      <c r="C3525" s="5" t="s">
        <v>11862</v>
      </c>
      <c r="D3525" s="5" t="s">
        <v>8836</v>
      </c>
      <c r="E3525" s="5" t="s">
        <v>11863</v>
      </c>
      <c r="F3525" s="10">
        <v>1851</v>
      </c>
      <c r="G3525" s="10" t="s">
        <v>16</v>
      </c>
      <c r="H3525" s="10"/>
      <c r="I3525" s="10">
        <v>1300</v>
      </c>
      <c r="J3525" s="10" t="s">
        <v>51</v>
      </c>
      <c r="K3525" s="10"/>
      <c r="L3525" s="10" t="s">
        <v>18</v>
      </c>
      <c r="M3525" s="11">
        <v>1</v>
      </c>
      <c r="N3525" s="10">
        <v>1</v>
      </c>
      <c r="O3525" s="12" t="s">
        <v>11864</v>
      </c>
      <c r="P3525" s="11">
        <f ca="1">IFERROR(__xludf.DUMMYFUNCTION("COUNTA(SPLIT(Q3525,"" ""))"),196)</f>
        <v>196</v>
      </c>
      <c r="Q3525" s="11">
        <v>4</v>
      </c>
      <c r="R3525" s="11">
        <f ca="1">IFERROR(__xludf.DUMMYFUNCTION("COUNTA(SPLIT($Q3525,CHAR(10),FALSE))"),2)</f>
        <v>2</v>
      </c>
      <c r="S3525" s="2">
        <v>-2.3779226109999998</v>
      </c>
      <c r="T3525" s="2">
        <v>0.53164929599999999</v>
      </c>
      <c r="U3525" s="2">
        <v>34.39</v>
      </c>
      <c r="V3525" s="2">
        <v>20.76</v>
      </c>
      <c r="W3525" s="2">
        <v>24.63</v>
      </c>
      <c r="X3525" s="2">
        <v>16</v>
      </c>
      <c r="Y3525" s="2">
        <v>9.36</v>
      </c>
      <c r="Z3525" s="2">
        <v>0.22145000000000001</v>
      </c>
      <c r="AA3525" s="2">
        <v>0.20674999999999999</v>
      </c>
      <c r="AB3525" s="2">
        <v>10.280514350000001</v>
      </c>
    </row>
    <row r="3526" spans="1:28" x14ac:dyDescent="0.2">
      <c r="A3526" s="17">
        <v>5918</v>
      </c>
      <c r="B3526" s="5" t="s">
        <v>11865</v>
      </c>
      <c r="C3526" s="5" t="s">
        <v>11866</v>
      </c>
      <c r="D3526" s="5"/>
      <c r="E3526" s="5" t="s">
        <v>11867</v>
      </c>
      <c r="F3526" s="10">
        <v>1850</v>
      </c>
      <c r="G3526" s="10" t="s">
        <v>16</v>
      </c>
      <c r="H3526" s="10"/>
      <c r="I3526" s="10">
        <v>1300</v>
      </c>
      <c r="J3526" s="10" t="s">
        <v>17</v>
      </c>
      <c r="K3526" s="10"/>
      <c r="L3526" s="10" t="s">
        <v>18</v>
      </c>
      <c r="M3526" s="11">
        <v>1</v>
      </c>
      <c r="N3526" s="10">
        <v>1</v>
      </c>
      <c r="O3526" s="12" t="s">
        <v>11868</v>
      </c>
      <c r="P3526" s="11">
        <f ca="1">IFERROR(__xludf.DUMMYFUNCTION("COUNTA(SPLIT(Q3526,"" ""))"),152)</f>
        <v>152</v>
      </c>
      <c r="Q3526" s="11">
        <v>4</v>
      </c>
      <c r="R3526" s="11">
        <f ca="1">IFERROR(__xludf.DUMMYFUNCTION("COUNTA(SPLIT($Q3526,CHAR(10),FALSE))"),2)</f>
        <v>2</v>
      </c>
      <c r="S3526" s="2">
        <v>-3.5342002180000001</v>
      </c>
      <c r="T3526" s="2">
        <v>0.60699650400000005</v>
      </c>
      <c r="U3526" s="2">
        <v>40.83</v>
      </c>
      <c r="V3526" s="2">
        <v>17.07</v>
      </c>
      <c r="W3526" s="2">
        <v>18.600000000000001</v>
      </c>
      <c r="X3526" s="2">
        <v>16</v>
      </c>
      <c r="Y3526" s="2">
        <v>9.0399999999999991</v>
      </c>
      <c r="Z3526" s="2">
        <v>0.15969</v>
      </c>
      <c r="AA3526" s="2">
        <v>0.18312999999999999</v>
      </c>
      <c r="AB3526" s="2">
        <v>8.3179146359999994</v>
      </c>
    </row>
    <row r="3527" spans="1:28" x14ac:dyDescent="0.2">
      <c r="A3527" s="17">
        <v>5919</v>
      </c>
      <c r="B3527" s="5" t="s">
        <v>6840</v>
      </c>
      <c r="C3527" s="5" t="s">
        <v>11869</v>
      </c>
      <c r="D3527" s="5"/>
      <c r="E3527" s="5" t="s">
        <v>11870</v>
      </c>
      <c r="F3527" s="10">
        <v>1850</v>
      </c>
      <c r="G3527" s="10" t="s">
        <v>16</v>
      </c>
      <c r="H3527" s="10"/>
      <c r="I3527" s="10">
        <v>500</v>
      </c>
      <c r="J3527" s="10" t="s">
        <v>17</v>
      </c>
      <c r="K3527" s="10"/>
      <c r="L3527" s="10" t="s">
        <v>18</v>
      </c>
      <c r="M3527" s="11">
        <v>1</v>
      </c>
      <c r="N3527" s="10">
        <v>1</v>
      </c>
      <c r="O3527" s="12" t="s">
        <v>11871</v>
      </c>
      <c r="P3527" s="11">
        <f ca="1">IFERROR(__xludf.DUMMYFUNCTION("COUNTA(SPLIT(Q3527,"" ""))"),184)</f>
        <v>184</v>
      </c>
      <c r="Q3527" s="11">
        <v>9</v>
      </c>
      <c r="R3527" s="11">
        <f ca="1">IFERROR(__xludf.DUMMYFUNCTION("COUNTA(SPLIT($Q3527,CHAR(10),FALSE))"),1)</f>
        <v>1</v>
      </c>
      <c r="S3527" s="2">
        <v>0.100638435</v>
      </c>
      <c r="T3527" s="2">
        <v>0.49537258099999998</v>
      </c>
      <c r="U3527" s="2">
        <v>90.23</v>
      </c>
      <c r="V3527" s="2">
        <v>5.25</v>
      </c>
      <c r="W3527" s="2">
        <v>3.96</v>
      </c>
      <c r="X3527" s="2">
        <v>5</v>
      </c>
      <c r="Y3527" s="2">
        <v>1.17</v>
      </c>
      <c r="Z3527" s="2">
        <v>1.9269999999999999E-2</v>
      </c>
      <c r="AA3527" s="2">
        <v>1.474E-2</v>
      </c>
      <c r="AB3527" s="2">
        <v>27.710006969999998</v>
      </c>
    </row>
    <row r="3528" spans="1:28" x14ac:dyDescent="0.2">
      <c r="A3528" s="17">
        <v>5920</v>
      </c>
      <c r="B3528" s="5" t="s">
        <v>8546</v>
      </c>
      <c r="C3528" s="5" t="s">
        <v>11872</v>
      </c>
      <c r="D3528" s="5"/>
      <c r="E3528" s="5" t="s">
        <v>11873</v>
      </c>
      <c r="F3528" s="10">
        <v>1850</v>
      </c>
      <c r="G3528" s="10" t="s">
        <v>16</v>
      </c>
      <c r="H3528" s="10"/>
      <c r="I3528" s="10">
        <v>1300</v>
      </c>
      <c r="J3528" s="10" t="s">
        <v>17</v>
      </c>
      <c r="K3528" s="10"/>
      <c r="L3528" s="10" t="s">
        <v>18</v>
      </c>
      <c r="M3528" s="11">
        <v>1</v>
      </c>
      <c r="N3528" s="10">
        <v>1</v>
      </c>
      <c r="O3528" s="12" t="s">
        <v>11874</v>
      </c>
      <c r="P3528" s="11">
        <f ca="1">IFERROR(__xludf.DUMMYFUNCTION("COUNTA(SPLIT(Q3528,"" ""))"),147)</f>
        <v>147</v>
      </c>
      <c r="Q3528" s="11">
        <v>5</v>
      </c>
      <c r="R3528" s="11">
        <f ca="1">IFERROR(__xludf.DUMMYFUNCTION("COUNTA(SPLIT($Q3528,CHAR(10),FALSE))"),3)</f>
        <v>3</v>
      </c>
      <c r="S3528" s="2">
        <v>-0.75993091000000002</v>
      </c>
      <c r="T3528" s="2">
        <v>0.45878334300000001</v>
      </c>
      <c r="U3528" s="2">
        <v>57.38</v>
      </c>
      <c r="V3528" s="2">
        <v>12.71</v>
      </c>
      <c r="W3528" s="2">
        <v>13.91</v>
      </c>
      <c r="X3528" s="2">
        <v>11</v>
      </c>
      <c r="Y3528" s="2">
        <v>7.23</v>
      </c>
      <c r="Z3528" s="2">
        <v>0.12875</v>
      </c>
      <c r="AA3528" s="2">
        <v>0.16017999999999999</v>
      </c>
      <c r="AB3528" s="2">
        <v>10.37329057</v>
      </c>
    </row>
    <row r="3529" spans="1:28" x14ac:dyDescent="0.2">
      <c r="A3529" s="17">
        <v>5922</v>
      </c>
      <c r="B3529" s="5" t="s">
        <v>983</v>
      </c>
      <c r="C3529" s="5" t="s">
        <v>11875</v>
      </c>
      <c r="D3529" s="5" t="s">
        <v>2855</v>
      </c>
      <c r="E3529" s="5" t="s">
        <v>11876</v>
      </c>
      <c r="F3529" s="10">
        <v>1850</v>
      </c>
      <c r="G3529" s="10" t="s">
        <v>16</v>
      </c>
      <c r="H3529" s="10"/>
      <c r="I3529" s="10">
        <v>1100</v>
      </c>
      <c r="J3529" s="10" t="s">
        <v>17</v>
      </c>
      <c r="K3529" s="10"/>
      <c r="L3529" s="10" t="s">
        <v>18</v>
      </c>
      <c r="M3529" s="11">
        <v>1</v>
      </c>
      <c r="N3529" s="10">
        <v>1</v>
      </c>
      <c r="O3529" s="12" t="s">
        <v>11877</v>
      </c>
      <c r="P3529" s="11">
        <f ca="1">IFERROR(__xludf.DUMMYFUNCTION("COUNTA(SPLIT(Q3529,"" ""))"),175)</f>
        <v>175</v>
      </c>
      <c r="Q3529" s="11">
        <v>8</v>
      </c>
      <c r="R3529" s="11">
        <f ca="1">IFERROR(__xludf.DUMMYFUNCTION("COUNTA(SPLIT($Q3529,CHAR(10),FALSE))"),3)</f>
        <v>3</v>
      </c>
      <c r="S3529" s="2">
        <v>-2.8853845159999998</v>
      </c>
      <c r="T3529" s="2">
        <v>0.55352173199999999</v>
      </c>
      <c r="U3529" s="2">
        <v>72.930000000000007</v>
      </c>
      <c r="V3529" s="2">
        <v>8.49</v>
      </c>
      <c r="W3529" s="2">
        <v>9.6999999999999993</v>
      </c>
      <c r="X3529" s="2">
        <v>10</v>
      </c>
      <c r="Y3529" s="2">
        <v>8.6199999999999992</v>
      </c>
      <c r="Z3529" s="2">
        <v>0.26535999999999998</v>
      </c>
      <c r="AA3529" s="2">
        <v>0.28598000000000001</v>
      </c>
      <c r="AB3529" s="2">
        <v>2.8284341409999998</v>
      </c>
    </row>
    <row r="3530" spans="1:28" x14ac:dyDescent="0.2">
      <c r="A3530" s="17">
        <v>5923</v>
      </c>
      <c r="B3530" s="5" t="s">
        <v>995</v>
      </c>
      <c r="C3530" s="5" t="s">
        <v>11878</v>
      </c>
      <c r="D3530" s="5"/>
      <c r="E3530" s="5" t="s">
        <v>11879</v>
      </c>
      <c r="F3530" s="10">
        <v>1850</v>
      </c>
      <c r="G3530" s="10" t="s">
        <v>16</v>
      </c>
      <c r="H3530" s="10"/>
      <c r="I3530" s="10">
        <v>1300</v>
      </c>
      <c r="J3530" s="10" t="s">
        <v>17</v>
      </c>
      <c r="K3530" s="10"/>
      <c r="L3530" s="10" t="s">
        <v>18</v>
      </c>
      <c r="M3530" s="11">
        <v>1</v>
      </c>
      <c r="N3530" s="10">
        <v>1</v>
      </c>
      <c r="O3530" s="12" t="s">
        <v>11880</v>
      </c>
      <c r="P3530" s="11">
        <f ca="1">IFERROR(__xludf.DUMMYFUNCTION("COUNTA(SPLIT(Q3530,"" ""))"),183)</f>
        <v>183</v>
      </c>
      <c r="Q3530" s="11">
        <v>7</v>
      </c>
      <c r="R3530" s="11">
        <f ca="1">IFERROR(__xludf.DUMMYFUNCTION("COUNTA(SPLIT($Q3530,CHAR(10),FALSE))"),1)</f>
        <v>1</v>
      </c>
      <c r="S3530" s="2">
        <v>-2.0966625959999998</v>
      </c>
      <c r="T3530" s="2">
        <v>0.54079651100000004</v>
      </c>
      <c r="U3530" s="2">
        <v>55.09</v>
      </c>
      <c r="V3530" s="2">
        <v>12.1</v>
      </c>
      <c r="W3530" s="2">
        <v>13.66</v>
      </c>
      <c r="X3530" s="2">
        <v>11</v>
      </c>
      <c r="Y3530" s="2">
        <v>8.3699999999999992</v>
      </c>
      <c r="Z3530" s="2">
        <v>0.11939</v>
      </c>
      <c r="AA3530" s="2">
        <v>0.12844</v>
      </c>
      <c r="AB3530" s="2">
        <v>7.0467768790000003</v>
      </c>
    </row>
    <row r="3531" spans="1:28" x14ac:dyDescent="0.2">
      <c r="A3531" s="17">
        <v>5925</v>
      </c>
      <c r="B3531" s="5" t="s">
        <v>11881</v>
      </c>
      <c r="C3531" s="5" t="s">
        <v>11882</v>
      </c>
      <c r="D3531" s="5"/>
      <c r="E3531" s="5" t="s">
        <v>11883</v>
      </c>
      <c r="F3531" s="10">
        <v>1850</v>
      </c>
      <c r="G3531" s="10" t="s">
        <v>68</v>
      </c>
      <c r="H3531" s="10"/>
      <c r="I3531" s="10">
        <v>700</v>
      </c>
      <c r="J3531" s="10" t="s">
        <v>51</v>
      </c>
      <c r="K3531" s="10"/>
      <c r="L3531" s="10" t="s">
        <v>18</v>
      </c>
      <c r="M3531" s="11">
        <v>1</v>
      </c>
      <c r="N3531" s="10">
        <v>1</v>
      </c>
      <c r="O3531" s="12" t="s">
        <v>11884</v>
      </c>
      <c r="P3531" s="11">
        <f ca="1">IFERROR(__xludf.DUMMYFUNCTION("COUNTA(SPLIT(Q3531,"" ""))"),155)</f>
        <v>155</v>
      </c>
      <c r="Q3531" s="11">
        <v>10</v>
      </c>
      <c r="R3531" s="11">
        <f ca="1">IFERROR(__xludf.DUMMYFUNCTION("COUNTA(SPLIT($Q3531,CHAR(10),FALSE))"),2)</f>
        <v>2</v>
      </c>
      <c r="S3531" s="2">
        <v>-1.842191006</v>
      </c>
      <c r="T3531" s="2">
        <v>0.48494447400000001</v>
      </c>
      <c r="U3531" s="2">
        <v>70.069999999999993</v>
      </c>
      <c r="V3531" s="2">
        <v>7.36</v>
      </c>
      <c r="W3531" s="2">
        <v>7.41</v>
      </c>
      <c r="X3531" s="2">
        <v>11</v>
      </c>
      <c r="Y3531" s="2">
        <v>8.0500000000000007</v>
      </c>
      <c r="Z3531" s="2">
        <v>0.20144000000000001</v>
      </c>
      <c r="AA3531" s="2">
        <v>0.22658</v>
      </c>
      <c r="AB3531" s="2">
        <v>16.620251889999999</v>
      </c>
    </row>
    <row r="3532" spans="1:28" x14ac:dyDescent="0.2">
      <c r="A3532" s="17">
        <v>5926</v>
      </c>
      <c r="B3532" s="5" t="s">
        <v>11881</v>
      </c>
      <c r="C3532" s="5" t="s">
        <v>11885</v>
      </c>
      <c r="D3532" s="5"/>
      <c r="E3532" s="5" t="s">
        <v>11886</v>
      </c>
      <c r="F3532" s="10">
        <v>1850</v>
      </c>
      <c r="G3532" s="10" t="s">
        <v>68</v>
      </c>
      <c r="H3532" s="10"/>
      <c r="I3532" s="10">
        <v>1300</v>
      </c>
      <c r="J3532" s="10" t="s">
        <v>17</v>
      </c>
      <c r="K3532" s="10"/>
      <c r="L3532" s="10" t="s">
        <v>18</v>
      </c>
      <c r="M3532" s="11">
        <v>1</v>
      </c>
      <c r="N3532" s="10">
        <v>1</v>
      </c>
      <c r="O3532" s="12" t="s">
        <v>11887</v>
      </c>
      <c r="P3532" s="11">
        <f ca="1">IFERROR(__xludf.DUMMYFUNCTION("COUNTA(SPLIT(Q3532,"" ""))"),202)</f>
        <v>202</v>
      </c>
      <c r="Q3532" s="11">
        <v>9</v>
      </c>
      <c r="R3532" s="11">
        <f ca="1">IFERROR(__xludf.DUMMYFUNCTION("COUNTA(SPLIT($Q3532,CHAR(10),FALSE))"),1)</f>
        <v>1</v>
      </c>
      <c r="S3532" s="2">
        <v>-2.0670896600000002</v>
      </c>
      <c r="T3532" s="2">
        <v>0.51648626799999997</v>
      </c>
      <c r="U3532" s="2">
        <v>54.64</v>
      </c>
      <c r="V3532" s="2">
        <v>10.34</v>
      </c>
      <c r="W3532" s="2">
        <v>11.35</v>
      </c>
      <c r="X3532" s="2">
        <v>12</v>
      </c>
      <c r="Y3532" s="2">
        <v>8.98</v>
      </c>
      <c r="Z3532" s="2">
        <v>0.28355000000000002</v>
      </c>
      <c r="AA3532" s="2">
        <v>0.23760999999999999</v>
      </c>
      <c r="AB3532" s="2">
        <v>10.207053050000001</v>
      </c>
    </row>
    <row r="3533" spans="1:28" x14ac:dyDescent="0.2">
      <c r="A3533" s="17">
        <v>5927</v>
      </c>
      <c r="B3533" s="5" t="s">
        <v>11748</v>
      </c>
      <c r="C3533" s="5" t="s">
        <v>11888</v>
      </c>
      <c r="D3533" s="5"/>
      <c r="E3533" s="5" t="s">
        <v>11889</v>
      </c>
      <c r="F3533" s="10">
        <v>1850</v>
      </c>
      <c r="G3533" s="10" t="s">
        <v>68</v>
      </c>
      <c r="H3533" s="10"/>
      <c r="I3533" s="10">
        <v>1100</v>
      </c>
      <c r="J3533" s="10" t="s">
        <v>17</v>
      </c>
      <c r="K3533" s="10"/>
      <c r="L3533" s="10" t="s">
        <v>18</v>
      </c>
      <c r="M3533" s="11">
        <v>1</v>
      </c>
      <c r="N3533" s="10">
        <v>1</v>
      </c>
      <c r="O3533" s="12" t="s">
        <v>11890</v>
      </c>
      <c r="P3533" s="11">
        <f ca="1">IFERROR(__xludf.DUMMYFUNCTION("COUNTA(SPLIT(Q3533,"" ""))"),184)</f>
        <v>184</v>
      </c>
      <c r="Q3533" s="11">
        <v>4</v>
      </c>
      <c r="R3533" s="11">
        <f ca="1">IFERROR(__xludf.DUMMYFUNCTION("COUNTA(SPLIT($Q3533,CHAR(10),FALSE))"),1)</f>
        <v>1</v>
      </c>
      <c r="S3533" s="2">
        <v>-3.5095847569999998</v>
      </c>
      <c r="T3533" s="2">
        <v>0.60130908900000002</v>
      </c>
      <c r="U3533" s="2">
        <v>61.23</v>
      </c>
      <c r="V3533" s="2">
        <v>11.39</v>
      </c>
      <c r="W3533" s="2">
        <v>12.76</v>
      </c>
      <c r="X3533" s="2">
        <v>11</v>
      </c>
      <c r="Y3533" s="2">
        <v>8.24</v>
      </c>
      <c r="Z3533" s="2">
        <v>0.28502</v>
      </c>
      <c r="AA3533" s="2">
        <v>0.28172999999999998</v>
      </c>
      <c r="AB3533" s="2">
        <v>14.31662427</v>
      </c>
    </row>
    <row r="3534" spans="1:28" x14ac:dyDescent="0.2">
      <c r="A3534" s="17">
        <v>5928</v>
      </c>
      <c r="B3534" s="5" t="s">
        <v>1087</v>
      </c>
      <c r="C3534" s="5" t="s">
        <v>11891</v>
      </c>
      <c r="D3534" s="5"/>
      <c r="E3534" s="5" t="s">
        <v>11892</v>
      </c>
      <c r="F3534" s="10">
        <v>1849</v>
      </c>
      <c r="G3534" s="10" t="s">
        <v>16</v>
      </c>
      <c r="H3534" s="10"/>
      <c r="I3534" s="10">
        <v>1300</v>
      </c>
      <c r="J3534" s="10" t="s">
        <v>17</v>
      </c>
      <c r="K3534" s="10"/>
      <c r="L3534" s="10" t="s">
        <v>18</v>
      </c>
      <c r="M3534" s="11">
        <v>1</v>
      </c>
      <c r="N3534" s="10">
        <v>1</v>
      </c>
      <c r="O3534" s="12" t="s">
        <v>11893</v>
      </c>
      <c r="P3534" s="11">
        <f ca="1">IFERROR(__xludf.DUMMYFUNCTION("COUNTA(SPLIT(Q3534,"" ""))"),151)</f>
        <v>151</v>
      </c>
      <c r="Q3534" s="11">
        <v>4</v>
      </c>
      <c r="R3534" s="11">
        <f ca="1">IFERROR(__xludf.DUMMYFUNCTION("COUNTA(SPLIT($Q3534,CHAR(10),FALSE))"),1)</f>
        <v>1</v>
      </c>
      <c r="S3534" s="2">
        <v>-2.0127335670000002</v>
      </c>
      <c r="T3534" s="2">
        <v>0.46907521400000002</v>
      </c>
      <c r="U3534" s="2">
        <v>41.34</v>
      </c>
      <c r="V3534" s="2">
        <v>16.87</v>
      </c>
      <c r="W3534" s="2">
        <v>18.899999999999999</v>
      </c>
      <c r="X3534" s="2">
        <v>13</v>
      </c>
      <c r="Y3534" s="2">
        <v>8.86</v>
      </c>
      <c r="Z3534" s="2">
        <v>0.11613999999999999</v>
      </c>
      <c r="AA3534" s="2">
        <v>0.14277000000000001</v>
      </c>
      <c r="AB3534" s="2">
        <v>13.20337587</v>
      </c>
    </row>
    <row r="3535" spans="1:28" x14ac:dyDescent="0.2">
      <c r="A3535" s="17">
        <v>5929</v>
      </c>
      <c r="B3535" s="5" t="s">
        <v>1087</v>
      </c>
      <c r="C3535" s="5" t="s">
        <v>11894</v>
      </c>
      <c r="D3535" s="5"/>
      <c r="E3535" s="5" t="s">
        <v>11895</v>
      </c>
      <c r="F3535" s="10">
        <v>1849</v>
      </c>
      <c r="G3535" s="10" t="s">
        <v>68</v>
      </c>
      <c r="H3535" s="10"/>
      <c r="I3535" s="10">
        <v>900</v>
      </c>
      <c r="J3535" s="10" t="s">
        <v>17</v>
      </c>
      <c r="K3535" s="10"/>
      <c r="L3535" s="10" t="s">
        <v>18</v>
      </c>
      <c r="M3535" s="11">
        <v>1</v>
      </c>
      <c r="N3535" s="10">
        <v>1</v>
      </c>
      <c r="O3535" s="12" t="s">
        <v>11896</v>
      </c>
      <c r="P3535" s="11">
        <f ca="1">IFERROR(__xludf.DUMMYFUNCTION("COUNTA(SPLIT(Q3535,"" ""))"),165)</f>
        <v>165</v>
      </c>
      <c r="Q3535" s="11">
        <v>7</v>
      </c>
      <c r="R3535" s="11">
        <f ca="1">IFERROR(__xludf.DUMMYFUNCTION("COUNTA(SPLIT($Q3535,CHAR(10),FALSE))"),1)</f>
        <v>1</v>
      </c>
      <c r="S3535" s="2">
        <v>-2.0122112890000001</v>
      </c>
      <c r="T3535" s="2">
        <v>0.496055739</v>
      </c>
      <c r="U3535" s="2">
        <v>57.29</v>
      </c>
      <c r="V3535" s="2">
        <v>11.12</v>
      </c>
      <c r="W3535" s="2">
        <v>10.91</v>
      </c>
      <c r="X3535" s="2">
        <v>12</v>
      </c>
      <c r="Y3535" s="2">
        <v>7.58</v>
      </c>
      <c r="Z3535" s="2">
        <v>0.25389</v>
      </c>
      <c r="AA3535" s="2">
        <v>0.27827000000000002</v>
      </c>
      <c r="AB3535" s="2">
        <v>19.034890010000002</v>
      </c>
    </row>
    <row r="3536" spans="1:28" x14ac:dyDescent="0.2">
      <c r="A3536" s="17">
        <v>5930</v>
      </c>
      <c r="B3536" s="5" t="s">
        <v>1006</v>
      </c>
      <c r="C3536" s="5" t="s">
        <v>11897</v>
      </c>
      <c r="D3536" s="5"/>
      <c r="E3536" s="5" t="s">
        <v>11898</v>
      </c>
      <c r="F3536" s="10">
        <v>1849</v>
      </c>
      <c r="G3536" s="10" t="s">
        <v>16</v>
      </c>
      <c r="H3536" s="10"/>
      <c r="I3536" s="10">
        <v>1100</v>
      </c>
      <c r="J3536" s="10" t="s">
        <v>17</v>
      </c>
      <c r="K3536" s="10"/>
      <c r="L3536" s="10" t="s">
        <v>18</v>
      </c>
      <c r="M3536" s="11">
        <v>1</v>
      </c>
      <c r="N3536" s="10">
        <v>1</v>
      </c>
      <c r="O3536" s="12" t="s">
        <v>11899</v>
      </c>
      <c r="P3536" s="11">
        <f ca="1">IFERROR(__xludf.DUMMYFUNCTION("COUNTA(SPLIT(Q3536,"" ""))"),154)</f>
        <v>154</v>
      </c>
      <c r="Q3536" s="11">
        <v>3</v>
      </c>
      <c r="R3536" s="11">
        <f ca="1">IFERROR(__xludf.DUMMYFUNCTION("COUNTA(SPLIT($Q3536,CHAR(10),FALSE))"),1)</f>
        <v>1</v>
      </c>
      <c r="S3536" s="2">
        <v>-3.3431340139999999</v>
      </c>
      <c r="T3536" s="2">
        <v>0.60335506999999999</v>
      </c>
      <c r="U3536" s="2">
        <v>20.69</v>
      </c>
      <c r="V3536" s="2">
        <v>23.13</v>
      </c>
      <c r="W3536" s="2">
        <v>25.95</v>
      </c>
      <c r="X3536" s="2">
        <v>18</v>
      </c>
      <c r="Y3536" s="2">
        <v>10.49</v>
      </c>
      <c r="Z3536" s="2">
        <v>0.36154999999999998</v>
      </c>
      <c r="AA3536" s="2">
        <v>0.39205000000000001</v>
      </c>
      <c r="AB3536" s="2">
        <v>11.115071589999999</v>
      </c>
    </row>
    <row r="3537" spans="1:28" x14ac:dyDescent="0.2">
      <c r="A3537" s="17">
        <v>5931</v>
      </c>
      <c r="B3537" s="5" t="s">
        <v>11900</v>
      </c>
      <c r="C3537" s="5" t="s">
        <v>11901</v>
      </c>
      <c r="D3537" s="5"/>
      <c r="E3537" s="5" t="s">
        <v>11902</v>
      </c>
      <c r="F3537" s="10">
        <v>1849</v>
      </c>
      <c r="G3537" s="10" t="s">
        <v>16</v>
      </c>
      <c r="H3537" s="10"/>
      <c r="I3537" s="10">
        <v>1100</v>
      </c>
      <c r="J3537" s="10" t="s">
        <v>17</v>
      </c>
      <c r="K3537" s="10"/>
      <c r="L3537" s="10" t="s">
        <v>18</v>
      </c>
      <c r="M3537" s="11">
        <v>1</v>
      </c>
      <c r="N3537" s="10">
        <v>1</v>
      </c>
      <c r="O3537" s="12" t="s">
        <v>11903</v>
      </c>
      <c r="P3537" s="11">
        <f ca="1">IFERROR(__xludf.DUMMYFUNCTION("COUNTA(SPLIT(Q3537,"" ""))"),164)</f>
        <v>164</v>
      </c>
      <c r="Q3537" s="11">
        <v>8</v>
      </c>
      <c r="R3537" s="11">
        <f ca="1">IFERROR(__xludf.DUMMYFUNCTION("COUNTA(SPLIT($Q3537,CHAR(10),FALSE))"),2)</f>
        <v>2</v>
      </c>
      <c r="S3537" s="2">
        <v>-1.274794998</v>
      </c>
      <c r="T3537" s="2">
        <v>0.49425132900000002</v>
      </c>
      <c r="U3537" s="2">
        <v>70.44</v>
      </c>
      <c r="V3537" s="2">
        <v>9.5500000000000007</v>
      </c>
      <c r="W3537" s="2">
        <v>10.7</v>
      </c>
      <c r="X3537" s="2">
        <v>8</v>
      </c>
      <c r="Y3537" s="2">
        <v>7.04</v>
      </c>
      <c r="Z3537" s="2">
        <v>0.15306</v>
      </c>
      <c r="AA3537" s="2">
        <v>0.12778</v>
      </c>
      <c r="AB3537" s="2">
        <v>15.315841649999999</v>
      </c>
    </row>
    <row r="3538" spans="1:28" x14ac:dyDescent="0.2">
      <c r="A3538" s="17">
        <v>5932</v>
      </c>
      <c r="B3538" s="5" t="s">
        <v>11904</v>
      </c>
      <c r="C3538" s="5" t="s">
        <v>11905</v>
      </c>
      <c r="D3538" s="5"/>
      <c r="E3538" s="5" t="s">
        <v>11906</v>
      </c>
      <c r="F3538" s="10">
        <v>1848</v>
      </c>
      <c r="G3538" s="10" t="s">
        <v>16</v>
      </c>
      <c r="H3538" s="10"/>
      <c r="I3538" s="10">
        <v>900</v>
      </c>
      <c r="J3538" s="10" t="s">
        <v>17</v>
      </c>
      <c r="K3538" s="10"/>
      <c r="L3538" s="10" t="s">
        <v>18</v>
      </c>
      <c r="M3538" s="11">
        <v>1</v>
      </c>
      <c r="N3538" s="10">
        <v>1</v>
      </c>
      <c r="O3538" s="12" t="s">
        <v>11907</v>
      </c>
      <c r="P3538" s="11">
        <f ca="1">IFERROR(__xludf.DUMMYFUNCTION("COUNTA(SPLIT(Q3538,"" ""))"),141)</f>
        <v>141</v>
      </c>
      <c r="Q3538" s="11">
        <v>5</v>
      </c>
      <c r="R3538" s="11">
        <f ca="1">IFERROR(__xludf.DUMMYFUNCTION("COUNTA(SPLIT($Q3538,CHAR(10),FALSE))"),2)</f>
        <v>2</v>
      </c>
      <c r="S3538" s="2">
        <v>-0.53371479099999997</v>
      </c>
      <c r="T3538" s="2">
        <v>0.473042191</v>
      </c>
      <c r="U3538" s="2">
        <v>68.59</v>
      </c>
      <c r="V3538" s="2">
        <v>9.7799999999999994</v>
      </c>
      <c r="W3538" s="2">
        <v>11.38</v>
      </c>
      <c r="X3538" s="2">
        <v>10</v>
      </c>
      <c r="Y3538" s="2">
        <v>7.75</v>
      </c>
      <c r="Z3538" s="2">
        <v>7.8409999999999994E-2</v>
      </c>
      <c r="AA3538" s="2">
        <v>0.10914</v>
      </c>
      <c r="AB3538" s="2">
        <v>10.9262441</v>
      </c>
    </row>
    <row r="3539" spans="1:28" x14ac:dyDescent="0.2">
      <c r="A3539" s="17">
        <v>5933</v>
      </c>
      <c r="B3539" s="5" t="s">
        <v>8546</v>
      </c>
      <c r="C3539" s="5" t="s">
        <v>11908</v>
      </c>
      <c r="D3539" s="5"/>
      <c r="E3539" s="5" t="s">
        <v>11909</v>
      </c>
      <c r="F3539" s="10">
        <v>1848</v>
      </c>
      <c r="G3539" s="10" t="s">
        <v>16</v>
      </c>
      <c r="H3539" s="10"/>
      <c r="I3539" s="10">
        <v>1300</v>
      </c>
      <c r="J3539" s="10" t="s">
        <v>17</v>
      </c>
      <c r="K3539" s="10"/>
      <c r="L3539" s="10" t="s">
        <v>18</v>
      </c>
      <c r="M3539" s="11">
        <v>1</v>
      </c>
      <c r="N3539" s="10">
        <v>1</v>
      </c>
      <c r="O3539" s="12" t="s">
        <v>11910</v>
      </c>
      <c r="P3539" s="11">
        <f ca="1">IFERROR(__xludf.DUMMYFUNCTION("COUNTA(SPLIT(Q3539,"" ""))"),160)</f>
        <v>160</v>
      </c>
      <c r="Q3539" s="11">
        <v>5</v>
      </c>
      <c r="R3539" s="11">
        <f ca="1">IFERROR(__xludf.DUMMYFUNCTION("COUNTA(SPLIT($Q3539,CHAR(10),FALSE))"),1)</f>
        <v>1</v>
      </c>
      <c r="S3539" s="2">
        <v>-2.0394240969999999</v>
      </c>
      <c r="T3539" s="2">
        <v>0.51175369800000003</v>
      </c>
      <c r="U3539" s="2">
        <v>54.87</v>
      </c>
      <c r="V3539" s="2">
        <v>13.61</v>
      </c>
      <c r="W3539" s="2">
        <v>16.260000000000002</v>
      </c>
      <c r="X3539" s="2">
        <v>12</v>
      </c>
      <c r="Y3539" s="2">
        <v>8.76</v>
      </c>
      <c r="Z3539" s="2">
        <v>0.25430999999999998</v>
      </c>
      <c r="AA3539" s="2">
        <v>0.26734999999999998</v>
      </c>
      <c r="AB3539" s="2">
        <v>7.3848391580000001</v>
      </c>
    </row>
    <row r="3540" spans="1:28" x14ac:dyDescent="0.2">
      <c r="A3540" s="17">
        <v>5934</v>
      </c>
      <c r="B3540" s="5" t="s">
        <v>11911</v>
      </c>
      <c r="C3540" s="5" t="s">
        <v>11912</v>
      </c>
      <c r="D3540" s="5" t="s">
        <v>8232</v>
      </c>
      <c r="E3540" s="5" t="s">
        <v>8233</v>
      </c>
      <c r="F3540" s="10">
        <v>1848</v>
      </c>
      <c r="G3540" s="10" t="s">
        <v>16</v>
      </c>
      <c r="H3540" s="10"/>
      <c r="I3540" s="10">
        <v>1100</v>
      </c>
      <c r="J3540" s="10" t="s">
        <v>17</v>
      </c>
      <c r="K3540" s="10"/>
      <c r="L3540" s="10" t="s">
        <v>18</v>
      </c>
      <c r="M3540" s="11">
        <v>1</v>
      </c>
      <c r="N3540" s="10">
        <v>1</v>
      </c>
      <c r="O3540" s="12" t="s">
        <v>11913</v>
      </c>
      <c r="P3540" s="11">
        <f ca="1">IFERROR(__xludf.DUMMYFUNCTION("COUNTA(SPLIT(Q3540,"" ""))"),189)</f>
        <v>189</v>
      </c>
      <c r="Q3540" s="11">
        <v>10</v>
      </c>
      <c r="R3540" s="11">
        <f ca="1">IFERROR(__xludf.DUMMYFUNCTION("COUNTA(SPLIT($Q3540,CHAR(10),FALSE))"),1)</f>
        <v>1</v>
      </c>
      <c r="S3540" s="2">
        <v>-1.401594875</v>
      </c>
      <c r="T3540" s="2">
        <v>0.48019061699999999</v>
      </c>
      <c r="U3540" s="2">
        <v>63.77</v>
      </c>
      <c r="V3540" s="2">
        <v>9.09</v>
      </c>
      <c r="W3540" s="2">
        <v>8.5399999999999991</v>
      </c>
      <c r="X3540" s="2">
        <v>12</v>
      </c>
      <c r="Y3540" s="2">
        <v>7.16</v>
      </c>
      <c r="Z3540" s="2">
        <v>0.13889000000000001</v>
      </c>
      <c r="AA3540" s="2">
        <v>0.13724</v>
      </c>
      <c r="AB3540" s="2">
        <v>16.704928200000001</v>
      </c>
    </row>
    <row r="3541" spans="1:28" x14ac:dyDescent="0.2">
      <c r="A3541" s="17">
        <v>5935</v>
      </c>
      <c r="B3541" s="5" t="s">
        <v>11766</v>
      </c>
      <c r="C3541" s="5" t="s">
        <v>11914</v>
      </c>
      <c r="D3541" s="5" t="s">
        <v>11768</v>
      </c>
      <c r="E3541" s="5" t="s">
        <v>11769</v>
      </c>
      <c r="F3541" s="10">
        <v>1848</v>
      </c>
      <c r="G3541" s="10" t="s">
        <v>16</v>
      </c>
      <c r="H3541" s="10"/>
      <c r="I3541" s="10">
        <v>700</v>
      </c>
      <c r="J3541" s="10" t="s">
        <v>17</v>
      </c>
      <c r="K3541" s="10"/>
      <c r="L3541" s="10" t="s">
        <v>18</v>
      </c>
      <c r="M3541" s="11">
        <v>1</v>
      </c>
      <c r="N3541" s="10">
        <v>1</v>
      </c>
      <c r="O3541" s="12" t="s">
        <v>11915</v>
      </c>
      <c r="P3541" s="11">
        <f ca="1">IFERROR(__xludf.DUMMYFUNCTION("COUNTA(SPLIT(Q3541,"" ""))"),149)</f>
        <v>149</v>
      </c>
      <c r="Q3541" s="11">
        <v>13</v>
      </c>
      <c r="R3541" s="11">
        <f ca="1">IFERROR(__xludf.DUMMYFUNCTION("COUNTA(SPLIT($Q3541,CHAR(10),FALSE))"),4)</f>
        <v>4</v>
      </c>
      <c r="S3541" s="2">
        <v>-1.7824258740000001</v>
      </c>
      <c r="T3541" s="2">
        <v>0.46720894000000002</v>
      </c>
      <c r="U3541" s="2">
        <v>77.67</v>
      </c>
      <c r="V3541" s="2">
        <v>5.35</v>
      </c>
      <c r="W3541" s="2">
        <v>4.8600000000000003</v>
      </c>
      <c r="X3541" s="2">
        <v>8</v>
      </c>
      <c r="Y3541" s="2">
        <v>6.59</v>
      </c>
      <c r="Z3541" s="2">
        <v>-1.1639999999999999E-2</v>
      </c>
      <c r="AA3541" s="2">
        <v>1.42E-3</v>
      </c>
      <c r="AB3541" s="2">
        <v>21.15837977</v>
      </c>
    </row>
    <row r="3542" spans="1:28" x14ac:dyDescent="0.2">
      <c r="A3542" s="17">
        <v>5936</v>
      </c>
      <c r="B3542" s="5" t="s">
        <v>11916</v>
      </c>
      <c r="C3542" s="5" t="s">
        <v>11917</v>
      </c>
      <c r="D3542" s="5" t="s">
        <v>8232</v>
      </c>
      <c r="E3542" s="5" t="s">
        <v>8233</v>
      </c>
      <c r="F3542" s="10">
        <v>1848</v>
      </c>
      <c r="G3542" s="10" t="s">
        <v>16</v>
      </c>
      <c r="H3542" s="10"/>
      <c r="I3542" s="10">
        <v>900</v>
      </c>
      <c r="J3542" s="10" t="s">
        <v>51</v>
      </c>
      <c r="K3542" s="10"/>
      <c r="L3542" s="10" t="s">
        <v>18</v>
      </c>
      <c r="M3542" s="11">
        <v>1</v>
      </c>
      <c r="N3542" s="10">
        <v>1</v>
      </c>
      <c r="O3542" s="12" t="s">
        <v>11918</v>
      </c>
      <c r="P3542" s="11">
        <f ca="1">IFERROR(__xludf.DUMMYFUNCTION("COUNTA(SPLIT(Q3542,"" ""))"),140)</f>
        <v>140</v>
      </c>
      <c r="Q3542" s="11">
        <v>7</v>
      </c>
      <c r="R3542" s="11">
        <f ca="1">IFERROR(__xludf.DUMMYFUNCTION("COUNTA(SPLIT($Q3542,CHAR(10),FALSE))"),1)</f>
        <v>1</v>
      </c>
      <c r="S3542" s="2">
        <v>-0.58198048999999996</v>
      </c>
      <c r="T3542" s="2">
        <v>0.44889268700000001</v>
      </c>
      <c r="U3542" s="2">
        <v>70</v>
      </c>
      <c r="V3542" s="2">
        <v>8</v>
      </c>
      <c r="W3542" s="2">
        <v>7.54</v>
      </c>
      <c r="X3542" s="2">
        <v>9</v>
      </c>
      <c r="Y3542" s="2">
        <v>7.26</v>
      </c>
      <c r="Z3542" s="2">
        <v>0.13494999999999999</v>
      </c>
      <c r="AA3542" s="2">
        <v>0.16872999999999999</v>
      </c>
      <c r="AB3542" s="2">
        <v>11.651940059999999</v>
      </c>
    </row>
    <row r="3543" spans="1:28" x14ac:dyDescent="0.2">
      <c r="A3543" s="17">
        <v>5937</v>
      </c>
      <c r="B3543" s="5" t="s">
        <v>11809</v>
      </c>
      <c r="C3543" s="5" t="s">
        <v>11919</v>
      </c>
      <c r="D3543" s="5"/>
      <c r="E3543" s="5" t="s">
        <v>11920</v>
      </c>
      <c r="F3543" s="10">
        <v>1847</v>
      </c>
      <c r="G3543" s="10" t="s">
        <v>16</v>
      </c>
      <c r="H3543" s="10"/>
      <c r="I3543" s="10">
        <v>900</v>
      </c>
      <c r="J3543" s="10" t="s">
        <v>17</v>
      </c>
      <c r="K3543" s="10"/>
      <c r="L3543" s="10" t="s">
        <v>22</v>
      </c>
      <c r="M3543" s="11">
        <v>2</v>
      </c>
      <c r="N3543" s="10">
        <v>1.5</v>
      </c>
      <c r="O3543" s="12" t="s">
        <v>11921</v>
      </c>
      <c r="P3543" s="11">
        <f ca="1">IFERROR(__xludf.DUMMYFUNCTION("COUNTA(SPLIT(Q3543,"" ""))"),147)</f>
        <v>147</v>
      </c>
      <c r="Q3543" s="11">
        <v>7</v>
      </c>
      <c r="R3543" s="11">
        <f ca="1">IFERROR(__xludf.DUMMYFUNCTION("COUNTA(SPLIT($Q3543,CHAR(10),FALSE))"),1)</f>
        <v>1</v>
      </c>
      <c r="S3543" s="2">
        <v>-2.0300866540000002</v>
      </c>
      <c r="T3543" s="2">
        <v>0.51255700599999998</v>
      </c>
      <c r="U3543" s="2">
        <v>72.81</v>
      </c>
      <c r="V3543" s="2">
        <v>8.39</v>
      </c>
      <c r="W3543" s="2">
        <v>9.1199999999999992</v>
      </c>
      <c r="X3543" s="2">
        <v>10</v>
      </c>
      <c r="Y3543" s="2">
        <v>8.08</v>
      </c>
      <c r="Z3543" s="2">
        <v>0.30861</v>
      </c>
      <c r="AA3543" s="2">
        <v>0.33302999999999999</v>
      </c>
      <c r="AB3543" s="2">
        <v>8.489798081</v>
      </c>
    </row>
    <row r="3544" spans="1:28" x14ac:dyDescent="0.2">
      <c r="A3544" s="17">
        <v>5939</v>
      </c>
      <c r="B3544" s="5" t="s">
        <v>983</v>
      </c>
      <c r="C3544" s="5" t="s">
        <v>11922</v>
      </c>
      <c r="D3544" s="5" t="s">
        <v>11923</v>
      </c>
      <c r="E3544" s="5" t="s">
        <v>11924</v>
      </c>
      <c r="F3544" s="10">
        <v>1847</v>
      </c>
      <c r="G3544" s="10" t="s">
        <v>16</v>
      </c>
      <c r="H3544" s="10"/>
      <c r="I3544" s="10">
        <v>900</v>
      </c>
      <c r="J3544" s="10" t="s">
        <v>17</v>
      </c>
      <c r="K3544" s="10"/>
      <c r="L3544" s="10" t="s">
        <v>18</v>
      </c>
      <c r="M3544" s="11">
        <v>1</v>
      </c>
      <c r="N3544" s="10">
        <v>1</v>
      </c>
      <c r="O3544" s="12" t="s">
        <v>11925</v>
      </c>
      <c r="P3544" s="11">
        <f ca="1">IFERROR(__xludf.DUMMYFUNCTION("COUNTA(SPLIT(Q3544,"" ""))"),172)</f>
        <v>172</v>
      </c>
      <c r="Q3544" s="11">
        <v>6</v>
      </c>
      <c r="R3544" s="11">
        <f ca="1">IFERROR(__xludf.DUMMYFUNCTION("COUNTA(SPLIT($Q3544,CHAR(10),FALSE))"),1)</f>
        <v>1</v>
      </c>
      <c r="S3544" s="2">
        <v>-0.888969169</v>
      </c>
      <c r="T3544" s="2">
        <v>0.46908746400000001</v>
      </c>
      <c r="U3544" s="2">
        <v>69.5</v>
      </c>
      <c r="V3544" s="2">
        <v>10.73</v>
      </c>
      <c r="W3544" s="2">
        <v>13.36</v>
      </c>
      <c r="X3544" s="2">
        <v>9</v>
      </c>
      <c r="Y3544" s="2">
        <v>7.17</v>
      </c>
      <c r="Z3544" s="2">
        <v>0.16830000000000001</v>
      </c>
      <c r="AA3544" s="2">
        <v>0.17446999999999999</v>
      </c>
      <c r="AB3544" s="2">
        <v>14.092708310000001</v>
      </c>
    </row>
    <row r="3545" spans="1:28" x14ac:dyDescent="0.2">
      <c r="A3545" s="17">
        <v>5940</v>
      </c>
      <c r="B3545" s="5" t="s">
        <v>11837</v>
      </c>
      <c r="C3545" s="5" t="s">
        <v>11926</v>
      </c>
      <c r="D3545" s="5"/>
      <c r="E3545" s="5" t="s">
        <v>11927</v>
      </c>
      <c r="F3545" s="10">
        <v>1847</v>
      </c>
      <c r="G3545" s="10" t="s">
        <v>16</v>
      </c>
      <c r="H3545" s="10"/>
      <c r="I3545" s="10">
        <v>1100</v>
      </c>
      <c r="J3545" s="10" t="s">
        <v>17</v>
      </c>
      <c r="K3545" s="10"/>
      <c r="L3545" s="10" t="s">
        <v>18</v>
      </c>
      <c r="M3545" s="11">
        <v>1</v>
      </c>
      <c r="N3545" s="10">
        <v>1</v>
      </c>
      <c r="O3545" s="12" t="s">
        <v>11928</v>
      </c>
      <c r="P3545" s="11">
        <f ca="1">IFERROR(__xludf.DUMMYFUNCTION("COUNTA(SPLIT(Q3545,"" ""))"),185)</f>
        <v>185</v>
      </c>
      <c r="Q3545" s="11">
        <v>5</v>
      </c>
      <c r="R3545" s="11">
        <f ca="1">IFERROR(__xludf.DUMMYFUNCTION("COUNTA(SPLIT($Q3545,CHAR(10),FALSE))"),1)</f>
        <v>1</v>
      </c>
      <c r="S3545" s="2">
        <v>-2.6200474310000001</v>
      </c>
      <c r="T3545" s="2">
        <v>0.565218993</v>
      </c>
      <c r="U3545" s="2">
        <v>50.3</v>
      </c>
      <c r="V3545" s="2">
        <v>15.63</v>
      </c>
      <c r="W3545" s="2">
        <v>17.77</v>
      </c>
      <c r="X3545" s="2">
        <v>13</v>
      </c>
      <c r="Y3545" s="2">
        <v>8.6</v>
      </c>
      <c r="Z3545" s="2">
        <v>0.16703999999999999</v>
      </c>
      <c r="AA3545" s="2">
        <v>0.17801</v>
      </c>
      <c r="AB3545" s="2">
        <v>10.06330752</v>
      </c>
    </row>
    <row r="3546" spans="1:28" x14ac:dyDescent="0.2">
      <c r="A3546" s="17">
        <v>5942</v>
      </c>
      <c r="B3546" s="5" t="s">
        <v>11929</v>
      </c>
      <c r="C3546" s="5" t="s">
        <v>11930</v>
      </c>
      <c r="D3546" s="5" t="s">
        <v>7647</v>
      </c>
      <c r="E3546" s="5" t="s">
        <v>7648</v>
      </c>
      <c r="F3546" s="10">
        <v>1846</v>
      </c>
      <c r="G3546" s="10" t="s">
        <v>16</v>
      </c>
      <c r="H3546" s="10"/>
      <c r="I3546" s="10">
        <v>1300</v>
      </c>
      <c r="J3546" s="10" t="s">
        <v>17</v>
      </c>
      <c r="K3546" s="10"/>
      <c r="L3546" s="10" t="s">
        <v>18</v>
      </c>
      <c r="M3546" s="11">
        <v>1</v>
      </c>
      <c r="N3546" s="10">
        <v>1</v>
      </c>
      <c r="O3546" s="12" t="s">
        <v>11931</v>
      </c>
      <c r="P3546" s="11">
        <f ca="1">IFERROR(__xludf.DUMMYFUNCTION("COUNTA(SPLIT(Q3546,"" ""))"),182)</f>
        <v>182</v>
      </c>
      <c r="Q3546" s="11">
        <v>9</v>
      </c>
      <c r="R3546" s="11">
        <f ca="1">IFERROR(__xludf.DUMMYFUNCTION("COUNTA(SPLIT($Q3546,CHAR(10),FALSE))"),2)</f>
        <v>2</v>
      </c>
      <c r="S3546" s="2">
        <v>-1.319049924</v>
      </c>
      <c r="T3546" s="2">
        <v>0.44866983500000002</v>
      </c>
      <c r="U3546" s="2">
        <v>63.87</v>
      </c>
      <c r="V3546" s="2">
        <v>9.4600000000000009</v>
      </c>
      <c r="W3546" s="2">
        <v>10.119999999999999</v>
      </c>
      <c r="X3546" s="2">
        <v>11</v>
      </c>
      <c r="Y3546" s="2">
        <v>7.56</v>
      </c>
      <c r="Z3546" s="2">
        <v>0.17915</v>
      </c>
      <c r="AA3546" s="2">
        <v>0.17077000000000001</v>
      </c>
      <c r="AB3546" s="2">
        <v>9.8582456260000004</v>
      </c>
    </row>
    <row r="3547" spans="1:28" x14ac:dyDescent="0.2">
      <c r="A3547" s="17">
        <v>5947</v>
      </c>
      <c r="B3547" s="5" t="s">
        <v>11932</v>
      </c>
      <c r="C3547" s="5" t="s">
        <v>11933</v>
      </c>
      <c r="D3547" s="5"/>
      <c r="E3547" s="5" t="s">
        <v>11934</v>
      </c>
      <c r="F3547" s="10">
        <v>1845</v>
      </c>
      <c r="G3547" s="10" t="s">
        <v>68</v>
      </c>
      <c r="H3547" s="10"/>
      <c r="I3547" s="10">
        <v>1100</v>
      </c>
      <c r="J3547" s="10" t="s">
        <v>17</v>
      </c>
      <c r="K3547" s="10"/>
      <c r="L3547" s="10" t="s">
        <v>18</v>
      </c>
      <c r="M3547" s="11">
        <v>1</v>
      </c>
      <c r="N3547" s="10">
        <v>1</v>
      </c>
      <c r="O3547" s="12" t="s">
        <v>11935</v>
      </c>
      <c r="P3547" s="11">
        <f ca="1">IFERROR(__xludf.DUMMYFUNCTION("COUNTA(SPLIT(Q3547,"" ""))"),197)</f>
        <v>197</v>
      </c>
      <c r="Q3547" s="11">
        <v>7</v>
      </c>
      <c r="R3547" s="11">
        <f ca="1">IFERROR(__xludf.DUMMYFUNCTION("COUNTA(SPLIT($Q3547,CHAR(10),FALSE))"),2)</f>
        <v>2</v>
      </c>
      <c r="S3547" s="2">
        <v>-2.016611105</v>
      </c>
      <c r="T3547" s="2">
        <v>0.52724325000000005</v>
      </c>
      <c r="U3547" s="2">
        <v>53.9</v>
      </c>
      <c r="V3547" s="2">
        <v>12.84</v>
      </c>
      <c r="W3547" s="2">
        <v>13.67</v>
      </c>
      <c r="X3547" s="2">
        <v>13</v>
      </c>
      <c r="Y3547" s="2">
        <v>8.2100000000000009</v>
      </c>
      <c r="Z3547" s="2">
        <v>0.13453000000000001</v>
      </c>
      <c r="AA3547" s="2">
        <v>0.13453000000000001</v>
      </c>
      <c r="AB3547" s="2">
        <v>13.50672541</v>
      </c>
    </row>
    <row r="3548" spans="1:28" x14ac:dyDescent="0.2">
      <c r="A3548" s="17">
        <v>5948</v>
      </c>
      <c r="B3548" s="5" t="s">
        <v>983</v>
      </c>
      <c r="C3548" s="5" t="s">
        <v>11936</v>
      </c>
      <c r="D3548" s="5" t="s">
        <v>11923</v>
      </c>
      <c r="E3548" s="5" t="s">
        <v>11924</v>
      </c>
      <c r="F3548" s="10">
        <v>1845</v>
      </c>
      <c r="G3548" s="10" t="s">
        <v>16</v>
      </c>
      <c r="H3548" s="10"/>
      <c r="I3548" s="10">
        <v>700</v>
      </c>
      <c r="J3548" s="10" t="s">
        <v>17</v>
      </c>
      <c r="K3548" s="10"/>
      <c r="L3548" s="10" t="s">
        <v>18</v>
      </c>
      <c r="M3548" s="11">
        <v>1</v>
      </c>
      <c r="N3548" s="10">
        <v>1</v>
      </c>
      <c r="O3548" s="12" t="s">
        <v>11937</v>
      </c>
      <c r="P3548" s="11">
        <f ca="1">IFERROR(__xludf.DUMMYFUNCTION("COUNTA(SPLIT(Q3548,"" ""))"),176)</f>
        <v>176</v>
      </c>
      <c r="Q3548" s="11">
        <v>11</v>
      </c>
      <c r="R3548" s="11">
        <f ca="1">IFERROR(__xludf.DUMMYFUNCTION("COUNTA(SPLIT($Q3548,CHAR(10),FALSE))"),2)</f>
        <v>2</v>
      </c>
      <c r="S3548" s="2">
        <v>-7.8523837999999999E-2</v>
      </c>
      <c r="T3548" s="2">
        <v>0.45870362799999997</v>
      </c>
      <c r="U3548" s="2">
        <v>86.8</v>
      </c>
      <c r="V3548" s="2">
        <v>5.17</v>
      </c>
      <c r="W3548" s="2">
        <v>6.12</v>
      </c>
      <c r="X3548" s="2">
        <v>7</v>
      </c>
      <c r="Y3548" s="2">
        <v>6.04</v>
      </c>
      <c r="Z3548" s="2">
        <v>4.6240000000000003E-2</v>
      </c>
      <c r="AA3548" s="2">
        <v>5.79E-2</v>
      </c>
      <c r="AB3548" s="2">
        <v>19.84321314</v>
      </c>
    </row>
    <row r="3549" spans="1:28" x14ac:dyDescent="0.2">
      <c r="A3549" s="17">
        <v>5950</v>
      </c>
      <c r="B3549" s="5" t="s">
        <v>11938</v>
      </c>
      <c r="C3549" s="5" t="s">
        <v>11939</v>
      </c>
      <c r="D3549" s="5" t="s">
        <v>7647</v>
      </c>
      <c r="E3549" s="5" t="s">
        <v>7648</v>
      </c>
      <c r="F3549" s="10">
        <v>1844</v>
      </c>
      <c r="G3549" s="10" t="s">
        <v>16</v>
      </c>
      <c r="H3549" s="10"/>
      <c r="I3549" s="10">
        <v>1100</v>
      </c>
      <c r="J3549" s="10" t="s">
        <v>17</v>
      </c>
      <c r="K3549" s="10"/>
      <c r="L3549" s="10" t="s">
        <v>18</v>
      </c>
      <c r="M3549" s="11">
        <v>1</v>
      </c>
      <c r="N3549" s="10">
        <v>1</v>
      </c>
      <c r="O3549" s="12" t="s">
        <v>11940</v>
      </c>
      <c r="P3549" s="11">
        <f ca="1">IFERROR(__xludf.DUMMYFUNCTION("COUNTA(SPLIT(Q3549,"" ""))"),198)</f>
        <v>198</v>
      </c>
      <c r="Q3549" s="11">
        <v>7</v>
      </c>
      <c r="R3549" s="11">
        <f ca="1">IFERROR(__xludf.DUMMYFUNCTION("COUNTA(SPLIT($Q3549,CHAR(10),FALSE))"),1)</f>
        <v>1</v>
      </c>
      <c r="S3549" s="2">
        <v>-1.485908196</v>
      </c>
      <c r="T3549" s="2">
        <v>0.45116012300000002</v>
      </c>
      <c r="U3549" s="2">
        <v>59.4</v>
      </c>
      <c r="V3549" s="2">
        <v>12.07</v>
      </c>
      <c r="W3549" s="2">
        <v>14.09</v>
      </c>
      <c r="X3549" s="2">
        <v>12</v>
      </c>
      <c r="Y3549" s="2">
        <v>7.97</v>
      </c>
      <c r="Z3549" s="2">
        <v>0.22339000000000001</v>
      </c>
      <c r="AA3549" s="2">
        <v>0.21309</v>
      </c>
      <c r="AB3549" s="2">
        <v>5.2340416310000002</v>
      </c>
    </row>
    <row r="3550" spans="1:28" x14ac:dyDescent="0.2">
      <c r="A3550" s="17">
        <v>5952</v>
      </c>
      <c r="B3550" s="5" t="s">
        <v>8436</v>
      </c>
      <c r="C3550" s="5" t="s">
        <v>11941</v>
      </c>
      <c r="D3550" s="5" t="s">
        <v>11942</v>
      </c>
      <c r="E3550" s="5" t="s">
        <v>11943</v>
      </c>
      <c r="F3550" s="10">
        <v>1844</v>
      </c>
      <c r="G3550" s="10" t="s">
        <v>16</v>
      </c>
      <c r="H3550" s="10"/>
      <c r="I3550" s="10">
        <v>1300</v>
      </c>
      <c r="J3550" s="10" t="s">
        <v>17</v>
      </c>
      <c r="K3550" s="10"/>
      <c r="L3550" s="10" t="s">
        <v>18</v>
      </c>
      <c r="M3550" s="11">
        <v>1</v>
      </c>
      <c r="N3550" s="10">
        <v>1</v>
      </c>
      <c r="O3550" s="12" t="s">
        <v>11944</v>
      </c>
      <c r="P3550" s="11">
        <f ca="1">IFERROR(__xludf.DUMMYFUNCTION("COUNTA(SPLIT(Q3550,"" ""))"),182)</f>
        <v>182</v>
      </c>
      <c r="Q3550" s="11">
        <v>7</v>
      </c>
      <c r="R3550" s="11">
        <f ca="1">IFERROR(__xludf.DUMMYFUNCTION("COUNTA(SPLIT($Q3550,CHAR(10),FALSE))"),2)</f>
        <v>2</v>
      </c>
      <c r="S3550" s="2">
        <v>-2.7115450349999999</v>
      </c>
      <c r="T3550" s="2">
        <v>0.58147602099999995</v>
      </c>
      <c r="U3550" s="2">
        <v>44.06</v>
      </c>
      <c r="V3550" s="2">
        <v>13.64</v>
      </c>
      <c r="W3550" s="2">
        <v>14.51</v>
      </c>
      <c r="X3550" s="2">
        <v>15</v>
      </c>
      <c r="Y3550" s="2">
        <v>9.83</v>
      </c>
      <c r="Z3550" s="2">
        <v>0.23368</v>
      </c>
      <c r="AA3550" s="2">
        <v>0.21876999999999999</v>
      </c>
      <c r="AB3550" s="2">
        <v>4.9341886319999997</v>
      </c>
    </row>
    <row r="3551" spans="1:28" x14ac:dyDescent="0.2">
      <c r="A3551" s="17">
        <v>5955</v>
      </c>
      <c r="B3551" s="5" t="s">
        <v>776</v>
      </c>
      <c r="C3551" s="5" t="s">
        <v>11945</v>
      </c>
      <c r="D3551" s="5" t="s">
        <v>7220</v>
      </c>
      <c r="E3551" s="5" t="s">
        <v>11946</v>
      </c>
      <c r="F3551" s="10">
        <v>1844</v>
      </c>
      <c r="G3551" s="10" t="s">
        <v>16</v>
      </c>
      <c r="H3551" s="10"/>
      <c r="I3551" s="10">
        <v>1100</v>
      </c>
      <c r="J3551" s="10" t="s">
        <v>17</v>
      </c>
      <c r="K3551" s="10"/>
      <c r="L3551" s="10" t="s">
        <v>18</v>
      </c>
      <c r="M3551" s="11">
        <v>1</v>
      </c>
      <c r="N3551" s="10">
        <v>1</v>
      </c>
      <c r="O3551" s="12" t="s">
        <v>11947</v>
      </c>
      <c r="P3551" s="11">
        <f ca="1">IFERROR(__xludf.DUMMYFUNCTION("COUNTA(SPLIT(Q3551,"" ""))"),196)</f>
        <v>196</v>
      </c>
      <c r="Q3551" s="11">
        <v>8</v>
      </c>
      <c r="R3551" s="11">
        <f ca="1">IFERROR(__xludf.DUMMYFUNCTION("COUNTA(SPLIT($Q3551,CHAR(10),FALSE))"),2)</f>
        <v>2</v>
      </c>
      <c r="S3551" s="2">
        <v>-1.181745485</v>
      </c>
      <c r="T3551" s="2">
        <v>0.46912707100000001</v>
      </c>
      <c r="U3551" s="2">
        <v>68.94</v>
      </c>
      <c r="V3551" s="2">
        <v>9.85</v>
      </c>
      <c r="W3551" s="2">
        <v>11.01</v>
      </c>
      <c r="X3551" s="2">
        <v>9</v>
      </c>
      <c r="Y3551" s="2">
        <v>7.25</v>
      </c>
      <c r="Z3551" s="2">
        <v>9.4589999999999994E-2</v>
      </c>
      <c r="AA3551" s="2">
        <v>8.9700000000000002E-2</v>
      </c>
      <c r="AB3551" s="2">
        <v>12.443146260000001</v>
      </c>
    </row>
    <row r="3552" spans="1:28" x14ac:dyDescent="0.2">
      <c r="A3552" s="17">
        <v>5957</v>
      </c>
      <c r="B3552" s="5" t="s">
        <v>8436</v>
      </c>
      <c r="C3552" s="5" t="s">
        <v>11948</v>
      </c>
      <c r="D3552" s="5" t="s">
        <v>11942</v>
      </c>
      <c r="E3552" s="5" t="s">
        <v>11943</v>
      </c>
      <c r="F3552" s="10">
        <v>1843</v>
      </c>
      <c r="G3552" s="10" t="s">
        <v>16</v>
      </c>
      <c r="H3552" s="10"/>
      <c r="I3552" s="10">
        <v>1300</v>
      </c>
      <c r="J3552" s="10" t="s">
        <v>17</v>
      </c>
      <c r="K3552" s="10"/>
      <c r="L3552" s="10" t="s">
        <v>18</v>
      </c>
      <c r="M3552" s="11">
        <v>1</v>
      </c>
      <c r="N3552" s="10">
        <v>1</v>
      </c>
      <c r="O3552" s="12" t="s">
        <v>11949</v>
      </c>
      <c r="P3552" s="11">
        <f ca="1">IFERROR(__xludf.DUMMYFUNCTION("COUNTA(SPLIT(Q3552,"" ""))"),168)</f>
        <v>168</v>
      </c>
      <c r="Q3552" s="11">
        <v>7</v>
      </c>
      <c r="R3552" s="11">
        <f ca="1">IFERROR(__xludf.DUMMYFUNCTION("COUNTA(SPLIT($Q3552,CHAR(10),FALSE))"),1)</f>
        <v>1</v>
      </c>
      <c r="S3552" s="2">
        <v>-0.73987146400000003</v>
      </c>
      <c r="T3552" s="2">
        <v>0.473322509</v>
      </c>
      <c r="U3552" s="2">
        <v>59.76</v>
      </c>
      <c r="V3552" s="2">
        <v>10.96</v>
      </c>
      <c r="W3552" s="2">
        <v>10.92</v>
      </c>
      <c r="X3552" s="2">
        <v>12</v>
      </c>
      <c r="Y3552" s="2">
        <v>8.18</v>
      </c>
      <c r="Z3552" s="2">
        <v>0.19409999999999999</v>
      </c>
      <c r="AA3552" s="2">
        <v>0.21787000000000001</v>
      </c>
      <c r="AB3552" s="2">
        <v>10.73045231</v>
      </c>
    </row>
    <row r="3553" spans="1:28" x14ac:dyDescent="0.2">
      <c r="A3553" s="17">
        <v>5959</v>
      </c>
      <c r="B3553" s="5" t="s">
        <v>8436</v>
      </c>
      <c r="C3553" s="5" t="s">
        <v>11950</v>
      </c>
      <c r="D3553" s="5" t="s">
        <v>11942</v>
      </c>
      <c r="E3553" s="5" t="s">
        <v>11943</v>
      </c>
      <c r="F3553" s="10">
        <v>1842</v>
      </c>
      <c r="G3553" s="10" t="s">
        <v>16</v>
      </c>
      <c r="H3553" s="10"/>
      <c r="I3553" s="10">
        <v>1100</v>
      </c>
      <c r="J3553" s="10" t="s">
        <v>17</v>
      </c>
      <c r="K3553" s="10"/>
      <c r="L3553" s="10" t="s">
        <v>18</v>
      </c>
      <c r="M3553" s="11">
        <v>1</v>
      </c>
      <c r="N3553" s="10">
        <v>1</v>
      </c>
      <c r="O3553" s="12" t="s">
        <v>11951</v>
      </c>
      <c r="P3553" s="11">
        <f ca="1">IFERROR(__xludf.DUMMYFUNCTION("COUNTA(SPLIT(Q3553,"" ""))"),192)</f>
        <v>192</v>
      </c>
      <c r="Q3553" s="11">
        <v>9</v>
      </c>
      <c r="R3553" s="11">
        <f ca="1">IFERROR(__xludf.DUMMYFUNCTION("COUNTA(SPLIT($Q3553,CHAR(10),FALSE))"),1)</f>
        <v>1</v>
      </c>
      <c r="S3553" s="2">
        <v>-2.485969587</v>
      </c>
      <c r="T3553" s="2">
        <v>0.52854727899999998</v>
      </c>
      <c r="U3553" s="2">
        <v>60.58</v>
      </c>
      <c r="V3553" s="2">
        <v>10.14</v>
      </c>
      <c r="W3553" s="2">
        <v>10.71</v>
      </c>
      <c r="X3553" s="2">
        <v>12</v>
      </c>
      <c r="Y3553" s="2">
        <v>8.0500000000000007</v>
      </c>
      <c r="Z3553" s="2">
        <v>0.22967000000000001</v>
      </c>
      <c r="AA3553" s="2">
        <v>0.21531</v>
      </c>
      <c r="AB3553" s="2">
        <v>10.90915341</v>
      </c>
    </row>
    <row r="3554" spans="1:28" x14ac:dyDescent="0.2">
      <c r="A3554" s="17">
        <v>5960</v>
      </c>
      <c r="B3554" s="5" t="s">
        <v>11766</v>
      </c>
      <c r="C3554" s="5" t="s">
        <v>11952</v>
      </c>
      <c r="D3554" s="5" t="s">
        <v>11768</v>
      </c>
      <c r="E3554" s="5" t="s">
        <v>11769</v>
      </c>
      <c r="F3554" s="10">
        <v>1842</v>
      </c>
      <c r="G3554" s="10" t="s">
        <v>16</v>
      </c>
      <c r="H3554" s="10"/>
      <c r="I3554" s="10">
        <v>1300</v>
      </c>
      <c r="J3554" s="10" t="s">
        <v>17</v>
      </c>
      <c r="K3554" s="10"/>
      <c r="L3554" s="10" t="s">
        <v>18</v>
      </c>
      <c r="M3554" s="11">
        <v>1</v>
      </c>
      <c r="N3554" s="10">
        <v>1</v>
      </c>
      <c r="O3554" s="12" t="s">
        <v>11953</v>
      </c>
      <c r="P3554" s="11">
        <f ca="1">IFERROR(__xludf.DUMMYFUNCTION("COUNTA(SPLIT(Q3554,"" ""))"),153)</f>
        <v>153</v>
      </c>
      <c r="Q3554" s="11">
        <v>6</v>
      </c>
      <c r="R3554" s="11">
        <f ca="1">IFERROR(__xludf.DUMMYFUNCTION("COUNTA(SPLIT($Q3554,CHAR(10),FALSE))"),1)</f>
        <v>1</v>
      </c>
      <c r="S3554" s="2">
        <v>-2.5771010510000001</v>
      </c>
      <c r="T3554" s="2">
        <v>0.50047946499999996</v>
      </c>
      <c r="U3554" s="2">
        <v>55.99</v>
      </c>
      <c r="V3554" s="2">
        <v>11.79</v>
      </c>
      <c r="W3554" s="2">
        <v>15.08</v>
      </c>
      <c r="X3554" s="2">
        <v>12</v>
      </c>
      <c r="Y3554" s="2">
        <v>8.1999999999999993</v>
      </c>
      <c r="Z3554" s="2">
        <v>0.11543</v>
      </c>
      <c r="AA3554" s="2">
        <v>0.12934999999999999</v>
      </c>
      <c r="AB3554" s="2">
        <v>2.7273701799999999</v>
      </c>
    </row>
    <row r="3555" spans="1:28" x14ac:dyDescent="0.2">
      <c r="A3555" s="17">
        <v>5961</v>
      </c>
      <c r="B3555" s="5" t="s">
        <v>11954</v>
      </c>
      <c r="C3555" s="5" t="s">
        <v>11955</v>
      </c>
      <c r="D3555" s="5" t="s">
        <v>8232</v>
      </c>
      <c r="E3555" s="5" t="s">
        <v>8233</v>
      </c>
      <c r="F3555" s="10">
        <v>1842</v>
      </c>
      <c r="G3555" s="10" t="s">
        <v>16</v>
      </c>
      <c r="H3555" s="10"/>
      <c r="I3555" s="10">
        <v>900</v>
      </c>
      <c r="J3555" s="10" t="s">
        <v>17</v>
      </c>
      <c r="K3555" s="10"/>
      <c r="L3555" s="10" t="s">
        <v>18</v>
      </c>
      <c r="M3555" s="11">
        <v>1</v>
      </c>
      <c r="N3555" s="10">
        <v>1</v>
      </c>
      <c r="O3555" s="12" t="s">
        <v>11956</v>
      </c>
      <c r="P3555" s="11">
        <f ca="1">IFERROR(__xludf.DUMMYFUNCTION("COUNTA(SPLIT(Q3555,"" ""))"),182)</f>
        <v>182</v>
      </c>
      <c r="Q3555" s="11">
        <v>11</v>
      </c>
      <c r="R3555" s="11">
        <f ca="1">IFERROR(__xludf.DUMMYFUNCTION("COUNTA(SPLIT($Q3555,CHAR(10),FALSE))"),1)</f>
        <v>1</v>
      </c>
      <c r="S3555" s="2">
        <v>-2.4757238880000001</v>
      </c>
      <c r="T3555" s="2">
        <v>0.53031074300000003</v>
      </c>
      <c r="U3555" s="2">
        <v>61.28</v>
      </c>
      <c r="V3555" s="2">
        <v>8.82</v>
      </c>
      <c r="W3555" s="2">
        <v>8</v>
      </c>
      <c r="X3555" s="2">
        <v>12</v>
      </c>
      <c r="Y3555" s="2">
        <v>7.32</v>
      </c>
      <c r="Z3555" s="2">
        <v>0.17749000000000001</v>
      </c>
      <c r="AA3555" s="2">
        <v>0.17419000000000001</v>
      </c>
      <c r="AB3555" s="2">
        <v>20.18174256</v>
      </c>
    </row>
    <row r="3556" spans="1:28" x14ac:dyDescent="0.2">
      <c r="A3556" s="17">
        <v>5963</v>
      </c>
      <c r="B3556" s="5" t="s">
        <v>8436</v>
      </c>
      <c r="C3556" s="5" t="s">
        <v>11957</v>
      </c>
      <c r="D3556" s="5" t="s">
        <v>11942</v>
      </c>
      <c r="E3556" s="5" t="s">
        <v>11943</v>
      </c>
      <c r="F3556" s="10">
        <v>1841</v>
      </c>
      <c r="G3556" s="10" t="s">
        <v>16</v>
      </c>
      <c r="H3556" s="10"/>
      <c r="I3556" s="10">
        <v>1300</v>
      </c>
      <c r="J3556" s="10" t="s">
        <v>17</v>
      </c>
      <c r="K3556" s="10"/>
      <c r="L3556" s="10" t="s">
        <v>18</v>
      </c>
      <c r="M3556" s="11">
        <v>1</v>
      </c>
      <c r="N3556" s="10">
        <v>1</v>
      </c>
      <c r="O3556" s="12" t="s">
        <v>11958</v>
      </c>
      <c r="P3556" s="11">
        <f ca="1">IFERROR(__xludf.DUMMYFUNCTION("COUNTA(SPLIT(Q3556,"" ""))"),172)</f>
        <v>172</v>
      </c>
      <c r="Q3556" s="11">
        <v>6</v>
      </c>
      <c r="R3556" s="11">
        <f ca="1">IFERROR(__xludf.DUMMYFUNCTION("COUNTA(SPLIT($Q3556,CHAR(10),FALSE))"),2)</f>
        <v>2</v>
      </c>
      <c r="S3556" s="2">
        <v>-2.6752526809999999</v>
      </c>
      <c r="T3556" s="2">
        <v>0.47040512699999998</v>
      </c>
      <c r="U3556" s="2">
        <v>43.58</v>
      </c>
      <c r="V3556" s="2">
        <v>14.34</v>
      </c>
      <c r="W3556" s="2">
        <v>14.99</v>
      </c>
      <c r="X3556" s="2">
        <v>15</v>
      </c>
      <c r="Y3556" s="2">
        <v>9.08</v>
      </c>
      <c r="Z3556" s="2">
        <v>0.25813999999999998</v>
      </c>
      <c r="AA3556" s="2">
        <v>0.28321000000000002</v>
      </c>
      <c r="AB3556" s="2">
        <v>2.804325162</v>
      </c>
    </row>
    <row r="3557" spans="1:28" x14ac:dyDescent="0.2">
      <c r="A3557" s="17">
        <v>5964</v>
      </c>
      <c r="B3557" s="5" t="s">
        <v>11959</v>
      </c>
      <c r="C3557" s="5" t="s">
        <v>11960</v>
      </c>
      <c r="D3557" s="5"/>
      <c r="E3557" s="5" t="s">
        <v>11961</v>
      </c>
      <c r="F3557" s="10">
        <v>1841</v>
      </c>
      <c r="G3557" s="10" t="s">
        <v>16</v>
      </c>
      <c r="H3557" s="10"/>
      <c r="I3557" s="10">
        <v>1100</v>
      </c>
      <c r="J3557" s="10" t="s">
        <v>17</v>
      </c>
      <c r="K3557" s="10"/>
      <c r="L3557" s="10" t="s">
        <v>18</v>
      </c>
      <c r="M3557" s="11">
        <v>1</v>
      </c>
      <c r="N3557" s="10">
        <v>1</v>
      </c>
      <c r="O3557" s="12" t="s">
        <v>11962</v>
      </c>
      <c r="P3557" s="11">
        <f ca="1">IFERROR(__xludf.DUMMYFUNCTION("COUNTA(SPLIT(Q3557,"" ""))"),167)</f>
        <v>167</v>
      </c>
      <c r="Q3557" s="11">
        <v>7</v>
      </c>
      <c r="R3557" s="11">
        <f ca="1">IFERROR(__xludf.DUMMYFUNCTION("COUNTA(SPLIT($Q3557,CHAR(10),FALSE))"),1)</f>
        <v>1</v>
      </c>
      <c r="S3557" s="2">
        <v>-2.0254181830000002</v>
      </c>
      <c r="T3557" s="2">
        <v>0.475613287</v>
      </c>
      <c r="U3557" s="2">
        <v>60.75</v>
      </c>
      <c r="V3557" s="2">
        <v>10.029999999999999</v>
      </c>
      <c r="W3557" s="2">
        <v>10.6</v>
      </c>
      <c r="X3557" s="2">
        <v>12</v>
      </c>
      <c r="Y3557" s="2">
        <v>7.39</v>
      </c>
      <c r="Z3557" s="2">
        <v>0.18179999999999999</v>
      </c>
      <c r="AA3557" s="2">
        <v>0.19384999999999999</v>
      </c>
      <c r="AB3557" s="2">
        <v>10.38181245</v>
      </c>
    </row>
    <row r="3558" spans="1:28" x14ac:dyDescent="0.2">
      <c r="A3558" s="17">
        <v>5966</v>
      </c>
      <c r="B3558" s="5" t="s">
        <v>8436</v>
      </c>
      <c r="C3558" s="5" t="s">
        <v>11963</v>
      </c>
      <c r="D3558" s="5"/>
      <c r="E3558" s="5" t="s">
        <v>11964</v>
      </c>
      <c r="F3558" s="10">
        <v>1839</v>
      </c>
      <c r="G3558" s="10" t="s">
        <v>16</v>
      </c>
      <c r="H3558" s="10"/>
      <c r="I3558" s="10">
        <v>1300</v>
      </c>
      <c r="J3558" s="10" t="s">
        <v>17</v>
      </c>
      <c r="K3558" s="10"/>
      <c r="L3558" s="10" t="s">
        <v>18</v>
      </c>
      <c r="M3558" s="11">
        <v>1</v>
      </c>
      <c r="N3558" s="10">
        <v>1</v>
      </c>
      <c r="O3558" s="12" t="s">
        <v>11965</v>
      </c>
      <c r="P3558" s="11">
        <f ca="1">IFERROR(__xludf.DUMMYFUNCTION("COUNTA(SPLIT(Q3558,"" ""))"),175)</f>
        <v>175</v>
      </c>
      <c r="Q3558" s="11">
        <v>5</v>
      </c>
      <c r="R3558" s="11">
        <f ca="1">IFERROR(__xludf.DUMMYFUNCTION("COUNTA(SPLIT($Q3558,CHAR(10),FALSE))"),2)</f>
        <v>2</v>
      </c>
      <c r="S3558" s="2">
        <v>-2.9019867769999999</v>
      </c>
      <c r="T3558" s="2">
        <v>0.52652532600000002</v>
      </c>
      <c r="U3558" s="2">
        <v>39.4</v>
      </c>
      <c r="V3558" s="2">
        <v>16.510000000000002</v>
      </c>
      <c r="W3558" s="2">
        <v>18.02</v>
      </c>
      <c r="X3558" s="2">
        <v>16</v>
      </c>
      <c r="Y3558" s="2">
        <v>9.33</v>
      </c>
      <c r="Z3558" s="2">
        <v>0.25912000000000002</v>
      </c>
      <c r="AA3558" s="2">
        <v>0.27494000000000002</v>
      </c>
      <c r="AB3558" s="2">
        <v>7.336591769</v>
      </c>
    </row>
    <row r="3559" spans="1:28" x14ac:dyDescent="0.2">
      <c r="A3559" s="17">
        <v>5967</v>
      </c>
      <c r="B3559" s="5" t="s">
        <v>11966</v>
      </c>
      <c r="C3559" s="5" t="s">
        <v>11967</v>
      </c>
      <c r="D3559" s="5" t="s">
        <v>7647</v>
      </c>
      <c r="E3559" s="5" t="s">
        <v>7648</v>
      </c>
      <c r="F3559" s="10">
        <v>1839</v>
      </c>
      <c r="G3559" s="10" t="s">
        <v>16</v>
      </c>
      <c r="H3559" s="10"/>
      <c r="I3559" s="10">
        <v>700</v>
      </c>
      <c r="J3559" s="10" t="s">
        <v>17</v>
      </c>
      <c r="K3559" s="10"/>
      <c r="L3559" s="10" t="s">
        <v>18</v>
      </c>
      <c r="M3559" s="11">
        <v>1</v>
      </c>
      <c r="N3559" s="10">
        <v>1</v>
      </c>
      <c r="O3559" s="12" t="s">
        <v>11968</v>
      </c>
      <c r="P3559" s="11">
        <f ca="1">IFERROR(__xludf.DUMMYFUNCTION("COUNTA(SPLIT(Q3559,"" ""))"),190)</f>
        <v>190</v>
      </c>
      <c r="Q3559" s="11">
        <v>17</v>
      </c>
      <c r="R3559" s="11">
        <f ca="1">IFERROR(__xludf.DUMMYFUNCTION("COUNTA(SPLIT($Q3559,CHAR(10),FALSE))"),5)</f>
        <v>5</v>
      </c>
      <c r="S3559" s="2">
        <v>-2.6010696360000001</v>
      </c>
      <c r="T3559" s="2">
        <v>0.521885614</v>
      </c>
      <c r="U3559" s="2">
        <v>60.62</v>
      </c>
      <c r="V3559" s="2">
        <v>7.35</v>
      </c>
      <c r="W3559" s="2">
        <v>7.58</v>
      </c>
      <c r="X3559" s="2">
        <v>10</v>
      </c>
      <c r="Y3559" s="2">
        <v>8.11</v>
      </c>
      <c r="Z3559" s="2">
        <v>0.19539000000000001</v>
      </c>
      <c r="AA3559" s="2">
        <v>0.16946</v>
      </c>
      <c r="AB3559" s="2">
        <v>17.875254340000001</v>
      </c>
    </row>
    <row r="3560" spans="1:28" x14ac:dyDescent="0.2">
      <c r="A3560" s="17">
        <v>5972</v>
      </c>
      <c r="B3560" s="5" t="s">
        <v>11959</v>
      </c>
      <c r="C3560" s="5" t="s">
        <v>11969</v>
      </c>
      <c r="D3560" s="5"/>
      <c r="E3560" s="5" t="s">
        <v>11970</v>
      </c>
      <c r="F3560" s="10">
        <v>1837</v>
      </c>
      <c r="G3560" s="10" t="s">
        <v>68</v>
      </c>
      <c r="H3560" s="10"/>
      <c r="I3560" s="10">
        <v>900</v>
      </c>
      <c r="J3560" s="10" t="s">
        <v>17</v>
      </c>
      <c r="K3560" s="10"/>
      <c r="L3560" s="10" t="s">
        <v>18</v>
      </c>
      <c r="M3560" s="11">
        <v>1</v>
      </c>
      <c r="N3560" s="10">
        <v>1</v>
      </c>
      <c r="O3560" s="12" t="s">
        <v>11971</v>
      </c>
      <c r="P3560" s="11">
        <f ca="1">IFERROR(__xludf.DUMMYFUNCTION("COUNTA(SPLIT(Q3560,"" ""))"),191)</f>
        <v>191</v>
      </c>
      <c r="Q3560" s="11">
        <v>9</v>
      </c>
      <c r="R3560" s="11">
        <f ca="1">IFERROR(__xludf.DUMMYFUNCTION("COUNTA(SPLIT($Q3560,CHAR(10),FALSE))"),2)</f>
        <v>2</v>
      </c>
      <c r="S3560" s="2">
        <v>-3.4233027630000001</v>
      </c>
      <c r="T3560" s="2">
        <v>0.55663388599999997</v>
      </c>
      <c r="U3560" s="2">
        <v>63.3</v>
      </c>
      <c r="V3560" s="2">
        <v>9.9499999999999993</v>
      </c>
      <c r="W3560" s="2">
        <v>11.77</v>
      </c>
      <c r="X3560" s="2">
        <v>10</v>
      </c>
      <c r="Y3560" s="2">
        <v>9.08</v>
      </c>
      <c r="Z3560" s="2">
        <v>0.23247999999999999</v>
      </c>
      <c r="AA3560" s="2">
        <v>0.21148</v>
      </c>
      <c r="AB3560" s="2">
        <v>4.8881440239999998</v>
      </c>
    </row>
    <row r="3561" spans="1:28" x14ac:dyDescent="0.2">
      <c r="A3561" s="17">
        <v>5975</v>
      </c>
      <c r="B3561" s="5" t="s">
        <v>7075</v>
      </c>
      <c r="C3561" s="5" t="s">
        <v>11972</v>
      </c>
      <c r="D3561" s="5" t="s">
        <v>7077</v>
      </c>
      <c r="E3561" s="5" t="s">
        <v>7078</v>
      </c>
      <c r="F3561" s="10">
        <v>1836</v>
      </c>
      <c r="G3561" s="10" t="s">
        <v>16</v>
      </c>
      <c r="H3561" s="10"/>
      <c r="I3561" s="10">
        <v>700</v>
      </c>
      <c r="J3561" s="10" t="s">
        <v>17</v>
      </c>
      <c r="K3561" s="10"/>
      <c r="L3561" s="10" t="s">
        <v>18</v>
      </c>
      <c r="M3561" s="11">
        <v>1</v>
      </c>
      <c r="N3561" s="10">
        <v>1</v>
      </c>
      <c r="O3561" s="12" t="s">
        <v>11973</v>
      </c>
      <c r="P3561" s="11">
        <f ca="1">IFERROR(__xludf.DUMMYFUNCTION("COUNTA(SPLIT(Q3561,"" ""))"),181)</f>
        <v>181</v>
      </c>
      <c r="Q3561" s="11">
        <v>12</v>
      </c>
      <c r="R3561" s="11">
        <f ca="1">IFERROR(__xludf.DUMMYFUNCTION("COUNTA(SPLIT($Q3561,CHAR(10),FALSE))"),3)</f>
        <v>3</v>
      </c>
      <c r="S3561" s="2">
        <v>-0.37562874699999999</v>
      </c>
      <c r="T3561" s="2">
        <v>0.48276918899999999</v>
      </c>
      <c r="U3561" s="2">
        <v>85.06</v>
      </c>
      <c r="V3561" s="2">
        <v>5.2</v>
      </c>
      <c r="W3561" s="2">
        <v>4.4000000000000004</v>
      </c>
      <c r="X3561" s="2">
        <v>8</v>
      </c>
      <c r="Y3561" s="2">
        <v>5.51</v>
      </c>
      <c r="Z3561" s="2">
        <v>1.5730000000000001E-2</v>
      </c>
      <c r="AA3561" s="2">
        <v>3.6569999999999998E-2</v>
      </c>
      <c r="AB3561" s="2">
        <v>23.101890950000001</v>
      </c>
    </row>
    <row r="3562" spans="1:28" x14ac:dyDescent="0.2">
      <c r="A3562" s="17">
        <v>5976</v>
      </c>
      <c r="B3562" s="5" t="s">
        <v>11881</v>
      </c>
      <c r="C3562" s="5" t="s">
        <v>11974</v>
      </c>
      <c r="D3562" s="5"/>
      <c r="E3562" s="5" t="s">
        <v>11975</v>
      </c>
      <c r="F3562" s="10">
        <v>1836</v>
      </c>
      <c r="G3562" s="10" t="s">
        <v>16</v>
      </c>
      <c r="H3562" s="10"/>
      <c r="I3562" s="10">
        <v>900</v>
      </c>
      <c r="J3562" s="10" t="s">
        <v>17</v>
      </c>
      <c r="K3562" s="10"/>
      <c r="L3562" s="10" t="s">
        <v>18</v>
      </c>
      <c r="M3562" s="11">
        <v>1</v>
      </c>
      <c r="N3562" s="10">
        <v>1</v>
      </c>
      <c r="O3562" s="12" t="s">
        <v>11976</v>
      </c>
      <c r="P3562" s="11">
        <f ca="1">IFERROR(__xludf.DUMMYFUNCTION("COUNTA(SPLIT(Q3562,"" ""))"),193)</f>
        <v>193</v>
      </c>
      <c r="Q3562" s="11">
        <v>12</v>
      </c>
      <c r="R3562" s="11">
        <f ca="1">IFERROR(__xludf.DUMMYFUNCTION("COUNTA(SPLIT($Q3562,CHAR(10),FALSE))"),2)</f>
        <v>2</v>
      </c>
      <c r="S3562" s="2">
        <v>-2.7741682700000001</v>
      </c>
      <c r="T3562" s="2">
        <v>0.51981975499999999</v>
      </c>
      <c r="U3562" s="2">
        <v>67.13</v>
      </c>
      <c r="V3562" s="2">
        <v>7.93</v>
      </c>
      <c r="W3562" s="2">
        <v>8.11</v>
      </c>
      <c r="X3562" s="2">
        <v>10</v>
      </c>
      <c r="Y3562" s="2">
        <v>8.01</v>
      </c>
      <c r="Z3562" s="2">
        <v>0.15590000000000001</v>
      </c>
      <c r="AA3562" s="2">
        <v>0.15432999999999999</v>
      </c>
      <c r="AB3562" s="2">
        <v>10.4947269</v>
      </c>
    </row>
    <row r="3563" spans="1:28" x14ac:dyDescent="0.2">
      <c r="A3563" s="17">
        <v>5979</v>
      </c>
      <c r="B3563" s="5" t="s">
        <v>7075</v>
      </c>
      <c r="C3563" s="5" t="s">
        <v>11977</v>
      </c>
      <c r="D3563" s="5" t="s">
        <v>7077</v>
      </c>
      <c r="E3563" s="5" t="s">
        <v>7078</v>
      </c>
      <c r="F3563" s="10">
        <v>1835</v>
      </c>
      <c r="G3563" s="10" t="s">
        <v>16</v>
      </c>
      <c r="H3563" s="10"/>
      <c r="I3563" s="10">
        <v>900</v>
      </c>
      <c r="J3563" s="10" t="s">
        <v>17</v>
      </c>
      <c r="K3563" s="10"/>
      <c r="L3563" s="10" t="s">
        <v>18</v>
      </c>
      <c r="M3563" s="11">
        <v>1</v>
      </c>
      <c r="N3563" s="10">
        <v>1</v>
      </c>
      <c r="O3563" s="12" t="s">
        <v>11978</v>
      </c>
      <c r="P3563" s="11">
        <f ca="1">IFERROR(__xludf.DUMMYFUNCTION("COUNTA(SPLIT(Q3563,"" ""))"),186)</f>
        <v>186</v>
      </c>
      <c r="Q3563" s="11">
        <v>12</v>
      </c>
      <c r="R3563" s="11">
        <f ca="1">IFERROR(__xludf.DUMMYFUNCTION("COUNTA(SPLIT($Q3563,CHAR(10),FALSE))"),2)</f>
        <v>2</v>
      </c>
      <c r="S3563" s="2">
        <v>-1.506059228</v>
      </c>
      <c r="T3563" s="2">
        <v>0.502390962</v>
      </c>
      <c r="U3563" s="2">
        <v>68.42</v>
      </c>
      <c r="V3563" s="2">
        <v>7.59</v>
      </c>
      <c r="W3563" s="2">
        <v>6.73</v>
      </c>
      <c r="X3563" s="2">
        <v>10</v>
      </c>
      <c r="Y3563" s="2">
        <v>6.94</v>
      </c>
      <c r="Z3563" s="2">
        <v>0.18901000000000001</v>
      </c>
      <c r="AA3563" s="2">
        <v>0.18901000000000001</v>
      </c>
      <c r="AB3563" s="2">
        <v>27.11021075</v>
      </c>
    </row>
    <row r="3564" spans="1:28" x14ac:dyDescent="0.2">
      <c r="A3564" s="17">
        <v>5980</v>
      </c>
      <c r="B3564" s="5" t="s">
        <v>7075</v>
      </c>
      <c r="C3564" s="5" t="s">
        <v>11979</v>
      </c>
      <c r="D3564" s="5" t="s">
        <v>7077</v>
      </c>
      <c r="E3564" s="5" t="s">
        <v>7078</v>
      </c>
      <c r="F3564" s="10">
        <v>1835</v>
      </c>
      <c r="G3564" s="10" t="s">
        <v>16</v>
      </c>
      <c r="H3564" s="10"/>
      <c r="I3564" s="10">
        <v>1100</v>
      </c>
      <c r="J3564" s="10" t="s">
        <v>17</v>
      </c>
      <c r="K3564" s="10"/>
      <c r="L3564" s="10" t="s">
        <v>18</v>
      </c>
      <c r="M3564" s="11">
        <v>1</v>
      </c>
      <c r="N3564" s="10">
        <v>1</v>
      </c>
      <c r="O3564" s="12" t="s">
        <v>11980</v>
      </c>
      <c r="P3564" s="11">
        <f ca="1">IFERROR(__xludf.DUMMYFUNCTION("COUNTA(SPLIT(Q3564,"" ""))"),169)</f>
        <v>169</v>
      </c>
      <c r="Q3564" s="11">
        <v>7</v>
      </c>
      <c r="R3564" s="11">
        <f ca="1">IFERROR(__xludf.DUMMYFUNCTION("COUNTA(SPLIT($Q3564,CHAR(10),FALSE))"),2)</f>
        <v>2</v>
      </c>
      <c r="S3564" s="2">
        <v>-1.1141250789999999</v>
      </c>
      <c r="T3564" s="2">
        <v>0.44803770599999998</v>
      </c>
      <c r="U3564" s="2">
        <v>58.93</v>
      </c>
      <c r="V3564" s="2">
        <v>11.14</v>
      </c>
      <c r="W3564" s="2">
        <v>13.89</v>
      </c>
      <c r="X3564" s="2">
        <v>11</v>
      </c>
      <c r="Y3564" s="2">
        <v>7.88</v>
      </c>
      <c r="Z3564" s="2">
        <v>0.17526</v>
      </c>
      <c r="AA3564" s="2">
        <v>0.17685999999999999</v>
      </c>
      <c r="AB3564" s="2">
        <v>10.144250299999999</v>
      </c>
    </row>
    <row r="3565" spans="1:28" x14ac:dyDescent="0.2">
      <c r="A3565" s="17">
        <v>5981</v>
      </c>
      <c r="B3565" s="5" t="s">
        <v>11981</v>
      </c>
      <c r="C3565" s="5" t="s">
        <v>11982</v>
      </c>
      <c r="D3565" s="5" t="s">
        <v>8232</v>
      </c>
      <c r="E3565" s="5" t="s">
        <v>8233</v>
      </c>
      <c r="F3565" s="10">
        <v>1834</v>
      </c>
      <c r="G3565" s="10" t="s">
        <v>16</v>
      </c>
      <c r="H3565" s="10"/>
      <c r="I3565" s="10">
        <v>900</v>
      </c>
      <c r="J3565" s="10" t="s">
        <v>17</v>
      </c>
      <c r="K3565" s="10"/>
      <c r="L3565" s="10" t="s">
        <v>18</v>
      </c>
      <c r="M3565" s="11">
        <v>1</v>
      </c>
      <c r="N3565" s="10">
        <v>1</v>
      </c>
      <c r="O3565" s="12" t="s">
        <v>11983</v>
      </c>
      <c r="P3565" s="11">
        <f ca="1">IFERROR(__xludf.DUMMYFUNCTION("COUNTA(SPLIT(Q3565,"" ""))"),181)</f>
        <v>181</v>
      </c>
      <c r="Q3565" s="11">
        <v>14</v>
      </c>
      <c r="R3565" s="11">
        <f ca="1">IFERROR(__xludf.DUMMYFUNCTION("COUNTA(SPLIT($Q3565,CHAR(10),FALSE))"),6)</f>
        <v>6</v>
      </c>
      <c r="S3565" s="2">
        <v>-1.717143952</v>
      </c>
      <c r="T3565" s="2">
        <v>0.47585070499999998</v>
      </c>
      <c r="U3565" s="2">
        <v>76.75</v>
      </c>
      <c r="V3565" s="2">
        <v>5.91</v>
      </c>
      <c r="W3565" s="2">
        <v>5.72</v>
      </c>
      <c r="X3565" s="2">
        <v>9</v>
      </c>
      <c r="Y3565" s="2">
        <v>6.48</v>
      </c>
      <c r="Z3565" s="2">
        <v>8.1729999999999997E-2</v>
      </c>
      <c r="AA3565" s="2">
        <v>7.9990000000000006E-2</v>
      </c>
      <c r="AB3565" s="2">
        <v>17.10918886</v>
      </c>
    </row>
    <row r="3566" spans="1:28" x14ac:dyDescent="0.2">
      <c r="A3566" s="17">
        <v>5982</v>
      </c>
      <c r="B3566" s="5" t="s">
        <v>11984</v>
      </c>
      <c r="C3566" s="5" t="s">
        <v>11985</v>
      </c>
      <c r="D3566" s="5" t="s">
        <v>2855</v>
      </c>
      <c r="E3566" s="5" t="s">
        <v>11986</v>
      </c>
      <c r="F3566" s="10">
        <v>1834</v>
      </c>
      <c r="G3566" s="10" t="s">
        <v>68</v>
      </c>
      <c r="H3566" s="10"/>
      <c r="I3566" s="10">
        <v>1100</v>
      </c>
      <c r="J3566" s="10" t="s">
        <v>17</v>
      </c>
      <c r="K3566" s="10"/>
      <c r="L3566" s="10" t="s">
        <v>18</v>
      </c>
      <c r="M3566" s="11">
        <v>1</v>
      </c>
      <c r="N3566" s="10">
        <v>1</v>
      </c>
      <c r="O3566" s="12" t="s">
        <v>11987</v>
      </c>
      <c r="P3566" s="11">
        <f ca="1">IFERROR(__xludf.DUMMYFUNCTION("COUNTA(SPLIT(Q3566,"" ""))"),164)</f>
        <v>164</v>
      </c>
      <c r="Q3566" s="11">
        <v>7</v>
      </c>
      <c r="R3566" s="11">
        <f ca="1">IFERROR(__xludf.DUMMYFUNCTION("COUNTA(SPLIT($Q3566,CHAR(10),FALSE))"),2)</f>
        <v>2</v>
      </c>
      <c r="S3566" s="2">
        <v>-0.398538899</v>
      </c>
      <c r="T3566" s="2">
        <v>0.47114176499999999</v>
      </c>
      <c r="U3566" s="2">
        <v>63.96</v>
      </c>
      <c r="V3566" s="2">
        <v>10.19</v>
      </c>
      <c r="W3566" s="2">
        <v>10.97</v>
      </c>
      <c r="X3566" s="2">
        <v>11</v>
      </c>
      <c r="Y3566" s="2">
        <v>7.87</v>
      </c>
      <c r="Z3566" s="2">
        <v>0.15694</v>
      </c>
      <c r="AA3566" s="2">
        <v>0.19167999999999999</v>
      </c>
      <c r="AB3566" s="2">
        <v>15.115401500000001</v>
      </c>
    </row>
    <row r="3567" spans="1:28" x14ac:dyDescent="0.2">
      <c r="A3567" s="17">
        <v>5984</v>
      </c>
      <c r="B3567" s="5" t="s">
        <v>11988</v>
      </c>
      <c r="C3567" s="5" t="s">
        <v>11989</v>
      </c>
      <c r="D3567" s="5"/>
      <c r="E3567" s="5" t="s">
        <v>11990</v>
      </c>
      <c r="F3567" s="10">
        <v>1832</v>
      </c>
      <c r="G3567" s="10" t="s">
        <v>68</v>
      </c>
      <c r="H3567" s="10"/>
      <c r="I3567" s="10">
        <v>1300</v>
      </c>
      <c r="J3567" s="10" t="s">
        <v>17</v>
      </c>
      <c r="K3567" s="10"/>
      <c r="L3567" s="10" t="s">
        <v>22</v>
      </c>
      <c r="M3567" s="11">
        <v>2</v>
      </c>
      <c r="N3567" s="10">
        <v>2</v>
      </c>
      <c r="O3567" s="12" t="s">
        <v>11991</v>
      </c>
      <c r="P3567" s="11">
        <f ca="1">IFERROR(__xludf.DUMMYFUNCTION("COUNTA(SPLIT(Q3567,"" ""))"),161)</f>
        <v>161</v>
      </c>
      <c r="Q3567" s="11">
        <v>5</v>
      </c>
      <c r="R3567" s="11">
        <f ca="1">IFERROR(__xludf.DUMMYFUNCTION("COUNTA(SPLIT($Q3567,CHAR(10),FALSE))"),1)</f>
        <v>1</v>
      </c>
      <c r="S3567" s="2">
        <v>-2.054967998</v>
      </c>
      <c r="T3567" s="2">
        <v>0.49009702399999999</v>
      </c>
      <c r="U3567" s="2">
        <v>46.99</v>
      </c>
      <c r="V3567" s="2">
        <v>14.7</v>
      </c>
      <c r="W3567" s="2">
        <v>15.24</v>
      </c>
      <c r="X3567" s="2">
        <v>16</v>
      </c>
      <c r="Y3567" s="2">
        <v>8.67</v>
      </c>
      <c r="Z3567" s="2">
        <v>0.23791999999999999</v>
      </c>
      <c r="AA3567" s="2">
        <v>0.26118999999999998</v>
      </c>
      <c r="AB3567" s="2">
        <v>13.843121890000001</v>
      </c>
    </row>
    <row r="3568" spans="1:28" x14ac:dyDescent="0.2">
      <c r="A3568" s="17">
        <v>5988</v>
      </c>
      <c r="B3568" s="5" t="s">
        <v>11992</v>
      </c>
      <c r="C3568" s="5" t="s">
        <v>11993</v>
      </c>
      <c r="D3568" s="5"/>
      <c r="E3568" s="5" t="s">
        <v>11994</v>
      </c>
      <c r="F3568" s="10">
        <v>1826</v>
      </c>
      <c r="G3568" s="10" t="s">
        <v>16</v>
      </c>
      <c r="H3568" s="10"/>
      <c r="I3568" s="10">
        <v>1500</v>
      </c>
      <c r="J3568" s="10" t="s">
        <v>17</v>
      </c>
      <c r="K3568" s="10"/>
      <c r="L3568" s="10" t="s">
        <v>18</v>
      </c>
      <c r="M3568" s="11">
        <v>1</v>
      </c>
      <c r="N3568" s="10">
        <v>1</v>
      </c>
      <c r="O3568" s="12" t="s">
        <v>11995</v>
      </c>
      <c r="P3568" s="11">
        <f ca="1">IFERROR(__xludf.DUMMYFUNCTION("COUNTA(SPLIT(Q3568,"" ""))"),188)</f>
        <v>188</v>
      </c>
      <c r="Q3568" s="11">
        <v>6</v>
      </c>
      <c r="R3568" s="11">
        <f ca="1">IFERROR(__xludf.DUMMYFUNCTION("COUNTA(SPLIT($Q3568,CHAR(10),FALSE))"),1)</f>
        <v>1</v>
      </c>
      <c r="S3568" s="2">
        <v>-1.710784021</v>
      </c>
      <c r="T3568" s="2">
        <v>0.466174388</v>
      </c>
      <c r="U3568" s="2">
        <v>52.66</v>
      </c>
      <c r="V3568" s="2">
        <v>13.74</v>
      </c>
      <c r="W3568" s="2">
        <v>16.39</v>
      </c>
      <c r="X3568" s="2">
        <v>12</v>
      </c>
      <c r="Y3568" s="2">
        <v>8.7100000000000009</v>
      </c>
      <c r="Z3568" s="2">
        <v>0.32396999999999998</v>
      </c>
      <c r="AA3568" s="2">
        <v>0.32396999999999998</v>
      </c>
      <c r="AB3568" s="2">
        <v>5.0129288719999998</v>
      </c>
    </row>
    <row r="3569" spans="1:28" x14ac:dyDescent="0.2">
      <c r="A3569" s="17">
        <v>5989</v>
      </c>
      <c r="B3569" s="5" t="s">
        <v>11996</v>
      </c>
      <c r="C3569" s="5" t="s">
        <v>11997</v>
      </c>
      <c r="D3569" s="5"/>
      <c r="E3569" s="5" t="s">
        <v>11998</v>
      </c>
      <c r="F3569" s="10">
        <v>1826</v>
      </c>
      <c r="G3569" s="10" t="s">
        <v>16</v>
      </c>
      <c r="H3569" s="10"/>
      <c r="I3569" s="10">
        <v>1100</v>
      </c>
      <c r="J3569" s="10" t="s">
        <v>17</v>
      </c>
      <c r="K3569" s="10"/>
      <c r="L3569" s="10" t="s">
        <v>18</v>
      </c>
      <c r="M3569" s="11">
        <v>1</v>
      </c>
      <c r="N3569" s="10">
        <v>1</v>
      </c>
      <c r="O3569" s="12" t="s">
        <v>11999</v>
      </c>
      <c r="P3569" s="11">
        <f ca="1">IFERROR(__xludf.DUMMYFUNCTION("COUNTA(SPLIT(Q3569,"" ""))"),150)</f>
        <v>150</v>
      </c>
      <c r="Q3569" s="11">
        <v>6</v>
      </c>
      <c r="R3569" s="11">
        <f ca="1">IFERROR(__xludf.DUMMYFUNCTION("COUNTA(SPLIT($Q3569,CHAR(10),FALSE))"),1)</f>
        <v>1</v>
      </c>
      <c r="S3569" s="2">
        <v>-1.5214628560000001</v>
      </c>
      <c r="T3569" s="2">
        <v>0.486455411</v>
      </c>
      <c r="U3569" s="2">
        <v>57.56</v>
      </c>
      <c r="V3569" s="2">
        <v>11.52</v>
      </c>
      <c r="W3569" s="2">
        <v>12.43</v>
      </c>
      <c r="X3569" s="2">
        <v>11</v>
      </c>
      <c r="Y3569" s="2">
        <v>8.84</v>
      </c>
      <c r="Z3569" s="2">
        <v>0.20136999999999999</v>
      </c>
      <c r="AA3569" s="2">
        <v>0.23737</v>
      </c>
      <c r="AB3569" s="2">
        <v>7.3748662999999999</v>
      </c>
    </row>
    <row r="3570" spans="1:28" x14ac:dyDescent="0.2">
      <c r="A3570" s="17">
        <v>5990</v>
      </c>
      <c r="B3570" s="5" t="s">
        <v>12000</v>
      </c>
      <c r="C3570" s="5" t="s">
        <v>12001</v>
      </c>
      <c r="D3570" s="5"/>
      <c r="E3570" s="5" t="s">
        <v>12002</v>
      </c>
      <c r="F3570" s="10">
        <v>1821</v>
      </c>
      <c r="G3570" s="10" t="s">
        <v>68</v>
      </c>
      <c r="H3570" s="10"/>
      <c r="I3570" s="10">
        <v>1300</v>
      </c>
      <c r="J3570" s="10" t="s">
        <v>17</v>
      </c>
      <c r="K3570" s="10"/>
      <c r="L3570" s="10" t="s">
        <v>18</v>
      </c>
      <c r="M3570" s="11">
        <v>1</v>
      </c>
      <c r="N3570" s="10">
        <v>1</v>
      </c>
      <c r="O3570" s="12" t="s">
        <v>12003</v>
      </c>
      <c r="P3570" s="11">
        <f ca="1">IFERROR(__xludf.DUMMYFUNCTION("COUNTA(SPLIT(Q3570,"" ""))"),175)</f>
        <v>175</v>
      </c>
      <c r="Q3570" s="11">
        <v>5</v>
      </c>
      <c r="R3570" s="11">
        <f ca="1">IFERROR(__xludf.DUMMYFUNCTION("COUNTA(SPLIT($Q3570,CHAR(10),FALSE))"),1)</f>
        <v>1</v>
      </c>
      <c r="S3570" s="2">
        <v>-2.4573918639999999</v>
      </c>
      <c r="T3570" s="2">
        <v>0.51425109899999999</v>
      </c>
      <c r="U3570" s="2">
        <v>41.8</v>
      </c>
      <c r="V3570" s="2">
        <v>16.170000000000002</v>
      </c>
      <c r="W3570" s="2">
        <v>17.64</v>
      </c>
      <c r="X3570" s="2">
        <v>14</v>
      </c>
      <c r="Y3570" s="2">
        <v>9.06</v>
      </c>
      <c r="Z3570" s="2">
        <v>0.26166</v>
      </c>
      <c r="AA3570" s="2">
        <v>0.27211999999999997</v>
      </c>
      <c r="AB3570" s="2">
        <v>12.15838819</v>
      </c>
    </row>
    <row r="3571" spans="1:28" x14ac:dyDescent="0.2">
      <c r="A3571" s="17">
        <v>5992</v>
      </c>
      <c r="B3571" s="5" t="s">
        <v>6690</v>
      </c>
      <c r="C3571" s="5" t="s">
        <v>12004</v>
      </c>
      <c r="D3571" s="5" t="s">
        <v>2855</v>
      </c>
      <c r="E3571" s="5" t="s">
        <v>12005</v>
      </c>
      <c r="F3571" s="10">
        <v>1820</v>
      </c>
      <c r="G3571" s="10" t="s">
        <v>16</v>
      </c>
      <c r="H3571" s="10"/>
      <c r="I3571" s="10">
        <v>1500</v>
      </c>
      <c r="J3571" s="10" t="s">
        <v>17</v>
      </c>
      <c r="K3571" s="10"/>
      <c r="L3571" s="10" t="s">
        <v>18</v>
      </c>
      <c r="M3571" s="11">
        <v>1</v>
      </c>
      <c r="N3571" s="10">
        <v>1</v>
      </c>
      <c r="O3571" s="12" t="s">
        <v>12006</v>
      </c>
      <c r="P3571" s="11">
        <f ca="1">IFERROR(__xludf.DUMMYFUNCTION("COUNTA(SPLIT(Q3571,"" ""))"),176)</f>
        <v>176</v>
      </c>
      <c r="Q3571" s="11">
        <v>4</v>
      </c>
      <c r="R3571" s="11">
        <f ca="1">IFERROR(__xludf.DUMMYFUNCTION("COUNTA(SPLIT($Q3571,CHAR(10),FALSE))"),1)</f>
        <v>1</v>
      </c>
      <c r="S3571" s="2">
        <v>-2.822005817</v>
      </c>
      <c r="T3571" s="2">
        <v>0.53271364899999996</v>
      </c>
      <c r="U3571" s="2">
        <v>37.65</v>
      </c>
      <c r="V3571" s="2">
        <v>19</v>
      </c>
      <c r="W3571" s="2">
        <v>21.57</v>
      </c>
      <c r="X3571" s="2">
        <v>16</v>
      </c>
      <c r="Y3571" s="2">
        <v>8.9499999999999993</v>
      </c>
      <c r="Z3571" s="2">
        <v>0.21431</v>
      </c>
      <c r="AA3571" s="2">
        <v>0.22635</v>
      </c>
      <c r="AB3571" s="2">
        <v>8.2372676120000001</v>
      </c>
    </row>
    <row r="3572" spans="1:28" x14ac:dyDescent="0.2">
      <c r="A3572" s="17">
        <v>5994</v>
      </c>
      <c r="B3572" s="5" t="s">
        <v>12007</v>
      </c>
      <c r="C3572" s="5" t="s">
        <v>12008</v>
      </c>
      <c r="D3572" s="5"/>
      <c r="E3572" s="5" t="s">
        <v>12009</v>
      </c>
      <c r="F3572" s="10">
        <v>1819</v>
      </c>
      <c r="G3572" s="10" t="s">
        <v>16</v>
      </c>
      <c r="H3572" s="10"/>
      <c r="I3572" s="10">
        <v>1300</v>
      </c>
      <c r="J3572" s="10" t="s">
        <v>17</v>
      </c>
      <c r="K3572" s="10"/>
      <c r="L3572" s="10" t="s">
        <v>18</v>
      </c>
      <c r="M3572" s="11">
        <v>1</v>
      </c>
      <c r="N3572" s="10">
        <v>1</v>
      </c>
      <c r="O3572" s="12" t="s">
        <v>12010</v>
      </c>
      <c r="P3572" s="11">
        <f ca="1">IFERROR(__xludf.DUMMYFUNCTION("COUNTA(SPLIT(Q3572,"" ""))"),187)</f>
        <v>187</v>
      </c>
      <c r="Q3572" s="11">
        <v>6</v>
      </c>
      <c r="R3572" s="11">
        <f ca="1">IFERROR(__xludf.DUMMYFUNCTION("COUNTA(SPLIT($Q3572,CHAR(10),FALSE))"),1)</f>
        <v>1</v>
      </c>
      <c r="S3572" s="2">
        <v>-1.2643223939999999</v>
      </c>
      <c r="T3572" s="2">
        <v>0.47724765899999999</v>
      </c>
      <c r="U3572" s="2">
        <v>63.85</v>
      </c>
      <c r="V3572" s="2">
        <v>12.18</v>
      </c>
      <c r="W3572" s="2">
        <v>14.4</v>
      </c>
      <c r="X3572" s="2">
        <v>11</v>
      </c>
      <c r="Y3572" s="2">
        <v>7.87</v>
      </c>
      <c r="Z3572" s="2">
        <v>0.24628</v>
      </c>
      <c r="AA3572" s="2">
        <v>0.24115</v>
      </c>
      <c r="AB3572" s="2">
        <v>4.6400322550000004</v>
      </c>
    </row>
    <row r="3573" spans="1:28" x14ac:dyDescent="0.2">
      <c r="A3573" s="17">
        <v>5995</v>
      </c>
      <c r="B3573" s="5" t="s">
        <v>6690</v>
      </c>
      <c r="C3573" s="5" t="s">
        <v>12011</v>
      </c>
      <c r="D3573" s="5" t="s">
        <v>6640</v>
      </c>
      <c r="E3573" s="5" t="s">
        <v>6624</v>
      </c>
      <c r="F3573" s="10">
        <v>1819</v>
      </c>
      <c r="G3573" s="10" t="s">
        <v>16</v>
      </c>
      <c r="H3573" s="10"/>
      <c r="I3573" s="10">
        <v>1300</v>
      </c>
      <c r="J3573" s="10" t="s">
        <v>17</v>
      </c>
      <c r="K3573" s="10"/>
      <c r="L3573" s="10" t="s">
        <v>18</v>
      </c>
      <c r="M3573" s="11">
        <v>1</v>
      </c>
      <c r="N3573" s="10">
        <v>1</v>
      </c>
      <c r="O3573" s="12" t="s">
        <v>12012</v>
      </c>
      <c r="P3573" s="11">
        <f ca="1">IFERROR(__xludf.DUMMYFUNCTION("COUNTA(SPLIT(Q3573,"" ""))"),183)</f>
        <v>183</v>
      </c>
      <c r="Q3573" s="11">
        <v>5</v>
      </c>
      <c r="R3573" s="11">
        <f ca="1">IFERROR(__xludf.DUMMYFUNCTION("COUNTA(SPLIT($Q3573,CHAR(10),FALSE))"),1)</f>
        <v>1</v>
      </c>
      <c r="S3573" s="2">
        <v>-2.1094126160000002</v>
      </c>
      <c r="T3573" s="2">
        <v>0.476114763</v>
      </c>
      <c r="U3573" s="2">
        <v>54.57</v>
      </c>
      <c r="V3573" s="2">
        <v>14.74</v>
      </c>
      <c r="W3573" s="2">
        <v>16.260000000000002</v>
      </c>
      <c r="X3573" s="2">
        <v>11</v>
      </c>
      <c r="Y3573" s="2">
        <v>7.52</v>
      </c>
      <c r="Z3573" s="2">
        <v>0.21829999999999999</v>
      </c>
      <c r="AA3573" s="2">
        <v>0.20954</v>
      </c>
      <c r="AB3573" s="2">
        <v>7.3296890440000002</v>
      </c>
    </row>
    <row r="3574" spans="1:28" x14ac:dyDescent="0.2">
      <c r="A3574" s="17">
        <v>5996</v>
      </c>
      <c r="B3574" s="5" t="s">
        <v>11572</v>
      </c>
      <c r="C3574" s="5" t="s">
        <v>12013</v>
      </c>
      <c r="D3574" s="5"/>
      <c r="E3574" s="5" t="s">
        <v>12014</v>
      </c>
      <c r="F3574" s="10">
        <v>1818</v>
      </c>
      <c r="G3574" s="10" t="s">
        <v>16</v>
      </c>
      <c r="H3574" s="10"/>
      <c r="I3574" s="10">
        <v>1300</v>
      </c>
      <c r="J3574" s="10" t="s">
        <v>17</v>
      </c>
      <c r="K3574" s="10"/>
      <c r="L3574" s="10" t="s">
        <v>18</v>
      </c>
      <c r="M3574" s="11">
        <v>1</v>
      </c>
      <c r="N3574" s="10">
        <v>1</v>
      </c>
      <c r="O3574" s="12" t="s">
        <v>12015</v>
      </c>
      <c r="P3574" s="11">
        <f ca="1">IFERROR(__xludf.DUMMYFUNCTION("COUNTA(SPLIT(Q3574,"" ""))"),197)</f>
        <v>197</v>
      </c>
      <c r="Q3574" s="11">
        <v>7</v>
      </c>
      <c r="R3574" s="11">
        <f ca="1">IFERROR(__xludf.DUMMYFUNCTION("COUNTA(SPLIT($Q3574,CHAR(10),FALSE))"),2)</f>
        <v>2</v>
      </c>
      <c r="S3574" s="2">
        <v>-2.5439384610000002</v>
      </c>
      <c r="T3574" s="2">
        <v>0.53960966499999996</v>
      </c>
      <c r="U3574" s="2">
        <v>57.7</v>
      </c>
      <c r="V3574" s="2">
        <v>12.31</v>
      </c>
      <c r="W3574" s="2">
        <v>13.72</v>
      </c>
      <c r="X3574" s="2">
        <v>12</v>
      </c>
      <c r="Y3574" s="2">
        <v>7.66</v>
      </c>
      <c r="Z3574" s="2">
        <v>0.15285000000000001</v>
      </c>
      <c r="AA3574" s="2">
        <v>0.13214000000000001</v>
      </c>
      <c r="AB3574" s="2">
        <v>14.55298468</v>
      </c>
    </row>
    <row r="3575" spans="1:28" x14ac:dyDescent="0.2">
      <c r="A3575" s="17">
        <v>5997</v>
      </c>
      <c r="B3575" s="5" t="s">
        <v>11996</v>
      </c>
      <c r="C3575" s="5" t="s">
        <v>12016</v>
      </c>
      <c r="D3575" s="5"/>
      <c r="E3575" s="5" t="s">
        <v>12017</v>
      </c>
      <c r="F3575" s="10">
        <v>1818</v>
      </c>
      <c r="G3575" s="10" t="s">
        <v>16</v>
      </c>
      <c r="H3575" s="10"/>
      <c r="I3575" s="10">
        <v>900</v>
      </c>
      <c r="J3575" s="10" t="s">
        <v>17</v>
      </c>
      <c r="K3575" s="10"/>
      <c r="L3575" s="10" t="s">
        <v>18</v>
      </c>
      <c r="M3575" s="11">
        <v>1</v>
      </c>
      <c r="N3575" s="10">
        <v>1</v>
      </c>
      <c r="O3575" s="12" t="s">
        <v>12018</v>
      </c>
      <c r="P3575" s="11">
        <f ca="1">IFERROR(__xludf.DUMMYFUNCTION("COUNTA(SPLIT(Q3575,"" ""))"),139)</f>
        <v>139</v>
      </c>
      <c r="Q3575" s="11">
        <v>7</v>
      </c>
      <c r="R3575" s="11">
        <f ca="1">IFERROR(__xludf.DUMMYFUNCTION("COUNTA(SPLIT($Q3575,CHAR(10),FALSE))"),2)</f>
        <v>2</v>
      </c>
      <c r="S3575" s="2">
        <v>-1.7983560590000001</v>
      </c>
      <c r="T3575" s="2">
        <v>0.48641439800000003</v>
      </c>
      <c r="U3575" s="2">
        <v>62.79</v>
      </c>
      <c r="V3575" s="2">
        <v>9.51</v>
      </c>
      <c r="W3575" s="2">
        <v>9.58</v>
      </c>
      <c r="X3575" s="2">
        <v>13</v>
      </c>
      <c r="Y3575" s="2">
        <v>8.2200000000000006</v>
      </c>
      <c r="Z3575" s="2">
        <v>0.21325</v>
      </c>
      <c r="AA3575" s="2">
        <v>0.26554</v>
      </c>
      <c r="AB3575" s="2">
        <v>10.18464152</v>
      </c>
    </row>
    <row r="3576" spans="1:28" x14ac:dyDescent="0.2">
      <c r="A3576" s="17">
        <v>5998</v>
      </c>
      <c r="B3576" s="5" t="s">
        <v>11572</v>
      </c>
      <c r="C3576" s="5" t="s">
        <v>12019</v>
      </c>
      <c r="D3576" s="5"/>
      <c r="E3576" s="5" t="s">
        <v>12020</v>
      </c>
      <c r="F3576" s="10">
        <v>1817</v>
      </c>
      <c r="G3576" s="10" t="s">
        <v>16</v>
      </c>
      <c r="H3576" s="10"/>
      <c r="I3576" s="10">
        <v>1300</v>
      </c>
      <c r="J3576" s="10" t="s">
        <v>17</v>
      </c>
      <c r="K3576" s="10"/>
      <c r="L3576" s="10" t="s">
        <v>22</v>
      </c>
      <c r="M3576" s="11">
        <v>2</v>
      </c>
      <c r="N3576" s="10">
        <v>1.5</v>
      </c>
      <c r="O3576" s="12" t="s">
        <v>12021</v>
      </c>
      <c r="P3576" s="11">
        <f ca="1">IFERROR(__xludf.DUMMYFUNCTION("COUNTA(SPLIT(Q3576,"" ""))"),201)</f>
        <v>201</v>
      </c>
      <c r="Q3576" s="11">
        <v>7</v>
      </c>
      <c r="R3576" s="11">
        <f ca="1">IFERROR(__xludf.DUMMYFUNCTION("COUNTA(SPLIT($Q3576,CHAR(10),FALSE))"),1)</f>
        <v>1</v>
      </c>
      <c r="S3576" s="2">
        <v>-2.051922169</v>
      </c>
      <c r="T3576" s="2">
        <v>0.51506625399999995</v>
      </c>
      <c r="U3576" s="2">
        <v>54</v>
      </c>
      <c r="V3576" s="2">
        <v>12.9</v>
      </c>
      <c r="W3576" s="2">
        <v>14.84</v>
      </c>
      <c r="X3576" s="2">
        <v>13</v>
      </c>
      <c r="Y3576" s="2">
        <v>8.0399999999999991</v>
      </c>
      <c r="Z3576" s="2">
        <v>0.23189000000000001</v>
      </c>
      <c r="AA3576" s="2">
        <v>0.21346000000000001</v>
      </c>
      <c r="AB3576" s="2">
        <v>9.2420789350000003</v>
      </c>
    </row>
    <row r="3577" spans="1:28" x14ac:dyDescent="0.2">
      <c r="A3577" s="17">
        <v>5999</v>
      </c>
      <c r="B3577" s="5" t="s">
        <v>11572</v>
      </c>
      <c r="C3577" s="5" t="s">
        <v>12022</v>
      </c>
      <c r="D3577" s="5"/>
      <c r="E3577" s="5" t="s">
        <v>12023</v>
      </c>
      <c r="F3577" s="10">
        <v>1815</v>
      </c>
      <c r="G3577" s="10" t="s">
        <v>16</v>
      </c>
      <c r="H3577" s="10"/>
      <c r="I3577" s="10">
        <v>1300</v>
      </c>
      <c r="J3577" s="10" t="s">
        <v>17</v>
      </c>
      <c r="K3577" s="10"/>
      <c r="L3577" s="10" t="s">
        <v>18</v>
      </c>
      <c r="M3577" s="11">
        <v>1</v>
      </c>
      <c r="N3577" s="10">
        <v>1</v>
      </c>
      <c r="O3577" s="12" t="s">
        <v>12024</v>
      </c>
      <c r="P3577" s="11">
        <f ca="1">IFERROR(__xludf.DUMMYFUNCTION("COUNTA(SPLIT(Q3577,"" ""))"),188)</f>
        <v>188</v>
      </c>
      <c r="Q3577" s="11">
        <v>5</v>
      </c>
      <c r="R3577" s="11">
        <f ca="1">IFERROR(__xludf.DUMMYFUNCTION("COUNTA(SPLIT($Q3577,CHAR(10),FALSE))"),1)</f>
        <v>1</v>
      </c>
      <c r="S3577" s="2">
        <v>-2.1557230390000002</v>
      </c>
      <c r="T3577" s="2">
        <v>0.50001798500000005</v>
      </c>
      <c r="U3577" s="2">
        <v>54.9</v>
      </c>
      <c r="V3577" s="2">
        <v>13.43</v>
      </c>
      <c r="W3577" s="2">
        <v>15.14</v>
      </c>
      <c r="X3577" s="2">
        <v>12</v>
      </c>
      <c r="Y3577" s="2">
        <v>8.1199999999999992</v>
      </c>
      <c r="Z3577" s="2">
        <v>0.12742000000000001</v>
      </c>
      <c r="AA3577" s="2">
        <v>0.12311</v>
      </c>
      <c r="AB3577" s="2">
        <v>16.265830300000001</v>
      </c>
    </row>
    <row r="3578" spans="1:28" x14ac:dyDescent="0.2">
      <c r="A3578" s="17">
        <v>6000</v>
      </c>
      <c r="B3578" s="5" t="s">
        <v>11572</v>
      </c>
      <c r="C3578" s="5" t="s">
        <v>12025</v>
      </c>
      <c r="D3578" s="5"/>
      <c r="E3578" s="5" t="s">
        <v>12026</v>
      </c>
      <c r="F3578" s="10">
        <v>1814</v>
      </c>
      <c r="G3578" s="10" t="s">
        <v>16</v>
      </c>
      <c r="H3578" s="10"/>
      <c r="I3578" s="10">
        <v>900</v>
      </c>
      <c r="J3578" s="10" t="s">
        <v>17</v>
      </c>
      <c r="K3578" s="10"/>
      <c r="L3578" s="10" t="s">
        <v>18</v>
      </c>
      <c r="M3578" s="11">
        <v>1</v>
      </c>
      <c r="N3578" s="10">
        <v>1</v>
      </c>
      <c r="O3578" s="12" t="s">
        <v>12027</v>
      </c>
      <c r="P3578" s="11">
        <f ca="1">IFERROR(__xludf.DUMMYFUNCTION("COUNTA(SPLIT(Q3578,"" ""))"),151)</f>
        <v>151</v>
      </c>
      <c r="Q3578" s="11">
        <v>4</v>
      </c>
      <c r="R3578" s="11">
        <f ca="1">IFERROR(__xludf.DUMMYFUNCTION("COUNTA(SPLIT($Q3578,CHAR(10),FALSE))"),1)</f>
        <v>1</v>
      </c>
      <c r="S3578" s="2">
        <v>-1.2308224240000001</v>
      </c>
      <c r="T3578" s="2">
        <v>0.48806714899999998</v>
      </c>
      <c r="U3578" s="2">
        <v>53.66</v>
      </c>
      <c r="V3578" s="2">
        <v>15.15</v>
      </c>
      <c r="W3578" s="2">
        <v>16.91</v>
      </c>
      <c r="X3578" s="2">
        <v>13</v>
      </c>
      <c r="Y3578" s="2">
        <v>7.39</v>
      </c>
      <c r="Z3578" s="2">
        <v>2.1819999999999999E-2</v>
      </c>
      <c r="AA3578" s="2">
        <v>3.4290000000000001E-2</v>
      </c>
      <c r="AB3578" s="2">
        <v>18.45705139</v>
      </c>
    </row>
    <row r="3579" spans="1:28" x14ac:dyDescent="0.2">
      <c r="A3579" s="17">
        <v>6001</v>
      </c>
      <c r="B3579" s="5" t="s">
        <v>11572</v>
      </c>
      <c r="C3579" s="5" t="s">
        <v>12028</v>
      </c>
      <c r="D3579" s="5"/>
      <c r="E3579" s="5" t="s">
        <v>12029</v>
      </c>
      <c r="F3579" s="10">
        <v>1813</v>
      </c>
      <c r="G3579" s="10" t="s">
        <v>16</v>
      </c>
      <c r="H3579" s="10"/>
      <c r="I3579" s="10">
        <v>900</v>
      </c>
      <c r="J3579" s="10" t="s">
        <v>17</v>
      </c>
      <c r="K3579" s="10"/>
      <c r="L3579" s="10" t="s">
        <v>18</v>
      </c>
      <c r="M3579" s="11">
        <v>1</v>
      </c>
      <c r="N3579" s="10">
        <v>1</v>
      </c>
      <c r="O3579" s="12" t="s">
        <v>12030</v>
      </c>
      <c r="P3579" s="11">
        <f ca="1">IFERROR(__xludf.DUMMYFUNCTION("COUNTA(SPLIT(Q3579,"" ""))"),170)</f>
        <v>170</v>
      </c>
      <c r="Q3579" s="11">
        <v>10</v>
      </c>
      <c r="R3579" s="11">
        <f ca="1">IFERROR(__xludf.DUMMYFUNCTION("COUNTA(SPLIT($Q3579,CHAR(10),FALSE))"),6)</f>
        <v>6</v>
      </c>
      <c r="S3579" s="2">
        <v>-0.38495423299999998</v>
      </c>
      <c r="T3579" s="2">
        <v>0.48168921999999997</v>
      </c>
      <c r="U3579" s="2">
        <v>75.47</v>
      </c>
      <c r="V3579" s="2">
        <v>7.08</v>
      </c>
      <c r="W3579" s="2">
        <v>6.28</v>
      </c>
      <c r="X3579" s="2">
        <v>9</v>
      </c>
      <c r="Y3579" s="2">
        <v>7.03</v>
      </c>
      <c r="Z3579" s="2">
        <v>0.15043000000000001</v>
      </c>
      <c r="AA3579" s="2">
        <v>0.15445</v>
      </c>
      <c r="AB3579" s="2">
        <v>23.892676659999999</v>
      </c>
    </row>
    <row r="3580" spans="1:28" x14ac:dyDescent="0.2">
      <c r="A3580" s="17">
        <v>6003</v>
      </c>
      <c r="B3580" s="5" t="s">
        <v>12031</v>
      </c>
      <c r="C3580" s="5" t="s">
        <v>12032</v>
      </c>
      <c r="D3580" s="5" t="s">
        <v>2855</v>
      </c>
      <c r="E3580" s="5" t="s">
        <v>12033</v>
      </c>
      <c r="F3580" s="10">
        <v>1813</v>
      </c>
      <c r="G3580" s="10" t="s">
        <v>68</v>
      </c>
      <c r="H3580" s="10"/>
      <c r="I3580" s="10">
        <v>900</v>
      </c>
      <c r="J3580" s="10" t="s">
        <v>51</v>
      </c>
      <c r="K3580" s="10"/>
      <c r="L3580" s="10" t="s">
        <v>18</v>
      </c>
      <c r="M3580" s="11">
        <v>1</v>
      </c>
      <c r="N3580" s="10">
        <v>1</v>
      </c>
      <c r="O3580" s="12" t="s">
        <v>12034</v>
      </c>
      <c r="P3580" s="11">
        <f ca="1">IFERROR(__xludf.DUMMYFUNCTION("COUNTA(SPLIT(Q3580,"" ""))"),166)</f>
        <v>166</v>
      </c>
      <c r="Q3580" s="11">
        <v>5</v>
      </c>
      <c r="R3580" s="11">
        <f ca="1">IFERROR(__xludf.DUMMYFUNCTION("COUNTA(SPLIT($Q3580,CHAR(10),FALSE))"),2)</f>
        <v>2</v>
      </c>
      <c r="S3580" s="2">
        <v>-3.2234439680000002</v>
      </c>
      <c r="T3580" s="2">
        <v>0.53396994600000003</v>
      </c>
      <c r="U3580" s="2">
        <v>40.21</v>
      </c>
      <c r="V3580" s="2">
        <v>15.95</v>
      </c>
      <c r="W3580" s="2">
        <v>17.670000000000002</v>
      </c>
      <c r="X3580" s="2">
        <v>16</v>
      </c>
      <c r="Y3580" s="2">
        <v>9.08</v>
      </c>
      <c r="Z3580" s="2">
        <v>0.16405</v>
      </c>
      <c r="AA3580" s="2">
        <v>0.18467</v>
      </c>
      <c r="AB3580" s="2">
        <v>9.479667289</v>
      </c>
    </row>
    <row r="3581" spans="1:28" x14ac:dyDescent="0.2">
      <c r="A3581" s="17">
        <v>6004</v>
      </c>
      <c r="B3581" s="5" t="s">
        <v>12035</v>
      </c>
      <c r="C3581" s="5" t="s">
        <v>12036</v>
      </c>
      <c r="D3581" s="5"/>
      <c r="E3581" s="5" t="s">
        <v>12037</v>
      </c>
      <c r="F3581" s="10">
        <v>1812</v>
      </c>
      <c r="G3581" s="10" t="s">
        <v>16</v>
      </c>
      <c r="H3581" s="10"/>
      <c r="I3581" s="10">
        <v>1300</v>
      </c>
      <c r="J3581" s="10" t="s">
        <v>17</v>
      </c>
      <c r="K3581" s="10"/>
      <c r="L3581" s="10" t="s">
        <v>22</v>
      </c>
      <c r="M3581" s="11">
        <v>2</v>
      </c>
      <c r="N3581" s="10">
        <v>1.5</v>
      </c>
      <c r="O3581" s="12" t="s">
        <v>12038</v>
      </c>
      <c r="P3581" s="11">
        <f ca="1">IFERROR(__xludf.DUMMYFUNCTION("COUNTA(SPLIT(Q3581,"" ""))"),198)</f>
        <v>198</v>
      </c>
      <c r="Q3581" s="11">
        <v>7</v>
      </c>
      <c r="R3581" s="11">
        <f ca="1">IFERROR(__xludf.DUMMYFUNCTION("COUNTA(SPLIT($Q3581,CHAR(10),FALSE))"),3)</f>
        <v>3</v>
      </c>
      <c r="S3581" s="2">
        <v>-1.0578065990000001</v>
      </c>
      <c r="T3581" s="2">
        <v>0.45285631199999998</v>
      </c>
      <c r="U3581" s="2">
        <v>58.97</v>
      </c>
      <c r="V3581" s="2">
        <v>12.13</v>
      </c>
      <c r="W3581" s="2">
        <v>13.76</v>
      </c>
      <c r="X3581" s="2">
        <v>12</v>
      </c>
      <c r="Y3581" s="2">
        <v>7.9</v>
      </c>
      <c r="Z3581" s="2">
        <v>0.15038000000000001</v>
      </c>
      <c r="AA3581" s="2">
        <v>0.13275000000000001</v>
      </c>
      <c r="AB3581" s="2">
        <v>11.87782874</v>
      </c>
    </row>
    <row r="3582" spans="1:28" x14ac:dyDescent="0.2">
      <c r="A3582" s="17">
        <v>6006</v>
      </c>
      <c r="B3582" s="5" t="s">
        <v>11572</v>
      </c>
      <c r="C3582" s="5" t="s">
        <v>12039</v>
      </c>
      <c r="D3582" s="5" t="s">
        <v>2855</v>
      </c>
      <c r="E3582" s="5" t="s">
        <v>12040</v>
      </c>
      <c r="F3582" s="10">
        <v>1811</v>
      </c>
      <c r="G3582" s="10" t="s">
        <v>16</v>
      </c>
      <c r="H3582" s="10"/>
      <c r="I3582" s="10">
        <v>700</v>
      </c>
      <c r="J3582" s="10" t="s">
        <v>17</v>
      </c>
      <c r="K3582" s="10"/>
      <c r="L3582" s="10" t="s">
        <v>18</v>
      </c>
      <c r="M3582" s="11">
        <v>1</v>
      </c>
      <c r="N3582" s="10">
        <v>1</v>
      </c>
      <c r="O3582" s="12" t="s">
        <v>12041</v>
      </c>
      <c r="P3582" s="11">
        <f ca="1">IFERROR(__xludf.DUMMYFUNCTION("COUNTA(SPLIT(Q3582,"" ""))"),148)</f>
        <v>148</v>
      </c>
      <c r="Q3582" s="11">
        <v>6</v>
      </c>
      <c r="R3582" s="11">
        <f ca="1">IFERROR(__xludf.DUMMYFUNCTION("COUNTA(SPLIT($Q3582,CHAR(10),FALSE))"),2)</f>
        <v>2</v>
      </c>
      <c r="S3582" s="2">
        <v>-1.7814503699999999</v>
      </c>
      <c r="T3582" s="2">
        <v>0.45703503000000001</v>
      </c>
      <c r="U3582" s="2">
        <v>46.32</v>
      </c>
      <c r="V3582" s="2">
        <v>12.93</v>
      </c>
      <c r="W3582" s="2">
        <v>14.29</v>
      </c>
      <c r="X3582" s="2">
        <v>14</v>
      </c>
      <c r="Y3582" s="2">
        <v>8.91</v>
      </c>
      <c r="Z3582" s="2">
        <v>0.15765999999999999</v>
      </c>
      <c r="AA3582" s="2">
        <v>0.18429000000000001</v>
      </c>
      <c r="AB3582" s="2">
        <v>10.882072389999999</v>
      </c>
    </row>
    <row r="3583" spans="1:28" x14ac:dyDescent="0.2">
      <c r="A3583" s="17">
        <v>6008</v>
      </c>
      <c r="B3583" s="5" t="s">
        <v>12042</v>
      </c>
      <c r="C3583" s="5" t="s">
        <v>12043</v>
      </c>
      <c r="D3583" s="5"/>
      <c r="E3583" s="5" t="s">
        <v>12044</v>
      </c>
      <c r="F3583" s="10">
        <v>1792</v>
      </c>
      <c r="G3583" s="10" t="s">
        <v>16</v>
      </c>
      <c r="H3583" s="10"/>
      <c r="I3583" s="10">
        <v>1100</v>
      </c>
      <c r="J3583" s="10" t="s">
        <v>17</v>
      </c>
      <c r="K3583" s="10"/>
      <c r="L3583" s="10" t="s">
        <v>18</v>
      </c>
      <c r="M3583" s="11">
        <v>1</v>
      </c>
      <c r="N3583" s="10">
        <v>1</v>
      </c>
      <c r="O3583" s="12" t="s">
        <v>12045</v>
      </c>
      <c r="P3583" s="11">
        <f ca="1">IFERROR(__xludf.DUMMYFUNCTION("COUNTA(SPLIT(Q3583,"" ""))"),142)</f>
        <v>142</v>
      </c>
      <c r="Q3583" s="11">
        <v>5</v>
      </c>
      <c r="R3583" s="11">
        <f ca="1">IFERROR(__xludf.DUMMYFUNCTION("COUNTA(SPLIT($Q3583,CHAR(10),FALSE))"),2)</f>
        <v>2</v>
      </c>
      <c r="S3583" s="2">
        <v>-2.3607786669999999</v>
      </c>
      <c r="T3583" s="2">
        <v>0.47796123600000001</v>
      </c>
      <c r="U3583" s="2">
        <v>55.34</v>
      </c>
      <c r="V3583" s="2">
        <v>12.65</v>
      </c>
      <c r="W3583" s="2">
        <v>14.63</v>
      </c>
      <c r="X3583" s="2">
        <v>13</v>
      </c>
      <c r="Y3583" s="2">
        <v>9.0299999999999994</v>
      </c>
      <c r="Z3583" s="2">
        <v>0.19273999999999999</v>
      </c>
      <c r="AA3583" s="2">
        <v>0.21210000000000001</v>
      </c>
      <c r="AB3583" s="2">
        <v>12.10727919</v>
      </c>
    </row>
    <row r="3584" spans="1:28" x14ac:dyDescent="0.2">
      <c r="A3584" s="17">
        <v>6009</v>
      </c>
      <c r="B3584" s="5" t="s">
        <v>7425</v>
      </c>
      <c r="C3584" s="5" t="s">
        <v>12046</v>
      </c>
      <c r="D3584" s="5"/>
      <c r="E3584" s="5" t="s">
        <v>12047</v>
      </c>
      <c r="F3584" s="10">
        <v>1791</v>
      </c>
      <c r="G3584" s="10" t="s">
        <v>16</v>
      </c>
      <c r="H3584" s="10"/>
      <c r="I3584" s="10">
        <v>1300</v>
      </c>
      <c r="J3584" s="10" t="s">
        <v>17</v>
      </c>
      <c r="K3584" s="10"/>
      <c r="L3584" s="10" t="s">
        <v>18</v>
      </c>
      <c r="M3584" s="11">
        <v>1</v>
      </c>
      <c r="N3584" s="10">
        <v>1</v>
      </c>
      <c r="O3584" s="12" t="s">
        <v>12048</v>
      </c>
      <c r="P3584" s="11">
        <f ca="1">IFERROR(__xludf.DUMMYFUNCTION("COUNTA(SPLIT(Q3584,"" ""))"),176)</f>
        <v>176</v>
      </c>
      <c r="Q3584" s="11">
        <v>4</v>
      </c>
      <c r="R3584" s="11">
        <f ca="1">IFERROR(__xludf.DUMMYFUNCTION("COUNTA(SPLIT($Q3584,CHAR(10),FALSE))"),2)</f>
        <v>2</v>
      </c>
      <c r="S3584" s="2">
        <v>-1.9367777589999999</v>
      </c>
      <c r="T3584" s="2">
        <v>0.48992580200000002</v>
      </c>
      <c r="U3584" s="2">
        <v>48.93</v>
      </c>
      <c r="V3584" s="2">
        <v>17.55</v>
      </c>
      <c r="W3584" s="2">
        <v>20.350000000000001</v>
      </c>
      <c r="X3584" s="2">
        <v>12</v>
      </c>
      <c r="Y3584" s="2">
        <v>8.24</v>
      </c>
      <c r="Z3584" s="2">
        <v>0.16819000000000001</v>
      </c>
      <c r="AA3584" s="2">
        <v>0.18159</v>
      </c>
      <c r="AB3584" s="2">
        <v>7.2809626400000003</v>
      </c>
    </row>
    <row r="3585" spans="1:28" x14ac:dyDescent="0.2">
      <c r="A3585" s="17">
        <v>6010</v>
      </c>
      <c r="B3585" s="5" t="s">
        <v>12049</v>
      </c>
      <c r="C3585" s="5" t="s">
        <v>12050</v>
      </c>
      <c r="D3585" s="5"/>
      <c r="E3585" s="5" t="s">
        <v>12051</v>
      </c>
      <c r="F3585" s="10">
        <v>1791</v>
      </c>
      <c r="G3585" s="10" t="s">
        <v>68</v>
      </c>
      <c r="H3585" s="10"/>
      <c r="I3585" s="10">
        <v>1100</v>
      </c>
      <c r="J3585" s="10" t="s">
        <v>17</v>
      </c>
      <c r="K3585" s="10"/>
      <c r="L3585" s="10" t="s">
        <v>18</v>
      </c>
      <c r="M3585" s="11">
        <v>1</v>
      </c>
      <c r="N3585" s="10">
        <v>1</v>
      </c>
      <c r="O3585" s="12" t="s">
        <v>12052</v>
      </c>
      <c r="P3585" s="11">
        <f ca="1">IFERROR(__xludf.DUMMYFUNCTION("COUNTA(SPLIT(Q3585,"" ""))"),168)</f>
        <v>168</v>
      </c>
      <c r="Q3585" s="11">
        <v>8</v>
      </c>
      <c r="R3585" s="11">
        <f ca="1">IFERROR(__xludf.DUMMYFUNCTION("COUNTA(SPLIT($Q3585,CHAR(10),FALSE))"),1)</f>
        <v>1</v>
      </c>
      <c r="S3585" s="2">
        <v>-3.1910540439999999</v>
      </c>
      <c r="T3585" s="2">
        <v>0.59566613899999998</v>
      </c>
      <c r="U3585" s="2">
        <v>57.61</v>
      </c>
      <c r="V3585" s="2">
        <v>10.44</v>
      </c>
      <c r="W3585" s="2">
        <v>10.24</v>
      </c>
      <c r="X3585" s="2">
        <v>12</v>
      </c>
      <c r="Y3585" s="2">
        <v>8.06</v>
      </c>
      <c r="Z3585" s="2">
        <v>0.27428000000000002</v>
      </c>
      <c r="AA3585" s="2">
        <v>0.29094999999999999</v>
      </c>
      <c r="AB3585" s="2">
        <v>11.380178539999999</v>
      </c>
    </row>
    <row r="3586" spans="1:28" x14ac:dyDescent="0.2">
      <c r="A3586" s="17">
        <v>6011</v>
      </c>
      <c r="B3586" s="5" t="s">
        <v>12053</v>
      </c>
      <c r="C3586" s="5" t="s">
        <v>12054</v>
      </c>
      <c r="D3586" s="5" t="s">
        <v>2855</v>
      </c>
      <c r="E3586" s="5" t="s">
        <v>12055</v>
      </c>
      <c r="F3586" s="10">
        <v>1791</v>
      </c>
      <c r="G3586" s="10" t="s">
        <v>68</v>
      </c>
      <c r="H3586" s="10"/>
      <c r="I3586" s="10">
        <v>1500</v>
      </c>
      <c r="J3586" s="10" t="s">
        <v>51</v>
      </c>
      <c r="K3586" s="10"/>
      <c r="L3586" s="10" t="s">
        <v>18</v>
      </c>
      <c r="M3586" s="11">
        <v>1</v>
      </c>
      <c r="N3586" s="10">
        <v>1</v>
      </c>
      <c r="O3586" s="12" t="s">
        <v>12056</v>
      </c>
      <c r="P3586" s="11">
        <f ca="1">IFERROR(__xludf.DUMMYFUNCTION("COUNTA(SPLIT(Q3586,"" ""))"),158)</f>
        <v>158</v>
      </c>
      <c r="Q3586" s="11">
        <v>3</v>
      </c>
      <c r="R3586" s="11">
        <f ca="1">IFERROR(__xludf.DUMMYFUNCTION("COUNTA(SPLIT($Q3586,CHAR(10),FALSE))"),3)</f>
        <v>3</v>
      </c>
      <c r="S3586" s="2">
        <v>-1.967065855</v>
      </c>
      <c r="T3586" s="2">
        <v>0.47694482900000001</v>
      </c>
      <c r="U3586" s="2">
        <v>14.69</v>
      </c>
      <c r="V3586" s="2">
        <v>24.54</v>
      </c>
      <c r="W3586" s="2">
        <v>28.55</v>
      </c>
      <c r="X3586" s="2">
        <v>18</v>
      </c>
      <c r="Y3586" s="2">
        <v>10.61</v>
      </c>
      <c r="Z3586" s="2">
        <v>0.24504000000000001</v>
      </c>
      <c r="AA3586" s="2">
        <v>0.28058</v>
      </c>
      <c r="AB3586" s="2">
        <v>9.9009751759999993</v>
      </c>
    </row>
    <row r="3587" spans="1:28" x14ac:dyDescent="0.2">
      <c r="A3587" s="17">
        <v>6012</v>
      </c>
      <c r="B3587" s="5" t="s">
        <v>12057</v>
      </c>
      <c r="C3587" s="5" t="s">
        <v>12058</v>
      </c>
      <c r="D3587" s="5"/>
      <c r="E3587" s="5" t="s">
        <v>12059</v>
      </c>
      <c r="F3587" s="10">
        <v>1789</v>
      </c>
      <c r="G3587" s="10" t="s">
        <v>16</v>
      </c>
      <c r="H3587" s="10" t="s">
        <v>11158</v>
      </c>
      <c r="I3587" s="10">
        <v>1100</v>
      </c>
      <c r="J3587" s="10" t="s">
        <v>17</v>
      </c>
      <c r="K3587" s="10"/>
      <c r="L3587" s="10" t="s">
        <v>22</v>
      </c>
      <c r="M3587" s="11">
        <v>2</v>
      </c>
      <c r="N3587" s="10">
        <v>1.5</v>
      </c>
      <c r="O3587" s="12" t="s">
        <v>12060</v>
      </c>
      <c r="P3587" s="11">
        <f ca="1">IFERROR(__xludf.DUMMYFUNCTION("COUNTA(SPLIT(Q3587,"" ""))"),166)</f>
        <v>166</v>
      </c>
      <c r="Q3587" s="11">
        <v>6</v>
      </c>
      <c r="R3587" s="11">
        <f ca="1">IFERROR(__xludf.DUMMYFUNCTION("COUNTA(SPLIT($Q3587,CHAR(10),FALSE))"),1)</f>
        <v>1</v>
      </c>
      <c r="S3587" s="2">
        <v>-2.68623973</v>
      </c>
      <c r="T3587" s="2">
        <v>0.53436982300000002</v>
      </c>
      <c r="U3587" s="2">
        <v>62.56</v>
      </c>
      <c r="V3587" s="2">
        <v>11.41</v>
      </c>
      <c r="W3587" s="2">
        <v>12.53</v>
      </c>
      <c r="X3587" s="2">
        <v>11</v>
      </c>
      <c r="Y3587" s="2">
        <v>7.67</v>
      </c>
      <c r="Z3587" s="2">
        <v>0.13905999999999999</v>
      </c>
      <c r="AA3587" s="2">
        <v>0.16535</v>
      </c>
      <c r="AB3587" s="2">
        <v>5.7628205919999997</v>
      </c>
    </row>
    <row r="3588" spans="1:28" x14ac:dyDescent="0.2">
      <c r="A3588" s="17">
        <v>6013</v>
      </c>
      <c r="B3588" s="5" t="s">
        <v>12061</v>
      </c>
      <c r="C3588" s="5" t="s">
        <v>12062</v>
      </c>
      <c r="D3588" s="5"/>
      <c r="E3588" s="5" t="s">
        <v>12063</v>
      </c>
      <c r="F3588" s="10">
        <v>1781</v>
      </c>
      <c r="G3588" s="10" t="s">
        <v>16</v>
      </c>
      <c r="H3588" s="10"/>
      <c r="I3588" s="10">
        <v>1300</v>
      </c>
      <c r="J3588" s="10" t="s">
        <v>17</v>
      </c>
      <c r="K3588" s="10"/>
      <c r="L3588" s="10" t="s">
        <v>18</v>
      </c>
      <c r="M3588" s="11">
        <v>1</v>
      </c>
      <c r="N3588" s="10">
        <v>1</v>
      </c>
      <c r="O3588" s="12" t="s">
        <v>12064</v>
      </c>
      <c r="P3588" s="11">
        <f ca="1">IFERROR(__xludf.DUMMYFUNCTION("COUNTA(SPLIT(Q3588,"" ""))"),165)</f>
        <v>165</v>
      </c>
      <c r="Q3588" s="11">
        <v>6</v>
      </c>
      <c r="R3588" s="11">
        <f ca="1">IFERROR(__xludf.DUMMYFUNCTION("COUNTA(SPLIT($Q3588,CHAR(10),FALSE))"),1)</f>
        <v>1</v>
      </c>
      <c r="S3588" s="2">
        <v>-3.4732916939999998</v>
      </c>
      <c r="T3588" s="2">
        <v>0.648481117</v>
      </c>
      <c r="U3588" s="2">
        <v>33.619999999999997</v>
      </c>
      <c r="V3588" s="2">
        <v>15.36</v>
      </c>
      <c r="W3588" s="2">
        <v>14.61</v>
      </c>
      <c r="X3588" s="2">
        <v>16</v>
      </c>
      <c r="Y3588" s="2">
        <v>10</v>
      </c>
      <c r="Z3588" s="2">
        <v>0.3327</v>
      </c>
      <c r="AA3588" s="2">
        <v>0.34383000000000002</v>
      </c>
      <c r="AB3588" s="2">
        <v>16.097767080000001</v>
      </c>
    </row>
    <row r="3589" spans="1:28" x14ac:dyDescent="0.2">
      <c r="A3589" s="17">
        <v>6018</v>
      </c>
      <c r="B3589" s="5" t="s">
        <v>12065</v>
      </c>
      <c r="C3589" s="5" t="s">
        <v>12066</v>
      </c>
      <c r="D3589" s="5" t="s">
        <v>2855</v>
      </c>
      <c r="E3589" s="5" t="s">
        <v>12067</v>
      </c>
      <c r="F3589" s="10">
        <v>1900</v>
      </c>
      <c r="G3589" s="10" t="s">
        <v>16</v>
      </c>
      <c r="H3589" s="10"/>
      <c r="I3589" s="10">
        <v>1100</v>
      </c>
      <c r="J3589" s="10" t="s">
        <v>17</v>
      </c>
      <c r="K3589" s="10"/>
      <c r="L3589" s="10" t="s">
        <v>18</v>
      </c>
      <c r="M3589" s="11">
        <v>1</v>
      </c>
      <c r="N3589" s="10">
        <v>1</v>
      </c>
      <c r="O3589" s="12" t="s">
        <v>12068</v>
      </c>
      <c r="P3589" s="11">
        <f ca="1">IFERROR(__xludf.DUMMYFUNCTION("COUNTA(SPLIT(Q3589,"" ""))"),163)</f>
        <v>163</v>
      </c>
      <c r="Q3589" s="11">
        <v>5</v>
      </c>
      <c r="R3589" s="11">
        <f ca="1">IFERROR(__xludf.DUMMYFUNCTION("COUNTA(SPLIT($Q3589,CHAR(10),FALSE))"),3)</f>
        <v>3</v>
      </c>
      <c r="S3589" s="2">
        <v>-0.73631380099999999</v>
      </c>
      <c r="T3589" s="2">
        <v>0.48665047700000003</v>
      </c>
      <c r="U3589" s="2">
        <v>62.08</v>
      </c>
      <c r="V3589" s="2">
        <v>12.8</v>
      </c>
      <c r="W3589" s="2">
        <v>14.29</v>
      </c>
      <c r="X3589" s="2">
        <v>11</v>
      </c>
      <c r="Y3589" s="2">
        <v>6.42</v>
      </c>
      <c r="Z3589" s="2">
        <v>-4.4650000000000002E-2</v>
      </c>
      <c r="AA3589" s="2">
        <v>-2.4140000000000002E-2</v>
      </c>
      <c r="AB3589" s="2">
        <v>22.12891707</v>
      </c>
    </row>
    <row r="3590" spans="1:28" x14ac:dyDescent="0.2">
      <c r="A3590" s="17">
        <v>6019</v>
      </c>
      <c r="B3590" s="5" t="s">
        <v>12069</v>
      </c>
      <c r="C3590" s="5" t="s">
        <v>12070</v>
      </c>
      <c r="D3590" s="5" t="s">
        <v>6275</v>
      </c>
      <c r="E3590" s="5" t="s">
        <v>6276</v>
      </c>
      <c r="F3590" s="10">
        <v>1925</v>
      </c>
      <c r="G3590" s="10" t="s">
        <v>16</v>
      </c>
      <c r="H3590" s="10"/>
      <c r="I3590" s="10">
        <v>1300</v>
      </c>
      <c r="J3590" s="10" t="s">
        <v>17</v>
      </c>
      <c r="K3590" s="10"/>
      <c r="L3590" s="10" t="s">
        <v>18</v>
      </c>
      <c r="M3590" s="11">
        <v>1</v>
      </c>
      <c r="N3590" s="10">
        <v>1</v>
      </c>
      <c r="O3590" s="12" t="s">
        <v>12071</v>
      </c>
      <c r="P3590" s="11">
        <f ca="1">IFERROR(__xludf.DUMMYFUNCTION("COUNTA(SPLIT(Q3590,"" ""))"),186)</f>
        <v>186</v>
      </c>
      <c r="Q3590" s="11">
        <v>9</v>
      </c>
      <c r="R3590" s="11">
        <f ca="1">IFERROR(__xludf.DUMMYFUNCTION("COUNTA(SPLIT($Q3590,CHAR(10),FALSE))"),3)</f>
        <v>3</v>
      </c>
      <c r="S3590" s="2">
        <v>-2.6315430640000002</v>
      </c>
      <c r="T3590" s="2">
        <v>0.57445273799999996</v>
      </c>
      <c r="U3590" s="2">
        <v>56.61</v>
      </c>
      <c r="V3590" s="2">
        <v>10.58</v>
      </c>
      <c r="W3590" s="2">
        <v>11.56</v>
      </c>
      <c r="X3590" s="2">
        <v>13</v>
      </c>
      <c r="Y3590" s="2">
        <v>8.6</v>
      </c>
      <c r="Z3590" s="2">
        <v>0.30765999999999999</v>
      </c>
      <c r="AA3590" s="2">
        <v>0.29947000000000001</v>
      </c>
      <c r="AB3590" s="2">
        <v>8.5154831810000005</v>
      </c>
    </row>
    <row r="3591" spans="1:28" x14ac:dyDescent="0.2">
      <c r="A3591" s="17">
        <v>6020</v>
      </c>
      <c r="B3591" s="5" t="s">
        <v>6840</v>
      </c>
      <c r="C3591" s="5" t="s">
        <v>12072</v>
      </c>
      <c r="D3591" s="5" t="s">
        <v>2855</v>
      </c>
      <c r="E3591" s="5" t="s">
        <v>12073</v>
      </c>
      <c r="F3591" s="10">
        <v>2007</v>
      </c>
      <c r="G3591" s="10" t="s">
        <v>16</v>
      </c>
      <c r="H3591" s="10"/>
      <c r="I3591" s="10">
        <v>700</v>
      </c>
      <c r="J3591" s="10" t="s">
        <v>51</v>
      </c>
      <c r="K3591" s="10"/>
      <c r="L3591" s="10" t="s">
        <v>18</v>
      </c>
      <c r="M3591" s="11">
        <v>1</v>
      </c>
      <c r="N3591" s="10">
        <v>1</v>
      </c>
      <c r="O3591" s="12" t="s">
        <v>12074</v>
      </c>
      <c r="P3591" s="11">
        <f ca="1">IFERROR(__xludf.DUMMYFUNCTION("COUNTA(SPLIT(Q3591,"" ""))"),189)</f>
        <v>189</v>
      </c>
      <c r="Q3591" s="11">
        <v>15</v>
      </c>
      <c r="R3591" s="11">
        <f ca="1">IFERROR(__xludf.DUMMYFUNCTION("COUNTA(SPLIT($Q3591,CHAR(10),FALSE))"),6)</f>
        <v>6</v>
      </c>
      <c r="S3591" s="2">
        <v>-0.64111491499999995</v>
      </c>
      <c r="T3591" s="2">
        <v>0.48505453999999998</v>
      </c>
      <c r="U3591" s="2">
        <v>86.53</v>
      </c>
      <c r="V3591" s="2">
        <v>4.4400000000000004</v>
      </c>
      <c r="W3591" s="2">
        <v>4.6100000000000003</v>
      </c>
      <c r="X3591" s="2">
        <v>5</v>
      </c>
      <c r="Y3591" s="2">
        <v>5.98</v>
      </c>
      <c r="Z3591" s="2">
        <v>-7.0299999999999998E-3</v>
      </c>
      <c r="AA3591" s="2">
        <v>-1.473E-2</v>
      </c>
      <c r="AB3591" s="2">
        <v>22.942364940000001</v>
      </c>
    </row>
    <row r="3592" spans="1:28" x14ac:dyDescent="0.2">
      <c r="A3592" s="17">
        <v>6021</v>
      </c>
      <c r="B3592" s="5" t="s">
        <v>8235</v>
      </c>
      <c r="C3592" s="5" t="s">
        <v>12075</v>
      </c>
      <c r="D3592" s="5" t="s">
        <v>8310</v>
      </c>
      <c r="E3592" s="5" t="s">
        <v>8238</v>
      </c>
      <c r="F3592" s="10">
        <v>2004</v>
      </c>
      <c r="G3592" s="10" t="s">
        <v>16</v>
      </c>
      <c r="H3592" s="10"/>
      <c r="I3592" s="10">
        <v>1100</v>
      </c>
      <c r="J3592" s="10" t="s">
        <v>17</v>
      </c>
      <c r="K3592" s="10"/>
      <c r="L3592" s="10" t="s">
        <v>30</v>
      </c>
      <c r="M3592" s="11">
        <v>3</v>
      </c>
      <c r="N3592" s="10">
        <v>2</v>
      </c>
      <c r="O3592" s="12" t="s">
        <v>12076</v>
      </c>
      <c r="P3592" s="11">
        <f ca="1">IFERROR(__xludf.DUMMYFUNCTION("COUNTA(SPLIT(Q3592,"" ""))"),183)</f>
        <v>183</v>
      </c>
      <c r="Q3592" s="11">
        <v>5</v>
      </c>
      <c r="R3592" s="11">
        <f ca="1">IFERROR(__xludf.DUMMYFUNCTION("COUNTA(SPLIT($Q3592,CHAR(10),FALSE))"),2)</f>
        <v>2</v>
      </c>
      <c r="S3592" s="2">
        <v>-0.78045747499999996</v>
      </c>
      <c r="T3592" s="2">
        <v>0.46587010499999998</v>
      </c>
      <c r="U3592" s="2">
        <v>65.33</v>
      </c>
      <c r="V3592" s="2">
        <v>11.81</v>
      </c>
      <c r="W3592" s="2">
        <v>14.06</v>
      </c>
      <c r="X3592" s="2">
        <v>11</v>
      </c>
      <c r="Y3592" s="2">
        <v>7.47</v>
      </c>
      <c r="Z3592" s="2">
        <v>8.5559999999999997E-2</v>
      </c>
      <c r="AA3592" s="2">
        <v>9.6850000000000006E-2</v>
      </c>
      <c r="AB3592" s="2">
        <v>13.794044939999999</v>
      </c>
    </row>
    <row r="3593" spans="1:28" x14ac:dyDescent="0.2">
      <c r="A3593" s="17">
        <v>6023</v>
      </c>
      <c r="B3593" s="5" t="s">
        <v>12077</v>
      </c>
      <c r="C3593" s="5" t="s">
        <v>12078</v>
      </c>
      <c r="D3593" s="5" t="s">
        <v>6275</v>
      </c>
      <c r="E3593" s="5" t="s">
        <v>6276</v>
      </c>
      <c r="F3593" s="10">
        <v>1924</v>
      </c>
      <c r="G3593" s="10" t="s">
        <v>16</v>
      </c>
      <c r="H3593" s="10"/>
      <c r="I3593" s="10">
        <v>900</v>
      </c>
      <c r="J3593" s="10" t="s">
        <v>17</v>
      </c>
      <c r="K3593" s="10"/>
      <c r="L3593" s="10" t="s">
        <v>18</v>
      </c>
      <c r="M3593" s="11">
        <v>1</v>
      </c>
      <c r="N3593" s="10">
        <v>1</v>
      </c>
      <c r="O3593" s="12" t="s">
        <v>12079</v>
      </c>
      <c r="P3593" s="11">
        <f ca="1">IFERROR(__xludf.DUMMYFUNCTION("COUNTA(SPLIT(Q3593,"" ""))"),186)</f>
        <v>186</v>
      </c>
      <c r="Q3593" s="11">
        <v>13</v>
      </c>
      <c r="R3593" s="11">
        <f ca="1">IFERROR(__xludf.DUMMYFUNCTION("COUNTA(SPLIT($Q3593,CHAR(10),FALSE))"),4)</f>
        <v>4</v>
      </c>
      <c r="S3593" s="2">
        <v>-1.4496510869999999</v>
      </c>
      <c r="T3593" s="2">
        <v>0.448628148</v>
      </c>
      <c r="U3593" s="2">
        <v>71.55</v>
      </c>
      <c r="V3593" s="2">
        <v>6.95</v>
      </c>
      <c r="W3593" s="2">
        <v>5.91</v>
      </c>
      <c r="X3593" s="2">
        <v>10</v>
      </c>
      <c r="Y3593" s="2">
        <v>6.92</v>
      </c>
      <c r="Z3593" s="2">
        <v>0.10238999999999999</v>
      </c>
      <c r="AA3593" s="2">
        <v>9.6390000000000003E-2</v>
      </c>
      <c r="AB3593" s="2">
        <v>21.913715759999999</v>
      </c>
    </row>
    <row r="3594" spans="1:28" x14ac:dyDescent="0.2">
      <c r="A3594" s="17">
        <v>6024</v>
      </c>
      <c r="B3594" s="5" t="s">
        <v>12080</v>
      </c>
      <c r="C3594" s="5" t="s">
        <v>12081</v>
      </c>
      <c r="D3594" s="5"/>
      <c r="E3594" s="5" t="s">
        <v>12082</v>
      </c>
      <c r="F3594" s="10">
        <v>2000</v>
      </c>
      <c r="G3594" s="10" t="s">
        <v>68</v>
      </c>
      <c r="H3594" s="10"/>
      <c r="I3594" s="10">
        <v>1100</v>
      </c>
      <c r="J3594" s="10" t="s">
        <v>17</v>
      </c>
      <c r="K3594" s="10"/>
      <c r="L3594" s="10" t="s">
        <v>22</v>
      </c>
      <c r="M3594" s="11">
        <v>2</v>
      </c>
      <c r="N3594" s="10">
        <v>1.5</v>
      </c>
      <c r="O3594" s="12" t="s">
        <v>12083</v>
      </c>
      <c r="P3594" s="11">
        <f ca="1">IFERROR(__xludf.DUMMYFUNCTION("COUNTA(SPLIT(Q3594,"" ""))"),165)</f>
        <v>165</v>
      </c>
      <c r="Q3594" s="11">
        <v>8</v>
      </c>
      <c r="R3594" s="11">
        <f ca="1">IFERROR(__xludf.DUMMYFUNCTION("COUNTA(SPLIT($Q3594,CHAR(10),FALSE))"),1)</f>
        <v>1</v>
      </c>
      <c r="S3594" s="2">
        <v>-2.5777815300000002</v>
      </c>
      <c r="T3594" s="2">
        <v>0.49162908500000002</v>
      </c>
      <c r="U3594" s="2">
        <v>59.89</v>
      </c>
      <c r="V3594" s="2">
        <v>10.06</v>
      </c>
      <c r="W3594" s="2">
        <v>10.4</v>
      </c>
      <c r="X3594" s="2">
        <v>12</v>
      </c>
      <c r="Y3594" s="2">
        <v>8.2799999999999994</v>
      </c>
      <c r="Z3594" s="2">
        <v>0.17188000000000001</v>
      </c>
      <c r="AA3594" s="2">
        <v>0.20349</v>
      </c>
      <c r="AB3594" s="2">
        <v>7.8930478280000003</v>
      </c>
    </row>
    <row r="3595" spans="1:28" x14ac:dyDescent="0.2">
      <c r="A3595" s="17">
        <v>6027</v>
      </c>
      <c r="B3595" s="5" t="s">
        <v>11809</v>
      </c>
      <c r="C3595" s="5" t="s">
        <v>12084</v>
      </c>
      <c r="D3595" s="5"/>
      <c r="E3595" s="5" t="s">
        <v>12085</v>
      </c>
      <c r="F3595" s="10">
        <v>1850</v>
      </c>
      <c r="G3595" s="10" t="s">
        <v>68</v>
      </c>
      <c r="H3595" s="10"/>
      <c r="I3595" s="10">
        <v>1300</v>
      </c>
      <c r="J3595" s="10" t="s">
        <v>17</v>
      </c>
      <c r="K3595" s="10"/>
      <c r="L3595" s="10" t="s">
        <v>18</v>
      </c>
      <c r="M3595" s="11">
        <v>1</v>
      </c>
      <c r="N3595" s="10">
        <v>1</v>
      </c>
      <c r="O3595" s="12" t="s">
        <v>12086</v>
      </c>
      <c r="P3595" s="11">
        <f ca="1">IFERROR(__xludf.DUMMYFUNCTION("COUNTA(SPLIT(Q3595,"" ""))"),184)</f>
        <v>184</v>
      </c>
      <c r="Q3595" s="11">
        <v>6</v>
      </c>
      <c r="R3595" s="11">
        <f ca="1">IFERROR(__xludf.DUMMYFUNCTION("COUNTA(SPLIT($Q3595,CHAR(10),FALSE))"),2)</f>
        <v>2</v>
      </c>
      <c r="S3595" s="2">
        <v>-1.619339458</v>
      </c>
      <c r="T3595" s="2">
        <v>0.46055813099999998</v>
      </c>
      <c r="U3595" s="2">
        <v>34.69</v>
      </c>
      <c r="V3595" s="2">
        <v>16.079999999999998</v>
      </c>
      <c r="W3595" s="2">
        <v>17.96</v>
      </c>
      <c r="X3595" s="2">
        <v>16</v>
      </c>
      <c r="Y3595" s="2">
        <v>9.6</v>
      </c>
      <c r="Z3595" s="2">
        <v>0.27171000000000001</v>
      </c>
      <c r="AA3595" s="2">
        <v>0.25552999999999998</v>
      </c>
      <c r="AB3595" s="2">
        <v>9.7714479060000006</v>
      </c>
    </row>
    <row r="3596" spans="1:28" x14ac:dyDescent="0.2">
      <c r="A3596" s="17">
        <v>6028</v>
      </c>
      <c r="B3596" s="5" t="s">
        <v>7873</v>
      </c>
      <c r="C3596" s="5" t="s">
        <v>12087</v>
      </c>
      <c r="D3596" s="5"/>
      <c r="E3596" s="5" t="s">
        <v>12088</v>
      </c>
      <c r="F3596" s="10">
        <v>2008</v>
      </c>
      <c r="G3596" s="10" t="s">
        <v>16</v>
      </c>
      <c r="H3596" s="10"/>
      <c r="I3596" s="10">
        <v>900</v>
      </c>
      <c r="J3596" s="10" t="s">
        <v>17</v>
      </c>
      <c r="K3596" s="10"/>
      <c r="L3596" s="10" t="s">
        <v>18</v>
      </c>
      <c r="M3596" s="11">
        <v>1</v>
      </c>
      <c r="N3596" s="10">
        <v>1</v>
      </c>
      <c r="O3596" s="12" t="s">
        <v>12089</v>
      </c>
      <c r="P3596" s="11">
        <f ca="1">IFERROR(__xludf.DUMMYFUNCTION("COUNTA(SPLIT(Q3596,"" ""))"),177)</f>
        <v>177</v>
      </c>
      <c r="Q3596" s="11">
        <v>12</v>
      </c>
      <c r="R3596" s="11">
        <f ca="1">IFERROR(__xludf.DUMMYFUNCTION("COUNTA(SPLIT($Q3596,CHAR(10),FALSE))"),5)</f>
        <v>5</v>
      </c>
      <c r="S3596" s="2">
        <v>-1.075967012</v>
      </c>
      <c r="T3596" s="2">
        <v>0.45968404600000001</v>
      </c>
      <c r="U3596" s="2">
        <v>80.28</v>
      </c>
      <c r="V3596" s="2">
        <v>5.81</v>
      </c>
      <c r="W3596" s="2">
        <v>5.38</v>
      </c>
      <c r="X3596" s="2">
        <v>8</v>
      </c>
      <c r="Y3596" s="2">
        <v>7.26</v>
      </c>
      <c r="Z3596" s="2">
        <v>5.7140000000000003E-2</v>
      </c>
      <c r="AA3596" s="2">
        <v>5.8549999999999998E-2</v>
      </c>
      <c r="AB3596" s="2">
        <v>19.496663510000001</v>
      </c>
    </row>
    <row r="3597" spans="1:28" x14ac:dyDescent="0.2">
      <c r="A3597" s="17">
        <v>6029</v>
      </c>
      <c r="B3597" s="5" t="s">
        <v>12090</v>
      </c>
      <c r="C3597" s="5" t="s">
        <v>7548</v>
      </c>
      <c r="D3597" s="5"/>
      <c r="E3597" s="5" t="s">
        <v>12091</v>
      </c>
      <c r="F3597" s="10">
        <v>2005</v>
      </c>
      <c r="G3597" s="10" t="s">
        <v>68</v>
      </c>
      <c r="H3597" s="10"/>
      <c r="I3597" s="10">
        <v>1300</v>
      </c>
      <c r="J3597" s="10" t="s">
        <v>51</v>
      </c>
      <c r="K3597" s="10"/>
      <c r="L3597" s="10" t="s">
        <v>18</v>
      </c>
      <c r="M3597" s="11">
        <v>1</v>
      </c>
      <c r="N3597" s="10">
        <v>1</v>
      </c>
      <c r="O3597" s="12" t="s">
        <v>12092</v>
      </c>
      <c r="P3597" s="11">
        <f ca="1">IFERROR(__xludf.DUMMYFUNCTION("COUNTA(SPLIT(Q3597,"" ""))"),184)</f>
        <v>184</v>
      </c>
      <c r="Q3597" s="11">
        <v>5</v>
      </c>
      <c r="R3597" s="11">
        <f ca="1">IFERROR(__xludf.DUMMYFUNCTION("COUNTA(SPLIT($Q3597,CHAR(10),FALSE))"),2)</f>
        <v>2</v>
      </c>
      <c r="S3597" s="2">
        <v>-1.199124971</v>
      </c>
      <c r="T3597" s="2">
        <v>0.45534672599999998</v>
      </c>
      <c r="U3597" s="2">
        <v>58.03</v>
      </c>
      <c r="V3597" s="2">
        <v>14.46</v>
      </c>
      <c r="W3597" s="2">
        <v>17.059999999999999</v>
      </c>
      <c r="X3597" s="2">
        <v>11</v>
      </c>
      <c r="Y3597" s="2">
        <v>7.94</v>
      </c>
      <c r="Z3597" s="2">
        <v>0.12381</v>
      </c>
      <c r="AA3597" s="2">
        <v>0.11524</v>
      </c>
      <c r="AB3597" s="2">
        <v>9.3273758109999996</v>
      </c>
    </row>
    <row r="3598" spans="1:28" x14ac:dyDescent="0.2">
      <c r="A3598" s="17">
        <v>6030</v>
      </c>
      <c r="B3598" s="5" t="s">
        <v>8436</v>
      </c>
      <c r="C3598" s="5" t="s">
        <v>12093</v>
      </c>
      <c r="D3598" s="5" t="s">
        <v>12094</v>
      </c>
      <c r="E3598" s="5" t="s">
        <v>12095</v>
      </c>
      <c r="F3598" s="10">
        <v>2000</v>
      </c>
      <c r="G3598" s="10" t="s">
        <v>16</v>
      </c>
      <c r="H3598" s="10"/>
      <c r="I3598" s="10">
        <v>1100</v>
      </c>
      <c r="J3598" s="10" t="s">
        <v>17</v>
      </c>
      <c r="K3598" s="10"/>
      <c r="L3598" s="10" t="s">
        <v>22</v>
      </c>
      <c r="M3598" s="11">
        <v>2</v>
      </c>
      <c r="N3598" s="10">
        <v>1.5</v>
      </c>
      <c r="O3598" s="12" t="s">
        <v>12096</v>
      </c>
      <c r="P3598" s="11">
        <f ca="1">IFERROR(__xludf.DUMMYFUNCTION("COUNTA(SPLIT(Q3598,"" ""))"),167)</f>
        <v>167</v>
      </c>
      <c r="Q3598" s="11">
        <v>9</v>
      </c>
      <c r="R3598" s="11">
        <f ca="1">IFERROR(__xludf.DUMMYFUNCTION("COUNTA(SPLIT($Q3598,CHAR(10),FALSE))"),3)</f>
        <v>3</v>
      </c>
      <c r="S3598" s="2">
        <v>-0.82739845999999995</v>
      </c>
      <c r="T3598" s="2">
        <v>0.50801428999999998</v>
      </c>
      <c r="U3598" s="2">
        <v>56.78</v>
      </c>
      <c r="V3598" s="2">
        <v>10.029999999999999</v>
      </c>
      <c r="W3598" s="2">
        <v>9.6300000000000008</v>
      </c>
      <c r="X3598" s="2">
        <v>12</v>
      </c>
      <c r="Y3598" s="2">
        <v>7.55</v>
      </c>
      <c r="Z3598" s="2">
        <v>0.16891999999999999</v>
      </c>
      <c r="AA3598" s="2">
        <v>0.17913000000000001</v>
      </c>
      <c r="AB3598" s="2">
        <v>13.063750969999999</v>
      </c>
    </row>
    <row r="3599" spans="1:28" x14ac:dyDescent="0.2">
      <c r="A3599" s="17">
        <v>6031</v>
      </c>
      <c r="B3599" s="5" t="s">
        <v>8436</v>
      </c>
      <c r="C3599" s="5" t="s">
        <v>12097</v>
      </c>
      <c r="D3599" s="5" t="s">
        <v>12094</v>
      </c>
      <c r="E3599" s="5" t="s">
        <v>12095</v>
      </c>
      <c r="F3599" s="10">
        <v>2000</v>
      </c>
      <c r="G3599" s="10" t="s">
        <v>16</v>
      </c>
      <c r="H3599" s="10"/>
      <c r="I3599" s="10">
        <v>1300</v>
      </c>
      <c r="J3599" s="10" t="s">
        <v>17</v>
      </c>
      <c r="K3599" s="10"/>
      <c r="L3599" s="10" t="s">
        <v>18</v>
      </c>
      <c r="M3599" s="11">
        <v>1</v>
      </c>
      <c r="N3599" s="10">
        <v>1</v>
      </c>
      <c r="O3599" s="12" t="s">
        <v>12098</v>
      </c>
      <c r="P3599" s="11">
        <f ca="1">IFERROR(__xludf.DUMMYFUNCTION("COUNTA(SPLIT(Q3599,"" ""))"),184)</f>
        <v>184</v>
      </c>
      <c r="Q3599" s="11">
        <v>5</v>
      </c>
      <c r="R3599" s="11">
        <f ca="1">IFERROR(__xludf.DUMMYFUNCTION("COUNTA(SPLIT($Q3599,CHAR(10),FALSE))"),1)</f>
        <v>1</v>
      </c>
      <c r="S3599" s="2">
        <v>-2.949987825</v>
      </c>
      <c r="T3599" s="2">
        <v>0.55607166200000002</v>
      </c>
      <c r="U3599" s="2">
        <v>28.79</v>
      </c>
      <c r="V3599" s="2">
        <v>18.39</v>
      </c>
      <c r="W3599" s="2">
        <v>20.170000000000002</v>
      </c>
      <c r="X3599" s="2">
        <v>17</v>
      </c>
      <c r="Y3599" s="2">
        <v>9.58</v>
      </c>
      <c r="Z3599" s="2">
        <v>0.38744000000000001</v>
      </c>
      <c r="AA3599" s="2">
        <v>0.39360000000000001</v>
      </c>
      <c r="AB3599" s="2">
        <v>4.3986858760000001</v>
      </c>
    </row>
    <row r="3600" spans="1:28" x14ac:dyDescent="0.2">
      <c r="A3600" s="17">
        <v>6032</v>
      </c>
      <c r="B3600" s="5" t="s">
        <v>8436</v>
      </c>
      <c r="C3600" s="5" t="s">
        <v>12099</v>
      </c>
      <c r="D3600" s="5" t="s">
        <v>12094</v>
      </c>
      <c r="E3600" s="5" t="s">
        <v>12095</v>
      </c>
      <c r="F3600" s="10">
        <v>2000</v>
      </c>
      <c r="G3600" s="10" t="s">
        <v>16</v>
      </c>
      <c r="H3600" s="10"/>
      <c r="I3600" s="10">
        <v>700</v>
      </c>
      <c r="J3600" s="10" t="s">
        <v>17</v>
      </c>
      <c r="K3600" s="10"/>
      <c r="L3600" s="10" t="s">
        <v>22</v>
      </c>
      <c r="M3600" s="11">
        <v>2</v>
      </c>
      <c r="N3600" s="10">
        <v>1.5</v>
      </c>
      <c r="O3600" s="12" t="s">
        <v>12100</v>
      </c>
      <c r="P3600" s="11">
        <f ca="1">IFERROR(__xludf.DUMMYFUNCTION("COUNTA(SPLIT(Q3600,"" ""))"),196)</f>
        <v>196</v>
      </c>
      <c r="Q3600" s="11">
        <v>17</v>
      </c>
      <c r="R3600" s="11">
        <f ca="1">IFERROR(__xludf.DUMMYFUNCTION("COUNTA(SPLIT($Q3600,CHAR(10),FALSE))"),1)</f>
        <v>1</v>
      </c>
      <c r="S3600" s="2">
        <v>-1.778724032</v>
      </c>
      <c r="T3600" s="2">
        <v>0.49407999200000002</v>
      </c>
      <c r="U3600" s="2">
        <v>79.02</v>
      </c>
      <c r="V3600" s="2">
        <v>5.0999999999999996</v>
      </c>
      <c r="W3600" s="2">
        <v>4.68</v>
      </c>
      <c r="X3600" s="2">
        <v>8</v>
      </c>
      <c r="Y3600" s="2">
        <v>7.19</v>
      </c>
      <c r="Z3600" s="2">
        <v>0.23668</v>
      </c>
      <c r="AA3600" s="2">
        <v>0.22603999999999999</v>
      </c>
      <c r="AB3600" s="2">
        <v>25.091692420000001</v>
      </c>
    </row>
    <row r="3601" spans="1:28" x14ac:dyDescent="0.2">
      <c r="A3601" s="17">
        <v>6034</v>
      </c>
      <c r="B3601" s="5" t="s">
        <v>8436</v>
      </c>
      <c r="C3601" s="5" t="s">
        <v>12101</v>
      </c>
      <c r="D3601" s="5" t="s">
        <v>12094</v>
      </c>
      <c r="E3601" s="5" t="s">
        <v>12095</v>
      </c>
      <c r="F3601" s="10">
        <v>2000</v>
      </c>
      <c r="G3601" s="10" t="s">
        <v>16</v>
      </c>
      <c r="H3601" s="10"/>
      <c r="I3601" s="10">
        <v>1300</v>
      </c>
      <c r="J3601" s="10" t="s">
        <v>17</v>
      </c>
      <c r="K3601" s="10"/>
      <c r="L3601" s="10" t="s">
        <v>18</v>
      </c>
      <c r="M3601" s="11">
        <v>1</v>
      </c>
      <c r="N3601" s="10">
        <v>1</v>
      </c>
      <c r="O3601" s="12" t="s">
        <v>12102</v>
      </c>
      <c r="P3601" s="11">
        <f ca="1">IFERROR(__xludf.DUMMYFUNCTION("COUNTA(SPLIT(Q3601,"" ""))"),143)</f>
        <v>143</v>
      </c>
      <c r="Q3601" s="11">
        <v>4</v>
      </c>
      <c r="R3601" s="11">
        <f ca="1">IFERROR(__xludf.DUMMYFUNCTION("COUNTA(SPLIT($Q3601,CHAR(10),FALSE))"),2)</f>
        <v>2</v>
      </c>
      <c r="S3601" s="2">
        <v>-1.638285475</v>
      </c>
      <c r="T3601" s="2">
        <v>0.50786805099999999</v>
      </c>
      <c r="U3601" s="2">
        <v>52.8</v>
      </c>
      <c r="V3601" s="2">
        <v>14.84</v>
      </c>
      <c r="W3601" s="2">
        <v>17.100000000000001</v>
      </c>
      <c r="X3601" s="2">
        <v>11</v>
      </c>
      <c r="Y3601" s="2">
        <v>8.7100000000000009</v>
      </c>
      <c r="Z3601" s="2">
        <v>0.17388999999999999</v>
      </c>
      <c r="AA3601" s="2">
        <v>0.22833999999999999</v>
      </c>
      <c r="AB3601" s="2">
        <v>4.211216619</v>
      </c>
    </row>
    <row r="3602" spans="1:28" x14ac:dyDescent="0.2">
      <c r="A3602" s="17">
        <v>6036</v>
      </c>
      <c r="B3602" s="5" t="s">
        <v>7053</v>
      </c>
      <c r="C3602" s="5" t="s">
        <v>12103</v>
      </c>
      <c r="D3602" s="5"/>
      <c r="E3602" s="5" t="s">
        <v>12104</v>
      </c>
      <c r="F3602" s="10">
        <v>1996</v>
      </c>
      <c r="G3602" s="10" t="s">
        <v>68</v>
      </c>
      <c r="H3602" s="10"/>
      <c r="I3602" s="10">
        <v>900</v>
      </c>
      <c r="J3602" s="10" t="s">
        <v>17</v>
      </c>
      <c r="K3602" s="10"/>
      <c r="L3602" s="10" t="s">
        <v>18</v>
      </c>
      <c r="M3602" s="11">
        <v>1</v>
      </c>
      <c r="N3602" s="10">
        <v>1</v>
      </c>
      <c r="O3602" s="12" t="s">
        <v>12105</v>
      </c>
      <c r="P3602" s="11">
        <f ca="1">IFERROR(__xludf.DUMMYFUNCTION("COUNTA(SPLIT(Q3602,"" ""))"),189)</f>
        <v>189</v>
      </c>
      <c r="Q3602" s="11">
        <v>13</v>
      </c>
      <c r="R3602" s="11">
        <f ca="1">IFERROR(__xludf.DUMMYFUNCTION("COUNTA(SPLIT($Q3602,CHAR(10),FALSE))"),2)</f>
        <v>2</v>
      </c>
      <c r="S3602" s="2">
        <v>-1.046540582</v>
      </c>
      <c r="T3602" s="2">
        <v>0.47546734000000002</v>
      </c>
      <c r="U3602" s="2">
        <v>76.760000000000005</v>
      </c>
      <c r="V3602" s="2">
        <v>6.2</v>
      </c>
      <c r="W3602" s="2">
        <v>5.96</v>
      </c>
      <c r="X3602" s="2">
        <v>8</v>
      </c>
      <c r="Y3602" s="2">
        <v>7.59</v>
      </c>
      <c r="Z3602" s="2">
        <v>6.0310000000000002E-2</v>
      </c>
      <c r="AA3602" s="2">
        <v>5.7329999999999999E-2</v>
      </c>
      <c r="AB3602" s="2">
        <v>17.123539260000001</v>
      </c>
    </row>
    <row r="3603" spans="1:28" x14ac:dyDescent="0.2">
      <c r="A3603" s="17">
        <v>6037</v>
      </c>
      <c r="B3603" s="5" t="s">
        <v>12106</v>
      </c>
      <c r="C3603" s="5" t="s">
        <v>12107</v>
      </c>
      <c r="D3603" s="5" t="s">
        <v>6275</v>
      </c>
      <c r="E3603" s="5" t="s">
        <v>6276</v>
      </c>
      <c r="F3603" s="10">
        <v>2020</v>
      </c>
      <c r="G3603" s="10" t="s">
        <v>16</v>
      </c>
      <c r="H3603" s="10"/>
      <c r="I3603" s="10">
        <v>1100</v>
      </c>
      <c r="J3603" s="10" t="s">
        <v>17</v>
      </c>
      <c r="K3603" s="10"/>
      <c r="L3603" s="10" t="s">
        <v>18</v>
      </c>
      <c r="M3603" s="11">
        <v>1</v>
      </c>
      <c r="N3603" s="10">
        <v>1</v>
      </c>
      <c r="O3603" s="12" t="s">
        <v>12108</v>
      </c>
      <c r="P3603" s="11">
        <f ca="1">IFERROR(__xludf.DUMMYFUNCTION("COUNTA(SPLIT(Q3603,"" ""))"),185)</f>
        <v>185</v>
      </c>
      <c r="Q3603" s="11">
        <v>6</v>
      </c>
      <c r="R3603" s="11">
        <f ca="1">IFERROR(__xludf.DUMMYFUNCTION("COUNTA(SPLIT($Q3603,CHAR(10),FALSE))"),3)</f>
        <v>3</v>
      </c>
      <c r="S3603" s="2">
        <v>-1.661991499</v>
      </c>
      <c r="T3603" s="2">
        <v>0.47707791199999999</v>
      </c>
      <c r="U3603" s="2">
        <v>66.19</v>
      </c>
      <c r="V3603" s="2">
        <v>10.95</v>
      </c>
      <c r="W3603" s="2">
        <v>13.41</v>
      </c>
      <c r="X3603" s="2">
        <v>9</v>
      </c>
      <c r="Y3603" s="2">
        <v>8.5</v>
      </c>
      <c r="Z3603" s="2">
        <v>0.22888</v>
      </c>
      <c r="AA3603" s="2">
        <v>0.21045</v>
      </c>
      <c r="AB3603" s="2">
        <v>3.3098720089999998</v>
      </c>
    </row>
    <row r="3604" spans="1:28" x14ac:dyDescent="0.2">
      <c r="A3604" s="17">
        <v>6038</v>
      </c>
      <c r="B3604" s="5" t="s">
        <v>11766</v>
      </c>
      <c r="C3604" s="5" t="s">
        <v>12109</v>
      </c>
      <c r="D3604" s="5" t="s">
        <v>11768</v>
      </c>
      <c r="E3604" s="5" t="s">
        <v>11769</v>
      </c>
      <c r="F3604" s="10">
        <v>2011</v>
      </c>
      <c r="G3604" s="10" t="s">
        <v>16</v>
      </c>
      <c r="H3604" s="10"/>
      <c r="I3604" s="10">
        <v>1300</v>
      </c>
      <c r="J3604" s="10" t="s">
        <v>17</v>
      </c>
      <c r="K3604" s="10"/>
      <c r="L3604" s="10" t="s">
        <v>18</v>
      </c>
      <c r="M3604" s="11">
        <v>1</v>
      </c>
      <c r="N3604" s="10">
        <v>1</v>
      </c>
      <c r="O3604" s="12" t="s">
        <v>12110</v>
      </c>
      <c r="P3604" s="11">
        <f ca="1">IFERROR(__xludf.DUMMYFUNCTION("COUNTA(SPLIT(Q3604,"" ""))"),159)</f>
        <v>159</v>
      </c>
      <c r="Q3604" s="11">
        <v>6</v>
      </c>
      <c r="R3604" s="11">
        <f ca="1">IFERROR(__xludf.DUMMYFUNCTION("COUNTA(SPLIT($Q3604,CHAR(10),FALSE))"),1)</f>
        <v>1</v>
      </c>
      <c r="S3604" s="2">
        <v>-0.96924999000000001</v>
      </c>
      <c r="T3604" s="2">
        <v>0.47602943800000003</v>
      </c>
      <c r="U3604" s="2">
        <v>55.66</v>
      </c>
      <c r="V3604" s="2">
        <v>12.2</v>
      </c>
      <c r="W3604" s="2">
        <v>14.31</v>
      </c>
      <c r="X3604" s="2">
        <v>12</v>
      </c>
      <c r="Y3604" s="2">
        <v>8.09</v>
      </c>
      <c r="Z3604" s="2">
        <v>0.14917</v>
      </c>
      <c r="AA3604" s="2">
        <v>0.18165999999999999</v>
      </c>
      <c r="AB3604" s="2">
        <v>8.3989377039999997</v>
      </c>
    </row>
    <row r="3605" spans="1:28" x14ac:dyDescent="0.2">
      <c r="A3605" s="17">
        <v>6039</v>
      </c>
      <c r="B3605" s="5" t="s">
        <v>12111</v>
      </c>
      <c r="C3605" s="5" t="s">
        <v>12112</v>
      </c>
      <c r="D3605" s="5"/>
      <c r="E3605" s="5" t="s">
        <v>12113</v>
      </c>
      <c r="F3605" s="10">
        <v>2013</v>
      </c>
      <c r="G3605" s="10" t="s">
        <v>68</v>
      </c>
      <c r="H3605" s="10"/>
      <c r="I3605" s="10">
        <v>1100</v>
      </c>
      <c r="J3605" s="10" t="s">
        <v>17</v>
      </c>
      <c r="K3605" s="10"/>
      <c r="L3605" s="10" t="s">
        <v>18</v>
      </c>
      <c r="M3605" s="11">
        <v>1</v>
      </c>
      <c r="N3605" s="10">
        <v>1</v>
      </c>
      <c r="O3605" s="12" t="s">
        <v>12114</v>
      </c>
      <c r="P3605" s="11">
        <f ca="1">IFERROR(__xludf.DUMMYFUNCTION("COUNTA(SPLIT(Q3605,"" ""))"),173)</f>
        <v>173</v>
      </c>
      <c r="Q3605" s="11">
        <v>8</v>
      </c>
      <c r="R3605" s="11">
        <f ca="1">IFERROR(__xludf.DUMMYFUNCTION("COUNTA(SPLIT($Q3605,CHAR(10),FALSE))"),2)</f>
        <v>2</v>
      </c>
      <c r="S3605" s="2">
        <v>-1.6827182700000001</v>
      </c>
      <c r="T3605" s="2">
        <v>0.48979146200000001</v>
      </c>
      <c r="U3605" s="2">
        <v>63.77</v>
      </c>
      <c r="V3605" s="2">
        <v>9.8000000000000007</v>
      </c>
      <c r="W3605" s="2">
        <v>9.84</v>
      </c>
      <c r="X3605" s="2">
        <v>11</v>
      </c>
      <c r="Y3605" s="2">
        <v>7.7</v>
      </c>
      <c r="Z3605" s="2">
        <v>0.14027999999999999</v>
      </c>
      <c r="AA3605" s="2">
        <v>0.15609999999999999</v>
      </c>
      <c r="AB3605" s="2">
        <v>14.602555369999999</v>
      </c>
    </row>
    <row r="3606" spans="1:28" x14ac:dyDescent="0.2">
      <c r="A3606" s="17">
        <v>6040</v>
      </c>
      <c r="B3606" s="5" t="s">
        <v>4968</v>
      </c>
      <c r="C3606" s="5" t="s">
        <v>12115</v>
      </c>
      <c r="D3606" s="5" t="s">
        <v>4970</v>
      </c>
      <c r="E3606" s="5" t="s">
        <v>4971</v>
      </c>
      <c r="F3606" s="10">
        <v>2004</v>
      </c>
      <c r="G3606" s="10" t="s">
        <v>16</v>
      </c>
      <c r="H3606" s="10"/>
      <c r="I3606" s="10">
        <v>1300</v>
      </c>
      <c r="J3606" s="10" t="s">
        <v>17</v>
      </c>
      <c r="K3606" s="10"/>
      <c r="L3606" s="10" t="s">
        <v>18</v>
      </c>
      <c r="M3606" s="11">
        <v>1</v>
      </c>
      <c r="N3606" s="10">
        <v>1</v>
      </c>
      <c r="O3606" s="12" t="s">
        <v>12116</v>
      </c>
      <c r="P3606" s="11">
        <f ca="1">IFERROR(__xludf.DUMMYFUNCTION("COUNTA(SPLIT(Q3606,"" ""))"),171)</f>
        <v>171</v>
      </c>
      <c r="Q3606" s="11">
        <v>6</v>
      </c>
      <c r="R3606" s="11">
        <f ca="1">IFERROR(__xludf.DUMMYFUNCTION("COUNTA(SPLIT($Q3606,CHAR(10),FALSE))"),3)</f>
        <v>3</v>
      </c>
      <c r="S3606" s="2">
        <v>0.19979751300000001</v>
      </c>
      <c r="T3606" s="2">
        <v>0.48820628199999999</v>
      </c>
      <c r="U3606" s="2">
        <v>68.98</v>
      </c>
      <c r="V3606" s="2">
        <v>10.84</v>
      </c>
      <c r="W3606" s="2">
        <v>12.35</v>
      </c>
      <c r="X3606" s="2">
        <v>10</v>
      </c>
      <c r="Y3606" s="2">
        <v>6.89</v>
      </c>
      <c r="Z3606" s="2">
        <v>0.12018</v>
      </c>
      <c r="AA3606" s="2">
        <v>0.13847000000000001</v>
      </c>
      <c r="AB3606" s="2">
        <v>10.989761509999999</v>
      </c>
    </row>
    <row r="3607" spans="1:28" x14ac:dyDescent="0.2">
      <c r="A3607" s="17">
        <v>6042</v>
      </c>
      <c r="B3607" s="5" t="s">
        <v>4968</v>
      </c>
      <c r="C3607" s="5" t="s">
        <v>12117</v>
      </c>
      <c r="D3607" s="5" t="s">
        <v>4970</v>
      </c>
      <c r="E3607" s="5" t="s">
        <v>4971</v>
      </c>
      <c r="F3607" s="10">
        <v>2004</v>
      </c>
      <c r="G3607" s="10" t="s">
        <v>16</v>
      </c>
      <c r="H3607" s="10"/>
      <c r="I3607" s="10">
        <v>900</v>
      </c>
      <c r="J3607" s="10" t="s">
        <v>17</v>
      </c>
      <c r="K3607" s="10"/>
      <c r="L3607" s="10" t="s">
        <v>18</v>
      </c>
      <c r="M3607" s="11">
        <v>1</v>
      </c>
      <c r="N3607" s="10">
        <v>1</v>
      </c>
      <c r="O3607" s="12" t="s">
        <v>12118</v>
      </c>
      <c r="P3607" s="11">
        <f ca="1">IFERROR(__xludf.DUMMYFUNCTION("COUNTA(SPLIT(Q3607,"" ""))"),165)</f>
        <v>165</v>
      </c>
      <c r="Q3607" s="11">
        <v>6</v>
      </c>
      <c r="R3607" s="11">
        <f ca="1">IFERROR(__xludf.DUMMYFUNCTION("COUNTA(SPLIT($Q3607,CHAR(10),FALSE))"),3)</f>
        <v>3</v>
      </c>
      <c r="S3607" s="2">
        <v>-1.0298868290000001</v>
      </c>
      <c r="T3607" s="2">
        <v>0.49070757599999998</v>
      </c>
      <c r="U3607" s="2">
        <v>64.099999999999994</v>
      </c>
      <c r="V3607" s="2">
        <v>11.23</v>
      </c>
      <c r="W3607" s="2">
        <v>13.79</v>
      </c>
      <c r="X3607" s="2">
        <v>11</v>
      </c>
      <c r="Y3607" s="2">
        <v>6.91</v>
      </c>
      <c r="Z3607" s="2">
        <v>0.10322000000000001</v>
      </c>
      <c r="AA3607" s="2">
        <v>0.12950999999999999</v>
      </c>
      <c r="AB3607" s="2">
        <v>11.241176749999999</v>
      </c>
    </row>
    <row r="3608" spans="1:28" x14ac:dyDescent="0.2">
      <c r="A3608" s="17">
        <v>6043</v>
      </c>
      <c r="B3608" s="5" t="s">
        <v>4968</v>
      </c>
      <c r="C3608" s="5" t="s">
        <v>12119</v>
      </c>
      <c r="D3608" s="5" t="s">
        <v>4970</v>
      </c>
      <c r="E3608" s="5" t="s">
        <v>4971</v>
      </c>
      <c r="F3608" s="10">
        <v>2004</v>
      </c>
      <c r="G3608" s="10" t="s">
        <v>16</v>
      </c>
      <c r="H3608" s="10"/>
      <c r="I3608" s="10">
        <v>1100</v>
      </c>
      <c r="J3608" s="10" t="s">
        <v>17</v>
      </c>
      <c r="K3608" s="10"/>
      <c r="L3608" s="10" t="s">
        <v>18</v>
      </c>
      <c r="M3608" s="11">
        <v>1</v>
      </c>
      <c r="N3608" s="10">
        <v>1</v>
      </c>
      <c r="O3608" s="12" t="s">
        <v>12120</v>
      </c>
      <c r="P3608" s="11">
        <f ca="1">IFERROR(__xludf.DUMMYFUNCTION("COUNTA(SPLIT(Q3608,"" ""))"),165)</f>
        <v>165</v>
      </c>
      <c r="Q3608" s="11">
        <v>7</v>
      </c>
      <c r="R3608" s="11">
        <f ca="1">IFERROR(__xludf.DUMMYFUNCTION("COUNTA(SPLIT($Q3608,CHAR(10),FALSE))"),5)</f>
        <v>5</v>
      </c>
      <c r="S3608" s="2">
        <v>3.5545146E-2</v>
      </c>
      <c r="T3608" s="2">
        <v>0.520954103</v>
      </c>
      <c r="U3608" s="2">
        <v>70.23</v>
      </c>
      <c r="V3608" s="2">
        <v>9.5299999999999994</v>
      </c>
      <c r="W3608" s="2">
        <v>10.84</v>
      </c>
      <c r="X3608" s="2">
        <v>11</v>
      </c>
      <c r="Y3608" s="2">
        <v>7.06</v>
      </c>
      <c r="Z3608" s="2">
        <v>7.6020000000000004E-2</v>
      </c>
      <c r="AA3608" s="2">
        <v>0.1051</v>
      </c>
      <c r="AB3608" s="2">
        <v>6.7516741859999998</v>
      </c>
    </row>
    <row r="3609" spans="1:28" x14ac:dyDescent="0.2">
      <c r="A3609" s="17">
        <v>6044</v>
      </c>
      <c r="B3609" s="5" t="s">
        <v>12121</v>
      </c>
      <c r="C3609" s="5" t="s">
        <v>12122</v>
      </c>
      <c r="D3609" s="5"/>
      <c r="E3609" s="5" t="s">
        <v>12123</v>
      </c>
      <c r="F3609" s="10">
        <v>1916</v>
      </c>
      <c r="G3609" s="10" t="s">
        <v>68</v>
      </c>
      <c r="H3609" s="10"/>
      <c r="I3609" s="10">
        <v>1100</v>
      </c>
      <c r="J3609" s="10" t="s">
        <v>17</v>
      </c>
      <c r="K3609" s="10"/>
      <c r="L3609" s="10" t="s">
        <v>18</v>
      </c>
      <c r="M3609" s="11">
        <v>1</v>
      </c>
      <c r="N3609" s="10">
        <v>1</v>
      </c>
      <c r="O3609" s="12" t="s">
        <v>12124</v>
      </c>
      <c r="P3609" s="11">
        <f ca="1">IFERROR(__xludf.DUMMYFUNCTION("COUNTA(SPLIT(Q3609,"" ""))"),173)</f>
        <v>173</v>
      </c>
      <c r="Q3609" s="11">
        <v>7</v>
      </c>
      <c r="R3609" s="11">
        <f ca="1">IFERROR(__xludf.DUMMYFUNCTION("COUNTA(SPLIT($Q3609,CHAR(10),FALSE))"),3)</f>
        <v>3</v>
      </c>
      <c r="S3609" s="2">
        <v>-2.0311832750000001</v>
      </c>
      <c r="T3609" s="2">
        <v>0.48056731600000002</v>
      </c>
      <c r="U3609" s="2">
        <v>59.77</v>
      </c>
      <c r="V3609" s="2">
        <v>11.2</v>
      </c>
      <c r="W3609" s="2">
        <v>12.51</v>
      </c>
      <c r="X3609" s="2">
        <v>11</v>
      </c>
      <c r="Y3609" s="2">
        <v>8.01</v>
      </c>
      <c r="Z3609" s="2">
        <v>0.19306000000000001</v>
      </c>
      <c r="AA3609" s="2">
        <v>0.18515000000000001</v>
      </c>
      <c r="AB3609" s="2">
        <v>14.52331115</v>
      </c>
    </row>
    <row r="3610" spans="1:28" x14ac:dyDescent="0.2">
      <c r="A3610" s="17">
        <v>6045</v>
      </c>
      <c r="B3610" s="5" t="s">
        <v>12125</v>
      </c>
      <c r="C3610" s="5" t="s">
        <v>12126</v>
      </c>
      <c r="D3610" s="5" t="s">
        <v>2855</v>
      </c>
      <c r="E3610" s="5" t="s">
        <v>12127</v>
      </c>
      <c r="F3610" s="10">
        <v>1990</v>
      </c>
      <c r="G3610" s="10" t="s">
        <v>16</v>
      </c>
      <c r="H3610" s="10"/>
      <c r="I3610" s="10">
        <v>700</v>
      </c>
      <c r="J3610" s="10" t="s">
        <v>51</v>
      </c>
      <c r="K3610" s="10"/>
      <c r="L3610" s="10" t="s">
        <v>18</v>
      </c>
      <c r="M3610" s="11">
        <v>1</v>
      </c>
      <c r="N3610" s="10">
        <v>1</v>
      </c>
      <c r="O3610" s="12" t="s">
        <v>12128</v>
      </c>
      <c r="P3610" s="11">
        <f ca="1">IFERROR(__xludf.DUMMYFUNCTION("COUNTA(SPLIT(Q3610,"" ""))"),191)</f>
        <v>191</v>
      </c>
      <c r="Q3610" s="11">
        <v>20</v>
      </c>
      <c r="R3610" s="11">
        <f ca="1">IFERROR(__xludf.DUMMYFUNCTION("COUNTA(SPLIT($Q3610,CHAR(10),FALSE))"),10)</f>
        <v>10</v>
      </c>
      <c r="S3610" s="2">
        <v>0.41020731700000002</v>
      </c>
      <c r="T3610" s="2">
        <v>0.51514508599999997</v>
      </c>
      <c r="U3610" s="2">
        <v>82.96</v>
      </c>
      <c r="V3610" s="2">
        <v>4.4400000000000004</v>
      </c>
      <c r="W3610" s="2">
        <v>3.6</v>
      </c>
      <c r="X3610" s="2">
        <v>8</v>
      </c>
      <c r="Y3610" s="2">
        <v>5.69</v>
      </c>
      <c r="Z3610" s="2">
        <v>5.9479999999999998E-2</v>
      </c>
      <c r="AA3610" s="2">
        <v>4.6600000000000003E-2</v>
      </c>
      <c r="AB3610" s="2">
        <v>20.188136579999998</v>
      </c>
    </row>
    <row r="3611" spans="1:28" x14ac:dyDescent="0.2">
      <c r="A3611" s="17">
        <v>6046</v>
      </c>
      <c r="B3611" s="5" t="s">
        <v>983</v>
      </c>
      <c r="C3611" s="5" t="s">
        <v>12129</v>
      </c>
      <c r="D3611" s="5" t="s">
        <v>11923</v>
      </c>
      <c r="E3611" s="5" t="s">
        <v>11924</v>
      </c>
      <c r="F3611" s="10">
        <v>2008</v>
      </c>
      <c r="G3611" s="10" t="s">
        <v>16</v>
      </c>
      <c r="H3611" s="10"/>
      <c r="I3611" s="10">
        <v>700</v>
      </c>
      <c r="J3611" s="10" t="s">
        <v>17</v>
      </c>
      <c r="K3611" s="10"/>
      <c r="L3611" s="10" t="s">
        <v>18</v>
      </c>
      <c r="M3611" s="11">
        <v>1</v>
      </c>
      <c r="N3611" s="10">
        <v>1</v>
      </c>
      <c r="O3611" s="12" t="s">
        <v>12130</v>
      </c>
      <c r="P3611" s="11">
        <f ca="1">IFERROR(__xludf.DUMMYFUNCTION("COUNTA(SPLIT(Q3611,"" ""))"),184)</f>
        <v>184</v>
      </c>
      <c r="Q3611" s="11">
        <v>7</v>
      </c>
      <c r="R3611" s="11">
        <f ca="1">IFERROR(__xludf.DUMMYFUNCTION("COUNTA(SPLIT($Q3611,CHAR(10),FALSE))"),5)</f>
        <v>5</v>
      </c>
      <c r="S3611" s="2">
        <v>-0.84682764600000004</v>
      </c>
      <c r="T3611" s="2">
        <v>0.48732657499999998</v>
      </c>
      <c r="U3611" s="2">
        <v>73.64</v>
      </c>
      <c r="V3611" s="2">
        <v>8.9499999999999993</v>
      </c>
      <c r="W3611" s="2">
        <v>9.94</v>
      </c>
      <c r="X3611" s="2">
        <v>10</v>
      </c>
      <c r="Y3611" s="2">
        <v>6.55</v>
      </c>
      <c r="Z3611" s="2">
        <v>8.8539999999999994E-2</v>
      </c>
      <c r="AA3611" s="2">
        <v>8.9829999999999993E-2</v>
      </c>
      <c r="AB3611" s="2">
        <v>16.798099329999999</v>
      </c>
    </row>
    <row r="3612" spans="1:28" x14ac:dyDescent="0.2">
      <c r="A3612" s="17">
        <v>6048</v>
      </c>
      <c r="B3612" s="5" t="s">
        <v>12131</v>
      </c>
      <c r="C3612" s="5" t="s">
        <v>12132</v>
      </c>
      <c r="D3612" s="5" t="s">
        <v>6275</v>
      </c>
      <c r="E3612" s="5" t="s">
        <v>6276</v>
      </c>
      <c r="F3612" s="10">
        <v>2020</v>
      </c>
      <c r="G3612" s="10" t="s">
        <v>16</v>
      </c>
      <c r="H3612" s="10"/>
      <c r="I3612" s="10">
        <v>1100</v>
      </c>
      <c r="J3612" s="10" t="s">
        <v>51</v>
      </c>
      <c r="K3612" s="10"/>
      <c r="L3612" s="10" t="s">
        <v>22</v>
      </c>
      <c r="M3612" s="11">
        <v>2</v>
      </c>
      <c r="N3612" s="10">
        <v>1.5</v>
      </c>
      <c r="O3612" s="12" t="s">
        <v>12133</v>
      </c>
      <c r="P3612" s="11">
        <f ca="1">IFERROR(__xludf.DUMMYFUNCTION("COUNTA(SPLIT(Q3612,"" ""))"),176)</f>
        <v>176</v>
      </c>
      <c r="Q3612" s="11">
        <v>7</v>
      </c>
      <c r="R3612" s="11">
        <f ca="1">IFERROR(__xludf.DUMMYFUNCTION("COUNTA(SPLIT($Q3612,CHAR(10),FALSE))"),2)</f>
        <v>2</v>
      </c>
      <c r="S3612" s="2">
        <v>-1.3817862400000001</v>
      </c>
      <c r="T3612" s="2">
        <v>0.45354157</v>
      </c>
      <c r="U3612" s="2">
        <v>73.11</v>
      </c>
      <c r="V3612" s="2">
        <v>9.4499999999999993</v>
      </c>
      <c r="W3612" s="2">
        <v>10.8</v>
      </c>
      <c r="X3612" s="2">
        <v>8</v>
      </c>
      <c r="Y3612" s="2">
        <v>7.1</v>
      </c>
      <c r="Z3612" s="2">
        <v>0.13677</v>
      </c>
      <c r="AA3612" s="2">
        <v>0.14821000000000001</v>
      </c>
      <c r="AB3612" s="2">
        <v>14.648722510000001</v>
      </c>
    </row>
    <row r="3613" spans="1:28" x14ac:dyDescent="0.2">
      <c r="A3613" s="17">
        <v>6049</v>
      </c>
      <c r="B3613" s="5" t="s">
        <v>12134</v>
      </c>
      <c r="C3613" s="5" t="s">
        <v>12135</v>
      </c>
      <c r="D3613" s="5"/>
      <c r="E3613" s="5" t="s">
        <v>12136</v>
      </c>
      <c r="F3613" s="10">
        <v>1904</v>
      </c>
      <c r="G3613" s="10" t="s">
        <v>68</v>
      </c>
      <c r="H3613" s="10"/>
      <c r="I3613" s="10">
        <v>1100</v>
      </c>
      <c r="J3613" s="10" t="s">
        <v>51</v>
      </c>
      <c r="K3613" s="10"/>
      <c r="L3613" s="10" t="s">
        <v>22</v>
      </c>
      <c r="M3613" s="11">
        <v>2</v>
      </c>
      <c r="N3613" s="10">
        <v>1.5</v>
      </c>
      <c r="O3613" s="12" t="s">
        <v>12137</v>
      </c>
      <c r="P3613" s="11">
        <f ca="1">IFERROR(__xludf.DUMMYFUNCTION("COUNTA(SPLIT(Q3613,"" ""))"),168)</f>
        <v>168</v>
      </c>
      <c r="Q3613" s="11">
        <v>8</v>
      </c>
      <c r="R3613" s="11">
        <f ca="1">IFERROR(__xludf.DUMMYFUNCTION("COUNTA(SPLIT($Q3613,CHAR(10),FALSE))"),1)</f>
        <v>1</v>
      </c>
      <c r="S3613" s="2">
        <v>-2.5908420090000002</v>
      </c>
      <c r="T3613" s="2">
        <v>0.52614683699999998</v>
      </c>
      <c r="U3613" s="2">
        <v>56.24</v>
      </c>
      <c r="V3613" s="2">
        <v>10.66</v>
      </c>
      <c r="W3613" s="2">
        <v>10.68</v>
      </c>
      <c r="X3613" s="2">
        <v>14</v>
      </c>
      <c r="Y3613" s="2">
        <v>10.38</v>
      </c>
      <c r="Z3613" s="2">
        <v>0.30331999999999998</v>
      </c>
      <c r="AA3613" s="2">
        <v>0.33034999999999998</v>
      </c>
      <c r="AB3613" s="2">
        <v>6.0831961120000004</v>
      </c>
    </row>
    <row r="3614" spans="1:28" x14ac:dyDescent="0.2">
      <c r="A3614" s="17">
        <v>6051</v>
      </c>
      <c r="B3614" s="5" t="s">
        <v>7753</v>
      </c>
      <c r="C3614" s="5" t="s">
        <v>12138</v>
      </c>
      <c r="D3614" s="5" t="s">
        <v>6524</v>
      </c>
      <c r="E3614" s="5" t="s">
        <v>6195</v>
      </c>
      <c r="F3614" s="10">
        <v>1912</v>
      </c>
      <c r="G3614" s="10" t="s">
        <v>16</v>
      </c>
      <c r="H3614" s="10"/>
      <c r="I3614" s="10">
        <v>700</v>
      </c>
      <c r="J3614" s="10" t="s">
        <v>17</v>
      </c>
      <c r="K3614" s="10"/>
      <c r="L3614" s="10" t="s">
        <v>18</v>
      </c>
      <c r="M3614" s="11">
        <v>1</v>
      </c>
      <c r="N3614" s="10">
        <v>1</v>
      </c>
      <c r="O3614" s="12" t="s">
        <v>12139</v>
      </c>
      <c r="P3614" s="11">
        <f ca="1">IFERROR(__xludf.DUMMYFUNCTION("COUNTA(SPLIT(Q3614,"" ""))"),188)</f>
        <v>188</v>
      </c>
      <c r="Q3614" s="11">
        <v>16</v>
      </c>
      <c r="R3614" s="11">
        <f ca="1">IFERROR(__xludf.DUMMYFUNCTION("COUNTA(SPLIT($Q3614,CHAR(10),FALSE))"),3)</f>
        <v>3</v>
      </c>
      <c r="S3614" s="2">
        <v>-1.9719086400000001</v>
      </c>
      <c r="T3614" s="2">
        <v>0.50257186799999998</v>
      </c>
      <c r="U3614" s="2">
        <v>83.18</v>
      </c>
      <c r="V3614" s="2">
        <v>4.6399999999999997</v>
      </c>
      <c r="W3614" s="2">
        <v>4.0199999999999996</v>
      </c>
      <c r="X3614" s="2">
        <v>7</v>
      </c>
      <c r="Y3614" s="2">
        <v>6.21</v>
      </c>
      <c r="Z3614" s="2">
        <v>0.115</v>
      </c>
      <c r="AA3614" s="2">
        <v>0.10606</v>
      </c>
      <c r="AB3614" s="2">
        <v>24.21357283</v>
      </c>
    </row>
    <row r="3615" spans="1:28" x14ac:dyDescent="0.2">
      <c r="A3615" s="17">
        <v>6052</v>
      </c>
      <c r="B3615" s="5" t="s">
        <v>12140</v>
      </c>
      <c r="C3615" s="5" t="s">
        <v>12141</v>
      </c>
      <c r="D3615" s="5"/>
      <c r="E3615" s="5" t="s">
        <v>12142</v>
      </c>
      <c r="F3615" s="10">
        <v>1862</v>
      </c>
      <c r="G3615" s="10" t="s">
        <v>16</v>
      </c>
      <c r="H3615" s="10"/>
      <c r="I3615" s="10">
        <v>1300</v>
      </c>
      <c r="J3615" s="10" t="s">
        <v>17</v>
      </c>
      <c r="K3615" s="10"/>
      <c r="L3615" s="10" t="s">
        <v>18</v>
      </c>
      <c r="M3615" s="11">
        <v>1</v>
      </c>
      <c r="N3615" s="10">
        <v>1</v>
      </c>
      <c r="O3615" s="12" t="s">
        <v>12143</v>
      </c>
      <c r="P3615" s="11">
        <f ca="1">IFERROR(__xludf.DUMMYFUNCTION("COUNTA(SPLIT(Q3615,"" ""))"),189)</f>
        <v>189</v>
      </c>
      <c r="Q3615" s="11">
        <v>5</v>
      </c>
      <c r="R3615" s="11">
        <f ca="1">IFERROR(__xludf.DUMMYFUNCTION("COUNTA(SPLIT($Q3615,CHAR(10),FALSE))"),3)</f>
        <v>3</v>
      </c>
      <c r="S3615" s="2">
        <v>-1.691501234</v>
      </c>
      <c r="T3615" s="2">
        <v>0.45066289799999998</v>
      </c>
      <c r="U3615" s="2">
        <v>62.85</v>
      </c>
      <c r="V3615" s="2">
        <v>12.48</v>
      </c>
      <c r="W3615" s="2">
        <v>15.32</v>
      </c>
      <c r="X3615" s="2">
        <v>10</v>
      </c>
      <c r="Y3615" s="2">
        <v>8.42</v>
      </c>
      <c r="Z3615" s="2">
        <v>0.25009999999999999</v>
      </c>
      <c r="AA3615" s="2">
        <v>0.24543999999999999</v>
      </c>
      <c r="AB3615" s="2">
        <v>12.621081370000001</v>
      </c>
    </row>
    <row r="3616" spans="1:28" x14ac:dyDescent="0.2">
      <c r="A3616" s="17">
        <v>6053</v>
      </c>
      <c r="B3616" s="5" t="s">
        <v>12144</v>
      </c>
      <c r="C3616" s="5" t="s">
        <v>12145</v>
      </c>
      <c r="D3616" s="5" t="s">
        <v>6275</v>
      </c>
      <c r="E3616" s="5" t="s">
        <v>6276</v>
      </c>
      <c r="F3616" s="10">
        <v>1924</v>
      </c>
      <c r="G3616" s="10" t="s">
        <v>16</v>
      </c>
      <c r="H3616" s="10"/>
      <c r="I3616" s="10">
        <v>700</v>
      </c>
      <c r="J3616" s="10" t="s">
        <v>17</v>
      </c>
      <c r="K3616" s="10"/>
      <c r="L3616" s="10" t="s">
        <v>18</v>
      </c>
      <c r="M3616" s="11">
        <v>1</v>
      </c>
      <c r="N3616" s="10">
        <v>1</v>
      </c>
      <c r="O3616" s="12" t="s">
        <v>12146</v>
      </c>
      <c r="P3616" s="11">
        <f ca="1">IFERROR(__xludf.DUMMYFUNCTION("COUNTA(SPLIT(Q3616,"" ""))"),152)</f>
        <v>152</v>
      </c>
      <c r="Q3616" s="11">
        <v>13</v>
      </c>
      <c r="R3616" s="11">
        <f ca="1">IFERROR(__xludf.DUMMYFUNCTION("COUNTA(SPLIT($Q3616,CHAR(10),FALSE))"),5)</f>
        <v>5</v>
      </c>
      <c r="S3616" s="2">
        <v>-1.0294486780000001</v>
      </c>
      <c r="T3616" s="2">
        <v>0.47679328399999998</v>
      </c>
      <c r="U3616" s="2">
        <v>80.3</v>
      </c>
      <c r="V3616" s="2">
        <v>5.29</v>
      </c>
      <c r="W3616" s="2">
        <v>4.91</v>
      </c>
      <c r="X3616" s="2">
        <v>9</v>
      </c>
      <c r="Y3616" s="2">
        <v>7.52</v>
      </c>
      <c r="Z3616" s="2">
        <v>0.14452000000000001</v>
      </c>
      <c r="AA3616" s="2">
        <v>0.13625999999999999</v>
      </c>
      <c r="AB3616" s="2">
        <v>18.172790790000001</v>
      </c>
    </row>
    <row r="3617" spans="1:28" x14ac:dyDescent="0.2">
      <c r="A3617" s="17">
        <v>6055</v>
      </c>
      <c r="B3617" s="5" t="s">
        <v>4725</v>
      </c>
      <c r="C3617" s="5" t="s">
        <v>12147</v>
      </c>
      <c r="D3617" s="5" t="s">
        <v>2855</v>
      </c>
      <c r="E3617" s="5" t="s">
        <v>12148</v>
      </c>
      <c r="F3617" s="10">
        <v>2020</v>
      </c>
      <c r="G3617" s="10" t="s">
        <v>68</v>
      </c>
      <c r="H3617" s="10"/>
      <c r="I3617" s="10">
        <v>700</v>
      </c>
      <c r="J3617" s="10" t="s">
        <v>17</v>
      </c>
      <c r="K3617" s="10"/>
      <c r="L3617" s="10" t="s">
        <v>18</v>
      </c>
      <c r="M3617" s="11">
        <v>1</v>
      </c>
      <c r="N3617" s="10">
        <v>1</v>
      </c>
      <c r="O3617" s="12" t="s">
        <v>12149</v>
      </c>
      <c r="P3617" s="11">
        <f ca="1">IFERROR(__xludf.DUMMYFUNCTION("COUNTA(SPLIT(Q3617,"" ""))"),162)</f>
        <v>162</v>
      </c>
      <c r="Q3617" s="11">
        <v>14</v>
      </c>
      <c r="R3617" s="11">
        <f ca="1">IFERROR(__xludf.DUMMYFUNCTION("COUNTA(SPLIT($Q3617,CHAR(10),FALSE))"),4)</f>
        <v>4</v>
      </c>
      <c r="S3617" s="2">
        <v>0.840999936</v>
      </c>
      <c r="T3617" s="2">
        <v>0.49241111599999998</v>
      </c>
      <c r="U3617" s="2">
        <v>75.92</v>
      </c>
      <c r="V3617" s="2">
        <v>5.6</v>
      </c>
      <c r="W3617" s="2">
        <v>6.96</v>
      </c>
      <c r="X3617" s="2">
        <v>10</v>
      </c>
      <c r="Y3617" s="2">
        <v>7.28</v>
      </c>
      <c r="Z3617" s="2">
        <v>0.23976</v>
      </c>
      <c r="AA3617" s="2">
        <v>0.23860999999999999</v>
      </c>
      <c r="AB3617" s="2">
        <v>25.11138716</v>
      </c>
    </row>
    <row r="3618" spans="1:28" x14ac:dyDescent="0.2">
      <c r="A3618" s="17">
        <v>6056</v>
      </c>
      <c r="B3618" s="5" t="s">
        <v>4725</v>
      </c>
      <c r="C3618" s="5" t="s">
        <v>12150</v>
      </c>
      <c r="D3618" s="5" t="s">
        <v>2855</v>
      </c>
      <c r="E3618" s="5" t="s">
        <v>12151</v>
      </c>
      <c r="F3618" s="10">
        <v>2012</v>
      </c>
      <c r="G3618" s="10" t="s">
        <v>68</v>
      </c>
      <c r="H3618" s="10"/>
      <c r="I3618" s="10">
        <v>1300</v>
      </c>
      <c r="J3618" s="10" t="s">
        <v>51</v>
      </c>
      <c r="K3618" s="10"/>
      <c r="L3618" s="10" t="s">
        <v>18</v>
      </c>
      <c r="M3618" s="11">
        <v>1</v>
      </c>
      <c r="N3618" s="10">
        <v>1</v>
      </c>
      <c r="O3618" s="12" t="s">
        <v>12152</v>
      </c>
      <c r="P3618" s="11">
        <f ca="1">IFERROR(__xludf.DUMMYFUNCTION("COUNTA(SPLIT(Q3618,"" ""))"),181)</f>
        <v>181</v>
      </c>
      <c r="Q3618" s="11">
        <v>8</v>
      </c>
      <c r="R3618" s="11">
        <f ca="1">IFERROR(__xludf.DUMMYFUNCTION("COUNTA(SPLIT($Q3618,CHAR(10),FALSE))"),2)</f>
        <v>2</v>
      </c>
      <c r="S3618" s="2">
        <v>-1.4729828089999999</v>
      </c>
      <c r="T3618" s="2">
        <v>0.48183134900000002</v>
      </c>
      <c r="U3618" s="2">
        <v>46.92</v>
      </c>
      <c r="V3618" s="2">
        <v>12.34</v>
      </c>
      <c r="W3618" s="2">
        <v>12.59</v>
      </c>
      <c r="X3618" s="2">
        <v>13</v>
      </c>
      <c r="Y3618" s="2">
        <v>9.99</v>
      </c>
      <c r="Z3618" s="2">
        <v>0.26204</v>
      </c>
      <c r="AA3618" s="2">
        <v>0.24364</v>
      </c>
      <c r="AB3618" s="2">
        <v>12.85460104</v>
      </c>
    </row>
    <row r="3619" spans="1:28" x14ac:dyDescent="0.2">
      <c r="A3619" s="17">
        <v>6057</v>
      </c>
      <c r="B3619" s="5" t="s">
        <v>6126</v>
      </c>
      <c r="C3619" s="5" t="s">
        <v>12153</v>
      </c>
      <c r="D3619" s="5" t="s">
        <v>2855</v>
      </c>
      <c r="E3619" s="5" t="s">
        <v>12154</v>
      </c>
      <c r="F3619" s="10">
        <v>2020</v>
      </c>
      <c r="G3619" s="10" t="s">
        <v>68</v>
      </c>
      <c r="H3619" s="10"/>
      <c r="I3619" s="10">
        <v>1100</v>
      </c>
      <c r="J3619" s="10" t="s">
        <v>17</v>
      </c>
      <c r="K3619" s="10"/>
      <c r="L3619" s="10" t="s">
        <v>18</v>
      </c>
      <c r="M3619" s="11">
        <v>1</v>
      </c>
      <c r="N3619" s="10">
        <v>1</v>
      </c>
      <c r="O3619" s="12" t="s">
        <v>12155</v>
      </c>
      <c r="P3619" s="11">
        <f ca="1">IFERROR(__xludf.DUMMYFUNCTION("COUNTA(SPLIT(Q3619,"" ""))"),186)</f>
        <v>186</v>
      </c>
      <c r="Q3619" s="11">
        <v>12</v>
      </c>
      <c r="R3619" s="11">
        <f ca="1">IFERROR(__xludf.DUMMYFUNCTION("COUNTA(SPLIT($Q3619,CHAR(10),FALSE))"),6)</f>
        <v>6</v>
      </c>
      <c r="S3619" s="2">
        <v>-0.70720854700000002</v>
      </c>
      <c r="T3619" s="2">
        <v>0.46908758699999997</v>
      </c>
      <c r="U3619" s="2">
        <v>57.42</v>
      </c>
      <c r="V3619" s="2">
        <v>9.27</v>
      </c>
      <c r="W3619" s="2">
        <v>9.73</v>
      </c>
      <c r="X3619" s="2">
        <v>11</v>
      </c>
      <c r="Y3619" s="2">
        <v>8.91</v>
      </c>
      <c r="Z3619" s="2">
        <v>0.23741000000000001</v>
      </c>
      <c r="AA3619" s="2">
        <v>0.20408999999999999</v>
      </c>
      <c r="AB3619" s="2">
        <v>13.08252377</v>
      </c>
    </row>
    <row r="3620" spans="1:28" x14ac:dyDescent="0.2">
      <c r="A3620" s="17">
        <v>6058</v>
      </c>
      <c r="B3620" s="5" t="s">
        <v>8738</v>
      </c>
      <c r="C3620" s="5" t="s">
        <v>12156</v>
      </c>
      <c r="D3620" s="5"/>
      <c r="E3620" s="5" t="s">
        <v>12157</v>
      </c>
      <c r="F3620" s="10">
        <v>1890</v>
      </c>
      <c r="G3620" s="10" t="s">
        <v>68</v>
      </c>
      <c r="H3620" s="10"/>
      <c r="I3620" s="10">
        <v>1300</v>
      </c>
      <c r="J3620" s="10" t="s">
        <v>17</v>
      </c>
      <c r="K3620" s="10"/>
      <c r="L3620" s="10" t="s">
        <v>18</v>
      </c>
      <c r="M3620" s="11">
        <v>1</v>
      </c>
      <c r="N3620" s="10">
        <v>1</v>
      </c>
      <c r="O3620" s="12" t="s">
        <v>12158</v>
      </c>
      <c r="P3620" s="11">
        <f ca="1">IFERROR(__xludf.DUMMYFUNCTION("COUNTA(SPLIT(Q3620,"" ""))"),169)</f>
        <v>169</v>
      </c>
      <c r="Q3620" s="11">
        <v>6</v>
      </c>
      <c r="R3620" s="11">
        <f ca="1">IFERROR(__xludf.DUMMYFUNCTION("COUNTA(SPLIT($Q3620,CHAR(10),FALSE))"),1)</f>
        <v>1</v>
      </c>
      <c r="S3620" s="2">
        <v>-3.1433874020000001</v>
      </c>
      <c r="T3620" s="2">
        <v>0.60542260800000003</v>
      </c>
      <c r="U3620" s="2">
        <v>53.73</v>
      </c>
      <c r="V3620" s="2">
        <v>12.85</v>
      </c>
      <c r="W3620" s="2">
        <v>14.26</v>
      </c>
      <c r="X3620" s="2">
        <v>13</v>
      </c>
      <c r="Y3620" s="2">
        <v>8</v>
      </c>
      <c r="Z3620" s="2">
        <v>0.26127</v>
      </c>
      <c r="AA3620" s="2">
        <v>0.27045999999999998</v>
      </c>
      <c r="AB3620" s="2">
        <v>16.09278729</v>
      </c>
    </row>
    <row r="3621" spans="1:28" x14ac:dyDescent="0.2">
      <c r="A3621" s="17">
        <v>6059</v>
      </c>
      <c r="B3621" s="5" t="s">
        <v>12159</v>
      </c>
      <c r="C3621" s="5" t="s">
        <v>10351</v>
      </c>
      <c r="D3621" s="5"/>
      <c r="E3621" s="5" t="s">
        <v>12160</v>
      </c>
      <c r="F3621" s="10">
        <v>1900</v>
      </c>
      <c r="G3621" s="10" t="s">
        <v>68</v>
      </c>
      <c r="H3621" s="10"/>
      <c r="I3621" s="10">
        <v>1300</v>
      </c>
      <c r="J3621" s="10" t="s">
        <v>17</v>
      </c>
      <c r="K3621" s="10"/>
      <c r="L3621" s="10" t="s">
        <v>18</v>
      </c>
      <c r="M3621" s="11">
        <v>1</v>
      </c>
      <c r="N3621" s="10">
        <v>1</v>
      </c>
      <c r="O3621" s="12" t="s">
        <v>12161</v>
      </c>
      <c r="P3621" s="11">
        <f ca="1">IFERROR(__xludf.DUMMYFUNCTION("COUNTA(SPLIT(Q3621,"" ""))"),166)</f>
        <v>166</v>
      </c>
      <c r="Q3621" s="11">
        <v>6</v>
      </c>
      <c r="R3621" s="11">
        <f ca="1">IFERROR(__xludf.DUMMYFUNCTION("COUNTA(SPLIT($Q3621,CHAR(10),FALSE))"),1)</f>
        <v>1</v>
      </c>
      <c r="S3621" s="2">
        <v>-3.1206427090000002</v>
      </c>
      <c r="T3621" s="2">
        <v>0.59229204899999999</v>
      </c>
      <c r="U3621" s="2">
        <v>48.29</v>
      </c>
      <c r="V3621" s="2">
        <v>13.4</v>
      </c>
      <c r="W3621" s="2">
        <v>14.57</v>
      </c>
      <c r="X3621" s="2">
        <v>14</v>
      </c>
      <c r="Y3621" s="2">
        <v>9.1</v>
      </c>
      <c r="Z3621" s="2">
        <v>0.33624999999999999</v>
      </c>
      <c r="AA3621" s="2">
        <v>0.35904000000000003</v>
      </c>
      <c r="AB3621" s="2">
        <v>8.6582027240000006</v>
      </c>
    </row>
    <row r="3622" spans="1:28" x14ac:dyDescent="0.2">
      <c r="A3622" s="17">
        <v>6062</v>
      </c>
      <c r="B3622" s="5" t="s">
        <v>685</v>
      </c>
      <c r="C3622" s="5" t="s">
        <v>12162</v>
      </c>
      <c r="D3622" s="5"/>
      <c r="E3622" s="5" t="s">
        <v>12163</v>
      </c>
      <c r="F3622" s="10">
        <v>1905</v>
      </c>
      <c r="G3622" s="10" t="s">
        <v>16</v>
      </c>
      <c r="H3622" s="10"/>
      <c r="I3622" s="10">
        <v>1300</v>
      </c>
      <c r="J3622" s="10" t="s">
        <v>17</v>
      </c>
      <c r="K3622" s="10"/>
      <c r="L3622" s="10" t="s">
        <v>18</v>
      </c>
      <c r="M3622" s="11">
        <v>1</v>
      </c>
      <c r="N3622" s="10">
        <v>1</v>
      </c>
      <c r="O3622" s="12" t="s">
        <v>12164</v>
      </c>
      <c r="P3622" s="11">
        <f ca="1">IFERROR(__xludf.DUMMYFUNCTION("COUNTA(SPLIT(Q3622,"" ""))"),194)</f>
        <v>194</v>
      </c>
      <c r="Q3622" s="11">
        <v>5</v>
      </c>
      <c r="R3622" s="11">
        <f ca="1">IFERROR(__xludf.DUMMYFUNCTION("COUNTA(SPLIT($Q3622,CHAR(10),FALSE))"),2)</f>
        <v>2</v>
      </c>
      <c r="S3622" s="2">
        <v>-2.74948894</v>
      </c>
      <c r="T3622" s="2">
        <v>0.51646498799999996</v>
      </c>
      <c r="U3622" s="2">
        <v>65.5</v>
      </c>
      <c r="V3622" s="2">
        <v>13.91</v>
      </c>
      <c r="W3622" s="2">
        <v>16.29</v>
      </c>
      <c r="X3622" s="2">
        <v>9</v>
      </c>
      <c r="Y3622" s="2">
        <v>7.92</v>
      </c>
      <c r="Z3622" s="2">
        <v>1.6209999999999999E-2</v>
      </c>
      <c r="AA3622" s="2">
        <v>8.5100000000000002E-3</v>
      </c>
      <c r="AB3622" s="2">
        <v>24.942490450000001</v>
      </c>
    </row>
    <row r="3623" spans="1:28" x14ac:dyDescent="0.2">
      <c r="A3623" s="17">
        <v>6063</v>
      </c>
      <c r="B3623" s="5" t="s">
        <v>12165</v>
      </c>
      <c r="C3623" s="5" t="s">
        <v>12166</v>
      </c>
      <c r="D3623" s="5" t="s">
        <v>12167</v>
      </c>
      <c r="E3623" s="5" t="s">
        <v>12168</v>
      </c>
      <c r="F3623" s="10">
        <v>1863</v>
      </c>
      <c r="G3623" s="10" t="s">
        <v>16</v>
      </c>
      <c r="H3623" s="10"/>
      <c r="I3623" s="10">
        <v>700</v>
      </c>
      <c r="J3623" s="10" t="s">
        <v>51</v>
      </c>
      <c r="K3623" s="10"/>
      <c r="L3623" s="10" t="s">
        <v>22</v>
      </c>
      <c r="M3623" s="11">
        <v>2</v>
      </c>
      <c r="N3623" s="10">
        <v>1.5</v>
      </c>
      <c r="O3623" s="12" t="s">
        <v>12169</v>
      </c>
      <c r="P3623" s="11">
        <f ca="1">IFERROR(__xludf.DUMMYFUNCTION("COUNTA(SPLIT(Q3623,"" ""))"),191)</f>
        <v>191</v>
      </c>
      <c r="Q3623" s="11">
        <v>8</v>
      </c>
      <c r="R3623" s="11">
        <f ca="1">IFERROR(__xludf.DUMMYFUNCTION("COUNTA(SPLIT($Q3623,CHAR(10),FALSE))"),4)</f>
        <v>4</v>
      </c>
      <c r="S3623" s="2">
        <v>0.35230604399999998</v>
      </c>
      <c r="T3623" s="2">
        <v>0.50697511100000003</v>
      </c>
      <c r="U3623" s="2">
        <v>78.989999999999995</v>
      </c>
      <c r="V3623" s="2">
        <v>7.6</v>
      </c>
      <c r="W3623" s="2">
        <v>8.3699999999999992</v>
      </c>
      <c r="X3623" s="2">
        <v>8</v>
      </c>
      <c r="Y3623" s="2">
        <v>5.76</v>
      </c>
      <c r="Z3623" s="2">
        <v>9.1999999999999998E-3</v>
      </c>
      <c r="AA3623" s="2">
        <v>5.6499999999999996E-3</v>
      </c>
      <c r="AB3623" s="2">
        <v>22.060171919999998</v>
      </c>
    </row>
    <row r="3624" spans="1:28" x14ac:dyDescent="0.2">
      <c r="A3624" s="17">
        <v>6064</v>
      </c>
      <c r="B3624" s="5" t="s">
        <v>12165</v>
      </c>
      <c r="C3624" s="5" t="s">
        <v>12170</v>
      </c>
      <c r="D3624" s="5" t="s">
        <v>12167</v>
      </c>
      <c r="E3624" s="5" t="s">
        <v>12168</v>
      </c>
      <c r="F3624" s="10">
        <v>1863</v>
      </c>
      <c r="G3624" s="10" t="s">
        <v>16</v>
      </c>
      <c r="H3624" s="10"/>
      <c r="I3624" s="10">
        <v>700</v>
      </c>
      <c r="J3624" s="10" t="s">
        <v>17</v>
      </c>
      <c r="K3624" s="10"/>
      <c r="L3624" s="10" t="s">
        <v>22</v>
      </c>
      <c r="M3624" s="11">
        <v>2</v>
      </c>
      <c r="N3624" s="10">
        <v>1.5</v>
      </c>
      <c r="O3624" s="12" t="s">
        <v>12171</v>
      </c>
      <c r="P3624" s="11">
        <f ca="1">IFERROR(__xludf.DUMMYFUNCTION("COUNTA(SPLIT(Q3624,"" ""))"),178)</f>
        <v>178</v>
      </c>
      <c r="Q3624" s="11">
        <v>5</v>
      </c>
      <c r="R3624" s="11">
        <f ca="1">IFERROR(__xludf.DUMMYFUNCTION("COUNTA(SPLIT($Q3624,CHAR(10),FALSE))"),1)</f>
        <v>1</v>
      </c>
      <c r="S3624" s="2">
        <v>-7.2256895000000002E-2</v>
      </c>
      <c r="T3624" s="2">
        <v>0.44950121399999998</v>
      </c>
      <c r="U3624" s="2">
        <v>70.19</v>
      </c>
      <c r="V3624" s="2">
        <v>12.41</v>
      </c>
      <c r="W3624" s="2">
        <v>15.63</v>
      </c>
      <c r="X3624" s="2">
        <v>10</v>
      </c>
      <c r="Y3624" s="2">
        <v>6.39</v>
      </c>
      <c r="Z3624" s="2">
        <v>0.11175</v>
      </c>
      <c r="AA3624" s="2">
        <v>0.12375</v>
      </c>
      <c r="AB3624" s="2">
        <v>14.444117650000001</v>
      </c>
    </row>
    <row r="3625" spans="1:28" x14ac:dyDescent="0.2">
      <c r="A3625" s="17">
        <v>6066</v>
      </c>
      <c r="B3625" s="5" t="s">
        <v>12165</v>
      </c>
      <c r="C3625" s="5" t="s">
        <v>12172</v>
      </c>
      <c r="D3625" s="5" t="s">
        <v>12167</v>
      </c>
      <c r="E3625" s="5" t="s">
        <v>12168</v>
      </c>
      <c r="F3625" s="10">
        <v>1863</v>
      </c>
      <c r="G3625" s="10" t="s">
        <v>16</v>
      </c>
      <c r="H3625" s="10"/>
      <c r="I3625" s="10">
        <v>900</v>
      </c>
      <c r="J3625" s="10" t="s">
        <v>51</v>
      </c>
      <c r="K3625" s="10"/>
      <c r="L3625" s="10" t="s">
        <v>18</v>
      </c>
      <c r="M3625" s="11">
        <v>1</v>
      </c>
      <c r="N3625" s="10">
        <v>1</v>
      </c>
      <c r="O3625" s="12" t="s">
        <v>12173</v>
      </c>
      <c r="P3625" s="11">
        <f ca="1">IFERROR(__xludf.DUMMYFUNCTION("COUNTA(SPLIT(Q3625,"" ""))"),174)</f>
        <v>174</v>
      </c>
      <c r="Q3625" s="11">
        <v>7</v>
      </c>
      <c r="R3625" s="11">
        <f ca="1">IFERROR(__xludf.DUMMYFUNCTION("COUNTA(SPLIT($Q3625,CHAR(10),FALSE))"),2)</f>
        <v>2</v>
      </c>
      <c r="S3625" s="2">
        <v>-2.1195709E-2</v>
      </c>
      <c r="T3625" s="2">
        <v>0.50281819800000005</v>
      </c>
      <c r="U3625" s="2">
        <v>71.72</v>
      </c>
      <c r="V3625" s="2">
        <v>9.5</v>
      </c>
      <c r="W3625" s="2">
        <v>10.77</v>
      </c>
      <c r="X3625" s="2">
        <v>9</v>
      </c>
      <c r="Y3625" s="2">
        <v>6.77</v>
      </c>
      <c r="Z3625" s="2">
        <v>6.1769999999999999E-2</v>
      </c>
      <c r="AA3625" s="2">
        <v>6.9980000000000001E-2</v>
      </c>
      <c r="AB3625" s="2">
        <v>16.263575939999999</v>
      </c>
    </row>
    <row r="3626" spans="1:28" x14ac:dyDescent="0.2">
      <c r="A3626" s="17">
        <v>6067</v>
      </c>
      <c r="B3626" s="5" t="s">
        <v>12165</v>
      </c>
      <c r="C3626" s="5" t="s">
        <v>12174</v>
      </c>
      <c r="D3626" s="5" t="s">
        <v>12167</v>
      </c>
      <c r="E3626" s="5" t="s">
        <v>12168</v>
      </c>
      <c r="F3626" s="10">
        <v>1863</v>
      </c>
      <c r="G3626" s="10" t="s">
        <v>16</v>
      </c>
      <c r="H3626" s="10"/>
      <c r="I3626" s="10">
        <v>900</v>
      </c>
      <c r="J3626" s="10" t="s">
        <v>51</v>
      </c>
      <c r="K3626" s="10"/>
      <c r="L3626" s="10" t="s">
        <v>18</v>
      </c>
      <c r="M3626" s="11">
        <v>1</v>
      </c>
      <c r="N3626" s="10">
        <v>1</v>
      </c>
      <c r="O3626" s="12" t="s">
        <v>12175</v>
      </c>
      <c r="P3626" s="11">
        <f ca="1">IFERROR(__xludf.DUMMYFUNCTION("COUNTA(SPLIT(Q3626,"" ""))"),194)</f>
        <v>194</v>
      </c>
      <c r="Q3626" s="11">
        <v>8</v>
      </c>
      <c r="R3626" s="11">
        <f ca="1">IFERROR(__xludf.DUMMYFUNCTION("COUNTA(SPLIT($Q3626,CHAR(10),FALSE))"),2)</f>
        <v>2</v>
      </c>
      <c r="S3626" s="2">
        <v>0.224556859</v>
      </c>
      <c r="T3626" s="2">
        <v>0.51355728300000003</v>
      </c>
      <c r="U3626" s="2">
        <v>76.16</v>
      </c>
      <c r="V3626" s="2">
        <v>8.82</v>
      </c>
      <c r="W3626" s="2">
        <v>9.27</v>
      </c>
      <c r="X3626" s="2">
        <v>9</v>
      </c>
      <c r="Y3626" s="2">
        <v>1.95</v>
      </c>
      <c r="Z3626" s="2">
        <v>-3.5439999999999999E-2</v>
      </c>
      <c r="AA3626" s="2">
        <v>-4.1540000000000001E-2</v>
      </c>
      <c r="AB3626" s="2">
        <v>24.18008292</v>
      </c>
    </row>
    <row r="3627" spans="1:28" x14ac:dyDescent="0.2">
      <c r="A3627" s="17">
        <v>6068</v>
      </c>
      <c r="B3627" s="5" t="s">
        <v>12165</v>
      </c>
      <c r="C3627" s="5" t="s">
        <v>12176</v>
      </c>
      <c r="D3627" s="5" t="s">
        <v>12167</v>
      </c>
      <c r="E3627" s="5" t="s">
        <v>12168</v>
      </c>
      <c r="F3627" s="10">
        <v>1863</v>
      </c>
      <c r="G3627" s="10" t="s">
        <v>16</v>
      </c>
      <c r="H3627" s="10"/>
      <c r="I3627" s="10">
        <v>900</v>
      </c>
      <c r="J3627" s="10" t="s">
        <v>17</v>
      </c>
      <c r="K3627" s="10"/>
      <c r="L3627" s="10" t="s">
        <v>18</v>
      </c>
      <c r="M3627" s="11">
        <v>1</v>
      </c>
      <c r="N3627" s="10">
        <v>1</v>
      </c>
      <c r="O3627" s="12" t="s">
        <v>12177</v>
      </c>
      <c r="P3627" s="11">
        <f ca="1">IFERROR(__xludf.DUMMYFUNCTION("COUNTA(SPLIT(Q3627,"" ""))"),171)</f>
        <v>171</v>
      </c>
      <c r="Q3627" s="11">
        <v>8</v>
      </c>
      <c r="R3627" s="11">
        <f ca="1">IFERROR(__xludf.DUMMYFUNCTION("COUNTA(SPLIT($Q3627,CHAR(10),FALSE))"),2)</f>
        <v>2</v>
      </c>
      <c r="S3627" s="2">
        <v>-1.2024159109999999</v>
      </c>
      <c r="T3627" s="2">
        <v>0.45157051599999998</v>
      </c>
      <c r="U3627" s="2">
        <v>71.430000000000007</v>
      </c>
      <c r="V3627" s="2">
        <v>8.67</v>
      </c>
      <c r="W3627" s="2">
        <v>9.3699999999999992</v>
      </c>
      <c r="X3627" s="2">
        <v>9</v>
      </c>
      <c r="Y3627" s="2">
        <v>6.72</v>
      </c>
      <c r="Z3627" s="2">
        <v>7.0930000000000007E-2</v>
      </c>
      <c r="AA3627" s="2">
        <v>8.5019999999999998E-2</v>
      </c>
      <c r="AB3627" s="2">
        <v>10.324315800000001</v>
      </c>
    </row>
    <row r="3628" spans="1:28" x14ac:dyDescent="0.2">
      <c r="A3628" s="17">
        <v>6070</v>
      </c>
      <c r="B3628" s="5" t="s">
        <v>12178</v>
      </c>
      <c r="C3628" s="5" t="s">
        <v>12179</v>
      </c>
      <c r="D3628" s="5" t="s">
        <v>12180</v>
      </c>
      <c r="E3628" s="5" t="s">
        <v>12181</v>
      </c>
      <c r="F3628" s="10">
        <v>1908</v>
      </c>
      <c r="G3628" s="10" t="s">
        <v>68</v>
      </c>
      <c r="H3628" s="10"/>
      <c r="I3628" s="10">
        <v>900</v>
      </c>
      <c r="J3628" s="10" t="s">
        <v>17</v>
      </c>
      <c r="K3628" s="10"/>
      <c r="L3628" s="10" t="s">
        <v>18</v>
      </c>
      <c r="M3628" s="11">
        <v>1</v>
      </c>
      <c r="N3628" s="10">
        <v>1</v>
      </c>
      <c r="O3628" s="12" t="s">
        <v>12182</v>
      </c>
      <c r="P3628" s="11">
        <f ca="1">IFERROR(__xludf.DUMMYFUNCTION("COUNTA(SPLIT(Q3628,"" ""))"),152)</f>
        <v>152</v>
      </c>
      <c r="Q3628" s="11">
        <v>9</v>
      </c>
      <c r="R3628" s="11">
        <f ca="1">IFERROR(__xludf.DUMMYFUNCTION("COUNTA(SPLIT($Q3628,CHAR(10),FALSE))"),2)</f>
        <v>2</v>
      </c>
      <c r="S3628" s="2">
        <v>-0.75714796299999998</v>
      </c>
      <c r="T3628" s="2">
        <v>0.465763767</v>
      </c>
      <c r="U3628" s="2">
        <v>67.09</v>
      </c>
      <c r="V3628" s="2">
        <v>8.18</v>
      </c>
      <c r="W3628" s="2">
        <v>7.63</v>
      </c>
      <c r="X3628" s="2">
        <v>9</v>
      </c>
      <c r="Y3628" s="2">
        <v>7.65</v>
      </c>
      <c r="Z3628" s="2">
        <v>0.10755000000000001</v>
      </c>
      <c r="AA3628" s="2">
        <v>0.13564999999999999</v>
      </c>
      <c r="AB3628" s="2">
        <v>15.48188852</v>
      </c>
    </row>
    <row r="3629" spans="1:28" x14ac:dyDescent="0.2">
      <c r="A3629" s="17">
        <v>6071</v>
      </c>
      <c r="B3629" s="5" t="s">
        <v>12178</v>
      </c>
      <c r="C3629" s="5" t="s">
        <v>12183</v>
      </c>
      <c r="D3629" s="5" t="s">
        <v>12180</v>
      </c>
      <c r="E3629" s="5" t="s">
        <v>12181</v>
      </c>
      <c r="F3629" s="10">
        <v>1908</v>
      </c>
      <c r="G3629" s="10" t="s">
        <v>68</v>
      </c>
      <c r="H3629" s="10"/>
      <c r="I3629" s="10">
        <v>900</v>
      </c>
      <c r="J3629" s="10" t="s">
        <v>17</v>
      </c>
      <c r="K3629" s="10"/>
      <c r="L3629" s="10" t="s">
        <v>18</v>
      </c>
      <c r="M3629" s="11">
        <v>1</v>
      </c>
      <c r="N3629" s="10">
        <v>1</v>
      </c>
      <c r="O3629" s="12" t="s">
        <v>12184</v>
      </c>
      <c r="P3629" s="11">
        <f ca="1">IFERROR(__xludf.DUMMYFUNCTION("COUNTA(SPLIT(Q3629,"" ""))"),184)</f>
        <v>184</v>
      </c>
      <c r="Q3629" s="11">
        <v>8</v>
      </c>
      <c r="R3629" s="11">
        <f ca="1">IFERROR(__xludf.DUMMYFUNCTION("COUNTA(SPLIT($Q3629,CHAR(10),FALSE))"),2)</f>
        <v>2</v>
      </c>
      <c r="S3629" s="2">
        <v>-1.247488436</v>
      </c>
      <c r="T3629" s="2">
        <v>0.45458723899999998</v>
      </c>
      <c r="U3629" s="2">
        <v>73</v>
      </c>
      <c r="V3629" s="2">
        <v>9.64</v>
      </c>
      <c r="W3629" s="2">
        <v>10.38</v>
      </c>
      <c r="X3629" s="2">
        <v>9</v>
      </c>
      <c r="Y3629" s="2">
        <v>6.83</v>
      </c>
      <c r="Z3629" s="2">
        <v>5.5999999999999995E-4</v>
      </c>
      <c r="AA3629" s="2">
        <v>1.567E-2</v>
      </c>
      <c r="AB3629" s="2">
        <v>14.271599800000001</v>
      </c>
    </row>
    <row r="3630" spans="1:28" x14ac:dyDescent="0.2">
      <c r="A3630" s="17">
        <v>6072</v>
      </c>
      <c r="B3630" s="5" t="s">
        <v>12178</v>
      </c>
      <c r="C3630" s="5" t="s">
        <v>12185</v>
      </c>
      <c r="D3630" s="5" t="s">
        <v>12180</v>
      </c>
      <c r="E3630" s="5" t="s">
        <v>12181</v>
      </c>
      <c r="F3630" s="10">
        <v>1908</v>
      </c>
      <c r="G3630" s="10" t="s">
        <v>68</v>
      </c>
      <c r="H3630" s="10"/>
      <c r="I3630" s="10">
        <v>900</v>
      </c>
      <c r="J3630" s="10" t="s">
        <v>51</v>
      </c>
      <c r="K3630" s="10"/>
      <c r="L3630" s="10" t="s">
        <v>18</v>
      </c>
      <c r="M3630" s="11">
        <v>1</v>
      </c>
      <c r="N3630" s="10">
        <v>1</v>
      </c>
      <c r="O3630" s="12" t="s">
        <v>12186</v>
      </c>
      <c r="P3630" s="11">
        <f ca="1">IFERROR(__xludf.DUMMYFUNCTION("COUNTA(SPLIT(Q3630,"" ""))"),144)</f>
        <v>144</v>
      </c>
      <c r="Q3630" s="11">
        <v>7</v>
      </c>
      <c r="R3630" s="11">
        <f ca="1">IFERROR(__xludf.DUMMYFUNCTION("COUNTA(SPLIT($Q3630,CHAR(10),FALSE))"),2)</f>
        <v>2</v>
      </c>
      <c r="S3630" s="2">
        <v>-1.199019979</v>
      </c>
      <c r="T3630" s="2">
        <v>0.48275769600000001</v>
      </c>
      <c r="U3630" s="2">
        <v>76.12</v>
      </c>
      <c r="V3630" s="2">
        <v>7.79</v>
      </c>
      <c r="W3630" s="2">
        <v>8.2799999999999994</v>
      </c>
      <c r="X3630" s="2">
        <v>9</v>
      </c>
      <c r="Y3630" s="2">
        <v>6.73</v>
      </c>
      <c r="Z3630" s="2">
        <v>-9.4699999999999993E-3</v>
      </c>
      <c r="AA3630" s="2">
        <v>1.643E-2</v>
      </c>
      <c r="AB3630" s="2">
        <v>17.815718969999999</v>
      </c>
    </row>
    <row r="3631" spans="1:28" x14ac:dyDescent="0.2">
      <c r="A3631" s="17">
        <v>6073</v>
      </c>
      <c r="B3631" s="5" t="s">
        <v>12178</v>
      </c>
      <c r="C3631" s="5" t="s">
        <v>12187</v>
      </c>
      <c r="D3631" s="5" t="s">
        <v>12180</v>
      </c>
      <c r="E3631" s="5" t="s">
        <v>12181</v>
      </c>
      <c r="F3631" s="10">
        <v>1908</v>
      </c>
      <c r="G3631" s="10" t="s">
        <v>68</v>
      </c>
      <c r="H3631" s="10"/>
      <c r="I3631" s="10">
        <v>900</v>
      </c>
      <c r="J3631" s="10" t="s">
        <v>51</v>
      </c>
      <c r="K3631" s="10"/>
      <c r="L3631" s="10" t="s">
        <v>18</v>
      </c>
      <c r="M3631" s="11">
        <v>1</v>
      </c>
      <c r="N3631" s="10">
        <v>1</v>
      </c>
      <c r="O3631" s="12" t="s">
        <v>12188</v>
      </c>
      <c r="P3631" s="11">
        <f ca="1">IFERROR(__xludf.DUMMYFUNCTION("COUNTA(SPLIT(Q3631,"" ""))"),142)</f>
        <v>142</v>
      </c>
      <c r="Q3631" s="11">
        <v>5</v>
      </c>
      <c r="R3631" s="11">
        <f ca="1">IFERROR(__xludf.DUMMYFUNCTION("COUNTA(SPLIT($Q3631,CHAR(10),FALSE))"),3)</f>
        <v>3</v>
      </c>
      <c r="S3631" s="2">
        <v>-0.90042367199999995</v>
      </c>
      <c r="T3631" s="2">
        <v>0.46963672899999998</v>
      </c>
      <c r="U3631" s="2">
        <v>63.04</v>
      </c>
      <c r="V3631" s="2">
        <v>11.62</v>
      </c>
      <c r="W3631" s="2">
        <v>13.6</v>
      </c>
      <c r="X3631" s="2">
        <v>9</v>
      </c>
      <c r="Y3631" s="2">
        <v>7.37</v>
      </c>
      <c r="Z3631" s="2">
        <v>0.10195</v>
      </c>
      <c r="AA3631" s="2">
        <v>0.12277</v>
      </c>
      <c r="AB3631" s="2">
        <v>12.44038194</v>
      </c>
    </row>
    <row r="3632" spans="1:28" x14ac:dyDescent="0.2">
      <c r="A3632" s="17">
        <v>6074</v>
      </c>
      <c r="B3632" s="5" t="s">
        <v>12178</v>
      </c>
      <c r="C3632" s="5" t="s">
        <v>12189</v>
      </c>
      <c r="D3632" s="5" t="s">
        <v>12180</v>
      </c>
      <c r="E3632" s="5" t="s">
        <v>12181</v>
      </c>
      <c r="F3632" s="10">
        <v>1908</v>
      </c>
      <c r="G3632" s="10" t="s">
        <v>68</v>
      </c>
      <c r="H3632" s="10"/>
      <c r="I3632" s="10">
        <v>900</v>
      </c>
      <c r="J3632" s="10" t="s">
        <v>51</v>
      </c>
      <c r="K3632" s="10"/>
      <c r="L3632" s="10" t="s">
        <v>18</v>
      </c>
      <c r="M3632" s="11">
        <v>1</v>
      </c>
      <c r="N3632" s="10">
        <v>1</v>
      </c>
      <c r="O3632" s="12" t="s">
        <v>12190</v>
      </c>
      <c r="P3632" s="11">
        <f ca="1">IFERROR(__xludf.DUMMYFUNCTION("COUNTA(SPLIT(Q3632,"" ""))"),151)</f>
        <v>151</v>
      </c>
      <c r="Q3632" s="11">
        <v>7</v>
      </c>
      <c r="R3632" s="11">
        <f ca="1">IFERROR(__xludf.DUMMYFUNCTION("COUNTA(SPLIT($Q3632,CHAR(10),FALSE))"),3)</f>
        <v>3</v>
      </c>
      <c r="S3632" s="2">
        <v>-0.78404479000000005</v>
      </c>
      <c r="T3632" s="2">
        <v>0.47587921</v>
      </c>
      <c r="U3632" s="2">
        <v>72.400000000000006</v>
      </c>
      <c r="V3632" s="2">
        <v>8.59</v>
      </c>
      <c r="W3632" s="2">
        <v>9.48</v>
      </c>
      <c r="X3632" s="2">
        <v>9</v>
      </c>
      <c r="Y3632" s="2">
        <v>6.99</v>
      </c>
      <c r="Z3632" s="2">
        <v>5.7910000000000003E-2</v>
      </c>
      <c r="AA3632" s="2">
        <v>8.2930000000000004E-2</v>
      </c>
      <c r="AB3632" s="2">
        <v>19.862407739999998</v>
      </c>
    </row>
    <row r="3633" spans="1:28" x14ac:dyDescent="0.2">
      <c r="A3633" s="17">
        <v>6075</v>
      </c>
      <c r="B3633" s="5" t="s">
        <v>12191</v>
      </c>
      <c r="C3633" s="5" t="s">
        <v>12192</v>
      </c>
      <c r="D3633" s="5" t="s">
        <v>2855</v>
      </c>
      <c r="E3633" s="5" t="s">
        <v>12193</v>
      </c>
      <c r="F3633" s="10">
        <v>2017</v>
      </c>
      <c r="G3633" s="10" t="s">
        <v>68</v>
      </c>
      <c r="H3633" s="10"/>
      <c r="I3633" s="10">
        <v>1100</v>
      </c>
      <c r="J3633" s="10" t="s">
        <v>17</v>
      </c>
      <c r="K3633" s="10" t="s">
        <v>2857</v>
      </c>
      <c r="L3633" s="10" t="s">
        <v>18</v>
      </c>
      <c r="M3633" s="11">
        <v>1</v>
      </c>
      <c r="N3633" s="10">
        <v>1</v>
      </c>
      <c r="O3633" s="12" t="s">
        <v>12194</v>
      </c>
      <c r="P3633" s="11">
        <f ca="1">IFERROR(__xludf.DUMMYFUNCTION("COUNTA(SPLIT(Q3633,"" ""))"),195)</f>
        <v>195</v>
      </c>
      <c r="Q3633" s="11">
        <v>11</v>
      </c>
      <c r="R3633" s="11">
        <f ca="1">IFERROR(__xludf.DUMMYFUNCTION("COUNTA(SPLIT($Q3633,CHAR(10),FALSE))"),3)</f>
        <v>3</v>
      </c>
      <c r="S3633" s="2">
        <v>2.594409E-2</v>
      </c>
      <c r="T3633" s="2">
        <v>0.47919356400000002</v>
      </c>
      <c r="U3633" s="2">
        <v>31.45</v>
      </c>
      <c r="V3633" s="2">
        <v>13.39</v>
      </c>
      <c r="W3633" s="2">
        <v>13.66</v>
      </c>
      <c r="X3633" s="2">
        <v>15</v>
      </c>
      <c r="Y3633" s="2">
        <v>11.09</v>
      </c>
      <c r="Z3633" s="2">
        <v>0.29932999999999998</v>
      </c>
      <c r="AA3633" s="2">
        <v>0.26808999999999999</v>
      </c>
      <c r="AB3633" s="2">
        <v>9.4074636260000002</v>
      </c>
    </row>
    <row r="3634" spans="1:28" x14ac:dyDescent="0.2">
      <c r="A3634" s="17">
        <v>6076</v>
      </c>
      <c r="B3634" s="5" t="s">
        <v>12191</v>
      </c>
      <c r="C3634" s="5" t="s">
        <v>12195</v>
      </c>
      <c r="D3634" s="5" t="s">
        <v>2855</v>
      </c>
      <c r="E3634" s="5" t="s">
        <v>12196</v>
      </c>
      <c r="F3634" s="10">
        <v>2017</v>
      </c>
      <c r="G3634" s="10" t="s">
        <v>68</v>
      </c>
      <c r="H3634" s="10"/>
      <c r="I3634" s="10">
        <v>1100</v>
      </c>
      <c r="J3634" s="10" t="s">
        <v>17</v>
      </c>
      <c r="K3634" s="10" t="s">
        <v>2857</v>
      </c>
      <c r="L3634" s="10" t="s">
        <v>18</v>
      </c>
      <c r="M3634" s="11">
        <v>1</v>
      </c>
      <c r="N3634" s="10">
        <v>1</v>
      </c>
      <c r="O3634" s="12" t="s">
        <v>12197</v>
      </c>
      <c r="P3634" s="11">
        <f ca="1">IFERROR(__xludf.DUMMYFUNCTION("COUNTA(SPLIT(Q3634,"" ""))"),180)</f>
        <v>180</v>
      </c>
      <c r="Q3634" s="11">
        <v>9</v>
      </c>
      <c r="R3634" s="11">
        <f ca="1">IFERROR(__xludf.DUMMYFUNCTION("COUNTA(SPLIT($Q3634,CHAR(10),FALSE))"),2)</f>
        <v>2</v>
      </c>
      <c r="S3634" s="2">
        <v>0.211388201</v>
      </c>
      <c r="T3634" s="2">
        <v>0.50753760400000003</v>
      </c>
      <c r="U3634" s="2">
        <v>71.3</v>
      </c>
      <c r="V3634" s="2">
        <v>7.86</v>
      </c>
      <c r="W3634" s="2">
        <v>8.19</v>
      </c>
      <c r="X3634" s="2">
        <v>10</v>
      </c>
      <c r="Y3634" s="2">
        <v>7.22</v>
      </c>
      <c r="Z3634" s="2">
        <v>-5.1189999999999999E-2</v>
      </c>
      <c r="AA3634" s="2">
        <v>-5.2740000000000002E-2</v>
      </c>
      <c r="AB3634" s="2">
        <v>16.506805669999999</v>
      </c>
    </row>
    <row r="3635" spans="1:28" x14ac:dyDescent="0.2">
      <c r="A3635" s="17">
        <v>6077</v>
      </c>
      <c r="B3635" s="5" t="s">
        <v>12191</v>
      </c>
      <c r="C3635" s="5" t="s">
        <v>12198</v>
      </c>
      <c r="D3635" s="5" t="s">
        <v>2855</v>
      </c>
      <c r="E3635" s="5" t="s">
        <v>12199</v>
      </c>
      <c r="F3635" s="10">
        <v>2017</v>
      </c>
      <c r="G3635" s="10" t="s">
        <v>68</v>
      </c>
      <c r="H3635" s="10"/>
      <c r="I3635" s="10">
        <v>1100</v>
      </c>
      <c r="J3635" s="10" t="s">
        <v>17</v>
      </c>
      <c r="K3635" s="10" t="s">
        <v>2857</v>
      </c>
      <c r="L3635" s="10" t="s">
        <v>18</v>
      </c>
      <c r="M3635" s="11">
        <v>1</v>
      </c>
      <c r="N3635" s="10">
        <v>1</v>
      </c>
      <c r="O3635" s="12" t="s">
        <v>12200</v>
      </c>
      <c r="P3635" s="11">
        <f ca="1">IFERROR(__xludf.DUMMYFUNCTION("COUNTA(SPLIT(Q3635,"" ""))"),182)</f>
        <v>182</v>
      </c>
      <c r="Q3635" s="11">
        <v>9</v>
      </c>
      <c r="R3635" s="11">
        <f ca="1">IFERROR(__xludf.DUMMYFUNCTION("COUNTA(SPLIT($Q3635,CHAR(10),FALSE))"),3)</f>
        <v>3</v>
      </c>
      <c r="S3635" s="2">
        <v>-0.28101074599999998</v>
      </c>
      <c r="T3635" s="2">
        <v>0.45465449000000002</v>
      </c>
      <c r="U3635" s="2">
        <v>81.25</v>
      </c>
      <c r="V3635" s="2">
        <v>7.03</v>
      </c>
      <c r="W3635" s="2">
        <v>7.88</v>
      </c>
      <c r="X3635" s="2">
        <v>9</v>
      </c>
      <c r="Y3635" s="2">
        <v>7.39</v>
      </c>
      <c r="Z3635" s="2">
        <v>8.8139999999999996E-2</v>
      </c>
      <c r="AA3635" s="2">
        <v>9.0469999999999995E-2</v>
      </c>
      <c r="AB3635" s="2">
        <v>27.399870199999999</v>
      </c>
    </row>
    <row r="3636" spans="1:28" x14ac:dyDescent="0.2">
      <c r="A3636" s="17">
        <v>6079</v>
      </c>
      <c r="B3636" s="5" t="s">
        <v>12191</v>
      </c>
      <c r="C3636" s="5" t="s">
        <v>12201</v>
      </c>
      <c r="D3636" s="5" t="s">
        <v>2855</v>
      </c>
      <c r="E3636" s="5" t="s">
        <v>12202</v>
      </c>
      <c r="F3636" s="10">
        <v>2017</v>
      </c>
      <c r="G3636" s="10" t="s">
        <v>68</v>
      </c>
      <c r="H3636" s="10"/>
      <c r="I3636" s="10">
        <v>1100</v>
      </c>
      <c r="J3636" s="10" t="s">
        <v>17</v>
      </c>
      <c r="K3636" s="10" t="s">
        <v>2857</v>
      </c>
      <c r="L3636" s="10" t="s">
        <v>18</v>
      </c>
      <c r="M3636" s="11">
        <v>1</v>
      </c>
      <c r="N3636" s="10">
        <v>1</v>
      </c>
      <c r="O3636" s="12" t="s">
        <v>12203</v>
      </c>
      <c r="P3636" s="11">
        <f ca="1">IFERROR(__xludf.DUMMYFUNCTION("COUNTA(SPLIT(Q3636,"" ""))"),168)</f>
        <v>168</v>
      </c>
      <c r="Q3636" s="11">
        <v>11</v>
      </c>
      <c r="R3636" s="11">
        <f ca="1">IFERROR(__xludf.DUMMYFUNCTION("COUNTA(SPLIT($Q3636,CHAR(10),FALSE))"),3)</f>
        <v>3</v>
      </c>
      <c r="S3636" s="2">
        <v>0.63882886400000005</v>
      </c>
      <c r="T3636" s="2">
        <v>0.496590525</v>
      </c>
      <c r="U3636" s="2">
        <v>65.89</v>
      </c>
      <c r="V3636" s="2">
        <v>7.93</v>
      </c>
      <c r="W3636" s="2">
        <v>9.3800000000000008</v>
      </c>
      <c r="X3636" s="2">
        <v>10</v>
      </c>
      <c r="Y3636" s="2">
        <v>8.19</v>
      </c>
      <c r="Z3636" s="2">
        <v>0.14369999999999999</v>
      </c>
      <c r="AA3636" s="2">
        <v>0.13184999999999999</v>
      </c>
      <c r="AB3636" s="2">
        <v>12.887965680000001</v>
      </c>
    </row>
    <row r="3637" spans="1:28" x14ac:dyDescent="0.2">
      <c r="A3637" s="17">
        <v>6082</v>
      </c>
      <c r="B3637" s="5" t="s">
        <v>12191</v>
      </c>
      <c r="C3637" s="5" t="s">
        <v>12204</v>
      </c>
      <c r="D3637" s="5" t="s">
        <v>2855</v>
      </c>
      <c r="E3637" s="5" t="s">
        <v>12205</v>
      </c>
      <c r="F3637" s="10">
        <v>2017</v>
      </c>
      <c r="G3637" s="10" t="s">
        <v>68</v>
      </c>
      <c r="H3637" s="10"/>
      <c r="I3637" s="10">
        <v>1100</v>
      </c>
      <c r="J3637" s="10" t="s">
        <v>17</v>
      </c>
      <c r="K3637" s="10" t="s">
        <v>2857</v>
      </c>
      <c r="L3637" s="10" t="s">
        <v>18</v>
      </c>
      <c r="M3637" s="11">
        <v>1</v>
      </c>
      <c r="N3637" s="10">
        <v>1</v>
      </c>
      <c r="O3637" s="12" t="s">
        <v>12206</v>
      </c>
      <c r="P3637" s="11">
        <f ca="1">IFERROR(__xludf.DUMMYFUNCTION("COUNTA(SPLIT(Q3637,"" ""))"),186)</f>
        <v>186</v>
      </c>
      <c r="Q3637" s="11">
        <v>10</v>
      </c>
      <c r="R3637" s="11">
        <f ca="1">IFERROR(__xludf.DUMMYFUNCTION("COUNTA(SPLIT($Q3637,CHAR(10),FALSE))"),2)</f>
        <v>2</v>
      </c>
      <c r="S3637" s="2">
        <v>0.137982295</v>
      </c>
      <c r="T3637" s="2">
        <v>0.48738958100000002</v>
      </c>
      <c r="U3637" s="2">
        <v>51.8</v>
      </c>
      <c r="V3637" s="2">
        <v>10.83</v>
      </c>
      <c r="W3637" s="2">
        <v>11.35</v>
      </c>
      <c r="X3637" s="2">
        <v>13</v>
      </c>
      <c r="Y3637" s="2">
        <v>9.75</v>
      </c>
      <c r="Z3637" s="2">
        <v>0.14035</v>
      </c>
      <c r="AA3637" s="2">
        <v>0.11922000000000001</v>
      </c>
      <c r="AB3637" s="2">
        <v>13.01510582</v>
      </c>
    </row>
    <row r="3638" spans="1:28" x14ac:dyDescent="0.2">
      <c r="A3638" s="17">
        <v>6086</v>
      </c>
      <c r="B3638" s="5" t="s">
        <v>12191</v>
      </c>
      <c r="C3638" s="5" t="s">
        <v>12207</v>
      </c>
      <c r="D3638" s="5" t="s">
        <v>2855</v>
      </c>
      <c r="E3638" s="5" t="s">
        <v>12208</v>
      </c>
      <c r="F3638" s="10">
        <v>2017</v>
      </c>
      <c r="G3638" s="10" t="s">
        <v>68</v>
      </c>
      <c r="H3638" s="10"/>
      <c r="I3638" s="10">
        <v>1100</v>
      </c>
      <c r="J3638" s="10" t="s">
        <v>17</v>
      </c>
      <c r="K3638" s="10" t="s">
        <v>2857</v>
      </c>
      <c r="L3638" s="10" t="s">
        <v>18</v>
      </c>
      <c r="M3638" s="11">
        <v>1</v>
      </c>
      <c r="N3638" s="10">
        <v>1</v>
      </c>
      <c r="O3638" s="12" t="s">
        <v>12209</v>
      </c>
      <c r="P3638" s="11">
        <f ca="1">IFERROR(__xludf.DUMMYFUNCTION("COUNTA(SPLIT(Q3638,"" ""))"),175)</f>
        <v>175</v>
      </c>
      <c r="Q3638" s="11">
        <v>9</v>
      </c>
      <c r="R3638" s="11">
        <f ca="1">IFERROR(__xludf.DUMMYFUNCTION("COUNTA(SPLIT($Q3638,CHAR(10),FALSE))"),3)</f>
        <v>3</v>
      </c>
      <c r="S3638" s="2">
        <v>0.71436005199999997</v>
      </c>
      <c r="T3638" s="2">
        <v>0.537209092</v>
      </c>
      <c r="U3638" s="2">
        <v>66.430000000000007</v>
      </c>
      <c r="V3638" s="2">
        <v>8.8800000000000008</v>
      </c>
      <c r="W3638" s="2">
        <v>9.36</v>
      </c>
      <c r="X3638" s="2">
        <v>11</v>
      </c>
      <c r="Y3638" s="2">
        <v>8.4499999999999993</v>
      </c>
      <c r="Z3638" s="2">
        <v>5.3530000000000001E-2</v>
      </c>
      <c r="AA3638" s="2">
        <v>5.8229999999999997E-2</v>
      </c>
      <c r="AB3638" s="2">
        <v>13.298750890000001</v>
      </c>
    </row>
    <row r="3639" spans="1:28" x14ac:dyDescent="0.2">
      <c r="A3639" s="17">
        <v>6090</v>
      </c>
      <c r="B3639" s="5" t="s">
        <v>12191</v>
      </c>
      <c r="C3639" s="5" t="s">
        <v>12210</v>
      </c>
      <c r="D3639" s="5" t="s">
        <v>2855</v>
      </c>
      <c r="E3639" s="5" t="s">
        <v>12211</v>
      </c>
      <c r="F3639" s="10">
        <v>2016</v>
      </c>
      <c r="G3639" s="10" t="s">
        <v>68</v>
      </c>
      <c r="H3639" s="10"/>
      <c r="I3639" s="10">
        <v>1100</v>
      </c>
      <c r="J3639" s="10" t="s">
        <v>17</v>
      </c>
      <c r="K3639" s="10" t="s">
        <v>2857</v>
      </c>
      <c r="L3639" s="10" t="s">
        <v>22</v>
      </c>
      <c r="M3639" s="11">
        <v>2</v>
      </c>
      <c r="N3639" s="10">
        <v>1.5</v>
      </c>
      <c r="O3639" s="12" t="s">
        <v>12212</v>
      </c>
      <c r="P3639" s="11">
        <f ca="1">IFERROR(__xludf.DUMMYFUNCTION("COUNTA(SPLIT(Q3639,"" ""))"),196)</f>
        <v>196</v>
      </c>
      <c r="Q3639" s="11">
        <v>12</v>
      </c>
      <c r="R3639" s="11">
        <f ca="1">IFERROR(__xludf.DUMMYFUNCTION("COUNTA(SPLIT($Q3639,CHAR(10),FALSE))"),4)</f>
        <v>4</v>
      </c>
      <c r="S3639" s="2">
        <v>-0.16450856</v>
      </c>
      <c r="T3639" s="2">
        <v>0.49239045999999997</v>
      </c>
      <c r="U3639" s="2">
        <v>59.06</v>
      </c>
      <c r="V3639" s="2">
        <v>9.14</v>
      </c>
      <c r="W3639" s="2">
        <v>9.98</v>
      </c>
      <c r="X3639" s="2">
        <v>11</v>
      </c>
      <c r="Y3639" s="2">
        <v>7.16</v>
      </c>
      <c r="Z3639" s="2">
        <v>0.1948</v>
      </c>
      <c r="AA3639" s="2">
        <v>0.14913000000000001</v>
      </c>
      <c r="AB3639" s="2">
        <v>21.499038989999999</v>
      </c>
    </row>
    <row r="3640" spans="1:28" x14ac:dyDescent="0.2">
      <c r="A3640" s="17">
        <v>6091</v>
      </c>
      <c r="B3640" s="5" t="s">
        <v>12191</v>
      </c>
      <c r="C3640" s="5" t="s">
        <v>12213</v>
      </c>
      <c r="D3640" s="5" t="s">
        <v>2855</v>
      </c>
      <c r="E3640" s="5" t="s">
        <v>12214</v>
      </c>
      <c r="F3640" s="10">
        <v>2017</v>
      </c>
      <c r="G3640" s="10" t="s">
        <v>68</v>
      </c>
      <c r="H3640" s="10"/>
      <c r="I3640" s="10">
        <v>1100</v>
      </c>
      <c r="J3640" s="10" t="s">
        <v>17</v>
      </c>
      <c r="K3640" s="10" t="s">
        <v>2857</v>
      </c>
      <c r="L3640" s="10" t="s">
        <v>18</v>
      </c>
      <c r="M3640" s="11">
        <v>1</v>
      </c>
      <c r="N3640" s="10">
        <v>1</v>
      </c>
      <c r="O3640" s="12" t="s">
        <v>12215</v>
      </c>
      <c r="P3640" s="11">
        <f ca="1">IFERROR(__xludf.DUMMYFUNCTION("COUNTA(SPLIT(Q3640,"" ""))"),180)</f>
        <v>180</v>
      </c>
      <c r="Q3640" s="11">
        <v>10</v>
      </c>
      <c r="R3640" s="11">
        <f ca="1">IFERROR(__xludf.DUMMYFUNCTION("COUNTA(SPLIT($Q3640,CHAR(10),FALSE))"),2)</f>
        <v>2</v>
      </c>
      <c r="S3640" s="2">
        <v>0.21845871</v>
      </c>
      <c r="T3640" s="2">
        <v>0.47909439199999998</v>
      </c>
      <c r="U3640" s="2">
        <v>59.14</v>
      </c>
      <c r="V3640" s="2">
        <v>9.5299999999999994</v>
      </c>
      <c r="W3640" s="2">
        <v>9.6300000000000008</v>
      </c>
      <c r="X3640" s="2">
        <v>11</v>
      </c>
      <c r="Y3640" s="2">
        <v>7.32</v>
      </c>
      <c r="Z3640" s="2">
        <v>3.8670000000000003E-2</v>
      </c>
      <c r="AA3640" s="2">
        <v>2.768E-2</v>
      </c>
      <c r="AB3640" s="2">
        <v>19.83080086</v>
      </c>
    </row>
    <row r="3641" spans="1:28" x14ac:dyDescent="0.2">
      <c r="A3641" s="17">
        <v>6092</v>
      </c>
      <c r="B3641" s="5" t="s">
        <v>12191</v>
      </c>
      <c r="C3641" s="5" t="s">
        <v>12216</v>
      </c>
      <c r="D3641" s="5" t="s">
        <v>2855</v>
      </c>
      <c r="E3641" s="5" t="s">
        <v>12217</v>
      </c>
      <c r="F3641" s="10">
        <v>2016</v>
      </c>
      <c r="G3641" s="10" t="s">
        <v>68</v>
      </c>
      <c r="H3641" s="10"/>
      <c r="I3641" s="10">
        <v>700</v>
      </c>
      <c r="J3641" s="10" t="s">
        <v>17</v>
      </c>
      <c r="K3641" s="10" t="s">
        <v>2857</v>
      </c>
      <c r="L3641" s="10" t="s">
        <v>18</v>
      </c>
      <c r="M3641" s="11">
        <v>1</v>
      </c>
      <c r="N3641" s="10">
        <v>1</v>
      </c>
      <c r="O3641" s="12" t="s">
        <v>12218</v>
      </c>
      <c r="P3641" s="11">
        <f ca="1">IFERROR(__xludf.DUMMYFUNCTION("COUNTA(SPLIT(Q3641,"" ""))"),182)</f>
        <v>182</v>
      </c>
      <c r="Q3641" s="11">
        <v>16</v>
      </c>
      <c r="R3641" s="11">
        <f ca="1">IFERROR(__xludf.DUMMYFUNCTION("COUNTA(SPLIT($Q3641,CHAR(10),FALSE))"),2)</f>
        <v>2</v>
      </c>
      <c r="S3641" s="2">
        <v>0.58900157799999997</v>
      </c>
      <c r="T3641" s="2">
        <v>0.48789093</v>
      </c>
      <c r="U3641" s="2">
        <v>73.180000000000007</v>
      </c>
      <c r="V3641" s="2">
        <v>5.89</v>
      </c>
      <c r="W3641" s="2">
        <v>6.33</v>
      </c>
      <c r="X3641" s="2">
        <v>9</v>
      </c>
      <c r="Y3641" s="2">
        <v>6.88</v>
      </c>
      <c r="Z3641" s="2">
        <v>0.14041999999999999</v>
      </c>
      <c r="AA3641" s="2">
        <v>0.13048999999999999</v>
      </c>
      <c r="AB3641" s="2">
        <v>22.727078259999999</v>
      </c>
    </row>
    <row r="3642" spans="1:28" x14ac:dyDescent="0.2">
      <c r="A3642" s="17">
        <v>6095</v>
      </c>
      <c r="B3642" s="5" t="s">
        <v>12191</v>
      </c>
      <c r="C3642" s="5" t="s">
        <v>12219</v>
      </c>
      <c r="D3642" s="5" t="s">
        <v>2855</v>
      </c>
      <c r="E3642" s="5" t="s">
        <v>12220</v>
      </c>
      <c r="F3642" s="10">
        <v>2017</v>
      </c>
      <c r="G3642" s="10" t="s">
        <v>68</v>
      </c>
      <c r="H3642" s="10"/>
      <c r="I3642" s="10">
        <v>900</v>
      </c>
      <c r="J3642" s="10" t="s">
        <v>17</v>
      </c>
      <c r="K3642" s="10" t="s">
        <v>2857</v>
      </c>
      <c r="L3642" s="10" t="s">
        <v>18</v>
      </c>
      <c r="M3642" s="11">
        <v>1</v>
      </c>
      <c r="N3642" s="10">
        <v>1</v>
      </c>
      <c r="O3642" s="12" t="s">
        <v>12221</v>
      </c>
      <c r="P3642" s="11">
        <f ca="1">IFERROR(__xludf.DUMMYFUNCTION("COUNTA(SPLIT(Q3642,"" ""))"),171)</f>
        <v>171</v>
      </c>
      <c r="Q3642" s="11">
        <v>12</v>
      </c>
      <c r="R3642" s="11">
        <f ca="1">IFERROR(__xludf.DUMMYFUNCTION("COUNTA(SPLIT($Q3642,CHAR(10),FALSE))"),3)</f>
        <v>3</v>
      </c>
      <c r="S3642" s="2">
        <v>2.1091433999999999E-2</v>
      </c>
      <c r="T3642" s="2">
        <v>0.44771894800000001</v>
      </c>
      <c r="U3642" s="2">
        <v>72.510000000000005</v>
      </c>
      <c r="V3642" s="2">
        <v>6.75</v>
      </c>
      <c r="W3642" s="2">
        <v>7.57</v>
      </c>
      <c r="X3642" s="2">
        <v>9</v>
      </c>
      <c r="Y3642" s="2">
        <v>6.35</v>
      </c>
      <c r="Z3642" s="2">
        <v>9.0520000000000003E-2</v>
      </c>
      <c r="AA3642" s="2">
        <v>8.201E-2</v>
      </c>
      <c r="AB3642" s="2">
        <v>24.473183379999998</v>
      </c>
    </row>
    <row r="3643" spans="1:28" x14ac:dyDescent="0.2">
      <c r="A3643" s="17">
        <v>6096</v>
      </c>
      <c r="B3643" s="5" t="s">
        <v>12191</v>
      </c>
      <c r="C3643" s="5" t="s">
        <v>12222</v>
      </c>
      <c r="D3643" s="5" t="s">
        <v>2855</v>
      </c>
      <c r="E3643" s="5" t="s">
        <v>12223</v>
      </c>
      <c r="F3643" s="10">
        <v>2018</v>
      </c>
      <c r="G3643" s="10" t="s">
        <v>68</v>
      </c>
      <c r="H3643" s="10"/>
      <c r="I3643" s="10">
        <v>900</v>
      </c>
      <c r="J3643" s="10" t="s">
        <v>17</v>
      </c>
      <c r="K3643" s="10" t="s">
        <v>2857</v>
      </c>
      <c r="L3643" s="10" t="s">
        <v>18</v>
      </c>
      <c r="M3643" s="11">
        <v>1</v>
      </c>
      <c r="N3643" s="10">
        <v>1</v>
      </c>
      <c r="O3643" s="12" t="s">
        <v>12224</v>
      </c>
      <c r="P3643" s="11">
        <f ca="1">IFERROR(__xludf.DUMMYFUNCTION("COUNTA(SPLIT(Q3643,"" ""))"),169)</f>
        <v>169</v>
      </c>
      <c r="Q3643" s="11">
        <v>13</v>
      </c>
      <c r="R3643" s="11">
        <f ca="1">IFERROR(__xludf.DUMMYFUNCTION("COUNTA(SPLIT($Q3643,CHAR(10),FALSE))"),2)</f>
        <v>2</v>
      </c>
      <c r="S3643" s="2">
        <v>0.43743699600000002</v>
      </c>
      <c r="T3643" s="2">
        <v>0.54490243100000002</v>
      </c>
      <c r="U3643" s="2">
        <v>81.180000000000007</v>
      </c>
      <c r="V3643" s="2">
        <v>5.2</v>
      </c>
      <c r="W3643" s="2">
        <v>7.35</v>
      </c>
      <c r="X3643" s="2">
        <v>8</v>
      </c>
      <c r="Y3643" s="2">
        <v>6.78</v>
      </c>
      <c r="Z3643" s="2">
        <v>0.12478</v>
      </c>
      <c r="AA3643" s="2">
        <v>0.1116</v>
      </c>
      <c r="AB3643" s="2">
        <v>14.32289961</v>
      </c>
    </row>
    <row r="3644" spans="1:28" x14ac:dyDescent="0.2">
      <c r="A3644" s="17">
        <v>6098</v>
      </c>
      <c r="B3644" s="5" t="s">
        <v>12191</v>
      </c>
      <c r="C3644" s="5" t="s">
        <v>12225</v>
      </c>
      <c r="D3644" s="5" t="s">
        <v>2855</v>
      </c>
      <c r="E3644" s="5" t="s">
        <v>12226</v>
      </c>
      <c r="F3644" s="10">
        <v>2018</v>
      </c>
      <c r="G3644" s="10" t="s">
        <v>68</v>
      </c>
      <c r="H3644" s="10"/>
      <c r="I3644" s="10">
        <v>900</v>
      </c>
      <c r="J3644" s="10" t="s">
        <v>17</v>
      </c>
      <c r="K3644" s="10" t="s">
        <v>2857</v>
      </c>
      <c r="L3644" s="10" t="s">
        <v>18</v>
      </c>
      <c r="M3644" s="11">
        <v>1</v>
      </c>
      <c r="N3644" s="10">
        <v>1</v>
      </c>
      <c r="O3644" s="12" t="s">
        <v>12227</v>
      </c>
      <c r="P3644" s="11">
        <f ca="1">IFERROR(__xludf.DUMMYFUNCTION("COUNTA(SPLIT(Q3644,"" ""))"),178)</f>
        <v>178</v>
      </c>
      <c r="Q3644" s="11">
        <v>12</v>
      </c>
      <c r="R3644" s="11">
        <f ca="1">IFERROR(__xludf.DUMMYFUNCTION("COUNTA(SPLIT($Q3644,CHAR(10),FALSE))"),2)</f>
        <v>2</v>
      </c>
      <c r="S3644" s="2">
        <v>-0.58063082399999999</v>
      </c>
      <c r="T3644" s="2">
        <v>0.45774466899999999</v>
      </c>
      <c r="U3644" s="2">
        <v>73.069999999999993</v>
      </c>
      <c r="V3644" s="2">
        <v>6.77</v>
      </c>
      <c r="W3644" s="2">
        <v>7.33</v>
      </c>
      <c r="X3644" s="2">
        <v>8</v>
      </c>
      <c r="Y3644" s="2">
        <v>7.2</v>
      </c>
      <c r="Z3644" s="2">
        <v>0.10730000000000001</v>
      </c>
      <c r="AA3644" s="2">
        <v>9.0740000000000001E-2</v>
      </c>
      <c r="AB3644" s="2">
        <v>12.623138880000001</v>
      </c>
    </row>
    <row r="3645" spans="1:28" x14ac:dyDescent="0.2">
      <c r="A3645" s="17">
        <v>6099</v>
      </c>
      <c r="B3645" s="5" t="s">
        <v>12228</v>
      </c>
      <c r="C3645" s="5" t="s">
        <v>12229</v>
      </c>
      <c r="D3645" s="5" t="s">
        <v>2855</v>
      </c>
      <c r="E3645" s="5" t="s">
        <v>12230</v>
      </c>
      <c r="F3645" s="10">
        <v>1893</v>
      </c>
      <c r="G3645" s="10" t="s">
        <v>16</v>
      </c>
      <c r="H3645" s="10"/>
      <c r="I3645" s="10">
        <v>1100</v>
      </c>
      <c r="J3645" s="10" t="s">
        <v>17</v>
      </c>
      <c r="K3645" s="10"/>
      <c r="L3645" s="10" t="s">
        <v>18</v>
      </c>
      <c r="M3645" s="11">
        <v>1</v>
      </c>
      <c r="N3645" s="10">
        <v>1</v>
      </c>
      <c r="O3645" s="12" t="s">
        <v>12231</v>
      </c>
      <c r="P3645" s="11">
        <f ca="1">IFERROR(__xludf.DUMMYFUNCTION("COUNTA(SPLIT(Q3645,"" ""))"),182)</f>
        <v>182</v>
      </c>
      <c r="Q3645" s="11">
        <v>8</v>
      </c>
      <c r="R3645" s="11">
        <f ca="1">IFERROR(__xludf.DUMMYFUNCTION("COUNTA(SPLIT($Q3645,CHAR(10),FALSE))"),3)</f>
        <v>3</v>
      </c>
      <c r="S3645" s="2">
        <v>-0.70142276999999997</v>
      </c>
      <c r="T3645" s="2">
        <v>0.49280746199999997</v>
      </c>
      <c r="U3645" s="2">
        <v>69.430000000000007</v>
      </c>
      <c r="V3645" s="2">
        <v>9.26</v>
      </c>
      <c r="W3645" s="2">
        <v>10.199999999999999</v>
      </c>
      <c r="X3645" s="2">
        <v>9</v>
      </c>
      <c r="Y3645" s="2">
        <v>6.93</v>
      </c>
      <c r="Z3645" s="2">
        <v>0.19245999999999999</v>
      </c>
      <c r="AA3645" s="2">
        <v>0.20046</v>
      </c>
      <c r="AB3645" s="2">
        <v>17.76187152</v>
      </c>
    </row>
    <row r="3646" spans="1:28" x14ac:dyDescent="0.2">
      <c r="A3646" s="17">
        <v>6100</v>
      </c>
      <c r="B3646" s="5" t="s">
        <v>12228</v>
      </c>
      <c r="C3646" s="5" t="s">
        <v>12232</v>
      </c>
      <c r="D3646" s="5" t="s">
        <v>12233</v>
      </c>
      <c r="E3646" s="5" t="s">
        <v>12234</v>
      </c>
      <c r="F3646" s="10">
        <v>1906</v>
      </c>
      <c r="G3646" s="10" t="s">
        <v>16</v>
      </c>
      <c r="H3646" s="10"/>
      <c r="I3646" s="10">
        <v>1100</v>
      </c>
      <c r="J3646" s="10" t="s">
        <v>17</v>
      </c>
      <c r="K3646" s="10"/>
      <c r="L3646" s="10" t="s">
        <v>18</v>
      </c>
      <c r="M3646" s="11">
        <v>1</v>
      </c>
      <c r="N3646" s="10">
        <v>1</v>
      </c>
      <c r="O3646" s="12" t="s">
        <v>12235</v>
      </c>
      <c r="P3646" s="11">
        <f ca="1">IFERROR(__xludf.DUMMYFUNCTION("COUNTA(SPLIT(Q3646,"" ""))"),153)</f>
        <v>153</v>
      </c>
      <c r="Q3646" s="11">
        <v>7</v>
      </c>
      <c r="R3646" s="11">
        <f ca="1">IFERROR(__xludf.DUMMYFUNCTION("COUNTA(SPLIT($Q3646,CHAR(10),FALSE))"),1)</f>
        <v>1</v>
      </c>
      <c r="S3646" s="2">
        <v>-0.37986466899999999</v>
      </c>
      <c r="T3646" s="2">
        <v>0.45256148800000001</v>
      </c>
      <c r="U3646" s="2">
        <v>75.819999999999993</v>
      </c>
      <c r="V3646" s="2">
        <v>7.5</v>
      </c>
      <c r="W3646" s="2">
        <v>7.25</v>
      </c>
      <c r="X3646" s="2">
        <v>10</v>
      </c>
      <c r="Y3646" s="2">
        <v>5.92</v>
      </c>
      <c r="Z3646" s="2">
        <v>5.3710000000000001E-2</v>
      </c>
      <c r="AA3646" s="2">
        <v>8.3479999999999999E-2</v>
      </c>
      <c r="AB3646" s="2">
        <v>22.591866159999999</v>
      </c>
    </row>
    <row r="3647" spans="1:28" x14ac:dyDescent="0.2">
      <c r="A3647" s="17">
        <v>6103</v>
      </c>
      <c r="B3647" s="5" t="s">
        <v>12228</v>
      </c>
      <c r="C3647" s="5" t="s">
        <v>12236</v>
      </c>
      <c r="D3647" s="5"/>
      <c r="E3647" s="5" t="s">
        <v>12237</v>
      </c>
      <c r="F3647" s="10">
        <v>1884</v>
      </c>
      <c r="G3647" s="10" t="s">
        <v>16</v>
      </c>
      <c r="H3647" s="10"/>
      <c r="I3647" s="10">
        <v>1100</v>
      </c>
      <c r="J3647" s="10" t="s">
        <v>17</v>
      </c>
      <c r="K3647" s="10"/>
      <c r="L3647" s="10" t="s">
        <v>22</v>
      </c>
      <c r="M3647" s="11">
        <v>2</v>
      </c>
      <c r="N3647" s="10">
        <v>1.5</v>
      </c>
      <c r="O3647" s="12" t="s">
        <v>12238</v>
      </c>
      <c r="P3647" s="11">
        <f ca="1">IFERROR(__xludf.DUMMYFUNCTION("COUNTA(SPLIT(Q3647,"" ""))"),149)</f>
        <v>149</v>
      </c>
      <c r="Q3647" s="11">
        <v>6</v>
      </c>
      <c r="R3647" s="11">
        <f ca="1">IFERROR(__xludf.DUMMYFUNCTION("COUNTA(SPLIT($Q3647,CHAR(10),FALSE))"),1)</f>
        <v>1</v>
      </c>
      <c r="S3647" s="2">
        <v>-1.0337986880000001</v>
      </c>
      <c r="T3647" s="2">
        <v>0.45173803600000001</v>
      </c>
      <c r="U3647" s="2">
        <v>77.16</v>
      </c>
      <c r="V3647" s="2">
        <v>8.67</v>
      </c>
      <c r="W3647" s="2">
        <v>9.3800000000000008</v>
      </c>
      <c r="X3647" s="2">
        <v>7</v>
      </c>
      <c r="Y3647" s="2">
        <v>6.35</v>
      </c>
      <c r="Z3647" s="2">
        <v>0.13274</v>
      </c>
      <c r="AA3647" s="2">
        <v>0.16474</v>
      </c>
      <c r="AB3647" s="2">
        <v>15.808226339999999</v>
      </c>
    </row>
    <row r="3648" spans="1:28" x14ac:dyDescent="0.2">
      <c r="A3648" s="17">
        <v>6105</v>
      </c>
      <c r="B3648" s="5" t="s">
        <v>12228</v>
      </c>
      <c r="C3648" s="5" t="s">
        <v>12239</v>
      </c>
      <c r="D3648" s="5"/>
      <c r="E3648" s="5" t="s">
        <v>12240</v>
      </c>
      <c r="F3648" s="10">
        <v>1897</v>
      </c>
      <c r="G3648" s="10" t="s">
        <v>16</v>
      </c>
      <c r="H3648" s="10"/>
      <c r="I3648" s="10">
        <v>1100</v>
      </c>
      <c r="J3648" s="10" t="s">
        <v>17</v>
      </c>
      <c r="K3648" s="10"/>
      <c r="L3648" s="10" t="s">
        <v>18</v>
      </c>
      <c r="M3648" s="11">
        <v>1</v>
      </c>
      <c r="N3648" s="10">
        <v>1</v>
      </c>
      <c r="O3648" s="12" t="s">
        <v>12241</v>
      </c>
      <c r="P3648" s="11">
        <f ca="1">IFERROR(__xludf.DUMMYFUNCTION("COUNTA(SPLIT(Q3648,"" ""))"),194)</f>
        <v>194</v>
      </c>
      <c r="Q3648" s="11">
        <v>7</v>
      </c>
      <c r="R3648" s="11">
        <f ca="1">IFERROR(__xludf.DUMMYFUNCTION("COUNTA(SPLIT($Q3648,CHAR(10),FALSE))"),1)</f>
        <v>1</v>
      </c>
      <c r="S3648" s="2">
        <v>-1.4404985880000001</v>
      </c>
      <c r="T3648" s="2">
        <v>0.49589653900000003</v>
      </c>
      <c r="U3648" s="2">
        <v>61.93</v>
      </c>
      <c r="V3648" s="2">
        <v>11.72</v>
      </c>
      <c r="W3648" s="2">
        <v>13.25</v>
      </c>
      <c r="X3648" s="2">
        <v>12</v>
      </c>
      <c r="Y3648" s="2">
        <v>7.26</v>
      </c>
      <c r="Z3648" s="2">
        <v>0.12528</v>
      </c>
      <c r="AA3648" s="2">
        <v>0.12202</v>
      </c>
      <c r="AB3648" s="2">
        <v>11.77230977</v>
      </c>
    </row>
    <row r="3649" spans="1:28" x14ac:dyDescent="0.2">
      <c r="A3649" s="17">
        <v>6110</v>
      </c>
      <c r="B3649" s="5" t="s">
        <v>12228</v>
      </c>
      <c r="C3649" s="5" t="s">
        <v>12242</v>
      </c>
      <c r="D3649" s="5" t="s">
        <v>2855</v>
      </c>
      <c r="E3649" s="5" t="s">
        <v>12243</v>
      </c>
      <c r="F3649" s="10">
        <v>1891</v>
      </c>
      <c r="G3649" s="10" t="s">
        <v>16</v>
      </c>
      <c r="H3649" s="10"/>
      <c r="I3649" s="10">
        <v>900</v>
      </c>
      <c r="J3649" s="10" t="s">
        <v>17</v>
      </c>
      <c r="K3649" s="10"/>
      <c r="L3649" s="10" t="s">
        <v>18</v>
      </c>
      <c r="M3649" s="11">
        <v>1</v>
      </c>
      <c r="N3649" s="10">
        <v>1</v>
      </c>
      <c r="O3649" s="12" t="s">
        <v>12244</v>
      </c>
      <c r="P3649" s="11">
        <f ca="1">IFERROR(__xludf.DUMMYFUNCTION("COUNTA(SPLIT(Q3649,"" ""))"),146)</f>
        <v>146</v>
      </c>
      <c r="Q3649" s="11">
        <v>6</v>
      </c>
      <c r="R3649" s="11">
        <f ca="1">IFERROR(__xludf.DUMMYFUNCTION("COUNTA(SPLIT($Q3649,CHAR(10),FALSE))"),1)</f>
        <v>1</v>
      </c>
      <c r="S3649" s="2">
        <v>-0.780666949</v>
      </c>
      <c r="T3649" s="2">
        <v>0.451829062</v>
      </c>
      <c r="U3649" s="2">
        <v>53.5</v>
      </c>
      <c r="V3649" s="2">
        <v>11.84</v>
      </c>
      <c r="W3649" s="2">
        <v>11.18</v>
      </c>
      <c r="X3649" s="2">
        <v>13</v>
      </c>
      <c r="Y3649" s="2">
        <v>8.52</v>
      </c>
      <c r="Z3649" s="2">
        <v>0.15217</v>
      </c>
      <c r="AA3649" s="2">
        <v>0.19322</v>
      </c>
      <c r="AB3649" s="2">
        <v>14.15732895</v>
      </c>
    </row>
    <row r="3650" spans="1:28" x14ac:dyDescent="0.2">
      <c r="A3650" s="17">
        <v>6111</v>
      </c>
      <c r="B3650" s="5" t="s">
        <v>12228</v>
      </c>
      <c r="C3650" s="5" t="s">
        <v>12245</v>
      </c>
      <c r="D3650" s="5" t="s">
        <v>2855</v>
      </c>
      <c r="E3650" s="5" t="s">
        <v>12246</v>
      </c>
      <c r="F3650" s="10">
        <v>1905</v>
      </c>
      <c r="G3650" s="10" t="s">
        <v>16</v>
      </c>
      <c r="H3650" s="10"/>
      <c r="I3650" s="10">
        <v>900</v>
      </c>
      <c r="J3650" s="10" t="s">
        <v>17</v>
      </c>
      <c r="K3650" s="10"/>
      <c r="L3650" s="10" t="s">
        <v>18</v>
      </c>
      <c r="M3650" s="11">
        <v>1</v>
      </c>
      <c r="N3650" s="10">
        <v>1</v>
      </c>
      <c r="O3650" s="12" t="s">
        <v>12247</v>
      </c>
      <c r="P3650" s="11">
        <f ca="1">IFERROR(__xludf.DUMMYFUNCTION("COUNTA(SPLIT(Q3650,"" ""))"),161)</f>
        <v>161</v>
      </c>
      <c r="Q3650" s="11">
        <v>9</v>
      </c>
      <c r="R3650" s="11">
        <f ca="1">IFERROR(__xludf.DUMMYFUNCTION("COUNTA(SPLIT($Q3650,CHAR(10),FALSE))"),1)</f>
        <v>1</v>
      </c>
      <c r="S3650" s="2">
        <v>-1.266023015</v>
      </c>
      <c r="T3650" s="2">
        <v>0.46410854499999998</v>
      </c>
      <c r="U3650" s="2">
        <v>68.650000000000006</v>
      </c>
      <c r="V3650" s="2">
        <v>8.07</v>
      </c>
      <c r="W3650" s="2">
        <v>8.7899999999999991</v>
      </c>
      <c r="X3650" s="2">
        <v>11</v>
      </c>
      <c r="Y3650" s="2">
        <v>6.9</v>
      </c>
      <c r="Z3650" s="2">
        <v>0.20971000000000001</v>
      </c>
      <c r="AA3650" s="2">
        <v>0.21596000000000001</v>
      </c>
      <c r="AB3650" s="2">
        <v>13.174075759999999</v>
      </c>
    </row>
    <row r="3651" spans="1:28" x14ac:dyDescent="0.2">
      <c r="A3651" s="17">
        <v>6112</v>
      </c>
      <c r="B3651" s="5" t="s">
        <v>12228</v>
      </c>
      <c r="C3651" s="5" t="s">
        <v>12248</v>
      </c>
      <c r="D3651" s="5" t="s">
        <v>12233</v>
      </c>
      <c r="E3651" s="5" t="s">
        <v>12234</v>
      </c>
      <c r="F3651" s="10">
        <v>1969</v>
      </c>
      <c r="G3651" s="10" t="s">
        <v>16</v>
      </c>
      <c r="H3651" s="10"/>
      <c r="I3651" s="10">
        <v>900</v>
      </c>
      <c r="J3651" s="10" t="s">
        <v>17</v>
      </c>
      <c r="K3651" s="10"/>
      <c r="L3651" s="10" t="s">
        <v>18</v>
      </c>
      <c r="M3651" s="11">
        <v>1</v>
      </c>
      <c r="N3651" s="10">
        <v>1</v>
      </c>
      <c r="O3651" s="12" t="s">
        <v>12249</v>
      </c>
      <c r="P3651" s="11">
        <f ca="1">IFERROR(__xludf.DUMMYFUNCTION("COUNTA(SPLIT(Q3651,"" ""))"),165)</f>
        <v>165</v>
      </c>
      <c r="Q3651" s="11">
        <v>8</v>
      </c>
      <c r="R3651" s="11">
        <f ca="1">IFERROR(__xludf.DUMMYFUNCTION("COUNTA(SPLIT($Q3651,CHAR(10),FALSE))"),1)</f>
        <v>1</v>
      </c>
      <c r="S3651" s="2">
        <v>-1.325550349</v>
      </c>
      <c r="T3651" s="2">
        <v>0.45411616999999999</v>
      </c>
      <c r="U3651" s="2">
        <v>73.010000000000005</v>
      </c>
      <c r="V3651" s="2">
        <v>7.69</v>
      </c>
      <c r="W3651" s="2">
        <v>7.43</v>
      </c>
      <c r="X3651" s="2">
        <v>10</v>
      </c>
      <c r="Y3651" s="2">
        <v>6.83</v>
      </c>
      <c r="Z3651" s="2">
        <v>0.14327000000000001</v>
      </c>
      <c r="AA3651" s="2">
        <v>0.15573000000000001</v>
      </c>
      <c r="AB3651" s="2">
        <v>22.151188680000001</v>
      </c>
    </row>
    <row r="3652" spans="1:28" x14ac:dyDescent="0.2">
      <c r="A3652" s="17">
        <v>6113</v>
      </c>
      <c r="B3652" s="5" t="s">
        <v>12228</v>
      </c>
      <c r="C3652" s="5" t="s">
        <v>12250</v>
      </c>
      <c r="D3652" s="5"/>
      <c r="E3652" s="5" t="s">
        <v>12251</v>
      </c>
      <c r="F3652" s="10">
        <v>1883</v>
      </c>
      <c r="G3652" s="10" t="s">
        <v>16</v>
      </c>
      <c r="H3652" s="10"/>
      <c r="I3652" s="10">
        <v>900</v>
      </c>
      <c r="J3652" s="10" t="s">
        <v>17</v>
      </c>
      <c r="K3652" s="10"/>
      <c r="L3652" s="10" t="s">
        <v>18</v>
      </c>
      <c r="M3652" s="11">
        <v>1</v>
      </c>
      <c r="N3652" s="10">
        <v>1</v>
      </c>
      <c r="O3652" s="12" t="s">
        <v>12252</v>
      </c>
      <c r="P3652" s="11">
        <f ca="1">IFERROR(__xludf.DUMMYFUNCTION("COUNTA(SPLIT(Q3652,"" ""))"),152)</f>
        <v>152</v>
      </c>
      <c r="Q3652" s="11">
        <v>6</v>
      </c>
      <c r="R3652" s="11">
        <f ca="1">IFERROR(__xludf.DUMMYFUNCTION("COUNTA(SPLIT($Q3652,CHAR(10),FALSE))"),2)</f>
        <v>2</v>
      </c>
      <c r="S3652" s="2">
        <v>-0.61029673100000004</v>
      </c>
      <c r="T3652" s="2">
        <v>0.48025996700000001</v>
      </c>
      <c r="U3652" s="2">
        <v>55.71</v>
      </c>
      <c r="V3652" s="2">
        <v>11.95</v>
      </c>
      <c r="W3652" s="2">
        <v>12.25</v>
      </c>
      <c r="X3652" s="2">
        <v>12</v>
      </c>
      <c r="Y3652" s="2">
        <v>7.46</v>
      </c>
      <c r="Z3652" s="2">
        <v>0.17237</v>
      </c>
      <c r="AA3652" s="2">
        <v>0.20437</v>
      </c>
      <c r="AB3652" s="2">
        <v>13.58231499</v>
      </c>
    </row>
    <row r="3653" spans="1:28" x14ac:dyDescent="0.2">
      <c r="A3653" s="17">
        <v>6114</v>
      </c>
      <c r="B3653" s="5" t="s">
        <v>12228</v>
      </c>
      <c r="C3653" s="5" t="s">
        <v>12253</v>
      </c>
      <c r="D3653" s="5" t="s">
        <v>12233</v>
      </c>
      <c r="E3653" s="5" t="s">
        <v>12234</v>
      </c>
      <c r="F3653" s="10">
        <v>1909</v>
      </c>
      <c r="G3653" s="10" t="s">
        <v>16</v>
      </c>
      <c r="H3653" s="10"/>
      <c r="I3653" s="10">
        <v>900</v>
      </c>
      <c r="J3653" s="10" t="s">
        <v>51</v>
      </c>
      <c r="K3653" s="10"/>
      <c r="L3653" s="10" t="s">
        <v>18</v>
      </c>
      <c r="M3653" s="11">
        <v>1</v>
      </c>
      <c r="N3653" s="10">
        <v>1</v>
      </c>
      <c r="O3653" s="12" t="s">
        <v>12254</v>
      </c>
      <c r="P3653" s="11">
        <f ca="1">IFERROR(__xludf.DUMMYFUNCTION("COUNTA(SPLIT(Q3653,"" ""))"),182)</f>
        <v>182</v>
      </c>
      <c r="Q3653" s="11">
        <v>10</v>
      </c>
      <c r="R3653" s="11">
        <f ca="1">IFERROR(__xludf.DUMMYFUNCTION("COUNTA(SPLIT($Q3653,CHAR(10),FALSE))"),6)</f>
        <v>6</v>
      </c>
      <c r="S3653" s="2">
        <v>-0.50055894499999998</v>
      </c>
      <c r="T3653" s="2">
        <v>0.47155882399999999</v>
      </c>
      <c r="U3653" s="2">
        <v>77.5</v>
      </c>
      <c r="V3653" s="2">
        <v>7.12</v>
      </c>
      <c r="W3653" s="2">
        <v>7.3</v>
      </c>
      <c r="X3653" s="2">
        <v>10</v>
      </c>
      <c r="Y3653" s="2">
        <v>6</v>
      </c>
      <c r="Z3653" s="2">
        <v>0.11882</v>
      </c>
      <c r="AA3653" s="2">
        <v>0.12015000000000001</v>
      </c>
      <c r="AB3653" s="2">
        <v>21.05089018</v>
      </c>
    </row>
    <row r="3654" spans="1:28" x14ac:dyDescent="0.2">
      <c r="A3654" s="17">
        <v>6116</v>
      </c>
      <c r="B3654" s="5" t="s">
        <v>12228</v>
      </c>
      <c r="C3654" s="5" t="s">
        <v>12255</v>
      </c>
      <c r="D3654" s="5" t="s">
        <v>6640</v>
      </c>
      <c r="E3654" s="5" t="s">
        <v>6624</v>
      </c>
      <c r="F3654" s="10">
        <v>1919</v>
      </c>
      <c r="G3654" s="10" t="s">
        <v>16</v>
      </c>
      <c r="H3654" s="10"/>
      <c r="I3654" s="10">
        <v>900</v>
      </c>
      <c r="J3654" s="10" t="s">
        <v>17</v>
      </c>
      <c r="K3654" s="10"/>
      <c r="L3654" s="10" t="s">
        <v>18</v>
      </c>
      <c r="M3654" s="11">
        <v>1</v>
      </c>
      <c r="N3654" s="10">
        <v>1</v>
      </c>
      <c r="O3654" s="12" t="s">
        <v>12256</v>
      </c>
      <c r="P3654" s="11">
        <f ca="1">IFERROR(__xludf.DUMMYFUNCTION("COUNTA(SPLIT(Q3654,"" ""))"),161)</f>
        <v>161</v>
      </c>
      <c r="Q3654" s="11">
        <v>9</v>
      </c>
      <c r="R3654" s="11">
        <f ca="1">IFERROR(__xludf.DUMMYFUNCTION("COUNTA(SPLIT($Q3654,CHAR(10),FALSE))"),1)</f>
        <v>1</v>
      </c>
      <c r="S3654" s="2">
        <v>-1.424368182</v>
      </c>
      <c r="T3654" s="2">
        <v>0.470591859</v>
      </c>
      <c r="U3654" s="2">
        <v>68.98</v>
      </c>
      <c r="V3654" s="2">
        <v>8.11</v>
      </c>
      <c r="W3654" s="2">
        <v>8.5399999999999991</v>
      </c>
      <c r="X3654" s="2">
        <v>10</v>
      </c>
      <c r="Y3654" s="2">
        <v>7.36</v>
      </c>
      <c r="Z3654" s="2">
        <v>0.12028999999999999</v>
      </c>
      <c r="AA3654" s="2">
        <v>0.13982</v>
      </c>
      <c r="AB3654" s="2">
        <v>19.219985479999998</v>
      </c>
    </row>
    <row r="3655" spans="1:28" x14ac:dyDescent="0.2">
      <c r="A3655" s="17">
        <v>6117</v>
      </c>
      <c r="B3655" s="5" t="s">
        <v>12228</v>
      </c>
      <c r="C3655" s="5" t="s">
        <v>12257</v>
      </c>
      <c r="D3655" s="5" t="s">
        <v>2855</v>
      </c>
      <c r="E3655" s="5" t="s">
        <v>12258</v>
      </c>
      <c r="F3655" s="10">
        <v>1885</v>
      </c>
      <c r="G3655" s="10" t="s">
        <v>16</v>
      </c>
      <c r="H3655" s="10"/>
      <c r="I3655" s="10">
        <v>900</v>
      </c>
      <c r="J3655" s="10" t="s">
        <v>17</v>
      </c>
      <c r="K3655" s="10"/>
      <c r="L3655" s="10" t="s">
        <v>22</v>
      </c>
      <c r="M3655" s="11">
        <v>2</v>
      </c>
      <c r="N3655" s="10">
        <v>1.5</v>
      </c>
      <c r="O3655" s="12" t="s">
        <v>12259</v>
      </c>
      <c r="P3655" s="11">
        <f ca="1">IFERROR(__xludf.DUMMYFUNCTION("COUNTA(SPLIT(Q3655,"" ""))"),155)</f>
        <v>155</v>
      </c>
      <c r="Q3655" s="11">
        <v>9</v>
      </c>
      <c r="R3655" s="11">
        <f ca="1">IFERROR(__xludf.DUMMYFUNCTION("COUNTA(SPLIT($Q3655,CHAR(10),FALSE))"),3)</f>
        <v>3</v>
      </c>
      <c r="S3655" s="2">
        <v>0.497026829</v>
      </c>
      <c r="T3655" s="2">
        <v>0.50254489499999999</v>
      </c>
      <c r="U3655" s="2">
        <v>87.82</v>
      </c>
      <c r="V3655" s="2">
        <v>5.34</v>
      </c>
      <c r="W3655" s="2">
        <v>5.5</v>
      </c>
      <c r="X3655" s="2">
        <v>6</v>
      </c>
      <c r="Y3655" s="2">
        <v>6.01</v>
      </c>
      <c r="Z3655" s="2">
        <v>0.10043000000000001</v>
      </c>
      <c r="AA3655" s="2">
        <v>0.12706000000000001</v>
      </c>
      <c r="AB3655" s="2">
        <v>15.98776434</v>
      </c>
    </row>
    <row r="3656" spans="1:28" x14ac:dyDescent="0.2">
      <c r="A3656" s="17">
        <v>6118</v>
      </c>
      <c r="B3656" s="5" t="s">
        <v>12228</v>
      </c>
      <c r="C3656" s="5" t="s">
        <v>12260</v>
      </c>
      <c r="D3656" s="5" t="s">
        <v>2855</v>
      </c>
      <c r="E3656" s="5" t="s">
        <v>12261</v>
      </c>
      <c r="F3656" s="10">
        <v>1904</v>
      </c>
      <c r="G3656" s="10" t="s">
        <v>16</v>
      </c>
      <c r="H3656" s="10"/>
      <c r="I3656" s="10">
        <v>900</v>
      </c>
      <c r="J3656" s="10" t="s">
        <v>17</v>
      </c>
      <c r="K3656" s="10"/>
      <c r="L3656" s="10" t="s">
        <v>18</v>
      </c>
      <c r="M3656" s="11">
        <v>1</v>
      </c>
      <c r="N3656" s="10">
        <v>1</v>
      </c>
      <c r="O3656" s="12" t="s">
        <v>12262</v>
      </c>
      <c r="P3656" s="11">
        <f ca="1">IFERROR(__xludf.DUMMYFUNCTION("COUNTA(SPLIT(Q3656,"" ""))"),171)</f>
        <v>171</v>
      </c>
      <c r="Q3656" s="11">
        <v>7</v>
      </c>
      <c r="R3656" s="11">
        <f ca="1">IFERROR(__xludf.DUMMYFUNCTION("COUNTA(SPLIT($Q3656,CHAR(10),FALSE))"),1)</f>
        <v>1</v>
      </c>
      <c r="S3656" s="2">
        <v>-1.0533574999999999</v>
      </c>
      <c r="T3656" s="2">
        <v>0.46067415</v>
      </c>
      <c r="U3656" s="2">
        <v>84.74</v>
      </c>
      <c r="V3656" s="2">
        <v>6.72</v>
      </c>
      <c r="W3656" s="2">
        <v>6.96</v>
      </c>
      <c r="X3656" s="2">
        <v>7</v>
      </c>
      <c r="Y3656" s="2">
        <v>6.18</v>
      </c>
      <c r="Z3656" s="2">
        <v>0.12062</v>
      </c>
      <c r="AA3656" s="2">
        <v>0.14177999999999999</v>
      </c>
      <c r="AB3656" s="2">
        <v>22.114576970000002</v>
      </c>
    </row>
    <row r="3657" spans="1:28" x14ac:dyDescent="0.2">
      <c r="A3657" s="17">
        <v>6151</v>
      </c>
      <c r="B3657" s="5" t="s">
        <v>12263</v>
      </c>
      <c r="C3657" s="5" t="s">
        <v>12264</v>
      </c>
      <c r="D3657" s="5"/>
      <c r="E3657" s="5" t="s">
        <v>12265</v>
      </c>
      <c r="F3657" s="10">
        <v>1912</v>
      </c>
      <c r="G3657" s="10" t="s">
        <v>16</v>
      </c>
      <c r="H3657" s="10"/>
      <c r="I3657" s="10">
        <v>1300</v>
      </c>
      <c r="J3657" s="10" t="s">
        <v>17</v>
      </c>
      <c r="K3657" s="10"/>
      <c r="L3657" s="10" t="s">
        <v>18</v>
      </c>
      <c r="M3657" s="11">
        <v>1</v>
      </c>
      <c r="N3657" s="10">
        <v>1</v>
      </c>
      <c r="O3657" s="12" t="s">
        <v>12266</v>
      </c>
      <c r="P3657" s="11">
        <f ca="1">IFERROR(__xludf.DUMMYFUNCTION("COUNTA(SPLIT(Q3657,"" ""))"),173)</f>
        <v>173</v>
      </c>
      <c r="Q3657" s="11">
        <v>8</v>
      </c>
      <c r="R3657" s="11">
        <f ca="1">IFERROR(__xludf.DUMMYFUNCTION("COUNTA(SPLIT($Q3657,CHAR(10),FALSE))"),4)</f>
        <v>4</v>
      </c>
      <c r="S3657" s="2">
        <v>-1.0751471779999999</v>
      </c>
      <c r="T3657" s="2">
        <v>0.47529187499999997</v>
      </c>
      <c r="U3657" s="2">
        <v>71.62</v>
      </c>
      <c r="V3657" s="2">
        <v>8.1300000000000008</v>
      </c>
      <c r="W3657" s="2">
        <v>8.99</v>
      </c>
      <c r="X3657" s="2">
        <v>10</v>
      </c>
      <c r="Y3657" s="2">
        <v>6.94</v>
      </c>
      <c r="Z3657" s="2">
        <v>8.9039999999999994E-2</v>
      </c>
      <c r="AA3657" s="2">
        <v>8.7300000000000003E-2</v>
      </c>
      <c r="AB3657" s="2">
        <v>11.297960529999999</v>
      </c>
    </row>
    <row r="3658" spans="1:28" x14ac:dyDescent="0.2">
      <c r="A3658" s="17">
        <v>6152</v>
      </c>
      <c r="B3658" s="5" t="s">
        <v>12267</v>
      </c>
      <c r="C3658" s="5" t="s">
        <v>12268</v>
      </c>
      <c r="D3658" s="5"/>
      <c r="E3658" s="5" t="s">
        <v>12269</v>
      </c>
      <c r="F3658" s="10">
        <v>1910</v>
      </c>
      <c r="G3658" s="10" t="s">
        <v>16</v>
      </c>
      <c r="H3658" s="10"/>
      <c r="I3658" s="10">
        <v>700</v>
      </c>
      <c r="J3658" s="10" t="s">
        <v>51</v>
      </c>
      <c r="K3658" s="10"/>
      <c r="L3658" s="10" t="s">
        <v>18</v>
      </c>
      <c r="M3658" s="11">
        <v>1</v>
      </c>
      <c r="N3658" s="10">
        <v>1</v>
      </c>
      <c r="O3658" s="12" t="s">
        <v>12270</v>
      </c>
      <c r="P3658" s="11">
        <f ca="1">IFERROR(__xludf.DUMMYFUNCTION("COUNTA(SPLIT(Q3658,"" ""))"),155)</f>
        <v>155</v>
      </c>
      <c r="Q3658" s="11">
        <v>16</v>
      </c>
      <c r="R3658" s="11">
        <f ca="1">IFERROR(__xludf.DUMMYFUNCTION("COUNTA(SPLIT($Q3658,CHAR(10),FALSE))"),6)</f>
        <v>6</v>
      </c>
      <c r="S3658" s="2">
        <v>-0.39465262800000001</v>
      </c>
      <c r="T3658" s="2">
        <v>0.50151151800000004</v>
      </c>
      <c r="U3658" s="2">
        <v>84.59</v>
      </c>
      <c r="V3658" s="2">
        <v>3.95</v>
      </c>
      <c r="W3658" s="2">
        <v>3.18</v>
      </c>
      <c r="X3658" s="2">
        <v>7</v>
      </c>
      <c r="Y3658" s="2">
        <v>6.9</v>
      </c>
      <c r="Z3658" s="2">
        <v>8.8800000000000004E-2</v>
      </c>
      <c r="AA3658" s="2">
        <v>9.1859999999999997E-2</v>
      </c>
      <c r="AB3658" s="2">
        <v>16.27861699</v>
      </c>
    </row>
    <row r="3659" spans="1:28" x14ac:dyDescent="0.2">
      <c r="A3659" s="17">
        <v>6153</v>
      </c>
      <c r="B3659" s="5" t="s">
        <v>12271</v>
      </c>
      <c r="C3659" s="5" t="s">
        <v>12272</v>
      </c>
      <c r="D3659" s="5"/>
      <c r="E3659" s="5" t="s">
        <v>12273</v>
      </c>
      <c r="F3659" s="10">
        <v>1912</v>
      </c>
      <c r="G3659" s="10" t="s">
        <v>16</v>
      </c>
      <c r="H3659" s="10"/>
      <c r="I3659" s="10">
        <v>1300</v>
      </c>
      <c r="J3659" s="10" t="s">
        <v>17</v>
      </c>
      <c r="K3659" s="10"/>
      <c r="L3659" s="10" t="s">
        <v>18</v>
      </c>
      <c r="M3659" s="11">
        <v>1</v>
      </c>
      <c r="N3659" s="10">
        <v>1</v>
      </c>
      <c r="O3659" s="12" t="s">
        <v>12274</v>
      </c>
      <c r="P3659" s="11">
        <f ca="1">IFERROR(__xludf.DUMMYFUNCTION("COUNTA(SPLIT(Q3659,"" ""))"),190)</f>
        <v>190</v>
      </c>
      <c r="Q3659" s="11">
        <v>6</v>
      </c>
      <c r="R3659" s="11">
        <f ca="1">IFERROR(__xludf.DUMMYFUNCTION("COUNTA(SPLIT($Q3659,CHAR(10),FALSE))"),4)</f>
        <v>4</v>
      </c>
      <c r="S3659" s="2">
        <v>-1.0987193070000001</v>
      </c>
      <c r="T3659" s="2">
        <v>0.48817522200000002</v>
      </c>
      <c r="U3659" s="2">
        <v>51.45</v>
      </c>
      <c r="V3659" s="2">
        <v>14.07</v>
      </c>
      <c r="W3659" s="2">
        <v>16.41</v>
      </c>
      <c r="X3659" s="2">
        <v>14</v>
      </c>
      <c r="Y3659" s="2">
        <v>8.34</v>
      </c>
      <c r="Z3659" s="2">
        <v>0.11079</v>
      </c>
      <c r="AA3659" s="2">
        <v>0.10082000000000001</v>
      </c>
      <c r="AB3659" s="2">
        <v>9.0657999539999992</v>
      </c>
    </row>
    <row r="3660" spans="1:28" x14ac:dyDescent="0.2">
      <c r="A3660" s="17">
        <v>6154</v>
      </c>
      <c r="B3660" s="5" t="s">
        <v>12271</v>
      </c>
      <c r="C3660" s="5" t="s">
        <v>12275</v>
      </c>
      <c r="D3660" s="5"/>
      <c r="E3660" s="5" t="s">
        <v>12276</v>
      </c>
      <c r="F3660" s="10">
        <v>1912</v>
      </c>
      <c r="G3660" s="10" t="s">
        <v>16</v>
      </c>
      <c r="H3660" s="10"/>
      <c r="I3660" s="10">
        <v>1100</v>
      </c>
      <c r="J3660" s="10" t="s">
        <v>17</v>
      </c>
      <c r="K3660" s="10"/>
      <c r="L3660" s="10" t="s">
        <v>18</v>
      </c>
      <c r="M3660" s="11">
        <v>1</v>
      </c>
      <c r="N3660" s="10">
        <v>1</v>
      </c>
      <c r="O3660" s="12" t="s">
        <v>12277</v>
      </c>
      <c r="P3660" s="11">
        <f ca="1">IFERROR(__xludf.DUMMYFUNCTION("COUNTA(SPLIT(Q3660,"" ""))"),159)</f>
        <v>159</v>
      </c>
      <c r="Q3660" s="11">
        <v>7</v>
      </c>
      <c r="R3660" s="11">
        <f ca="1">IFERROR(__xludf.DUMMYFUNCTION("COUNTA(SPLIT($Q3660,CHAR(10),FALSE))"),5)</f>
        <v>5</v>
      </c>
      <c r="S3660" s="2">
        <v>-0.74948823899999995</v>
      </c>
      <c r="T3660" s="2">
        <v>0.44989857599999999</v>
      </c>
      <c r="U3660" s="2">
        <v>71.61</v>
      </c>
      <c r="V3660" s="2">
        <v>9.06</v>
      </c>
      <c r="W3660" s="2">
        <v>10.210000000000001</v>
      </c>
      <c r="X3660" s="2">
        <v>9</v>
      </c>
      <c r="Y3660" s="2">
        <v>7.5</v>
      </c>
      <c r="Z3660" s="2">
        <v>4.0399999999999998E-2</v>
      </c>
      <c r="AA3660" s="2">
        <v>5.3440000000000001E-2</v>
      </c>
      <c r="AB3660" s="2">
        <v>10.49530105</v>
      </c>
    </row>
    <row r="3661" spans="1:28" x14ac:dyDescent="0.2">
      <c r="A3661" s="17">
        <v>6155</v>
      </c>
      <c r="B3661" s="5" t="s">
        <v>12278</v>
      </c>
      <c r="C3661" s="5" t="s">
        <v>12279</v>
      </c>
      <c r="D3661" s="5"/>
      <c r="E3661" s="5" t="s">
        <v>12280</v>
      </c>
      <c r="F3661" s="10">
        <v>1920</v>
      </c>
      <c r="G3661" s="10" t="s">
        <v>16</v>
      </c>
      <c r="H3661" s="10"/>
      <c r="I3661" s="10">
        <v>1100</v>
      </c>
      <c r="J3661" s="10" t="s">
        <v>51</v>
      </c>
      <c r="K3661" s="10"/>
      <c r="L3661" s="10" t="s">
        <v>18</v>
      </c>
      <c r="M3661" s="11">
        <v>1</v>
      </c>
      <c r="N3661" s="10">
        <v>1</v>
      </c>
      <c r="O3661" s="12" t="s">
        <v>12281</v>
      </c>
      <c r="P3661" s="11">
        <f ca="1">IFERROR(__xludf.DUMMYFUNCTION("COUNTA(SPLIT(Q3661,"" ""))"),179)</f>
        <v>179</v>
      </c>
      <c r="Q3661" s="11">
        <v>10</v>
      </c>
      <c r="R3661" s="11">
        <f ca="1">IFERROR(__xludf.DUMMYFUNCTION("COUNTA(SPLIT($Q3661,CHAR(10),FALSE))"),2)</f>
        <v>2</v>
      </c>
      <c r="S3661" s="2">
        <v>0.58551145500000001</v>
      </c>
      <c r="T3661" s="2">
        <v>0.53861479199999995</v>
      </c>
      <c r="U3661" s="2">
        <v>82.44</v>
      </c>
      <c r="V3661" s="2">
        <v>7.38</v>
      </c>
      <c r="W3661" s="2">
        <v>9.31</v>
      </c>
      <c r="X3661" s="2">
        <v>6</v>
      </c>
      <c r="Y3661" s="2">
        <v>6.24</v>
      </c>
      <c r="Z3661" s="2">
        <v>-2.0889999999999999E-2</v>
      </c>
      <c r="AA3661" s="2">
        <v>-9.4500000000000001E-3</v>
      </c>
      <c r="AB3661" s="2">
        <v>12.39498232</v>
      </c>
    </row>
    <row r="3662" spans="1:28" x14ac:dyDescent="0.2">
      <c r="A3662" s="17">
        <v>6156</v>
      </c>
      <c r="B3662" s="5" t="s">
        <v>12278</v>
      </c>
      <c r="C3662" s="5" t="s">
        <v>12282</v>
      </c>
      <c r="D3662" s="5"/>
      <c r="E3662" s="5" t="s">
        <v>12283</v>
      </c>
      <c r="F3662" s="10">
        <v>1919</v>
      </c>
      <c r="G3662" s="10" t="s">
        <v>16</v>
      </c>
      <c r="H3662" s="10"/>
      <c r="I3662" s="10">
        <v>700</v>
      </c>
      <c r="J3662" s="10" t="s">
        <v>51</v>
      </c>
      <c r="K3662" s="10"/>
      <c r="L3662" s="10" t="s">
        <v>18</v>
      </c>
      <c r="M3662" s="11">
        <v>1</v>
      </c>
      <c r="N3662" s="10">
        <v>1</v>
      </c>
      <c r="O3662" s="12" t="s">
        <v>12284</v>
      </c>
      <c r="P3662" s="11">
        <f ca="1">IFERROR(__xludf.DUMMYFUNCTION("COUNTA(SPLIT(Q3662,"" ""))"),185)</f>
        <v>185</v>
      </c>
      <c r="Q3662" s="11">
        <v>12</v>
      </c>
      <c r="R3662" s="11">
        <f ca="1">IFERROR(__xludf.DUMMYFUNCTION("COUNTA(SPLIT($Q3662,CHAR(10),FALSE))"),2)</f>
        <v>2</v>
      </c>
      <c r="S3662" s="2">
        <v>-0.69664353000000001</v>
      </c>
      <c r="T3662" s="2">
        <v>0.44965967800000001</v>
      </c>
      <c r="U3662" s="2">
        <v>77.92</v>
      </c>
      <c r="V3662" s="2">
        <v>6.26</v>
      </c>
      <c r="W3662" s="2">
        <v>5.69</v>
      </c>
      <c r="X3662" s="2">
        <v>7</v>
      </c>
      <c r="Y3662" s="2">
        <v>6.27</v>
      </c>
      <c r="Z3662" s="2">
        <v>0.10859000000000001</v>
      </c>
      <c r="AA3662" s="2">
        <v>9.4450000000000006E-2</v>
      </c>
      <c r="AB3662" s="2">
        <v>26.758104169999999</v>
      </c>
    </row>
    <row r="3663" spans="1:28" x14ac:dyDescent="0.2">
      <c r="A3663" s="17">
        <v>6160</v>
      </c>
      <c r="B3663" s="5" t="s">
        <v>12278</v>
      </c>
      <c r="C3663" s="5" t="s">
        <v>12285</v>
      </c>
      <c r="D3663" s="5"/>
      <c r="E3663" s="5" t="s">
        <v>12286</v>
      </c>
      <c r="F3663" s="10">
        <v>1921</v>
      </c>
      <c r="G3663" s="10" t="s">
        <v>16</v>
      </c>
      <c r="H3663" s="10"/>
      <c r="I3663" s="10">
        <v>500</v>
      </c>
      <c r="J3663" s="10" t="s">
        <v>51</v>
      </c>
      <c r="K3663" s="10"/>
      <c r="L3663" s="10" t="s">
        <v>18</v>
      </c>
      <c r="M3663" s="11">
        <v>1</v>
      </c>
      <c r="N3663" s="10">
        <v>1</v>
      </c>
      <c r="O3663" s="12" t="s">
        <v>12287</v>
      </c>
      <c r="P3663" s="11">
        <f ca="1">IFERROR(__xludf.DUMMYFUNCTION("COUNTA(SPLIT(Q3663,"" ""))"),161)</f>
        <v>161</v>
      </c>
      <c r="Q3663" s="11">
        <v>19</v>
      </c>
      <c r="R3663" s="11">
        <f ca="1">IFERROR(__xludf.DUMMYFUNCTION("COUNTA(SPLIT($Q3663,CHAR(10),FALSE))"),6)</f>
        <v>6</v>
      </c>
      <c r="S3663" s="2">
        <v>0.69820370799999998</v>
      </c>
      <c r="T3663" s="2">
        <v>0.53259491000000003</v>
      </c>
      <c r="U3663" s="2">
        <v>86.84</v>
      </c>
      <c r="V3663" s="2">
        <v>3.57</v>
      </c>
      <c r="W3663" s="2">
        <v>3.69</v>
      </c>
      <c r="X3663" s="2">
        <v>6</v>
      </c>
      <c r="Y3663" s="2">
        <v>6.97</v>
      </c>
      <c r="Z3663" s="2">
        <v>2.8740000000000002E-2</v>
      </c>
      <c r="AA3663" s="2">
        <v>2.7480000000000001E-2</v>
      </c>
      <c r="AB3663" s="2">
        <v>21.597514619999998</v>
      </c>
    </row>
    <row r="3664" spans="1:28" x14ac:dyDescent="0.2">
      <c r="A3664" s="17">
        <v>6163</v>
      </c>
      <c r="B3664" s="5" t="s">
        <v>12278</v>
      </c>
      <c r="C3664" s="5" t="s">
        <v>12288</v>
      </c>
      <c r="D3664" s="5"/>
      <c r="E3664" s="5" t="s">
        <v>12289</v>
      </c>
      <c r="F3664" s="10">
        <v>1916</v>
      </c>
      <c r="G3664" s="10" t="s">
        <v>16</v>
      </c>
      <c r="H3664" s="10"/>
      <c r="I3664" s="10">
        <v>900</v>
      </c>
      <c r="J3664" s="10" t="s">
        <v>51</v>
      </c>
      <c r="K3664" s="10"/>
      <c r="L3664" s="10" t="s">
        <v>18</v>
      </c>
      <c r="M3664" s="11">
        <v>1</v>
      </c>
      <c r="N3664" s="10">
        <v>1</v>
      </c>
      <c r="O3664" s="12" t="s">
        <v>12290</v>
      </c>
      <c r="P3664" s="11">
        <f ca="1">IFERROR(__xludf.DUMMYFUNCTION("COUNTA(SPLIT(Q3664,"" ""))"),174)</f>
        <v>174</v>
      </c>
      <c r="Q3664" s="11">
        <v>11</v>
      </c>
      <c r="R3664" s="11">
        <f ca="1">IFERROR(__xludf.DUMMYFUNCTION("COUNTA(SPLIT($Q3664,CHAR(10),FALSE))"),4)</f>
        <v>4</v>
      </c>
      <c r="S3664" s="2">
        <v>1.118702581</v>
      </c>
      <c r="T3664" s="2">
        <v>0.64783413999999995</v>
      </c>
      <c r="U3664" s="2">
        <v>85.85</v>
      </c>
      <c r="V3664" s="2">
        <v>5.31</v>
      </c>
      <c r="W3664" s="2">
        <v>5.3</v>
      </c>
      <c r="X3664" s="2">
        <v>7</v>
      </c>
      <c r="Y3664" s="2">
        <v>5.33</v>
      </c>
      <c r="Z3664" s="2">
        <v>-2.5479999999999999E-2</v>
      </c>
      <c r="AA3664" s="2">
        <v>-3.3059999999999999E-2</v>
      </c>
      <c r="AB3664" s="2">
        <v>27.716852840000001</v>
      </c>
    </row>
    <row r="3665" spans="1:28" x14ac:dyDescent="0.2">
      <c r="A3665" s="17">
        <v>6164</v>
      </c>
      <c r="B3665" s="5" t="s">
        <v>12291</v>
      </c>
      <c r="C3665" s="5" t="s">
        <v>12292</v>
      </c>
      <c r="D3665" s="5"/>
      <c r="E3665" s="5" t="s">
        <v>12293</v>
      </c>
      <c r="F3665" s="10">
        <v>1900</v>
      </c>
      <c r="G3665" s="10" t="s">
        <v>16</v>
      </c>
      <c r="H3665" s="10"/>
      <c r="I3665" s="10">
        <v>900</v>
      </c>
      <c r="J3665" s="10" t="s">
        <v>17</v>
      </c>
      <c r="K3665" s="10"/>
      <c r="L3665" s="10" t="s">
        <v>18</v>
      </c>
      <c r="M3665" s="11">
        <v>1</v>
      </c>
      <c r="N3665" s="10">
        <v>1</v>
      </c>
      <c r="O3665" s="12" t="s">
        <v>12294</v>
      </c>
      <c r="P3665" s="11">
        <f ca="1">IFERROR(__xludf.DUMMYFUNCTION("COUNTA(SPLIT(Q3665,"" ""))"),153)</f>
        <v>153</v>
      </c>
      <c r="Q3665" s="11">
        <v>11</v>
      </c>
      <c r="R3665" s="11">
        <f ca="1">IFERROR(__xludf.DUMMYFUNCTION("COUNTA(SPLIT($Q3665,CHAR(10),FALSE))"),7)</f>
        <v>7</v>
      </c>
      <c r="S3665" s="2">
        <v>-1.077892144</v>
      </c>
      <c r="T3665" s="2">
        <v>0.45198962500000001</v>
      </c>
      <c r="U3665" s="2">
        <v>78.92</v>
      </c>
      <c r="V3665" s="2">
        <v>5.87</v>
      </c>
      <c r="W3665" s="2">
        <v>5.16</v>
      </c>
      <c r="X3665" s="2">
        <v>10</v>
      </c>
      <c r="Y3665" s="2">
        <v>7.81</v>
      </c>
      <c r="Z3665" s="2">
        <v>0.19350000000000001</v>
      </c>
      <c r="AA3665" s="2">
        <v>0.20985999999999999</v>
      </c>
      <c r="AB3665" s="2">
        <v>24.589081440000001</v>
      </c>
    </row>
    <row r="3666" spans="1:28" x14ac:dyDescent="0.2">
      <c r="A3666" s="17">
        <v>6166</v>
      </c>
      <c r="B3666" s="5" t="s">
        <v>12291</v>
      </c>
      <c r="C3666" s="5" t="s">
        <v>12295</v>
      </c>
      <c r="D3666" s="5"/>
      <c r="E3666" s="5" t="s">
        <v>12296</v>
      </c>
      <c r="F3666" s="10">
        <v>1899</v>
      </c>
      <c r="G3666" s="10" t="s">
        <v>16</v>
      </c>
      <c r="H3666" s="10"/>
      <c r="I3666" s="10">
        <v>1300</v>
      </c>
      <c r="J3666" s="10" t="s">
        <v>17</v>
      </c>
      <c r="K3666" s="10"/>
      <c r="L3666" s="10" t="s">
        <v>18</v>
      </c>
      <c r="M3666" s="11">
        <v>1</v>
      </c>
      <c r="N3666" s="10">
        <v>1</v>
      </c>
      <c r="O3666" s="12" t="s">
        <v>12297</v>
      </c>
      <c r="P3666" s="11">
        <f ca="1">IFERROR(__xludf.DUMMYFUNCTION("COUNTA(SPLIT(Q3666,"" ""))"),167)</f>
        <v>167</v>
      </c>
      <c r="Q3666" s="11">
        <v>6</v>
      </c>
      <c r="R3666" s="11">
        <f ca="1">IFERROR(__xludf.DUMMYFUNCTION("COUNTA(SPLIT($Q3666,CHAR(10),FALSE))"),4)</f>
        <v>4</v>
      </c>
      <c r="S3666" s="2">
        <v>-0.86851034199999999</v>
      </c>
      <c r="T3666" s="2">
        <v>0.44663795499999998</v>
      </c>
      <c r="U3666" s="2">
        <v>42.72</v>
      </c>
      <c r="V3666" s="2">
        <v>14.34</v>
      </c>
      <c r="W3666" s="2">
        <v>15.99</v>
      </c>
      <c r="X3666" s="2">
        <v>16</v>
      </c>
      <c r="Y3666" s="2">
        <v>8.85</v>
      </c>
      <c r="Z3666" s="2">
        <v>0.18185000000000001</v>
      </c>
      <c r="AA3666" s="2">
        <v>0.18495</v>
      </c>
      <c r="AB3666" s="2">
        <v>9.4445105310000006</v>
      </c>
    </row>
    <row r="3667" spans="1:28" x14ac:dyDescent="0.2">
      <c r="A3667" s="17">
        <v>6167</v>
      </c>
      <c r="B3667" s="5" t="s">
        <v>12291</v>
      </c>
      <c r="C3667" s="5" t="s">
        <v>12298</v>
      </c>
      <c r="D3667" s="5"/>
      <c r="E3667" s="5" t="s">
        <v>12299</v>
      </c>
      <c r="F3667" s="10">
        <v>1893</v>
      </c>
      <c r="G3667" s="10" t="s">
        <v>16</v>
      </c>
      <c r="H3667" s="10"/>
      <c r="I3667" s="10">
        <v>900</v>
      </c>
      <c r="J3667" s="10" t="s">
        <v>17</v>
      </c>
      <c r="K3667" s="10"/>
      <c r="L3667" s="10" t="s">
        <v>18</v>
      </c>
      <c r="M3667" s="11">
        <v>1</v>
      </c>
      <c r="N3667" s="10">
        <v>1</v>
      </c>
      <c r="O3667" s="12" t="s">
        <v>12300</v>
      </c>
      <c r="P3667" s="11">
        <f ca="1">IFERROR(__xludf.DUMMYFUNCTION("COUNTA(SPLIT(Q3667,"" ""))"),157)</f>
        <v>157</v>
      </c>
      <c r="Q3667" s="11">
        <v>11</v>
      </c>
      <c r="R3667" s="11">
        <f ca="1">IFERROR(__xludf.DUMMYFUNCTION("COUNTA(SPLIT($Q3667,CHAR(10),FALSE))"),6)</f>
        <v>6</v>
      </c>
      <c r="S3667" s="2">
        <v>-0.45268003200000001</v>
      </c>
      <c r="T3667" s="2">
        <v>0.52621234299999997</v>
      </c>
      <c r="U3667" s="2">
        <v>82.22</v>
      </c>
      <c r="V3667" s="2">
        <v>5.45</v>
      </c>
      <c r="W3667" s="2">
        <v>5.18</v>
      </c>
      <c r="X3667" s="2">
        <v>9</v>
      </c>
      <c r="Y3667" s="2">
        <v>6.12</v>
      </c>
      <c r="Z3667" s="2">
        <v>-1.0710000000000001E-2</v>
      </c>
      <c r="AA3667" s="2">
        <v>1.443E-2</v>
      </c>
      <c r="AB3667" s="2">
        <v>25.00102845</v>
      </c>
    </row>
    <row r="3668" spans="1:28" x14ac:dyDescent="0.2">
      <c r="A3668" s="17">
        <v>6168</v>
      </c>
      <c r="B3668" s="5" t="s">
        <v>12291</v>
      </c>
      <c r="C3668" s="5" t="s">
        <v>12301</v>
      </c>
      <c r="D3668" s="5"/>
      <c r="E3668" s="5" t="s">
        <v>12302</v>
      </c>
      <c r="F3668" s="10">
        <v>1903</v>
      </c>
      <c r="G3668" s="10" t="s">
        <v>16</v>
      </c>
      <c r="H3668" s="10"/>
      <c r="I3668" s="10">
        <v>1300</v>
      </c>
      <c r="J3668" s="10" t="s">
        <v>17</v>
      </c>
      <c r="K3668" s="10"/>
      <c r="L3668" s="10" t="s">
        <v>18</v>
      </c>
      <c r="M3668" s="11">
        <v>1</v>
      </c>
      <c r="N3668" s="10">
        <v>1</v>
      </c>
      <c r="O3668" s="12" t="s">
        <v>12303</v>
      </c>
      <c r="P3668" s="11">
        <f ca="1">IFERROR(__xludf.DUMMYFUNCTION("COUNTA(SPLIT(Q3668,"" ""))"),175)</f>
        <v>175</v>
      </c>
      <c r="Q3668" s="11">
        <v>7</v>
      </c>
      <c r="R3668" s="11">
        <f ca="1">IFERROR(__xludf.DUMMYFUNCTION("COUNTA(SPLIT($Q3668,CHAR(10),FALSE))"),4)</f>
        <v>4</v>
      </c>
      <c r="S3668" s="2">
        <v>-0.50303508699999999</v>
      </c>
      <c r="T3668" s="2">
        <v>0.45049628200000003</v>
      </c>
      <c r="U3668" s="2">
        <v>54.01</v>
      </c>
      <c r="V3668" s="2">
        <v>12.19</v>
      </c>
      <c r="W3668" s="2">
        <v>13.94</v>
      </c>
      <c r="X3668" s="2">
        <v>11</v>
      </c>
      <c r="Y3668" s="2">
        <v>8.74</v>
      </c>
      <c r="Z3668" s="2">
        <v>0.23024</v>
      </c>
      <c r="AA3668" s="2">
        <v>0.21793999999999999</v>
      </c>
      <c r="AB3668" s="2">
        <v>14.43762083</v>
      </c>
    </row>
    <row r="3669" spans="1:28" x14ac:dyDescent="0.2">
      <c r="A3669" s="17">
        <v>6177</v>
      </c>
      <c r="B3669" s="5" t="s">
        <v>622</v>
      </c>
      <c r="C3669" s="5" t="s">
        <v>12304</v>
      </c>
      <c r="D3669" s="5"/>
      <c r="E3669" s="5" t="s">
        <v>12305</v>
      </c>
      <c r="F3669" s="10">
        <v>1904</v>
      </c>
      <c r="G3669" s="10" t="s">
        <v>68</v>
      </c>
      <c r="H3669" s="10"/>
      <c r="I3669" s="10">
        <v>1100</v>
      </c>
      <c r="J3669" s="10" t="s">
        <v>17</v>
      </c>
      <c r="K3669" s="10"/>
      <c r="L3669" s="10" t="s">
        <v>18</v>
      </c>
      <c r="M3669" s="11">
        <v>1</v>
      </c>
      <c r="N3669" s="10">
        <v>1</v>
      </c>
      <c r="O3669" s="12" t="s">
        <v>12306</v>
      </c>
      <c r="P3669" s="11">
        <f ca="1">IFERROR(__xludf.DUMMYFUNCTION("COUNTA(SPLIT(Q3669,"" ""))"),178)</f>
        <v>178</v>
      </c>
      <c r="Q3669" s="11">
        <v>8</v>
      </c>
      <c r="R3669" s="11">
        <f ca="1">IFERROR(__xludf.DUMMYFUNCTION("COUNTA(SPLIT($Q3669,CHAR(10),FALSE))"),4)</f>
        <v>4</v>
      </c>
      <c r="S3669" s="2">
        <v>0.146258951</v>
      </c>
      <c r="T3669" s="2">
        <v>0.49673747800000001</v>
      </c>
      <c r="U3669" s="2">
        <v>76.83</v>
      </c>
      <c r="V3669" s="2">
        <v>8.23</v>
      </c>
      <c r="W3669" s="2">
        <v>8.4499999999999993</v>
      </c>
      <c r="X3669" s="2">
        <v>9</v>
      </c>
      <c r="Y3669" s="2">
        <v>6.24</v>
      </c>
      <c r="Z3669" s="2">
        <v>6.8820000000000006E-2</v>
      </c>
      <c r="AA3669" s="2">
        <v>7.8009999999999996E-2</v>
      </c>
      <c r="AB3669" s="2">
        <v>16.233513259999999</v>
      </c>
    </row>
    <row r="3670" spans="1:28" x14ac:dyDescent="0.2">
      <c r="A3670" s="17">
        <v>6178</v>
      </c>
      <c r="B3670" s="5" t="s">
        <v>12307</v>
      </c>
      <c r="C3670" s="5" t="s">
        <v>12308</v>
      </c>
      <c r="D3670" s="5"/>
      <c r="E3670" s="5" t="s">
        <v>12309</v>
      </c>
      <c r="F3670" s="10">
        <v>1915</v>
      </c>
      <c r="G3670" s="10" t="s">
        <v>68</v>
      </c>
      <c r="H3670" s="10"/>
      <c r="I3670" s="10">
        <v>900</v>
      </c>
      <c r="J3670" s="10" t="s">
        <v>17</v>
      </c>
      <c r="K3670" s="10"/>
      <c r="L3670" s="10" t="s">
        <v>18</v>
      </c>
      <c r="M3670" s="11">
        <v>1</v>
      </c>
      <c r="N3670" s="10">
        <v>1</v>
      </c>
      <c r="O3670" s="12" t="s">
        <v>12310</v>
      </c>
      <c r="P3670" s="11">
        <f ca="1">IFERROR(__xludf.DUMMYFUNCTION("COUNTA(SPLIT(Q3670,"" ""))"),191)</f>
        <v>191</v>
      </c>
      <c r="Q3670" s="11">
        <v>12</v>
      </c>
      <c r="R3670" s="11">
        <f ca="1">IFERROR(__xludf.DUMMYFUNCTION("COUNTA(SPLIT($Q3670,CHAR(10),FALSE))"),3)</f>
        <v>3</v>
      </c>
      <c r="S3670" s="2">
        <v>-0.62155861099999998</v>
      </c>
      <c r="T3670" s="2">
        <v>0.48361115300000002</v>
      </c>
      <c r="U3670" s="2">
        <v>78.290000000000006</v>
      </c>
      <c r="V3670" s="2">
        <v>6.33</v>
      </c>
      <c r="W3670" s="2">
        <v>6.52</v>
      </c>
      <c r="X3670" s="2">
        <v>8</v>
      </c>
      <c r="Y3670" s="2">
        <v>6.48</v>
      </c>
      <c r="Z3670" s="2">
        <v>7.331E-2</v>
      </c>
      <c r="AA3670" s="2">
        <v>4.6809999999999997E-2</v>
      </c>
      <c r="AB3670" s="2">
        <v>23.14998151</v>
      </c>
    </row>
    <row r="3671" spans="1:28" x14ac:dyDescent="0.2">
      <c r="A3671" s="17">
        <v>6179</v>
      </c>
      <c r="B3671" s="5" t="s">
        <v>8511</v>
      </c>
      <c r="C3671" s="5" t="s">
        <v>12311</v>
      </c>
      <c r="D3671" s="5"/>
      <c r="E3671" s="5" t="s">
        <v>12312</v>
      </c>
      <c r="F3671" s="10">
        <v>1912</v>
      </c>
      <c r="G3671" s="10" t="s">
        <v>68</v>
      </c>
      <c r="H3671" s="10"/>
      <c r="I3671" s="10">
        <v>500</v>
      </c>
      <c r="J3671" s="10" t="s">
        <v>17</v>
      </c>
      <c r="K3671" s="10"/>
      <c r="L3671" s="10" t="s">
        <v>18</v>
      </c>
      <c r="M3671" s="11">
        <v>1</v>
      </c>
      <c r="N3671" s="10">
        <v>1</v>
      </c>
      <c r="O3671" s="12" t="s">
        <v>12313</v>
      </c>
      <c r="P3671" s="11">
        <f ca="1">IFERROR(__xludf.DUMMYFUNCTION("COUNTA(SPLIT(Q3671,"" ""))"),188)</f>
        <v>188</v>
      </c>
      <c r="Q3671" s="11">
        <v>15</v>
      </c>
      <c r="R3671" s="11">
        <f ca="1">IFERROR(__xludf.DUMMYFUNCTION("COUNTA(SPLIT($Q3671,CHAR(10),FALSE))"),7)</f>
        <v>7</v>
      </c>
      <c r="S3671" s="2">
        <v>0.38125246000000002</v>
      </c>
      <c r="T3671" s="2">
        <v>0.51485962799999996</v>
      </c>
      <c r="U3671" s="2">
        <v>92.1</v>
      </c>
      <c r="V3671" s="2">
        <v>3.63</v>
      </c>
      <c r="W3671" s="2">
        <v>3.46</v>
      </c>
      <c r="X3671" s="2">
        <v>5</v>
      </c>
      <c r="Y3671" s="2">
        <v>5.25</v>
      </c>
      <c r="Z3671" s="2">
        <v>3.5040000000000002E-2</v>
      </c>
      <c r="AA3671" s="2">
        <v>3.6949999999999997E-2</v>
      </c>
      <c r="AB3671" s="2">
        <v>28.451615610000001</v>
      </c>
    </row>
    <row r="3672" spans="1:28" x14ac:dyDescent="0.2">
      <c r="A3672" s="17">
        <v>6180</v>
      </c>
      <c r="B3672" s="5" t="s">
        <v>116</v>
      </c>
      <c r="C3672" s="5" t="s">
        <v>12314</v>
      </c>
      <c r="D3672" s="5"/>
      <c r="E3672" s="5" t="s">
        <v>12315</v>
      </c>
      <c r="F3672" s="10">
        <v>1899</v>
      </c>
      <c r="G3672" s="10" t="s">
        <v>68</v>
      </c>
      <c r="H3672" s="10"/>
      <c r="I3672" s="10">
        <v>1300</v>
      </c>
      <c r="J3672" s="10" t="s">
        <v>17</v>
      </c>
      <c r="K3672" s="10"/>
      <c r="L3672" s="10" t="s">
        <v>22</v>
      </c>
      <c r="M3672" s="11">
        <v>2</v>
      </c>
      <c r="N3672" s="10">
        <v>1.5</v>
      </c>
      <c r="O3672" s="12" t="s">
        <v>12316</v>
      </c>
      <c r="P3672" s="11">
        <f ca="1">IFERROR(__xludf.DUMMYFUNCTION("COUNTA(SPLIT(Q3672,"" ""))"),186)</f>
        <v>186</v>
      </c>
      <c r="Q3672" s="11">
        <v>7</v>
      </c>
      <c r="R3672" s="11">
        <f ca="1">IFERROR(__xludf.DUMMYFUNCTION("COUNTA(SPLIT($Q3672,CHAR(10),FALSE))"),3)</f>
        <v>3</v>
      </c>
      <c r="S3672" s="2">
        <v>-0.90104083199999996</v>
      </c>
      <c r="T3672" s="2">
        <v>0.486235531</v>
      </c>
      <c r="U3672" s="2">
        <v>50.52</v>
      </c>
      <c r="V3672" s="2">
        <v>12.92</v>
      </c>
      <c r="W3672" s="2">
        <v>14.66</v>
      </c>
      <c r="X3672" s="2">
        <v>14</v>
      </c>
      <c r="Y3672" s="2">
        <v>8.9</v>
      </c>
      <c r="Z3672" s="2">
        <v>0.24240999999999999</v>
      </c>
      <c r="AA3672" s="2">
        <v>0.23751</v>
      </c>
      <c r="AB3672" s="2">
        <v>6.4488336540000004</v>
      </c>
    </row>
    <row r="3673" spans="1:28" x14ac:dyDescent="0.2">
      <c r="A3673" s="17">
        <v>6181</v>
      </c>
      <c r="B3673" s="5" t="s">
        <v>12317</v>
      </c>
      <c r="C3673" s="5" t="s">
        <v>12318</v>
      </c>
      <c r="D3673" s="5"/>
      <c r="E3673" s="5" t="s">
        <v>12319</v>
      </c>
      <c r="F3673" s="10">
        <v>1915</v>
      </c>
      <c r="G3673" s="10" t="s">
        <v>68</v>
      </c>
      <c r="H3673" s="10"/>
      <c r="I3673" s="10">
        <v>900</v>
      </c>
      <c r="J3673" s="10" t="s">
        <v>17</v>
      </c>
      <c r="K3673" s="10"/>
      <c r="L3673" s="10" t="s">
        <v>18</v>
      </c>
      <c r="M3673" s="11">
        <v>1</v>
      </c>
      <c r="N3673" s="10">
        <v>1</v>
      </c>
      <c r="O3673" s="12" t="s">
        <v>12320</v>
      </c>
      <c r="P3673" s="11">
        <f ca="1">IFERROR(__xludf.DUMMYFUNCTION("COUNTA(SPLIT(Q3673,"" ""))"),173)</f>
        <v>173</v>
      </c>
      <c r="Q3673" s="11">
        <v>10</v>
      </c>
      <c r="R3673" s="11">
        <f ca="1">IFERROR(__xludf.DUMMYFUNCTION("COUNTA(SPLIT($Q3673,CHAR(10),FALSE))"),6)</f>
        <v>6</v>
      </c>
      <c r="S3673" s="2">
        <v>-0.69788138</v>
      </c>
      <c r="T3673" s="2">
        <v>0.461062005</v>
      </c>
      <c r="U3673" s="2">
        <v>79.930000000000007</v>
      </c>
      <c r="V3673" s="2">
        <v>6.53</v>
      </c>
      <c r="W3673" s="2">
        <v>6.88</v>
      </c>
      <c r="X3673" s="2">
        <v>8</v>
      </c>
      <c r="Y3673" s="2">
        <v>6.74</v>
      </c>
      <c r="Z3673" s="2">
        <v>5.543E-2</v>
      </c>
      <c r="AA3673" s="2">
        <v>4.6940000000000003E-2</v>
      </c>
      <c r="AB3673" s="2">
        <v>20.31976912</v>
      </c>
    </row>
    <row r="3674" spans="1:28" x14ac:dyDescent="0.2">
      <c r="A3674" s="17">
        <v>6182</v>
      </c>
      <c r="B3674" s="5" t="s">
        <v>12317</v>
      </c>
      <c r="C3674" s="5" t="s">
        <v>12321</v>
      </c>
      <c r="D3674" s="5"/>
      <c r="E3674" s="5" t="s">
        <v>12322</v>
      </c>
      <c r="F3674" s="10">
        <v>1917</v>
      </c>
      <c r="G3674" s="10" t="s">
        <v>68</v>
      </c>
      <c r="H3674" s="10"/>
      <c r="I3674" s="10">
        <v>700</v>
      </c>
      <c r="J3674" s="10" t="s">
        <v>51</v>
      </c>
      <c r="K3674" s="10"/>
      <c r="L3674" s="10" t="s">
        <v>18</v>
      </c>
      <c r="M3674" s="11">
        <v>1</v>
      </c>
      <c r="N3674" s="10">
        <v>1</v>
      </c>
      <c r="O3674" s="12" t="s">
        <v>12323</v>
      </c>
      <c r="P3674" s="11">
        <f ca="1">IFERROR(__xludf.DUMMYFUNCTION("COUNTA(SPLIT(Q3674,"" ""))"),149)</f>
        <v>149</v>
      </c>
      <c r="Q3674" s="11">
        <v>13</v>
      </c>
      <c r="R3674" s="11">
        <f ca="1">IFERROR(__xludf.DUMMYFUNCTION("COUNTA(SPLIT($Q3674,CHAR(10),FALSE))"),5)</f>
        <v>5</v>
      </c>
      <c r="S3674" s="2">
        <v>1.00540027</v>
      </c>
      <c r="T3674" s="2">
        <v>0.53385905499999997</v>
      </c>
      <c r="U3674" s="2">
        <v>85.41</v>
      </c>
      <c r="V3674" s="2">
        <v>4.2699999999999996</v>
      </c>
      <c r="W3674" s="2">
        <v>3.78</v>
      </c>
      <c r="X3674" s="2">
        <v>6</v>
      </c>
      <c r="Y3674" s="2">
        <v>5.67</v>
      </c>
      <c r="Z3674" s="2">
        <v>-6.4530000000000004E-2</v>
      </c>
      <c r="AA3674" s="2">
        <v>-4.4019999999999997E-2</v>
      </c>
      <c r="AB3674" s="2">
        <v>24.98248658</v>
      </c>
    </row>
    <row r="3675" spans="1:28" x14ac:dyDescent="0.2">
      <c r="A3675" s="17">
        <v>6183</v>
      </c>
      <c r="B3675" s="5" t="s">
        <v>12317</v>
      </c>
      <c r="C3675" s="5" t="s">
        <v>12324</v>
      </c>
      <c r="D3675" s="5"/>
      <c r="E3675" s="5" t="s">
        <v>12325</v>
      </c>
      <c r="F3675" s="10">
        <v>1917</v>
      </c>
      <c r="G3675" s="10" t="s">
        <v>68</v>
      </c>
      <c r="H3675" s="10"/>
      <c r="I3675" s="10">
        <v>700</v>
      </c>
      <c r="J3675" s="10" t="s">
        <v>51</v>
      </c>
      <c r="K3675" s="10"/>
      <c r="L3675" s="10" t="s">
        <v>18</v>
      </c>
      <c r="M3675" s="11">
        <v>1</v>
      </c>
      <c r="N3675" s="10">
        <v>1</v>
      </c>
      <c r="O3675" s="12" t="s">
        <v>12326</v>
      </c>
      <c r="P3675" s="11">
        <f ca="1">IFERROR(__xludf.DUMMYFUNCTION("COUNTA(SPLIT(Q3675,"" ""))"),190)</f>
        <v>190</v>
      </c>
      <c r="Q3675" s="11">
        <v>13</v>
      </c>
      <c r="R3675" s="11">
        <f ca="1">IFERROR(__xludf.DUMMYFUNCTION("COUNTA(SPLIT($Q3675,CHAR(10),FALSE))"),4)</f>
        <v>4</v>
      </c>
      <c r="S3675" s="2">
        <v>1.225584462</v>
      </c>
      <c r="T3675" s="2">
        <v>0.57480925199999999</v>
      </c>
      <c r="U3675" s="2">
        <v>85.28</v>
      </c>
      <c r="V3675" s="2">
        <v>5.07</v>
      </c>
      <c r="W3675" s="2">
        <v>4.96</v>
      </c>
      <c r="X3675" s="2">
        <v>6</v>
      </c>
      <c r="Y3675" s="2">
        <v>6</v>
      </c>
      <c r="Z3675" s="2">
        <v>4.81E-3</v>
      </c>
      <c r="AA3675" s="2">
        <v>3.4099999999999998E-3</v>
      </c>
      <c r="AB3675" s="2">
        <v>23.454550040000001</v>
      </c>
    </row>
    <row r="3676" spans="1:28" x14ac:dyDescent="0.2">
      <c r="A3676" s="17">
        <v>6184</v>
      </c>
      <c r="B3676" s="5" t="s">
        <v>12317</v>
      </c>
      <c r="C3676" s="5" t="s">
        <v>12327</v>
      </c>
      <c r="D3676" s="5"/>
      <c r="E3676" s="5" t="s">
        <v>12328</v>
      </c>
      <c r="F3676" s="10">
        <v>1921</v>
      </c>
      <c r="G3676" s="10" t="s">
        <v>68</v>
      </c>
      <c r="H3676" s="10"/>
      <c r="I3676" s="10">
        <v>700</v>
      </c>
      <c r="J3676" s="10" t="s">
        <v>17</v>
      </c>
      <c r="K3676" s="10"/>
      <c r="L3676" s="10" t="s">
        <v>18</v>
      </c>
      <c r="M3676" s="11">
        <v>1</v>
      </c>
      <c r="N3676" s="10">
        <v>1</v>
      </c>
      <c r="O3676" s="12" t="s">
        <v>12329</v>
      </c>
      <c r="P3676" s="11">
        <f ca="1">IFERROR(__xludf.DUMMYFUNCTION("COUNTA(SPLIT(Q3676,"" ""))"),149)</f>
        <v>149</v>
      </c>
      <c r="Q3676" s="11">
        <v>11</v>
      </c>
      <c r="R3676" s="11">
        <f ca="1">IFERROR(__xludf.DUMMYFUNCTION("COUNTA(SPLIT($Q3676,CHAR(10),FALSE))"),4)</f>
        <v>4</v>
      </c>
      <c r="S3676" s="2">
        <v>-0.57848221</v>
      </c>
      <c r="T3676" s="2">
        <v>0.47176760400000001</v>
      </c>
      <c r="U3676" s="2">
        <v>82.61</v>
      </c>
      <c r="V3676" s="2">
        <v>5.17</v>
      </c>
      <c r="W3676" s="2">
        <v>4.47</v>
      </c>
      <c r="X3676" s="2">
        <v>9</v>
      </c>
      <c r="Y3676" s="2">
        <v>6.4</v>
      </c>
      <c r="Z3676" s="2">
        <v>-6.6669999999999993E-2</v>
      </c>
      <c r="AA3676" s="2">
        <v>-5.0849999999999999E-2</v>
      </c>
      <c r="AB3676" s="2">
        <v>19.890354349999999</v>
      </c>
    </row>
    <row r="3677" spans="1:28" x14ac:dyDescent="0.2">
      <c r="A3677" s="17">
        <v>6185</v>
      </c>
      <c r="B3677" s="5" t="s">
        <v>12317</v>
      </c>
      <c r="C3677" s="5" t="s">
        <v>12330</v>
      </c>
      <c r="D3677" s="5"/>
      <c r="E3677" s="5" t="s">
        <v>12331</v>
      </c>
      <c r="F3677" s="10">
        <v>1916</v>
      </c>
      <c r="G3677" s="10" t="s">
        <v>68</v>
      </c>
      <c r="H3677" s="10"/>
      <c r="I3677" s="10">
        <v>700</v>
      </c>
      <c r="J3677" s="10" t="s">
        <v>17</v>
      </c>
      <c r="K3677" s="10"/>
      <c r="L3677" s="10" t="s">
        <v>18</v>
      </c>
      <c r="M3677" s="11">
        <v>1</v>
      </c>
      <c r="N3677" s="10">
        <v>1</v>
      </c>
      <c r="O3677" s="12" t="s">
        <v>12332</v>
      </c>
      <c r="P3677" s="11">
        <f ca="1">IFERROR(__xludf.DUMMYFUNCTION("COUNTA(SPLIT(Q3677,"" ""))"),195)</f>
        <v>195</v>
      </c>
      <c r="Q3677" s="11">
        <v>13</v>
      </c>
      <c r="R3677" s="11">
        <f ca="1">IFERROR(__xludf.DUMMYFUNCTION("COUNTA(SPLIT($Q3677,CHAR(10),FALSE))"),5)</f>
        <v>5</v>
      </c>
      <c r="S3677" s="2">
        <v>-0.49269727299999999</v>
      </c>
      <c r="T3677" s="2">
        <v>0.47698698</v>
      </c>
      <c r="U3677" s="2">
        <v>84.62</v>
      </c>
      <c r="V3677" s="2">
        <v>5.28</v>
      </c>
      <c r="W3677" s="2">
        <v>5.15</v>
      </c>
      <c r="X3677" s="2">
        <v>8</v>
      </c>
      <c r="Y3677" s="2">
        <v>5.98</v>
      </c>
      <c r="Z3677" s="2">
        <v>9.1299999999999992E-3</v>
      </c>
      <c r="AA3677" s="2">
        <v>-7.5799999999999999E-3</v>
      </c>
      <c r="AB3677" s="2">
        <v>26.118061619999999</v>
      </c>
    </row>
    <row r="3678" spans="1:28" x14ac:dyDescent="0.2">
      <c r="A3678" s="17">
        <v>6186</v>
      </c>
      <c r="B3678" s="5" t="s">
        <v>12317</v>
      </c>
      <c r="C3678" s="5" t="s">
        <v>12333</v>
      </c>
      <c r="D3678" s="5"/>
      <c r="E3678" s="5" t="s">
        <v>12334</v>
      </c>
      <c r="F3678" s="10">
        <v>1917</v>
      </c>
      <c r="G3678" s="10" t="s">
        <v>68</v>
      </c>
      <c r="H3678" s="10"/>
      <c r="I3678" s="10">
        <v>900</v>
      </c>
      <c r="J3678" s="10" t="s">
        <v>178</v>
      </c>
      <c r="K3678" s="10"/>
      <c r="L3678" s="10" t="s">
        <v>18</v>
      </c>
      <c r="M3678" s="11">
        <v>1</v>
      </c>
      <c r="N3678" s="10">
        <v>1</v>
      </c>
      <c r="O3678" s="12" t="s">
        <v>12335</v>
      </c>
      <c r="P3678" s="11">
        <f ca="1">IFERROR(__xludf.DUMMYFUNCTION("COUNTA(SPLIT(Q3678,"" ""))"),150)</f>
        <v>150</v>
      </c>
      <c r="Q3678" s="11">
        <v>9</v>
      </c>
      <c r="R3678" s="11">
        <f ca="1">IFERROR(__xludf.DUMMYFUNCTION("COUNTA(SPLIT($Q3678,CHAR(10),FALSE))"),3)</f>
        <v>3</v>
      </c>
      <c r="S3678" s="2">
        <v>-0.82521142800000002</v>
      </c>
      <c r="T3678" s="2">
        <v>0.468394056</v>
      </c>
      <c r="U3678" s="2">
        <v>84.28</v>
      </c>
      <c r="V3678" s="2">
        <v>4.9400000000000004</v>
      </c>
      <c r="W3678" s="2">
        <v>5.15</v>
      </c>
      <c r="X3678" s="2">
        <v>8</v>
      </c>
      <c r="Y3678" s="2">
        <v>7.02</v>
      </c>
      <c r="Z3678" s="2">
        <v>6.3280000000000003E-2</v>
      </c>
      <c r="AA3678" s="2">
        <v>9.5280000000000004E-2</v>
      </c>
      <c r="AB3678" s="2">
        <v>16.765628379999999</v>
      </c>
    </row>
    <row r="3679" spans="1:28" x14ac:dyDescent="0.2">
      <c r="A3679" s="17">
        <v>6187</v>
      </c>
      <c r="B3679" s="5" t="s">
        <v>12317</v>
      </c>
      <c r="C3679" s="5" t="s">
        <v>12336</v>
      </c>
      <c r="D3679" s="5"/>
      <c r="E3679" s="5" t="s">
        <v>12337</v>
      </c>
      <c r="F3679" s="10">
        <v>1921</v>
      </c>
      <c r="G3679" s="10" t="s">
        <v>68</v>
      </c>
      <c r="H3679" s="10"/>
      <c r="I3679" s="10">
        <v>700</v>
      </c>
      <c r="J3679" s="10" t="s">
        <v>17</v>
      </c>
      <c r="K3679" s="10"/>
      <c r="L3679" s="10" t="s">
        <v>18</v>
      </c>
      <c r="M3679" s="11">
        <v>1</v>
      </c>
      <c r="N3679" s="10">
        <v>1</v>
      </c>
      <c r="O3679" s="12" t="s">
        <v>12338</v>
      </c>
      <c r="P3679" s="11">
        <f ca="1">IFERROR(__xludf.DUMMYFUNCTION("COUNTA(SPLIT(Q3679,"" ""))"),175)</f>
        <v>175</v>
      </c>
      <c r="Q3679" s="11">
        <v>14</v>
      </c>
      <c r="R3679" s="11">
        <f ca="1">IFERROR(__xludf.DUMMYFUNCTION("COUNTA(SPLIT($Q3679,CHAR(10),FALSE))"),3)</f>
        <v>3</v>
      </c>
      <c r="S3679" s="2">
        <v>-1.345053241</v>
      </c>
      <c r="T3679" s="2">
        <v>0.47500379700000001</v>
      </c>
      <c r="U3679" s="2">
        <v>89.33</v>
      </c>
      <c r="V3679" s="2">
        <v>3.94</v>
      </c>
      <c r="W3679" s="2">
        <v>4.33</v>
      </c>
      <c r="X3679" s="2">
        <v>7</v>
      </c>
      <c r="Y3679" s="2">
        <v>6.32</v>
      </c>
      <c r="Z3679" s="2">
        <v>-7.1599999999999997E-3</v>
      </c>
      <c r="AA3679" s="2">
        <v>-4.3899999999999998E-3</v>
      </c>
      <c r="AB3679" s="2">
        <v>23.915839120000001</v>
      </c>
    </row>
    <row r="3680" spans="1:28" x14ac:dyDescent="0.2">
      <c r="A3680" s="17">
        <v>6188</v>
      </c>
      <c r="B3680" s="5" t="s">
        <v>12317</v>
      </c>
      <c r="C3680" s="5" t="s">
        <v>12339</v>
      </c>
      <c r="D3680" s="5"/>
      <c r="E3680" s="5" t="s">
        <v>12340</v>
      </c>
      <c r="F3680" s="10">
        <v>1915</v>
      </c>
      <c r="G3680" s="10" t="s">
        <v>68</v>
      </c>
      <c r="H3680" s="10"/>
      <c r="I3680" s="10">
        <v>900</v>
      </c>
      <c r="J3680" s="10" t="s">
        <v>17</v>
      </c>
      <c r="K3680" s="10"/>
      <c r="L3680" s="10" t="s">
        <v>18</v>
      </c>
      <c r="M3680" s="11">
        <v>1</v>
      </c>
      <c r="N3680" s="10">
        <v>1</v>
      </c>
      <c r="O3680" s="12" t="s">
        <v>12341</v>
      </c>
      <c r="P3680" s="11">
        <f ca="1">IFERROR(__xludf.DUMMYFUNCTION("COUNTA(SPLIT(Q3680,"" ""))"),147)</f>
        <v>147</v>
      </c>
      <c r="Q3680" s="11">
        <v>11</v>
      </c>
      <c r="R3680" s="11">
        <f ca="1">IFERROR(__xludf.DUMMYFUNCTION("COUNTA(SPLIT($Q3680,CHAR(10),FALSE))"),6)</f>
        <v>6</v>
      </c>
      <c r="S3680" s="2">
        <v>-0.41617360199999998</v>
      </c>
      <c r="T3680" s="2">
        <v>0.46967742200000001</v>
      </c>
      <c r="U3680" s="2">
        <v>78.709999999999994</v>
      </c>
      <c r="V3680" s="2">
        <v>5.71</v>
      </c>
      <c r="W3680" s="2">
        <v>5.25</v>
      </c>
      <c r="X3680" s="2">
        <v>7</v>
      </c>
      <c r="Y3680" s="2">
        <v>6.09</v>
      </c>
      <c r="Z3680" s="2">
        <v>-3.1690000000000003E-2</v>
      </c>
      <c r="AA3680" s="2">
        <v>-9.2099999999999994E-3</v>
      </c>
      <c r="AB3680" s="2">
        <v>22.54015987</v>
      </c>
    </row>
    <row r="3681" spans="1:28" x14ac:dyDescent="0.2">
      <c r="A3681" s="17">
        <v>6189</v>
      </c>
      <c r="B3681" s="5" t="s">
        <v>12317</v>
      </c>
      <c r="C3681" s="5" t="s">
        <v>12342</v>
      </c>
      <c r="D3681" s="5"/>
      <c r="E3681" s="5" t="s">
        <v>12343</v>
      </c>
      <c r="F3681" s="10">
        <v>1916</v>
      </c>
      <c r="G3681" s="10" t="s">
        <v>68</v>
      </c>
      <c r="H3681" s="10"/>
      <c r="I3681" s="10">
        <v>900</v>
      </c>
      <c r="J3681" s="10" t="s">
        <v>17</v>
      </c>
      <c r="K3681" s="10"/>
      <c r="L3681" s="10" t="s">
        <v>18</v>
      </c>
      <c r="M3681" s="11">
        <v>1</v>
      </c>
      <c r="N3681" s="10">
        <v>1</v>
      </c>
      <c r="O3681" s="12" t="s">
        <v>12344</v>
      </c>
      <c r="P3681" s="11">
        <f ca="1">IFERROR(__xludf.DUMMYFUNCTION("COUNTA(SPLIT(Q3681,"" ""))"),153)</f>
        <v>153</v>
      </c>
      <c r="Q3681" s="11">
        <v>10</v>
      </c>
      <c r="R3681" s="11">
        <f ca="1">IFERROR(__xludf.DUMMYFUNCTION("COUNTA(SPLIT($Q3681,CHAR(10),FALSE))"),8)</f>
        <v>8</v>
      </c>
      <c r="S3681" s="2">
        <v>-0.121030652</v>
      </c>
      <c r="T3681" s="2">
        <v>0.476784294</v>
      </c>
      <c r="U3681" s="2">
        <v>78.11</v>
      </c>
      <c r="V3681" s="2">
        <v>6.39</v>
      </c>
      <c r="W3681" s="2">
        <v>5.37</v>
      </c>
      <c r="X3681" s="2">
        <v>8</v>
      </c>
      <c r="Y3681" s="2">
        <v>6.49</v>
      </c>
      <c r="Z3681" s="2">
        <v>1.261E-2</v>
      </c>
      <c r="AA3681" s="2">
        <v>1.9560000000000001E-2</v>
      </c>
      <c r="AB3681" s="2">
        <v>20.04795674</v>
      </c>
    </row>
    <row r="3682" spans="1:28" x14ac:dyDescent="0.2">
      <c r="A3682" s="17">
        <v>6190</v>
      </c>
      <c r="B3682" s="5" t="s">
        <v>12317</v>
      </c>
      <c r="C3682" s="5" t="s">
        <v>12345</v>
      </c>
      <c r="D3682" s="5"/>
      <c r="E3682" s="5" t="s">
        <v>12346</v>
      </c>
      <c r="F3682" s="10">
        <v>1916</v>
      </c>
      <c r="G3682" s="10" t="s">
        <v>68</v>
      </c>
      <c r="H3682" s="10"/>
      <c r="I3682" s="10">
        <v>1100</v>
      </c>
      <c r="J3682" s="10" t="s">
        <v>178</v>
      </c>
      <c r="K3682" s="10"/>
      <c r="L3682" s="10" t="s">
        <v>18</v>
      </c>
      <c r="M3682" s="11">
        <v>1</v>
      </c>
      <c r="N3682" s="10">
        <v>1</v>
      </c>
      <c r="O3682" s="12" t="s">
        <v>12347</v>
      </c>
      <c r="P3682" s="11">
        <f ca="1">IFERROR(__xludf.DUMMYFUNCTION("COUNTA(SPLIT(Q3682,"" ""))"),166)</f>
        <v>166</v>
      </c>
      <c r="Q3682" s="11">
        <v>8</v>
      </c>
      <c r="R3682" s="11">
        <f ca="1">IFERROR(__xludf.DUMMYFUNCTION("COUNTA(SPLIT($Q3682,CHAR(10),FALSE))"),3)</f>
        <v>3</v>
      </c>
      <c r="S3682" s="2">
        <v>-0.44573718099999998</v>
      </c>
      <c r="T3682" s="2">
        <v>0.47369691600000002</v>
      </c>
      <c r="U3682" s="2">
        <v>64.16</v>
      </c>
      <c r="V3682" s="2">
        <v>9.5299999999999994</v>
      </c>
      <c r="W3682" s="2">
        <v>9.68</v>
      </c>
      <c r="X3682" s="2">
        <v>10</v>
      </c>
      <c r="Y3682" s="2">
        <v>7.59</v>
      </c>
      <c r="Z3682" s="2">
        <v>4.6719999999999998E-2</v>
      </c>
      <c r="AA3682" s="2">
        <v>5.4089999999999999E-2</v>
      </c>
      <c r="AB3682" s="2">
        <v>18.265873129999999</v>
      </c>
    </row>
    <row r="3683" spans="1:28" x14ac:dyDescent="0.2">
      <c r="A3683" s="17">
        <v>6191</v>
      </c>
      <c r="B3683" s="5" t="s">
        <v>12317</v>
      </c>
      <c r="C3683" s="5" t="s">
        <v>12348</v>
      </c>
      <c r="D3683" s="5"/>
      <c r="E3683" s="5" t="s">
        <v>12349</v>
      </c>
      <c r="F3683" s="10">
        <v>1919</v>
      </c>
      <c r="G3683" s="10" t="s">
        <v>68</v>
      </c>
      <c r="H3683" s="10"/>
      <c r="I3683" s="10">
        <v>1300</v>
      </c>
      <c r="J3683" s="10" t="s">
        <v>51</v>
      </c>
      <c r="K3683" s="10"/>
      <c r="L3683" s="10" t="s">
        <v>18</v>
      </c>
      <c r="M3683" s="11">
        <v>1</v>
      </c>
      <c r="N3683" s="10">
        <v>1</v>
      </c>
      <c r="O3683" s="12" t="s">
        <v>12350</v>
      </c>
      <c r="P3683" s="11">
        <f ca="1">IFERROR(__xludf.DUMMYFUNCTION("COUNTA(SPLIT(Q3683,"" ""))"),151)</f>
        <v>151</v>
      </c>
      <c r="Q3683" s="11">
        <v>6</v>
      </c>
      <c r="R3683" s="11">
        <f ca="1">IFERROR(__xludf.DUMMYFUNCTION("COUNTA(SPLIT($Q3683,CHAR(10),FALSE))"),2)</f>
        <v>2</v>
      </c>
      <c r="S3683" s="2">
        <v>-1.451268384</v>
      </c>
      <c r="T3683" s="2">
        <v>0.50258356999999998</v>
      </c>
      <c r="U3683" s="2">
        <v>66.47</v>
      </c>
      <c r="V3683" s="2">
        <v>10.28</v>
      </c>
      <c r="W3683" s="2">
        <v>11.41</v>
      </c>
      <c r="X3683" s="2">
        <v>10</v>
      </c>
      <c r="Y3683" s="2">
        <v>7.28</v>
      </c>
      <c r="Z3683" s="2">
        <v>4.811E-2</v>
      </c>
      <c r="AA3683" s="2">
        <v>6.4680000000000001E-2</v>
      </c>
      <c r="AB3683" s="2">
        <v>18.349269530000001</v>
      </c>
    </row>
    <row r="3684" spans="1:28" x14ac:dyDescent="0.2">
      <c r="A3684" s="17">
        <v>6192</v>
      </c>
      <c r="B3684" s="5" t="s">
        <v>12317</v>
      </c>
      <c r="C3684" s="5" t="s">
        <v>12351</v>
      </c>
      <c r="D3684" s="5"/>
      <c r="E3684" s="5" t="s">
        <v>12352</v>
      </c>
      <c r="F3684" s="10">
        <v>1918</v>
      </c>
      <c r="G3684" s="10" t="s">
        <v>68</v>
      </c>
      <c r="H3684" s="10"/>
      <c r="I3684" s="10">
        <v>1100</v>
      </c>
      <c r="J3684" s="10" t="s">
        <v>51</v>
      </c>
      <c r="K3684" s="10"/>
      <c r="L3684" s="10" t="s">
        <v>18</v>
      </c>
      <c r="M3684" s="11">
        <v>1</v>
      </c>
      <c r="N3684" s="10">
        <v>1</v>
      </c>
      <c r="O3684" s="12" t="s">
        <v>12353</v>
      </c>
      <c r="P3684" s="11">
        <f ca="1">IFERROR(__xludf.DUMMYFUNCTION("COUNTA(SPLIT(Q3684,"" ""))"),152)</f>
        <v>152</v>
      </c>
      <c r="Q3684" s="11">
        <v>9</v>
      </c>
      <c r="R3684" s="11">
        <f ca="1">IFERROR(__xludf.DUMMYFUNCTION("COUNTA(SPLIT($Q3684,CHAR(10),FALSE))"),2)</f>
        <v>2</v>
      </c>
      <c r="S3684" s="2">
        <v>-0.57178738299999998</v>
      </c>
      <c r="T3684" s="2">
        <v>0.43497858900000003</v>
      </c>
      <c r="U3684" s="2">
        <v>81.760000000000005</v>
      </c>
      <c r="V3684" s="2">
        <v>6.08</v>
      </c>
      <c r="W3684" s="2">
        <v>6.77</v>
      </c>
      <c r="X3684" s="2">
        <v>7</v>
      </c>
      <c r="Y3684" s="2">
        <v>7.06</v>
      </c>
      <c r="Z3684" s="2">
        <v>1.3599999999999999E-2</v>
      </c>
      <c r="AA3684" s="2">
        <v>1.617E-2</v>
      </c>
      <c r="AB3684" s="2">
        <v>19.319731050000001</v>
      </c>
    </row>
    <row r="3685" spans="1:28" x14ac:dyDescent="0.2">
      <c r="A3685" s="17">
        <v>6195</v>
      </c>
      <c r="B3685" s="5" t="s">
        <v>12291</v>
      </c>
      <c r="C3685" s="5" t="s">
        <v>12354</v>
      </c>
      <c r="D3685" s="5"/>
      <c r="E3685" s="5" t="s">
        <v>12355</v>
      </c>
      <c r="F3685" s="10">
        <v>1890</v>
      </c>
      <c r="G3685" s="10" t="s">
        <v>16</v>
      </c>
      <c r="H3685" s="10"/>
      <c r="I3685" s="10">
        <v>900</v>
      </c>
      <c r="J3685" s="10" t="s">
        <v>51</v>
      </c>
      <c r="K3685" s="10"/>
      <c r="L3685" s="10" t="s">
        <v>18</v>
      </c>
      <c r="M3685" s="11">
        <v>1</v>
      </c>
      <c r="N3685" s="10">
        <v>1</v>
      </c>
      <c r="O3685" s="12" t="s">
        <v>12356</v>
      </c>
      <c r="P3685" s="11">
        <f ca="1">IFERROR(__xludf.DUMMYFUNCTION("COUNTA(SPLIT(Q3685,"" ""))"),154)</f>
        <v>154</v>
      </c>
      <c r="Q3685" s="11">
        <v>10</v>
      </c>
      <c r="R3685" s="11">
        <f ca="1">IFERROR(__xludf.DUMMYFUNCTION("COUNTA(SPLIT($Q3685,CHAR(10),FALSE))"),3)</f>
        <v>3</v>
      </c>
      <c r="S3685" s="2">
        <v>-0.296045795</v>
      </c>
      <c r="T3685" s="2">
        <v>0.49493518399999997</v>
      </c>
      <c r="U3685" s="2">
        <v>69.53</v>
      </c>
      <c r="V3685" s="2">
        <v>8.4700000000000006</v>
      </c>
      <c r="W3685" s="2">
        <v>8.42</v>
      </c>
      <c r="X3685" s="2">
        <v>10</v>
      </c>
      <c r="Y3685" s="2">
        <v>6.61</v>
      </c>
      <c r="Z3685" s="2">
        <v>0.12175999999999999</v>
      </c>
      <c r="AA3685" s="2">
        <v>0.14552999999999999</v>
      </c>
      <c r="AB3685" s="2">
        <v>11.2686308</v>
      </c>
    </row>
    <row r="3686" spans="1:28" x14ac:dyDescent="0.2">
      <c r="A3686" s="17">
        <v>6199</v>
      </c>
      <c r="B3686" s="5" t="s">
        <v>12357</v>
      </c>
      <c r="C3686" s="5" t="s">
        <v>12358</v>
      </c>
      <c r="D3686" s="5"/>
      <c r="E3686" s="5" t="s">
        <v>12359</v>
      </c>
      <c r="F3686" s="10">
        <v>1887</v>
      </c>
      <c r="G3686" s="10" t="s">
        <v>68</v>
      </c>
      <c r="H3686" s="10"/>
      <c r="I3686" s="10">
        <v>1100</v>
      </c>
      <c r="J3686" s="10" t="s">
        <v>51</v>
      </c>
      <c r="K3686" s="10"/>
      <c r="L3686" s="10" t="s">
        <v>18</v>
      </c>
      <c r="M3686" s="11">
        <v>1</v>
      </c>
      <c r="N3686" s="10">
        <v>1</v>
      </c>
      <c r="O3686" s="12" t="s">
        <v>12360</v>
      </c>
      <c r="P3686" s="11">
        <f ca="1">IFERROR(__xludf.DUMMYFUNCTION("COUNTA(SPLIT(Q3686,"" ""))"),144)</f>
        <v>144</v>
      </c>
      <c r="Q3686" s="11">
        <v>7</v>
      </c>
      <c r="R3686" s="11">
        <f ca="1">IFERROR(__xludf.DUMMYFUNCTION("COUNTA(SPLIT($Q3686,CHAR(10),FALSE))"),1)</f>
        <v>1</v>
      </c>
      <c r="S3686" s="2">
        <v>-1.3245636409999999</v>
      </c>
      <c r="T3686" s="2">
        <v>0.49689804100000001</v>
      </c>
      <c r="U3686" s="2">
        <v>57.29</v>
      </c>
      <c r="V3686" s="2">
        <v>10.38</v>
      </c>
      <c r="W3686" s="2">
        <v>11.42</v>
      </c>
      <c r="X3686" s="2">
        <v>13</v>
      </c>
      <c r="Y3686" s="2">
        <v>8.6</v>
      </c>
      <c r="Z3686" s="2">
        <v>0.27453</v>
      </c>
      <c r="AA3686" s="2">
        <v>0.29712</v>
      </c>
      <c r="AB3686" s="2">
        <v>11.73930724</v>
      </c>
    </row>
    <row r="3687" spans="1:28" x14ac:dyDescent="0.2">
      <c r="A3687" s="17">
        <v>6200</v>
      </c>
      <c r="B3687" s="5" t="s">
        <v>12361</v>
      </c>
      <c r="C3687" s="5" t="s">
        <v>12362</v>
      </c>
      <c r="D3687" s="5"/>
      <c r="E3687" s="5" t="s">
        <v>12363</v>
      </c>
      <c r="F3687" s="10">
        <v>1920</v>
      </c>
      <c r="G3687" s="10" t="s">
        <v>68</v>
      </c>
      <c r="H3687" s="10"/>
      <c r="I3687" s="10">
        <v>1300</v>
      </c>
      <c r="J3687" s="10" t="s">
        <v>17</v>
      </c>
      <c r="K3687" s="10"/>
      <c r="L3687" s="10" t="s">
        <v>18</v>
      </c>
      <c r="M3687" s="11">
        <v>1</v>
      </c>
      <c r="N3687" s="10">
        <v>1</v>
      </c>
      <c r="O3687" s="12" t="s">
        <v>12364</v>
      </c>
      <c r="P3687" s="11">
        <f ca="1">IFERROR(__xludf.DUMMYFUNCTION("COUNTA(SPLIT(Q3687,"" ""))"),186)</f>
        <v>186</v>
      </c>
      <c r="Q3687" s="11">
        <v>8</v>
      </c>
      <c r="R3687" s="11">
        <f ca="1">IFERROR(__xludf.DUMMYFUNCTION("COUNTA(SPLIT($Q3687,CHAR(10),FALSE))"),7)</f>
        <v>7</v>
      </c>
      <c r="S3687" s="2">
        <v>-2.3261527530000001</v>
      </c>
      <c r="T3687" s="2">
        <v>0.52217930300000004</v>
      </c>
      <c r="U3687" s="2">
        <v>61.46</v>
      </c>
      <c r="V3687" s="2">
        <v>10.01</v>
      </c>
      <c r="W3687" s="2">
        <v>10.49</v>
      </c>
      <c r="X3687" s="2">
        <v>13</v>
      </c>
      <c r="Y3687" s="2">
        <v>7.65</v>
      </c>
      <c r="Z3687" s="2">
        <v>0.22767999999999999</v>
      </c>
      <c r="AA3687" s="2">
        <v>0.2049</v>
      </c>
      <c r="AB3687" s="2">
        <v>14.103450309999999</v>
      </c>
    </row>
    <row r="3688" spans="1:28" x14ac:dyDescent="0.2">
      <c r="A3688" s="17">
        <v>6201</v>
      </c>
      <c r="B3688" s="5" t="s">
        <v>1301</v>
      </c>
      <c r="C3688" s="5" t="s">
        <v>12365</v>
      </c>
      <c r="D3688" s="5"/>
      <c r="E3688" s="5" t="s">
        <v>12366</v>
      </c>
      <c r="F3688" s="10">
        <v>1918</v>
      </c>
      <c r="G3688" s="10" t="s">
        <v>16</v>
      </c>
      <c r="H3688" s="10"/>
      <c r="I3688" s="10">
        <v>900</v>
      </c>
      <c r="J3688" s="10" t="s">
        <v>17</v>
      </c>
      <c r="K3688" s="10"/>
      <c r="L3688" s="10" t="s">
        <v>18</v>
      </c>
      <c r="M3688" s="11">
        <v>1</v>
      </c>
      <c r="N3688" s="10">
        <v>1</v>
      </c>
      <c r="O3688" s="12" t="s">
        <v>12367</v>
      </c>
      <c r="P3688" s="11">
        <f ca="1">IFERROR(__xludf.DUMMYFUNCTION("COUNTA(SPLIT(Q3688,"" ""))"),190)</f>
        <v>190</v>
      </c>
      <c r="Q3688" s="11">
        <v>9</v>
      </c>
      <c r="R3688" s="11">
        <f ca="1">IFERROR(__xludf.DUMMYFUNCTION("COUNTA(SPLIT($Q3688,CHAR(10),FALSE))"),1)</f>
        <v>1</v>
      </c>
      <c r="S3688" s="2">
        <v>-1.8192630409999999</v>
      </c>
      <c r="T3688" s="2">
        <v>0.49485245700000002</v>
      </c>
      <c r="U3688" s="2">
        <v>85.09</v>
      </c>
      <c r="V3688" s="2">
        <v>6.75</v>
      </c>
      <c r="W3688" s="2">
        <v>7.21</v>
      </c>
      <c r="X3688" s="2">
        <v>7</v>
      </c>
      <c r="Y3688" s="2">
        <v>5.52</v>
      </c>
      <c r="Z3688" s="2">
        <v>5.7889999999999997E-2</v>
      </c>
      <c r="AA3688" s="2">
        <v>6.8180000000000004E-2</v>
      </c>
      <c r="AB3688" s="2">
        <v>25.06600525</v>
      </c>
    </row>
    <row r="3689" spans="1:28" x14ac:dyDescent="0.2">
      <c r="A3689" s="17">
        <v>6202</v>
      </c>
      <c r="B3689" s="5" t="s">
        <v>12368</v>
      </c>
      <c r="C3689" s="5" t="s">
        <v>12369</v>
      </c>
      <c r="D3689" s="5"/>
      <c r="E3689" s="5" t="s">
        <v>12370</v>
      </c>
      <c r="F3689" s="10">
        <v>1862</v>
      </c>
      <c r="G3689" s="10" t="s">
        <v>68</v>
      </c>
      <c r="H3689" s="10"/>
      <c r="I3689" s="10">
        <v>1100</v>
      </c>
      <c r="J3689" s="10" t="s">
        <v>17</v>
      </c>
      <c r="K3689" s="10"/>
      <c r="L3689" s="10" t="s">
        <v>18</v>
      </c>
      <c r="M3689" s="11">
        <v>1</v>
      </c>
      <c r="N3689" s="10">
        <v>1</v>
      </c>
      <c r="O3689" s="12" t="s">
        <v>12371</v>
      </c>
      <c r="P3689" s="11">
        <f ca="1">IFERROR(__xludf.DUMMYFUNCTION("COUNTA(SPLIT(Q3689,"" ""))"),168)</f>
        <v>168</v>
      </c>
      <c r="Q3689" s="11">
        <v>8</v>
      </c>
      <c r="R3689" s="11">
        <f ca="1">IFERROR(__xludf.DUMMYFUNCTION("COUNTA(SPLIT($Q3689,CHAR(10),FALSE))"),7)</f>
        <v>7</v>
      </c>
      <c r="S3689" s="2">
        <v>-1.010812418</v>
      </c>
      <c r="T3689" s="2">
        <v>0.46954084400000001</v>
      </c>
      <c r="U3689" s="2">
        <v>64.41</v>
      </c>
      <c r="V3689" s="2">
        <v>9.77</v>
      </c>
      <c r="W3689" s="2">
        <v>11.12</v>
      </c>
      <c r="X3689" s="2">
        <v>12</v>
      </c>
      <c r="Y3689" s="2">
        <v>8.1199999999999992</v>
      </c>
      <c r="Z3689" s="2">
        <v>0.26112999999999997</v>
      </c>
      <c r="AA3689" s="2">
        <v>0.2702</v>
      </c>
      <c r="AB3689" s="2">
        <v>6.0852807120000003</v>
      </c>
    </row>
    <row r="3690" spans="1:28" x14ac:dyDescent="0.2">
      <c r="A3690" s="17">
        <v>6203</v>
      </c>
      <c r="B3690" s="5" t="s">
        <v>12372</v>
      </c>
      <c r="C3690" s="5" t="s">
        <v>12373</v>
      </c>
      <c r="D3690" s="5"/>
      <c r="E3690" s="5" t="s">
        <v>12374</v>
      </c>
      <c r="F3690" s="10">
        <v>1880</v>
      </c>
      <c r="G3690" s="10" t="s">
        <v>68</v>
      </c>
      <c r="H3690" s="10"/>
      <c r="I3690" s="10">
        <v>1100</v>
      </c>
      <c r="J3690" s="10" t="s">
        <v>17</v>
      </c>
      <c r="K3690" s="10"/>
      <c r="L3690" s="10" t="s">
        <v>18</v>
      </c>
      <c r="M3690" s="11">
        <v>1</v>
      </c>
      <c r="N3690" s="10">
        <v>1</v>
      </c>
      <c r="O3690" s="12" t="s">
        <v>12375</v>
      </c>
      <c r="P3690" s="11">
        <f ca="1">IFERROR(__xludf.DUMMYFUNCTION("COUNTA(SPLIT(Q3690,"" ""))"),157)</f>
        <v>157</v>
      </c>
      <c r="Q3690" s="11">
        <v>10</v>
      </c>
      <c r="R3690" s="11">
        <f ca="1">IFERROR(__xludf.DUMMYFUNCTION("COUNTA(SPLIT($Q3690,CHAR(10),FALSE))"),1)</f>
        <v>1</v>
      </c>
      <c r="S3690" s="2">
        <v>-2.2364114769999999</v>
      </c>
      <c r="T3690" s="2">
        <v>0.49724180600000001</v>
      </c>
      <c r="U3690" s="2">
        <v>55.88</v>
      </c>
      <c r="V3690" s="2">
        <v>9.85</v>
      </c>
      <c r="W3690" s="2">
        <v>10.48</v>
      </c>
      <c r="X3690" s="2">
        <v>11</v>
      </c>
      <c r="Y3690" s="2">
        <v>9.08</v>
      </c>
      <c r="Z3690" s="2">
        <v>0.34268999999999999</v>
      </c>
      <c r="AA3690" s="2">
        <v>0.33773999999999998</v>
      </c>
      <c r="AB3690" s="2">
        <v>3.523717151</v>
      </c>
    </row>
    <row r="3691" spans="1:28" x14ac:dyDescent="0.2">
      <c r="A3691" s="17">
        <v>6204</v>
      </c>
      <c r="B3691" s="5" t="s">
        <v>12376</v>
      </c>
      <c r="C3691" s="5" t="s">
        <v>12377</v>
      </c>
      <c r="D3691" s="5"/>
      <c r="E3691" s="5" t="s">
        <v>12378</v>
      </c>
      <c r="F3691" s="10">
        <v>1902</v>
      </c>
      <c r="G3691" s="10" t="s">
        <v>68</v>
      </c>
      <c r="H3691" s="10"/>
      <c r="I3691" s="10">
        <v>1300</v>
      </c>
      <c r="J3691" s="10" t="s">
        <v>17</v>
      </c>
      <c r="K3691" s="10"/>
      <c r="L3691" s="10" t="s">
        <v>18</v>
      </c>
      <c r="M3691" s="11">
        <v>1</v>
      </c>
      <c r="N3691" s="10">
        <v>1</v>
      </c>
      <c r="O3691" s="12" t="s">
        <v>12379</v>
      </c>
      <c r="P3691" s="11">
        <f ca="1">IFERROR(__xludf.DUMMYFUNCTION("COUNTA(SPLIT(Q3691,"" ""))"),161)</f>
        <v>161</v>
      </c>
      <c r="Q3691" s="11">
        <v>6</v>
      </c>
      <c r="R3691" s="11">
        <f ca="1">IFERROR(__xludf.DUMMYFUNCTION("COUNTA(SPLIT($Q3691,CHAR(10),FALSE))"),3)</f>
        <v>3</v>
      </c>
      <c r="S3691" s="2">
        <v>-0.94432989099999998</v>
      </c>
      <c r="T3691" s="2">
        <v>0.46784115599999998</v>
      </c>
      <c r="U3691" s="2">
        <v>48.87</v>
      </c>
      <c r="V3691" s="2">
        <v>13.15</v>
      </c>
      <c r="W3691" s="2">
        <v>14.95</v>
      </c>
      <c r="X3691" s="2">
        <v>12</v>
      </c>
      <c r="Y3691" s="2">
        <v>9.4600000000000009</v>
      </c>
      <c r="Z3691" s="2">
        <v>0.35746</v>
      </c>
      <c r="AA3691" s="2">
        <v>0.38863999999999999</v>
      </c>
      <c r="AB3691" s="2">
        <v>0.29240802300000002</v>
      </c>
    </row>
    <row r="3692" spans="1:28" x14ac:dyDescent="0.2">
      <c r="A3692" s="17">
        <v>6205</v>
      </c>
      <c r="B3692" s="5" t="s">
        <v>12380</v>
      </c>
      <c r="C3692" s="5" t="s">
        <v>12381</v>
      </c>
      <c r="D3692" s="5"/>
      <c r="E3692" s="5" t="s">
        <v>12382</v>
      </c>
      <c r="F3692" s="10">
        <v>1918</v>
      </c>
      <c r="G3692" s="10" t="s">
        <v>68</v>
      </c>
      <c r="H3692" s="10"/>
      <c r="I3692" s="10">
        <v>500</v>
      </c>
      <c r="J3692" s="10" t="s">
        <v>17</v>
      </c>
      <c r="K3692" s="10"/>
      <c r="L3692" s="10" t="s">
        <v>18</v>
      </c>
      <c r="M3692" s="11">
        <v>1</v>
      </c>
      <c r="N3692" s="10">
        <v>1</v>
      </c>
      <c r="O3692" s="12" t="s">
        <v>12383</v>
      </c>
      <c r="P3692" s="11">
        <f ca="1">IFERROR(__xludf.DUMMYFUNCTION("COUNTA(SPLIT(Q3692,"" ""))"),178)</f>
        <v>178</v>
      </c>
      <c r="Q3692" s="11">
        <v>20</v>
      </c>
      <c r="R3692" s="11">
        <f ca="1">IFERROR(__xludf.DUMMYFUNCTION("COUNTA(SPLIT($Q3692,CHAR(10),FALSE))"),2)</f>
        <v>2</v>
      </c>
      <c r="S3692" s="2">
        <v>-0.50911139599999999</v>
      </c>
      <c r="T3692" s="2">
        <v>0.43906390200000001</v>
      </c>
      <c r="U3692" s="2">
        <v>88.1</v>
      </c>
      <c r="V3692" s="2">
        <v>3.19</v>
      </c>
      <c r="W3692" s="2">
        <v>2.5499999999999998</v>
      </c>
      <c r="X3692" s="2">
        <v>8</v>
      </c>
      <c r="Y3692" s="2">
        <v>5.49</v>
      </c>
      <c r="Z3692" s="2">
        <v>3.1649999999999998E-2</v>
      </c>
      <c r="AA3692" s="2">
        <v>4.0590000000000001E-2</v>
      </c>
      <c r="AB3692" s="2">
        <v>21.329239250000001</v>
      </c>
    </row>
    <row r="3693" spans="1:28" x14ac:dyDescent="0.2">
      <c r="A3693" s="17">
        <v>6206</v>
      </c>
      <c r="B3693" s="5" t="s">
        <v>12384</v>
      </c>
      <c r="C3693" s="5" t="s">
        <v>12385</v>
      </c>
      <c r="D3693" s="5"/>
      <c r="E3693" s="5" t="s">
        <v>12386</v>
      </c>
      <c r="F3693" s="10">
        <v>1896</v>
      </c>
      <c r="G3693" s="10" t="s">
        <v>68</v>
      </c>
      <c r="H3693" s="10"/>
      <c r="I3693" s="10">
        <v>1300</v>
      </c>
      <c r="J3693" s="10" t="s">
        <v>51</v>
      </c>
      <c r="K3693" s="10"/>
      <c r="L3693" s="10" t="s">
        <v>18</v>
      </c>
      <c r="M3693" s="11">
        <v>1</v>
      </c>
      <c r="N3693" s="10">
        <v>1</v>
      </c>
      <c r="O3693" s="12" t="s">
        <v>12387</v>
      </c>
      <c r="P3693" s="11">
        <f ca="1">IFERROR(__xludf.DUMMYFUNCTION("COUNTA(SPLIT(Q3693,"" ""))"),192)</f>
        <v>192</v>
      </c>
      <c r="Q3693" s="11">
        <v>6</v>
      </c>
      <c r="R3693" s="11">
        <f ca="1">IFERROR(__xludf.DUMMYFUNCTION("COUNTA(SPLIT($Q3693,CHAR(10),FALSE))"),2)</f>
        <v>2</v>
      </c>
      <c r="S3693" s="2">
        <v>0.370307626</v>
      </c>
      <c r="T3693" s="2">
        <v>0.48384962300000001</v>
      </c>
      <c r="U3693" s="2">
        <v>62.85</v>
      </c>
      <c r="V3693" s="2">
        <v>12.48</v>
      </c>
      <c r="W3693" s="2">
        <v>14.17</v>
      </c>
      <c r="X3693" s="2">
        <v>10</v>
      </c>
      <c r="Y3693" s="2">
        <v>6.87</v>
      </c>
      <c r="Z3693" s="2">
        <v>0.11967</v>
      </c>
      <c r="AA3693" s="2">
        <v>0.11656999999999999</v>
      </c>
      <c r="AB3693" s="2">
        <v>15.901174190000001</v>
      </c>
    </row>
    <row r="3694" spans="1:28" x14ac:dyDescent="0.2">
      <c r="A3694" s="17">
        <v>6207</v>
      </c>
      <c r="B3694" s="5" t="s">
        <v>12388</v>
      </c>
      <c r="C3694" s="5" t="s">
        <v>12389</v>
      </c>
      <c r="D3694" s="5"/>
      <c r="E3694" s="5" t="s">
        <v>12390</v>
      </c>
      <c r="F3694" s="10">
        <v>1908</v>
      </c>
      <c r="G3694" s="10" t="s">
        <v>68</v>
      </c>
      <c r="H3694" s="10"/>
      <c r="I3694" s="10">
        <v>1300</v>
      </c>
      <c r="J3694" s="10" t="s">
        <v>17</v>
      </c>
      <c r="K3694" s="10"/>
      <c r="L3694" s="10" t="s">
        <v>18</v>
      </c>
      <c r="M3694" s="11">
        <v>1</v>
      </c>
      <c r="N3694" s="10">
        <v>1</v>
      </c>
      <c r="O3694" s="12" t="s">
        <v>12391</v>
      </c>
      <c r="P3694" s="11">
        <f ca="1">IFERROR(__xludf.DUMMYFUNCTION("COUNTA(SPLIT(Q3694,"" ""))"),185)</f>
        <v>185</v>
      </c>
      <c r="Q3694" s="11">
        <v>5</v>
      </c>
      <c r="R3694" s="11">
        <f ca="1">IFERROR(__xludf.DUMMYFUNCTION("COUNTA(SPLIT($Q3694,CHAR(10),FALSE))"),1)</f>
        <v>1</v>
      </c>
      <c r="S3694" s="2">
        <v>-2.434074265</v>
      </c>
      <c r="T3694" s="2">
        <v>0.49055910400000002</v>
      </c>
      <c r="U3694" s="2">
        <v>45.74</v>
      </c>
      <c r="V3694" s="2">
        <v>14.58</v>
      </c>
      <c r="W3694" s="2">
        <v>15.56</v>
      </c>
      <c r="X3694" s="2">
        <v>15</v>
      </c>
      <c r="Y3694" s="2">
        <v>8.99</v>
      </c>
      <c r="Z3694" s="2">
        <v>0.25239</v>
      </c>
      <c r="AA3694" s="2">
        <v>0.23821000000000001</v>
      </c>
      <c r="AB3694" s="2">
        <v>7.5443490329999996</v>
      </c>
    </row>
    <row r="3695" spans="1:28" x14ac:dyDescent="0.2">
      <c r="A3695" s="17">
        <v>6209</v>
      </c>
      <c r="B3695" s="5" t="s">
        <v>12392</v>
      </c>
      <c r="C3695" s="5" t="s">
        <v>12393</v>
      </c>
      <c r="D3695" s="5"/>
      <c r="E3695" s="5" t="s">
        <v>12394</v>
      </c>
      <c r="F3695" s="10">
        <v>1918</v>
      </c>
      <c r="G3695" s="10" t="s">
        <v>16</v>
      </c>
      <c r="H3695" s="10"/>
      <c r="I3695" s="10">
        <v>1300</v>
      </c>
      <c r="J3695" s="10" t="s">
        <v>17</v>
      </c>
      <c r="K3695" s="10"/>
      <c r="L3695" s="10" t="s">
        <v>18</v>
      </c>
      <c r="M3695" s="11">
        <v>1</v>
      </c>
      <c r="N3695" s="10">
        <v>1</v>
      </c>
      <c r="O3695" s="12" t="s">
        <v>12395</v>
      </c>
      <c r="P3695" s="11">
        <f ca="1">IFERROR(__xludf.DUMMYFUNCTION("COUNTA(SPLIT(Q3695,"" ""))"),187)</f>
        <v>187</v>
      </c>
      <c r="Q3695" s="11">
        <v>8</v>
      </c>
      <c r="R3695" s="11">
        <f ca="1">IFERROR(__xludf.DUMMYFUNCTION("COUNTA(SPLIT($Q3695,CHAR(10),FALSE))"),2)</f>
        <v>2</v>
      </c>
      <c r="S3695" s="2">
        <v>-0.23073460500000001</v>
      </c>
      <c r="T3695" s="2">
        <v>0.50686405899999998</v>
      </c>
      <c r="U3695" s="2">
        <v>70.540000000000006</v>
      </c>
      <c r="V3695" s="2">
        <v>9.35</v>
      </c>
      <c r="W3695" s="2">
        <v>11.04</v>
      </c>
      <c r="X3695" s="2">
        <v>10</v>
      </c>
      <c r="Y3695" s="2">
        <v>7.55</v>
      </c>
      <c r="Z3695" s="2">
        <v>0.15304999999999999</v>
      </c>
      <c r="AA3695" s="2">
        <v>0.16453999999999999</v>
      </c>
      <c r="AB3695" s="2">
        <v>4.57148194</v>
      </c>
    </row>
    <row r="3696" spans="1:28" x14ac:dyDescent="0.2">
      <c r="A3696" s="17">
        <v>6210</v>
      </c>
      <c r="B3696" s="5" t="s">
        <v>12396</v>
      </c>
      <c r="C3696" s="5" t="s">
        <v>12397</v>
      </c>
      <c r="D3696" s="5"/>
      <c r="E3696" s="5" t="s">
        <v>12398</v>
      </c>
      <c r="F3696" s="10">
        <v>1920</v>
      </c>
      <c r="G3696" s="10" t="s">
        <v>68</v>
      </c>
      <c r="H3696" s="10"/>
      <c r="I3696" s="10">
        <v>1100</v>
      </c>
      <c r="J3696" s="10" t="s">
        <v>17</v>
      </c>
      <c r="K3696" s="10"/>
      <c r="L3696" s="10" t="s">
        <v>18</v>
      </c>
      <c r="M3696" s="11">
        <v>1</v>
      </c>
      <c r="N3696" s="10">
        <v>1</v>
      </c>
      <c r="O3696" s="12" t="s">
        <v>12399</v>
      </c>
      <c r="P3696" s="11">
        <f ca="1">IFERROR(__xludf.DUMMYFUNCTION("COUNTA(SPLIT(Q3696,"" ""))"),151)</f>
        <v>151</v>
      </c>
      <c r="Q3696" s="11">
        <v>10</v>
      </c>
      <c r="R3696" s="11">
        <f ca="1">IFERROR(__xludf.DUMMYFUNCTION("COUNTA(SPLIT($Q3696,CHAR(10),FALSE))"),1)</f>
        <v>1</v>
      </c>
      <c r="S3696" s="2">
        <v>-0.96643903399999997</v>
      </c>
      <c r="T3696" s="2">
        <v>0.47517808</v>
      </c>
      <c r="U3696" s="2">
        <v>65.790000000000006</v>
      </c>
      <c r="V3696" s="2">
        <v>7.88</v>
      </c>
      <c r="W3696" s="2">
        <v>8.7799999999999994</v>
      </c>
      <c r="X3696" s="2">
        <v>10</v>
      </c>
      <c r="Y3696" s="2">
        <v>8.52</v>
      </c>
      <c r="Z3696" s="2">
        <v>0.27037</v>
      </c>
      <c r="AA3696" s="2">
        <v>0.29368</v>
      </c>
      <c r="AB3696" s="2">
        <v>2.7846465810000001</v>
      </c>
    </row>
    <row r="3697" spans="1:28" x14ac:dyDescent="0.2">
      <c r="A3697" s="17">
        <v>6212</v>
      </c>
      <c r="B3697" s="5" t="s">
        <v>10410</v>
      </c>
      <c r="C3697" s="5" t="s">
        <v>12400</v>
      </c>
      <c r="D3697" s="5"/>
      <c r="E3697" s="5" t="s">
        <v>12401</v>
      </c>
      <c r="F3697" s="10">
        <v>1879</v>
      </c>
      <c r="G3697" s="10" t="s">
        <v>68</v>
      </c>
      <c r="H3697" s="10"/>
      <c r="I3697" s="10">
        <v>1300</v>
      </c>
      <c r="J3697" s="10" t="s">
        <v>17</v>
      </c>
      <c r="K3697" s="10"/>
      <c r="L3697" s="10" t="s">
        <v>18</v>
      </c>
      <c r="M3697" s="11">
        <v>1</v>
      </c>
      <c r="N3697" s="10">
        <v>1</v>
      </c>
      <c r="O3697" s="12" t="s">
        <v>12402</v>
      </c>
      <c r="P3697" s="11">
        <f ca="1">IFERROR(__xludf.DUMMYFUNCTION("COUNTA(SPLIT(Q3697,"" ""))"),171)</f>
        <v>171</v>
      </c>
      <c r="Q3697" s="11">
        <v>5</v>
      </c>
      <c r="R3697" s="11">
        <f ca="1">IFERROR(__xludf.DUMMYFUNCTION("COUNTA(SPLIT($Q3697,CHAR(10),FALSE))"),3)</f>
        <v>3</v>
      </c>
      <c r="S3697" s="2">
        <v>-0.38128584300000001</v>
      </c>
      <c r="T3697" s="2">
        <v>0.469174388</v>
      </c>
      <c r="U3697" s="2">
        <v>64.599999999999994</v>
      </c>
      <c r="V3697" s="2">
        <v>11.45</v>
      </c>
      <c r="W3697" s="2">
        <v>13.11</v>
      </c>
      <c r="X3697" s="2">
        <v>11</v>
      </c>
      <c r="Y3697" s="2">
        <v>6.8</v>
      </c>
      <c r="Z3697" s="2">
        <v>0.01</v>
      </c>
      <c r="AA3697" s="2">
        <v>3.1220000000000001E-2</v>
      </c>
      <c r="AB3697" s="2">
        <v>17.78880011</v>
      </c>
    </row>
    <row r="3698" spans="1:28" x14ac:dyDescent="0.2">
      <c r="A3698" s="17">
        <v>6213</v>
      </c>
      <c r="B3698" s="5" t="s">
        <v>12403</v>
      </c>
      <c r="C3698" s="5" t="s">
        <v>12404</v>
      </c>
      <c r="D3698" s="5"/>
      <c r="E3698" s="5" t="s">
        <v>12405</v>
      </c>
      <c r="F3698" s="10">
        <v>1886</v>
      </c>
      <c r="G3698" s="10" t="s">
        <v>68</v>
      </c>
      <c r="H3698" s="10"/>
      <c r="I3698" s="10">
        <v>1300</v>
      </c>
      <c r="J3698" s="10" t="s">
        <v>17</v>
      </c>
      <c r="K3698" s="10"/>
      <c r="L3698" s="10" t="s">
        <v>18</v>
      </c>
      <c r="M3698" s="11">
        <v>1</v>
      </c>
      <c r="N3698" s="10">
        <v>1</v>
      </c>
      <c r="O3698" s="12" t="s">
        <v>12406</v>
      </c>
      <c r="P3698" s="11">
        <f ca="1">IFERROR(__xludf.DUMMYFUNCTION("COUNTA(SPLIT(Q3698,"" ""))"),147)</f>
        <v>147</v>
      </c>
      <c r="Q3698" s="11">
        <v>6</v>
      </c>
      <c r="R3698" s="11">
        <f ca="1">IFERROR(__xludf.DUMMYFUNCTION("COUNTA(SPLIT($Q3698,CHAR(10),FALSE))"),2)</f>
        <v>2</v>
      </c>
      <c r="S3698" s="2">
        <v>-0.72255584799999995</v>
      </c>
      <c r="T3698" s="2">
        <v>0.45034743100000002</v>
      </c>
      <c r="U3698" s="2">
        <v>62.33</v>
      </c>
      <c r="V3698" s="2">
        <v>10.69</v>
      </c>
      <c r="W3698" s="2">
        <v>12.41</v>
      </c>
      <c r="X3698" s="2">
        <v>11</v>
      </c>
      <c r="Y3698" s="2">
        <v>8.49</v>
      </c>
      <c r="Z3698" s="2">
        <v>0.13289999999999999</v>
      </c>
      <c r="AA3698" s="2">
        <v>0.15472</v>
      </c>
      <c r="AB3698" s="2">
        <v>3.5378383260000001</v>
      </c>
    </row>
    <row r="3699" spans="1:28" x14ac:dyDescent="0.2">
      <c r="A3699" s="17">
        <v>6214</v>
      </c>
      <c r="B3699" s="5" t="s">
        <v>12407</v>
      </c>
      <c r="C3699" s="5" t="s">
        <v>12408</v>
      </c>
      <c r="D3699" s="5"/>
      <c r="E3699" s="5" t="s">
        <v>12409</v>
      </c>
      <c r="F3699" s="10">
        <v>1899</v>
      </c>
      <c r="G3699" s="10" t="s">
        <v>16</v>
      </c>
      <c r="H3699" s="10"/>
      <c r="I3699" s="10">
        <v>1300</v>
      </c>
      <c r="J3699" s="10" t="s">
        <v>51</v>
      </c>
      <c r="K3699" s="10"/>
      <c r="L3699" s="10" t="s">
        <v>18</v>
      </c>
      <c r="M3699" s="11">
        <v>1</v>
      </c>
      <c r="N3699" s="10">
        <v>1</v>
      </c>
      <c r="O3699" s="12" t="s">
        <v>12410</v>
      </c>
      <c r="P3699" s="11">
        <f ca="1">IFERROR(__xludf.DUMMYFUNCTION("COUNTA(SPLIT(Q3699,"" ""))"),150)</f>
        <v>150</v>
      </c>
      <c r="Q3699" s="11">
        <v>4</v>
      </c>
      <c r="R3699" s="11">
        <f ca="1">IFERROR(__xludf.DUMMYFUNCTION("COUNTA(SPLIT($Q3699,CHAR(10),FALSE))"),1)</f>
        <v>1</v>
      </c>
      <c r="S3699" s="2">
        <v>-1.741806671</v>
      </c>
      <c r="T3699" s="2">
        <v>0.52019841200000005</v>
      </c>
      <c r="U3699" s="2">
        <v>65.56</v>
      </c>
      <c r="V3699" s="2">
        <v>13.43</v>
      </c>
      <c r="W3699" s="2">
        <v>15.25</v>
      </c>
      <c r="X3699" s="2">
        <v>8</v>
      </c>
      <c r="Y3699" s="2">
        <v>7.71</v>
      </c>
      <c r="Z3699" s="2">
        <v>5.806E-2</v>
      </c>
      <c r="AA3699" s="2">
        <v>8.6059999999999998E-2</v>
      </c>
      <c r="AB3699" s="2">
        <v>19.96762361</v>
      </c>
    </row>
    <row r="3700" spans="1:28" x14ac:dyDescent="0.2">
      <c r="A3700" s="17">
        <v>6215</v>
      </c>
      <c r="B3700" s="5" t="s">
        <v>12411</v>
      </c>
      <c r="C3700" s="5" t="s">
        <v>12412</v>
      </c>
      <c r="D3700" s="5"/>
      <c r="E3700" s="5" t="s">
        <v>12413</v>
      </c>
      <c r="F3700" s="10">
        <v>2013</v>
      </c>
      <c r="G3700" s="10" t="s">
        <v>68</v>
      </c>
      <c r="H3700" s="10"/>
      <c r="I3700" s="10">
        <v>1300</v>
      </c>
      <c r="J3700" s="10" t="s">
        <v>17</v>
      </c>
      <c r="K3700" s="10"/>
      <c r="L3700" s="10" t="s">
        <v>18</v>
      </c>
      <c r="M3700" s="11">
        <v>1</v>
      </c>
      <c r="N3700" s="10">
        <v>1</v>
      </c>
      <c r="O3700" s="12" t="s">
        <v>12414</v>
      </c>
      <c r="P3700" s="11">
        <f ca="1">IFERROR(__xludf.DUMMYFUNCTION("COUNTA(SPLIT(Q3700,"" ""))"),186)</f>
        <v>186</v>
      </c>
      <c r="Q3700" s="11">
        <v>5</v>
      </c>
      <c r="R3700" s="11">
        <f ca="1">IFERROR(__xludf.DUMMYFUNCTION("COUNTA(SPLIT($Q3700,CHAR(10),FALSE))"),1)</f>
        <v>1</v>
      </c>
      <c r="S3700" s="2">
        <v>-1.97585251</v>
      </c>
      <c r="T3700" s="2">
        <v>0.529107247</v>
      </c>
      <c r="U3700" s="2">
        <v>42.18</v>
      </c>
      <c r="V3700" s="2">
        <v>16.62</v>
      </c>
      <c r="W3700" s="2">
        <v>19.190000000000001</v>
      </c>
      <c r="X3700" s="2">
        <v>14</v>
      </c>
      <c r="Y3700" s="2">
        <v>9.73</v>
      </c>
      <c r="Z3700" s="2">
        <v>0.39261000000000001</v>
      </c>
      <c r="AA3700" s="2">
        <v>0.39429999999999998</v>
      </c>
      <c r="AB3700" s="2">
        <v>-0.197138597</v>
      </c>
    </row>
    <row r="3701" spans="1:28" x14ac:dyDescent="0.2">
      <c r="A3701" s="17">
        <v>6216</v>
      </c>
      <c r="B3701" s="5" t="s">
        <v>12415</v>
      </c>
      <c r="C3701" s="5" t="s">
        <v>12416</v>
      </c>
      <c r="D3701" s="5"/>
      <c r="E3701" s="5" t="s">
        <v>12417</v>
      </c>
      <c r="F3701" s="10">
        <v>1892</v>
      </c>
      <c r="G3701" s="10" t="s">
        <v>68</v>
      </c>
      <c r="H3701" s="10"/>
      <c r="I3701" s="10">
        <v>1100</v>
      </c>
      <c r="J3701" s="10" t="s">
        <v>17</v>
      </c>
      <c r="K3701" s="10"/>
      <c r="L3701" s="10" t="s">
        <v>18</v>
      </c>
      <c r="M3701" s="11">
        <v>1</v>
      </c>
      <c r="N3701" s="10">
        <v>1</v>
      </c>
      <c r="O3701" s="12" t="s">
        <v>12418</v>
      </c>
      <c r="P3701" s="11">
        <f ca="1">IFERROR(__xludf.DUMMYFUNCTION("COUNTA(SPLIT(Q3701,"" ""))"),198)</f>
        <v>198</v>
      </c>
      <c r="Q3701" s="11">
        <v>12</v>
      </c>
      <c r="R3701" s="11">
        <f ca="1">IFERROR(__xludf.DUMMYFUNCTION("COUNTA(SPLIT($Q3701,CHAR(10),FALSE))"),1)</f>
        <v>1</v>
      </c>
      <c r="S3701" s="2">
        <v>-1.3924646490000001</v>
      </c>
      <c r="T3701" s="2">
        <v>0.49816056199999997</v>
      </c>
      <c r="U3701" s="2">
        <v>63.32</v>
      </c>
      <c r="V3701" s="2">
        <v>8.5500000000000007</v>
      </c>
      <c r="W3701" s="2">
        <v>8.77</v>
      </c>
      <c r="X3701" s="2">
        <v>11</v>
      </c>
      <c r="Y3701" s="2">
        <v>7.39</v>
      </c>
      <c r="Z3701" s="2">
        <v>0.22361</v>
      </c>
      <c r="AA3701" s="2">
        <v>0.20337</v>
      </c>
      <c r="AB3701" s="2">
        <v>10.19973186</v>
      </c>
    </row>
    <row r="3702" spans="1:28" x14ac:dyDescent="0.2">
      <c r="A3702" s="17">
        <v>6217</v>
      </c>
      <c r="B3702" s="5" t="s">
        <v>12419</v>
      </c>
      <c r="C3702" s="5" t="s">
        <v>12420</v>
      </c>
      <c r="D3702" s="5"/>
      <c r="E3702" s="5" t="s">
        <v>12421</v>
      </c>
      <c r="F3702" s="10">
        <v>1918</v>
      </c>
      <c r="G3702" s="10" t="s">
        <v>16</v>
      </c>
      <c r="H3702" s="10"/>
      <c r="I3702" s="10">
        <v>900</v>
      </c>
      <c r="J3702" s="10" t="s">
        <v>17</v>
      </c>
      <c r="K3702" s="10"/>
      <c r="L3702" s="10" t="s">
        <v>22</v>
      </c>
      <c r="M3702" s="11">
        <v>2</v>
      </c>
      <c r="N3702" s="10">
        <v>1.5</v>
      </c>
      <c r="O3702" s="12" t="s">
        <v>12422</v>
      </c>
      <c r="P3702" s="11">
        <f ca="1">IFERROR(__xludf.DUMMYFUNCTION("COUNTA(SPLIT(Q3702,"" ""))"),139)</f>
        <v>139</v>
      </c>
      <c r="Q3702" s="11">
        <v>10</v>
      </c>
      <c r="R3702" s="11">
        <f ca="1">IFERROR(__xludf.DUMMYFUNCTION("COUNTA(SPLIT($Q3702,CHAR(10),FALSE))"),3)</f>
        <v>3</v>
      </c>
      <c r="S3702" s="2">
        <v>1.9290340999999999E-2</v>
      </c>
      <c r="T3702" s="2">
        <v>0.50578025699999996</v>
      </c>
      <c r="U3702" s="2">
        <v>84.62</v>
      </c>
      <c r="V3702" s="2">
        <v>4.6399999999999997</v>
      </c>
      <c r="W3702" s="2">
        <v>3.78</v>
      </c>
      <c r="X3702" s="2">
        <v>7</v>
      </c>
      <c r="Y3702" s="2">
        <v>6.18</v>
      </c>
      <c r="Z3702" s="2">
        <v>-1.273E-2</v>
      </c>
      <c r="AA3702" s="2">
        <v>3.3939999999999998E-2</v>
      </c>
      <c r="AB3702" s="2">
        <v>18.085617719999998</v>
      </c>
    </row>
    <row r="3703" spans="1:28" x14ac:dyDescent="0.2">
      <c r="A3703" s="17">
        <v>6218</v>
      </c>
      <c r="B3703" s="5" t="s">
        <v>10410</v>
      </c>
      <c r="C3703" s="5" t="s">
        <v>12423</v>
      </c>
      <c r="D3703" s="5"/>
      <c r="E3703" s="5" t="s">
        <v>12424</v>
      </c>
      <c r="F3703" s="10">
        <v>1858</v>
      </c>
      <c r="G3703" s="10" t="s">
        <v>68</v>
      </c>
      <c r="H3703" s="10"/>
      <c r="I3703" s="10">
        <v>1300</v>
      </c>
      <c r="J3703" s="10" t="s">
        <v>17</v>
      </c>
      <c r="K3703" s="10"/>
      <c r="L3703" s="10" t="s">
        <v>18</v>
      </c>
      <c r="M3703" s="11">
        <v>1</v>
      </c>
      <c r="N3703" s="10">
        <v>1</v>
      </c>
      <c r="O3703" s="12" t="s">
        <v>12425</v>
      </c>
      <c r="P3703" s="11">
        <f ca="1">IFERROR(__xludf.DUMMYFUNCTION("COUNTA(SPLIT(Q3703,"" ""))"),155)</f>
        <v>155</v>
      </c>
      <c r="Q3703" s="11">
        <v>4</v>
      </c>
      <c r="R3703" s="11">
        <f ca="1">IFERROR(__xludf.DUMMYFUNCTION("COUNTA(SPLIT($Q3703,CHAR(10),FALSE))"),1)</f>
        <v>1</v>
      </c>
      <c r="S3703" s="2">
        <v>-1.916807411</v>
      </c>
      <c r="T3703" s="2">
        <v>0.48545554299999999</v>
      </c>
      <c r="U3703" s="2">
        <v>40.880000000000003</v>
      </c>
      <c r="V3703" s="2">
        <v>17.18</v>
      </c>
      <c r="W3703" s="2">
        <v>19.489999999999998</v>
      </c>
      <c r="X3703" s="2">
        <v>15</v>
      </c>
      <c r="Y3703" s="2">
        <v>8.61</v>
      </c>
      <c r="Z3703" s="2">
        <v>0.2382</v>
      </c>
      <c r="AA3703" s="2">
        <v>0.26362000000000002</v>
      </c>
      <c r="AB3703" s="2">
        <v>11.30848943</v>
      </c>
    </row>
    <row r="3704" spans="1:28" x14ac:dyDescent="0.2">
      <c r="A3704" s="17">
        <v>6220</v>
      </c>
      <c r="B3704" s="5" t="s">
        <v>12426</v>
      </c>
      <c r="C3704" s="5" t="s">
        <v>12427</v>
      </c>
      <c r="D3704" s="5"/>
      <c r="E3704" s="13" t="s">
        <v>12428</v>
      </c>
      <c r="F3704" s="10">
        <v>1915</v>
      </c>
      <c r="G3704" s="10" t="s">
        <v>68</v>
      </c>
      <c r="H3704" s="10"/>
      <c r="I3704" s="10">
        <v>1300</v>
      </c>
      <c r="J3704" s="10" t="s">
        <v>17</v>
      </c>
      <c r="K3704" s="10"/>
      <c r="L3704" s="10" t="s">
        <v>18</v>
      </c>
      <c r="M3704" s="11">
        <v>1</v>
      </c>
      <c r="N3704" s="10">
        <v>1</v>
      </c>
      <c r="O3704" s="12" t="s">
        <v>12429</v>
      </c>
      <c r="P3704" s="11">
        <f ca="1">IFERROR(__xludf.DUMMYFUNCTION("COUNTA(SPLIT(Q3704,"" ""))"),159)</f>
        <v>159</v>
      </c>
      <c r="Q3704" s="11">
        <v>5</v>
      </c>
      <c r="R3704" s="11">
        <f ca="1">IFERROR(__xludf.DUMMYFUNCTION("COUNTA(SPLIT($Q3704,CHAR(10),FALSE))"),1)</f>
        <v>1</v>
      </c>
      <c r="S3704" s="2">
        <v>-1.2271199820000001</v>
      </c>
      <c r="T3704" s="2">
        <v>0.475209147</v>
      </c>
      <c r="U3704" s="2">
        <v>53.8</v>
      </c>
      <c r="V3704" s="2">
        <v>13.71</v>
      </c>
      <c r="W3704" s="2">
        <v>15.65</v>
      </c>
      <c r="X3704" s="2">
        <v>14</v>
      </c>
      <c r="Y3704" s="2">
        <v>8.9700000000000006</v>
      </c>
      <c r="Z3704" s="2">
        <v>0.193</v>
      </c>
      <c r="AA3704" s="2">
        <v>0.22373000000000001</v>
      </c>
      <c r="AB3704" s="2">
        <v>5.4309832919999996</v>
      </c>
    </row>
    <row r="3705" spans="1:28" x14ac:dyDescent="0.2">
      <c r="A3705" s="17">
        <v>6221</v>
      </c>
      <c r="B3705" s="5" t="s">
        <v>12430</v>
      </c>
      <c r="C3705" s="5" t="s">
        <v>12431</v>
      </c>
      <c r="D3705" s="5"/>
      <c r="E3705" s="5" t="s">
        <v>12432</v>
      </c>
      <c r="F3705" s="10">
        <v>1922</v>
      </c>
      <c r="G3705" s="10" t="s">
        <v>68</v>
      </c>
      <c r="H3705" s="10"/>
      <c r="I3705" s="10">
        <v>1300</v>
      </c>
      <c r="J3705" s="10" t="s">
        <v>17</v>
      </c>
      <c r="K3705" s="10"/>
      <c r="L3705" s="10" t="s">
        <v>18</v>
      </c>
      <c r="M3705" s="11">
        <v>1</v>
      </c>
      <c r="N3705" s="10">
        <v>1</v>
      </c>
      <c r="O3705" s="12" t="s">
        <v>12433</v>
      </c>
      <c r="P3705" s="11">
        <f ca="1">IFERROR(__xludf.DUMMYFUNCTION("COUNTA(SPLIT(Q3705,"" ""))"),149)</f>
        <v>149</v>
      </c>
      <c r="Q3705" s="11">
        <v>6</v>
      </c>
      <c r="R3705" s="11">
        <f ca="1">IFERROR(__xludf.DUMMYFUNCTION("COUNTA(SPLIT($Q3705,CHAR(10),FALSE))"),1)</f>
        <v>1</v>
      </c>
      <c r="S3705" s="2">
        <v>-2.4720344349999999</v>
      </c>
      <c r="T3705" s="2">
        <v>0.52480771999999998</v>
      </c>
      <c r="U3705" s="2">
        <v>58.51</v>
      </c>
      <c r="V3705" s="2">
        <v>11.31</v>
      </c>
      <c r="W3705" s="2">
        <v>12.83</v>
      </c>
      <c r="X3705" s="2">
        <v>11</v>
      </c>
      <c r="Y3705" s="2">
        <v>8.98</v>
      </c>
      <c r="Z3705" s="2">
        <v>0.2263</v>
      </c>
      <c r="AA3705" s="2">
        <v>0.25867000000000001</v>
      </c>
      <c r="AB3705" s="2">
        <v>6.5189873130000002</v>
      </c>
    </row>
    <row r="3706" spans="1:28" x14ac:dyDescent="0.2">
      <c r="A3706" s="17">
        <v>6222</v>
      </c>
      <c r="B3706" s="5" t="s">
        <v>12434</v>
      </c>
      <c r="C3706" s="5" t="s">
        <v>12435</v>
      </c>
      <c r="D3706" s="5"/>
      <c r="E3706" s="5" t="s">
        <v>12436</v>
      </c>
      <c r="F3706" s="10">
        <v>1921</v>
      </c>
      <c r="G3706" s="10" t="s">
        <v>68</v>
      </c>
      <c r="H3706" s="10"/>
      <c r="I3706" s="10">
        <v>1300</v>
      </c>
      <c r="J3706" s="10" t="s">
        <v>17</v>
      </c>
      <c r="K3706" s="10"/>
      <c r="L3706" s="10" t="s">
        <v>22</v>
      </c>
      <c r="M3706" s="11">
        <v>2</v>
      </c>
      <c r="N3706" s="10">
        <v>1.5</v>
      </c>
      <c r="O3706" s="12" t="s">
        <v>12437</v>
      </c>
      <c r="P3706" s="11">
        <f ca="1">IFERROR(__xludf.DUMMYFUNCTION("COUNTA(SPLIT(Q3706,"" ""))"),168)</f>
        <v>168</v>
      </c>
      <c r="Q3706" s="11">
        <v>6</v>
      </c>
      <c r="R3706" s="11">
        <f ca="1">IFERROR(__xludf.DUMMYFUNCTION("COUNTA(SPLIT($Q3706,CHAR(10),FALSE))"),2)</f>
        <v>2</v>
      </c>
      <c r="S3706" s="2">
        <v>-2.5216588500000001</v>
      </c>
      <c r="T3706" s="2">
        <v>0.54945087100000001</v>
      </c>
      <c r="U3706" s="2">
        <v>50.09</v>
      </c>
      <c r="V3706" s="2">
        <v>13.27</v>
      </c>
      <c r="W3706" s="2">
        <v>13.42</v>
      </c>
      <c r="X3706" s="2">
        <v>15</v>
      </c>
      <c r="Y3706" s="2">
        <v>8.68</v>
      </c>
      <c r="Z3706" s="2">
        <v>0.14643</v>
      </c>
      <c r="AA3706" s="2">
        <v>0.15909000000000001</v>
      </c>
      <c r="AB3706" s="2">
        <v>13.45127087</v>
      </c>
    </row>
    <row r="3707" spans="1:28" x14ac:dyDescent="0.2">
      <c r="A3707" s="17">
        <v>6223</v>
      </c>
      <c r="B3707" s="5" t="s">
        <v>12438</v>
      </c>
      <c r="C3707" s="5" t="s">
        <v>12439</v>
      </c>
      <c r="D3707" s="5"/>
      <c r="E3707" s="5"/>
      <c r="F3707" s="10">
        <v>1912</v>
      </c>
      <c r="G3707" s="10" t="s">
        <v>68</v>
      </c>
      <c r="H3707" s="10"/>
      <c r="I3707" s="10">
        <v>1300</v>
      </c>
      <c r="J3707" s="10" t="s">
        <v>17</v>
      </c>
      <c r="K3707" s="10"/>
      <c r="L3707" s="10" t="s">
        <v>18</v>
      </c>
      <c r="M3707" s="11">
        <v>1</v>
      </c>
      <c r="N3707" s="10">
        <v>1</v>
      </c>
      <c r="O3707" s="12" t="s">
        <v>12440</v>
      </c>
      <c r="P3707" s="11">
        <f ca="1">IFERROR(__xludf.DUMMYFUNCTION("COUNTA(SPLIT(Q3707,"" ""))"),197)</f>
        <v>197</v>
      </c>
      <c r="Q3707" s="11">
        <v>9</v>
      </c>
      <c r="R3707" s="11">
        <f ca="1">IFERROR(__xludf.DUMMYFUNCTION("COUNTA(SPLIT($Q3707,CHAR(10),FALSE))"),2)</f>
        <v>2</v>
      </c>
      <c r="S3707" s="2">
        <v>-3.3559310149999999</v>
      </c>
      <c r="T3707" s="2">
        <v>0.64967129700000004</v>
      </c>
      <c r="U3707" s="2">
        <v>38.119999999999997</v>
      </c>
      <c r="V3707" s="2">
        <v>13.49</v>
      </c>
      <c r="W3707" s="2">
        <v>13.38</v>
      </c>
      <c r="X3707" s="2">
        <v>15</v>
      </c>
      <c r="Y3707" s="2">
        <v>10.09</v>
      </c>
      <c r="Z3707" s="2">
        <v>0.37642999999999999</v>
      </c>
      <c r="AA3707" s="2">
        <v>0.34800999999999999</v>
      </c>
      <c r="AB3707" s="2">
        <v>8.0360006290000001</v>
      </c>
    </row>
    <row r="3708" spans="1:28" x14ac:dyDescent="0.2">
      <c r="A3708" s="17">
        <v>6224</v>
      </c>
      <c r="B3708" s="5" t="s">
        <v>12441</v>
      </c>
      <c r="C3708" s="5" t="s">
        <v>12442</v>
      </c>
      <c r="D3708" s="5"/>
      <c r="E3708" s="5" t="s">
        <v>12443</v>
      </c>
      <c r="F3708" s="10">
        <v>1903</v>
      </c>
      <c r="G3708" s="10" t="s">
        <v>68</v>
      </c>
      <c r="H3708" s="10"/>
      <c r="I3708" s="10">
        <v>1300</v>
      </c>
      <c r="J3708" s="10" t="s">
        <v>17</v>
      </c>
      <c r="K3708" s="10"/>
      <c r="L3708" s="10" t="s">
        <v>18</v>
      </c>
      <c r="M3708" s="11">
        <v>1</v>
      </c>
      <c r="N3708" s="10">
        <v>1</v>
      </c>
      <c r="O3708" s="12" t="s">
        <v>12444</v>
      </c>
      <c r="P3708" s="11">
        <f ca="1">IFERROR(__xludf.DUMMYFUNCTION("COUNTA(SPLIT(Q3708,"" ""))"),156)</f>
        <v>156</v>
      </c>
      <c r="Q3708" s="11">
        <v>8</v>
      </c>
      <c r="R3708" s="11">
        <f ca="1">IFERROR(__xludf.DUMMYFUNCTION("COUNTA(SPLIT($Q3708,CHAR(10),FALSE))"),1)</f>
        <v>1</v>
      </c>
      <c r="S3708" s="2">
        <v>-1.5581842930000001</v>
      </c>
      <c r="T3708" s="2">
        <v>0.49860545499999998</v>
      </c>
      <c r="U3708" s="2">
        <v>62.31</v>
      </c>
      <c r="V3708" s="2">
        <v>9.41</v>
      </c>
      <c r="W3708" s="2">
        <v>9.5399999999999991</v>
      </c>
      <c r="X3708" s="2">
        <v>10</v>
      </c>
      <c r="Y3708" s="2">
        <v>7.34</v>
      </c>
      <c r="Z3708" s="2">
        <v>0.19378999999999999</v>
      </c>
      <c r="AA3708" s="2">
        <v>0.20297999999999999</v>
      </c>
      <c r="AB3708" s="2">
        <v>9.3136129079999996</v>
      </c>
    </row>
    <row r="3709" spans="1:28" x14ac:dyDescent="0.2">
      <c r="A3709" s="17">
        <v>6225</v>
      </c>
      <c r="B3709" s="5" t="s">
        <v>12445</v>
      </c>
      <c r="C3709" s="5" t="s">
        <v>12446</v>
      </c>
      <c r="D3709" s="5"/>
      <c r="E3709" s="5" t="s">
        <v>12447</v>
      </c>
      <c r="F3709" s="10">
        <v>1900</v>
      </c>
      <c r="G3709" s="10" t="s">
        <v>68</v>
      </c>
      <c r="H3709" s="10"/>
      <c r="I3709" s="10">
        <v>900</v>
      </c>
      <c r="J3709" s="10" t="s">
        <v>17</v>
      </c>
      <c r="K3709" s="10"/>
      <c r="L3709" s="10" t="s">
        <v>18</v>
      </c>
      <c r="M3709" s="11">
        <v>1</v>
      </c>
      <c r="N3709" s="10">
        <v>1</v>
      </c>
      <c r="O3709" s="12" t="s">
        <v>12448</v>
      </c>
      <c r="P3709" s="11">
        <f ca="1">IFERROR(__xludf.DUMMYFUNCTION("COUNTA(SPLIT(Q3709,"" ""))"),181)</f>
        <v>181</v>
      </c>
      <c r="Q3709" s="11">
        <v>11</v>
      </c>
      <c r="R3709" s="11">
        <f ca="1">IFERROR(__xludf.DUMMYFUNCTION("COUNTA(SPLIT($Q3709,CHAR(10),FALSE))"),7)</f>
        <v>7</v>
      </c>
      <c r="S3709" s="2">
        <v>-0.89191475799999997</v>
      </c>
      <c r="T3709" s="2">
        <v>0.453828391</v>
      </c>
      <c r="U3709" s="2">
        <v>75.569999999999993</v>
      </c>
      <c r="V3709" s="2">
        <v>6.94</v>
      </c>
      <c r="W3709" s="2">
        <v>6.35</v>
      </c>
      <c r="X3709" s="2">
        <v>8</v>
      </c>
      <c r="Y3709" s="2">
        <v>5.92</v>
      </c>
      <c r="Z3709" s="2">
        <v>9.9360000000000004E-2</v>
      </c>
      <c r="AA3709" s="2">
        <v>9.6619999999999998E-2</v>
      </c>
      <c r="AB3709" s="2">
        <v>20.990258520000001</v>
      </c>
    </row>
    <row r="3710" spans="1:28" x14ac:dyDescent="0.2">
      <c r="A3710" s="17">
        <v>6226</v>
      </c>
      <c r="B3710" s="5" t="s">
        <v>12449</v>
      </c>
      <c r="C3710" s="5" t="s">
        <v>12450</v>
      </c>
      <c r="D3710" s="5"/>
      <c r="E3710" s="5" t="s">
        <v>12451</v>
      </c>
      <c r="F3710" s="10">
        <v>1911</v>
      </c>
      <c r="G3710" s="10" t="s">
        <v>68</v>
      </c>
      <c r="H3710" s="10"/>
      <c r="I3710" s="10">
        <v>1300</v>
      </c>
      <c r="J3710" s="10" t="s">
        <v>51</v>
      </c>
      <c r="K3710" s="10"/>
      <c r="L3710" s="10" t="s">
        <v>18</v>
      </c>
      <c r="M3710" s="11">
        <v>1</v>
      </c>
      <c r="N3710" s="10">
        <v>1</v>
      </c>
      <c r="O3710" s="12" t="s">
        <v>12452</v>
      </c>
      <c r="P3710" s="11">
        <f ca="1">IFERROR(__xludf.DUMMYFUNCTION("COUNTA(SPLIT(Q3710,"" ""))"),146)</f>
        <v>146</v>
      </c>
      <c r="Q3710" s="11">
        <v>5</v>
      </c>
      <c r="R3710" s="11">
        <f ca="1">IFERROR(__xludf.DUMMYFUNCTION("COUNTA(SPLIT($Q3710,CHAR(10),FALSE))"),1)</f>
        <v>1</v>
      </c>
      <c r="S3710" s="2">
        <v>-1.3093218289999999</v>
      </c>
      <c r="T3710" s="2">
        <v>0.47147855599999999</v>
      </c>
      <c r="U3710" s="2">
        <v>59.04</v>
      </c>
      <c r="V3710" s="2">
        <v>12.38</v>
      </c>
      <c r="W3710" s="2">
        <v>15.29</v>
      </c>
      <c r="X3710" s="2">
        <v>11</v>
      </c>
      <c r="Y3710" s="2">
        <v>8.6300000000000008</v>
      </c>
      <c r="Z3710" s="2">
        <v>0.21662999999999999</v>
      </c>
      <c r="AA3710" s="2">
        <v>0.23818</v>
      </c>
      <c r="AB3710" s="2">
        <v>0.44392303399999999</v>
      </c>
    </row>
    <row r="3711" spans="1:28" x14ac:dyDescent="0.2">
      <c r="A3711" s="17">
        <v>6227</v>
      </c>
      <c r="B3711" s="5" t="s">
        <v>12453</v>
      </c>
      <c r="C3711" s="5" t="s">
        <v>12454</v>
      </c>
      <c r="D3711" s="5"/>
      <c r="E3711" s="5" t="s">
        <v>12455</v>
      </c>
      <c r="F3711" s="10">
        <v>1906</v>
      </c>
      <c r="G3711" s="10" t="s">
        <v>68</v>
      </c>
      <c r="H3711" s="10"/>
      <c r="I3711" s="10">
        <v>900</v>
      </c>
      <c r="J3711" s="10" t="s">
        <v>51</v>
      </c>
      <c r="K3711" s="10"/>
      <c r="L3711" s="10" t="s">
        <v>18</v>
      </c>
      <c r="M3711" s="11">
        <v>1</v>
      </c>
      <c r="N3711" s="10">
        <v>1</v>
      </c>
      <c r="O3711" s="12" t="s">
        <v>12456</v>
      </c>
      <c r="P3711" s="11">
        <f ca="1">IFERROR(__xludf.DUMMYFUNCTION("COUNTA(SPLIT(Q3711,"" ""))"),155)</f>
        <v>155</v>
      </c>
      <c r="Q3711" s="11">
        <v>6</v>
      </c>
      <c r="R3711" s="11">
        <f ca="1">IFERROR(__xludf.DUMMYFUNCTION("COUNTA(SPLIT($Q3711,CHAR(10),FALSE))"),2)</f>
        <v>2</v>
      </c>
      <c r="S3711" s="2">
        <v>-0.63894514800000002</v>
      </c>
      <c r="T3711" s="2">
        <v>0.46142724899999998</v>
      </c>
      <c r="U3711" s="2">
        <v>68.2</v>
      </c>
      <c r="V3711" s="2">
        <v>10.37</v>
      </c>
      <c r="W3711" s="2">
        <v>13.36</v>
      </c>
      <c r="X3711" s="2">
        <v>10</v>
      </c>
      <c r="Y3711" s="2">
        <v>7.92</v>
      </c>
      <c r="Z3711" s="2">
        <v>0.26375999999999999</v>
      </c>
      <c r="AA3711" s="2">
        <v>0.27217999999999998</v>
      </c>
      <c r="AB3711" s="2">
        <v>11.22909273</v>
      </c>
    </row>
    <row r="3712" spans="1:28" x14ac:dyDescent="0.2">
      <c r="A3712" s="17">
        <v>6228</v>
      </c>
      <c r="B3712" s="5" t="s">
        <v>12457</v>
      </c>
      <c r="C3712" s="5" t="s">
        <v>12458</v>
      </c>
      <c r="D3712" s="5"/>
      <c r="E3712" s="5" t="s">
        <v>12459</v>
      </c>
      <c r="F3712" s="10">
        <v>1919</v>
      </c>
      <c r="G3712" s="10" t="s">
        <v>68</v>
      </c>
      <c r="H3712" s="10"/>
      <c r="I3712" s="10">
        <v>1300</v>
      </c>
      <c r="J3712" s="10" t="s">
        <v>17</v>
      </c>
      <c r="K3712" s="10"/>
      <c r="L3712" s="10" t="s">
        <v>18</v>
      </c>
      <c r="M3712" s="11">
        <v>1</v>
      </c>
      <c r="N3712" s="10">
        <v>1</v>
      </c>
      <c r="O3712" s="12" t="s">
        <v>12460</v>
      </c>
      <c r="P3712" s="11">
        <f ca="1">IFERROR(__xludf.DUMMYFUNCTION("COUNTA(SPLIT(Q3712,"" ""))"),176)</f>
        <v>176</v>
      </c>
      <c r="Q3712" s="11">
        <v>6</v>
      </c>
      <c r="R3712" s="11">
        <f ca="1">IFERROR(__xludf.DUMMYFUNCTION("COUNTA(SPLIT($Q3712,CHAR(10),FALSE))"),2)</f>
        <v>2</v>
      </c>
      <c r="S3712" s="2">
        <v>-1.7957734329999999</v>
      </c>
      <c r="T3712" s="2">
        <v>0.51123163299999996</v>
      </c>
      <c r="U3712" s="2">
        <v>46.41</v>
      </c>
      <c r="V3712" s="2">
        <v>14.12</v>
      </c>
      <c r="W3712" s="2">
        <v>15.9</v>
      </c>
      <c r="X3712" s="2">
        <v>14</v>
      </c>
      <c r="Y3712" s="2">
        <v>9.3800000000000008</v>
      </c>
      <c r="Z3712" s="2">
        <v>0.25861000000000001</v>
      </c>
      <c r="AA3712" s="2">
        <v>0.24984999999999999</v>
      </c>
      <c r="AB3712" s="2">
        <v>2.5822355030000002</v>
      </c>
    </row>
    <row r="3713" spans="1:28" x14ac:dyDescent="0.2">
      <c r="A3713" s="17">
        <v>6229</v>
      </c>
      <c r="B3713" s="5" t="s">
        <v>12461</v>
      </c>
      <c r="C3713" s="5" t="s">
        <v>12462</v>
      </c>
      <c r="D3713" s="5"/>
      <c r="E3713" s="5" t="s">
        <v>12463</v>
      </c>
      <c r="F3713" s="10">
        <v>1919</v>
      </c>
      <c r="G3713" s="10" t="s">
        <v>68</v>
      </c>
      <c r="H3713" s="10"/>
      <c r="I3713" s="10">
        <v>1300</v>
      </c>
      <c r="J3713" s="10" t="s">
        <v>17</v>
      </c>
      <c r="K3713" s="10"/>
      <c r="L3713" s="10" t="s">
        <v>18</v>
      </c>
      <c r="M3713" s="11">
        <v>1</v>
      </c>
      <c r="N3713" s="10">
        <v>1</v>
      </c>
      <c r="O3713" s="12" t="s">
        <v>12464</v>
      </c>
      <c r="P3713" s="11">
        <f ca="1">IFERROR(__xludf.DUMMYFUNCTION("COUNTA(SPLIT(Q3713,"" ""))"),177)</f>
        <v>177</v>
      </c>
      <c r="Q3713" s="11">
        <v>6</v>
      </c>
      <c r="R3713" s="11">
        <f ca="1">IFERROR(__xludf.DUMMYFUNCTION("COUNTA(SPLIT($Q3713,CHAR(10),FALSE))"),2)</f>
        <v>2</v>
      </c>
      <c r="S3713" s="2">
        <v>-2.5161788129999998</v>
      </c>
      <c r="T3713" s="2">
        <v>0.497520405</v>
      </c>
      <c r="U3713" s="2">
        <v>31.76</v>
      </c>
      <c r="V3713" s="2">
        <v>16.2</v>
      </c>
      <c r="W3713" s="2">
        <v>17.329999999999998</v>
      </c>
      <c r="X3713" s="2">
        <v>16</v>
      </c>
      <c r="Y3713" s="2">
        <v>9.9</v>
      </c>
      <c r="Z3713" s="2">
        <v>0.27927000000000002</v>
      </c>
      <c r="AA3713" s="2">
        <v>0.27211999999999997</v>
      </c>
      <c r="AB3713" s="2">
        <v>2.8122330550000001</v>
      </c>
    </row>
    <row r="3714" spans="1:28" x14ac:dyDescent="0.2">
      <c r="A3714" s="17">
        <v>6231</v>
      </c>
      <c r="B3714" s="5" t="s">
        <v>12465</v>
      </c>
      <c r="C3714" s="5" t="s">
        <v>12466</v>
      </c>
      <c r="D3714" s="5"/>
      <c r="E3714" s="5" t="s">
        <v>12467</v>
      </c>
      <c r="F3714" s="10">
        <v>1885</v>
      </c>
      <c r="G3714" s="10" t="s">
        <v>68</v>
      </c>
      <c r="H3714" s="10"/>
      <c r="I3714" s="10">
        <v>1100</v>
      </c>
      <c r="J3714" s="10" t="s">
        <v>17</v>
      </c>
      <c r="K3714" s="10"/>
      <c r="L3714" s="10" t="s">
        <v>18</v>
      </c>
      <c r="M3714" s="11">
        <v>1</v>
      </c>
      <c r="N3714" s="10">
        <v>1</v>
      </c>
      <c r="O3714" s="12" t="s">
        <v>12468</v>
      </c>
      <c r="P3714" s="11">
        <f ca="1">IFERROR(__xludf.DUMMYFUNCTION("COUNTA(SPLIT(Q3714,"" ""))"),172)</f>
        <v>172</v>
      </c>
      <c r="Q3714" s="11">
        <v>7</v>
      </c>
      <c r="R3714" s="11">
        <f ca="1">IFERROR(__xludf.DUMMYFUNCTION("COUNTA(SPLIT($Q3714,CHAR(10),FALSE))"),3)</f>
        <v>3</v>
      </c>
      <c r="S3714" s="2">
        <v>-2.6754507E-2</v>
      </c>
      <c r="T3714" s="2">
        <v>0.46712672300000002</v>
      </c>
      <c r="U3714" s="2">
        <v>75.08</v>
      </c>
      <c r="V3714" s="2">
        <v>9.0299999999999994</v>
      </c>
      <c r="W3714" s="2">
        <v>10.47</v>
      </c>
      <c r="X3714" s="2">
        <v>8</v>
      </c>
      <c r="Y3714" s="2">
        <v>6.23</v>
      </c>
      <c r="Z3714" s="2">
        <v>4.1590000000000002E-2</v>
      </c>
      <c r="AA3714" s="2">
        <v>5.815E-2</v>
      </c>
      <c r="AB3714" s="2">
        <v>18.483633439999998</v>
      </c>
    </row>
    <row r="3715" spans="1:28" x14ac:dyDescent="0.2">
      <c r="A3715" s="17">
        <v>6232</v>
      </c>
      <c r="B3715" s="5" t="s">
        <v>12469</v>
      </c>
      <c r="C3715" s="5" t="s">
        <v>12470</v>
      </c>
      <c r="D3715" s="5"/>
      <c r="E3715" s="5" t="s">
        <v>12471</v>
      </c>
      <c r="F3715" s="10">
        <v>1896</v>
      </c>
      <c r="G3715" s="10" t="s">
        <v>68</v>
      </c>
      <c r="H3715" s="10"/>
      <c r="I3715" s="10">
        <v>1100</v>
      </c>
      <c r="J3715" s="10" t="s">
        <v>17</v>
      </c>
      <c r="K3715" s="10"/>
      <c r="L3715" s="10" t="s">
        <v>18</v>
      </c>
      <c r="M3715" s="11">
        <v>1</v>
      </c>
      <c r="N3715" s="10">
        <v>1</v>
      </c>
      <c r="O3715" s="12" t="s">
        <v>12472</v>
      </c>
      <c r="P3715" s="11">
        <f ca="1">IFERROR(__xludf.DUMMYFUNCTION("COUNTA(SPLIT(Q3715,"" ""))"),168)</f>
        <v>168</v>
      </c>
      <c r="Q3715" s="11">
        <v>8</v>
      </c>
      <c r="R3715" s="11">
        <f ca="1">IFERROR(__xludf.DUMMYFUNCTION("COUNTA(SPLIT($Q3715,CHAR(10),FALSE))"),2)</f>
        <v>2</v>
      </c>
      <c r="S3715" s="2">
        <v>-0.948329486</v>
      </c>
      <c r="T3715" s="2">
        <v>0.46995286800000002</v>
      </c>
      <c r="U3715" s="2">
        <v>60.85</v>
      </c>
      <c r="V3715" s="2">
        <v>10.050000000000001</v>
      </c>
      <c r="W3715" s="2">
        <v>11.56</v>
      </c>
      <c r="X3715" s="2">
        <v>12</v>
      </c>
      <c r="Y3715" s="2">
        <v>7.76</v>
      </c>
      <c r="Z3715" s="2">
        <v>0.18623000000000001</v>
      </c>
      <c r="AA3715" s="2">
        <v>0.18778</v>
      </c>
      <c r="AB3715" s="2">
        <v>11.908804959999999</v>
      </c>
    </row>
    <row r="3716" spans="1:28" x14ac:dyDescent="0.2">
      <c r="A3716" s="17">
        <v>6233</v>
      </c>
      <c r="B3716" s="5" t="s">
        <v>12473</v>
      </c>
      <c r="C3716" s="5" t="s">
        <v>12474</v>
      </c>
      <c r="D3716" s="5"/>
      <c r="E3716" s="5" t="s">
        <v>12475</v>
      </c>
      <c r="F3716" s="10">
        <v>2013</v>
      </c>
      <c r="G3716" s="10" t="s">
        <v>68</v>
      </c>
      <c r="H3716" s="10"/>
      <c r="I3716" s="10">
        <v>1300</v>
      </c>
      <c r="J3716" s="10" t="s">
        <v>17</v>
      </c>
      <c r="K3716" s="10"/>
      <c r="L3716" s="10" t="s">
        <v>18</v>
      </c>
      <c r="M3716" s="11">
        <v>1</v>
      </c>
      <c r="N3716" s="10">
        <v>1</v>
      </c>
      <c r="O3716" s="12" t="s">
        <v>12476</v>
      </c>
      <c r="P3716" s="11">
        <f ca="1">IFERROR(__xludf.DUMMYFUNCTION("COUNTA(SPLIT(Q3716,"" ""))"),152)</f>
        <v>152</v>
      </c>
      <c r="Q3716" s="11">
        <v>7</v>
      </c>
      <c r="R3716" s="11">
        <f ca="1">IFERROR(__xludf.DUMMYFUNCTION("COUNTA(SPLIT($Q3716,CHAR(10),FALSE))"),3)</f>
        <v>3</v>
      </c>
      <c r="S3716" s="2">
        <v>-0.200996271</v>
      </c>
      <c r="T3716" s="2">
        <v>0.50344580800000005</v>
      </c>
      <c r="U3716" s="2">
        <v>63.65</v>
      </c>
      <c r="V3716" s="2">
        <v>9.85</v>
      </c>
      <c r="W3716" s="2">
        <v>11.25</v>
      </c>
      <c r="X3716" s="2">
        <v>11</v>
      </c>
      <c r="Y3716" s="2">
        <v>7.91</v>
      </c>
      <c r="Z3716" s="2">
        <v>0.18443000000000001</v>
      </c>
      <c r="AA3716" s="2">
        <v>0.19345999999999999</v>
      </c>
      <c r="AB3716" s="2">
        <v>18.418889700000001</v>
      </c>
    </row>
    <row r="3717" spans="1:28" x14ac:dyDescent="0.2">
      <c r="A3717" s="17">
        <v>6234</v>
      </c>
      <c r="B3717" s="5" t="s">
        <v>12477</v>
      </c>
      <c r="C3717" s="5" t="s">
        <v>12478</v>
      </c>
      <c r="D3717" s="5"/>
      <c r="E3717" s="5" t="s">
        <v>12479</v>
      </c>
      <c r="F3717" s="10">
        <v>1906</v>
      </c>
      <c r="G3717" s="10" t="s">
        <v>68</v>
      </c>
      <c r="H3717" s="10"/>
      <c r="I3717" s="10">
        <v>1100</v>
      </c>
      <c r="J3717" s="10" t="s">
        <v>17</v>
      </c>
      <c r="K3717" s="10"/>
      <c r="L3717" s="10" t="s">
        <v>18</v>
      </c>
      <c r="M3717" s="11">
        <v>1</v>
      </c>
      <c r="N3717" s="10">
        <v>1</v>
      </c>
      <c r="O3717" s="12" t="s">
        <v>12480</v>
      </c>
      <c r="P3717" s="11">
        <f ca="1">IFERROR(__xludf.DUMMYFUNCTION("COUNTA(SPLIT(Q3717,"" ""))"),142)</f>
        <v>142</v>
      </c>
      <c r="Q3717" s="11">
        <v>7</v>
      </c>
      <c r="R3717" s="11">
        <f ca="1">IFERROR(__xludf.DUMMYFUNCTION("COUNTA(SPLIT($Q3717,CHAR(10),FALSE))"),1)</f>
        <v>1</v>
      </c>
      <c r="S3717" s="2">
        <v>-1.0663126590000001</v>
      </c>
      <c r="T3717" s="2">
        <v>0.45986153600000002</v>
      </c>
      <c r="U3717" s="2">
        <v>68.88</v>
      </c>
      <c r="V3717" s="2">
        <v>8.69</v>
      </c>
      <c r="W3717" s="2">
        <v>9.8000000000000007</v>
      </c>
      <c r="X3717" s="2">
        <v>11</v>
      </c>
      <c r="Y3717" s="2">
        <v>7.09</v>
      </c>
      <c r="Z3717" s="2">
        <v>2.9239999999999999E-2</v>
      </c>
      <c r="AA3717" s="2">
        <v>6.1740000000000003E-2</v>
      </c>
      <c r="AB3717" s="2">
        <v>16.766935849999999</v>
      </c>
    </row>
    <row r="3718" spans="1:28" x14ac:dyDescent="0.2">
      <c r="A3718" s="17">
        <v>6235</v>
      </c>
      <c r="B3718" s="5" t="s">
        <v>12481</v>
      </c>
      <c r="C3718" s="5" t="s">
        <v>12482</v>
      </c>
      <c r="D3718" s="5"/>
      <c r="E3718" s="5" t="s">
        <v>12483</v>
      </c>
      <c r="F3718" s="10">
        <v>1920</v>
      </c>
      <c r="G3718" s="10" t="s">
        <v>68</v>
      </c>
      <c r="H3718" s="10"/>
      <c r="I3718" s="10">
        <v>1300</v>
      </c>
      <c r="J3718" s="10" t="s">
        <v>17</v>
      </c>
      <c r="K3718" s="10"/>
      <c r="L3718" s="10" t="s">
        <v>18</v>
      </c>
      <c r="M3718" s="11">
        <v>1</v>
      </c>
      <c r="N3718" s="10">
        <v>1</v>
      </c>
      <c r="O3718" s="12" t="s">
        <v>12484</v>
      </c>
      <c r="P3718" s="11">
        <f ca="1">IFERROR(__xludf.DUMMYFUNCTION("COUNTA(SPLIT(Q3718,"" ""))"),155)</f>
        <v>155</v>
      </c>
      <c r="Q3718" s="11">
        <v>6</v>
      </c>
      <c r="R3718" s="11">
        <f ca="1">IFERROR(__xludf.DUMMYFUNCTION("COUNTA(SPLIT($Q3718,CHAR(10),FALSE))"),1)</f>
        <v>1</v>
      </c>
      <c r="S3718" s="2">
        <v>-0.52620370999999999</v>
      </c>
      <c r="T3718" s="2">
        <v>0.46963268200000002</v>
      </c>
      <c r="U3718" s="2">
        <v>63.31</v>
      </c>
      <c r="V3718" s="2">
        <v>10.89</v>
      </c>
      <c r="W3718" s="2">
        <v>12.52</v>
      </c>
      <c r="X3718" s="2">
        <v>11</v>
      </c>
      <c r="Y3718" s="2">
        <v>7.86</v>
      </c>
      <c r="Z3718" s="2">
        <v>0.22115000000000001</v>
      </c>
      <c r="AA3718" s="2">
        <v>0.2482</v>
      </c>
      <c r="AB3718" s="2">
        <v>4.7461925430000003</v>
      </c>
    </row>
    <row r="3719" spans="1:28" x14ac:dyDescent="0.2">
      <c r="A3719" s="17">
        <v>6236</v>
      </c>
      <c r="B3719" s="5" t="s">
        <v>995</v>
      </c>
      <c r="C3719" s="5" t="s">
        <v>12485</v>
      </c>
      <c r="D3719" s="5"/>
      <c r="E3719" s="5" t="s">
        <v>12486</v>
      </c>
      <c r="F3719" s="10">
        <v>1851</v>
      </c>
      <c r="G3719" s="10" t="s">
        <v>16</v>
      </c>
      <c r="H3719" s="10"/>
      <c r="I3719" s="10">
        <v>1100</v>
      </c>
      <c r="J3719" s="10" t="s">
        <v>17</v>
      </c>
      <c r="K3719" s="10"/>
      <c r="L3719" s="10" t="s">
        <v>18</v>
      </c>
      <c r="M3719" s="11">
        <v>1</v>
      </c>
      <c r="N3719" s="10">
        <v>1</v>
      </c>
      <c r="O3719" s="12" t="s">
        <v>12487</v>
      </c>
      <c r="P3719" s="11">
        <f ca="1">IFERROR(__xludf.DUMMYFUNCTION("COUNTA(SPLIT(Q3719,"" ""))"),185)</f>
        <v>185</v>
      </c>
      <c r="Q3719" s="11">
        <v>7</v>
      </c>
      <c r="R3719" s="11">
        <f ca="1">IFERROR(__xludf.DUMMYFUNCTION("COUNTA(SPLIT($Q3719,CHAR(10),FALSE))"),2)</f>
        <v>2</v>
      </c>
      <c r="S3719" s="2">
        <v>-0.33272951899999997</v>
      </c>
      <c r="T3719" s="2">
        <v>0.463708695</v>
      </c>
      <c r="U3719" s="2">
        <v>67.52</v>
      </c>
      <c r="V3719" s="2">
        <v>10.48</v>
      </c>
      <c r="W3719" s="2">
        <v>12.39</v>
      </c>
      <c r="X3719" s="2">
        <v>10</v>
      </c>
      <c r="Y3719" s="2">
        <v>6.14</v>
      </c>
      <c r="Z3719" s="2">
        <v>0.14706</v>
      </c>
      <c r="AA3719" s="2">
        <v>0.13857</v>
      </c>
      <c r="AB3719" s="2">
        <v>19.083822380000001</v>
      </c>
    </row>
    <row r="3720" spans="1:28" x14ac:dyDescent="0.2">
      <c r="A3720" s="17">
        <v>6237</v>
      </c>
      <c r="B3720" s="5" t="s">
        <v>12488</v>
      </c>
      <c r="C3720" s="5" t="s">
        <v>12489</v>
      </c>
      <c r="D3720" s="5"/>
      <c r="E3720" s="5" t="s">
        <v>12490</v>
      </c>
      <c r="F3720" s="10">
        <v>1895</v>
      </c>
      <c r="G3720" s="10" t="s">
        <v>16</v>
      </c>
      <c r="H3720" s="10"/>
      <c r="I3720" s="10">
        <v>500</v>
      </c>
      <c r="J3720" s="10" t="s">
        <v>17</v>
      </c>
      <c r="K3720" s="10"/>
      <c r="L3720" s="10" t="s">
        <v>18</v>
      </c>
      <c r="M3720" s="11">
        <v>1</v>
      </c>
      <c r="N3720" s="10">
        <v>1</v>
      </c>
      <c r="O3720" s="12" t="s">
        <v>12491</v>
      </c>
      <c r="P3720" s="11">
        <f ca="1">IFERROR(__xludf.DUMMYFUNCTION("COUNTA(SPLIT(Q3720,"" ""))"),170)</f>
        <v>170</v>
      </c>
      <c r="Q3720" s="11">
        <v>21</v>
      </c>
      <c r="R3720" s="11">
        <f ca="1">IFERROR(__xludf.DUMMYFUNCTION("COUNTA(SPLIT($Q3720,CHAR(10),FALSE))"),5)</f>
        <v>5</v>
      </c>
      <c r="S3720" s="2">
        <v>-0.20318810100000001</v>
      </c>
      <c r="T3720" s="2">
        <v>0.463317863</v>
      </c>
      <c r="U3720" s="2">
        <v>95.35</v>
      </c>
      <c r="V3720" s="2">
        <v>2.02</v>
      </c>
      <c r="W3720" s="2">
        <v>2.16</v>
      </c>
      <c r="X3720" s="2">
        <v>6</v>
      </c>
      <c r="Y3720" s="2">
        <v>5.41</v>
      </c>
      <c r="Z3720" s="2">
        <v>5.731E-2</v>
      </c>
      <c r="AA3720" s="2">
        <v>5.842E-2</v>
      </c>
      <c r="AB3720" s="2">
        <v>29.048255260000001</v>
      </c>
    </row>
    <row r="3721" spans="1:28" x14ac:dyDescent="0.2">
      <c r="A3721" s="17">
        <v>6238</v>
      </c>
      <c r="B3721" s="5" t="s">
        <v>12403</v>
      </c>
      <c r="C3721" s="5" t="s">
        <v>12492</v>
      </c>
      <c r="D3721" s="5"/>
      <c r="E3721" s="5" t="s">
        <v>12493</v>
      </c>
      <c r="F3721" s="10">
        <v>1892</v>
      </c>
      <c r="G3721" s="10" t="s">
        <v>68</v>
      </c>
      <c r="H3721" s="10"/>
      <c r="I3721" s="10">
        <v>900</v>
      </c>
      <c r="J3721" s="10" t="s">
        <v>17</v>
      </c>
      <c r="K3721" s="10"/>
      <c r="L3721" s="10" t="s">
        <v>18</v>
      </c>
      <c r="M3721" s="11">
        <v>1</v>
      </c>
      <c r="N3721" s="10">
        <v>1</v>
      </c>
      <c r="O3721" s="12" t="s">
        <v>12494</v>
      </c>
      <c r="P3721" s="11">
        <f ca="1">IFERROR(__xludf.DUMMYFUNCTION("COUNTA(SPLIT(Q3721,"" ""))"),143)</f>
        <v>143</v>
      </c>
      <c r="Q3721" s="11">
        <v>8</v>
      </c>
      <c r="R3721" s="11">
        <f ca="1">IFERROR(__xludf.DUMMYFUNCTION("COUNTA(SPLIT($Q3721,CHAR(10),FALSE))"),2)</f>
        <v>2</v>
      </c>
      <c r="S3721" s="2">
        <v>-0.698523118</v>
      </c>
      <c r="T3721" s="2">
        <v>0.47238830300000001</v>
      </c>
      <c r="U3721" s="2">
        <v>87.43</v>
      </c>
      <c r="V3721" s="2">
        <v>5.69</v>
      </c>
      <c r="W3721" s="2">
        <v>6.88</v>
      </c>
      <c r="X3721" s="2">
        <v>7</v>
      </c>
      <c r="Y3721" s="2">
        <v>1.67</v>
      </c>
      <c r="Z3721" s="2">
        <v>4.505E-2</v>
      </c>
      <c r="AA3721" s="2">
        <v>6.9430000000000006E-2</v>
      </c>
      <c r="AB3721" s="2">
        <v>14.02189108</v>
      </c>
    </row>
    <row r="3722" spans="1:28" x14ac:dyDescent="0.2">
      <c r="A3722" s="17">
        <v>6239</v>
      </c>
      <c r="B3722" s="5" t="s">
        <v>12495</v>
      </c>
      <c r="C3722" s="5" t="s">
        <v>12496</v>
      </c>
      <c r="D3722" s="5"/>
      <c r="E3722" s="5" t="s">
        <v>12497</v>
      </c>
      <c r="F3722" s="10">
        <v>1913</v>
      </c>
      <c r="G3722" s="10" t="s">
        <v>68</v>
      </c>
      <c r="H3722" s="10"/>
      <c r="I3722" s="10">
        <v>1100</v>
      </c>
      <c r="J3722" s="10" t="s">
        <v>17</v>
      </c>
      <c r="K3722" s="10"/>
      <c r="L3722" s="10" t="s">
        <v>18</v>
      </c>
      <c r="M3722" s="11">
        <v>1</v>
      </c>
      <c r="N3722" s="10">
        <v>1</v>
      </c>
      <c r="O3722" s="12" t="s">
        <v>12498</v>
      </c>
      <c r="P3722" s="11">
        <f ca="1">IFERROR(__xludf.DUMMYFUNCTION("COUNTA(SPLIT(Q3722,"" ""))"),160)</f>
        <v>160</v>
      </c>
      <c r="Q3722" s="11">
        <v>7</v>
      </c>
      <c r="R3722" s="11">
        <f ca="1">IFERROR(__xludf.DUMMYFUNCTION("COUNTA(SPLIT($Q3722,CHAR(10),FALSE))"),2)</f>
        <v>2</v>
      </c>
      <c r="S3722" s="2">
        <v>-0.502794462</v>
      </c>
      <c r="T3722" s="2">
        <v>0.46386473499999997</v>
      </c>
      <c r="U3722" s="2">
        <v>56.97</v>
      </c>
      <c r="V3722" s="2">
        <v>11.06</v>
      </c>
      <c r="W3722" s="2">
        <v>11.31</v>
      </c>
      <c r="X3722" s="2">
        <v>12</v>
      </c>
      <c r="Y3722" s="2">
        <v>7.61</v>
      </c>
      <c r="Z3722" s="2">
        <v>0.12303</v>
      </c>
      <c r="AA3722" s="2">
        <v>0.14817</v>
      </c>
      <c r="AB3722" s="2">
        <v>12.2405305</v>
      </c>
    </row>
    <row r="3723" spans="1:28" x14ac:dyDescent="0.2">
      <c r="A3723" s="17">
        <v>6240</v>
      </c>
      <c r="B3723" s="5" t="s">
        <v>12499</v>
      </c>
      <c r="C3723" s="5" t="s">
        <v>12500</v>
      </c>
      <c r="D3723" s="5"/>
      <c r="E3723" s="5" t="s">
        <v>12501</v>
      </c>
      <c r="F3723" s="10">
        <v>1900</v>
      </c>
      <c r="G3723" s="10" t="s">
        <v>68</v>
      </c>
      <c r="H3723" s="10"/>
      <c r="I3723" s="10">
        <v>900</v>
      </c>
      <c r="J3723" s="10" t="s">
        <v>17</v>
      </c>
      <c r="K3723" s="10"/>
      <c r="L3723" s="10" t="s">
        <v>18</v>
      </c>
      <c r="M3723" s="11">
        <v>1</v>
      </c>
      <c r="N3723" s="10">
        <v>1</v>
      </c>
      <c r="O3723" s="12" t="s">
        <v>12502</v>
      </c>
      <c r="P3723" s="11">
        <f ca="1">IFERROR(__xludf.DUMMYFUNCTION("COUNTA(SPLIT(Q3723,"" ""))"),195)</f>
        <v>195</v>
      </c>
      <c r="Q3723" s="11">
        <v>11</v>
      </c>
      <c r="R3723" s="11">
        <f ca="1">IFERROR(__xludf.DUMMYFUNCTION("COUNTA(SPLIT($Q3723,CHAR(10),FALSE))"),3)</f>
        <v>3</v>
      </c>
      <c r="S3723" s="2">
        <v>0.117887673</v>
      </c>
      <c r="T3723" s="2">
        <v>0.49544564299999999</v>
      </c>
      <c r="U3723" s="2">
        <v>67.650000000000006</v>
      </c>
      <c r="V3723" s="2">
        <v>8.3000000000000007</v>
      </c>
      <c r="W3723" s="2">
        <v>9.16</v>
      </c>
      <c r="X3723" s="2">
        <v>10</v>
      </c>
      <c r="Y3723" s="2">
        <v>7</v>
      </c>
      <c r="Z3723" s="2">
        <v>0.22874</v>
      </c>
      <c r="AA3723" s="2">
        <v>0.19885</v>
      </c>
      <c r="AB3723" s="2">
        <v>7.9059552269999998</v>
      </c>
    </row>
    <row r="3724" spans="1:28" x14ac:dyDescent="0.2">
      <c r="A3724" s="17">
        <v>6241</v>
      </c>
      <c r="B3724" s="5" t="s">
        <v>12503</v>
      </c>
      <c r="C3724" s="5" t="s">
        <v>12504</v>
      </c>
      <c r="D3724" s="5"/>
      <c r="E3724" s="5" t="s">
        <v>12505</v>
      </c>
      <c r="F3724" s="10">
        <v>1917</v>
      </c>
      <c r="G3724" s="10" t="s">
        <v>68</v>
      </c>
      <c r="H3724" s="10"/>
      <c r="I3724" s="10">
        <v>900</v>
      </c>
      <c r="J3724" s="10" t="s">
        <v>17</v>
      </c>
      <c r="K3724" s="10"/>
      <c r="L3724" s="10" t="s">
        <v>18</v>
      </c>
      <c r="M3724" s="11">
        <v>1</v>
      </c>
      <c r="N3724" s="10">
        <v>1</v>
      </c>
      <c r="O3724" s="12" t="s">
        <v>12506</v>
      </c>
      <c r="P3724" s="11">
        <f ca="1">IFERROR(__xludf.DUMMYFUNCTION("COUNTA(SPLIT(Q3724,"" ""))"),164)</f>
        <v>164</v>
      </c>
      <c r="Q3724" s="11">
        <v>10</v>
      </c>
      <c r="R3724" s="11">
        <f ca="1">IFERROR(__xludf.DUMMYFUNCTION("COUNTA(SPLIT($Q3724,CHAR(10),FALSE))"),5)</f>
        <v>5</v>
      </c>
      <c r="S3724" s="2">
        <v>-1.3106681529999999</v>
      </c>
      <c r="T3724" s="2">
        <v>0.51329347199999997</v>
      </c>
      <c r="U3724" s="2">
        <v>86.59</v>
      </c>
      <c r="V3724" s="2">
        <v>4.9800000000000004</v>
      </c>
      <c r="W3724" s="2">
        <v>4.83</v>
      </c>
      <c r="X3724" s="2">
        <v>7</v>
      </c>
      <c r="Y3724" s="2">
        <v>5.8</v>
      </c>
      <c r="Z3724" s="2">
        <v>4.0919999999999998E-2</v>
      </c>
      <c r="AA3724" s="2">
        <v>4.3659999999999997E-2</v>
      </c>
      <c r="AB3724" s="2">
        <v>23.827830079999998</v>
      </c>
    </row>
    <row r="3725" spans="1:28" x14ac:dyDescent="0.2">
      <c r="A3725" s="17">
        <v>6242</v>
      </c>
      <c r="B3725" s="5" t="s">
        <v>12507</v>
      </c>
      <c r="C3725" s="5" t="s">
        <v>12508</v>
      </c>
      <c r="D3725" s="5"/>
      <c r="E3725" s="5" t="s">
        <v>12509</v>
      </c>
      <c r="F3725" s="10">
        <v>1895</v>
      </c>
      <c r="G3725" s="10" t="s">
        <v>68</v>
      </c>
      <c r="H3725" s="10"/>
      <c r="I3725" s="10">
        <v>1300</v>
      </c>
      <c r="J3725" s="10" t="s">
        <v>17</v>
      </c>
      <c r="K3725" s="10"/>
      <c r="L3725" s="10" t="s">
        <v>18</v>
      </c>
      <c r="M3725" s="11">
        <v>1</v>
      </c>
      <c r="N3725" s="10">
        <v>1</v>
      </c>
      <c r="O3725" s="12" t="s">
        <v>12510</v>
      </c>
      <c r="P3725" s="11">
        <f ca="1">IFERROR(__xludf.DUMMYFUNCTION("COUNTA(SPLIT(Q3725,"" ""))"),171)</f>
        <v>171</v>
      </c>
      <c r="Q3725" s="11">
        <v>7</v>
      </c>
      <c r="R3725" s="11">
        <f ca="1">IFERROR(__xludf.DUMMYFUNCTION("COUNTA(SPLIT($Q3725,CHAR(10),FALSE))"),1)</f>
        <v>1</v>
      </c>
      <c r="S3725" s="2">
        <v>-0.70708911100000005</v>
      </c>
      <c r="T3725" s="2">
        <v>0.47200954299999998</v>
      </c>
      <c r="U3725" s="2">
        <v>63.3</v>
      </c>
      <c r="V3725" s="2">
        <v>10.5</v>
      </c>
      <c r="W3725" s="2">
        <v>11.31</v>
      </c>
      <c r="X3725" s="2">
        <v>12</v>
      </c>
      <c r="Y3725" s="2">
        <v>7.71</v>
      </c>
      <c r="Z3725" s="2">
        <v>0.11498999999999999</v>
      </c>
      <c r="AA3725" s="2">
        <v>0.13713</v>
      </c>
      <c r="AB3725" s="2">
        <v>13.676537209999999</v>
      </c>
    </row>
    <row r="3726" spans="1:28" x14ac:dyDescent="0.2">
      <c r="A3726" s="17">
        <v>6243</v>
      </c>
      <c r="B3726" s="5" t="s">
        <v>12511</v>
      </c>
      <c r="C3726" s="5" t="s">
        <v>12512</v>
      </c>
      <c r="D3726" s="5"/>
      <c r="E3726" s="5" t="s">
        <v>12513</v>
      </c>
      <c r="F3726" s="10">
        <v>1878</v>
      </c>
      <c r="G3726" s="10" t="s">
        <v>68</v>
      </c>
      <c r="H3726" s="10"/>
      <c r="I3726" s="10">
        <v>1300</v>
      </c>
      <c r="J3726" s="10" t="s">
        <v>17</v>
      </c>
      <c r="K3726" s="10"/>
      <c r="L3726" s="10" t="s">
        <v>18</v>
      </c>
      <c r="M3726" s="11">
        <v>1</v>
      </c>
      <c r="N3726" s="10">
        <v>1</v>
      </c>
      <c r="O3726" s="12" t="s">
        <v>12514</v>
      </c>
      <c r="P3726" s="11">
        <f ca="1">IFERROR(__xludf.DUMMYFUNCTION("COUNTA(SPLIT(Q3726,"" ""))"),185)</f>
        <v>185</v>
      </c>
      <c r="Q3726" s="11">
        <v>6</v>
      </c>
      <c r="R3726" s="11">
        <f ca="1">IFERROR(__xludf.DUMMYFUNCTION("COUNTA(SPLIT($Q3726,CHAR(10),FALSE))"),1)</f>
        <v>1</v>
      </c>
      <c r="S3726" s="2">
        <v>-2.370247998</v>
      </c>
      <c r="T3726" s="2">
        <v>0.47425553300000001</v>
      </c>
      <c r="U3726" s="2">
        <v>60.75</v>
      </c>
      <c r="V3726" s="2">
        <v>12.49</v>
      </c>
      <c r="W3726" s="2">
        <v>15.25</v>
      </c>
      <c r="X3726" s="2">
        <v>11</v>
      </c>
      <c r="Y3726" s="2">
        <v>7.38</v>
      </c>
      <c r="Z3726" s="2">
        <v>0.21718000000000001</v>
      </c>
      <c r="AA3726" s="2">
        <v>0.21212</v>
      </c>
      <c r="AB3726" s="2">
        <v>4.2223879030000004</v>
      </c>
    </row>
    <row r="3727" spans="1:28" x14ac:dyDescent="0.2">
      <c r="A3727" s="17">
        <v>6244</v>
      </c>
      <c r="B3727" s="5" t="s">
        <v>12515</v>
      </c>
      <c r="C3727" s="5" t="s">
        <v>12516</v>
      </c>
      <c r="D3727" s="5"/>
      <c r="E3727" s="5" t="s">
        <v>12517</v>
      </c>
      <c r="F3727" s="10">
        <v>1922</v>
      </c>
      <c r="G3727" s="10" t="s">
        <v>68</v>
      </c>
      <c r="H3727" s="10"/>
      <c r="I3727" s="10">
        <v>1300</v>
      </c>
      <c r="J3727" s="10" t="s">
        <v>17</v>
      </c>
      <c r="K3727" s="10"/>
      <c r="L3727" s="10" t="s">
        <v>18</v>
      </c>
      <c r="M3727" s="11">
        <v>1</v>
      </c>
      <c r="N3727" s="10">
        <v>1</v>
      </c>
      <c r="O3727" s="12" t="s">
        <v>12518</v>
      </c>
      <c r="P3727" s="11">
        <f ca="1">IFERROR(__xludf.DUMMYFUNCTION("COUNTA(SPLIT(Q3727,"" ""))"),145)</f>
        <v>145</v>
      </c>
      <c r="Q3727" s="11">
        <v>4</v>
      </c>
      <c r="R3727" s="11">
        <f ca="1">IFERROR(__xludf.DUMMYFUNCTION("COUNTA(SPLIT($Q3727,CHAR(10),FALSE))"),1)</f>
        <v>1</v>
      </c>
      <c r="S3727" s="2">
        <v>-0.83789521099999997</v>
      </c>
      <c r="T3727" s="2">
        <v>0.45453851499999998</v>
      </c>
      <c r="U3727" s="2">
        <v>39.409999999999997</v>
      </c>
      <c r="V3727" s="2">
        <v>16.829999999999998</v>
      </c>
      <c r="W3727" s="2">
        <v>20.43</v>
      </c>
      <c r="X3727" s="2">
        <v>15</v>
      </c>
      <c r="Y3727" s="2">
        <v>9.8800000000000008</v>
      </c>
      <c r="Z3727" s="2">
        <v>0.2092</v>
      </c>
      <c r="AA3727" s="2">
        <v>0.2447</v>
      </c>
      <c r="AB3727" s="2">
        <v>4.3263343330000001</v>
      </c>
    </row>
    <row r="3728" spans="1:28" x14ac:dyDescent="0.2">
      <c r="A3728" s="17">
        <v>6245</v>
      </c>
      <c r="B3728" s="5" t="s">
        <v>12519</v>
      </c>
      <c r="C3728" s="5" t="s">
        <v>12520</v>
      </c>
      <c r="D3728" s="5"/>
      <c r="E3728" s="5" t="s">
        <v>12521</v>
      </c>
      <c r="F3728" s="10">
        <v>1852</v>
      </c>
      <c r="G3728" s="10" t="s">
        <v>68</v>
      </c>
      <c r="H3728" s="10"/>
      <c r="I3728" s="10">
        <v>1300</v>
      </c>
      <c r="J3728" s="10" t="s">
        <v>51</v>
      </c>
      <c r="K3728" s="10"/>
      <c r="L3728" s="10" t="s">
        <v>18</v>
      </c>
      <c r="M3728" s="11">
        <v>1</v>
      </c>
      <c r="N3728" s="10">
        <v>1</v>
      </c>
      <c r="O3728" s="12" t="s">
        <v>12522</v>
      </c>
      <c r="P3728" s="11">
        <f ca="1">IFERROR(__xludf.DUMMYFUNCTION("COUNTA(SPLIT(Q3728,"" ""))"),169)</f>
        <v>169</v>
      </c>
      <c r="Q3728" s="11">
        <v>6</v>
      </c>
      <c r="R3728" s="11">
        <f ca="1">IFERROR(__xludf.DUMMYFUNCTION("COUNTA(SPLIT($Q3728,CHAR(10),FALSE))"),3)</f>
        <v>3</v>
      </c>
      <c r="S3728" s="2">
        <v>-0.83037749999999999</v>
      </c>
      <c r="T3728" s="2">
        <v>0.46665251099999999</v>
      </c>
      <c r="U3728" s="2">
        <v>33.94</v>
      </c>
      <c r="V3728" s="2">
        <v>15.61</v>
      </c>
      <c r="W3728" s="2">
        <v>18.170000000000002</v>
      </c>
      <c r="X3728" s="2">
        <v>17</v>
      </c>
      <c r="Y3728" s="2">
        <v>9.39</v>
      </c>
      <c r="Z3728" s="2">
        <v>0.19087000000000001</v>
      </c>
      <c r="AA3728" s="2">
        <v>0.19736999999999999</v>
      </c>
      <c r="AB3728" s="2">
        <v>3.880314292</v>
      </c>
    </row>
    <row r="3729" spans="1:28" x14ac:dyDescent="0.2">
      <c r="A3729" s="17">
        <v>6246</v>
      </c>
      <c r="B3729" s="5" t="s">
        <v>6518</v>
      </c>
      <c r="C3729" s="5" t="s">
        <v>6519</v>
      </c>
      <c r="D3729" s="5"/>
      <c r="E3729" s="5" t="s">
        <v>6520</v>
      </c>
      <c r="F3729" s="10">
        <v>1921</v>
      </c>
      <c r="G3729" s="10" t="s">
        <v>68</v>
      </c>
      <c r="H3729" s="10"/>
      <c r="I3729" s="10">
        <v>1300</v>
      </c>
      <c r="J3729" s="10" t="s">
        <v>17</v>
      </c>
      <c r="K3729" s="10"/>
      <c r="L3729" s="10" t="s">
        <v>18</v>
      </c>
      <c r="M3729" s="11">
        <v>1</v>
      </c>
      <c r="N3729" s="10">
        <v>1</v>
      </c>
      <c r="O3729" s="12" t="s">
        <v>12523</v>
      </c>
      <c r="P3729" s="11">
        <f ca="1">IFERROR(__xludf.DUMMYFUNCTION("COUNTA(SPLIT(Q3729,"" ""))"),158)</f>
        <v>158</v>
      </c>
      <c r="Q3729" s="11">
        <v>8</v>
      </c>
      <c r="R3729" s="11">
        <f ca="1">IFERROR(__xludf.DUMMYFUNCTION("COUNTA(SPLIT($Q3729,CHAR(10),FALSE))"),1)</f>
        <v>1</v>
      </c>
      <c r="S3729" s="2">
        <v>-1.6848053220000001</v>
      </c>
      <c r="T3729" s="2">
        <v>0.47049048100000002</v>
      </c>
      <c r="U3729" s="2">
        <v>53.46</v>
      </c>
      <c r="V3729" s="2">
        <v>10.71</v>
      </c>
      <c r="W3729" s="2">
        <v>12.38</v>
      </c>
      <c r="X3729" s="2">
        <v>13</v>
      </c>
      <c r="Y3729" s="2">
        <v>9.51</v>
      </c>
      <c r="Z3729" s="2">
        <v>0.24199999999999999</v>
      </c>
      <c r="AA3729" s="2">
        <v>0.25419000000000003</v>
      </c>
      <c r="AB3729" s="2">
        <v>3.6236463790000002</v>
      </c>
    </row>
    <row r="3730" spans="1:28" x14ac:dyDescent="0.2">
      <c r="A3730" s="17">
        <v>6247</v>
      </c>
      <c r="B3730" s="5" t="s">
        <v>12524</v>
      </c>
      <c r="C3730" s="5" t="s">
        <v>12525</v>
      </c>
      <c r="D3730" s="5"/>
      <c r="E3730" s="5" t="s">
        <v>12526</v>
      </c>
      <c r="F3730" s="10">
        <v>1900</v>
      </c>
      <c r="G3730" s="10" t="s">
        <v>68</v>
      </c>
      <c r="H3730" s="10"/>
      <c r="I3730" s="10">
        <v>900</v>
      </c>
      <c r="J3730" s="10" t="s">
        <v>17</v>
      </c>
      <c r="K3730" s="10"/>
      <c r="L3730" s="10" t="s">
        <v>18</v>
      </c>
      <c r="M3730" s="11">
        <v>1</v>
      </c>
      <c r="N3730" s="10">
        <v>1</v>
      </c>
      <c r="O3730" s="12" t="s">
        <v>12527</v>
      </c>
      <c r="P3730" s="11">
        <f ca="1">IFERROR(__xludf.DUMMYFUNCTION("COUNTA(SPLIT(Q3730,"" ""))"),175)</f>
        <v>175</v>
      </c>
      <c r="Q3730" s="11">
        <v>13</v>
      </c>
      <c r="R3730" s="11">
        <f ca="1">IFERROR(__xludf.DUMMYFUNCTION("COUNTA(SPLIT($Q3730,CHAR(10),FALSE))"),1)</f>
        <v>1</v>
      </c>
      <c r="S3730" s="2">
        <v>-1.2080413699999999</v>
      </c>
      <c r="T3730" s="2">
        <v>0.46172195399999999</v>
      </c>
      <c r="U3730" s="2">
        <v>67.31</v>
      </c>
      <c r="V3730" s="2">
        <v>7.25</v>
      </c>
      <c r="W3730" s="2">
        <v>7.05</v>
      </c>
      <c r="X3730" s="2">
        <v>10</v>
      </c>
      <c r="Y3730" s="2">
        <v>8.33</v>
      </c>
      <c r="Z3730" s="2">
        <v>0.27944000000000002</v>
      </c>
      <c r="AA3730" s="2">
        <v>0.28087000000000001</v>
      </c>
      <c r="AB3730" s="2">
        <v>13.12470051</v>
      </c>
    </row>
    <row r="3731" spans="1:28" x14ac:dyDescent="0.2">
      <c r="A3731" s="17">
        <v>6248</v>
      </c>
      <c r="B3731" s="5" t="s">
        <v>12528</v>
      </c>
      <c r="C3731" s="5" t="s">
        <v>12529</v>
      </c>
      <c r="D3731" s="5"/>
      <c r="E3731" s="5" t="s">
        <v>12530</v>
      </c>
      <c r="F3731" s="10">
        <v>1872</v>
      </c>
      <c r="G3731" s="10" t="s">
        <v>16</v>
      </c>
      <c r="H3731" s="10"/>
      <c r="I3731" s="10">
        <v>1100</v>
      </c>
      <c r="J3731" s="10" t="s">
        <v>17</v>
      </c>
      <c r="K3731" s="10"/>
      <c r="L3731" s="10" t="s">
        <v>18</v>
      </c>
      <c r="M3731" s="11">
        <v>1</v>
      </c>
      <c r="N3731" s="10">
        <v>1</v>
      </c>
      <c r="O3731" s="12" t="s">
        <v>12531</v>
      </c>
      <c r="P3731" s="11">
        <f ca="1">IFERROR(__xludf.DUMMYFUNCTION("COUNTA(SPLIT(Q3731,"" ""))"),191)</f>
        <v>191</v>
      </c>
      <c r="Q3731" s="11">
        <v>7</v>
      </c>
      <c r="R3731" s="11">
        <f ca="1">IFERROR(__xludf.DUMMYFUNCTION("COUNTA(SPLIT($Q3731,CHAR(10),FALSE))"),1)</f>
        <v>1</v>
      </c>
      <c r="S3731" s="2">
        <v>-0.67121426799999995</v>
      </c>
      <c r="T3731" s="2">
        <v>0.50661594399999998</v>
      </c>
      <c r="U3731" s="2">
        <v>60.43</v>
      </c>
      <c r="V3731" s="2">
        <v>11.61</v>
      </c>
      <c r="W3731" s="2">
        <v>13.36</v>
      </c>
      <c r="X3731" s="2">
        <v>11</v>
      </c>
      <c r="Y3731" s="2">
        <v>7.39</v>
      </c>
      <c r="Z3731" s="2">
        <v>0.1431</v>
      </c>
      <c r="AA3731" s="2">
        <v>0.14466999999999999</v>
      </c>
      <c r="AB3731" s="2">
        <v>18.241920820000001</v>
      </c>
    </row>
    <row r="3732" spans="1:28" x14ac:dyDescent="0.2">
      <c r="A3732" s="17">
        <v>6249</v>
      </c>
      <c r="B3732" s="5" t="s">
        <v>12532</v>
      </c>
      <c r="C3732" s="5" t="s">
        <v>12533</v>
      </c>
      <c r="D3732" s="5"/>
      <c r="E3732" s="5" t="s">
        <v>12534</v>
      </c>
      <c r="F3732" s="10">
        <v>1885</v>
      </c>
      <c r="G3732" s="10" t="s">
        <v>68</v>
      </c>
      <c r="H3732" s="10"/>
      <c r="I3732" s="10">
        <v>1100</v>
      </c>
      <c r="J3732" s="10" t="s">
        <v>17</v>
      </c>
      <c r="K3732" s="10"/>
      <c r="L3732" s="10" t="s">
        <v>18</v>
      </c>
      <c r="M3732" s="11">
        <v>1</v>
      </c>
      <c r="N3732" s="10">
        <v>1</v>
      </c>
      <c r="O3732" s="12" t="s">
        <v>12535</v>
      </c>
      <c r="P3732" s="11">
        <f ca="1">IFERROR(__xludf.DUMMYFUNCTION("COUNTA(SPLIT(Q3732,"" ""))"),173)</f>
        <v>173</v>
      </c>
      <c r="Q3732" s="11">
        <v>8</v>
      </c>
      <c r="R3732" s="11">
        <f ca="1">IFERROR(__xludf.DUMMYFUNCTION("COUNTA(SPLIT($Q3732,CHAR(10),FALSE))"),1)</f>
        <v>1</v>
      </c>
      <c r="S3732" s="2">
        <v>-6.9266933000000003E-2</v>
      </c>
      <c r="T3732" s="2">
        <v>0.46569968299999998</v>
      </c>
      <c r="U3732" s="2">
        <v>64.59</v>
      </c>
      <c r="V3732" s="2">
        <v>9.6199999999999992</v>
      </c>
      <c r="W3732" s="2">
        <v>8.9700000000000006</v>
      </c>
      <c r="X3732" s="2">
        <v>11</v>
      </c>
      <c r="Y3732" s="2">
        <v>7.26</v>
      </c>
      <c r="Z3732" s="2">
        <v>0.19066</v>
      </c>
      <c r="AA3732" s="2">
        <v>0.1953</v>
      </c>
      <c r="AB3732" s="2">
        <v>18.242130329999998</v>
      </c>
    </row>
    <row r="3733" spans="1:28" x14ac:dyDescent="0.2">
      <c r="A3733" s="17">
        <v>6250</v>
      </c>
      <c r="B3733" s="5" t="s">
        <v>12536</v>
      </c>
      <c r="C3733" s="5" t="s">
        <v>12537</v>
      </c>
      <c r="D3733" s="5"/>
      <c r="E3733" s="5" t="s">
        <v>12538</v>
      </c>
      <c r="F3733" s="10">
        <v>2003</v>
      </c>
      <c r="G3733" s="10" t="s">
        <v>68</v>
      </c>
      <c r="H3733" s="10"/>
      <c r="I3733" s="10">
        <v>1300</v>
      </c>
      <c r="J3733" s="10" t="s">
        <v>51</v>
      </c>
      <c r="K3733" s="10"/>
      <c r="L3733" s="10" t="s">
        <v>18</v>
      </c>
      <c r="M3733" s="11">
        <v>1</v>
      </c>
      <c r="N3733" s="10">
        <v>1</v>
      </c>
      <c r="O3733" s="12" t="s">
        <v>12539</v>
      </c>
      <c r="P3733" s="11">
        <f ca="1">IFERROR(__xludf.DUMMYFUNCTION("COUNTA(SPLIT(Q3733,"" ""))"),179)</f>
        <v>179</v>
      </c>
      <c r="Q3733" s="11">
        <v>7</v>
      </c>
      <c r="R3733" s="11">
        <f ca="1">IFERROR(__xludf.DUMMYFUNCTION("COUNTA(SPLIT($Q3733,CHAR(10),FALSE))"),3)</f>
        <v>3</v>
      </c>
      <c r="S3733" s="2">
        <v>0.31446384799999999</v>
      </c>
      <c r="T3733" s="2">
        <v>0.54317257100000005</v>
      </c>
      <c r="U3733" s="2">
        <v>46.11</v>
      </c>
      <c r="V3733" s="2">
        <v>13.29</v>
      </c>
      <c r="W3733" s="2">
        <v>14.38</v>
      </c>
      <c r="X3733" s="2">
        <v>14</v>
      </c>
      <c r="Y3733" s="2">
        <v>8.83</v>
      </c>
      <c r="Z3733" s="2">
        <v>0.28361999999999998</v>
      </c>
      <c r="AA3733" s="2">
        <v>0.28203</v>
      </c>
      <c r="AB3733" s="2">
        <v>7.7888408870000001</v>
      </c>
    </row>
    <row r="3734" spans="1:28" x14ac:dyDescent="0.2">
      <c r="A3734" s="17">
        <v>6251</v>
      </c>
      <c r="B3734" s="5" t="s">
        <v>12540</v>
      </c>
      <c r="C3734" s="5" t="s">
        <v>12541</v>
      </c>
      <c r="D3734" s="5"/>
      <c r="E3734" s="5" t="s">
        <v>12542</v>
      </c>
      <c r="F3734" s="10">
        <v>1904</v>
      </c>
      <c r="G3734" s="10" t="s">
        <v>68</v>
      </c>
      <c r="H3734" s="10"/>
      <c r="I3734" s="10">
        <v>900</v>
      </c>
      <c r="J3734" s="10" t="s">
        <v>17</v>
      </c>
      <c r="K3734" s="10"/>
      <c r="L3734" s="10" t="s">
        <v>18</v>
      </c>
      <c r="M3734" s="11">
        <v>1</v>
      </c>
      <c r="N3734" s="10">
        <v>1</v>
      </c>
      <c r="O3734" s="12" t="s">
        <v>12543</v>
      </c>
      <c r="P3734" s="11">
        <f ca="1">IFERROR(__xludf.DUMMYFUNCTION("COUNTA(SPLIT(Q3734,"" ""))"),177)</f>
        <v>177</v>
      </c>
      <c r="Q3734" s="11">
        <v>11</v>
      </c>
      <c r="R3734" s="11">
        <f ca="1">IFERROR(__xludf.DUMMYFUNCTION("COUNTA(SPLIT($Q3734,CHAR(10),FALSE))"),1)</f>
        <v>1</v>
      </c>
      <c r="S3734" s="2">
        <v>-0.36197749800000001</v>
      </c>
      <c r="T3734" s="2">
        <v>0.49306217899999999</v>
      </c>
      <c r="U3734" s="2">
        <v>79.31</v>
      </c>
      <c r="V3734" s="2">
        <v>6.26</v>
      </c>
      <c r="W3734" s="2">
        <v>7.8</v>
      </c>
      <c r="X3734" s="2">
        <v>7</v>
      </c>
      <c r="Y3734" s="2">
        <v>7.61</v>
      </c>
      <c r="Z3734" s="2">
        <v>0.24007000000000001</v>
      </c>
      <c r="AA3734" s="2">
        <v>0.24007000000000001</v>
      </c>
      <c r="AB3734" s="2">
        <v>3.8317379109999998</v>
      </c>
    </row>
    <row r="3735" spans="1:28" x14ac:dyDescent="0.2">
      <c r="A3735" s="17">
        <v>6252</v>
      </c>
      <c r="B3735" s="5" t="s">
        <v>12544</v>
      </c>
      <c r="C3735" s="5" t="s">
        <v>12545</v>
      </c>
      <c r="D3735" s="5"/>
      <c r="E3735" s="5" t="s">
        <v>12546</v>
      </c>
      <c r="F3735" s="10">
        <v>1901</v>
      </c>
      <c r="G3735" s="10" t="s">
        <v>68</v>
      </c>
      <c r="H3735" s="10"/>
      <c r="I3735" s="10">
        <v>1300</v>
      </c>
      <c r="J3735" s="10" t="s">
        <v>17</v>
      </c>
      <c r="K3735" s="10"/>
      <c r="L3735" s="10" t="s">
        <v>18</v>
      </c>
      <c r="M3735" s="11">
        <v>1</v>
      </c>
      <c r="N3735" s="10">
        <v>1</v>
      </c>
      <c r="O3735" s="12" t="s">
        <v>12547</v>
      </c>
      <c r="P3735" s="11">
        <f ca="1">IFERROR(__xludf.DUMMYFUNCTION("COUNTA(SPLIT(Q3735,"" ""))"),187)</f>
        <v>187</v>
      </c>
      <c r="Q3735" s="11">
        <v>6</v>
      </c>
      <c r="R3735" s="11">
        <f ca="1">IFERROR(__xludf.DUMMYFUNCTION("COUNTA(SPLIT($Q3735,CHAR(10),FALSE))"),1)</f>
        <v>1</v>
      </c>
      <c r="S3735" s="2">
        <v>-1.0876217770000001</v>
      </c>
      <c r="T3735" s="2">
        <v>0.50267754200000003</v>
      </c>
      <c r="U3735" s="2">
        <v>46.33</v>
      </c>
      <c r="V3735" s="2">
        <v>14.58</v>
      </c>
      <c r="W3735" s="2">
        <v>16.32</v>
      </c>
      <c r="X3735" s="2">
        <v>15</v>
      </c>
      <c r="Y3735" s="2">
        <v>8.8000000000000007</v>
      </c>
      <c r="Z3735" s="2">
        <v>0.24889</v>
      </c>
      <c r="AA3735" s="2">
        <v>0.24235000000000001</v>
      </c>
      <c r="AB3735" s="2">
        <v>4.9109407589999998</v>
      </c>
    </row>
    <row r="3736" spans="1:28" x14ac:dyDescent="0.2">
      <c r="A3736" s="17">
        <v>6253</v>
      </c>
      <c r="B3736" s="5" t="s">
        <v>12548</v>
      </c>
      <c r="C3736" s="5" t="s">
        <v>12549</v>
      </c>
      <c r="D3736" s="5"/>
      <c r="E3736" s="5" t="s">
        <v>12550</v>
      </c>
      <c r="F3736" s="10">
        <v>1895</v>
      </c>
      <c r="G3736" s="10" t="s">
        <v>68</v>
      </c>
      <c r="H3736" s="10"/>
      <c r="I3736" s="10">
        <v>1300</v>
      </c>
      <c r="J3736" s="10" t="s">
        <v>17</v>
      </c>
      <c r="K3736" s="10"/>
      <c r="L3736" s="10" t="s">
        <v>18</v>
      </c>
      <c r="M3736" s="11">
        <v>1</v>
      </c>
      <c r="N3736" s="10">
        <v>1</v>
      </c>
      <c r="O3736" s="12" t="s">
        <v>12551</v>
      </c>
      <c r="P3736" s="11">
        <f ca="1">IFERROR(__xludf.DUMMYFUNCTION("COUNTA(SPLIT(Q3736,"" ""))"),180)</f>
        <v>180</v>
      </c>
      <c r="Q3736" s="11">
        <v>8</v>
      </c>
      <c r="R3736" s="11">
        <f ca="1">IFERROR(__xludf.DUMMYFUNCTION("COUNTA(SPLIT($Q3736,CHAR(10),FALSE))"),2)</f>
        <v>2</v>
      </c>
      <c r="S3736" s="2">
        <v>-0.66935241499999998</v>
      </c>
      <c r="T3736" s="2">
        <v>0.47404399000000003</v>
      </c>
      <c r="U3736" s="2">
        <v>63.35</v>
      </c>
      <c r="V3736" s="2">
        <v>10.07</v>
      </c>
      <c r="W3736" s="2">
        <v>11.98</v>
      </c>
      <c r="X3736" s="2">
        <v>11</v>
      </c>
      <c r="Y3736" s="2">
        <v>7.97</v>
      </c>
      <c r="Z3736" s="2">
        <v>0.21676000000000001</v>
      </c>
      <c r="AA3736" s="2">
        <v>0.21052999999999999</v>
      </c>
      <c r="AB3736" s="2">
        <v>7.6054382059999996</v>
      </c>
    </row>
    <row r="3737" spans="1:28" x14ac:dyDescent="0.2">
      <c r="A3737" s="17">
        <v>6254</v>
      </c>
      <c r="B3737" s="5" t="s">
        <v>12552</v>
      </c>
      <c r="C3737" s="5" t="s">
        <v>12553</v>
      </c>
      <c r="D3737" s="5"/>
      <c r="E3737" s="5" t="s">
        <v>12554</v>
      </c>
      <c r="F3737" s="10">
        <v>1924</v>
      </c>
      <c r="G3737" s="10" t="s">
        <v>68</v>
      </c>
      <c r="H3737" s="10"/>
      <c r="I3737" s="10">
        <v>1300</v>
      </c>
      <c r="J3737" s="10" t="s">
        <v>17</v>
      </c>
      <c r="K3737" s="10"/>
      <c r="L3737" s="10" t="s">
        <v>18</v>
      </c>
      <c r="M3737" s="11">
        <v>1</v>
      </c>
      <c r="N3737" s="10">
        <v>1</v>
      </c>
      <c r="O3737" s="12" t="s">
        <v>12555</v>
      </c>
      <c r="P3737" s="11">
        <f ca="1">IFERROR(__xludf.DUMMYFUNCTION("COUNTA(SPLIT(Q3737,"" ""))"),161)</f>
        <v>161</v>
      </c>
      <c r="Q3737" s="11">
        <v>7</v>
      </c>
      <c r="R3737" s="11">
        <f ca="1">IFERROR(__xludf.DUMMYFUNCTION("COUNTA(SPLIT($Q3737,CHAR(10),FALSE))"),2)</f>
        <v>2</v>
      </c>
      <c r="S3737" s="2">
        <v>-1.40300932</v>
      </c>
      <c r="T3737" s="2">
        <v>0.47509536299999999</v>
      </c>
      <c r="U3737" s="2">
        <v>38.61</v>
      </c>
      <c r="V3737" s="2">
        <v>14.62</v>
      </c>
      <c r="W3737" s="2">
        <v>15.45</v>
      </c>
      <c r="X3737" s="2">
        <v>15</v>
      </c>
      <c r="Y3737" s="2">
        <v>9.25</v>
      </c>
      <c r="Z3737" s="2">
        <v>0.20719000000000001</v>
      </c>
      <c r="AA3737" s="2">
        <v>0.21571000000000001</v>
      </c>
      <c r="AB3737" s="2">
        <v>7.867608927</v>
      </c>
    </row>
    <row r="3738" spans="1:28" x14ac:dyDescent="0.2">
      <c r="A3738" s="17">
        <v>6255</v>
      </c>
      <c r="B3738" s="5" t="s">
        <v>12556</v>
      </c>
      <c r="C3738" s="5" t="s">
        <v>12557</v>
      </c>
      <c r="D3738" s="5"/>
      <c r="E3738" s="5" t="s">
        <v>12558</v>
      </c>
      <c r="F3738" s="10">
        <v>1912</v>
      </c>
      <c r="G3738" s="10" t="s">
        <v>68</v>
      </c>
      <c r="H3738" s="10"/>
      <c r="I3738" s="10">
        <v>1100</v>
      </c>
      <c r="J3738" s="10" t="s">
        <v>17</v>
      </c>
      <c r="K3738" s="10"/>
      <c r="L3738" s="10" t="s">
        <v>18</v>
      </c>
      <c r="M3738" s="11">
        <v>1</v>
      </c>
      <c r="N3738" s="10">
        <v>1</v>
      </c>
      <c r="O3738" s="12" t="s">
        <v>12559</v>
      </c>
      <c r="P3738" s="11">
        <f ca="1">IFERROR(__xludf.DUMMYFUNCTION("COUNTA(SPLIT(Q3738,"" ""))"),171)</f>
        <v>171</v>
      </c>
      <c r="Q3738" s="11">
        <v>9</v>
      </c>
      <c r="R3738" s="11">
        <f ca="1">IFERROR(__xludf.DUMMYFUNCTION("COUNTA(SPLIT($Q3738,CHAR(10),FALSE))"),3)</f>
        <v>3</v>
      </c>
      <c r="S3738" s="2">
        <v>-0.529921906</v>
      </c>
      <c r="T3738" s="2">
        <v>0.47108653299999997</v>
      </c>
      <c r="U3738" s="2">
        <v>66.53</v>
      </c>
      <c r="V3738" s="2">
        <v>8.2799999999999994</v>
      </c>
      <c r="W3738" s="2">
        <v>9.0399999999999991</v>
      </c>
      <c r="X3738" s="2">
        <v>11</v>
      </c>
      <c r="Y3738" s="2">
        <v>8.7799999999999994</v>
      </c>
      <c r="Z3738" s="2">
        <v>0.28760000000000002</v>
      </c>
      <c r="AA3738" s="2">
        <v>0.29677999999999999</v>
      </c>
      <c r="AB3738" s="2">
        <v>14.98926689</v>
      </c>
    </row>
    <row r="3739" spans="1:28" x14ac:dyDescent="0.2">
      <c r="A3739" s="17">
        <v>6256</v>
      </c>
      <c r="B3739" s="5" t="s">
        <v>12560</v>
      </c>
      <c r="C3739" s="5" t="s">
        <v>12561</v>
      </c>
      <c r="D3739" s="5"/>
      <c r="E3739" s="5" t="s">
        <v>12562</v>
      </c>
      <c r="F3739" s="10">
        <v>1912</v>
      </c>
      <c r="G3739" s="10" t="s">
        <v>68</v>
      </c>
      <c r="H3739" s="10"/>
      <c r="I3739" s="10">
        <v>1300</v>
      </c>
      <c r="J3739" s="10" t="s">
        <v>17</v>
      </c>
      <c r="K3739" s="10"/>
      <c r="L3739" s="10" t="s">
        <v>18</v>
      </c>
      <c r="M3739" s="11">
        <v>1</v>
      </c>
      <c r="N3739" s="10">
        <v>1</v>
      </c>
      <c r="O3739" s="12" t="s">
        <v>12563</v>
      </c>
      <c r="P3739" s="11">
        <f ca="1">IFERROR(__xludf.DUMMYFUNCTION("COUNTA(SPLIT(Q3739,"" ""))"),180)</f>
        <v>180</v>
      </c>
      <c r="Q3739" s="11">
        <v>6</v>
      </c>
      <c r="R3739" s="11">
        <f ca="1">IFERROR(__xludf.DUMMYFUNCTION("COUNTA(SPLIT($Q3739,CHAR(10),FALSE))"),1)</f>
        <v>1</v>
      </c>
      <c r="S3739" s="2">
        <v>-0.71542726899999998</v>
      </c>
      <c r="T3739" s="2">
        <v>0.44857439500000001</v>
      </c>
      <c r="U3739" s="2">
        <v>64.040000000000006</v>
      </c>
      <c r="V3739" s="2">
        <v>11.82</v>
      </c>
      <c r="W3739" s="2">
        <v>13.65</v>
      </c>
      <c r="X3739" s="2">
        <v>12</v>
      </c>
      <c r="Y3739" s="2">
        <v>7.14</v>
      </c>
      <c r="Z3739" s="2">
        <v>0.21933</v>
      </c>
      <c r="AA3739" s="2">
        <v>0.24227000000000001</v>
      </c>
      <c r="AB3739" s="2">
        <v>11.89296876</v>
      </c>
    </row>
    <row r="3740" spans="1:28" x14ac:dyDescent="0.2">
      <c r="A3740" s="17">
        <v>6258</v>
      </c>
      <c r="B3740" s="5" t="s">
        <v>12564</v>
      </c>
      <c r="C3740" s="5" t="s">
        <v>12565</v>
      </c>
      <c r="D3740" s="5" t="s">
        <v>12566</v>
      </c>
      <c r="E3740" s="5" t="s">
        <v>12567</v>
      </c>
      <c r="F3740" s="10">
        <v>1873</v>
      </c>
      <c r="G3740" s="10" t="s">
        <v>16</v>
      </c>
      <c r="H3740" s="10"/>
      <c r="I3740" s="10">
        <v>900</v>
      </c>
      <c r="J3740" s="10" t="s">
        <v>17</v>
      </c>
      <c r="K3740" s="10"/>
      <c r="L3740" s="10" t="s">
        <v>18</v>
      </c>
      <c r="M3740" s="11">
        <v>1</v>
      </c>
      <c r="N3740" s="10">
        <v>1</v>
      </c>
      <c r="O3740" s="12" t="s">
        <v>12568</v>
      </c>
      <c r="P3740" s="11">
        <f ca="1">IFERROR(__xludf.DUMMYFUNCTION("COUNTA(SPLIT(Q3740,"" ""))"),198)</f>
        <v>198</v>
      </c>
      <c r="Q3740" s="11">
        <v>13</v>
      </c>
      <c r="R3740" s="11">
        <f ca="1">IFERROR(__xludf.DUMMYFUNCTION("COUNTA(SPLIT($Q3740,CHAR(10),FALSE))"),1)</f>
        <v>1</v>
      </c>
      <c r="S3740" s="2">
        <v>-2.2565056129999999</v>
      </c>
      <c r="T3740" s="2">
        <v>0.493310633</v>
      </c>
      <c r="U3740" s="2">
        <v>65.56</v>
      </c>
      <c r="V3740" s="2">
        <v>9.08</v>
      </c>
      <c r="W3740" s="2">
        <v>9.5</v>
      </c>
      <c r="X3740" s="2">
        <v>11</v>
      </c>
      <c r="Y3740" s="2">
        <v>8.02</v>
      </c>
      <c r="Z3740" s="2">
        <v>0.31384000000000001</v>
      </c>
      <c r="AA3740" s="2">
        <v>0.29648000000000002</v>
      </c>
      <c r="AB3740" s="2">
        <v>16.76797917</v>
      </c>
    </row>
    <row r="3741" spans="1:28" x14ac:dyDescent="0.2">
      <c r="A3741" s="17">
        <v>6259</v>
      </c>
      <c r="B3741" s="5" t="s">
        <v>12564</v>
      </c>
      <c r="C3741" s="5" t="s">
        <v>12569</v>
      </c>
      <c r="D3741" s="5" t="s">
        <v>12566</v>
      </c>
      <c r="E3741" s="5" t="s">
        <v>12567</v>
      </c>
      <c r="F3741" s="10">
        <v>1873</v>
      </c>
      <c r="G3741" s="10" t="s">
        <v>16</v>
      </c>
      <c r="H3741" s="10"/>
      <c r="I3741" s="10">
        <v>1100</v>
      </c>
      <c r="J3741" s="10" t="s">
        <v>17</v>
      </c>
      <c r="K3741" s="10"/>
      <c r="L3741" s="10" t="s">
        <v>18</v>
      </c>
      <c r="M3741" s="11">
        <v>1</v>
      </c>
      <c r="N3741" s="10">
        <v>1</v>
      </c>
      <c r="O3741" s="12" t="s">
        <v>12570</v>
      </c>
      <c r="P3741" s="11">
        <f ca="1">IFERROR(__xludf.DUMMYFUNCTION("COUNTA(SPLIT(Q3741,"" ""))"),198)</f>
        <v>198</v>
      </c>
      <c r="Q3741" s="11">
        <v>9</v>
      </c>
      <c r="R3741" s="11">
        <f ca="1">IFERROR(__xludf.DUMMYFUNCTION("COUNTA(SPLIT($Q3741,CHAR(10),FALSE))"),2)</f>
        <v>2</v>
      </c>
      <c r="S3741" s="2">
        <v>-1.7249022190000001</v>
      </c>
      <c r="T3741" s="2">
        <v>0.47816447299999998</v>
      </c>
      <c r="U3741" s="2">
        <v>74.709999999999994</v>
      </c>
      <c r="V3741" s="2">
        <v>8.33</v>
      </c>
      <c r="W3741" s="2">
        <v>9.81</v>
      </c>
      <c r="X3741" s="2">
        <v>9</v>
      </c>
      <c r="Y3741" s="2">
        <v>6.56</v>
      </c>
      <c r="Z3741" s="2">
        <v>5.3350000000000002E-2</v>
      </c>
      <c r="AA3741" s="2">
        <v>4.1500000000000002E-2</v>
      </c>
      <c r="AB3741" s="2">
        <v>15.63767509</v>
      </c>
    </row>
    <row r="3742" spans="1:28" x14ac:dyDescent="0.2">
      <c r="A3742" s="17">
        <v>6260</v>
      </c>
      <c r="B3742" s="5" t="s">
        <v>12564</v>
      </c>
      <c r="C3742" s="5" t="s">
        <v>12571</v>
      </c>
      <c r="D3742" s="5" t="s">
        <v>12566</v>
      </c>
      <c r="E3742" s="5" t="s">
        <v>12567</v>
      </c>
      <c r="F3742" s="10">
        <v>1873</v>
      </c>
      <c r="G3742" s="10" t="s">
        <v>16</v>
      </c>
      <c r="H3742" s="10"/>
      <c r="I3742" s="10">
        <v>1100</v>
      </c>
      <c r="J3742" s="10" t="s">
        <v>51</v>
      </c>
      <c r="K3742" s="10"/>
      <c r="L3742" s="10" t="s">
        <v>18</v>
      </c>
      <c r="M3742" s="11">
        <v>1</v>
      </c>
      <c r="N3742" s="10">
        <v>1</v>
      </c>
      <c r="O3742" s="12" t="s">
        <v>12572</v>
      </c>
      <c r="P3742" s="11">
        <f ca="1">IFERROR(__xludf.DUMMYFUNCTION("COUNTA(SPLIT(Q3742,"" ""))"),161)</f>
        <v>161</v>
      </c>
      <c r="Q3742" s="11">
        <v>7</v>
      </c>
      <c r="R3742" s="11">
        <f ca="1">IFERROR(__xludf.DUMMYFUNCTION("COUNTA(SPLIT($Q3742,CHAR(10),FALSE))"),1)</f>
        <v>1</v>
      </c>
      <c r="S3742" s="2">
        <v>-1.1929536300000001</v>
      </c>
      <c r="T3742" s="2">
        <v>0.487123531</v>
      </c>
      <c r="U3742" s="2">
        <v>70.709999999999994</v>
      </c>
      <c r="V3742" s="2">
        <v>8.61</v>
      </c>
      <c r="W3742" s="2">
        <v>9.74</v>
      </c>
      <c r="X3742" s="2">
        <v>10</v>
      </c>
      <c r="Y3742" s="2">
        <v>7.12</v>
      </c>
      <c r="Z3742" s="2">
        <v>0.14840999999999999</v>
      </c>
      <c r="AA3742" s="2">
        <v>0.17299</v>
      </c>
      <c r="AB3742" s="2">
        <v>19.670560850000001</v>
      </c>
    </row>
    <row r="3743" spans="1:28" x14ac:dyDescent="0.2">
      <c r="A3743" s="17">
        <v>6261</v>
      </c>
      <c r="B3743" s="5" t="s">
        <v>12564</v>
      </c>
      <c r="C3743" s="5" t="s">
        <v>12573</v>
      </c>
      <c r="D3743" s="5" t="s">
        <v>12566</v>
      </c>
      <c r="E3743" s="5" t="s">
        <v>12567</v>
      </c>
      <c r="F3743" s="10">
        <v>1873</v>
      </c>
      <c r="G3743" s="10" t="s">
        <v>16</v>
      </c>
      <c r="H3743" s="10"/>
      <c r="I3743" s="10">
        <v>900</v>
      </c>
      <c r="J3743" s="10" t="s">
        <v>17</v>
      </c>
      <c r="K3743" s="10"/>
      <c r="L3743" s="10" t="s">
        <v>18</v>
      </c>
      <c r="M3743" s="11">
        <v>1</v>
      </c>
      <c r="N3743" s="10">
        <v>1</v>
      </c>
      <c r="O3743" s="12" t="s">
        <v>12574</v>
      </c>
      <c r="P3743" s="11">
        <f ca="1">IFERROR(__xludf.DUMMYFUNCTION("COUNTA(SPLIT(Q3743,"" ""))"),194)</f>
        <v>194</v>
      </c>
      <c r="Q3743" s="11">
        <v>12</v>
      </c>
      <c r="R3743" s="11">
        <f ca="1">IFERROR(__xludf.DUMMYFUNCTION("COUNTA(SPLIT($Q3743,CHAR(10),FALSE))"),1)</f>
        <v>1</v>
      </c>
      <c r="S3743" s="2">
        <v>-1.738855026</v>
      </c>
      <c r="T3743" s="2">
        <v>0.473564184</v>
      </c>
      <c r="U3743" s="2">
        <v>81.88</v>
      </c>
      <c r="V3743" s="2">
        <v>5.88</v>
      </c>
      <c r="W3743" s="2">
        <v>5.82</v>
      </c>
      <c r="X3743" s="2">
        <v>7</v>
      </c>
      <c r="Y3743" s="2">
        <v>6.22</v>
      </c>
      <c r="Z3743" s="2">
        <v>0.10592</v>
      </c>
      <c r="AA3743" s="2">
        <v>0.10298</v>
      </c>
      <c r="AB3743" s="2">
        <v>21.70704164</v>
      </c>
    </row>
    <row r="3744" spans="1:28" x14ac:dyDescent="0.2">
      <c r="A3744" s="17">
        <v>6263</v>
      </c>
      <c r="B3744" s="5" t="s">
        <v>12564</v>
      </c>
      <c r="C3744" s="5" t="s">
        <v>12575</v>
      </c>
      <c r="D3744" s="5" t="s">
        <v>12566</v>
      </c>
      <c r="E3744" s="5" t="s">
        <v>12567</v>
      </c>
      <c r="F3744" s="10">
        <v>1873</v>
      </c>
      <c r="G3744" s="10" t="s">
        <v>16</v>
      </c>
      <c r="H3744" s="10"/>
      <c r="I3744" s="10">
        <v>1300</v>
      </c>
      <c r="J3744" s="10" t="s">
        <v>51</v>
      </c>
      <c r="K3744" s="10"/>
      <c r="L3744" s="10" t="s">
        <v>18</v>
      </c>
      <c r="M3744" s="11">
        <v>1</v>
      </c>
      <c r="N3744" s="10">
        <v>1</v>
      </c>
      <c r="O3744" s="12" t="s">
        <v>12576</v>
      </c>
      <c r="P3744" s="11">
        <f ca="1">IFERROR(__xludf.DUMMYFUNCTION("COUNTA(SPLIT(Q3744,"" ""))"),161)</f>
        <v>161</v>
      </c>
      <c r="Q3744" s="11">
        <v>4</v>
      </c>
      <c r="R3744" s="11">
        <f ca="1">IFERROR(__xludf.DUMMYFUNCTION("COUNTA(SPLIT($Q3744,CHAR(10),FALSE))"),3)</f>
        <v>3</v>
      </c>
      <c r="S3744" s="2">
        <v>-1.0768149199999999</v>
      </c>
      <c r="T3744" s="2">
        <v>0.46787696699999998</v>
      </c>
      <c r="U3744" s="2">
        <v>55.96</v>
      </c>
      <c r="V3744" s="2">
        <v>15.58</v>
      </c>
      <c r="W3744" s="2">
        <v>17.3</v>
      </c>
      <c r="X3744" s="2">
        <v>11</v>
      </c>
      <c r="Y3744" s="2">
        <v>7.4</v>
      </c>
      <c r="Z3744" s="2">
        <v>0.1014</v>
      </c>
      <c r="AA3744" s="2">
        <v>0.12939999999999999</v>
      </c>
      <c r="AB3744" s="2">
        <v>19.963290959999998</v>
      </c>
    </row>
    <row r="3745" spans="1:28" x14ac:dyDescent="0.2">
      <c r="A3745" s="17">
        <v>6264</v>
      </c>
      <c r="B3745" s="5" t="s">
        <v>12564</v>
      </c>
      <c r="C3745" s="5" t="s">
        <v>12577</v>
      </c>
      <c r="D3745" s="5" t="s">
        <v>12566</v>
      </c>
      <c r="E3745" s="5" t="s">
        <v>12567</v>
      </c>
      <c r="F3745" s="10">
        <v>1873</v>
      </c>
      <c r="G3745" s="10" t="s">
        <v>16</v>
      </c>
      <c r="H3745" s="10"/>
      <c r="I3745" s="10">
        <v>500</v>
      </c>
      <c r="J3745" s="10" t="s">
        <v>17</v>
      </c>
      <c r="K3745" s="10"/>
      <c r="L3745" s="10" t="s">
        <v>18</v>
      </c>
      <c r="M3745" s="11">
        <v>1</v>
      </c>
      <c r="N3745" s="10">
        <v>1</v>
      </c>
      <c r="O3745" s="12" t="s">
        <v>12578</v>
      </c>
      <c r="P3745" s="11">
        <f ca="1">IFERROR(__xludf.DUMMYFUNCTION("COUNTA(SPLIT(Q3745,"" ""))"),196)</f>
        <v>196</v>
      </c>
      <c r="Q3745" s="11">
        <v>16</v>
      </c>
      <c r="R3745" s="11">
        <f ca="1">IFERROR(__xludf.DUMMYFUNCTION("COUNTA(SPLIT($Q3745,CHAR(10),FALSE))"),1)</f>
        <v>1</v>
      </c>
      <c r="S3745" s="2">
        <v>0.171158967</v>
      </c>
      <c r="T3745" s="2">
        <v>0.48396117700000002</v>
      </c>
      <c r="U3745" s="2">
        <v>91.27</v>
      </c>
      <c r="V3745" s="2">
        <v>3.59</v>
      </c>
      <c r="W3745" s="2">
        <v>3.15</v>
      </c>
      <c r="X3745" s="2">
        <v>6</v>
      </c>
      <c r="Y3745" s="2">
        <v>5.45</v>
      </c>
      <c r="Z3745" s="2">
        <v>9.6049999999999996E-2</v>
      </c>
      <c r="AA3745" s="2">
        <v>0.10197000000000001</v>
      </c>
      <c r="AB3745" s="2">
        <v>27.207209979999998</v>
      </c>
    </row>
    <row r="3746" spans="1:28" x14ac:dyDescent="0.2">
      <c r="A3746" s="17">
        <v>6265</v>
      </c>
      <c r="B3746" s="5" t="s">
        <v>12564</v>
      </c>
      <c r="C3746" s="5" t="s">
        <v>12579</v>
      </c>
      <c r="D3746" s="5" t="s">
        <v>12566</v>
      </c>
      <c r="E3746" s="5" t="s">
        <v>12567</v>
      </c>
      <c r="F3746" s="10">
        <v>1873</v>
      </c>
      <c r="G3746" s="10" t="s">
        <v>16</v>
      </c>
      <c r="H3746" s="10"/>
      <c r="I3746" s="10">
        <v>900</v>
      </c>
      <c r="J3746" s="10" t="s">
        <v>17</v>
      </c>
      <c r="K3746" s="10"/>
      <c r="L3746" s="10" t="s">
        <v>18</v>
      </c>
      <c r="M3746" s="11">
        <v>1</v>
      </c>
      <c r="N3746" s="10">
        <v>1</v>
      </c>
      <c r="O3746" s="12" t="s">
        <v>12580</v>
      </c>
      <c r="P3746" s="11">
        <f ca="1">IFERROR(__xludf.DUMMYFUNCTION("COUNTA(SPLIT(Q3746,"" ""))"),156)</f>
        <v>156</v>
      </c>
      <c r="Q3746" s="11">
        <v>10</v>
      </c>
      <c r="R3746" s="11">
        <f ca="1">IFERROR(__xludf.DUMMYFUNCTION("COUNTA(SPLIT($Q3746,CHAR(10),FALSE))"),1)</f>
        <v>1</v>
      </c>
      <c r="S3746" s="2">
        <v>-1.2103990179999999</v>
      </c>
      <c r="T3746" s="2">
        <v>0.50055994999999998</v>
      </c>
      <c r="U3746" s="2">
        <v>85.28</v>
      </c>
      <c r="V3746" s="2">
        <v>5.26</v>
      </c>
      <c r="W3746" s="2">
        <v>5.14</v>
      </c>
      <c r="X3746" s="2">
        <v>8</v>
      </c>
      <c r="Y3746" s="2">
        <v>6.53</v>
      </c>
      <c r="Z3746" s="2">
        <v>0.14168</v>
      </c>
      <c r="AA3746" s="2">
        <v>0.16250999999999999</v>
      </c>
      <c r="AB3746" s="2">
        <v>20.830813590000002</v>
      </c>
    </row>
    <row r="3747" spans="1:28" x14ac:dyDescent="0.2">
      <c r="A3747" s="17">
        <v>6266</v>
      </c>
      <c r="B3747" s="5" t="s">
        <v>12564</v>
      </c>
      <c r="C3747" s="5" t="s">
        <v>12581</v>
      </c>
      <c r="D3747" s="5" t="s">
        <v>12566</v>
      </c>
      <c r="E3747" s="5" t="s">
        <v>12567</v>
      </c>
      <c r="F3747" s="10">
        <v>1873</v>
      </c>
      <c r="G3747" s="10" t="s">
        <v>68</v>
      </c>
      <c r="H3747" s="10"/>
      <c r="I3747" s="10">
        <v>1100</v>
      </c>
      <c r="J3747" s="10" t="s">
        <v>17</v>
      </c>
      <c r="K3747" s="10"/>
      <c r="L3747" s="10" t="s">
        <v>18</v>
      </c>
      <c r="M3747" s="11">
        <v>1</v>
      </c>
      <c r="N3747" s="10">
        <v>1</v>
      </c>
      <c r="O3747" s="12" t="s">
        <v>12582</v>
      </c>
      <c r="P3747" s="11">
        <f ca="1">IFERROR(__xludf.DUMMYFUNCTION("COUNTA(SPLIT(Q3747,"" ""))"),158)</f>
        <v>158</v>
      </c>
      <c r="Q3747" s="11">
        <v>7</v>
      </c>
      <c r="R3747" s="11">
        <f ca="1">IFERROR(__xludf.DUMMYFUNCTION("COUNTA(SPLIT($Q3747,CHAR(10),FALSE))"),1)</f>
        <v>1</v>
      </c>
      <c r="S3747" s="2">
        <v>-1.1923143279999999</v>
      </c>
      <c r="T3747" s="2">
        <v>0.47436456100000002</v>
      </c>
      <c r="U3747" s="2">
        <v>70.41</v>
      </c>
      <c r="V3747" s="2">
        <v>9.0500000000000007</v>
      </c>
      <c r="W3747" s="2">
        <v>10.54</v>
      </c>
      <c r="X3747" s="2">
        <v>10</v>
      </c>
      <c r="Y3747" s="2">
        <v>7.55</v>
      </c>
      <c r="Z3747" s="2">
        <v>0.17704</v>
      </c>
      <c r="AA3747" s="2">
        <v>0.20571</v>
      </c>
      <c r="AB3747" s="2">
        <v>8.4244002659999992</v>
      </c>
    </row>
    <row r="3748" spans="1:28" x14ac:dyDescent="0.2">
      <c r="A3748" s="17">
        <v>6267</v>
      </c>
      <c r="B3748" s="5" t="s">
        <v>12583</v>
      </c>
      <c r="C3748" s="5" t="s">
        <v>12584</v>
      </c>
      <c r="D3748" s="5" t="s">
        <v>12585</v>
      </c>
      <c r="E3748" s="5" t="s">
        <v>12586</v>
      </c>
      <c r="F3748" s="10">
        <v>1869</v>
      </c>
      <c r="G3748" s="10" t="s">
        <v>16</v>
      </c>
      <c r="H3748" s="10"/>
      <c r="I3748" s="10">
        <v>1100</v>
      </c>
      <c r="J3748" s="10" t="s">
        <v>51</v>
      </c>
      <c r="K3748" s="10"/>
      <c r="L3748" s="10" t="s">
        <v>18</v>
      </c>
      <c r="M3748" s="11">
        <v>1</v>
      </c>
      <c r="N3748" s="10">
        <v>1</v>
      </c>
      <c r="O3748" s="12" t="s">
        <v>12587</v>
      </c>
      <c r="P3748" s="11">
        <f ca="1">IFERROR(__xludf.DUMMYFUNCTION("COUNTA(SPLIT(Q3748,"" ""))"),192)</f>
        <v>192</v>
      </c>
      <c r="Q3748" s="11">
        <v>6</v>
      </c>
      <c r="R3748" s="11">
        <f ca="1">IFERROR(__xludf.DUMMYFUNCTION("COUNTA(SPLIT($Q3748,CHAR(10),FALSE))"),3)</f>
        <v>3</v>
      </c>
      <c r="S3748" s="2">
        <v>-2.9003107670000001</v>
      </c>
      <c r="T3748" s="2">
        <v>0.580137287</v>
      </c>
      <c r="U3748" s="2">
        <v>48.47</v>
      </c>
      <c r="V3748" s="2">
        <v>14.57</v>
      </c>
      <c r="W3748" s="2">
        <v>15.9</v>
      </c>
      <c r="X3748" s="2">
        <v>14</v>
      </c>
      <c r="Y3748" s="2">
        <v>8.57</v>
      </c>
      <c r="Z3748" s="2">
        <v>0.18684000000000001</v>
      </c>
      <c r="AA3748" s="2">
        <v>0.17777999999999999</v>
      </c>
      <c r="AB3748" s="2">
        <v>11.11352181</v>
      </c>
    </row>
    <row r="3749" spans="1:28" x14ac:dyDescent="0.2">
      <c r="A3749" s="17">
        <v>6268</v>
      </c>
      <c r="B3749" s="5" t="s">
        <v>11837</v>
      </c>
      <c r="C3749" s="5" t="s">
        <v>12588</v>
      </c>
      <c r="D3749" s="5" t="s">
        <v>12589</v>
      </c>
      <c r="E3749" s="5" t="s">
        <v>12590</v>
      </c>
      <c r="F3749" s="10">
        <v>1857</v>
      </c>
      <c r="G3749" s="10" t="s">
        <v>16</v>
      </c>
      <c r="H3749" s="10"/>
      <c r="I3749" s="10">
        <v>1300</v>
      </c>
      <c r="J3749" s="10" t="s">
        <v>17</v>
      </c>
      <c r="K3749" s="10"/>
      <c r="L3749" s="10" t="s">
        <v>18</v>
      </c>
      <c r="M3749" s="11">
        <v>1</v>
      </c>
      <c r="N3749" s="10">
        <v>1</v>
      </c>
      <c r="O3749" s="12" t="s">
        <v>12591</v>
      </c>
      <c r="P3749" s="11">
        <f ca="1">IFERROR(__xludf.DUMMYFUNCTION("COUNTA(SPLIT(Q3749,"" ""))"),169)</f>
        <v>169</v>
      </c>
      <c r="Q3749" s="11">
        <v>7</v>
      </c>
      <c r="R3749" s="11">
        <f ca="1">IFERROR(__xludf.DUMMYFUNCTION("COUNTA(SPLIT($Q3749,CHAR(10),FALSE))"),1)</f>
        <v>1</v>
      </c>
      <c r="S3749" s="2">
        <v>-2.3627041809999998</v>
      </c>
      <c r="T3749" s="2">
        <v>0.51120354700000004</v>
      </c>
      <c r="U3749" s="2">
        <v>71.39</v>
      </c>
      <c r="V3749" s="2">
        <v>8.64</v>
      </c>
      <c r="W3749" s="2">
        <v>8.93</v>
      </c>
      <c r="X3749" s="2">
        <v>10</v>
      </c>
      <c r="Y3749" s="2">
        <v>8.1</v>
      </c>
      <c r="Z3749" s="2">
        <v>0.22509000000000001</v>
      </c>
      <c r="AA3749" s="2">
        <v>0.23308999999999999</v>
      </c>
      <c r="AB3749" s="2">
        <v>12.629441780000001</v>
      </c>
    </row>
    <row r="3750" spans="1:28" x14ac:dyDescent="0.2">
      <c r="A3750" s="17">
        <v>6269</v>
      </c>
      <c r="B3750" s="5" t="s">
        <v>11837</v>
      </c>
      <c r="C3750" s="5" t="s">
        <v>12592</v>
      </c>
      <c r="D3750" s="5" t="s">
        <v>12589</v>
      </c>
      <c r="E3750" s="5" t="s">
        <v>12590</v>
      </c>
      <c r="F3750" s="10">
        <v>1857</v>
      </c>
      <c r="G3750" s="10" t="s">
        <v>16</v>
      </c>
      <c r="H3750" s="10"/>
      <c r="I3750" s="10">
        <v>900</v>
      </c>
      <c r="J3750" s="10" t="s">
        <v>17</v>
      </c>
      <c r="K3750" s="10"/>
      <c r="L3750" s="10" t="s">
        <v>18</v>
      </c>
      <c r="M3750" s="11">
        <v>1</v>
      </c>
      <c r="N3750" s="10">
        <v>1</v>
      </c>
      <c r="O3750" s="12" t="s">
        <v>12593</v>
      </c>
      <c r="P3750" s="11">
        <f ca="1">IFERROR(__xludf.DUMMYFUNCTION("COUNTA(SPLIT(Q3750,"" ""))"),178)</f>
        <v>178</v>
      </c>
      <c r="Q3750" s="11">
        <v>8</v>
      </c>
      <c r="R3750" s="11">
        <f ca="1">IFERROR(__xludf.DUMMYFUNCTION("COUNTA(SPLIT($Q3750,CHAR(10),FALSE))"),1)</f>
        <v>1</v>
      </c>
      <c r="S3750" s="2">
        <v>-2.471610316</v>
      </c>
      <c r="T3750" s="2">
        <v>0.51517076100000003</v>
      </c>
      <c r="U3750" s="2">
        <v>70.760000000000005</v>
      </c>
      <c r="V3750" s="2">
        <v>9.7799999999999994</v>
      </c>
      <c r="W3750" s="2">
        <v>10.72</v>
      </c>
      <c r="X3750" s="2">
        <v>10</v>
      </c>
      <c r="Y3750" s="2">
        <v>7.37</v>
      </c>
      <c r="Z3750" s="2">
        <v>0.14999000000000001</v>
      </c>
      <c r="AA3750" s="2">
        <v>0.1724</v>
      </c>
      <c r="AB3750" s="2">
        <v>13.334606819999999</v>
      </c>
    </row>
    <row r="3751" spans="1:28" x14ac:dyDescent="0.2">
      <c r="A3751" s="17">
        <v>6270</v>
      </c>
      <c r="B3751" s="5" t="s">
        <v>11837</v>
      </c>
      <c r="C3751" s="5" t="s">
        <v>12594</v>
      </c>
      <c r="D3751" s="5" t="s">
        <v>12589</v>
      </c>
      <c r="E3751" s="5" t="s">
        <v>12590</v>
      </c>
      <c r="F3751" s="10">
        <v>1857</v>
      </c>
      <c r="G3751" s="10" t="s">
        <v>68</v>
      </c>
      <c r="H3751" s="10"/>
      <c r="I3751" s="10">
        <v>900</v>
      </c>
      <c r="J3751" s="10" t="s">
        <v>17</v>
      </c>
      <c r="K3751" s="10"/>
      <c r="L3751" s="10" t="s">
        <v>18</v>
      </c>
      <c r="M3751" s="11">
        <v>1</v>
      </c>
      <c r="N3751" s="10">
        <v>1</v>
      </c>
      <c r="O3751" s="12" t="s">
        <v>12595</v>
      </c>
      <c r="P3751" s="11">
        <f ca="1">IFERROR(__xludf.DUMMYFUNCTION("COUNTA(SPLIT(Q3751,"" ""))"),164)</f>
        <v>164</v>
      </c>
      <c r="Q3751" s="11">
        <v>10</v>
      </c>
      <c r="R3751" s="11">
        <f ca="1">IFERROR(__xludf.DUMMYFUNCTION("COUNTA(SPLIT($Q3751,CHAR(10),FALSE))"),1)</f>
        <v>1</v>
      </c>
      <c r="S3751" s="2">
        <v>-1.867574933</v>
      </c>
      <c r="T3751" s="2">
        <v>0.47413028499999998</v>
      </c>
      <c r="U3751" s="2">
        <v>81.069999999999993</v>
      </c>
      <c r="V3751" s="2">
        <v>6.51</v>
      </c>
      <c r="W3751" s="2">
        <v>6.52</v>
      </c>
      <c r="X3751" s="2">
        <v>8</v>
      </c>
      <c r="Y3751" s="2">
        <v>6.46</v>
      </c>
      <c r="Z3751" s="2">
        <v>0.10746</v>
      </c>
      <c r="AA3751" s="2">
        <v>0.13222</v>
      </c>
      <c r="AB3751" s="2">
        <v>18.831408410000002</v>
      </c>
    </row>
    <row r="3752" spans="1:28" x14ac:dyDescent="0.2">
      <c r="A3752" s="17">
        <v>6271</v>
      </c>
      <c r="B3752" s="5" t="s">
        <v>11837</v>
      </c>
      <c r="C3752" s="5" t="s">
        <v>12596</v>
      </c>
      <c r="D3752" s="5" t="s">
        <v>12589</v>
      </c>
      <c r="E3752" s="5" t="s">
        <v>12590</v>
      </c>
      <c r="F3752" s="10">
        <v>1857</v>
      </c>
      <c r="G3752" s="10" t="s">
        <v>16</v>
      </c>
      <c r="H3752" s="10"/>
      <c r="I3752" s="10">
        <v>900</v>
      </c>
      <c r="J3752" s="10" t="s">
        <v>17</v>
      </c>
      <c r="K3752" s="10"/>
      <c r="L3752" s="10" t="s">
        <v>18</v>
      </c>
      <c r="M3752" s="11">
        <v>1</v>
      </c>
      <c r="N3752" s="10">
        <v>1</v>
      </c>
      <c r="O3752" s="12" t="s">
        <v>12597</v>
      </c>
      <c r="P3752" s="11">
        <f ca="1">IFERROR(__xludf.DUMMYFUNCTION("COUNTA(SPLIT(Q3752,"" ""))"),154)</f>
        <v>154</v>
      </c>
      <c r="Q3752" s="11">
        <v>8</v>
      </c>
      <c r="R3752" s="11">
        <f ca="1">IFERROR(__xludf.DUMMYFUNCTION("COUNTA(SPLIT($Q3752,CHAR(10),FALSE))"),1)</f>
        <v>1</v>
      </c>
      <c r="S3752" s="2">
        <v>-1.3605403469999999</v>
      </c>
      <c r="T3752" s="2">
        <v>0.45634970000000002</v>
      </c>
      <c r="U3752" s="2">
        <v>56.35</v>
      </c>
      <c r="V3752" s="2">
        <v>10.24</v>
      </c>
      <c r="W3752" s="2">
        <v>10.78</v>
      </c>
      <c r="X3752" s="2">
        <v>11</v>
      </c>
      <c r="Y3752" s="2">
        <v>8.15</v>
      </c>
      <c r="Z3752" s="2">
        <v>0.28405999999999998</v>
      </c>
      <c r="AA3752" s="2">
        <v>0.29388999999999998</v>
      </c>
      <c r="AB3752" s="2">
        <v>12.78595934</v>
      </c>
    </row>
    <row r="3753" spans="1:28" x14ac:dyDescent="0.2">
      <c r="A3753" s="17">
        <v>6272</v>
      </c>
      <c r="B3753" s="5" t="s">
        <v>12598</v>
      </c>
      <c r="C3753" s="5" t="s">
        <v>12599</v>
      </c>
      <c r="D3753" s="5" t="s">
        <v>12600</v>
      </c>
      <c r="E3753" s="5" t="s">
        <v>12601</v>
      </c>
      <c r="F3753" s="10">
        <v>1916</v>
      </c>
      <c r="G3753" s="10" t="s">
        <v>16</v>
      </c>
      <c r="H3753" s="10"/>
      <c r="I3753" s="10">
        <v>1100</v>
      </c>
      <c r="J3753" s="10" t="s">
        <v>51</v>
      </c>
      <c r="K3753" s="10"/>
      <c r="L3753" s="10" t="s">
        <v>18</v>
      </c>
      <c r="M3753" s="11">
        <v>1</v>
      </c>
      <c r="N3753" s="10">
        <v>1</v>
      </c>
      <c r="O3753" s="12" t="s">
        <v>12602</v>
      </c>
      <c r="P3753" s="11">
        <f ca="1">IFERROR(__xludf.DUMMYFUNCTION("COUNTA(SPLIT(Q3753,"" ""))"),179)</f>
        <v>179</v>
      </c>
      <c r="Q3753" s="11">
        <v>8</v>
      </c>
      <c r="R3753" s="11">
        <f ca="1">IFERROR(__xludf.DUMMYFUNCTION("COUNTA(SPLIT($Q3753,CHAR(10),FALSE))"),2)</f>
        <v>2</v>
      </c>
      <c r="S3753" s="2">
        <v>-1.487493776</v>
      </c>
      <c r="T3753" s="2">
        <v>0.47818145099999998</v>
      </c>
      <c r="U3753" s="2">
        <v>65.36</v>
      </c>
      <c r="V3753" s="2">
        <v>9.14</v>
      </c>
      <c r="W3753" s="2">
        <v>9.8699999999999992</v>
      </c>
      <c r="X3753" s="2">
        <v>11</v>
      </c>
      <c r="Y3753" s="2">
        <v>6.38</v>
      </c>
      <c r="Z3753" s="2">
        <v>0.14760000000000001</v>
      </c>
      <c r="AA3753" s="2">
        <v>0.15592</v>
      </c>
      <c r="AB3753" s="2">
        <v>17.79683387</v>
      </c>
    </row>
    <row r="3754" spans="1:28" x14ac:dyDescent="0.2">
      <c r="A3754" s="17">
        <v>6273</v>
      </c>
      <c r="B3754" s="5" t="s">
        <v>12603</v>
      </c>
      <c r="C3754" s="5" t="s">
        <v>12604</v>
      </c>
      <c r="D3754" s="5" t="s">
        <v>12600</v>
      </c>
      <c r="E3754" s="5" t="s">
        <v>12605</v>
      </c>
      <c r="F3754" s="10">
        <v>1916</v>
      </c>
      <c r="G3754" s="10" t="s">
        <v>16</v>
      </c>
      <c r="H3754" s="10"/>
      <c r="I3754" s="10">
        <v>1300</v>
      </c>
      <c r="J3754" s="10" t="s">
        <v>17</v>
      </c>
      <c r="K3754" s="10"/>
      <c r="L3754" s="10" t="s">
        <v>18</v>
      </c>
      <c r="M3754" s="11">
        <v>1</v>
      </c>
      <c r="N3754" s="10">
        <v>1</v>
      </c>
      <c r="O3754" s="12" t="s">
        <v>12606</v>
      </c>
      <c r="P3754" s="11">
        <f ca="1">IFERROR(__xludf.DUMMYFUNCTION("COUNTA(SPLIT(Q3754,"" ""))"),156)</f>
        <v>156</v>
      </c>
      <c r="Q3754" s="11">
        <v>5</v>
      </c>
      <c r="R3754" s="11">
        <f ca="1">IFERROR(__xludf.DUMMYFUNCTION("COUNTA(SPLIT($Q3754,CHAR(10),FALSE))"),1)</f>
        <v>1</v>
      </c>
      <c r="S3754" s="2">
        <v>-0.93459917400000003</v>
      </c>
      <c r="T3754" s="2">
        <v>0.47829993799999998</v>
      </c>
      <c r="U3754" s="2">
        <v>66.06</v>
      </c>
      <c r="V3754" s="2">
        <v>10.59</v>
      </c>
      <c r="W3754" s="2">
        <v>12.84</v>
      </c>
      <c r="X3754" s="2">
        <v>12</v>
      </c>
      <c r="Y3754" s="2">
        <v>7.94</v>
      </c>
      <c r="Z3754" s="2">
        <v>6.8000000000000005E-2</v>
      </c>
      <c r="AA3754" s="2">
        <v>7.7450000000000005E-2</v>
      </c>
      <c r="AB3754" s="2">
        <v>11.48054512</v>
      </c>
    </row>
    <row r="3755" spans="1:28" x14ac:dyDescent="0.2">
      <c r="A3755" s="17">
        <v>6274</v>
      </c>
      <c r="B3755" s="5" t="s">
        <v>12607</v>
      </c>
      <c r="C3755" s="5" t="s">
        <v>12608</v>
      </c>
      <c r="D3755" s="5" t="s">
        <v>12600</v>
      </c>
      <c r="E3755" s="5" t="s">
        <v>12605</v>
      </c>
      <c r="F3755" s="10">
        <v>1916</v>
      </c>
      <c r="G3755" s="10" t="s">
        <v>16</v>
      </c>
      <c r="H3755" s="10"/>
      <c r="I3755" s="10">
        <v>1100</v>
      </c>
      <c r="J3755" s="10" t="s">
        <v>17</v>
      </c>
      <c r="K3755" s="10"/>
      <c r="L3755" s="10" t="s">
        <v>18</v>
      </c>
      <c r="M3755" s="11">
        <v>1</v>
      </c>
      <c r="N3755" s="10">
        <v>1</v>
      </c>
      <c r="O3755" s="12" t="s">
        <v>12609</v>
      </c>
      <c r="P3755" s="11">
        <f ca="1">IFERROR(__xludf.DUMMYFUNCTION("COUNTA(SPLIT(Q3755,"" ""))"),195)</f>
        <v>195</v>
      </c>
      <c r="Q3755" s="11">
        <v>9</v>
      </c>
      <c r="R3755" s="11">
        <f ca="1">IFERROR(__xludf.DUMMYFUNCTION("COUNTA(SPLIT($Q3755,CHAR(10),FALSE))"),3)</f>
        <v>3</v>
      </c>
      <c r="S3755" s="2">
        <v>-0.90345299000000001</v>
      </c>
      <c r="T3755" s="2">
        <v>0.47004541300000002</v>
      </c>
      <c r="U3755" s="2">
        <v>72.56</v>
      </c>
      <c r="V3755" s="2">
        <v>8.6</v>
      </c>
      <c r="W3755" s="2">
        <v>10.43</v>
      </c>
      <c r="X3755" s="2">
        <v>9</v>
      </c>
      <c r="Y3755" s="2">
        <v>6.16</v>
      </c>
      <c r="Z3755" s="2">
        <v>0.19128999999999999</v>
      </c>
      <c r="AA3755" s="2">
        <v>0.17136000000000001</v>
      </c>
      <c r="AB3755" s="2">
        <v>11.319739780000001</v>
      </c>
    </row>
    <row r="3756" spans="1:28" x14ac:dyDescent="0.2">
      <c r="A3756" s="17">
        <v>6275</v>
      </c>
      <c r="B3756" s="5" t="s">
        <v>12610</v>
      </c>
      <c r="C3756" s="5" t="s">
        <v>12611</v>
      </c>
      <c r="D3756" s="5" t="s">
        <v>12600</v>
      </c>
      <c r="E3756" s="5" t="s">
        <v>12605</v>
      </c>
      <c r="F3756" s="10">
        <v>1916</v>
      </c>
      <c r="G3756" s="10" t="s">
        <v>16</v>
      </c>
      <c r="H3756" s="10"/>
      <c r="I3756" s="10">
        <v>1300</v>
      </c>
      <c r="J3756" s="10" t="s">
        <v>17</v>
      </c>
      <c r="K3756" s="10"/>
      <c r="L3756" s="10" t="s">
        <v>18</v>
      </c>
      <c r="M3756" s="11">
        <v>1</v>
      </c>
      <c r="N3756" s="10">
        <v>1</v>
      </c>
      <c r="O3756" s="12" t="s">
        <v>12612</v>
      </c>
      <c r="P3756" s="11">
        <f ca="1">IFERROR(__xludf.DUMMYFUNCTION("COUNTA(SPLIT(Q3756,"" ""))"),161)</f>
        <v>161</v>
      </c>
      <c r="Q3756" s="11">
        <v>4</v>
      </c>
      <c r="R3756" s="11">
        <f ca="1">IFERROR(__xludf.DUMMYFUNCTION("COUNTA(SPLIT($Q3756,CHAR(10),FALSE))"),1)</f>
        <v>1</v>
      </c>
      <c r="S3756" s="2">
        <v>-0.70341621300000001</v>
      </c>
      <c r="T3756" s="2">
        <v>0.47661779199999998</v>
      </c>
      <c r="U3756" s="2">
        <v>57.31</v>
      </c>
      <c r="V3756" s="2">
        <v>15.2</v>
      </c>
      <c r="W3756" s="2">
        <v>18.27</v>
      </c>
      <c r="X3756" s="2">
        <v>10</v>
      </c>
      <c r="Y3756" s="2">
        <v>7.3</v>
      </c>
      <c r="Z3756" s="2">
        <v>0.17380999999999999</v>
      </c>
      <c r="AA3756" s="2">
        <v>0.20166000000000001</v>
      </c>
      <c r="AB3756" s="2">
        <v>11.758680890000001</v>
      </c>
    </row>
    <row r="3757" spans="1:28" x14ac:dyDescent="0.2">
      <c r="A3757" s="17">
        <v>6276</v>
      </c>
      <c r="B3757" s="5" t="s">
        <v>6919</v>
      </c>
      <c r="C3757" s="5" t="s">
        <v>12613</v>
      </c>
      <c r="D3757" s="5" t="s">
        <v>12600</v>
      </c>
      <c r="E3757" s="5" t="s">
        <v>12605</v>
      </c>
      <c r="F3757" s="10">
        <v>1916</v>
      </c>
      <c r="G3757" s="10" t="s">
        <v>16</v>
      </c>
      <c r="H3757" s="10"/>
      <c r="I3757" s="10">
        <v>1100</v>
      </c>
      <c r="J3757" s="10" t="s">
        <v>17</v>
      </c>
      <c r="K3757" s="10"/>
      <c r="L3757" s="10" t="s">
        <v>18</v>
      </c>
      <c r="M3757" s="11">
        <v>1</v>
      </c>
      <c r="N3757" s="10">
        <v>1</v>
      </c>
      <c r="O3757" s="12" t="s">
        <v>12614</v>
      </c>
      <c r="P3757" s="11">
        <f ca="1">IFERROR(__xludf.DUMMYFUNCTION("COUNTA(SPLIT(Q3757,"" ""))"),158)</f>
        <v>158</v>
      </c>
      <c r="Q3757" s="11">
        <v>8</v>
      </c>
      <c r="R3757" s="11">
        <f ca="1">IFERROR(__xludf.DUMMYFUNCTION("COUNTA(SPLIT($Q3757,CHAR(10),FALSE))"),2)</f>
        <v>2</v>
      </c>
      <c r="S3757" s="2">
        <v>0.82350357299999999</v>
      </c>
      <c r="T3757" s="2">
        <v>0.52761820699999995</v>
      </c>
      <c r="U3757" s="2">
        <v>80.260000000000005</v>
      </c>
      <c r="V3757" s="2">
        <v>7.06</v>
      </c>
      <c r="W3757" s="2">
        <v>8.35</v>
      </c>
      <c r="X3757" s="2">
        <v>7</v>
      </c>
      <c r="Y3757" s="2">
        <v>6.5</v>
      </c>
      <c r="Z3757" s="2">
        <v>6.6869999999999999E-2</v>
      </c>
      <c r="AA3757" s="2">
        <v>7.7410000000000007E-2</v>
      </c>
      <c r="AB3757" s="2">
        <v>16.594290600000001</v>
      </c>
    </row>
    <row r="3758" spans="1:28" x14ac:dyDescent="0.2">
      <c r="A3758" s="17">
        <v>6277</v>
      </c>
      <c r="B3758" s="5" t="s">
        <v>12615</v>
      </c>
      <c r="C3758" s="5" t="s">
        <v>12616</v>
      </c>
      <c r="D3758" s="5" t="s">
        <v>12600</v>
      </c>
      <c r="E3758" s="5" t="s">
        <v>12605</v>
      </c>
      <c r="F3758" s="10">
        <v>1916</v>
      </c>
      <c r="G3758" s="10" t="s">
        <v>16</v>
      </c>
      <c r="H3758" s="10"/>
      <c r="I3758" s="10">
        <v>1100</v>
      </c>
      <c r="J3758" s="10" t="s">
        <v>17</v>
      </c>
      <c r="K3758" s="10"/>
      <c r="L3758" s="10" t="s">
        <v>18</v>
      </c>
      <c r="M3758" s="11">
        <v>1</v>
      </c>
      <c r="N3758" s="10">
        <v>1</v>
      </c>
      <c r="O3758" s="12" t="s">
        <v>12617</v>
      </c>
      <c r="P3758" s="11">
        <f ca="1">IFERROR(__xludf.DUMMYFUNCTION("COUNTA(SPLIT(Q3758,"" ""))"),189)</f>
        <v>189</v>
      </c>
      <c r="Q3758" s="11">
        <v>10</v>
      </c>
      <c r="R3758" s="11">
        <f ca="1">IFERROR(__xludf.DUMMYFUNCTION("COUNTA(SPLIT($Q3758,CHAR(10),FALSE))"),3)</f>
        <v>3</v>
      </c>
      <c r="S3758" s="2">
        <v>-0.137764365</v>
      </c>
      <c r="T3758" s="2">
        <v>0.50644875</v>
      </c>
      <c r="U3758" s="2">
        <v>86.45</v>
      </c>
      <c r="V3758" s="2">
        <v>5.51</v>
      </c>
      <c r="W3758" s="2">
        <v>6.82</v>
      </c>
      <c r="X3758" s="2">
        <v>6</v>
      </c>
      <c r="Y3758" s="2">
        <v>6.07</v>
      </c>
      <c r="Z3758" s="2">
        <v>0.19237000000000001</v>
      </c>
      <c r="AA3758" s="2">
        <v>0.18931000000000001</v>
      </c>
      <c r="AB3758" s="2">
        <v>10.817162310000001</v>
      </c>
    </row>
    <row r="3759" spans="1:28" x14ac:dyDescent="0.2">
      <c r="A3759" s="17">
        <v>6278</v>
      </c>
      <c r="B3759" s="5" t="s">
        <v>12618</v>
      </c>
      <c r="C3759" s="5" t="s">
        <v>12619</v>
      </c>
      <c r="D3759" s="5" t="s">
        <v>12600</v>
      </c>
      <c r="E3759" s="5" t="s">
        <v>12605</v>
      </c>
      <c r="F3759" s="10">
        <v>1916</v>
      </c>
      <c r="G3759" s="10" t="s">
        <v>16</v>
      </c>
      <c r="H3759" s="10"/>
      <c r="I3759" s="10">
        <v>1300</v>
      </c>
      <c r="J3759" s="10" t="s">
        <v>17</v>
      </c>
      <c r="K3759" s="10"/>
      <c r="L3759" s="10" t="s">
        <v>18</v>
      </c>
      <c r="M3759" s="11">
        <v>1</v>
      </c>
      <c r="N3759" s="10">
        <v>1</v>
      </c>
      <c r="O3759" s="12" t="s">
        <v>12620</v>
      </c>
      <c r="P3759" s="11">
        <f ca="1">IFERROR(__xludf.DUMMYFUNCTION("COUNTA(SPLIT(Q3759,"" ""))"),181)</f>
        <v>181</v>
      </c>
      <c r="Q3759" s="11">
        <v>7</v>
      </c>
      <c r="R3759" s="11">
        <f ca="1">IFERROR(__xludf.DUMMYFUNCTION("COUNTA(SPLIT($Q3759,CHAR(10),FALSE))"),2)</f>
        <v>2</v>
      </c>
      <c r="S3759" s="2">
        <v>0.32007246</v>
      </c>
      <c r="T3759" s="2">
        <v>0.50191162199999995</v>
      </c>
      <c r="U3759" s="2">
        <v>72.599999999999994</v>
      </c>
      <c r="V3759" s="2">
        <v>9.59</v>
      </c>
      <c r="W3759" s="2">
        <v>11.79</v>
      </c>
      <c r="X3759" s="2">
        <v>8</v>
      </c>
      <c r="Y3759" s="2">
        <v>7.79</v>
      </c>
      <c r="Z3759" s="2">
        <v>0.10206999999999999</v>
      </c>
      <c r="AA3759" s="2">
        <v>9.3969999999999998E-2</v>
      </c>
      <c r="AB3759" s="2">
        <v>9.7440067240000001</v>
      </c>
    </row>
    <row r="3760" spans="1:28" x14ac:dyDescent="0.2">
      <c r="A3760" s="17">
        <v>6279</v>
      </c>
      <c r="B3760" s="5" t="s">
        <v>12621</v>
      </c>
      <c r="C3760" s="5" t="s">
        <v>12622</v>
      </c>
      <c r="D3760" s="5" t="s">
        <v>12600</v>
      </c>
      <c r="E3760" s="5" t="s">
        <v>12605</v>
      </c>
      <c r="F3760" s="10">
        <v>1916</v>
      </c>
      <c r="G3760" s="10" t="s">
        <v>16</v>
      </c>
      <c r="H3760" s="10"/>
      <c r="I3760" s="10">
        <v>500</v>
      </c>
      <c r="J3760" s="10" t="s">
        <v>17</v>
      </c>
      <c r="K3760" s="10"/>
      <c r="L3760" s="10" t="s">
        <v>18</v>
      </c>
      <c r="M3760" s="11">
        <v>1</v>
      </c>
      <c r="N3760" s="10">
        <v>1</v>
      </c>
      <c r="O3760" s="12" t="s">
        <v>12623</v>
      </c>
      <c r="P3760" s="11">
        <f ca="1">IFERROR(__xludf.DUMMYFUNCTION("COUNTA(SPLIT(Q3760,"" ""))"),152)</f>
        <v>152</v>
      </c>
      <c r="Q3760" s="11">
        <v>16</v>
      </c>
      <c r="R3760" s="11">
        <f ca="1">IFERROR(__xludf.DUMMYFUNCTION("COUNTA(SPLIT($Q3760,CHAR(10),FALSE))"),5)</f>
        <v>5</v>
      </c>
      <c r="S3760" s="2">
        <v>1.2736874119999999</v>
      </c>
      <c r="T3760" s="2">
        <v>0.50996144200000004</v>
      </c>
      <c r="U3760" s="2">
        <v>86.85</v>
      </c>
      <c r="V3760" s="2">
        <v>3.57</v>
      </c>
      <c r="W3760" s="2">
        <v>3.7</v>
      </c>
      <c r="X3760" s="2">
        <v>7</v>
      </c>
      <c r="Y3760" s="2">
        <v>4.93</v>
      </c>
      <c r="Z3760" s="2">
        <v>4.1709999999999997E-2</v>
      </c>
      <c r="AA3760" s="2">
        <v>7.0209999999999995E-2</v>
      </c>
      <c r="AB3760" s="2">
        <v>25.205684890000001</v>
      </c>
    </row>
    <row r="3761" spans="1:28" x14ac:dyDescent="0.2">
      <c r="A3761" s="17">
        <v>6280</v>
      </c>
      <c r="B3761" s="5" t="s">
        <v>12598</v>
      </c>
      <c r="C3761" s="5" t="s">
        <v>12624</v>
      </c>
      <c r="D3761" s="5" t="s">
        <v>12600</v>
      </c>
      <c r="E3761" s="5" t="s">
        <v>12605</v>
      </c>
      <c r="F3761" s="10">
        <v>1916</v>
      </c>
      <c r="G3761" s="10" t="s">
        <v>16</v>
      </c>
      <c r="H3761" s="10"/>
      <c r="I3761" s="10">
        <v>1300</v>
      </c>
      <c r="J3761" s="10" t="s">
        <v>17</v>
      </c>
      <c r="K3761" s="10"/>
      <c r="L3761" s="10" t="s">
        <v>18</v>
      </c>
      <c r="M3761" s="11">
        <v>1</v>
      </c>
      <c r="N3761" s="10">
        <v>1</v>
      </c>
      <c r="O3761" s="12" t="s">
        <v>12625</v>
      </c>
      <c r="P3761" s="11">
        <f ca="1">IFERROR(__xludf.DUMMYFUNCTION("COUNTA(SPLIT(Q3761,"" ""))"),172)</f>
        <v>172</v>
      </c>
      <c r="Q3761" s="11">
        <v>7</v>
      </c>
      <c r="R3761" s="11">
        <f ca="1">IFERROR(__xludf.DUMMYFUNCTION("COUNTA(SPLIT($Q3761,CHAR(10),FALSE))"),3)</f>
        <v>3</v>
      </c>
      <c r="S3761" s="2">
        <v>-0.22130161400000001</v>
      </c>
      <c r="T3761" s="2">
        <v>0.45463683799999999</v>
      </c>
      <c r="U3761" s="2">
        <v>69.290000000000006</v>
      </c>
      <c r="V3761" s="2">
        <v>9.77</v>
      </c>
      <c r="W3761" s="2">
        <v>11.39</v>
      </c>
      <c r="X3761" s="2">
        <v>10</v>
      </c>
      <c r="Y3761" s="2">
        <v>6.05</v>
      </c>
      <c r="Z3761" s="2">
        <v>6.6439999999999999E-2</v>
      </c>
      <c r="AA3761" s="2">
        <v>7.6139999999999999E-2</v>
      </c>
      <c r="AB3761" s="2">
        <v>11.90165318</v>
      </c>
    </row>
    <row r="3762" spans="1:28" x14ac:dyDescent="0.2">
      <c r="A3762" s="17">
        <v>6281</v>
      </c>
      <c r="B3762" s="5" t="s">
        <v>12626</v>
      </c>
      <c r="C3762" s="5" t="s">
        <v>8403</v>
      </c>
      <c r="D3762" s="5" t="s">
        <v>12600</v>
      </c>
      <c r="E3762" s="5" t="s">
        <v>12605</v>
      </c>
      <c r="F3762" s="10">
        <v>1916</v>
      </c>
      <c r="G3762" s="10" t="s">
        <v>16</v>
      </c>
      <c r="H3762" s="10"/>
      <c r="I3762" s="10">
        <v>900</v>
      </c>
      <c r="J3762" s="10" t="s">
        <v>17</v>
      </c>
      <c r="K3762" s="10"/>
      <c r="L3762" s="10" t="s">
        <v>18</v>
      </c>
      <c r="M3762" s="11">
        <v>1</v>
      </c>
      <c r="N3762" s="10">
        <v>1</v>
      </c>
      <c r="O3762" s="12" t="s">
        <v>12627</v>
      </c>
      <c r="P3762" s="11">
        <f ca="1">IFERROR(__xludf.DUMMYFUNCTION("COUNTA(SPLIT(Q3762,"" ""))"),149)</f>
        <v>149</v>
      </c>
      <c r="Q3762" s="11">
        <v>7</v>
      </c>
      <c r="R3762" s="11">
        <f ca="1">IFERROR(__xludf.DUMMYFUNCTION("COUNTA(SPLIT($Q3762,CHAR(10),FALSE))"),1)</f>
        <v>1</v>
      </c>
      <c r="S3762" s="2">
        <v>-3.3595591000000001E-2</v>
      </c>
      <c r="T3762" s="2">
        <v>0.49705770599999999</v>
      </c>
      <c r="U3762" s="2">
        <v>81.33</v>
      </c>
      <c r="V3762" s="2">
        <v>7.2</v>
      </c>
      <c r="W3762" s="2">
        <v>8.14</v>
      </c>
      <c r="X3762" s="2">
        <v>6</v>
      </c>
      <c r="Y3762" s="2">
        <v>5.65</v>
      </c>
      <c r="Z3762" s="2">
        <v>0.14688000000000001</v>
      </c>
      <c r="AA3762" s="2">
        <v>0.17559</v>
      </c>
      <c r="AB3762" s="2">
        <v>17.824988990000001</v>
      </c>
    </row>
    <row r="3763" spans="1:28" x14ac:dyDescent="0.2">
      <c r="A3763" s="17">
        <v>6282</v>
      </c>
      <c r="B3763" s="5" t="s">
        <v>12291</v>
      </c>
      <c r="C3763" s="5" t="s">
        <v>12628</v>
      </c>
      <c r="D3763" s="5"/>
      <c r="E3763" s="5" t="s">
        <v>12629</v>
      </c>
      <c r="F3763" s="10">
        <v>1913</v>
      </c>
      <c r="G3763" s="10" t="s">
        <v>16</v>
      </c>
      <c r="H3763" s="10"/>
      <c r="I3763" s="10">
        <v>900</v>
      </c>
      <c r="J3763" s="10" t="s">
        <v>17</v>
      </c>
      <c r="K3763" s="10"/>
      <c r="L3763" s="10" t="s">
        <v>30</v>
      </c>
      <c r="M3763" s="11">
        <v>3</v>
      </c>
      <c r="N3763" s="10">
        <v>2</v>
      </c>
      <c r="O3763" s="12" t="s">
        <v>12630</v>
      </c>
      <c r="P3763" s="11">
        <f ca="1">IFERROR(__xludf.DUMMYFUNCTION("COUNTA(SPLIT(Q3763,"" ""))"),158)</f>
        <v>158</v>
      </c>
      <c r="Q3763" s="11">
        <v>10</v>
      </c>
      <c r="R3763" s="11">
        <f ca="1">IFERROR(__xludf.DUMMYFUNCTION("COUNTA(SPLIT($Q3763,CHAR(10),FALSE))"),9)</f>
        <v>9</v>
      </c>
      <c r="S3763" s="2">
        <v>-0.57675170099999995</v>
      </c>
      <c r="T3763" s="2">
        <v>0.50836413599999997</v>
      </c>
      <c r="U3763" s="2">
        <v>61.72</v>
      </c>
      <c r="V3763" s="2">
        <v>9.23</v>
      </c>
      <c r="W3763" s="2">
        <v>9.1300000000000008</v>
      </c>
      <c r="X3763" s="2">
        <v>10</v>
      </c>
      <c r="Y3763" s="2">
        <v>8.4499999999999993</v>
      </c>
      <c r="Z3763" s="2">
        <v>0.10360999999999999</v>
      </c>
      <c r="AA3763" s="2">
        <v>0.10831</v>
      </c>
      <c r="AB3763" s="2">
        <v>12.45866783</v>
      </c>
    </row>
    <row r="3764" spans="1:28" x14ac:dyDescent="0.2">
      <c r="A3764" s="17">
        <v>6283</v>
      </c>
      <c r="B3764" s="5" t="s">
        <v>12291</v>
      </c>
      <c r="C3764" s="5" t="s">
        <v>12631</v>
      </c>
      <c r="D3764" s="5"/>
      <c r="E3764" s="5" t="s">
        <v>12629</v>
      </c>
      <c r="F3764" s="10">
        <v>1906</v>
      </c>
      <c r="G3764" s="10" t="s">
        <v>16</v>
      </c>
      <c r="H3764" s="10"/>
      <c r="I3764" s="10">
        <v>1100</v>
      </c>
      <c r="J3764" s="10" t="s">
        <v>17</v>
      </c>
      <c r="K3764" s="10"/>
      <c r="L3764" s="10" t="s">
        <v>18</v>
      </c>
      <c r="M3764" s="11">
        <v>1</v>
      </c>
      <c r="N3764" s="10">
        <v>1</v>
      </c>
      <c r="O3764" s="12" t="s">
        <v>12632</v>
      </c>
      <c r="P3764" s="11">
        <f ca="1">IFERROR(__xludf.DUMMYFUNCTION("COUNTA(SPLIT(Q3764,"" ""))"),187)</f>
        <v>187</v>
      </c>
      <c r="Q3764" s="11">
        <v>10</v>
      </c>
      <c r="R3764" s="11">
        <f ca="1">IFERROR(__xludf.DUMMYFUNCTION("COUNTA(SPLIT($Q3764,CHAR(10),FALSE))"),3)</f>
        <v>3</v>
      </c>
      <c r="S3764" s="2">
        <v>-0.23113845199999999</v>
      </c>
      <c r="T3764" s="2">
        <v>0.51172552000000004</v>
      </c>
      <c r="U3764" s="2">
        <v>71.72</v>
      </c>
      <c r="V3764" s="2">
        <v>7.95</v>
      </c>
      <c r="W3764" s="2">
        <v>8.59</v>
      </c>
      <c r="X3764" s="2">
        <v>10</v>
      </c>
      <c r="Y3764" s="2">
        <v>7.41</v>
      </c>
      <c r="Z3764" s="2">
        <v>0.17332</v>
      </c>
      <c r="AA3764" s="2">
        <v>0.15307000000000001</v>
      </c>
      <c r="AB3764" s="2">
        <v>13.620381910000001</v>
      </c>
    </row>
    <row r="3765" spans="1:28" x14ac:dyDescent="0.2">
      <c r="A3765" s="17">
        <v>6284</v>
      </c>
      <c r="B3765" s="5" t="s">
        <v>12291</v>
      </c>
      <c r="C3765" s="5" t="s">
        <v>12633</v>
      </c>
      <c r="D3765" s="5"/>
      <c r="E3765" s="5" t="s">
        <v>12629</v>
      </c>
      <c r="F3765" s="10">
        <v>1901</v>
      </c>
      <c r="G3765" s="10" t="s">
        <v>16</v>
      </c>
      <c r="H3765" s="10"/>
      <c r="I3765" s="10">
        <v>900</v>
      </c>
      <c r="J3765" s="10" t="s">
        <v>17</v>
      </c>
      <c r="K3765" s="10"/>
      <c r="L3765" s="10" t="s">
        <v>18</v>
      </c>
      <c r="M3765" s="11">
        <v>1</v>
      </c>
      <c r="N3765" s="10">
        <v>1</v>
      </c>
      <c r="O3765" s="12" t="s">
        <v>12634</v>
      </c>
      <c r="P3765" s="11">
        <f ca="1">IFERROR(__xludf.DUMMYFUNCTION("COUNTA(SPLIT(Q3765,"" ""))"),168)</f>
        <v>168</v>
      </c>
      <c r="Q3765" s="11">
        <v>11</v>
      </c>
      <c r="R3765" s="11">
        <f ca="1">IFERROR(__xludf.DUMMYFUNCTION("COUNTA(SPLIT($Q3765,CHAR(10),FALSE))"),6)</f>
        <v>6</v>
      </c>
      <c r="S3765" s="2">
        <v>-1.335421537</v>
      </c>
      <c r="T3765" s="2">
        <v>0.460519452</v>
      </c>
      <c r="U3765" s="2">
        <v>73.599999999999994</v>
      </c>
      <c r="V3765" s="2">
        <v>6.92</v>
      </c>
      <c r="W3765" s="2">
        <v>7.01</v>
      </c>
      <c r="X3765" s="2">
        <v>9</v>
      </c>
      <c r="Y3765" s="2">
        <v>7.87</v>
      </c>
      <c r="Z3765" s="2">
        <v>0.13358999999999999</v>
      </c>
      <c r="AA3765" s="2">
        <v>0.13214000000000001</v>
      </c>
      <c r="AB3765" s="2">
        <v>18.59884993</v>
      </c>
    </row>
    <row r="3766" spans="1:28" x14ac:dyDescent="0.2">
      <c r="A3766" s="17">
        <v>6285</v>
      </c>
      <c r="B3766" s="5" t="s">
        <v>12291</v>
      </c>
      <c r="C3766" s="5" t="s">
        <v>12635</v>
      </c>
      <c r="D3766" s="5"/>
      <c r="E3766" s="5" t="s">
        <v>12629</v>
      </c>
      <c r="F3766" s="10">
        <v>1904</v>
      </c>
      <c r="G3766" s="10" t="s">
        <v>16</v>
      </c>
      <c r="H3766" s="10"/>
      <c r="I3766" s="10">
        <v>900</v>
      </c>
      <c r="J3766" s="10" t="s">
        <v>17</v>
      </c>
      <c r="K3766" s="10"/>
      <c r="L3766" s="10" t="s">
        <v>18</v>
      </c>
      <c r="M3766" s="11">
        <v>1</v>
      </c>
      <c r="N3766" s="10">
        <v>1</v>
      </c>
      <c r="O3766" s="12" t="s">
        <v>12636</v>
      </c>
      <c r="P3766" s="11">
        <f ca="1">IFERROR(__xludf.DUMMYFUNCTION("COUNTA(SPLIT(Q3766,"" ""))"),152)</f>
        <v>152</v>
      </c>
      <c r="Q3766" s="11">
        <v>12</v>
      </c>
      <c r="R3766" s="11">
        <f ca="1">IFERROR(__xludf.DUMMYFUNCTION("COUNTA(SPLIT($Q3766,CHAR(10),FALSE))"),6)</f>
        <v>6</v>
      </c>
      <c r="S3766" s="2">
        <v>-0.216666416</v>
      </c>
      <c r="T3766" s="2">
        <v>0.469692789</v>
      </c>
      <c r="U3766" s="2">
        <v>78.650000000000006</v>
      </c>
      <c r="V3766" s="2">
        <v>5.83</v>
      </c>
      <c r="W3766" s="2">
        <v>5.42</v>
      </c>
      <c r="X3766" s="2">
        <v>8</v>
      </c>
      <c r="Y3766" s="2">
        <v>6.76</v>
      </c>
      <c r="Z3766" s="2">
        <v>0.11419</v>
      </c>
      <c r="AA3766" s="2">
        <v>0.13025999999999999</v>
      </c>
      <c r="AB3766" s="2">
        <v>17.664558929999998</v>
      </c>
    </row>
    <row r="3767" spans="1:28" x14ac:dyDescent="0.2">
      <c r="A3767" s="17">
        <v>6288</v>
      </c>
      <c r="B3767" s="5" t="s">
        <v>12637</v>
      </c>
      <c r="C3767" s="5" t="s">
        <v>12638</v>
      </c>
      <c r="D3767" s="5"/>
      <c r="E3767" s="5" t="s">
        <v>12639</v>
      </c>
      <c r="F3767" s="10">
        <v>1872</v>
      </c>
      <c r="G3767" s="10" t="s">
        <v>68</v>
      </c>
      <c r="H3767" s="10"/>
      <c r="I3767" s="10">
        <v>1100</v>
      </c>
      <c r="J3767" s="10" t="s">
        <v>17</v>
      </c>
      <c r="K3767" s="10"/>
      <c r="L3767" s="10" t="s">
        <v>18</v>
      </c>
      <c r="M3767" s="11">
        <v>1</v>
      </c>
      <c r="N3767" s="10">
        <v>1</v>
      </c>
      <c r="O3767" s="12" t="s">
        <v>12640</v>
      </c>
      <c r="P3767" s="11">
        <f ca="1">IFERROR(__xludf.DUMMYFUNCTION("COUNTA(SPLIT(Q3767,"" ""))"),191)</f>
        <v>191</v>
      </c>
      <c r="Q3767" s="11">
        <v>10</v>
      </c>
      <c r="R3767" s="11">
        <f ca="1">IFERROR(__xludf.DUMMYFUNCTION("COUNTA(SPLIT($Q3767,CHAR(10),FALSE))"),2)</f>
        <v>2</v>
      </c>
      <c r="S3767" s="2">
        <v>-0.124091083</v>
      </c>
      <c r="T3767" s="2">
        <v>0.481088607</v>
      </c>
      <c r="U3767" s="2">
        <v>77.66</v>
      </c>
      <c r="V3767" s="2">
        <v>7.22</v>
      </c>
      <c r="W3767" s="2">
        <v>10.01</v>
      </c>
      <c r="X3767" s="2">
        <v>8</v>
      </c>
      <c r="Y3767" s="2">
        <v>6.88</v>
      </c>
      <c r="Z3767" s="2">
        <v>0.25613000000000002</v>
      </c>
      <c r="AA3767" s="2">
        <v>0.22176000000000001</v>
      </c>
      <c r="AB3767" s="2">
        <v>2.6053315399999999</v>
      </c>
    </row>
    <row r="3768" spans="1:28" x14ac:dyDescent="0.2">
      <c r="A3768" s="17">
        <v>6289</v>
      </c>
      <c r="B3768" s="5" t="s">
        <v>12641</v>
      </c>
      <c r="C3768" s="5" t="s">
        <v>12642</v>
      </c>
      <c r="D3768" s="5" t="s">
        <v>12643</v>
      </c>
      <c r="E3768" s="5" t="s">
        <v>12644</v>
      </c>
      <c r="F3768" s="10">
        <v>1912</v>
      </c>
      <c r="G3768" s="10" t="s">
        <v>68</v>
      </c>
      <c r="H3768" s="10"/>
      <c r="I3768" s="10">
        <v>1300</v>
      </c>
      <c r="J3768" s="10" t="s">
        <v>51</v>
      </c>
      <c r="K3768" s="10"/>
      <c r="L3768" s="10" t="s">
        <v>18</v>
      </c>
      <c r="M3768" s="11">
        <v>1</v>
      </c>
      <c r="N3768" s="10">
        <v>1</v>
      </c>
      <c r="O3768" s="12" t="s">
        <v>12645</v>
      </c>
      <c r="P3768" s="11">
        <f ca="1">IFERROR(__xludf.DUMMYFUNCTION("COUNTA(SPLIT(Q3768,"" ""))"),164)</f>
        <v>164</v>
      </c>
      <c r="Q3768" s="11">
        <v>5</v>
      </c>
      <c r="R3768" s="11">
        <f ca="1">IFERROR(__xludf.DUMMYFUNCTION("COUNTA(SPLIT($Q3768,CHAR(10),FALSE))"),2)</f>
        <v>2</v>
      </c>
      <c r="S3768" s="2">
        <v>-0.67372577700000003</v>
      </c>
      <c r="T3768" s="2">
        <v>0.45324152099999998</v>
      </c>
      <c r="U3768" s="2">
        <v>65.09</v>
      </c>
      <c r="V3768" s="2">
        <v>12.43</v>
      </c>
      <c r="W3768" s="2">
        <v>14.47</v>
      </c>
      <c r="X3768" s="2">
        <v>10</v>
      </c>
      <c r="Y3768" s="2">
        <v>7.85</v>
      </c>
      <c r="Z3768" s="2">
        <v>2.308E-2</v>
      </c>
      <c r="AA3768" s="2">
        <v>3.347E-2</v>
      </c>
      <c r="AB3768" s="2">
        <v>16.468829540000002</v>
      </c>
    </row>
    <row r="3769" spans="1:28" x14ac:dyDescent="0.2">
      <c r="A3769" s="17">
        <v>6290</v>
      </c>
      <c r="B3769" s="5" t="s">
        <v>6690</v>
      </c>
      <c r="C3769" s="5" t="s">
        <v>12646</v>
      </c>
      <c r="D3769" s="5" t="s">
        <v>12647</v>
      </c>
      <c r="E3769" s="5" t="s">
        <v>12648</v>
      </c>
      <c r="F3769" s="10">
        <v>1912</v>
      </c>
      <c r="G3769" s="10" t="s">
        <v>68</v>
      </c>
      <c r="H3769" s="10"/>
      <c r="I3769" s="10">
        <v>1300</v>
      </c>
      <c r="J3769" s="10" t="s">
        <v>17</v>
      </c>
      <c r="K3769" s="10"/>
      <c r="L3769" s="10" t="s">
        <v>18</v>
      </c>
      <c r="M3769" s="11">
        <v>1</v>
      </c>
      <c r="N3769" s="10">
        <v>1</v>
      </c>
      <c r="O3769" s="12" t="s">
        <v>12649</v>
      </c>
      <c r="P3769" s="11">
        <f ca="1">IFERROR(__xludf.DUMMYFUNCTION("COUNTA(SPLIT(Q3769,"" ""))"),205)</f>
        <v>205</v>
      </c>
      <c r="Q3769" s="11">
        <v>8</v>
      </c>
      <c r="R3769" s="11">
        <f ca="1">IFERROR(__xludf.DUMMYFUNCTION("COUNTA(SPLIT($Q3769,CHAR(10),FALSE))"),1)</f>
        <v>1</v>
      </c>
      <c r="S3769" s="2">
        <v>-1.6469242980000001</v>
      </c>
      <c r="T3769" s="2">
        <v>0.49660172000000002</v>
      </c>
      <c r="U3769" s="2">
        <v>55.78</v>
      </c>
      <c r="V3769" s="2">
        <v>11.84</v>
      </c>
      <c r="W3769" s="2">
        <v>13.32</v>
      </c>
      <c r="X3769" s="2">
        <v>13</v>
      </c>
      <c r="Y3769" s="2">
        <v>8.3000000000000007</v>
      </c>
      <c r="Z3769" s="2">
        <v>0.26910000000000001</v>
      </c>
      <c r="AA3769" s="2">
        <v>0.26579999999999998</v>
      </c>
      <c r="AB3769" s="2">
        <v>10.20603109</v>
      </c>
    </row>
    <row r="3770" spans="1:28" x14ac:dyDescent="0.2">
      <c r="A3770" s="17">
        <v>6291</v>
      </c>
      <c r="B3770" s="5" t="s">
        <v>12650</v>
      </c>
      <c r="C3770" s="5" t="s">
        <v>12651</v>
      </c>
      <c r="D3770" s="5" t="s">
        <v>12652</v>
      </c>
      <c r="E3770" s="5" t="s">
        <v>12653</v>
      </c>
      <c r="F3770" s="10">
        <v>1912</v>
      </c>
      <c r="G3770" s="10" t="s">
        <v>68</v>
      </c>
      <c r="H3770" s="10"/>
      <c r="I3770" s="10">
        <v>1300</v>
      </c>
      <c r="J3770" s="10" t="s">
        <v>17</v>
      </c>
      <c r="K3770" s="10"/>
      <c r="L3770" s="10" t="s">
        <v>18</v>
      </c>
      <c r="M3770" s="11">
        <v>1</v>
      </c>
      <c r="N3770" s="10">
        <v>1</v>
      </c>
      <c r="O3770" s="12" t="s">
        <v>12654</v>
      </c>
      <c r="P3770" s="11">
        <f ca="1">IFERROR(__xludf.DUMMYFUNCTION("COUNTA(SPLIT(Q3770,"" ""))"),161)</f>
        <v>161</v>
      </c>
      <c r="Q3770" s="11">
        <v>7</v>
      </c>
      <c r="R3770" s="11">
        <f ca="1">IFERROR(__xludf.DUMMYFUNCTION("COUNTA(SPLIT($Q3770,CHAR(10),FALSE))"),2)</f>
        <v>2</v>
      </c>
      <c r="S3770" s="2">
        <v>-1.2699998889999999</v>
      </c>
      <c r="T3770" s="2">
        <v>0.47169617600000002</v>
      </c>
      <c r="U3770" s="2">
        <v>63.83</v>
      </c>
      <c r="V3770" s="2">
        <v>10.14</v>
      </c>
      <c r="W3770" s="2">
        <v>10.73</v>
      </c>
      <c r="X3770" s="2">
        <v>11</v>
      </c>
      <c r="Y3770" s="2">
        <v>8.67</v>
      </c>
      <c r="Z3770" s="2">
        <v>0.25950000000000001</v>
      </c>
      <c r="AA3770" s="2">
        <v>0.29139999999999999</v>
      </c>
      <c r="AB3770" s="2">
        <v>5.4258451440000002</v>
      </c>
    </row>
    <row r="3771" spans="1:28" x14ac:dyDescent="0.2">
      <c r="A3771" s="17">
        <v>6292</v>
      </c>
      <c r="B3771" s="5" t="s">
        <v>12650</v>
      </c>
      <c r="C3771" s="5" t="s">
        <v>12655</v>
      </c>
      <c r="D3771" s="5" t="s">
        <v>12656</v>
      </c>
      <c r="E3771" s="5" t="s">
        <v>12657</v>
      </c>
      <c r="F3771" s="10">
        <v>1912</v>
      </c>
      <c r="G3771" s="10" t="s">
        <v>68</v>
      </c>
      <c r="H3771" s="10"/>
      <c r="I3771" s="10">
        <v>1500</v>
      </c>
      <c r="J3771" s="10" t="s">
        <v>17</v>
      </c>
      <c r="K3771" s="10"/>
      <c r="L3771" s="10" t="s">
        <v>18</v>
      </c>
      <c r="M3771" s="11">
        <v>1</v>
      </c>
      <c r="N3771" s="10">
        <v>1</v>
      </c>
      <c r="O3771" s="12" t="s">
        <v>12658</v>
      </c>
      <c r="P3771" s="11">
        <f ca="1">IFERROR(__xludf.DUMMYFUNCTION("COUNTA(SPLIT(Q3771,"" ""))"),169)</f>
        <v>169</v>
      </c>
      <c r="Q3771" s="11">
        <v>8</v>
      </c>
      <c r="R3771" s="11">
        <f ca="1">IFERROR(__xludf.DUMMYFUNCTION("COUNTA(SPLIT($Q3771,CHAR(10),FALSE))"),2)</f>
        <v>2</v>
      </c>
      <c r="S3771" s="2">
        <v>-0.57808492899999997</v>
      </c>
      <c r="T3771" s="2">
        <v>0.49210828299999998</v>
      </c>
      <c r="U3771" s="2">
        <v>54.28</v>
      </c>
      <c r="V3771" s="2">
        <v>12.12</v>
      </c>
      <c r="W3771" s="2">
        <v>13.58</v>
      </c>
      <c r="X3771" s="2">
        <v>13</v>
      </c>
      <c r="Y3771" s="2">
        <v>8.58</v>
      </c>
      <c r="Z3771" s="2">
        <v>0.29265000000000002</v>
      </c>
      <c r="AA3771" s="2">
        <v>0.26917999999999997</v>
      </c>
      <c r="AB3771" s="2">
        <v>8.1835147119999991</v>
      </c>
    </row>
    <row r="3772" spans="1:28" x14ac:dyDescent="0.2">
      <c r="A3772" s="17">
        <v>6294</v>
      </c>
      <c r="B3772" s="5" t="s">
        <v>12659</v>
      </c>
      <c r="C3772" s="5" t="s">
        <v>12660</v>
      </c>
      <c r="D3772" s="5"/>
      <c r="E3772" s="5" t="s">
        <v>12661</v>
      </c>
      <c r="F3772" s="10">
        <v>1914</v>
      </c>
      <c r="G3772" s="10" t="s">
        <v>68</v>
      </c>
      <c r="H3772" s="10"/>
      <c r="I3772" s="10">
        <v>1100</v>
      </c>
      <c r="J3772" s="10" t="s">
        <v>17</v>
      </c>
      <c r="K3772" s="10"/>
      <c r="L3772" s="10" t="s">
        <v>18</v>
      </c>
      <c r="M3772" s="11">
        <v>1</v>
      </c>
      <c r="N3772" s="10">
        <v>1</v>
      </c>
      <c r="O3772" s="12" t="s">
        <v>12662</v>
      </c>
      <c r="P3772" s="11">
        <f ca="1">IFERROR(__xludf.DUMMYFUNCTION("COUNTA(SPLIT(Q3772,"" ""))"),195)</f>
        <v>195</v>
      </c>
      <c r="Q3772" s="11">
        <v>9</v>
      </c>
      <c r="R3772" s="11">
        <f ca="1">IFERROR(__xludf.DUMMYFUNCTION("COUNTA(SPLIT($Q3772,CHAR(10),FALSE))"),1)</f>
        <v>1</v>
      </c>
      <c r="S3772" s="2">
        <v>-0.769484375</v>
      </c>
      <c r="T3772" s="2">
        <v>0.49037415200000001</v>
      </c>
      <c r="U3772" s="2">
        <v>78.12</v>
      </c>
      <c r="V3772" s="2">
        <v>7.77</v>
      </c>
      <c r="W3772" s="2">
        <v>8.39</v>
      </c>
      <c r="X3772" s="2">
        <v>7</v>
      </c>
      <c r="Y3772" s="2">
        <v>5.76</v>
      </c>
      <c r="Z3772" s="2">
        <v>9.987E-2</v>
      </c>
      <c r="AA3772" s="2">
        <v>9.5560000000000006E-2</v>
      </c>
      <c r="AB3772" s="2">
        <v>16.989468590000001</v>
      </c>
    </row>
    <row r="3773" spans="1:28" x14ac:dyDescent="0.2">
      <c r="A3773" s="17">
        <v>6295</v>
      </c>
      <c r="B3773" s="5" t="s">
        <v>12663</v>
      </c>
      <c r="C3773" s="5" t="s">
        <v>12664</v>
      </c>
      <c r="D3773" s="5"/>
      <c r="E3773" s="5" t="s">
        <v>12665</v>
      </c>
      <c r="F3773" s="10">
        <v>1918</v>
      </c>
      <c r="G3773" s="10" t="s">
        <v>68</v>
      </c>
      <c r="H3773" s="10"/>
      <c r="I3773" s="10">
        <v>1300</v>
      </c>
      <c r="J3773" s="10" t="s">
        <v>17</v>
      </c>
      <c r="K3773" s="10"/>
      <c r="L3773" s="10" t="s">
        <v>18</v>
      </c>
      <c r="M3773" s="11">
        <v>1</v>
      </c>
      <c r="N3773" s="10">
        <v>1</v>
      </c>
      <c r="O3773" s="12" t="s">
        <v>12666</v>
      </c>
      <c r="P3773" s="11">
        <f ca="1">IFERROR(__xludf.DUMMYFUNCTION("COUNTA(SPLIT(Q3773,"" ""))"),193)</f>
        <v>193</v>
      </c>
      <c r="Q3773" s="11">
        <v>7</v>
      </c>
      <c r="R3773" s="11">
        <f ca="1">IFERROR(__xludf.DUMMYFUNCTION("COUNTA(SPLIT($Q3773,CHAR(10),FALSE))"),2)</f>
        <v>2</v>
      </c>
      <c r="S3773" s="2">
        <v>-1.768397921</v>
      </c>
      <c r="T3773" s="2">
        <v>0.46168785499999998</v>
      </c>
      <c r="U3773" s="2">
        <v>42.21</v>
      </c>
      <c r="V3773" s="2">
        <v>14.26</v>
      </c>
      <c r="W3773" s="2">
        <v>15.75</v>
      </c>
      <c r="X3773" s="2">
        <v>15</v>
      </c>
      <c r="Y3773" s="2">
        <v>9.16</v>
      </c>
      <c r="Z3773" s="2">
        <v>0.25701000000000002</v>
      </c>
      <c r="AA3773" s="2">
        <v>0.24732000000000001</v>
      </c>
      <c r="AB3773" s="2">
        <v>13.573747669999999</v>
      </c>
    </row>
    <row r="3774" spans="1:28" x14ac:dyDescent="0.2">
      <c r="A3774" s="17">
        <v>6296</v>
      </c>
      <c r="B3774" s="5" t="s">
        <v>12667</v>
      </c>
      <c r="C3774" s="5" t="s">
        <v>12668</v>
      </c>
      <c r="D3774" s="5"/>
      <c r="E3774" s="5" t="s">
        <v>12669</v>
      </c>
      <c r="F3774" s="10">
        <v>1906</v>
      </c>
      <c r="G3774" s="10" t="s">
        <v>68</v>
      </c>
      <c r="H3774" s="10"/>
      <c r="I3774" s="10">
        <v>1300</v>
      </c>
      <c r="J3774" s="10" t="s">
        <v>17</v>
      </c>
      <c r="K3774" s="10"/>
      <c r="L3774" s="10" t="s">
        <v>22</v>
      </c>
      <c r="M3774" s="11">
        <v>2</v>
      </c>
      <c r="N3774" s="10">
        <v>1.5</v>
      </c>
      <c r="O3774" s="12" t="s">
        <v>12670</v>
      </c>
      <c r="P3774" s="11">
        <f ca="1">IFERROR(__xludf.DUMMYFUNCTION("COUNTA(SPLIT(Q3774,"" ""))"),185)</f>
        <v>185</v>
      </c>
      <c r="Q3774" s="11">
        <v>7</v>
      </c>
      <c r="R3774" s="11">
        <f ca="1">IFERROR(__xludf.DUMMYFUNCTION("COUNTA(SPLIT($Q3774,CHAR(10),FALSE))"),2)</f>
        <v>2</v>
      </c>
      <c r="S3774" s="2">
        <v>-1.6522364629999999</v>
      </c>
      <c r="T3774" s="2">
        <v>0.48234081600000001</v>
      </c>
      <c r="U3774" s="2">
        <v>68.430000000000007</v>
      </c>
      <c r="V3774" s="2">
        <v>10.32</v>
      </c>
      <c r="W3774" s="2">
        <v>12.31</v>
      </c>
      <c r="X3774" s="2">
        <v>11</v>
      </c>
      <c r="Y3774" s="2">
        <v>7.42</v>
      </c>
      <c r="Z3774" s="2">
        <v>0.15923999999999999</v>
      </c>
      <c r="AA3774" s="2">
        <v>0.15603</v>
      </c>
      <c r="AB3774" s="2">
        <v>11.372487550000001</v>
      </c>
    </row>
    <row r="3775" spans="1:28" x14ac:dyDescent="0.2">
      <c r="A3775" s="17">
        <v>6297</v>
      </c>
      <c r="B3775" s="5" t="s">
        <v>12671</v>
      </c>
      <c r="C3775" s="5" t="s">
        <v>12672</v>
      </c>
      <c r="D3775" s="5"/>
      <c r="E3775" s="5" t="s">
        <v>12673</v>
      </c>
      <c r="F3775" s="10">
        <v>1921</v>
      </c>
      <c r="G3775" s="10" t="s">
        <v>68</v>
      </c>
      <c r="H3775" s="10"/>
      <c r="I3775" s="10">
        <v>1300</v>
      </c>
      <c r="J3775" s="10" t="s">
        <v>17</v>
      </c>
      <c r="K3775" s="10"/>
      <c r="L3775" s="10" t="s">
        <v>18</v>
      </c>
      <c r="M3775" s="11">
        <v>1</v>
      </c>
      <c r="N3775" s="10">
        <v>1</v>
      </c>
      <c r="O3775" s="12" t="s">
        <v>12674</v>
      </c>
      <c r="P3775" s="11">
        <f ca="1">IFERROR(__xludf.DUMMYFUNCTION("COUNTA(SPLIT(Q3775,"" ""))"),153)</f>
        <v>153</v>
      </c>
      <c r="Q3775" s="11">
        <v>6</v>
      </c>
      <c r="R3775" s="11">
        <f ca="1">IFERROR(__xludf.DUMMYFUNCTION("COUNTA(SPLIT($Q3775,CHAR(10),FALSE))"),1)</f>
        <v>1</v>
      </c>
      <c r="S3775" s="2">
        <v>-1.3291055030000001</v>
      </c>
      <c r="T3775" s="2">
        <v>0.45813542099999999</v>
      </c>
      <c r="U3775" s="2">
        <v>62.27</v>
      </c>
      <c r="V3775" s="2">
        <v>11.07</v>
      </c>
      <c r="W3775" s="2">
        <v>13.61</v>
      </c>
      <c r="X3775" s="2">
        <v>11</v>
      </c>
      <c r="Y3775" s="2">
        <v>7.85</v>
      </c>
      <c r="Z3775" s="2">
        <v>0.16220999999999999</v>
      </c>
      <c r="AA3775" s="2">
        <v>0.17566000000000001</v>
      </c>
      <c r="AB3775" s="2">
        <v>13.170283380000001</v>
      </c>
    </row>
    <row r="3776" spans="1:28" x14ac:dyDescent="0.2">
      <c r="A3776" s="17">
        <v>6298</v>
      </c>
      <c r="B3776" s="5" t="s">
        <v>12675</v>
      </c>
      <c r="C3776" s="5" t="s">
        <v>12676</v>
      </c>
      <c r="D3776" s="5"/>
      <c r="E3776" s="5" t="s">
        <v>12677</v>
      </c>
      <c r="F3776" s="10">
        <v>1919</v>
      </c>
      <c r="G3776" s="10" t="s">
        <v>68</v>
      </c>
      <c r="H3776" s="10"/>
      <c r="I3776" s="10">
        <v>1300</v>
      </c>
      <c r="J3776" s="10" t="s">
        <v>17</v>
      </c>
      <c r="K3776" s="10"/>
      <c r="L3776" s="10" t="s">
        <v>18</v>
      </c>
      <c r="M3776" s="11">
        <v>1</v>
      </c>
      <c r="N3776" s="10">
        <v>1</v>
      </c>
      <c r="O3776" s="12" t="s">
        <v>12678</v>
      </c>
      <c r="P3776" s="11">
        <f ca="1">IFERROR(__xludf.DUMMYFUNCTION("COUNTA(SPLIT(Q3776,"" ""))"),170)</f>
        <v>170</v>
      </c>
      <c r="Q3776" s="11">
        <v>7</v>
      </c>
      <c r="R3776" s="11">
        <f ca="1">IFERROR(__xludf.DUMMYFUNCTION("COUNTA(SPLIT($Q3776,CHAR(10),FALSE))"),1)</f>
        <v>1</v>
      </c>
      <c r="S3776" s="2">
        <v>-2.186441667</v>
      </c>
      <c r="T3776" s="2">
        <v>0.53544403600000001</v>
      </c>
      <c r="U3776" s="2">
        <v>52.3</v>
      </c>
      <c r="V3776" s="2">
        <v>12</v>
      </c>
      <c r="W3776" s="2">
        <v>13.38</v>
      </c>
      <c r="X3776" s="2">
        <v>14</v>
      </c>
      <c r="Y3776" s="2">
        <v>8.4600000000000009</v>
      </c>
      <c r="Z3776" s="2">
        <v>0.26030999999999999</v>
      </c>
      <c r="AA3776" s="2">
        <v>0.26329000000000002</v>
      </c>
      <c r="AB3776" s="2">
        <v>12.0933416</v>
      </c>
    </row>
    <row r="3777" spans="1:28" x14ac:dyDescent="0.2">
      <c r="A3777" s="17">
        <v>6299</v>
      </c>
      <c r="B3777" s="5" t="s">
        <v>12679</v>
      </c>
      <c r="C3777" s="5" t="s">
        <v>12680</v>
      </c>
      <c r="D3777" s="5"/>
      <c r="E3777" s="5" t="s">
        <v>12681</v>
      </c>
      <c r="F3777" s="10">
        <v>1918</v>
      </c>
      <c r="G3777" s="10" t="s">
        <v>68</v>
      </c>
      <c r="H3777" s="10"/>
      <c r="I3777" s="10">
        <v>900</v>
      </c>
      <c r="J3777" s="10" t="s">
        <v>17</v>
      </c>
      <c r="K3777" s="10"/>
      <c r="L3777" s="10" t="s">
        <v>18</v>
      </c>
      <c r="M3777" s="11">
        <v>1</v>
      </c>
      <c r="N3777" s="10">
        <v>1</v>
      </c>
      <c r="O3777" s="12" t="s">
        <v>12682</v>
      </c>
      <c r="P3777" s="11">
        <f ca="1">IFERROR(__xludf.DUMMYFUNCTION("COUNTA(SPLIT(Q3777,"" ""))"),154)</f>
        <v>154</v>
      </c>
      <c r="Q3777" s="11">
        <v>9</v>
      </c>
      <c r="R3777" s="11">
        <f ca="1">IFERROR(__xludf.DUMMYFUNCTION("COUNTA(SPLIT($Q3777,CHAR(10),FALSE))"),1)</f>
        <v>1</v>
      </c>
      <c r="S3777" s="2">
        <v>-1.4153788819999999</v>
      </c>
      <c r="T3777" s="2">
        <v>0.48580134899999999</v>
      </c>
      <c r="U3777" s="2">
        <v>62.02</v>
      </c>
      <c r="V3777" s="2">
        <v>8.86</v>
      </c>
      <c r="W3777" s="2">
        <v>8.35</v>
      </c>
      <c r="X3777" s="2">
        <v>11</v>
      </c>
      <c r="Y3777" s="2">
        <v>7.25</v>
      </c>
      <c r="Z3777" s="2">
        <v>0.17086000000000001</v>
      </c>
      <c r="AA3777" s="2">
        <v>0.18356</v>
      </c>
      <c r="AB3777" s="2">
        <v>10.19757253</v>
      </c>
    </row>
    <row r="3778" spans="1:28" x14ac:dyDescent="0.2">
      <c r="A3778" s="17">
        <v>6300</v>
      </c>
      <c r="B3778" s="5" t="s">
        <v>12683</v>
      </c>
      <c r="C3778" s="5" t="s">
        <v>12684</v>
      </c>
      <c r="D3778" s="5"/>
      <c r="E3778" s="5" t="s">
        <v>12685</v>
      </c>
      <c r="F3778" s="10">
        <v>1918</v>
      </c>
      <c r="G3778" s="10" t="s">
        <v>68</v>
      </c>
      <c r="H3778" s="10"/>
      <c r="I3778" s="10">
        <v>1100</v>
      </c>
      <c r="J3778" s="10" t="s">
        <v>17</v>
      </c>
      <c r="K3778" s="10"/>
      <c r="L3778" s="10" t="s">
        <v>22</v>
      </c>
      <c r="M3778" s="11">
        <v>2</v>
      </c>
      <c r="N3778" s="10">
        <v>1.5</v>
      </c>
      <c r="O3778" s="12" t="s">
        <v>12686</v>
      </c>
      <c r="P3778" s="11">
        <f ca="1">IFERROR(__xludf.DUMMYFUNCTION("COUNTA(SPLIT(Q3778,"" ""))"),175)</f>
        <v>175</v>
      </c>
      <c r="Q3778" s="11">
        <v>9</v>
      </c>
      <c r="R3778" s="11">
        <f ca="1">IFERROR(__xludf.DUMMYFUNCTION("COUNTA(SPLIT($Q3778,CHAR(10),FALSE))"),1)</f>
        <v>1</v>
      </c>
      <c r="S3778" s="2">
        <v>-1.4320588400000001</v>
      </c>
      <c r="T3778" s="2">
        <v>0.48125904000000003</v>
      </c>
      <c r="U3778" s="2">
        <v>51.61</v>
      </c>
      <c r="V3778" s="2">
        <v>10.95</v>
      </c>
      <c r="W3778" s="2">
        <v>11.3</v>
      </c>
      <c r="X3778" s="2">
        <v>13</v>
      </c>
      <c r="Y3778" s="2">
        <v>8.89</v>
      </c>
      <c r="Z3778" s="2">
        <v>0.34165000000000001</v>
      </c>
      <c r="AA3778" s="2">
        <v>0.34495999999999999</v>
      </c>
      <c r="AB3778" s="2">
        <v>8.3023343159999996</v>
      </c>
    </row>
    <row r="3779" spans="1:28" x14ac:dyDescent="0.2">
      <c r="A3779" s="17">
        <v>6302</v>
      </c>
      <c r="B3779" s="5" t="s">
        <v>12687</v>
      </c>
      <c r="C3779" s="5" t="s">
        <v>12688</v>
      </c>
      <c r="D3779" s="5"/>
      <c r="E3779" s="5" t="s">
        <v>12689</v>
      </c>
      <c r="F3779" s="10">
        <v>1918</v>
      </c>
      <c r="G3779" s="10" t="s">
        <v>68</v>
      </c>
      <c r="H3779" s="10"/>
      <c r="I3779" s="10">
        <v>900</v>
      </c>
      <c r="J3779" s="10" t="s">
        <v>17</v>
      </c>
      <c r="K3779" s="10"/>
      <c r="L3779" s="10" t="s">
        <v>18</v>
      </c>
      <c r="M3779" s="11">
        <v>1</v>
      </c>
      <c r="N3779" s="10">
        <v>1</v>
      </c>
      <c r="O3779" s="12" t="s">
        <v>12690</v>
      </c>
      <c r="P3779" s="11">
        <f ca="1">IFERROR(__xludf.DUMMYFUNCTION("COUNTA(SPLIT(Q3779,"" ""))"),172)</f>
        <v>172</v>
      </c>
      <c r="Q3779" s="11">
        <v>10</v>
      </c>
      <c r="R3779" s="11">
        <f ca="1">IFERROR(__xludf.DUMMYFUNCTION("COUNTA(SPLIT($Q3779,CHAR(10),FALSE))"),1)</f>
        <v>1</v>
      </c>
      <c r="S3779" s="2">
        <v>-1.659391246</v>
      </c>
      <c r="T3779" s="2">
        <v>0.47211278000000001</v>
      </c>
      <c r="U3779" s="2">
        <v>58.87</v>
      </c>
      <c r="V3779" s="2">
        <v>9.3699999999999992</v>
      </c>
      <c r="W3779" s="2">
        <v>9.34</v>
      </c>
      <c r="X3779" s="2">
        <v>12</v>
      </c>
      <c r="Y3779" s="2">
        <v>8.76</v>
      </c>
      <c r="Z3779" s="2">
        <v>0.17502000000000001</v>
      </c>
      <c r="AA3779" s="2">
        <v>0.17910999999999999</v>
      </c>
      <c r="AB3779" s="2">
        <v>12.65449503</v>
      </c>
    </row>
    <row r="3780" spans="1:28" x14ac:dyDescent="0.2">
      <c r="A3780" s="17">
        <v>6303</v>
      </c>
      <c r="B3780" s="5" t="s">
        <v>12691</v>
      </c>
      <c r="C3780" s="5" t="s">
        <v>12692</v>
      </c>
      <c r="D3780" s="5"/>
      <c r="E3780" s="5" t="s">
        <v>12693</v>
      </c>
      <c r="F3780" s="10">
        <v>1918</v>
      </c>
      <c r="G3780" s="10" t="s">
        <v>68</v>
      </c>
      <c r="H3780" s="10"/>
      <c r="I3780" s="10">
        <v>1100</v>
      </c>
      <c r="J3780" s="10" t="s">
        <v>17</v>
      </c>
      <c r="K3780" s="10"/>
      <c r="L3780" s="10" t="s">
        <v>18</v>
      </c>
      <c r="M3780" s="11">
        <v>1</v>
      </c>
      <c r="N3780" s="10">
        <v>1</v>
      </c>
      <c r="O3780" s="12" t="s">
        <v>12694</v>
      </c>
      <c r="P3780" s="11">
        <f ca="1">IFERROR(__xludf.DUMMYFUNCTION("COUNTA(SPLIT(Q3780,"" ""))"),139)</f>
        <v>139</v>
      </c>
      <c r="Q3780" s="11">
        <v>4</v>
      </c>
      <c r="R3780" s="11">
        <f ca="1">IFERROR(__xludf.DUMMYFUNCTION("COUNTA(SPLIT($Q3780,CHAR(10),FALSE))"),1)</f>
        <v>1</v>
      </c>
      <c r="S3780" s="2">
        <v>-1.4846136759999999</v>
      </c>
      <c r="T3780" s="2">
        <v>0.46769386899999998</v>
      </c>
      <c r="U3780" s="2">
        <v>37.659999999999997</v>
      </c>
      <c r="V3780" s="2">
        <v>16.64</v>
      </c>
      <c r="W3780" s="2">
        <v>18.7</v>
      </c>
      <c r="X3780" s="2">
        <v>17</v>
      </c>
      <c r="Y3780" s="2">
        <v>9.4499999999999993</v>
      </c>
      <c r="Z3780" s="2">
        <v>0.19603999999999999</v>
      </c>
      <c r="AA3780" s="2">
        <v>0.23113</v>
      </c>
      <c r="AB3780" s="2">
        <v>6.8458205699999999</v>
      </c>
    </row>
    <row r="3781" spans="1:28" x14ac:dyDescent="0.2">
      <c r="A3781" s="17">
        <v>6304</v>
      </c>
      <c r="B3781" s="5" t="s">
        <v>12695</v>
      </c>
      <c r="C3781" s="5" t="s">
        <v>12696</v>
      </c>
      <c r="D3781" s="5"/>
      <c r="E3781" s="5" t="s">
        <v>12697</v>
      </c>
      <c r="F3781" s="10">
        <v>1921</v>
      </c>
      <c r="G3781" s="10" t="s">
        <v>68</v>
      </c>
      <c r="H3781" s="10"/>
      <c r="I3781" s="10">
        <v>1100</v>
      </c>
      <c r="J3781" s="10" t="s">
        <v>17</v>
      </c>
      <c r="K3781" s="10"/>
      <c r="L3781" s="10" t="s">
        <v>18</v>
      </c>
      <c r="M3781" s="11">
        <v>1</v>
      </c>
      <c r="N3781" s="10">
        <v>1</v>
      </c>
      <c r="O3781" s="12" t="s">
        <v>12698</v>
      </c>
      <c r="P3781" s="11">
        <f ca="1">IFERROR(__xludf.DUMMYFUNCTION("COUNTA(SPLIT(Q3781,"" ""))"),166)</f>
        <v>166</v>
      </c>
      <c r="Q3781" s="11">
        <v>9</v>
      </c>
      <c r="R3781" s="11">
        <f ca="1">IFERROR(__xludf.DUMMYFUNCTION("COUNTA(SPLIT($Q3781,CHAR(10),FALSE))"),1)</f>
        <v>1</v>
      </c>
      <c r="S3781" s="2">
        <v>-0.35932853300000001</v>
      </c>
      <c r="T3781" s="2">
        <v>0.482693172</v>
      </c>
      <c r="U3781" s="2">
        <v>60.19</v>
      </c>
      <c r="V3781" s="2">
        <v>9.4499999999999993</v>
      </c>
      <c r="W3781" s="2">
        <v>9.5299999999999994</v>
      </c>
      <c r="X3781" s="2">
        <v>12</v>
      </c>
      <c r="Y3781" s="2">
        <v>7.88</v>
      </c>
      <c r="Z3781" s="2">
        <v>0.20604</v>
      </c>
      <c r="AA3781" s="2">
        <v>0.20604</v>
      </c>
      <c r="AB3781" s="2">
        <v>12.645998069999999</v>
      </c>
    </row>
    <row r="3782" spans="1:28" x14ac:dyDescent="0.2">
      <c r="A3782" s="17">
        <v>6305</v>
      </c>
      <c r="B3782" s="5" t="s">
        <v>12699</v>
      </c>
      <c r="C3782" s="5" t="s">
        <v>12700</v>
      </c>
      <c r="D3782" s="5"/>
      <c r="E3782" s="5" t="s">
        <v>12701</v>
      </c>
      <c r="F3782" s="10">
        <v>1921</v>
      </c>
      <c r="G3782" s="10" t="s">
        <v>68</v>
      </c>
      <c r="H3782" s="10"/>
      <c r="I3782" s="10">
        <v>1300</v>
      </c>
      <c r="J3782" s="10" t="s">
        <v>17</v>
      </c>
      <c r="K3782" s="10"/>
      <c r="L3782" s="10" t="s">
        <v>18</v>
      </c>
      <c r="M3782" s="11">
        <v>1</v>
      </c>
      <c r="N3782" s="10">
        <v>1</v>
      </c>
      <c r="O3782" s="12" t="s">
        <v>12702</v>
      </c>
      <c r="P3782" s="11">
        <f ca="1">IFERROR(__xludf.DUMMYFUNCTION("COUNTA(SPLIT(Q3782,"" ""))"),153)</f>
        <v>153</v>
      </c>
      <c r="Q3782" s="11">
        <v>5</v>
      </c>
      <c r="R3782" s="11">
        <f ca="1">IFERROR(__xludf.DUMMYFUNCTION("COUNTA(SPLIT($Q3782,CHAR(10),FALSE))"),1)</f>
        <v>1</v>
      </c>
      <c r="S3782" s="2">
        <v>-1.2036360180000001</v>
      </c>
      <c r="T3782" s="2">
        <v>0.49171937199999999</v>
      </c>
      <c r="U3782" s="2">
        <v>41.96</v>
      </c>
      <c r="V3782" s="2">
        <v>15.01</v>
      </c>
      <c r="W3782" s="2">
        <v>17.260000000000002</v>
      </c>
      <c r="X3782" s="2">
        <v>14</v>
      </c>
      <c r="Y3782" s="2">
        <v>9.08</v>
      </c>
      <c r="Z3782" s="2">
        <v>0.28406999999999999</v>
      </c>
      <c r="AA3782" s="2">
        <v>0.29376999999999998</v>
      </c>
      <c r="AB3782" s="2">
        <v>5.1625766640000004</v>
      </c>
    </row>
    <row r="3783" spans="1:28" x14ac:dyDescent="0.2">
      <c r="A3783" s="17">
        <v>6306</v>
      </c>
      <c r="B3783" s="5" t="s">
        <v>12703</v>
      </c>
      <c r="C3783" s="5" t="s">
        <v>12704</v>
      </c>
      <c r="D3783" s="5"/>
      <c r="E3783" s="5" t="s">
        <v>12705</v>
      </c>
      <c r="F3783" s="10">
        <v>1918</v>
      </c>
      <c r="G3783" s="10" t="s">
        <v>68</v>
      </c>
      <c r="H3783" s="10"/>
      <c r="I3783" s="10">
        <v>1100</v>
      </c>
      <c r="J3783" s="10" t="s">
        <v>17</v>
      </c>
      <c r="K3783" s="10"/>
      <c r="L3783" s="10" t="s">
        <v>18</v>
      </c>
      <c r="M3783" s="11">
        <v>1</v>
      </c>
      <c r="N3783" s="10">
        <v>1</v>
      </c>
      <c r="O3783" s="12" t="s">
        <v>12706</v>
      </c>
      <c r="P3783" s="11">
        <f ca="1">IFERROR(__xludf.DUMMYFUNCTION("COUNTA(SPLIT(Q3783,"" ""))"),169)</f>
        <v>169</v>
      </c>
      <c r="Q3783" s="11">
        <v>7</v>
      </c>
      <c r="R3783" s="11">
        <f ca="1">IFERROR(__xludf.DUMMYFUNCTION("COUNTA(SPLIT($Q3783,CHAR(10),FALSE))"),1)</f>
        <v>1</v>
      </c>
      <c r="S3783" s="2">
        <v>-0.44854139100000001</v>
      </c>
      <c r="T3783" s="2">
        <v>0.467601977</v>
      </c>
      <c r="U3783" s="2">
        <v>60.76</v>
      </c>
      <c r="V3783" s="2">
        <v>10.82</v>
      </c>
      <c r="W3783" s="2">
        <v>12.91</v>
      </c>
      <c r="X3783" s="2">
        <v>12</v>
      </c>
      <c r="Y3783" s="2">
        <v>8.18</v>
      </c>
      <c r="Z3783" s="2">
        <v>0.15823000000000001</v>
      </c>
      <c r="AA3783" s="2">
        <v>0.15661</v>
      </c>
      <c r="AB3783" s="2">
        <v>8.1599741689999998</v>
      </c>
    </row>
    <row r="3784" spans="1:28" x14ac:dyDescent="0.2">
      <c r="A3784" s="17">
        <v>6307</v>
      </c>
      <c r="B3784" s="5" t="s">
        <v>12707</v>
      </c>
      <c r="C3784" s="5" t="s">
        <v>12708</v>
      </c>
      <c r="D3784" s="5"/>
      <c r="E3784" s="5" t="s">
        <v>12709</v>
      </c>
      <c r="F3784" s="10">
        <v>1920</v>
      </c>
      <c r="G3784" s="10" t="s">
        <v>68</v>
      </c>
      <c r="H3784" s="10"/>
      <c r="I3784" s="10">
        <v>900</v>
      </c>
      <c r="J3784" s="10" t="s">
        <v>17</v>
      </c>
      <c r="K3784" s="10"/>
      <c r="L3784" s="10" t="s">
        <v>22</v>
      </c>
      <c r="M3784" s="11">
        <v>2</v>
      </c>
      <c r="N3784" s="10">
        <v>1.5</v>
      </c>
      <c r="O3784" s="12" t="s">
        <v>12710</v>
      </c>
      <c r="P3784" s="11">
        <f ca="1">IFERROR(__xludf.DUMMYFUNCTION("COUNTA(SPLIT(Q3784,"" ""))"),192)</f>
        <v>192</v>
      </c>
      <c r="Q3784" s="11">
        <v>9</v>
      </c>
      <c r="R3784" s="11">
        <f ca="1">IFERROR(__xludf.DUMMYFUNCTION("COUNTA(SPLIT($Q3784,CHAR(10),FALSE))"),1)</f>
        <v>1</v>
      </c>
      <c r="S3784" s="2">
        <v>-2.9887858359999999</v>
      </c>
      <c r="T3784" s="2">
        <v>0.51205887000000005</v>
      </c>
      <c r="U3784" s="2">
        <v>42.39</v>
      </c>
      <c r="V3784" s="2">
        <v>12.07</v>
      </c>
      <c r="W3784" s="2">
        <v>11.96</v>
      </c>
      <c r="X3784" s="2">
        <v>15</v>
      </c>
      <c r="Y3784" s="2">
        <v>9.15</v>
      </c>
      <c r="Z3784" s="2">
        <v>0.39306000000000002</v>
      </c>
      <c r="AA3784" s="2">
        <v>0.38468000000000002</v>
      </c>
      <c r="AB3784" s="2">
        <v>13.56628615</v>
      </c>
    </row>
    <row r="3785" spans="1:28" x14ac:dyDescent="0.2">
      <c r="A3785" s="17">
        <v>6309</v>
      </c>
      <c r="B3785" s="5" t="s">
        <v>12711</v>
      </c>
      <c r="C3785" s="5" t="s">
        <v>12712</v>
      </c>
      <c r="D3785" s="5"/>
      <c r="E3785" s="5" t="s">
        <v>12713</v>
      </c>
      <c r="F3785" s="10">
        <v>1919</v>
      </c>
      <c r="G3785" s="10" t="s">
        <v>68</v>
      </c>
      <c r="H3785" s="10"/>
      <c r="I3785" s="10">
        <v>1100</v>
      </c>
      <c r="J3785" s="10" t="s">
        <v>17</v>
      </c>
      <c r="K3785" s="10"/>
      <c r="L3785" s="10" t="s">
        <v>18</v>
      </c>
      <c r="M3785" s="11">
        <v>1</v>
      </c>
      <c r="N3785" s="10">
        <v>1</v>
      </c>
      <c r="O3785" s="12" t="s">
        <v>12714</v>
      </c>
      <c r="P3785" s="11">
        <f ca="1">IFERROR(__xludf.DUMMYFUNCTION("COUNTA(SPLIT(Q3785,"" ""))"),179)</f>
        <v>179</v>
      </c>
      <c r="Q3785" s="11">
        <v>8</v>
      </c>
      <c r="R3785" s="11">
        <f ca="1">IFERROR(__xludf.DUMMYFUNCTION("COUNTA(SPLIT($Q3785,CHAR(10),FALSE))"),1)</f>
        <v>1</v>
      </c>
      <c r="S3785" s="2">
        <v>-0.77603447599999997</v>
      </c>
      <c r="T3785" s="2">
        <v>0.45953212900000001</v>
      </c>
      <c r="U3785" s="2">
        <v>74.95</v>
      </c>
      <c r="V3785" s="2">
        <v>8.36</v>
      </c>
      <c r="W3785" s="2">
        <v>10.06</v>
      </c>
      <c r="X3785" s="2">
        <v>9</v>
      </c>
      <c r="Y3785" s="2">
        <v>7.39</v>
      </c>
      <c r="Z3785" s="2">
        <v>0.2087</v>
      </c>
      <c r="AA3785" s="2">
        <v>0.2102</v>
      </c>
      <c r="AB3785" s="2">
        <v>5.4099754799999999</v>
      </c>
    </row>
    <row r="3786" spans="1:28" x14ac:dyDescent="0.2">
      <c r="A3786" s="17">
        <v>6310</v>
      </c>
      <c r="B3786" s="5" t="s">
        <v>12715</v>
      </c>
      <c r="C3786" s="5" t="s">
        <v>12716</v>
      </c>
      <c r="D3786" s="5"/>
      <c r="E3786" s="5" t="s">
        <v>12717</v>
      </c>
      <c r="F3786" s="10">
        <v>1919</v>
      </c>
      <c r="G3786" s="10" t="s">
        <v>68</v>
      </c>
      <c r="H3786" s="10"/>
      <c r="I3786" s="10">
        <v>1300</v>
      </c>
      <c r="J3786" s="10" t="s">
        <v>17</v>
      </c>
      <c r="K3786" s="10"/>
      <c r="L3786" s="10" t="s">
        <v>22</v>
      </c>
      <c r="M3786" s="11">
        <v>2</v>
      </c>
      <c r="N3786" s="10">
        <v>1.5</v>
      </c>
      <c r="O3786" s="12" t="s">
        <v>12718</v>
      </c>
      <c r="P3786" s="11">
        <f ca="1">IFERROR(__xludf.DUMMYFUNCTION("COUNTA(SPLIT(Q3786,"" ""))"),167)</f>
        <v>167</v>
      </c>
      <c r="Q3786" s="11">
        <v>8</v>
      </c>
      <c r="R3786" s="11">
        <f ca="1">IFERROR(__xludf.DUMMYFUNCTION("COUNTA(SPLIT($Q3786,CHAR(10),FALSE))"),2)</f>
        <v>2</v>
      </c>
      <c r="S3786" s="2">
        <v>-0.76955295300000004</v>
      </c>
      <c r="T3786" s="2">
        <v>0.45942682400000001</v>
      </c>
      <c r="U3786" s="2">
        <v>50.06</v>
      </c>
      <c r="V3786" s="2">
        <v>11.49</v>
      </c>
      <c r="W3786" s="2">
        <v>12.71</v>
      </c>
      <c r="X3786" s="2">
        <v>13</v>
      </c>
      <c r="Y3786" s="2">
        <v>9.2799999999999994</v>
      </c>
      <c r="Z3786" s="2">
        <v>0.26233000000000001</v>
      </c>
      <c r="AA3786" s="2">
        <v>0.26057999999999998</v>
      </c>
      <c r="AB3786" s="2">
        <v>5.31343327</v>
      </c>
    </row>
    <row r="3787" spans="1:28" x14ac:dyDescent="0.2">
      <c r="A3787" s="17">
        <v>6312</v>
      </c>
      <c r="B3787" s="5" t="s">
        <v>12719</v>
      </c>
      <c r="C3787" s="5" t="s">
        <v>12720</v>
      </c>
      <c r="D3787" s="5"/>
      <c r="E3787" s="5" t="s">
        <v>12721</v>
      </c>
      <c r="F3787" s="10">
        <v>1918</v>
      </c>
      <c r="G3787" s="10" t="s">
        <v>68</v>
      </c>
      <c r="H3787" s="10"/>
      <c r="I3787" s="10">
        <v>1300</v>
      </c>
      <c r="J3787" s="10" t="s">
        <v>17</v>
      </c>
      <c r="K3787" s="10"/>
      <c r="L3787" s="10" t="s">
        <v>18</v>
      </c>
      <c r="M3787" s="11">
        <v>1</v>
      </c>
      <c r="N3787" s="10">
        <v>1</v>
      </c>
      <c r="O3787" s="12" t="s">
        <v>12722</v>
      </c>
      <c r="P3787" s="11">
        <f ca="1">IFERROR(__xludf.DUMMYFUNCTION("COUNTA(SPLIT(Q3787,"" ""))"),172)</f>
        <v>172</v>
      </c>
      <c r="Q3787" s="11">
        <v>9</v>
      </c>
      <c r="R3787" s="11">
        <f ca="1">IFERROR(__xludf.DUMMYFUNCTION("COUNTA(SPLIT($Q3787,CHAR(10),FALSE))"),2)</f>
        <v>2</v>
      </c>
      <c r="S3787" s="2">
        <v>-1.602807265</v>
      </c>
      <c r="T3787" s="2">
        <v>0.45032593799999998</v>
      </c>
      <c r="U3787" s="2">
        <v>39.69</v>
      </c>
      <c r="V3787" s="2">
        <v>12.07</v>
      </c>
      <c r="W3787" s="2">
        <v>12.41</v>
      </c>
      <c r="X3787" s="2">
        <v>13</v>
      </c>
      <c r="Y3787" s="2">
        <v>8.84</v>
      </c>
      <c r="Z3787" s="2">
        <v>0.27866000000000002</v>
      </c>
      <c r="AA3787" s="2">
        <v>0.26767999999999997</v>
      </c>
      <c r="AB3787" s="2">
        <v>3.5271780800000001</v>
      </c>
    </row>
    <row r="3788" spans="1:28" x14ac:dyDescent="0.2">
      <c r="A3788" s="17">
        <v>6313</v>
      </c>
      <c r="B3788" s="5" t="s">
        <v>12723</v>
      </c>
      <c r="C3788" s="5" t="s">
        <v>12724</v>
      </c>
      <c r="D3788" s="5"/>
      <c r="E3788" s="5" t="s">
        <v>12725</v>
      </c>
      <c r="F3788" s="10">
        <v>1919</v>
      </c>
      <c r="G3788" s="10" t="s">
        <v>68</v>
      </c>
      <c r="H3788" s="10"/>
      <c r="I3788" s="10">
        <v>1300</v>
      </c>
      <c r="J3788" s="10" t="s">
        <v>17</v>
      </c>
      <c r="K3788" s="10"/>
      <c r="L3788" s="10" t="s">
        <v>18</v>
      </c>
      <c r="M3788" s="11">
        <v>1</v>
      </c>
      <c r="N3788" s="10">
        <v>1</v>
      </c>
      <c r="O3788" s="12" t="s">
        <v>12726</v>
      </c>
      <c r="P3788" s="11">
        <f ca="1">IFERROR(__xludf.DUMMYFUNCTION("COUNTA(SPLIT(Q3788,"" ""))"),173)</f>
        <v>173</v>
      </c>
      <c r="Q3788" s="11">
        <v>7</v>
      </c>
      <c r="R3788" s="11">
        <f ca="1">IFERROR(__xludf.DUMMYFUNCTION("COUNTA(SPLIT($Q3788,CHAR(10),FALSE))"),2)</f>
        <v>2</v>
      </c>
      <c r="S3788" s="2">
        <v>-1.411883703</v>
      </c>
      <c r="T3788" s="2">
        <v>0.47663502400000002</v>
      </c>
      <c r="U3788" s="2">
        <v>47.07</v>
      </c>
      <c r="V3788" s="2">
        <v>12.91</v>
      </c>
      <c r="W3788" s="2">
        <v>13.88</v>
      </c>
      <c r="X3788" s="2">
        <v>14</v>
      </c>
      <c r="Y3788" s="2">
        <v>8.2100000000000009</v>
      </c>
      <c r="Z3788" s="2">
        <v>0.26208999999999999</v>
      </c>
      <c r="AA3788" s="2">
        <v>0.26876</v>
      </c>
      <c r="AB3788" s="2">
        <v>5.7760959129999998</v>
      </c>
    </row>
    <row r="3789" spans="1:28" x14ac:dyDescent="0.2">
      <c r="A3789" s="17">
        <v>6314</v>
      </c>
      <c r="B3789" s="5" t="s">
        <v>12727</v>
      </c>
      <c r="C3789" s="5" t="s">
        <v>12728</v>
      </c>
      <c r="D3789" s="5"/>
      <c r="E3789" s="5" t="s">
        <v>12729</v>
      </c>
      <c r="F3789" s="10">
        <v>1918</v>
      </c>
      <c r="G3789" s="10" t="s">
        <v>68</v>
      </c>
      <c r="H3789" s="10"/>
      <c r="I3789" s="10">
        <v>1300</v>
      </c>
      <c r="J3789" s="10" t="s">
        <v>17</v>
      </c>
      <c r="K3789" s="10"/>
      <c r="L3789" s="10" t="s">
        <v>18</v>
      </c>
      <c r="M3789" s="11">
        <v>1</v>
      </c>
      <c r="N3789" s="10">
        <v>1</v>
      </c>
      <c r="O3789" s="12" t="s">
        <v>12730</v>
      </c>
      <c r="P3789" s="11">
        <f ca="1">IFERROR(__xludf.DUMMYFUNCTION("COUNTA(SPLIT(Q3789,"" ""))"),158)</f>
        <v>158</v>
      </c>
      <c r="Q3789" s="11">
        <v>6</v>
      </c>
      <c r="R3789" s="11">
        <f ca="1">IFERROR(__xludf.DUMMYFUNCTION("COUNTA(SPLIT($Q3789,CHAR(10),FALSE))"),1)</f>
        <v>1</v>
      </c>
      <c r="S3789" s="2">
        <v>-1.251076249</v>
      </c>
      <c r="T3789" s="2">
        <v>0.454872041</v>
      </c>
      <c r="U3789" s="2">
        <v>57.1</v>
      </c>
      <c r="V3789" s="2">
        <v>11.92</v>
      </c>
      <c r="W3789" s="2">
        <v>14.1</v>
      </c>
      <c r="X3789" s="2">
        <v>13</v>
      </c>
      <c r="Y3789" s="2">
        <v>8.31</v>
      </c>
      <c r="Z3789" s="2">
        <v>0.19381999999999999</v>
      </c>
      <c r="AA3789" s="2">
        <v>0.20924999999999999</v>
      </c>
      <c r="AB3789" s="2">
        <v>7.677909595</v>
      </c>
    </row>
    <row r="3790" spans="1:28" x14ac:dyDescent="0.2">
      <c r="A3790" s="17">
        <v>6315</v>
      </c>
      <c r="B3790" s="5" t="s">
        <v>12727</v>
      </c>
      <c r="C3790" s="5" t="s">
        <v>12731</v>
      </c>
      <c r="D3790" s="5"/>
      <c r="E3790" s="5" t="s">
        <v>12732</v>
      </c>
      <c r="F3790" s="10">
        <v>1919</v>
      </c>
      <c r="G3790" s="10" t="s">
        <v>68</v>
      </c>
      <c r="H3790" s="10"/>
      <c r="I3790" s="10">
        <v>900</v>
      </c>
      <c r="J3790" s="10" t="s">
        <v>17</v>
      </c>
      <c r="K3790" s="10"/>
      <c r="L3790" s="10" t="s">
        <v>18</v>
      </c>
      <c r="M3790" s="11">
        <v>1</v>
      </c>
      <c r="N3790" s="10">
        <v>1</v>
      </c>
      <c r="O3790" s="12" t="s">
        <v>12733</v>
      </c>
      <c r="P3790" s="11">
        <f ca="1">IFERROR(__xludf.DUMMYFUNCTION("COUNTA(SPLIT(Q3790,"" ""))"),157)</f>
        <v>157</v>
      </c>
      <c r="Q3790" s="11">
        <v>11</v>
      </c>
      <c r="R3790" s="11">
        <f ca="1">IFERROR(__xludf.DUMMYFUNCTION("COUNTA(SPLIT($Q3790,CHAR(10),FALSE))"),1)</f>
        <v>1</v>
      </c>
      <c r="S3790" s="2">
        <v>-0.53581255800000005</v>
      </c>
      <c r="T3790" s="2">
        <v>0.47193053000000001</v>
      </c>
      <c r="U3790" s="2">
        <v>66.260000000000005</v>
      </c>
      <c r="V3790" s="2">
        <v>7.56</v>
      </c>
      <c r="W3790" s="2">
        <v>6.44</v>
      </c>
      <c r="X3790" s="2">
        <v>11</v>
      </c>
      <c r="Y3790" s="2">
        <v>8.07</v>
      </c>
      <c r="Z3790" s="2">
        <v>0.23024</v>
      </c>
      <c r="AA3790" s="2">
        <v>0.24240999999999999</v>
      </c>
      <c r="AB3790" s="2">
        <v>15.82622976</v>
      </c>
    </row>
    <row r="3791" spans="1:28" x14ac:dyDescent="0.2">
      <c r="A3791" s="17">
        <v>6316</v>
      </c>
      <c r="B3791" s="5" t="s">
        <v>12679</v>
      </c>
      <c r="C3791" s="5" t="s">
        <v>12734</v>
      </c>
      <c r="D3791" s="5"/>
      <c r="E3791" s="5" t="s">
        <v>12735</v>
      </c>
      <c r="F3791" s="10">
        <v>1921</v>
      </c>
      <c r="G3791" s="10" t="s">
        <v>68</v>
      </c>
      <c r="H3791" s="10"/>
      <c r="I3791" s="10">
        <v>1100</v>
      </c>
      <c r="J3791" s="10" t="s">
        <v>17</v>
      </c>
      <c r="K3791" s="10"/>
      <c r="L3791" s="10" t="s">
        <v>18</v>
      </c>
      <c r="M3791" s="11">
        <v>1</v>
      </c>
      <c r="N3791" s="10">
        <v>1</v>
      </c>
      <c r="O3791" s="12" t="s">
        <v>12736</v>
      </c>
      <c r="P3791" s="11">
        <f ca="1">IFERROR(__xludf.DUMMYFUNCTION("COUNTA(SPLIT(Q3791,"" ""))"),150)</f>
        <v>150</v>
      </c>
      <c r="Q3791" s="11">
        <v>9</v>
      </c>
      <c r="R3791" s="11">
        <f ca="1">IFERROR(__xludf.DUMMYFUNCTION("COUNTA(SPLIT($Q3791,CHAR(10),FALSE))"),1)</f>
        <v>1</v>
      </c>
      <c r="S3791" s="2">
        <v>-0.57356440200000003</v>
      </c>
      <c r="T3791" s="2">
        <v>0.47964025100000002</v>
      </c>
      <c r="U3791" s="2">
        <v>43.58</v>
      </c>
      <c r="V3791" s="2">
        <v>11.35</v>
      </c>
      <c r="W3791" s="2">
        <v>12.13</v>
      </c>
      <c r="X3791" s="2">
        <v>13</v>
      </c>
      <c r="Y3791" s="2">
        <v>9.2799999999999994</v>
      </c>
      <c r="Z3791" s="2">
        <v>0.21934000000000001</v>
      </c>
      <c r="AA3791" s="2">
        <v>0.22409999999999999</v>
      </c>
      <c r="AB3791" s="2">
        <v>6.0758455380000003</v>
      </c>
    </row>
    <row r="3792" spans="1:28" x14ac:dyDescent="0.2">
      <c r="A3792" s="17">
        <v>6317</v>
      </c>
      <c r="B3792" s="5" t="s">
        <v>12737</v>
      </c>
      <c r="C3792" s="5" t="s">
        <v>12738</v>
      </c>
      <c r="D3792" s="5"/>
      <c r="E3792" s="5" t="s">
        <v>12739</v>
      </c>
      <c r="F3792" s="10">
        <v>1919</v>
      </c>
      <c r="G3792" s="10" t="s">
        <v>68</v>
      </c>
      <c r="H3792" s="10"/>
      <c r="I3792" s="10">
        <v>1300</v>
      </c>
      <c r="J3792" s="10" t="s">
        <v>17</v>
      </c>
      <c r="K3792" s="10"/>
      <c r="L3792" s="10" t="s">
        <v>18</v>
      </c>
      <c r="M3792" s="11">
        <v>1</v>
      </c>
      <c r="N3792" s="10">
        <v>1</v>
      </c>
      <c r="O3792" s="12" t="s">
        <v>12740</v>
      </c>
      <c r="P3792" s="11">
        <f ca="1">IFERROR(__xludf.DUMMYFUNCTION("COUNTA(SPLIT(Q3792,"" ""))"),161)</f>
        <v>161</v>
      </c>
      <c r="Q3792" s="11">
        <v>8</v>
      </c>
      <c r="R3792" s="11">
        <f ca="1">IFERROR(__xludf.DUMMYFUNCTION("COUNTA(SPLIT($Q3792,CHAR(10),FALSE))"),2)</f>
        <v>2</v>
      </c>
      <c r="S3792" s="2">
        <v>-1.234426504</v>
      </c>
      <c r="T3792" s="2">
        <v>0.48420506400000002</v>
      </c>
      <c r="U3792" s="2">
        <v>40.83</v>
      </c>
      <c r="V3792" s="2">
        <v>12.63</v>
      </c>
      <c r="W3792" s="2">
        <v>13.9</v>
      </c>
      <c r="X3792" s="2">
        <v>15</v>
      </c>
      <c r="Y3792" s="2">
        <v>10.56</v>
      </c>
      <c r="Z3792" s="2">
        <v>0.35937999999999998</v>
      </c>
      <c r="AA3792" s="2">
        <v>0.37404999999999999</v>
      </c>
      <c r="AB3792" s="2">
        <v>9.0689046320000006</v>
      </c>
    </row>
    <row r="3793" spans="1:28" x14ac:dyDescent="0.2">
      <c r="A3793" s="17">
        <v>6318</v>
      </c>
      <c r="B3793" s="5" t="s">
        <v>12741</v>
      </c>
      <c r="C3793" s="5" t="s">
        <v>12742</v>
      </c>
      <c r="D3793" s="5"/>
      <c r="E3793" s="5" t="s">
        <v>12743</v>
      </c>
      <c r="F3793" s="10">
        <v>1918</v>
      </c>
      <c r="G3793" s="10" t="s">
        <v>68</v>
      </c>
      <c r="H3793" s="10"/>
      <c r="I3793" s="10">
        <v>1300</v>
      </c>
      <c r="J3793" s="10" t="s">
        <v>17</v>
      </c>
      <c r="K3793" s="10"/>
      <c r="L3793" s="10" t="s">
        <v>18</v>
      </c>
      <c r="M3793" s="11">
        <v>1</v>
      </c>
      <c r="N3793" s="10">
        <v>1</v>
      </c>
      <c r="O3793" s="12" t="s">
        <v>12744</v>
      </c>
      <c r="P3793" s="11">
        <f ca="1">IFERROR(__xludf.DUMMYFUNCTION("COUNTA(SPLIT(Q3793,"" ""))"),182)</f>
        <v>182</v>
      </c>
      <c r="Q3793" s="11">
        <v>8</v>
      </c>
      <c r="R3793" s="11">
        <f ca="1">IFERROR(__xludf.DUMMYFUNCTION("COUNTA(SPLIT($Q3793,CHAR(10),FALSE))"),2)</f>
        <v>2</v>
      </c>
      <c r="S3793" s="2">
        <v>-2.5562698159999999</v>
      </c>
      <c r="T3793" s="2">
        <v>0.48294764299999998</v>
      </c>
      <c r="U3793" s="2">
        <v>50.94</v>
      </c>
      <c r="V3793" s="2">
        <v>11.84</v>
      </c>
      <c r="W3793" s="2">
        <v>12.8</v>
      </c>
      <c r="X3793" s="2">
        <v>13</v>
      </c>
      <c r="Y3793" s="2">
        <v>9.17</v>
      </c>
      <c r="Z3793" s="2">
        <v>0.26163999999999998</v>
      </c>
      <c r="AA3793" s="2">
        <v>0.25651000000000002</v>
      </c>
      <c r="AB3793" s="2">
        <v>6.9085760719999998</v>
      </c>
    </row>
    <row r="3794" spans="1:28" x14ac:dyDescent="0.2">
      <c r="A3794" s="17">
        <v>6320</v>
      </c>
      <c r="B3794" s="5" t="s">
        <v>12745</v>
      </c>
      <c r="C3794" s="5" t="s">
        <v>12746</v>
      </c>
      <c r="D3794" s="5"/>
      <c r="E3794" s="5" t="s">
        <v>12747</v>
      </c>
      <c r="F3794" s="10">
        <v>1919</v>
      </c>
      <c r="G3794" s="10" t="s">
        <v>68</v>
      </c>
      <c r="H3794" s="10"/>
      <c r="I3794" s="10">
        <v>1300</v>
      </c>
      <c r="J3794" s="10" t="s">
        <v>17</v>
      </c>
      <c r="K3794" s="10"/>
      <c r="L3794" s="10" t="s">
        <v>18</v>
      </c>
      <c r="M3794" s="11">
        <v>1</v>
      </c>
      <c r="N3794" s="10">
        <v>1</v>
      </c>
      <c r="O3794" s="12" t="s">
        <v>12748</v>
      </c>
      <c r="P3794" s="11">
        <f ca="1">IFERROR(__xludf.DUMMYFUNCTION("COUNTA(SPLIT(Q3794,"" ""))"),185)</f>
        <v>185</v>
      </c>
      <c r="Q3794" s="11">
        <v>8</v>
      </c>
      <c r="R3794" s="11">
        <f ca="1">IFERROR(__xludf.DUMMYFUNCTION("COUNTA(SPLIT($Q3794,CHAR(10),FALSE))"),2)</f>
        <v>2</v>
      </c>
      <c r="S3794" s="2">
        <v>-1.388624377</v>
      </c>
      <c r="T3794" s="2">
        <v>0.46867407799999999</v>
      </c>
      <c r="U3794" s="2">
        <v>39.049999999999997</v>
      </c>
      <c r="V3794" s="2">
        <v>13.59</v>
      </c>
      <c r="W3794" s="2">
        <v>15.2</v>
      </c>
      <c r="X3794" s="2">
        <v>14</v>
      </c>
      <c r="Y3794" s="2">
        <v>10.31</v>
      </c>
      <c r="Z3794" s="2">
        <v>0.30004999999999998</v>
      </c>
      <c r="AA3794" s="2">
        <v>0.28459000000000001</v>
      </c>
      <c r="AB3794" s="2">
        <v>4.6031743020000002</v>
      </c>
    </row>
    <row r="3795" spans="1:28" x14ac:dyDescent="0.2">
      <c r="A3795" s="17">
        <v>6321</v>
      </c>
      <c r="B3795" s="5" t="s">
        <v>12749</v>
      </c>
      <c r="C3795" s="5" t="s">
        <v>12750</v>
      </c>
      <c r="D3795" s="5"/>
      <c r="E3795" s="5" t="s">
        <v>12751</v>
      </c>
      <c r="F3795" s="10">
        <v>1919</v>
      </c>
      <c r="G3795" s="10" t="s">
        <v>68</v>
      </c>
      <c r="H3795" s="10"/>
      <c r="I3795" s="10">
        <v>1300</v>
      </c>
      <c r="J3795" s="10" t="s">
        <v>17</v>
      </c>
      <c r="K3795" s="10"/>
      <c r="L3795" s="10" t="s">
        <v>18</v>
      </c>
      <c r="M3795" s="11">
        <v>1</v>
      </c>
      <c r="N3795" s="10">
        <v>1</v>
      </c>
      <c r="O3795" s="12" t="s">
        <v>12752</v>
      </c>
      <c r="P3795" s="11">
        <f ca="1">IFERROR(__xludf.DUMMYFUNCTION("COUNTA(SPLIT(Q3795,"" ""))"),190)</f>
        <v>190</v>
      </c>
      <c r="Q3795" s="11">
        <v>8</v>
      </c>
      <c r="R3795" s="11">
        <f ca="1">IFERROR(__xludf.DUMMYFUNCTION("COUNTA(SPLIT($Q3795,CHAR(10),FALSE))"),1)</f>
        <v>1</v>
      </c>
      <c r="S3795" s="2">
        <v>-0.77574424200000003</v>
      </c>
      <c r="T3795" s="2">
        <v>0.47670692399999998</v>
      </c>
      <c r="U3795" s="2">
        <v>47.81</v>
      </c>
      <c r="V3795" s="2">
        <v>12.49</v>
      </c>
      <c r="W3795" s="2">
        <v>13.99</v>
      </c>
      <c r="X3795" s="2">
        <v>13</v>
      </c>
      <c r="Y3795" s="2">
        <v>7.81</v>
      </c>
      <c r="Z3795" s="2">
        <v>0.28992000000000001</v>
      </c>
      <c r="AA3795" s="2">
        <v>0.25957999999999998</v>
      </c>
      <c r="AB3795" s="2">
        <v>6.9645431660000003</v>
      </c>
    </row>
    <row r="3796" spans="1:28" x14ac:dyDescent="0.2">
      <c r="A3796" s="17">
        <v>6322</v>
      </c>
      <c r="B3796" s="5" t="s">
        <v>12753</v>
      </c>
      <c r="C3796" s="5" t="s">
        <v>12754</v>
      </c>
      <c r="D3796" s="5"/>
      <c r="E3796" s="5" t="s">
        <v>12755</v>
      </c>
      <c r="F3796" s="10">
        <v>1919</v>
      </c>
      <c r="G3796" s="10" t="s">
        <v>68</v>
      </c>
      <c r="H3796" s="10"/>
      <c r="I3796" s="10">
        <v>1100</v>
      </c>
      <c r="J3796" s="10" t="s">
        <v>17</v>
      </c>
      <c r="K3796" s="10"/>
      <c r="L3796" s="10" t="s">
        <v>18</v>
      </c>
      <c r="M3796" s="11">
        <v>1</v>
      </c>
      <c r="N3796" s="10">
        <v>1</v>
      </c>
      <c r="O3796" s="12" t="s">
        <v>12756</v>
      </c>
      <c r="P3796" s="11">
        <f ca="1">IFERROR(__xludf.DUMMYFUNCTION("COUNTA(SPLIT(Q3796,"" ""))"),177)</f>
        <v>177</v>
      </c>
      <c r="Q3796" s="11">
        <v>9</v>
      </c>
      <c r="R3796" s="11">
        <f ca="1">IFERROR(__xludf.DUMMYFUNCTION("COUNTA(SPLIT($Q3796,CHAR(10),FALSE))"),1)</f>
        <v>1</v>
      </c>
      <c r="S3796" s="2">
        <v>-1.8064107170000001</v>
      </c>
      <c r="T3796" s="2">
        <v>0.49621513</v>
      </c>
      <c r="U3796" s="2">
        <v>59.26</v>
      </c>
      <c r="V3796" s="2">
        <v>9.8800000000000008</v>
      </c>
      <c r="W3796" s="2">
        <v>11.11</v>
      </c>
      <c r="X3796" s="2">
        <v>12</v>
      </c>
      <c r="Y3796" s="2">
        <v>8.5399999999999991</v>
      </c>
      <c r="Z3796" s="2">
        <v>0.25988</v>
      </c>
      <c r="AA3796" s="2">
        <v>0.24745</v>
      </c>
      <c r="AB3796" s="2">
        <v>4.9833026350000003</v>
      </c>
    </row>
    <row r="3797" spans="1:28" x14ac:dyDescent="0.2">
      <c r="A3797" s="17">
        <v>6323</v>
      </c>
      <c r="B3797" s="5" t="s">
        <v>12753</v>
      </c>
      <c r="C3797" s="5" t="s">
        <v>12757</v>
      </c>
      <c r="D3797" s="5"/>
      <c r="E3797" s="5" t="s">
        <v>12758</v>
      </c>
      <c r="F3797" s="10">
        <v>1919</v>
      </c>
      <c r="G3797" s="10" t="s">
        <v>68</v>
      </c>
      <c r="H3797" s="10"/>
      <c r="I3797" s="10">
        <v>900</v>
      </c>
      <c r="J3797" s="10" t="s">
        <v>17</v>
      </c>
      <c r="K3797" s="10"/>
      <c r="L3797" s="10" t="s">
        <v>18</v>
      </c>
      <c r="M3797" s="11">
        <v>1</v>
      </c>
      <c r="N3797" s="10">
        <v>1</v>
      </c>
      <c r="O3797" s="12" t="s">
        <v>12759</v>
      </c>
      <c r="P3797" s="11">
        <f ca="1">IFERROR(__xludf.DUMMYFUNCTION("COUNTA(SPLIT(Q3797,"" ""))"),180)</f>
        <v>180</v>
      </c>
      <c r="Q3797" s="11">
        <v>6</v>
      </c>
      <c r="R3797" s="11">
        <f ca="1">IFERROR(__xludf.DUMMYFUNCTION("COUNTA(SPLIT($Q3797,CHAR(10),FALSE))"),2)</f>
        <v>2</v>
      </c>
      <c r="S3797" s="2">
        <v>-2.4826867899999998</v>
      </c>
      <c r="T3797" s="2">
        <v>0.57462297399999995</v>
      </c>
      <c r="U3797" s="2">
        <v>29.45</v>
      </c>
      <c r="V3797" s="2">
        <v>16.649999999999999</v>
      </c>
      <c r="W3797" s="2">
        <v>17.239999999999998</v>
      </c>
      <c r="X3797" s="2">
        <v>16</v>
      </c>
      <c r="Y3797" s="2">
        <v>9.93</v>
      </c>
      <c r="Z3797" s="2">
        <v>0.24507999999999999</v>
      </c>
      <c r="AA3797" s="2">
        <v>0.23907999999999999</v>
      </c>
      <c r="AB3797" s="2">
        <v>12.36938986</v>
      </c>
    </row>
    <row r="3798" spans="1:28" x14ac:dyDescent="0.2">
      <c r="A3798" s="17">
        <v>6324</v>
      </c>
      <c r="B3798" s="5" t="s">
        <v>12760</v>
      </c>
      <c r="C3798" s="5" t="s">
        <v>12761</v>
      </c>
      <c r="D3798" s="5"/>
      <c r="E3798" s="5" t="s">
        <v>12762</v>
      </c>
      <c r="F3798" s="10">
        <v>1920</v>
      </c>
      <c r="G3798" s="10" t="s">
        <v>68</v>
      </c>
      <c r="H3798" s="10"/>
      <c r="I3798" s="10">
        <v>1300</v>
      </c>
      <c r="J3798" s="10" t="s">
        <v>17</v>
      </c>
      <c r="K3798" s="10"/>
      <c r="L3798" s="10" t="s">
        <v>18</v>
      </c>
      <c r="M3798" s="11">
        <v>1</v>
      </c>
      <c r="N3798" s="10">
        <v>1</v>
      </c>
      <c r="O3798" s="12" t="s">
        <v>12763</v>
      </c>
      <c r="P3798" s="11">
        <f ca="1">IFERROR(__xludf.DUMMYFUNCTION("COUNTA(SPLIT(Q3798,"" ""))"),176)</f>
        <v>176</v>
      </c>
      <c r="Q3798" s="11">
        <v>6</v>
      </c>
      <c r="R3798" s="11">
        <f ca="1">IFERROR(__xludf.DUMMYFUNCTION("COUNTA(SPLIT($Q3798,CHAR(10),FALSE))"),1)</f>
        <v>1</v>
      </c>
      <c r="S3798" s="2">
        <v>-1.5303266799999999</v>
      </c>
      <c r="T3798" s="2">
        <v>0.482522379</v>
      </c>
      <c r="U3798" s="2">
        <v>67.45</v>
      </c>
      <c r="V3798" s="2">
        <v>10.199999999999999</v>
      </c>
      <c r="W3798" s="2">
        <v>11.97</v>
      </c>
      <c r="X3798" s="2">
        <v>11</v>
      </c>
      <c r="Y3798" s="2">
        <v>7.9</v>
      </c>
      <c r="Z3798" s="2">
        <v>0.17630999999999999</v>
      </c>
      <c r="AA3798" s="2">
        <v>0.18473999999999999</v>
      </c>
      <c r="AB3798" s="2">
        <v>14.6549703</v>
      </c>
    </row>
    <row r="3799" spans="1:28" x14ac:dyDescent="0.2">
      <c r="A3799" s="17">
        <v>6325</v>
      </c>
      <c r="B3799" s="5" t="s">
        <v>12457</v>
      </c>
      <c r="C3799" s="5" t="s">
        <v>12764</v>
      </c>
      <c r="D3799" s="5"/>
      <c r="E3799" s="5" t="s">
        <v>12765</v>
      </c>
      <c r="F3799" s="10">
        <v>1919</v>
      </c>
      <c r="G3799" s="10" t="s">
        <v>68</v>
      </c>
      <c r="H3799" s="10"/>
      <c r="I3799" s="10">
        <v>1300</v>
      </c>
      <c r="J3799" s="10" t="s">
        <v>17</v>
      </c>
      <c r="K3799" s="10"/>
      <c r="L3799" s="10" t="s">
        <v>18</v>
      </c>
      <c r="M3799" s="11">
        <v>1</v>
      </c>
      <c r="N3799" s="10">
        <v>1</v>
      </c>
      <c r="O3799" s="12" t="s">
        <v>12766</v>
      </c>
      <c r="P3799" s="11">
        <f ca="1">IFERROR(__xludf.DUMMYFUNCTION("COUNTA(SPLIT(Q3799,"" ""))"),159)</f>
        <v>159</v>
      </c>
      <c r="Q3799" s="11">
        <v>7</v>
      </c>
      <c r="R3799" s="11">
        <f ca="1">IFERROR(__xludf.DUMMYFUNCTION("COUNTA(SPLIT($Q3799,CHAR(10),FALSE))"),2)</f>
        <v>2</v>
      </c>
      <c r="S3799" s="2">
        <v>-1.524661276</v>
      </c>
      <c r="T3799" s="2">
        <v>0.46834383099999999</v>
      </c>
      <c r="U3799" s="2">
        <v>48.26</v>
      </c>
      <c r="V3799" s="2">
        <v>12.31</v>
      </c>
      <c r="W3799" s="2">
        <v>14.32</v>
      </c>
      <c r="X3799" s="2">
        <v>14</v>
      </c>
      <c r="Y3799" s="2">
        <v>9.83</v>
      </c>
      <c r="Z3799" s="2">
        <v>0.23508000000000001</v>
      </c>
      <c r="AA3799" s="2">
        <v>0.23346</v>
      </c>
      <c r="AB3799" s="2">
        <v>4.2003871860000004</v>
      </c>
    </row>
    <row r="3800" spans="1:28" x14ac:dyDescent="0.2">
      <c r="A3800" s="17">
        <v>6326</v>
      </c>
      <c r="B3800" s="5" t="s">
        <v>12461</v>
      </c>
      <c r="C3800" s="5" t="s">
        <v>12767</v>
      </c>
      <c r="D3800" s="5"/>
      <c r="E3800" s="5" t="s">
        <v>12768</v>
      </c>
      <c r="F3800" s="10">
        <v>1919</v>
      </c>
      <c r="G3800" s="10" t="s">
        <v>68</v>
      </c>
      <c r="H3800" s="10"/>
      <c r="I3800" s="10">
        <v>1300</v>
      </c>
      <c r="J3800" s="10" t="s">
        <v>17</v>
      </c>
      <c r="K3800" s="10"/>
      <c r="L3800" s="10" t="s">
        <v>18</v>
      </c>
      <c r="M3800" s="11">
        <v>1</v>
      </c>
      <c r="N3800" s="10">
        <v>1</v>
      </c>
      <c r="O3800" s="12" t="s">
        <v>12769</v>
      </c>
      <c r="P3800" s="11">
        <f ca="1">IFERROR(__xludf.DUMMYFUNCTION("COUNTA(SPLIT(Q3800,"" ""))"),141)</f>
        <v>141</v>
      </c>
      <c r="Q3800" s="11">
        <v>6</v>
      </c>
      <c r="R3800" s="11">
        <f ca="1">IFERROR(__xludf.DUMMYFUNCTION("COUNTA(SPLIT($Q3800,CHAR(10),FALSE))"),1)</f>
        <v>1</v>
      </c>
      <c r="S3800" s="2">
        <v>-1.192042786</v>
      </c>
      <c r="T3800" s="2">
        <v>0.45712365999999999</v>
      </c>
      <c r="U3800" s="2">
        <v>36.85</v>
      </c>
      <c r="V3800" s="2">
        <v>14</v>
      </c>
      <c r="W3800" s="2">
        <v>15.34</v>
      </c>
      <c r="X3800" s="2">
        <v>15</v>
      </c>
      <c r="Y3800" s="2">
        <v>9.81</v>
      </c>
      <c r="Z3800" s="2">
        <v>0.33474999999999999</v>
      </c>
      <c r="AA3800" s="2">
        <v>0.36255999999999999</v>
      </c>
      <c r="AB3800" s="2">
        <v>-4.2758160000000003E-2</v>
      </c>
    </row>
    <row r="3801" spans="1:28" x14ac:dyDescent="0.2">
      <c r="A3801" s="17">
        <v>6328</v>
      </c>
      <c r="B3801" s="5" t="s">
        <v>12770</v>
      </c>
      <c r="C3801" s="5" t="s">
        <v>12771</v>
      </c>
      <c r="D3801" s="5" t="s">
        <v>12772</v>
      </c>
      <c r="E3801" s="5" t="s">
        <v>12773</v>
      </c>
      <c r="F3801" s="10">
        <v>1891</v>
      </c>
      <c r="G3801" s="10" t="s">
        <v>16</v>
      </c>
      <c r="H3801" s="10"/>
      <c r="I3801" s="10">
        <v>1300</v>
      </c>
      <c r="J3801" s="10" t="s">
        <v>17</v>
      </c>
      <c r="K3801" s="10"/>
      <c r="L3801" s="10" t="s">
        <v>18</v>
      </c>
      <c r="M3801" s="11">
        <v>1</v>
      </c>
      <c r="N3801" s="10">
        <v>1</v>
      </c>
      <c r="O3801" s="12" t="s">
        <v>12774</v>
      </c>
      <c r="P3801" s="11">
        <f ca="1">IFERROR(__xludf.DUMMYFUNCTION("COUNTA(SPLIT(Q3801,"" ""))"),193)</f>
        <v>193</v>
      </c>
      <c r="Q3801" s="11">
        <v>6</v>
      </c>
      <c r="R3801" s="11">
        <f ca="1">IFERROR(__xludf.DUMMYFUNCTION("COUNTA(SPLIT($Q3801,CHAR(10),FALSE))"),1)</f>
        <v>1</v>
      </c>
      <c r="S3801" s="2">
        <v>-2.1692505660000001</v>
      </c>
      <c r="T3801" s="2">
        <v>0.54320735600000003</v>
      </c>
      <c r="U3801" s="2">
        <v>51.04</v>
      </c>
      <c r="V3801" s="2">
        <v>14.17</v>
      </c>
      <c r="W3801" s="2">
        <v>16.309999999999999</v>
      </c>
      <c r="X3801" s="2">
        <v>13</v>
      </c>
      <c r="Y3801" s="2">
        <v>8.66</v>
      </c>
      <c r="Z3801" s="2">
        <v>0.23466000000000001</v>
      </c>
      <c r="AA3801" s="2">
        <v>0.21995999999999999</v>
      </c>
      <c r="AB3801" s="2">
        <v>10.79674412</v>
      </c>
    </row>
    <row r="3802" spans="1:28" x14ac:dyDescent="0.2">
      <c r="A3802" s="17">
        <v>6329</v>
      </c>
      <c r="B3802" s="5" t="s">
        <v>12775</v>
      </c>
      <c r="C3802" s="5" t="s">
        <v>12776</v>
      </c>
      <c r="D3802" s="5" t="s">
        <v>12772</v>
      </c>
      <c r="E3802" s="5" t="s">
        <v>12777</v>
      </c>
      <c r="F3802" s="10">
        <v>1891</v>
      </c>
      <c r="G3802" s="10" t="s">
        <v>16</v>
      </c>
      <c r="H3802" s="10"/>
      <c r="I3802" s="10">
        <v>700</v>
      </c>
      <c r="J3802" s="10" t="s">
        <v>178</v>
      </c>
      <c r="K3802" s="10"/>
      <c r="L3802" s="10" t="s">
        <v>18</v>
      </c>
      <c r="M3802" s="11">
        <v>1</v>
      </c>
      <c r="N3802" s="10">
        <v>1</v>
      </c>
      <c r="O3802" s="12" t="s">
        <v>12778</v>
      </c>
      <c r="P3802" s="11">
        <f ca="1">IFERROR(__xludf.DUMMYFUNCTION("COUNTA(SPLIT(Q3802,"" ""))"),170)</f>
        <v>170</v>
      </c>
      <c r="Q3802" s="11">
        <v>14</v>
      </c>
      <c r="R3802" s="11">
        <f ca="1">IFERROR(__xludf.DUMMYFUNCTION("COUNTA(SPLIT($Q3802,CHAR(10),FALSE))"),2)</f>
        <v>2</v>
      </c>
      <c r="S3802" s="2">
        <v>-1.377255484</v>
      </c>
      <c r="T3802" s="2">
        <v>0.53029268100000004</v>
      </c>
      <c r="U3802" s="2">
        <v>92.93</v>
      </c>
      <c r="V3802" s="2">
        <v>3.84</v>
      </c>
      <c r="W3802" s="2">
        <v>3.74</v>
      </c>
      <c r="X3802" s="2">
        <v>6</v>
      </c>
      <c r="Y3802" s="2">
        <v>5.82</v>
      </c>
      <c r="Z3802" s="2">
        <v>5.7849999999999999E-2</v>
      </c>
      <c r="AA3802" s="2">
        <v>6.7790000000000003E-2</v>
      </c>
      <c r="AB3802" s="2">
        <v>23.30221658</v>
      </c>
    </row>
    <row r="3803" spans="1:28" x14ac:dyDescent="0.2">
      <c r="A3803" s="17">
        <v>6330</v>
      </c>
      <c r="B3803" s="5" t="s">
        <v>12779</v>
      </c>
      <c r="C3803" s="5" t="s">
        <v>12780</v>
      </c>
      <c r="D3803" s="5" t="s">
        <v>12781</v>
      </c>
      <c r="E3803" s="5" t="s">
        <v>12782</v>
      </c>
      <c r="F3803" s="10">
        <v>1891</v>
      </c>
      <c r="G3803" s="10" t="s">
        <v>16</v>
      </c>
      <c r="H3803" s="10"/>
      <c r="I3803" s="10">
        <v>1100</v>
      </c>
      <c r="J3803" s="10" t="s">
        <v>51</v>
      </c>
      <c r="K3803" s="10"/>
      <c r="L3803" s="10" t="s">
        <v>18</v>
      </c>
      <c r="M3803" s="11">
        <v>1</v>
      </c>
      <c r="N3803" s="10">
        <v>1</v>
      </c>
      <c r="O3803" s="12" t="s">
        <v>12783</v>
      </c>
      <c r="P3803" s="11">
        <f ca="1">IFERROR(__xludf.DUMMYFUNCTION("COUNTA(SPLIT(Q3803,"" ""))"),150)</f>
        <v>150</v>
      </c>
      <c r="Q3803" s="11">
        <v>4</v>
      </c>
      <c r="R3803" s="11">
        <f ca="1">IFERROR(__xludf.DUMMYFUNCTION("COUNTA(SPLIT($Q3803,CHAR(10),FALSE))"),2)</f>
        <v>2</v>
      </c>
      <c r="S3803" s="2">
        <v>-0.31022887300000002</v>
      </c>
      <c r="T3803" s="2">
        <v>0.46415383300000002</v>
      </c>
      <c r="U3803" s="2">
        <v>50.3</v>
      </c>
      <c r="V3803" s="2">
        <v>15.62</v>
      </c>
      <c r="W3803" s="2">
        <v>17.5</v>
      </c>
      <c r="X3803" s="2">
        <v>12</v>
      </c>
      <c r="Y3803" s="2">
        <v>8.02</v>
      </c>
      <c r="Z3803" s="2">
        <v>0.12392</v>
      </c>
      <c r="AA3803" s="2">
        <v>0.14394999999999999</v>
      </c>
      <c r="AB3803" s="2">
        <v>17.545359019999999</v>
      </c>
    </row>
    <row r="3804" spans="1:28" x14ac:dyDescent="0.2">
      <c r="A3804" s="17">
        <v>6331</v>
      </c>
      <c r="B3804" s="5" t="s">
        <v>12784</v>
      </c>
      <c r="C3804" s="5" t="s">
        <v>12785</v>
      </c>
      <c r="D3804" s="5" t="s">
        <v>12781</v>
      </c>
      <c r="E3804" s="5" t="s">
        <v>12786</v>
      </c>
      <c r="F3804" s="10">
        <v>1891</v>
      </c>
      <c r="G3804" s="10" t="s">
        <v>16</v>
      </c>
      <c r="H3804" s="10"/>
      <c r="I3804" s="10">
        <v>1300</v>
      </c>
      <c r="J3804" s="10" t="s">
        <v>51</v>
      </c>
      <c r="K3804" s="10"/>
      <c r="L3804" s="10" t="s">
        <v>18</v>
      </c>
      <c r="M3804" s="11">
        <v>1</v>
      </c>
      <c r="N3804" s="10">
        <v>1</v>
      </c>
      <c r="O3804" s="12" t="s">
        <v>12787</v>
      </c>
      <c r="P3804" s="11">
        <f ca="1">IFERROR(__xludf.DUMMYFUNCTION("COUNTA(SPLIT(Q3804,"" ""))"),178)</f>
        <v>178</v>
      </c>
      <c r="Q3804" s="11">
        <v>6</v>
      </c>
      <c r="R3804" s="11">
        <f ca="1">IFERROR(__xludf.DUMMYFUNCTION("COUNTA(SPLIT($Q3804,CHAR(10),FALSE))"),3)</f>
        <v>3</v>
      </c>
      <c r="S3804" s="2">
        <v>-1.00122947</v>
      </c>
      <c r="T3804" s="2">
        <v>0.479115132</v>
      </c>
      <c r="U3804" s="2">
        <v>61.21</v>
      </c>
      <c r="V3804" s="2">
        <v>12.42</v>
      </c>
      <c r="W3804" s="2">
        <v>14.34</v>
      </c>
      <c r="X3804" s="2">
        <v>10</v>
      </c>
      <c r="Y3804" s="2">
        <v>7.72</v>
      </c>
      <c r="Z3804" s="2">
        <v>0.15075</v>
      </c>
      <c r="AA3804" s="2">
        <v>0.15792</v>
      </c>
      <c r="AB3804" s="2">
        <v>8.2340433139999991</v>
      </c>
    </row>
    <row r="3805" spans="1:28" x14ac:dyDescent="0.2">
      <c r="A3805" s="17">
        <v>6332</v>
      </c>
      <c r="B3805" s="5" t="s">
        <v>6836</v>
      </c>
      <c r="C3805" s="5" t="s">
        <v>12788</v>
      </c>
      <c r="D3805" s="5" t="s">
        <v>12781</v>
      </c>
      <c r="E3805" s="5" t="s">
        <v>12789</v>
      </c>
      <c r="F3805" s="10">
        <v>1891</v>
      </c>
      <c r="G3805" s="10" t="s">
        <v>16</v>
      </c>
      <c r="H3805" s="10"/>
      <c r="I3805" s="10">
        <v>1300</v>
      </c>
      <c r="J3805" s="10" t="s">
        <v>51</v>
      </c>
      <c r="K3805" s="10"/>
      <c r="L3805" s="10" t="s">
        <v>18</v>
      </c>
      <c r="M3805" s="11">
        <v>1</v>
      </c>
      <c r="N3805" s="10">
        <v>1</v>
      </c>
      <c r="O3805" s="12" t="s">
        <v>12790</v>
      </c>
      <c r="P3805" s="11">
        <f ca="1">IFERROR(__xludf.DUMMYFUNCTION("COUNTA(SPLIT(Q3805,"" ""))"),183)</f>
        <v>183</v>
      </c>
      <c r="Q3805" s="11">
        <v>7</v>
      </c>
      <c r="R3805" s="11">
        <f ca="1">IFERROR(__xludf.DUMMYFUNCTION("COUNTA(SPLIT($Q3805,CHAR(10),FALSE))"),3)</f>
        <v>3</v>
      </c>
      <c r="S3805" s="2">
        <v>-0.90752691299999999</v>
      </c>
      <c r="T3805" s="2">
        <v>0.473972059</v>
      </c>
      <c r="U3805" s="2">
        <v>62.65</v>
      </c>
      <c r="V3805" s="2">
        <v>11.3</v>
      </c>
      <c r="W3805" s="2">
        <v>12.87</v>
      </c>
      <c r="X3805" s="2">
        <v>10</v>
      </c>
      <c r="Y3805" s="2">
        <v>8.4600000000000009</v>
      </c>
      <c r="Z3805" s="2">
        <v>0.26174999999999998</v>
      </c>
      <c r="AA3805" s="2">
        <v>0.26890999999999998</v>
      </c>
      <c r="AB3805" s="2">
        <v>0.59245244100000005</v>
      </c>
    </row>
    <row r="3806" spans="1:28" x14ac:dyDescent="0.2">
      <c r="A3806" s="17">
        <v>6333</v>
      </c>
      <c r="B3806" s="5" t="s">
        <v>12784</v>
      </c>
      <c r="C3806" s="5" t="s">
        <v>12791</v>
      </c>
      <c r="D3806" s="5" t="s">
        <v>12781</v>
      </c>
      <c r="E3806" s="5" t="s">
        <v>12792</v>
      </c>
      <c r="F3806" s="10">
        <v>1891</v>
      </c>
      <c r="G3806" s="10" t="s">
        <v>16</v>
      </c>
      <c r="H3806" s="10"/>
      <c r="I3806" s="10">
        <v>1100</v>
      </c>
      <c r="J3806" s="10" t="s">
        <v>17</v>
      </c>
      <c r="K3806" s="10"/>
      <c r="L3806" s="10" t="s">
        <v>18</v>
      </c>
      <c r="M3806" s="11">
        <v>1</v>
      </c>
      <c r="N3806" s="10">
        <v>1</v>
      </c>
      <c r="O3806" s="12" t="s">
        <v>12793</v>
      </c>
      <c r="P3806" s="11">
        <f ca="1">IFERROR(__xludf.DUMMYFUNCTION("COUNTA(SPLIT(Q3806,"" ""))"),147)</f>
        <v>147</v>
      </c>
      <c r="Q3806" s="11">
        <v>8</v>
      </c>
      <c r="R3806" s="11">
        <f ca="1">IFERROR(__xludf.DUMMYFUNCTION("COUNTA(SPLIT($Q3806,CHAR(10),FALSE))"),2)</f>
        <v>2</v>
      </c>
      <c r="S3806" s="2">
        <v>-1.4619077330000001</v>
      </c>
      <c r="T3806" s="2">
        <v>0.464379773</v>
      </c>
      <c r="U3806" s="2">
        <v>71.62</v>
      </c>
      <c r="V3806" s="2">
        <v>8.52</v>
      </c>
      <c r="W3806" s="2">
        <v>10.59</v>
      </c>
      <c r="X3806" s="2">
        <v>9</v>
      </c>
      <c r="Y3806" s="2">
        <v>7.78</v>
      </c>
      <c r="Z3806" s="2">
        <v>0.11423</v>
      </c>
      <c r="AA3806" s="2">
        <v>0.14452000000000001</v>
      </c>
      <c r="AB3806" s="2">
        <v>11.29570455</v>
      </c>
    </row>
    <row r="3807" spans="1:28" x14ac:dyDescent="0.2">
      <c r="A3807" s="17">
        <v>6334</v>
      </c>
      <c r="B3807" s="5" t="s">
        <v>12794</v>
      </c>
      <c r="C3807" s="5" t="s">
        <v>12795</v>
      </c>
      <c r="D3807" s="5" t="s">
        <v>12781</v>
      </c>
      <c r="E3807" s="5" t="s">
        <v>12796</v>
      </c>
      <c r="F3807" s="10">
        <v>1891</v>
      </c>
      <c r="G3807" s="10" t="s">
        <v>16</v>
      </c>
      <c r="H3807" s="10"/>
      <c r="I3807" s="10">
        <v>1300</v>
      </c>
      <c r="J3807" s="10" t="s">
        <v>17</v>
      </c>
      <c r="K3807" s="10"/>
      <c r="L3807" s="10" t="s">
        <v>18</v>
      </c>
      <c r="M3807" s="11">
        <v>1</v>
      </c>
      <c r="N3807" s="10">
        <v>1</v>
      </c>
      <c r="O3807" s="12" t="s">
        <v>12797</v>
      </c>
      <c r="P3807" s="11">
        <f ca="1">IFERROR(__xludf.DUMMYFUNCTION("COUNTA(SPLIT(Q3807,"" ""))"),141)</f>
        <v>141</v>
      </c>
      <c r="Q3807" s="11">
        <v>5</v>
      </c>
      <c r="R3807" s="11">
        <f ca="1">IFERROR(__xludf.DUMMYFUNCTION("COUNTA(SPLIT($Q3807,CHAR(10),FALSE))"),1)</f>
        <v>1</v>
      </c>
      <c r="S3807" s="2">
        <v>-0.463643427</v>
      </c>
      <c r="T3807" s="2">
        <v>0.48343475499999999</v>
      </c>
      <c r="U3807" s="2">
        <v>67.81</v>
      </c>
      <c r="V3807" s="2">
        <v>10.81</v>
      </c>
      <c r="W3807" s="2">
        <v>13.2</v>
      </c>
      <c r="X3807" s="2">
        <v>9</v>
      </c>
      <c r="Y3807" s="2">
        <v>7.72</v>
      </c>
      <c r="Z3807" s="2">
        <v>0.1343</v>
      </c>
      <c r="AA3807" s="2">
        <v>0.17311000000000001</v>
      </c>
      <c r="AB3807" s="2">
        <v>8.1946586379999999</v>
      </c>
    </row>
    <row r="3808" spans="1:28" x14ac:dyDescent="0.2">
      <c r="A3808" s="17">
        <v>6335</v>
      </c>
      <c r="B3808" s="5" t="s">
        <v>12798</v>
      </c>
      <c r="C3808" s="5" t="s">
        <v>12799</v>
      </c>
      <c r="D3808" s="5" t="s">
        <v>12781</v>
      </c>
      <c r="E3808" s="5" t="s">
        <v>12800</v>
      </c>
      <c r="F3808" s="10">
        <v>1891</v>
      </c>
      <c r="G3808" s="10" t="s">
        <v>16</v>
      </c>
      <c r="H3808" s="10"/>
      <c r="I3808" s="10">
        <v>1100</v>
      </c>
      <c r="J3808" s="10" t="s">
        <v>17</v>
      </c>
      <c r="K3808" s="10"/>
      <c r="L3808" s="10" t="s">
        <v>18</v>
      </c>
      <c r="M3808" s="11">
        <v>1</v>
      </c>
      <c r="N3808" s="10">
        <v>1</v>
      </c>
      <c r="O3808" s="12" t="s">
        <v>12801</v>
      </c>
      <c r="P3808" s="11">
        <f ca="1">IFERROR(__xludf.DUMMYFUNCTION("COUNTA(SPLIT(Q3808,"" ""))"),197)</f>
        <v>197</v>
      </c>
      <c r="Q3808" s="11">
        <v>8</v>
      </c>
      <c r="R3808" s="11">
        <f ca="1">IFERROR(__xludf.DUMMYFUNCTION("COUNTA(SPLIT($Q3808,CHAR(10),FALSE))"),2)</f>
        <v>2</v>
      </c>
      <c r="S3808" s="2">
        <v>-2.0866234669999999</v>
      </c>
      <c r="T3808" s="2">
        <v>0.51238923700000005</v>
      </c>
      <c r="U3808" s="2">
        <v>71.48</v>
      </c>
      <c r="V3808" s="2">
        <v>9.56</v>
      </c>
      <c r="W3808" s="2">
        <v>11.48</v>
      </c>
      <c r="X3808" s="2">
        <v>8</v>
      </c>
      <c r="Y3808" s="2">
        <v>7.62</v>
      </c>
      <c r="Z3808" s="2">
        <v>9.8659999999999998E-2</v>
      </c>
      <c r="AA3808" s="2">
        <v>8.9990000000000001E-2</v>
      </c>
      <c r="AB3808" s="2">
        <v>7.0939845190000002</v>
      </c>
    </row>
    <row r="3809" spans="1:28" x14ac:dyDescent="0.2">
      <c r="A3809" s="17">
        <v>6336</v>
      </c>
      <c r="B3809" s="5" t="s">
        <v>520</v>
      </c>
      <c r="C3809" s="5" t="s">
        <v>12802</v>
      </c>
      <c r="D3809" s="5" t="s">
        <v>12781</v>
      </c>
      <c r="E3809" s="5" t="s">
        <v>12803</v>
      </c>
      <c r="F3809" s="10">
        <v>1891</v>
      </c>
      <c r="G3809" s="10" t="s">
        <v>16</v>
      </c>
      <c r="H3809" s="10"/>
      <c r="I3809" s="10">
        <v>1300</v>
      </c>
      <c r="J3809" s="10" t="s">
        <v>17</v>
      </c>
      <c r="K3809" s="10"/>
      <c r="L3809" s="10" t="s">
        <v>18</v>
      </c>
      <c r="M3809" s="11">
        <v>1</v>
      </c>
      <c r="N3809" s="10">
        <v>1</v>
      </c>
      <c r="O3809" s="12" t="s">
        <v>12804</v>
      </c>
      <c r="P3809" s="11">
        <f ca="1">IFERROR(__xludf.DUMMYFUNCTION("COUNTA(SPLIT(Q3809,"" ""))"),149)</f>
        <v>149</v>
      </c>
      <c r="Q3809" s="11">
        <v>7</v>
      </c>
      <c r="R3809" s="11">
        <f ca="1">IFERROR(__xludf.DUMMYFUNCTION("COUNTA(SPLIT($Q3809,CHAR(10),FALSE))"),2)</f>
        <v>2</v>
      </c>
      <c r="S3809" s="2">
        <v>-1.8870710159999999</v>
      </c>
      <c r="T3809" s="2">
        <v>0.49859852199999999</v>
      </c>
      <c r="U3809" s="2">
        <v>57.34</v>
      </c>
      <c r="V3809" s="2">
        <v>10.66</v>
      </c>
      <c r="W3809" s="2">
        <v>10.68</v>
      </c>
      <c r="X3809" s="2">
        <v>12</v>
      </c>
      <c r="Y3809" s="2">
        <v>7.73</v>
      </c>
      <c r="Z3809" s="2">
        <v>0.22781000000000001</v>
      </c>
      <c r="AA3809" s="2">
        <v>0.26064999999999999</v>
      </c>
      <c r="AB3809" s="2">
        <v>8.4465125679999993</v>
      </c>
    </row>
    <row r="3810" spans="1:28" x14ac:dyDescent="0.2">
      <c r="A3810" s="17">
        <v>6337</v>
      </c>
      <c r="B3810" s="5" t="s">
        <v>12805</v>
      </c>
      <c r="C3810" s="5" t="s">
        <v>12806</v>
      </c>
      <c r="D3810" s="5"/>
      <c r="E3810" s="5" t="s">
        <v>12807</v>
      </c>
      <c r="F3810" s="10">
        <v>1904</v>
      </c>
      <c r="G3810" s="10" t="s">
        <v>16</v>
      </c>
      <c r="H3810" s="10"/>
      <c r="I3810" s="10">
        <v>900</v>
      </c>
      <c r="J3810" s="10" t="s">
        <v>17</v>
      </c>
      <c r="K3810" s="10"/>
      <c r="L3810" s="10" t="s">
        <v>18</v>
      </c>
      <c r="M3810" s="11">
        <v>1</v>
      </c>
      <c r="N3810" s="10">
        <v>1</v>
      </c>
      <c r="O3810" s="12" t="s">
        <v>12808</v>
      </c>
      <c r="P3810" s="11">
        <f ca="1">IFERROR(__xludf.DUMMYFUNCTION("COUNTA(SPLIT(Q3810,"" ""))"),161)</f>
        <v>161</v>
      </c>
      <c r="Q3810" s="11">
        <v>9</v>
      </c>
      <c r="R3810" s="11">
        <f ca="1">IFERROR(__xludf.DUMMYFUNCTION("COUNTA(SPLIT($Q3810,CHAR(10),FALSE))"),1)</f>
        <v>1</v>
      </c>
      <c r="S3810" s="2">
        <v>-8.6350039000000003E-2</v>
      </c>
      <c r="T3810" s="2">
        <v>0.461828022</v>
      </c>
      <c r="U3810" s="2">
        <v>87.78</v>
      </c>
      <c r="V3810" s="2">
        <v>5.49</v>
      </c>
      <c r="W3810" s="2">
        <v>5.25</v>
      </c>
      <c r="X3810" s="2">
        <v>7</v>
      </c>
      <c r="Y3810" s="2">
        <v>6.67</v>
      </c>
      <c r="Z3810" s="2">
        <v>7.2109999999999994E-2</v>
      </c>
      <c r="AA3810" s="2">
        <v>0.10073</v>
      </c>
      <c r="AB3810" s="2">
        <v>17.57178304</v>
      </c>
    </row>
    <row r="3811" spans="1:28" x14ac:dyDescent="0.2">
      <c r="A3811" s="17">
        <v>6338</v>
      </c>
      <c r="B3811" s="5" t="s">
        <v>12809</v>
      </c>
      <c r="C3811" s="5" t="s">
        <v>12810</v>
      </c>
      <c r="D3811" s="5"/>
      <c r="E3811" s="5" t="s">
        <v>12811</v>
      </c>
      <c r="F3811" s="10">
        <v>1898</v>
      </c>
      <c r="G3811" s="10" t="s">
        <v>16</v>
      </c>
      <c r="H3811" s="10"/>
      <c r="I3811" s="10">
        <v>700</v>
      </c>
      <c r="J3811" s="10" t="s">
        <v>51</v>
      </c>
      <c r="K3811" s="10"/>
      <c r="L3811" s="10" t="s">
        <v>18</v>
      </c>
      <c r="M3811" s="11">
        <v>1</v>
      </c>
      <c r="N3811" s="10">
        <v>1</v>
      </c>
      <c r="O3811" s="12" t="s">
        <v>12812</v>
      </c>
      <c r="P3811" s="11">
        <f ca="1">IFERROR(__xludf.DUMMYFUNCTION("COUNTA(SPLIT(Q3811,"" ""))"),192)</f>
        <v>192</v>
      </c>
      <c r="Q3811" s="11">
        <v>15</v>
      </c>
      <c r="R3811" s="11">
        <f ca="1">IFERROR(__xludf.DUMMYFUNCTION("COUNTA(SPLIT($Q3811,CHAR(10),FALSE))"),4)</f>
        <v>4</v>
      </c>
      <c r="S3811" s="2">
        <v>-0.64619548999999998</v>
      </c>
      <c r="T3811" s="2">
        <v>0.47463674099999997</v>
      </c>
      <c r="U3811" s="2">
        <v>85.23</v>
      </c>
      <c r="V3811" s="2">
        <v>4.62</v>
      </c>
      <c r="W3811" s="2">
        <v>5.16</v>
      </c>
      <c r="X3811" s="2">
        <v>7</v>
      </c>
      <c r="Y3811" s="2">
        <v>6.14</v>
      </c>
      <c r="Z3811" s="2">
        <v>0.12862999999999999</v>
      </c>
      <c r="AA3811" s="2">
        <v>0.11083999999999999</v>
      </c>
      <c r="AB3811" s="2">
        <v>19.204398579999999</v>
      </c>
    </row>
    <row r="3812" spans="1:28" x14ac:dyDescent="0.2">
      <c r="A3812" s="17">
        <v>6339</v>
      </c>
      <c r="B3812" s="5" t="s">
        <v>12805</v>
      </c>
      <c r="C3812" s="5" t="s">
        <v>12813</v>
      </c>
      <c r="D3812" s="5"/>
      <c r="E3812" s="5" t="s">
        <v>12814</v>
      </c>
      <c r="F3812" s="10">
        <v>1893</v>
      </c>
      <c r="G3812" s="10" t="s">
        <v>16</v>
      </c>
      <c r="H3812" s="10"/>
      <c r="I3812" s="10">
        <v>1100</v>
      </c>
      <c r="J3812" s="10" t="s">
        <v>51</v>
      </c>
      <c r="K3812" s="10"/>
      <c r="L3812" s="10" t="s">
        <v>18</v>
      </c>
      <c r="M3812" s="11">
        <v>1</v>
      </c>
      <c r="N3812" s="10">
        <v>1</v>
      </c>
      <c r="O3812" s="12" t="s">
        <v>12815</v>
      </c>
      <c r="P3812" s="11">
        <f ca="1">IFERROR(__xludf.DUMMYFUNCTION("COUNTA(SPLIT(Q3812,"" ""))"),181)</f>
        <v>181</v>
      </c>
      <c r="Q3812" s="11">
        <v>7</v>
      </c>
      <c r="R3812" s="11">
        <f ca="1">IFERROR(__xludf.DUMMYFUNCTION("COUNTA(SPLIT($Q3812,CHAR(10),FALSE))"),2)</f>
        <v>2</v>
      </c>
      <c r="S3812" s="2">
        <v>-0.63668749400000002</v>
      </c>
      <c r="T3812" s="2">
        <v>0.47300833399999997</v>
      </c>
      <c r="U3812" s="2">
        <v>72.95</v>
      </c>
      <c r="V3812" s="2">
        <v>9.7200000000000006</v>
      </c>
      <c r="W3812" s="2">
        <v>12.19</v>
      </c>
      <c r="X3812" s="2">
        <v>6</v>
      </c>
      <c r="Y3812" s="2">
        <v>7.49</v>
      </c>
      <c r="Z3812" s="2">
        <v>0.15589</v>
      </c>
      <c r="AA3812" s="2">
        <v>0.16420000000000001</v>
      </c>
      <c r="AB3812" s="2">
        <v>9.8636745900000005</v>
      </c>
    </row>
    <row r="3813" spans="1:28" x14ac:dyDescent="0.2">
      <c r="A3813" s="17">
        <v>6340</v>
      </c>
      <c r="B3813" s="5" t="s">
        <v>12816</v>
      </c>
      <c r="C3813" s="5" t="s">
        <v>12817</v>
      </c>
      <c r="D3813" s="5" t="s">
        <v>12818</v>
      </c>
      <c r="E3813" s="5" t="s">
        <v>12819</v>
      </c>
      <c r="F3813" s="10">
        <v>1865</v>
      </c>
      <c r="G3813" s="10" t="s">
        <v>16</v>
      </c>
      <c r="H3813" s="10"/>
      <c r="I3813" s="10">
        <v>1100</v>
      </c>
      <c r="J3813" s="10" t="s">
        <v>17</v>
      </c>
      <c r="K3813" s="10"/>
      <c r="L3813" s="10" t="s">
        <v>18</v>
      </c>
      <c r="M3813" s="11">
        <v>1</v>
      </c>
      <c r="N3813" s="10">
        <v>1</v>
      </c>
      <c r="O3813" s="12" t="s">
        <v>12820</v>
      </c>
      <c r="P3813" s="11">
        <f ca="1">IFERROR(__xludf.DUMMYFUNCTION("COUNTA(SPLIT(Q3813,"" ""))"),184)</f>
        <v>184</v>
      </c>
      <c r="Q3813" s="11">
        <v>5</v>
      </c>
      <c r="R3813" s="11">
        <f ca="1">IFERROR(__xludf.DUMMYFUNCTION("COUNTA(SPLIT($Q3813,CHAR(10),FALSE))"),2)</f>
        <v>2</v>
      </c>
      <c r="S3813" s="2">
        <v>0.53474046099999994</v>
      </c>
      <c r="T3813" s="2">
        <v>0.48448058900000002</v>
      </c>
      <c r="U3813" s="2">
        <v>60.83</v>
      </c>
      <c r="V3813" s="2">
        <v>14.02</v>
      </c>
      <c r="W3813" s="2">
        <v>17.899999999999999</v>
      </c>
      <c r="X3813" s="2">
        <v>9</v>
      </c>
      <c r="Y3813" s="2">
        <v>7.09</v>
      </c>
      <c r="Z3813" s="2">
        <v>6.5339999999999995E-2</v>
      </c>
      <c r="AA3813" s="2">
        <v>5.2630000000000003E-2</v>
      </c>
      <c r="AB3813" s="2">
        <v>22.88176928</v>
      </c>
    </row>
    <row r="3814" spans="1:28" x14ac:dyDescent="0.2">
      <c r="A3814" s="17">
        <v>6341</v>
      </c>
      <c r="B3814" s="5" t="s">
        <v>12816</v>
      </c>
      <c r="C3814" s="5" t="s">
        <v>12821</v>
      </c>
      <c r="D3814" s="5" t="s">
        <v>12818</v>
      </c>
      <c r="E3814" s="5" t="s">
        <v>12822</v>
      </c>
      <c r="F3814" s="10">
        <v>1865</v>
      </c>
      <c r="G3814" s="10" t="s">
        <v>16</v>
      </c>
      <c r="H3814" s="10"/>
      <c r="I3814" s="10">
        <v>900</v>
      </c>
      <c r="J3814" s="10" t="s">
        <v>17</v>
      </c>
      <c r="K3814" s="10"/>
      <c r="L3814" s="10" t="s">
        <v>18</v>
      </c>
      <c r="M3814" s="11">
        <v>1</v>
      </c>
      <c r="N3814" s="10">
        <v>1</v>
      </c>
      <c r="O3814" s="12" t="s">
        <v>12823</v>
      </c>
      <c r="P3814" s="11">
        <f ca="1">IFERROR(__xludf.DUMMYFUNCTION("COUNTA(SPLIT(Q3814,"" ""))"),143)</f>
        <v>143</v>
      </c>
      <c r="Q3814" s="11">
        <v>5</v>
      </c>
      <c r="R3814" s="11">
        <f ca="1">IFERROR(__xludf.DUMMYFUNCTION("COUNTA(SPLIT($Q3814,CHAR(10),FALSE))"),1)</f>
        <v>1</v>
      </c>
      <c r="S3814" s="2">
        <v>-0.66372197099999997</v>
      </c>
      <c r="T3814" s="2">
        <v>0.46764029099999999</v>
      </c>
      <c r="U3814" s="2">
        <v>59.54</v>
      </c>
      <c r="V3814" s="2">
        <v>12.16</v>
      </c>
      <c r="W3814" s="2">
        <v>14.89</v>
      </c>
      <c r="X3814" s="2">
        <v>11</v>
      </c>
      <c r="Y3814" s="2">
        <v>7.47</v>
      </c>
      <c r="Z3814" s="2">
        <v>0.10378</v>
      </c>
      <c r="AA3814" s="2">
        <v>0.11717</v>
      </c>
      <c r="AB3814" s="2">
        <v>12.14207835</v>
      </c>
    </row>
    <row r="3815" spans="1:28" x14ac:dyDescent="0.2">
      <c r="A3815" s="17">
        <v>6342</v>
      </c>
      <c r="B3815" s="5" t="s">
        <v>12816</v>
      </c>
      <c r="C3815" s="5" t="s">
        <v>12824</v>
      </c>
      <c r="D3815" s="5" t="s">
        <v>12818</v>
      </c>
      <c r="E3815" s="5" t="s">
        <v>12825</v>
      </c>
      <c r="F3815" s="10">
        <v>1865</v>
      </c>
      <c r="G3815" s="10" t="s">
        <v>16</v>
      </c>
      <c r="H3815" s="10"/>
      <c r="I3815" s="10">
        <v>1100</v>
      </c>
      <c r="J3815" s="10" t="s">
        <v>178</v>
      </c>
      <c r="K3815" s="10"/>
      <c r="L3815" s="10" t="s">
        <v>18</v>
      </c>
      <c r="M3815" s="11">
        <v>1</v>
      </c>
      <c r="N3815" s="10">
        <v>1</v>
      </c>
      <c r="O3815" s="12" t="s">
        <v>12826</v>
      </c>
      <c r="P3815" s="11">
        <f ca="1">IFERROR(__xludf.DUMMYFUNCTION("COUNTA(SPLIT(Q3815,"" ""))"),161)</f>
        <v>161</v>
      </c>
      <c r="Q3815" s="11">
        <v>8</v>
      </c>
      <c r="R3815" s="11">
        <f ca="1">IFERROR(__xludf.DUMMYFUNCTION("COUNTA(SPLIT($Q3815,CHAR(10),FALSE))"),2)</f>
        <v>2</v>
      </c>
      <c r="S3815" s="2">
        <v>-0.223570721</v>
      </c>
      <c r="T3815" s="2">
        <v>0.49680932700000002</v>
      </c>
      <c r="U3815" s="2">
        <v>61.99</v>
      </c>
      <c r="V3815" s="2">
        <v>9.64</v>
      </c>
      <c r="W3815" s="2">
        <v>10.039999999999999</v>
      </c>
      <c r="X3815" s="2">
        <v>12</v>
      </c>
      <c r="Y3815" s="2">
        <v>6.69</v>
      </c>
      <c r="Z3815" s="2">
        <v>0.12526999999999999</v>
      </c>
      <c r="AA3815" s="2">
        <v>0.13991000000000001</v>
      </c>
      <c r="AB3815" s="2">
        <v>18.755534990000001</v>
      </c>
    </row>
    <row r="3816" spans="1:28" x14ac:dyDescent="0.2">
      <c r="A3816" s="17">
        <v>6343</v>
      </c>
      <c r="B3816" s="5" t="s">
        <v>12816</v>
      </c>
      <c r="C3816" s="5" t="s">
        <v>12827</v>
      </c>
      <c r="D3816" s="5" t="s">
        <v>12818</v>
      </c>
      <c r="E3816" s="5" t="s">
        <v>12828</v>
      </c>
      <c r="F3816" s="10">
        <v>1865</v>
      </c>
      <c r="G3816" s="10" t="s">
        <v>16</v>
      </c>
      <c r="H3816" s="10"/>
      <c r="I3816" s="10">
        <v>900</v>
      </c>
      <c r="J3816" s="10" t="s">
        <v>17</v>
      </c>
      <c r="K3816" s="10"/>
      <c r="L3816" s="10" t="s">
        <v>18</v>
      </c>
      <c r="M3816" s="11">
        <v>1</v>
      </c>
      <c r="N3816" s="10">
        <v>1</v>
      </c>
      <c r="O3816" s="12" t="s">
        <v>12829</v>
      </c>
      <c r="P3816" s="11">
        <f ca="1">IFERROR(__xludf.DUMMYFUNCTION("COUNTA(SPLIT(Q3816,"" ""))"),157)</f>
        <v>157</v>
      </c>
      <c r="Q3816" s="11">
        <v>7</v>
      </c>
      <c r="R3816" s="11">
        <f ca="1">IFERROR(__xludf.DUMMYFUNCTION("COUNTA(SPLIT($Q3816,CHAR(10),FALSE))"),4)</f>
        <v>4</v>
      </c>
      <c r="S3816" s="2">
        <v>0.57622420100000005</v>
      </c>
      <c r="T3816" s="2">
        <v>0.50675232599999998</v>
      </c>
      <c r="U3816" s="2">
        <v>62.19</v>
      </c>
      <c r="V3816" s="2">
        <v>10.33</v>
      </c>
      <c r="W3816" s="2">
        <v>12.59</v>
      </c>
      <c r="X3816" s="2">
        <v>10</v>
      </c>
      <c r="Y3816" s="2">
        <v>7.51</v>
      </c>
      <c r="Z3816" s="2">
        <v>3.9910000000000001E-2</v>
      </c>
      <c r="AA3816" s="2">
        <v>6.0089999999999998E-2</v>
      </c>
      <c r="AB3816" s="2">
        <v>9.6545570230000006</v>
      </c>
    </row>
    <row r="3817" spans="1:28" x14ac:dyDescent="0.2">
      <c r="A3817" s="17">
        <v>6344</v>
      </c>
      <c r="B3817" s="5" t="s">
        <v>12816</v>
      </c>
      <c r="C3817" s="5" t="s">
        <v>12830</v>
      </c>
      <c r="D3817" s="5" t="s">
        <v>12818</v>
      </c>
      <c r="E3817" s="5" t="s">
        <v>12831</v>
      </c>
      <c r="F3817" s="10">
        <v>1865</v>
      </c>
      <c r="G3817" s="10" t="s">
        <v>16</v>
      </c>
      <c r="H3817" s="10"/>
      <c r="I3817" s="10">
        <v>1100</v>
      </c>
      <c r="J3817" s="10" t="s">
        <v>178</v>
      </c>
      <c r="K3817" s="10"/>
      <c r="L3817" s="10" t="s">
        <v>18</v>
      </c>
      <c r="M3817" s="11">
        <v>1</v>
      </c>
      <c r="N3817" s="10">
        <v>1</v>
      </c>
      <c r="O3817" s="12" t="s">
        <v>12832</v>
      </c>
      <c r="P3817" s="11">
        <f ca="1">IFERROR(__xludf.DUMMYFUNCTION("COUNTA(SPLIT(Q3817,"" ""))"),185)</f>
        <v>185</v>
      </c>
      <c r="Q3817" s="11">
        <v>6</v>
      </c>
      <c r="R3817" s="11">
        <f ca="1">IFERROR(__xludf.DUMMYFUNCTION("COUNTA(SPLIT($Q3817,CHAR(10),FALSE))"),3)</f>
        <v>3</v>
      </c>
      <c r="S3817" s="2">
        <v>-0.79141793199999999</v>
      </c>
      <c r="T3817" s="2">
        <v>0.466510749</v>
      </c>
      <c r="U3817" s="2">
        <v>56.22</v>
      </c>
      <c r="V3817" s="2">
        <v>14.71</v>
      </c>
      <c r="W3817" s="2">
        <v>17.38</v>
      </c>
      <c r="X3817" s="2">
        <v>11</v>
      </c>
      <c r="Y3817" s="2">
        <v>7.52</v>
      </c>
      <c r="Z3817" s="2">
        <v>8.0310000000000006E-2</v>
      </c>
      <c r="AA3817" s="2">
        <v>8.0310000000000006E-2</v>
      </c>
      <c r="AB3817" s="2">
        <v>12.96030238</v>
      </c>
    </row>
    <row r="3818" spans="1:28" x14ac:dyDescent="0.2">
      <c r="A3818" s="17">
        <v>6345</v>
      </c>
      <c r="B3818" s="5" t="s">
        <v>12816</v>
      </c>
      <c r="C3818" s="5" t="s">
        <v>12833</v>
      </c>
      <c r="D3818" s="5" t="s">
        <v>12818</v>
      </c>
      <c r="E3818" s="5" t="s">
        <v>12834</v>
      </c>
      <c r="F3818" s="10">
        <v>1865</v>
      </c>
      <c r="G3818" s="10" t="s">
        <v>16</v>
      </c>
      <c r="H3818" s="10"/>
      <c r="I3818" s="10">
        <v>900</v>
      </c>
      <c r="J3818" s="10" t="s">
        <v>17</v>
      </c>
      <c r="K3818" s="10"/>
      <c r="L3818" s="10" t="s">
        <v>18</v>
      </c>
      <c r="M3818" s="11">
        <v>1</v>
      </c>
      <c r="N3818" s="10">
        <v>1</v>
      </c>
      <c r="O3818" s="12" t="s">
        <v>12835</v>
      </c>
      <c r="P3818" s="11">
        <f ca="1">IFERROR(__xludf.DUMMYFUNCTION("COUNTA(SPLIT(Q3818,"" ""))"),189)</f>
        <v>189</v>
      </c>
      <c r="Q3818" s="11">
        <v>10</v>
      </c>
      <c r="R3818" s="11">
        <f ca="1">IFERROR(__xludf.DUMMYFUNCTION("COUNTA(SPLIT($Q3818,CHAR(10),FALSE))"),6)</f>
        <v>6</v>
      </c>
      <c r="S3818" s="2">
        <v>-1.31334124</v>
      </c>
      <c r="T3818" s="2">
        <v>0.52169933700000004</v>
      </c>
      <c r="U3818" s="2">
        <v>65.040000000000006</v>
      </c>
      <c r="V3818" s="2">
        <v>9.01</v>
      </c>
      <c r="W3818" s="2">
        <v>9.48</v>
      </c>
      <c r="X3818" s="2">
        <v>10</v>
      </c>
      <c r="Y3818" s="2">
        <v>7.12</v>
      </c>
      <c r="Z3818" s="2">
        <v>0.14568</v>
      </c>
      <c r="AA3818" s="2">
        <v>0.13213</v>
      </c>
      <c r="AB3818" s="2">
        <v>12.53898141</v>
      </c>
    </row>
    <row r="3819" spans="1:28" x14ac:dyDescent="0.2">
      <c r="A3819" s="17">
        <v>6346</v>
      </c>
      <c r="B3819" s="5" t="s">
        <v>12816</v>
      </c>
      <c r="C3819" s="5" t="s">
        <v>12836</v>
      </c>
      <c r="D3819" s="5" t="s">
        <v>12818</v>
      </c>
      <c r="E3819" s="5" t="s">
        <v>12837</v>
      </c>
      <c r="F3819" s="10">
        <v>1865</v>
      </c>
      <c r="G3819" s="10" t="s">
        <v>16</v>
      </c>
      <c r="H3819" s="10"/>
      <c r="I3819" s="10">
        <v>1300</v>
      </c>
      <c r="J3819" s="10" t="s">
        <v>17</v>
      </c>
      <c r="K3819" s="10"/>
      <c r="L3819" s="10" t="s">
        <v>18</v>
      </c>
      <c r="M3819" s="11">
        <v>1</v>
      </c>
      <c r="N3819" s="10">
        <v>1</v>
      </c>
      <c r="O3819" s="12" t="s">
        <v>12838</v>
      </c>
      <c r="P3819" s="11">
        <f ca="1">IFERROR(__xludf.DUMMYFUNCTION("COUNTA(SPLIT(Q3819,"" ""))"),168)</f>
        <v>168</v>
      </c>
      <c r="Q3819" s="11">
        <v>6</v>
      </c>
      <c r="R3819" s="11">
        <f ca="1">IFERROR(__xludf.DUMMYFUNCTION("COUNTA(SPLIT($Q3819,CHAR(10),FALSE))"),2)</f>
        <v>2</v>
      </c>
      <c r="S3819" s="2">
        <v>-0.87182648799999996</v>
      </c>
      <c r="T3819" s="2">
        <v>0.46628634600000002</v>
      </c>
      <c r="U3819" s="2">
        <v>46.09</v>
      </c>
      <c r="V3819" s="2">
        <v>13.83</v>
      </c>
      <c r="W3819" s="2">
        <v>15.62</v>
      </c>
      <c r="X3819" s="2">
        <v>15</v>
      </c>
      <c r="Y3819" s="2">
        <v>8.02</v>
      </c>
      <c r="Z3819" s="2">
        <v>0.17638000000000001</v>
      </c>
      <c r="AA3819" s="2">
        <v>0.18479999999999999</v>
      </c>
      <c r="AB3819" s="2">
        <v>9.4960077930000004</v>
      </c>
    </row>
    <row r="3820" spans="1:28" x14ac:dyDescent="0.2">
      <c r="A3820" s="17">
        <v>6347</v>
      </c>
      <c r="B3820" s="5" t="s">
        <v>12816</v>
      </c>
      <c r="C3820" s="5" t="s">
        <v>12839</v>
      </c>
      <c r="D3820" s="5" t="s">
        <v>12818</v>
      </c>
      <c r="E3820" s="5" t="s">
        <v>12840</v>
      </c>
      <c r="F3820" s="10">
        <v>1865</v>
      </c>
      <c r="G3820" s="10" t="s">
        <v>16</v>
      </c>
      <c r="H3820" s="10"/>
      <c r="I3820" s="10">
        <v>900</v>
      </c>
      <c r="J3820" s="10" t="s">
        <v>51</v>
      </c>
      <c r="K3820" s="10"/>
      <c r="L3820" s="10" t="s">
        <v>18</v>
      </c>
      <c r="M3820" s="11">
        <v>1</v>
      </c>
      <c r="N3820" s="10">
        <v>1</v>
      </c>
      <c r="O3820" s="12" t="s">
        <v>12841</v>
      </c>
      <c r="P3820" s="11">
        <f ca="1">IFERROR(__xludf.DUMMYFUNCTION("COUNTA(SPLIT(Q3820,"" ""))"),137)</f>
        <v>137</v>
      </c>
      <c r="Q3820" s="11">
        <v>10</v>
      </c>
      <c r="R3820" s="11">
        <f ca="1">IFERROR(__xludf.DUMMYFUNCTION("COUNTA(SPLIT($Q3820,CHAR(10),FALSE))"),5)</f>
        <v>5</v>
      </c>
      <c r="S3820" s="2">
        <v>0.38760704800000001</v>
      </c>
      <c r="T3820" s="2">
        <v>0.518387445</v>
      </c>
      <c r="U3820" s="2">
        <v>75.84</v>
      </c>
      <c r="V3820" s="2">
        <v>6.6</v>
      </c>
      <c r="W3820" s="2">
        <v>6.32</v>
      </c>
      <c r="X3820" s="2">
        <v>8</v>
      </c>
      <c r="Y3820" s="2">
        <v>5.98</v>
      </c>
      <c r="Z3820" s="2">
        <v>-2.5989999999999999E-2</v>
      </c>
      <c r="AA3820" s="2">
        <v>-9.92E-3</v>
      </c>
      <c r="AB3820" s="2">
        <v>18.521483</v>
      </c>
    </row>
    <row r="3821" spans="1:28" x14ac:dyDescent="0.2">
      <c r="A3821" s="17">
        <v>6348</v>
      </c>
      <c r="B3821" s="5" t="s">
        <v>12842</v>
      </c>
      <c r="C3821" s="5" t="s">
        <v>12843</v>
      </c>
      <c r="D3821" s="5" t="s">
        <v>12844</v>
      </c>
      <c r="E3821" s="5" t="s">
        <v>12845</v>
      </c>
      <c r="F3821" s="10">
        <v>1910</v>
      </c>
      <c r="G3821" s="10" t="s">
        <v>16</v>
      </c>
      <c r="H3821" s="10"/>
      <c r="I3821" s="10">
        <v>700</v>
      </c>
      <c r="J3821" s="10" t="s">
        <v>17</v>
      </c>
      <c r="K3821" s="10"/>
      <c r="L3821" s="10" t="s">
        <v>18</v>
      </c>
      <c r="M3821" s="11">
        <v>1</v>
      </c>
      <c r="N3821" s="10">
        <v>1</v>
      </c>
      <c r="O3821" s="12" t="s">
        <v>12846</v>
      </c>
      <c r="P3821" s="11">
        <f ca="1">IFERROR(__xludf.DUMMYFUNCTION("COUNTA(SPLIT(Q3821,"" ""))"),184)</f>
        <v>184</v>
      </c>
      <c r="Q3821" s="11">
        <v>12</v>
      </c>
      <c r="R3821" s="11">
        <f ca="1">IFERROR(__xludf.DUMMYFUNCTION("COUNTA(SPLIT($Q3821,CHAR(10),FALSE))"),4)</f>
        <v>4</v>
      </c>
      <c r="S3821" s="2">
        <v>-0.906102517</v>
      </c>
      <c r="T3821" s="2">
        <v>0.45019102</v>
      </c>
      <c r="U3821" s="2">
        <v>88.78</v>
      </c>
      <c r="V3821" s="2">
        <v>4.7699999999999996</v>
      </c>
      <c r="W3821" s="2">
        <v>4.7300000000000004</v>
      </c>
      <c r="X3821" s="2">
        <v>6</v>
      </c>
      <c r="Y3821" s="2">
        <v>5.76</v>
      </c>
      <c r="Z3821" s="2">
        <v>-6.232E-2</v>
      </c>
      <c r="AA3821" s="2">
        <v>-6.4899999999999999E-2</v>
      </c>
      <c r="AB3821" s="2">
        <v>27.62357072</v>
      </c>
    </row>
    <row r="3822" spans="1:28" x14ac:dyDescent="0.2">
      <c r="A3822" s="17">
        <v>6349</v>
      </c>
      <c r="B3822" s="5" t="s">
        <v>12842</v>
      </c>
      <c r="C3822" s="5" t="s">
        <v>12847</v>
      </c>
      <c r="D3822" s="5" t="s">
        <v>12844</v>
      </c>
      <c r="E3822" s="5" t="s">
        <v>12848</v>
      </c>
      <c r="F3822" s="10">
        <v>1910</v>
      </c>
      <c r="G3822" s="10" t="s">
        <v>16</v>
      </c>
      <c r="H3822" s="10"/>
      <c r="I3822" s="10">
        <v>700</v>
      </c>
      <c r="J3822" s="10" t="s">
        <v>17</v>
      </c>
      <c r="K3822" s="10"/>
      <c r="L3822" s="10" t="s">
        <v>18</v>
      </c>
      <c r="M3822" s="11">
        <v>1</v>
      </c>
      <c r="N3822" s="10">
        <v>1</v>
      </c>
      <c r="O3822" s="12" t="s">
        <v>12849</v>
      </c>
      <c r="P3822" s="11">
        <f ca="1">IFERROR(__xludf.DUMMYFUNCTION("COUNTA(SPLIT(Q3822,"" ""))"),198)</f>
        <v>198</v>
      </c>
      <c r="Q3822" s="11">
        <v>14</v>
      </c>
      <c r="R3822" s="11">
        <f ca="1">IFERROR(__xludf.DUMMYFUNCTION("COUNTA(SPLIT($Q3822,CHAR(10),FALSE))"),2)</f>
        <v>2</v>
      </c>
      <c r="S3822" s="2">
        <v>-0.41969098199999999</v>
      </c>
      <c r="T3822" s="2">
        <v>0.50884228099999995</v>
      </c>
      <c r="U3822" s="2">
        <v>88.68</v>
      </c>
      <c r="V3822" s="2">
        <v>4.42</v>
      </c>
      <c r="W3822" s="2">
        <v>5.39</v>
      </c>
      <c r="X3822" s="2">
        <v>6</v>
      </c>
      <c r="Y3822" s="2">
        <v>5.13</v>
      </c>
      <c r="Z3822" s="2">
        <v>8.1009999999999999E-2</v>
      </c>
      <c r="AA3822" s="2">
        <v>6.6460000000000005E-2</v>
      </c>
      <c r="AB3822" s="2">
        <v>21.921032830000001</v>
      </c>
    </row>
    <row r="3823" spans="1:28" x14ac:dyDescent="0.2">
      <c r="A3823" s="17">
        <v>6350</v>
      </c>
      <c r="B3823" s="5" t="s">
        <v>12850</v>
      </c>
      <c r="C3823" s="5" t="s">
        <v>12851</v>
      </c>
      <c r="D3823" s="5"/>
      <c r="E3823" s="5" t="s">
        <v>12852</v>
      </c>
      <c r="F3823" s="10">
        <v>1895</v>
      </c>
      <c r="G3823" s="10" t="s">
        <v>16</v>
      </c>
      <c r="H3823" s="10"/>
      <c r="I3823" s="10">
        <v>1300</v>
      </c>
      <c r="J3823" s="10" t="s">
        <v>51</v>
      </c>
      <c r="K3823" s="10"/>
      <c r="L3823" s="10" t="s">
        <v>18</v>
      </c>
      <c r="M3823" s="11">
        <v>1</v>
      </c>
      <c r="N3823" s="10">
        <v>1</v>
      </c>
      <c r="O3823" s="12" t="s">
        <v>12853</v>
      </c>
      <c r="P3823" s="11">
        <f ca="1">IFERROR(__xludf.DUMMYFUNCTION("COUNTA(SPLIT(Q3823,"" ""))"),176)</f>
        <v>176</v>
      </c>
      <c r="Q3823" s="11">
        <v>6</v>
      </c>
      <c r="R3823" s="11">
        <f ca="1">IFERROR(__xludf.DUMMYFUNCTION("COUNTA(SPLIT($Q3823,CHAR(10),FALSE))"),1)</f>
        <v>1</v>
      </c>
      <c r="S3823" s="2">
        <v>-0.28903162999999998</v>
      </c>
      <c r="T3823" s="2">
        <v>0.45711369899999998</v>
      </c>
      <c r="U3823" s="2">
        <v>64.569999999999993</v>
      </c>
      <c r="V3823" s="2">
        <v>11.58</v>
      </c>
      <c r="W3823" s="2">
        <v>12.89</v>
      </c>
      <c r="X3823" s="2">
        <v>11</v>
      </c>
      <c r="Y3823" s="2">
        <v>6.97</v>
      </c>
      <c r="Z3823" s="2">
        <v>0.1555</v>
      </c>
      <c r="AA3823" s="2">
        <v>0.15703</v>
      </c>
      <c r="AB3823" s="2">
        <v>17.023388789999998</v>
      </c>
    </row>
    <row r="3824" spans="1:28" x14ac:dyDescent="0.2">
      <c r="A3824" s="17">
        <v>6351</v>
      </c>
      <c r="B3824" s="5" t="s">
        <v>12854</v>
      </c>
      <c r="C3824" s="5" t="s">
        <v>12855</v>
      </c>
      <c r="D3824" s="5" t="s">
        <v>12856</v>
      </c>
      <c r="E3824" s="5" t="s">
        <v>12857</v>
      </c>
      <c r="F3824" s="10">
        <v>1904</v>
      </c>
      <c r="G3824" s="10" t="s">
        <v>16</v>
      </c>
      <c r="H3824" s="10"/>
      <c r="I3824" s="10">
        <v>900</v>
      </c>
      <c r="J3824" s="10" t="s">
        <v>51</v>
      </c>
      <c r="K3824" s="10"/>
      <c r="L3824" s="10" t="s">
        <v>18</v>
      </c>
      <c r="M3824" s="11">
        <v>1</v>
      </c>
      <c r="N3824" s="10">
        <v>1</v>
      </c>
      <c r="O3824" s="12" t="s">
        <v>12858</v>
      </c>
      <c r="P3824" s="11">
        <f ca="1">IFERROR(__xludf.DUMMYFUNCTION("COUNTA(SPLIT(Q3824,"" ""))"),180)</f>
        <v>180</v>
      </c>
      <c r="Q3824" s="11">
        <v>15</v>
      </c>
      <c r="R3824" s="11">
        <f ca="1">IFERROR(__xludf.DUMMYFUNCTION("COUNTA(SPLIT($Q3824,CHAR(10),FALSE))"),3)</f>
        <v>3</v>
      </c>
      <c r="S3824" s="2">
        <v>-1.837165157</v>
      </c>
      <c r="T3824" s="2">
        <v>0.47655044200000002</v>
      </c>
      <c r="U3824" s="2">
        <v>80.47</v>
      </c>
      <c r="V3824" s="2">
        <v>5.32</v>
      </c>
      <c r="W3824" s="2">
        <v>6.04</v>
      </c>
      <c r="X3824" s="2">
        <v>9</v>
      </c>
      <c r="Y3824" s="2">
        <v>7.19</v>
      </c>
      <c r="Z3824" s="2">
        <v>0.14802999999999999</v>
      </c>
      <c r="AA3824" s="2">
        <v>0.14273</v>
      </c>
      <c r="AB3824" s="2">
        <v>10.86726634</v>
      </c>
    </row>
    <row r="3825" spans="1:28" x14ac:dyDescent="0.2">
      <c r="A3825" s="17">
        <v>6352</v>
      </c>
      <c r="B3825" s="5" t="s">
        <v>12854</v>
      </c>
      <c r="C3825" s="5" t="s">
        <v>12859</v>
      </c>
      <c r="D3825" s="5" t="s">
        <v>12856</v>
      </c>
      <c r="E3825" s="5" t="s">
        <v>12860</v>
      </c>
      <c r="F3825" s="10">
        <v>1904</v>
      </c>
      <c r="G3825" s="10" t="s">
        <v>16</v>
      </c>
      <c r="H3825" s="10"/>
      <c r="I3825" s="10">
        <v>1300</v>
      </c>
      <c r="J3825" s="10" t="s">
        <v>17</v>
      </c>
      <c r="K3825" s="10"/>
      <c r="L3825" s="10" t="s">
        <v>18</v>
      </c>
      <c r="M3825" s="11">
        <v>1</v>
      </c>
      <c r="N3825" s="10">
        <v>1</v>
      </c>
      <c r="O3825" s="12" t="s">
        <v>12861</v>
      </c>
      <c r="P3825" s="11">
        <f ca="1">IFERROR(__xludf.DUMMYFUNCTION("COUNTA(SPLIT(Q3825,"" ""))"),162)</f>
        <v>162</v>
      </c>
      <c r="Q3825" s="11">
        <v>6</v>
      </c>
      <c r="R3825" s="11">
        <f ca="1">IFERROR(__xludf.DUMMYFUNCTION("COUNTA(SPLIT($Q3825,CHAR(10),FALSE))"),1)</f>
        <v>1</v>
      </c>
      <c r="S3825" s="2">
        <v>-1.523608971</v>
      </c>
      <c r="T3825" s="2">
        <v>0.49388803599999997</v>
      </c>
      <c r="U3825" s="2">
        <v>74.599999999999994</v>
      </c>
      <c r="V3825" s="2">
        <v>7.95</v>
      </c>
      <c r="W3825" s="2">
        <v>9.2100000000000009</v>
      </c>
      <c r="X3825" s="2">
        <v>9</v>
      </c>
      <c r="Y3825" s="2">
        <v>7.73</v>
      </c>
      <c r="Z3825" s="2">
        <v>0.13908999999999999</v>
      </c>
      <c r="AA3825" s="2">
        <v>0.14981</v>
      </c>
      <c r="AB3825" s="2">
        <v>11.54072472</v>
      </c>
    </row>
    <row r="3826" spans="1:28" x14ac:dyDescent="0.2">
      <c r="A3826" s="17">
        <v>6353</v>
      </c>
      <c r="B3826" s="5" t="s">
        <v>12854</v>
      </c>
      <c r="C3826" s="5" t="s">
        <v>12862</v>
      </c>
      <c r="D3826" s="5" t="s">
        <v>12856</v>
      </c>
      <c r="E3826" s="5" t="s">
        <v>12863</v>
      </c>
      <c r="F3826" s="10">
        <v>1904</v>
      </c>
      <c r="G3826" s="10" t="s">
        <v>16</v>
      </c>
      <c r="H3826" s="10"/>
      <c r="I3826" s="10">
        <v>900</v>
      </c>
      <c r="J3826" s="10" t="s">
        <v>17</v>
      </c>
      <c r="K3826" s="10"/>
      <c r="L3826" s="10" t="s">
        <v>18</v>
      </c>
      <c r="M3826" s="11">
        <v>1</v>
      </c>
      <c r="N3826" s="10">
        <v>1</v>
      </c>
      <c r="O3826" s="12" t="s">
        <v>12864</v>
      </c>
      <c r="P3826" s="11">
        <f ca="1">IFERROR(__xludf.DUMMYFUNCTION("COUNTA(SPLIT(Q3826,"" ""))"),193)</f>
        <v>193</v>
      </c>
      <c r="Q3826" s="11">
        <v>9</v>
      </c>
      <c r="R3826" s="11">
        <f ca="1">IFERROR(__xludf.DUMMYFUNCTION("COUNTA(SPLIT($Q3826,CHAR(10),FALSE))"),2)</f>
        <v>2</v>
      </c>
      <c r="S3826" s="2">
        <v>-1.7677301540000001</v>
      </c>
      <c r="T3826" s="2">
        <v>0.47764384199999999</v>
      </c>
      <c r="U3826" s="2">
        <v>77.28</v>
      </c>
      <c r="V3826" s="2">
        <v>7.32</v>
      </c>
      <c r="W3826" s="2">
        <v>7.42</v>
      </c>
      <c r="X3826" s="2">
        <v>9</v>
      </c>
      <c r="Y3826" s="2">
        <v>7.36</v>
      </c>
      <c r="Z3826" s="2">
        <v>9.7890000000000005E-2</v>
      </c>
      <c r="AA3826" s="2">
        <v>8.6900000000000005E-2</v>
      </c>
      <c r="AB3826" s="2">
        <v>17.190875009999999</v>
      </c>
    </row>
    <row r="3827" spans="1:28" x14ac:dyDescent="0.2">
      <c r="A3827" s="17">
        <v>6354</v>
      </c>
      <c r="B3827" s="5" t="s">
        <v>12854</v>
      </c>
      <c r="C3827" s="5" t="s">
        <v>12865</v>
      </c>
      <c r="D3827" s="5" t="s">
        <v>12856</v>
      </c>
      <c r="E3827" s="5" t="s">
        <v>12866</v>
      </c>
      <c r="F3827" s="10">
        <v>1904</v>
      </c>
      <c r="G3827" s="10" t="s">
        <v>16</v>
      </c>
      <c r="H3827" s="10"/>
      <c r="I3827" s="10">
        <v>1100</v>
      </c>
      <c r="J3827" s="10" t="s">
        <v>17</v>
      </c>
      <c r="K3827" s="10"/>
      <c r="L3827" s="10" t="s">
        <v>18</v>
      </c>
      <c r="M3827" s="11">
        <v>1</v>
      </c>
      <c r="N3827" s="10">
        <v>1</v>
      </c>
      <c r="O3827" s="12" t="s">
        <v>12867</v>
      </c>
      <c r="P3827" s="11">
        <f ca="1">IFERROR(__xludf.DUMMYFUNCTION("COUNTA(SPLIT(Q3827,"" ""))"),184)</f>
        <v>184</v>
      </c>
      <c r="Q3827" s="11">
        <v>5</v>
      </c>
      <c r="R3827" s="11">
        <f ca="1">IFERROR(__xludf.DUMMYFUNCTION("COUNTA(SPLIT($Q3827,CHAR(10),FALSE))"),1)</f>
        <v>1</v>
      </c>
      <c r="S3827" s="2">
        <v>-1.9394720560000001</v>
      </c>
      <c r="T3827" s="2">
        <v>0.48006437499999999</v>
      </c>
      <c r="U3827" s="2">
        <v>52.61</v>
      </c>
      <c r="V3827" s="2">
        <v>15.21</v>
      </c>
      <c r="W3827" s="2">
        <v>17.41</v>
      </c>
      <c r="X3827" s="2">
        <v>12</v>
      </c>
      <c r="Y3827" s="2">
        <v>8.2799999999999994</v>
      </c>
      <c r="Z3827" s="2">
        <v>0.20233000000000001</v>
      </c>
      <c r="AA3827" s="2">
        <v>0.21128</v>
      </c>
      <c r="AB3827" s="2">
        <v>7.7696155349999998</v>
      </c>
    </row>
    <row r="3828" spans="1:28" x14ac:dyDescent="0.2">
      <c r="A3828" s="17">
        <v>6355</v>
      </c>
      <c r="B3828" s="5" t="s">
        <v>12854</v>
      </c>
      <c r="C3828" s="5" t="s">
        <v>12868</v>
      </c>
      <c r="D3828" s="5" t="s">
        <v>12856</v>
      </c>
      <c r="E3828" s="5" t="s">
        <v>12869</v>
      </c>
      <c r="F3828" s="10">
        <v>1904</v>
      </c>
      <c r="G3828" s="10" t="s">
        <v>16</v>
      </c>
      <c r="H3828" s="10"/>
      <c r="I3828" s="10">
        <v>1300</v>
      </c>
      <c r="J3828" s="10" t="s">
        <v>17</v>
      </c>
      <c r="K3828" s="10"/>
      <c r="L3828" s="10" t="s">
        <v>22</v>
      </c>
      <c r="M3828" s="11">
        <v>2</v>
      </c>
      <c r="N3828" s="10">
        <v>1.5</v>
      </c>
      <c r="O3828" s="12" t="s">
        <v>12870</v>
      </c>
      <c r="P3828" s="11">
        <f ca="1">IFERROR(__xludf.DUMMYFUNCTION("COUNTA(SPLIT(Q3828,"" ""))"),170)</f>
        <v>170</v>
      </c>
      <c r="Q3828" s="11">
        <v>5</v>
      </c>
      <c r="R3828" s="11">
        <f ca="1">IFERROR(__xludf.DUMMYFUNCTION("COUNTA(SPLIT($Q3828,CHAR(10),FALSE))"),1)</f>
        <v>1</v>
      </c>
      <c r="S3828" s="2">
        <v>-2.2686935780000002</v>
      </c>
      <c r="T3828" s="2">
        <v>0.49895080000000003</v>
      </c>
      <c r="U3828" s="2">
        <v>54.88</v>
      </c>
      <c r="V3828" s="2">
        <v>14.05</v>
      </c>
      <c r="W3828" s="2">
        <v>17.100000000000001</v>
      </c>
      <c r="X3828" s="2">
        <v>11</v>
      </c>
      <c r="Y3828" s="2">
        <v>9.1300000000000008</v>
      </c>
      <c r="Z3828" s="2">
        <v>0.15459999999999999</v>
      </c>
      <c r="AA3828" s="2">
        <v>0.17141000000000001</v>
      </c>
      <c r="AB3828" s="2">
        <v>16.89093476</v>
      </c>
    </row>
    <row r="3829" spans="1:28" x14ac:dyDescent="0.2">
      <c r="A3829" s="17">
        <v>6357</v>
      </c>
      <c r="B3829" s="5" t="s">
        <v>8546</v>
      </c>
      <c r="C3829" s="5" t="s">
        <v>12871</v>
      </c>
      <c r="D3829" s="5" t="s">
        <v>12872</v>
      </c>
      <c r="E3829" s="5" t="s">
        <v>12873</v>
      </c>
      <c r="F3829" s="10">
        <v>1851</v>
      </c>
      <c r="G3829" s="10" t="s">
        <v>16</v>
      </c>
      <c r="H3829" s="10"/>
      <c r="I3829" s="10">
        <v>1100</v>
      </c>
      <c r="J3829" s="10" t="s">
        <v>178</v>
      </c>
      <c r="K3829" s="10"/>
      <c r="L3829" s="10" t="s">
        <v>18</v>
      </c>
      <c r="M3829" s="11">
        <v>1</v>
      </c>
      <c r="N3829" s="10">
        <v>1</v>
      </c>
      <c r="O3829" s="12" t="s">
        <v>12874</v>
      </c>
      <c r="P3829" s="11">
        <f ca="1">IFERROR(__xludf.DUMMYFUNCTION("COUNTA(SPLIT(Q3829,"" ""))"),181)</f>
        <v>181</v>
      </c>
      <c r="Q3829" s="11">
        <v>6</v>
      </c>
      <c r="R3829" s="11">
        <f ca="1">IFERROR(__xludf.DUMMYFUNCTION("COUNTA(SPLIT($Q3829,CHAR(10),FALSE))"),1)</f>
        <v>1</v>
      </c>
      <c r="S3829" s="2">
        <v>-2.0366385079999998</v>
      </c>
      <c r="T3829" s="2">
        <v>0.50983109699999996</v>
      </c>
      <c r="U3829" s="2">
        <v>57.53</v>
      </c>
      <c r="V3829" s="2">
        <v>12.81</v>
      </c>
      <c r="W3829" s="2">
        <v>15.4</v>
      </c>
      <c r="X3829" s="2">
        <v>11</v>
      </c>
      <c r="Y3829" s="2">
        <v>7.82</v>
      </c>
      <c r="Z3829" s="2">
        <v>0.24385999999999999</v>
      </c>
      <c r="AA3829" s="2">
        <v>0.24213000000000001</v>
      </c>
      <c r="AB3829" s="2">
        <v>4.7075633359999998</v>
      </c>
    </row>
    <row r="3830" spans="1:28" x14ac:dyDescent="0.2">
      <c r="A3830" s="17">
        <v>6359</v>
      </c>
      <c r="B3830" s="5" t="s">
        <v>8546</v>
      </c>
      <c r="C3830" s="5" t="s">
        <v>12875</v>
      </c>
      <c r="D3830" s="5" t="s">
        <v>12872</v>
      </c>
      <c r="E3830" s="5" t="s">
        <v>12876</v>
      </c>
      <c r="F3830" s="10">
        <v>1852</v>
      </c>
      <c r="G3830" s="10" t="s">
        <v>16</v>
      </c>
      <c r="H3830" s="10"/>
      <c r="I3830" s="10">
        <v>900</v>
      </c>
      <c r="J3830" s="10" t="s">
        <v>51</v>
      </c>
      <c r="K3830" s="10"/>
      <c r="L3830" s="10" t="s">
        <v>18</v>
      </c>
      <c r="M3830" s="11">
        <v>1</v>
      </c>
      <c r="N3830" s="10">
        <v>1</v>
      </c>
      <c r="O3830" s="12" t="s">
        <v>12877</v>
      </c>
      <c r="P3830" s="11">
        <f ca="1">IFERROR(__xludf.DUMMYFUNCTION("COUNTA(SPLIT(Q3830,"" ""))"),165)</f>
        <v>165</v>
      </c>
      <c r="Q3830" s="11">
        <v>10</v>
      </c>
      <c r="R3830" s="11">
        <f ca="1">IFERROR(__xludf.DUMMYFUNCTION("COUNTA(SPLIT($Q3830,CHAR(10),FALSE))"),3)</f>
        <v>3</v>
      </c>
      <c r="S3830" s="2">
        <v>0.27667148800000002</v>
      </c>
      <c r="T3830" s="2">
        <v>0.51055015400000003</v>
      </c>
      <c r="U3830" s="2">
        <v>84.54</v>
      </c>
      <c r="V3830" s="2">
        <v>5.64</v>
      </c>
      <c r="W3830" s="2">
        <v>5.54</v>
      </c>
      <c r="X3830" s="2">
        <v>8</v>
      </c>
      <c r="Y3830" s="2">
        <v>1.59</v>
      </c>
      <c r="Z3830" s="2">
        <v>-3.6810000000000002E-2</v>
      </c>
      <c r="AA3830" s="2">
        <v>-3.1469999999999998E-2</v>
      </c>
      <c r="AB3830" s="2">
        <v>24.658043889999998</v>
      </c>
    </row>
    <row r="3831" spans="1:28" x14ac:dyDescent="0.2">
      <c r="A3831" s="17">
        <v>6360</v>
      </c>
      <c r="B3831" s="5" t="s">
        <v>8546</v>
      </c>
      <c r="C3831" s="5" t="s">
        <v>12878</v>
      </c>
      <c r="D3831" s="5" t="s">
        <v>12872</v>
      </c>
      <c r="E3831" s="5" t="s">
        <v>12879</v>
      </c>
      <c r="F3831" s="10">
        <v>1853</v>
      </c>
      <c r="G3831" s="10" t="s">
        <v>16</v>
      </c>
      <c r="H3831" s="10"/>
      <c r="I3831" s="10">
        <v>900</v>
      </c>
      <c r="J3831" s="10" t="s">
        <v>17</v>
      </c>
      <c r="K3831" s="10"/>
      <c r="L3831" s="10" t="s">
        <v>18</v>
      </c>
      <c r="M3831" s="11">
        <v>1</v>
      </c>
      <c r="N3831" s="10">
        <v>1</v>
      </c>
      <c r="O3831" s="12" t="s">
        <v>12880</v>
      </c>
      <c r="P3831" s="11">
        <f ca="1">IFERROR(__xludf.DUMMYFUNCTION("COUNTA(SPLIT(Q3831,"" ""))"),153)</f>
        <v>153</v>
      </c>
      <c r="Q3831" s="11">
        <v>8</v>
      </c>
      <c r="R3831" s="11">
        <f ca="1">IFERROR(__xludf.DUMMYFUNCTION("COUNTA(SPLIT($Q3831,CHAR(10),FALSE))"),1)</f>
        <v>1</v>
      </c>
      <c r="S3831" s="2">
        <v>-1.580279588</v>
      </c>
      <c r="T3831" s="2">
        <v>0.488913926</v>
      </c>
      <c r="U3831" s="2">
        <v>79.69</v>
      </c>
      <c r="V3831" s="2">
        <v>5.97</v>
      </c>
      <c r="W3831" s="2">
        <v>7</v>
      </c>
      <c r="X3831" s="2">
        <v>9</v>
      </c>
      <c r="Y3831" s="2">
        <v>7.17</v>
      </c>
      <c r="Z3831" s="2">
        <v>7.843E-2</v>
      </c>
      <c r="AA3831" s="2">
        <v>9.7320000000000004E-2</v>
      </c>
      <c r="AB3831" s="2">
        <v>23.146257290000001</v>
      </c>
    </row>
    <row r="3832" spans="1:28" x14ac:dyDescent="0.2">
      <c r="A3832" s="17">
        <v>6361</v>
      </c>
      <c r="B3832" s="5" t="s">
        <v>8546</v>
      </c>
      <c r="C3832" s="5" t="s">
        <v>12881</v>
      </c>
      <c r="D3832" s="5" t="s">
        <v>12872</v>
      </c>
      <c r="E3832" s="5" t="s">
        <v>12882</v>
      </c>
      <c r="F3832" s="10">
        <v>1853</v>
      </c>
      <c r="G3832" s="10" t="s">
        <v>16</v>
      </c>
      <c r="H3832" s="10"/>
      <c r="I3832" s="10">
        <v>1100</v>
      </c>
      <c r="J3832" s="10" t="s">
        <v>178</v>
      </c>
      <c r="K3832" s="10"/>
      <c r="L3832" s="10" t="s">
        <v>18</v>
      </c>
      <c r="M3832" s="11">
        <v>1</v>
      </c>
      <c r="N3832" s="10">
        <v>1</v>
      </c>
      <c r="O3832" s="12" t="s">
        <v>12883</v>
      </c>
      <c r="P3832" s="11">
        <f ca="1">IFERROR(__xludf.DUMMYFUNCTION("COUNTA(SPLIT(Q3832,"" ""))"),151)</f>
        <v>151</v>
      </c>
      <c r="Q3832" s="11">
        <v>6</v>
      </c>
      <c r="R3832" s="11">
        <f ca="1">IFERROR(__xludf.DUMMYFUNCTION("COUNTA(SPLIT($Q3832,CHAR(10),FALSE))"),1)</f>
        <v>1</v>
      </c>
      <c r="S3832" s="2">
        <v>-1.7640190229999999</v>
      </c>
      <c r="T3832" s="2">
        <v>0.49027138100000001</v>
      </c>
      <c r="U3832" s="2">
        <v>70.36</v>
      </c>
      <c r="V3832" s="2">
        <v>9.74</v>
      </c>
      <c r="W3832" s="2">
        <v>9.64</v>
      </c>
      <c r="X3832" s="2">
        <v>11</v>
      </c>
      <c r="Y3832" s="2">
        <v>7.91</v>
      </c>
      <c r="Z3832" s="2">
        <v>0.17895</v>
      </c>
      <c r="AA3832" s="2">
        <v>0.22603000000000001</v>
      </c>
      <c r="AB3832" s="2">
        <v>10.561097</v>
      </c>
    </row>
    <row r="3833" spans="1:28" x14ac:dyDescent="0.2">
      <c r="A3833" s="17">
        <v>6362</v>
      </c>
      <c r="B3833" s="5" t="s">
        <v>12884</v>
      </c>
      <c r="C3833" s="5" t="s">
        <v>12885</v>
      </c>
      <c r="D3833" s="5"/>
      <c r="E3833" s="5" t="s">
        <v>12886</v>
      </c>
      <c r="F3833" s="10">
        <v>1859</v>
      </c>
      <c r="G3833" s="10" t="s">
        <v>16</v>
      </c>
      <c r="H3833" s="10"/>
      <c r="I3833" s="10">
        <v>1300</v>
      </c>
      <c r="J3833" s="10" t="s">
        <v>17</v>
      </c>
      <c r="K3833" s="10"/>
      <c r="L3833" s="10" t="s">
        <v>18</v>
      </c>
      <c r="M3833" s="11">
        <v>1</v>
      </c>
      <c r="N3833" s="10">
        <v>1</v>
      </c>
      <c r="O3833" s="12" t="s">
        <v>12887</v>
      </c>
      <c r="P3833" s="11">
        <f ca="1">IFERROR(__xludf.DUMMYFUNCTION("COUNTA(SPLIT(Q3833,"" ""))"),161)</f>
        <v>161</v>
      </c>
      <c r="Q3833" s="11">
        <v>4</v>
      </c>
      <c r="R3833" s="11">
        <f ca="1">IFERROR(__xludf.DUMMYFUNCTION("COUNTA(SPLIT($Q3833,CHAR(10),FALSE))"),1)</f>
        <v>1</v>
      </c>
      <c r="S3833" s="2">
        <v>-0.28822102700000002</v>
      </c>
      <c r="T3833" s="2">
        <v>0.51642330599999997</v>
      </c>
      <c r="U3833" s="2">
        <v>58.56</v>
      </c>
      <c r="V3833" s="2">
        <v>15.22</v>
      </c>
      <c r="W3833" s="2">
        <v>18.71</v>
      </c>
      <c r="X3833" s="2">
        <v>10</v>
      </c>
      <c r="Y3833" s="2">
        <v>7.79</v>
      </c>
      <c r="Z3833" s="2">
        <v>3.7699999999999997E-2</v>
      </c>
      <c r="AA3833" s="2">
        <v>4.8680000000000001E-2</v>
      </c>
      <c r="AB3833" s="2">
        <v>8.8510012000000007</v>
      </c>
    </row>
    <row r="3834" spans="1:28" x14ac:dyDescent="0.2">
      <c r="A3834" s="17">
        <v>6363</v>
      </c>
      <c r="B3834" s="5" t="s">
        <v>12888</v>
      </c>
      <c r="C3834" s="5" t="s">
        <v>12889</v>
      </c>
      <c r="D3834" s="5" t="s">
        <v>12890</v>
      </c>
      <c r="E3834" s="5" t="s">
        <v>12891</v>
      </c>
      <c r="F3834" s="10">
        <v>1884</v>
      </c>
      <c r="G3834" s="10" t="s">
        <v>16</v>
      </c>
      <c r="H3834" s="10"/>
      <c r="I3834" s="10">
        <v>900</v>
      </c>
      <c r="J3834" s="10" t="s">
        <v>17</v>
      </c>
      <c r="K3834" s="10"/>
      <c r="L3834" s="10" t="s">
        <v>18</v>
      </c>
      <c r="M3834" s="11">
        <v>1</v>
      </c>
      <c r="N3834" s="10">
        <v>1</v>
      </c>
      <c r="O3834" s="12" t="s">
        <v>12892</v>
      </c>
      <c r="P3834" s="11">
        <f ca="1">IFERROR(__xludf.DUMMYFUNCTION("COUNTA(SPLIT(Q3834,"" ""))"),165)</f>
        <v>165</v>
      </c>
      <c r="Q3834" s="11">
        <v>8</v>
      </c>
      <c r="R3834" s="11">
        <f ca="1">IFERROR(__xludf.DUMMYFUNCTION("COUNTA(SPLIT($Q3834,CHAR(10),FALSE))"),2)</f>
        <v>2</v>
      </c>
      <c r="S3834" s="2">
        <v>-0.75141827900000002</v>
      </c>
      <c r="T3834" s="2">
        <v>0.486200405</v>
      </c>
      <c r="U3834" s="2">
        <v>82.83</v>
      </c>
      <c r="V3834" s="2">
        <v>6.86</v>
      </c>
      <c r="W3834" s="2">
        <v>7.28</v>
      </c>
      <c r="X3834" s="2">
        <v>6</v>
      </c>
      <c r="Y3834" s="2">
        <v>6.09</v>
      </c>
      <c r="Z3834" s="2">
        <v>3.1919999999999997E-2</v>
      </c>
      <c r="AA3834" s="2">
        <v>4.231E-2</v>
      </c>
      <c r="AB3834" s="2">
        <v>17.344675930000001</v>
      </c>
    </row>
    <row r="3835" spans="1:28" x14ac:dyDescent="0.2">
      <c r="A3835" s="17">
        <v>6364</v>
      </c>
      <c r="B3835" s="5" t="s">
        <v>12893</v>
      </c>
      <c r="C3835" s="5" t="s">
        <v>12894</v>
      </c>
      <c r="D3835" s="5" t="s">
        <v>12890</v>
      </c>
      <c r="E3835" s="5" t="s">
        <v>12895</v>
      </c>
      <c r="F3835" s="10">
        <v>1884</v>
      </c>
      <c r="G3835" s="10" t="s">
        <v>16</v>
      </c>
      <c r="H3835" s="10"/>
      <c r="I3835" s="10">
        <v>1100</v>
      </c>
      <c r="J3835" s="10" t="s">
        <v>17</v>
      </c>
      <c r="K3835" s="10"/>
      <c r="L3835" s="10" t="s">
        <v>18</v>
      </c>
      <c r="M3835" s="11">
        <v>1</v>
      </c>
      <c r="N3835" s="10">
        <v>1</v>
      </c>
      <c r="O3835" s="12" t="s">
        <v>12896</v>
      </c>
      <c r="P3835" s="11">
        <f ca="1">IFERROR(__xludf.DUMMYFUNCTION("COUNTA(SPLIT(Q3835,"" ""))"),154)</f>
        <v>154</v>
      </c>
      <c r="Q3835" s="11">
        <v>5</v>
      </c>
      <c r="R3835" s="11">
        <f ca="1">IFERROR(__xludf.DUMMYFUNCTION("COUNTA(SPLIT($Q3835,CHAR(10),FALSE))"),1)</f>
        <v>1</v>
      </c>
      <c r="S3835" s="2">
        <v>-0.833401803</v>
      </c>
      <c r="T3835" s="2">
        <v>0.46888434899999998</v>
      </c>
      <c r="U3835" s="2">
        <v>78.34</v>
      </c>
      <c r="V3835" s="2">
        <v>9.98</v>
      </c>
      <c r="W3835" s="2">
        <v>11.52</v>
      </c>
      <c r="X3835" s="2">
        <v>6</v>
      </c>
      <c r="Y3835" s="2">
        <v>5.98</v>
      </c>
      <c r="Z3835" s="2">
        <v>5.4829999999999997E-2</v>
      </c>
      <c r="AA3835" s="2">
        <v>9.2060000000000003E-2</v>
      </c>
      <c r="AB3835" s="2">
        <v>18.535809449999999</v>
      </c>
    </row>
    <row r="3836" spans="1:28" x14ac:dyDescent="0.2">
      <c r="A3836" s="17">
        <v>6365</v>
      </c>
      <c r="B3836" s="5" t="s">
        <v>12897</v>
      </c>
      <c r="C3836" s="5" t="s">
        <v>12898</v>
      </c>
      <c r="D3836" s="5" t="s">
        <v>12890</v>
      </c>
      <c r="E3836" s="5" t="s">
        <v>12899</v>
      </c>
      <c r="F3836" s="10">
        <v>1884</v>
      </c>
      <c r="G3836" s="10" t="s">
        <v>16</v>
      </c>
      <c r="H3836" s="10"/>
      <c r="I3836" s="10">
        <v>900</v>
      </c>
      <c r="J3836" s="10" t="s">
        <v>17</v>
      </c>
      <c r="K3836" s="10"/>
      <c r="L3836" s="10" t="s">
        <v>18</v>
      </c>
      <c r="M3836" s="11">
        <v>1</v>
      </c>
      <c r="N3836" s="10">
        <v>1</v>
      </c>
      <c r="O3836" s="12" t="s">
        <v>12900</v>
      </c>
      <c r="P3836" s="11">
        <f ca="1">IFERROR(__xludf.DUMMYFUNCTION("COUNTA(SPLIT(Q3836,"" ""))"),165)</f>
        <v>165</v>
      </c>
      <c r="Q3836" s="11">
        <v>13</v>
      </c>
      <c r="R3836" s="11">
        <f ca="1">IFERROR(__xludf.DUMMYFUNCTION("COUNTA(SPLIT($Q3836,CHAR(10),FALSE))"),5)</f>
        <v>5</v>
      </c>
      <c r="S3836" s="2">
        <v>-0.60188319300000004</v>
      </c>
      <c r="T3836" s="2">
        <v>0.47249025300000003</v>
      </c>
      <c r="U3836" s="2">
        <v>77.55</v>
      </c>
      <c r="V3836" s="2">
        <v>6.09</v>
      </c>
      <c r="W3836" s="2">
        <v>7.38</v>
      </c>
      <c r="X3836" s="2">
        <v>8</v>
      </c>
      <c r="Y3836" s="2">
        <v>7.95</v>
      </c>
      <c r="Z3836" s="2">
        <v>0.16173000000000001</v>
      </c>
      <c r="AA3836" s="2">
        <v>0.16173000000000001</v>
      </c>
      <c r="AB3836" s="2">
        <v>15.83469098</v>
      </c>
    </row>
    <row r="3837" spans="1:28" x14ac:dyDescent="0.2">
      <c r="A3837" s="17">
        <v>6366</v>
      </c>
      <c r="B3837" s="5" t="s">
        <v>12901</v>
      </c>
      <c r="C3837" s="5" t="s">
        <v>12902</v>
      </c>
      <c r="D3837" s="5" t="s">
        <v>12890</v>
      </c>
      <c r="E3837" s="5" t="s">
        <v>12903</v>
      </c>
      <c r="F3837" s="10">
        <v>1884</v>
      </c>
      <c r="G3837" s="10" t="s">
        <v>16</v>
      </c>
      <c r="H3837" s="10"/>
      <c r="I3837" s="10">
        <v>700</v>
      </c>
      <c r="J3837" s="10" t="s">
        <v>17</v>
      </c>
      <c r="K3837" s="10"/>
      <c r="L3837" s="10" t="s">
        <v>18</v>
      </c>
      <c r="M3837" s="11">
        <v>1</v>
      </c>
      <c r="N3837" s="10">
        <v>1</v>
      </c>
      <c r="O3837" s="12" t="s">
        <v>12904</v>
      </c>
      <c r="P3837" s="11">
        <f ca="1">IFERROR(__xludf.DUMMYFUNCTION("COUNTA(SPLIT(Q3837,"" ""))"),161)</f>
        <v>161</v>
      </c>
      <c r="Q3837" s="11">
        <v>12</v>
      </c>
      <c r="R3837" s="11">
        <f ca="1">IFERROR(__xludf.DUMMYFUNCTION("COUNTA(SPLIT($Q3837,CHAR(10),FALSE))"),3)</f>
        <v>3</v>
      </c>
      <c r="S3837" s="2">
        <v>-0.85120706700000004</v>
      </c>
      <c r="T3837" s="2">
        <v>0.44942495100000002</v>
      </c>
      <c r="U3837" s="2">
        <v>94.44</v>
      </c>
      <c r="V3837" s="2">
        <v>3.5</v>
      </c>
      <c r="W3837" s="2">
        <v>3.83</v>
      </c>
      <c r="X3837" s="2">
        <v>6</v>
      </c>
      <c r="Y3837" s="2">
        <v>5.37</v>
      </c>
      <c r="Z3837" s="2">
        <v>6.7909999999999998E-2</v>
      </c>
      <c r="AA3837" s="2">
        <v>8.8529999999999998E-2</v>
      </c>
      <c r="AB3837" s="2">
        <v>21.43135294</v>
      </c>
    </row>
    <row r="3838" spans="1:28" x14ac:dyDescent="0.2">
      <c r="A3838" s="17">
        <v>6367</v>
      </c>
      <c r="B3838" s="5" t="s">
        <v>12905</v>
      </c>
      <c r="C3838" s="5" t="s">
        <v>12906</v>
      </c>
      <c r="D3838" s="5"/>
      <c r="E3838" s="5" t="s">
        <v>12907</v>
      </c>
      <c r="F3838" s="10">
        <v>1904</v>
      </c>
      <c r="G3838" s="10" t="s">
        <v>16</v>
      </c>
      <c r="H3838" s="10"/>
      <c r="I3838" s="10">
        <v>1100</v>
      </c>
      <c r="J3838" s="10" t="s">
        <v>17</v>
      </c>
      <c r="K3838" s="10"/>
      <c r="L3838" s="10" t="s">
        <v>18</v>
      </c>
      <c r="M3838" s="11">
        <v>1</v>
      </c>
      <c r="N3838" s="10">
        <v>1</v>
      </c>
      <c r="O3838" s="12" t="s">
        <v>12908</v>
      </c>
      <c r="P3838" s="11">
        <f ca="1">IFERROR(__xludf.DUMMYFUNCTION("COUNTA(SPLIT(Q3838,"" ""))"),171)</f>
        <v>171</v>
      </c>
      <c r="Q3838" s="11">
        <v>7</v>
      </c>
      <c r="R3838" s="11">
        <f ca="1">IFERROR(__xludf.DUMMYFUNCTION("COUNTA(SPLIT($Q3838,CHAR(10),FALSE))"),5)</f>
        <v>5</v>
      </c>
      <c r="S3838" s="2">
        <v>-1.3976282840000001</v>
      </c>
      <c r="T3838" s="2">
        <v>0.47455858699999998</v>
      </c>
      <c r="U3838" s="2">
        <v>62.11</v>
      </c>
      <c r="V3838" s="2">
        <v>10.84</v>
      </c>
      <c r="W3838" s="2">
        <v>11.6</v>
      </c>
      <c r="X3838" s="2">
        <v>10</v>
      </c>
      <c r="Y3838" s="2">
        <v>7.04</v>
      </c>
      <c r="Z3838" s="2">
        <v>0.11498</v>
      </c>
      <c r="AA3838" s="2">
        <v>0.13400999999999999</v>
      </c>
      <c r="AB3838" s="2">
        <v>10.513757849999999</v>
      </c>
    </row>
    <row r="3839" spans="1:28" x14ac:dyDescent="0.2">
      <c r="A3839" s="17">
        <v>6369</v>
      </c>
      <c r="B3839" s="5" t="s">
        <v>12905</v>
      </c>
      <c r="C3839" s="5" t="s">
        <v>12909</v>
      </c>
      <c r="D3839" s="5"/>
      <c r="E3839" s="5" t="s">
        <v>12910</v>
      </c>
      <c r="F3839" s="10">
        <v>1899</v>
      </c>
      <c r="G3839" s="10" t="s">
        <v>16</v>
      </c>
      <c r="H3839" s="10"/>
      <c r="I3839" s="10">
        <v>1300</v>
      </c>
      <c r="J3839" s="10" t="s">
        <v>51</v>
      </c>
      <c r="K3839" s="10"/>
      <c r="L3839" s="10" t="s">
        <v>18</v>
      </c>
      <c r="M3839" s="11">
        <v>1</v>
      </c>
      <c r="N3839" s="10">
        <v>1</v>
      </c>
      <c r="O3839" s="12" t="s">
        <v>12911</v>
      </c>
      <c r="P3839" s="11">
        <f ca="1">IFERROR(__xludf.DUMMYFUNCTION("COUNTA(SPLIT(Q3839,"" ""))"),181)</f>
        <v>181</v>
      </c>
      <c r="Q3839" s="11">
        <v>7</v>
      </c>
      <c r="R3839" s="11">
        <f ca="1">IFERROR(__xludf.DUMMYFUNCTION("COUNTA(SPLIT($Q3839,CHAR(10),FALSE))"),5)</f>
        <v>5</v>
      </c>
      <c r="S3839" s="2">
        <v>-0.60637553</v>
      </c>
      <c r="T3839" s="2">
        <v>0.46016299900000002</v>
      </c>
      <c r="U3839" s="2">
        <v>47.39</v>
      </c>
      <c r="V3839" s="2">
        <v>13.21</v>
      </c>
      <c r="W3839" s="2">
        <v>14.76</v>
      </c>
      <c r="X3839" s="2">
        <v>15</v>
      </c>
      <c r="Y3839" s="2">
        <v>8.5299999999999994</v>
      </c>
      <c r="Z3839" s="2">
        <v>0.20752999999999999</v>
      </c>
      <c r="AA3839" s="2">
        <v>0.1968</v>
      </c>
      <c r="AB3839" s="2">
        <v>10.08319513</v>
      </c>
    </row>
    <row r="3840" spans="1:28" x14ac:dyDescent="0.2">
      <c r="A3840" s="17">
        <v>6376</v>
      </c>
      <c r="B3840" s="5" t="s">
        <v>12905</v>
      </c>
      <c r="C3840" s="5" t="s">
        <v>12912</v>
      </c>
      <c r="D3840" s="5"/>
      <c r="E3840" s="5" t="s">
        <v>12913</v>
      </c>
      <c r="F3840" s="10">
        <v>1897</v>
      </c>
      <c r="G3840" s="10" t="s">
        <v>16</v>
      </c>
      <c r="H3840" s="10"/>
      <c r="I3840" s="10">
        <v>900</v>
      </c>
      <c r="J3840" s="10" t="s">
        <v>17</v>
      </c>
      <c r="K3840" s="10"/>
      <c r="L3840" s="10" t="s">
        <v>22</v>
      </c>
      <c r="M3840" s="11">
        <v>2</v>
      </c>
      <c r="N3840" s="10">
        <v>1.5</v>
      </c>
      <c r="O3840" s="12" t="s">
        <v>12914</v>
      </c>
      <c r="P3840" s="11">
        <f ca="1">IFERROR(__xludf.DUMMYFUNCTION("COUNTA(SPLIT(Q3840,"" ""))"),187)</f>
        <v>187</v>
      </c>
      <c r="Q3840" s="11">
        <v>13</v>
      </c>
      <c r="R3840" s="11">
        <f ca="1">IFERROR(__xludf.DUMMYFUNCTION("COUNTA(SPLIT($Q3840,CHAR(10),FALSE))"),3)</f>
        <v>3</v>
      </c>
      <c r="S3840" s="2">
        <v>-0.46813415400000002</v>
      </c>
      <c r="T3840" s="2">
        <v>0.49800123600000001</v>
      </c>
      <c r="U3840" s="2">
        <v>72.56</v>
      </c>
      <c r="V3840" s="2">
        <v>6.75</v>
      </c>
      <c r="W3840" s="2">
        <v>7.24</v>
      </c>
      <c r="X3840" s="2">
        <v>10</v>
      </c>
      <c r="Y3840" s="2">
        <v>8.3699999999999992</v>
      </c>
      <c r="Z3840" s="2">
        <v>0.13708000000000001</v>
      </c>
      <c r="AA3840" s="2">
        <v>0.12992999999999999</v>
      </c>
      <c r="AB3840" s="2">
        <v>17.370627110000001</v>
      </c>
    </row>
    <row r="3841" spans="1:28" x14ac:dyDescent="0.2">
      <c r="A3841" s="17">
        <v>6383</v>
      </c>
      <c r="B3841" s="5" t="s">
        <v>12915</v>
      </c>
      <c r="C3841" s="5" t="s">
        <v>12916</v>
      </c>
      <c r="D3841" s="5"/>
      <c r="E3841" s="5" t="s">
        <v>12917</v>
      </c>
      <c r="F3841" s="10">
        <v>1892</v>
      </c>
      <c r="G3841" s="10" t="s">
        <v>16</v>
      </c>
      <c r="H3841" s="10"/>
      <c r="I3841" s="10">
        <v>1300</v>
      </c>
      <c r="J3841" s="10" t="s">
        <v>17</v>
      </c>
      <c r="K3841" s="10"/>
      <c r="L3841" s="10" t="s">
        <v>18</v>
      </c>
      <c r="M3841" s="11">
        <v>1</v>
      </c>
      <c r="N3841" s="10">
        <v>1</v>
      </c>
      <c r="O3841" s="12" t="s">
        <v>12918</v>
      </c>
      <c r="P3841" s="11">
        <f ca="1">IFERROR(__xludf.DUMMYFUNCTION("COUNTA(SPLIT(Q3841,"" ""))"),164)</f>
        <v>164</v>
      </c>
      <c r="Q3841" s="11">
        <v>7</v>
      </c>
      <c r="R3841" s="11">
        <f ca="1">IFERROR(__xludf.DUMMYFUNCTION("COUNTA(SPLIT($Q3841,CHAR(10),FALSE))"),2)</f>
        <v>2</v>
      </c>
      <c r="S3841" s="2">
        <v>-1.3237053139999999</v>
      </c>
      <c r="T3841" s="2">
        <v>0.44365176099999998</v>
      </c>
      <c r="U3841" s="2">
        <v>56.78</v>
      </c>
      <c r="V3841" s="2">
        <v>11.2</v>
      </c>
      <c r="W3841" s="2">
        <v>12.11</v>
      </c>
      <c r="X3841" s="2">
        <v>11</v>
      </c>
      <c r="Y3841" s="2">
        <v>8.5399999999999991</v>
      </c>
      <c r="Z3841" s="2">
        <v>0.21576000000000001</v>
      </c>
      <c r="AA3841" s="2">
        <v>0.23286999999999999</v>
      </c>
      <c r="AB3841" s="2">
        <v>9.4670638139999994</v>
      </c>
    </row>
    <row r="3842" spans="1:28" x14ac:dyDescent="0.2">
      <c r="A3842" s="17">
        <v>6385</v>
      </c>
      <c r="B3842" s="5" t="s">
        <v>12915</v>
      </c>
      <c r="C3842" s="5" t="s">
        <v>12919</v>
      </c>
      <c r="D3842" s="5"/>
      <c r="E3842" s="5" t="s">
        <v>12920</v>
      </c>
      <c r="F3842" s="10">
        <v>1878</v>
      </c>
      <c r="G3842" s="10" t="s">
        <v>16</v>
      </c>
      <c r="H3842" s="10"/>
      <c r="I3842" s="10">
        <v>1100</v>
      </c>
      <c r="J3842" s="10" t="s">
        <v>17</v>
      </c>
      <c r="K3842" s="10"/>
      <c r="L3842" s="10" t="s">
        <v>18</v>
      </c>
      <c r="M3842" s="11">
        <v>1</v>
      </c>
      <c r="N3842" s="10">
        <v>1</v>
      </c>
      <c r="O3842" s="12" t="s">
        <v>12921</v>
      </c>
      <c r="P3842" s="11">
        <f ca="1">IFERROR(__xludf.DUMMYFUNCTION("COUNTA(SPLIT(Q3842,"" ""))"),183)</f>
        <v>183</v>
      </c>
      <c r="Q3842" s="11">
        <v>11</v>
      </c>
      <c r="R3842" s="11">
        <f ca="1">IFERROR(__xludf.DUMMYFUNCTION("COUNTA(SPLIT($Q3842,CHAR(10),FALSE))"),2)</f>
        <v>2</v>
      </c>
      <c r="S3842" s="2">
        <v>-2.0708701450000002</v>
      </c>
      <c r="T3842" s="2">
        <v>0.48590213599999998</v>
      </c>
      <c r="U3842" s="2">
        <v>62.91</v>
      </c>
      <c r="V3842" s="2">
        <v>8.7100000000000009</v>
      </c>
      <c r="W3842" s="2">
        <v>9.17</v>
      </c>
      <c r="X3842" s="2">
        <v>11</v>
      </c>
      <c r="Y3842" s="2">
        <v>8.6199999999999992</v>
      </c>
      <c r="Z3842" s="2">
        <v>0.21732000000000001</v>
      </c>
      <c r="AA3842" s="2">
        <v>0.20515</v>
      </c>
      <c r="AB3842" s="2">
        <v>15.68923972</v>
      </c>
    </row>
    <row r="3843" spans="1:28" x14ac:dyDescent="0.2">
      <c r="A3843" s="17">
        <v>6386</v>
      </c>
      <c r="B3843" s="5" t="s">
        <v>12915</v>
      </c>
      <c r="C3843" s="5" t="s">
        <v>12922</v>
      </c>
      <c r="D3843" s="5"/>
      <c r="E3843" s="5" t="s">
        <v>12923</v>
      </c>
      <c r="F3843" s="10">
        <v>1885</v>
      </c>
      <c r="G3843" s="10" t="s">
        <v>16</v>
      </c>
      <c r="H3843" s="10"/>
      <c r="I3843" s="10">
        <v>1300</v>
      </c>
      <c r="J3843" s="10" t="s">
        <v>17</v>
      </c>
      <c r="K3843" s="10"/>
      <c r="L3843" s="10" t="s">
        <v>18</v>
      </c>
      <c r="M3843" s="11">
        <v>1</v>
      </c>
      <c r="N3843" s="10">
        <v>1</v>
      </c>
      <c r="O3843" s="12" t="s">
        <v>12924</v>
      </c>
      <c r="P3843" s="11">
        <f ca="1">IFERROR(__xludf.DUMMYFUNCTION("COUNTA(SPLIT(Q3843,"" ""))"),144)</f>
        <v>144</v>
      </c>
      <c r="Q3843" s="11">
        <v>6</v>
      </c>
      <c r="R3843" s="11">
        <f ca="1">IFERROR(__xludf.DUMMYFUNCTION("COUNTA(SPLIT($Q3843,CHAR(10),FALSE))"),2)</f>
        <v>2</v>
      </c>
      <c r="S3843" s="2">
        <v>-1.6985537100000001</v>
      </c>
      <c r="T3843" s="2">
        <v>0.49900548700000003</v>
      </c>
      <c r="U3843" s="2">
        <v>58.03</v>
      </c>
      <c r="V3843" s="2">
        <v>11.17</v>
      </c>
      <c r="W3843" s="2">
        <v>12.38</v>
      </c>
      <c r="X3843" s="2">
        <v>13</v>
      </c>
      <c r="Y3843" s="2">
        <v>7.88</v>
      </c>
      <c r="Z3843" s="2">
        <v>0.14373</v>
      </c>
      <c r="AA3843" s="2">
        <v>0.17704</v>
      </c>
      <c r="AB3843" s="2">
        <v>10.36464168</v>
      </c>
    </row>
    <row r="3844" spans="1:28" x14ac:dyDescent="0.2">
      <c r="A3844" s="17">
        <v>6391</v>
      </c>
      <c r="B3844" s="5" t="s">
        <v>12915</v>
      </c>
      <c r="C3844" s="5" t="s">
        <v>12925</v>
      </c>
      <c r="D3844" s="5"/>
      <c r="E3844" s="5" t="s">
        <v>12926</v>
      </c>
      <c r="F3844" s="10">
        <v>1886</v>
      </c>
      <c r="G3844" s="10" t="s">
        <v>16</v>
      </c>
      <c r="H3844" s="10"/>
      <c r="I3844" s="10">
        <v>1300</v>
      </c>
      <c r="J3844" s="10" t="s">
        <v>17</v>
      </c>
      <c r="K3844" s="10"/>
      <c r="L3844" s="10" t="s">
        <v>18</v>
      </c>
      <c r="M3844" s="11">
        <v>1</v>
      </c>
      <c r="N3844" s="10">
        <v>1</v>
      </c>
      <c r="O3844" s="12" t="s">
        <v>12927</v>
      </c>
      <c r="P3844" s="11">
        <f ca="1">IFERROR(__xludf.DUMMYFUNCTION("COUNTA(SPLIT(Q3844,"" ""))"),159)</f>
        <v>159</v>
      </c>
      <c r="Q3844" s="11">
        <v>6</v>
      </c>
      <c r="R3844" s="11">
        <f ca="1">IFERROR(__xludf.DUMMYFUNCTION("COUNTA(SPLIT($Q3844,CHAR(10),FALSE))"),1)</f>
        <v>1</v>
      </c>
      <c r="S3844" s="2">
        <v>-0.68649349999999998</v>
      </c>
      <c r="T3844" s="2">
        <v>0.478048949</v>
      </c>
      <c r="U3844" s="2">
        <v>62.39</v>
      </c>
      <c r="V3844" s="2">
        <v>11.18</v>
      </c>
      <c r="W3844" s="2">
        <v>12.16</v>
      </c>
      <c r="X3844" s="2">
        <v>10</v>
      </c>
      <c r="Y3844" s="2">
        <v>7.43</v>
      </c>
      <c r="Z3844" s="2">
        <v>3.8580000000000003E-2</v>
      </c>
      <c r="AA3844" s="2">
        <v>4.4740000000000002E-2</v>
      </c>
      <c r="AB3844" s="2">
        <v>16.579731760000001</v>
      </c>
    </row>
    <row r="3845" spans="1:28" x14ac:dyDescent="0.2">
      <c r="A3845" s="17">
        <v>6393</v>
      </c>
      <c r="B3845" s="5" t="s">
        <v>12915</v>
      </c>
      <c r="C3845" s="5" t="s">
        <v>12928</v>
      </c>
      <c r="D3845" s="5"/>
      <c r="E3845" s="5" t="s">
        <v>12929</v>
      </c>
      <c r="F3845" s="10">
        <v>1888</v>
      </c>
      <c r="G3845" s="10" t="s">
        <v>16</v>
      </c>
      <c r="H3845" s="10"/>
      <c r="I3845" s="10">
        <v>1100</v>
      </c>
      <c r="J3845" s="10" t="s">
        <v>17</v>
      </c>
      <c r="K3845" s="10"/>
      <c r="L3845" s="10" t="s">
        <v>18</v>
      </c>
      <c r="M3845" s="11">
        <v>1</v>
      </c>
      <c r="N3845" s="10">
        <v>1</v>
      </c>
      <c r="O3845" s="12" t="s">
        <v>12930</v>
      </c>
      <c r="P3845" s="11">
        <f ca="1">IFERROR(__xludf.DUMMYFUNCTION("COUNTA(SPLIT(Q3845,"" ""))"),140)</f>
        <v>140</v>
      </c>
      <c r="Q3845" s="11">
        <v>6</v>
      </c>
      <c r="R3845" s="11">
        <f ca="1">IFERROR(__xludf.DUMMYFUNCTION("COUNTA(SPLIT($Q3845,CHAR(10),FALSE))"),1)</f>
        <v>1</v>
      </c>
      <c r="S3845" s="2">
        <v>-0.81739314399999996</v>
      </c>
      <c r="T3845" s="2">
        <v>0.446583587</v>
      </c>
      <c r="U3845" s="2">
        <v>74.38</v>
      </c>
      <c r="V3845" s="2">
        <v>8.68</v>
      </c>
      <c r="W3845" s="2">
        <v>9.3699999999999992</v>
      </c>
      <c r="X3845" s="2">
        <v>9</v>
      </c>
      <c r="Y3845" s="2">
        <v>6.26</v>
      </c>
      <c r="Z3845" s="2">
        <v>6.9599999999999995E-2</v>
      </c>
      <c r="AA3845" s="2">
        <v>0.11854000000000001</v>
      </c>
      <c r="AB3845" s="2">
        <v>17.918203720000001</v>
      </c>
    </row>
    <row r="3846" spans="1:28" x14ac:dyDescent="0.2">
      <c r="A3846" s="17">
        <v>6394</v>
      </c>
      <c r="B3846" s="5" t="s">
        <v>12915</v>
      </c>
      <c r="C3846" s="5" t="s">
        <v>12931</v>
      </c>
      <c r="D3846" s="5"/>
      <c r="E3846" s="5" t="s">
        <v>12932</v>
      </c>
      <c r="F3846" s="10">
        <v>1881</v>
      </c>
      <c r="G3846" s="10" t="s">
        <v>16</v>
      </c>
      <c r="H3846" s="10"/>
      <c r="I3846" s="10">
        <v>900</v>
      </c>
      <c r="J3846" s="10" t="s">
        <v>17</v>
      </c>
      <c r="K3846" s="10"/>
      <c r="L3846" s="10" t="s">
        <v>18</v>
      </c>
      <c r="M3846" s="11">
        <v>1</v>
      </c>
      <c r="N3846" s="10">
        <v>1</v>
      </c>
      <c r="O3846" s="12" t="s">
        <v>12933</v>
      </c>
      <c r="P3846" s="11">
        <f ca="1">IFERROR(__xludf.DUMMYFUNCTION("COUNTA(SPLIT(Q3846,"" ""))"),194)</f>
        <v>194</v>
      </c>
      <c r="Q3846" s="11">
        <v>9</v>
      </c>
      <c r="R3846" s="11">
        <f ca="1">IFERROR(__xludf.DUMMYFUNCTION("COUNTA(SPLIT($Q3846,CHAR(10),FALSE))"),2)</f>
        <v>2</v>
      </c>
      <c r="S3846" s="2">
        <v>-1.763012421</v>
      </c>
      <c r="T3846" s="2">
        <v>0.47997952799999999</v>
      </c>
      <c r="U3846" s="2">
        <v>78.12</v>
      </c>
      <c r="V3846" s="2">
        <v>7.77</v>
      </c>
      <c r="W3846" s="2">
        <v>8.44</v>
      </c>
      <c r="X3846" s="2">
        <v>8</v>
      </c>
      <c r="Y3846" s="2">
        <v>6.73</v>
      </c>
      <c r="Z3846" s="2">
        <v>0.105</v>
      </c>
      <c r="AA3846" s="2">
        <v>0.10835</v>
      </c>
      <c r="AB3846" s="2">
        <v>11.64838789</v>
      </c>
    </row>
    <row r="3847" spans="1:28" x14ac:dyDescent="0.2">
      <c r="A3847" s="17">
        <v>6397</v>
      </c>
      <c r="B3847" s="5" t="s">
        <v>12934</v>
      </c>
      <c r="C3847" s="5" t="s">
        <v>12935</v>
      </c>
      <c r="D3847" s="5"/>
      <c r="E3847" s="5" t="s">
        <v>12936</v>
      </c>
      <c r="F3847" s="10">
        <v>1913</v>
      </c>
      <c r="G3847" s="10" t="s">
        <v>16</v>
      </c>
      <c r="H3847" s="10"/>
      <c r="I3847" s="10">
        <v>900</v>
      </c>
      <c r="J3847" s="10" t="s">
        <v>51</v>
      </c>
      <c r="K3847" s="10"/>
      <c r="L3847" s="10" t="s">
        <v>18</v>
      </c>
      <c r="M3847" s="11">
        <v>1</v>
      </c>
      <c r="N3847" s="10">
        <v>1</v>
      </c>
      <c r="O3847" s="12" t="s">
        <v>12937</v>
      </c>
      <c r="P3847" s="11">
        <f ca="1">IFERROR(__xludf.DUMMYFUNCTION("COUNTA(SPLIT(Q3847,"" ""))"),150)</f>
        <v>150</v>
      </c>
      <c r="Q3847" s="11">
        <v>9</v>
      </c>
      <c r="R3847" s="11">
        <f ca="1">IFERROR(__xludf.DUMMYFUNCTION("COUNTA(SPLIT($Q3847,CHAR(10),FALSE))"),2)</f>
        <v>2</v>
      </c>
      <c r="S3847" s="2">
        <v>-0.25321370900000001</v>
      </c>
      <c r="T3847" s="2">
        <v>0.44944901599999998</v>
      </c>
      <c r="U3847" s="2">
        <v>75.510000000000005</v>
      </c>
      <c r="V3847" s="2">
        <v>6.9</v>
      </c>
      <c r="W3847" s="2">
        <v>7.64</v>
      </c>
      <c r="X3847" s="2">
        <v>10</v>
      </c>
      <c r="Y3847" s="2">
        <v>7.4</v>
      </c>
      <c r="Z3847" s="2">
        <v>0.12146999999999999</v>
      </c>
      <c r="AA3847" s="2">
        <v>0.14329</v>
      </c>
      <c r="AB3847" s="2">
        <v>6.2760471520000003</v>
      </c>
    </row>
    <row r="3848" spans="1:28" x14ac:dyDescent="0.2">
      <c r="A3848" s="17">
        <v>6398</v>
      </c>
      <c r="B3848" s="5" t="s">
        <v>12934</v>
      </c>
      <c r="C3848" s="5" t="s">
        <v>12938</v>
      </c>
      <c r="D3848" s="5"/>
      <c r="E3848" s="5" t="s">
        <v>12939</v>
      </c>
      <c r="F3848" s="10">
        <v>1914</v>
      </c>
      <c r="G3848" s="10" t="s">
        <v>16</v>
      </c>
      <c r="H3848" s="10"/>
      <c r="I3848" s="10">
        <v>1100</v>
      </c>
      <c r="J3848" s="10" t="s">
        <v>17</v>
      </c>
      <c r="K3848" s="10"/>
      <c r="L3848" s="10" t="s">
        <v>18</v>
      </c>
      <c r="M3848" s="11">
        <v>1</v>
      </c>
      <c r="N3848" s="10">
        <v>1</v>
      </c>
      <c r="O3848" s="12" t="s">
        <v>12940</v>
      </c>
      <c r="P3848" s="11">
        <f ca="1">IFERROR(__xludf.DUMMYFUNCTION("COUNTA(SPLIT(Q3848,"" ""))"),163)</f>
        <v>163</v>
      </c>
      <c r="Q3848" s="11">
        <v>8</v>
      </c>
      <c r="R3848" s="11">
        <f ca="1">IFERROR(__xludf.DUMMYFUNCTION("COUNTA(SPLIT($Q3848,CHAR(10),FALSE))"),2)</f>
        <v>2</v>
      </c>
      <c r="S3848" s="2">
        <v>-1.2958697539999999</v>
      </c>
      <c r="T3848" s="2">
        <v>0.481799686</v>
      </c>
      <c r="U3848" s="2">
        <v>70.989999999999995</v>
      </c>
      <c r="V3848" s="2">
        <v>8.4499999999999993</v>
      </c>
      <c r="W3848" s="2">
        <v>9.93</v>
      </c>
      <c r="X3848" s="2">
        <v>8</v>
      </c>
      <c r="Y3848" s="2">
        <v>7.06</v>
      </c>
      <c r="Z3848" s="2">
        <v>0.12341000000000001</v>
      </c>
      <c r="AA3848" s="2">
        <v>0.13661999999999999</v>
      </c>
      <c r="AB3848" s="2">
        <v>14.906682979999999</v>
      </c>
    </row>
    <row r="3849" spans="1:28" x14ac:dyDescent="0.2">
      <c r="A3849" s="17">
        <v>6399</v>
      </c>
      <c r="B3849" s="5" t="s">
        <v>12934</v>
      </c>
      <c r="C3849" s="5" t="s">
        <v>12941</v>
      </c>
      <c r="D3849" s="5"/>
      <c r="E3849" s="5" t="s">
        <v>12942</v>
      </c>
      <c r="F3849" s="10">
        <v>1915</v>
      </c>
      <c r="G3849" s="10" t="s">
        <v>16</v>
      </c>
      <c r="H3849" s="10"/>
      <c r="I3849" s="10">
        <v>1100</v>
      </c>
      <c r="J3849" s="10" t="s">
        <v>17</v>
      </c>
      <c r="K3849" s="10"/>
      <c r="L3849" s="10" t="s">
        <v>18</v>
      </c>
      <c r="M3849" s="11">
        <v>1</v>
      </c>
      <c r="N3849" s="10">
        <v>1</v>
      </c>
      <c r="O3849" s="12" t="s">
        <v>12943</v>
      </c>
      <c r="P3849" s="11">
        <f ca="1">IFERROR(__xludf.DUMMYFUNCTION("COUNTA(SPLIT(Q3849,"" ""))"),163)</f>
        <v>163</v>
      </c>
      <c r="Q3849" s="11">
        <v>8</v>
      </c>
      <c r="R3849" s="11">
        <f ca="1">IFERROR(__xludf.DUMMYFUNCTION("COUNTA(SPLIT($Q3849,CHAR(10),FALSE))"),2)</f>
        <v>2</v>
      </c>
      <c r="S3849" s="2">
        <v>-0.63626143099999999</v>
      </c>
      <c r="T3849" s="2">
        <v>0.48532780199999997</v>
      </c>
      <c r="U3849" s="2">
        <v>68.41</v>
      </c>
      <c r="V3849" s="2">
        <v>8.81</v>
      </c>
      <c r="W3849" s="2">
        <v>9.44</v>
      </c>
      <c r="X3849" s="2">
        <v>10</v>
      </c>
      <c r="Y3849" s="2">
        <v>7.45</v>
      </c>
      <c r="Z3849" s="2">
        <v>0.13125000000000001</v>
      </c>
      <c r="AA3849" s="2">
        <v>0.15486</v>
      </c>
      <c r="AB3849" s="2">
        <v>10.1368925</v>
      </c>
    </row>
    <row r="3850" spans="1:28" x14ac:dyDescent="0.2">
      <c r="A3850" s="17">
        <v>6400</v>
      </c>
      <c r="B3850" s="5" t="s">
        <v>12934</v>
      </c>
      <c r="C3850" s="5" t="s">
        <v>12944</v>
      </c>
      <c r="D3850" s="5"/>
      <c r="E3850" s="5" t="s">
        <v>12945</v>
      </c>
      <c r="F3850" s="10">
        <v>1916</v>
      </c>
      <c r="G3850" s="10" t="s">
        <v>16</v>
      </c>
      <c r="H3850" s="10"/>
      <c r="I3850" s="10">
        <v>1300</v>
      </c>
      <c r="J3850" s="10" t="s">
        <v>17</v>
      </c>
      <c r="K3850" s="10"/>
      <c r="L3850" s="10" t="s">
        <v>18</v>
      </c>
      <c r="M3850" s="11">
        <v>1</v>
      </c>
      <c r="N3850" s="10">
        <v>1</v>
      </c>
      <c r="O3850" s="12" t="s">
        <v>12946</v>
      </c>
      <c r="P3850" s="11">
        <f ca="1">IFERROR(__xludf.DUMMYFUNCTION("COUNTA(SPLIT(Q3850,"" ""))"),181)</f>
        <v>181</v>
      </c>
      <c r="Q3850" s="11">
        <v>8</v>
      </c>
      <c r="R3850" s="11">
        <f ca="1">IFERROR(__xludf.DUMMYFUNCTION("COUNTA(SPLIT($Q3850,CHAR(10),FALSE))"),3)</f>
        <v>3</v>
      </c>
      <c r="S3850" s="2">
        <v>-1.3613655899999999</v>
      </c>
      <c r="T3850" s="2">
        <v>0.492999782</v>
      </c>
      <c r="U3850" s="2">
        <v>72.67</v>
      </c>
      <c r="V3850" s="2">
        <v>8.81</v>
      </c>
      <c r="W3850" s="2">
        <v>10.89</v>
      </c>
      <c r="X3850" s="2">
        <v>9</v>
      </c>
      <c r="Y3850" s="2">
        <v>7.19</v>
      </c>
      <c r="Z3850" s="2">
        <v>0.18157000000000001</v>
      </c>
      <c r="AA3850" s="2">
        <v>0.18507999999999999</v>
      </c>
      <c r="AB3850" s="2">
        <v>7.7149015939999996</v>
      </c>
    </row>
    <row r="3851" spans="1:28" x14ac:dyDescent="0.2">
      <c r="A3851" s="17">
        <v>6402</v>
      </c>
      <c r="B3851" s="5" t="s">
        <v>12934</v>
      </c>
      <c r="C3851" s="5" t="s">
        <v>12947</v>
      </c>
      <c r="D3851" s="5"/>
      <c r="E3851" s="5" t="s">
        <v>12948</v>
      </c>
      <c r="F3851" s="10">
        <v>1918</v>
      </c>
      <c r="G3851" s="10" t="s">
        <v>16</v>
      </c>
      <c r="H3851" s="10"/>
      <c r="I3851" s="10">
        <v>1100</v>
      </c>
      <c r="J3851" s="10" t="s">
        <v>17</v>
      </c>
      <c r="K3851" s="10"/>
      <c r="L3851" s="10" t="s">
        <v>18</v>
      </c>
      <c r="M3851" s="11">
        <v>1</v>
      </c>
      <c r="N3851" s="10">
        <v>1</v>
      </c>
      <c r="O3851" s="12" t="s">
        <v>12949</v>
      </c>
      <c r="P3851" s="11">
        <f ca="1">IFERROR(__xludf.DUMMYFUNCTION("COUNTA(SPLIT(Q3851,"" ""))"),193)</f>
        <v>193</v>
      </c>
      <c r="Q3851" s="11">
        <v>11</v>
      </c>
      <c r="R3851" s="11">
        <f ca="1">IFERROR(__xludf.DUMMYFUNCTION("COUNTA(SPLIT($Q3851,CHAR(10),FALSE))"),3)</f>
        <v>3</v>
      </c>
      <c r="S3851" s="2">
        <v>-0.40006892300000002</v>
      </c>
      <c r="T3851" s="2">
        <v>0.47682618700000001</v>
      </c>
      <c r="U3851" s="2">
        <v>68.23</v>
      </c>
      <c r="V3851" s="2">
        <v>8.15</v>
      </c>
      <c r="W3851" s="2">
        <v>8.75</v>
      </c>
      <c r="X3851" s="2">
        <v>10</v>
      </c>
      <c r="Y3851" s="2">
        <v>6.86</v>
      </c>
      <c r="Z3851" s="2">
        <v>0.12291000000000001</v>
      </c>
      <c r="AA3851" s="2">
        <v>9.8119999999999999E-2</v>
      </c>
      <c r="AB3851" s="2">
        <v>13.7008136</v>
      </c>
    </row>
    <row r="3852" spans="1:28" x14ac:dyDescent="0.2">
      <c r="A3852" s="17">
        <v>6403</v>
      </c>
      <c r="B3852" s="5" t="s">
        <v>12934</v>
      </c>
      <c r="C3852" s="5" t="s">
        <v>12950</v>
      </c>
      <c r="D3852" s="5"/>
      <c r="E3852" s="5" t="s">
        <v>12951</v>
      </c>
      <c r="F3852" s="10">
        <v>1915</v>
      </c>
      <c r="G3852" s="10" t="s">
        <v>16</v>
      </c>
      <c r="H3852" s="10"/>
      <c r="I3852" s="10">
        <v>1100</v>
      </c>
      <c r="J3852" s="10" t="s">
        <v>17</v>
      </c>
      <c r="K3852" s="10"/>
      <c r="L3852" s="10" t="s">
        <v>18</v>
      </c>
      <c r="M3852" s="11">
        <v>1</v>
      </c>
      <c r="N3852" s="10">
        <v>1</v>
      </c>
      <c r="O3852" s="12" t="s">
        <v>12952</v>
      </c>
      <c r="P3852" s="11">
        <f ca="1">IFERROR(__xludf.DUMMYFUNCTION("COUNTA(SPLIT(Q3852,"" ""))"),199)</f>
        <v>199</v>
      </c>
      <c r="Q3852" s="11">
        <v>11</v>
      </c>
      <c r="R3852" s="11">
        <f ca="1">IFERROR(__xludf.DUMMYFUNCTION("COUNTA(SPLIT($Q3852,CHAR(10),FALSE))"),2)</f>
        <v>2</v>
      </c>
      <c r="S3852" s="2">
        <v>-1.2230907660000001</v>
      </c>
      <c r="T3852" s="2">
        <v>0.461496134</v>
      </c>
      <c r="U3852" s="2">
        <v>79.7</v>
      </c>
      <c r="V3852" s="2">
        <v>6.68</v>
      </c>
      <c r="W3852" s="2">
        <v>7.46</v>
      </c>
      <c r="X3852" s="2">
        <v>8</v>
      </c>
      <c r="Y3852" s="2">
        <v>6.66</v>
      </c>
      <c r="Z3852" s="2">
        <v>0.12005</v>
      </c>
      <c r="AA3852" s="2">
        <v>0.10459</v>
      </c>
      <c r="AB3852" s="2">
        <v>12.97254242</v>
      </c>
    </row>
    <row r="3853" spans="1:28" x14ac:dyDescent="0.2">
      <c r="A3853" s="17">
        <v>6404</v>
      </c>
      <c r="B3853" s="5" t="s">
        <v>12934</v>
      </c>
      <c r="C3853" s="5" t="s">
        <v>12953</v>
      </c>
      <c r="D3853" s="5"/>
      <c r="E3853" s="5" t="s">
        <v>12954</v>
      </c>
      <c r="F3853" s="10">
        <v>1914</v>
      </c>
      <c r="G3853" s="10" t="s">
        <v>16</v>
      </c>
      <c r="H3853" s="10"/>
      <c r="I3853" s="10">
        <v>1100</v>
      </c>
      <c r="J3853" s="10" t="s">
        <v>17</v>
      </c>
      <c r="K3853" s="10"/>
      <c r="L3853" s="10" t="s">
        <v>18</v>
      </c>
      <c r="M3853" s="11">
        <v>1</v>
      </c>
      <c r="N3853" s="10">
        <v>1</v>
      </c>
      <c r="O3853" s="12" t="s">
        <v>12955</v>
      </c>
      <c r="P3853" s="11">
        <f ca="1">IFERROR(__xludf.DUMMYFUNCTION("COUNTA(SPLIT(Q3853,"" ""))"),171)</f>
        <v>171</v>
      </c>
      <c r="Q3853" s="11">
        <v>10</v>
      </c>
      <c r="R3853" s="11">
        <f ca="1">IFERROR(__xludf.DUMMYFUNCTION("COUNTA(SPLIT($Q3853,CHAR(10),FALSE))"),3)</f>
        <v>3</v>
      </c>
      <c r="S3853" s="2">
        <v>0.173562301</v>
      </c>
      <c r="T3853" s="2">
        <v>0.52595360400000002</v>
      </c>
      <c r="U3853" s="2">
        <v>71.42</v>
      </c>
      <c r="V3853" s="2">
        <v>7.6</v>
      </c>
      <c r="W3853" s="2">
        <v>8.57</v>
      </c>
      <c r="X3853" s="2">
        <v>9</v>
      </c>
      <c r="Y3853" s="2">
        <v>7.6</v>
      </c>
      <c r="Z3853" s="2">
        <v>0.15190000000000001</v>
      </c>
      <c r="AA3853" s="2">
        <v>0.1416</v>
      </c>
      <c r="AB3853" s="2">
        <v>12.87896583</v>
      </c>
    </row>
    <row r="3854" spans="1:28" x14ac:dyDescent="0.2">
      <c r="A3854" s="17">
        <v>6405</v>
      </c>
      <c r="B3854" s="5" t="s">
        <v>12934</v>
      </c>
      <c r="C3854" s="5" t="s">
        <v>12956</v>
      </c>
      <c r="D3854" s="5"/>
      <c r="E3854" s="5" t="s">
        <v>12957</v>
      </c>
      <c r="F3854" s="10">
        <v>1911</v>
      </c>
      <c r="G3854" s="10" t="s">
        <v>16</v>
      </c>
      <c r="H3854" s="10"/>
      <c r="I3854" s="10">
        <v>1300</v>
      </c>
      <c r="J3854" s="10" t="s">
        <v>17</v>
      </c>
      <c r="K3854" s="10"/>
      <c r="L3854" s="10" t="s">
        <v>18</v>
      </c>
      <c r="M3854" s="11">
        <v>1</v>
      </c>
      <c r="N3854" s="10">
        <v>1</v>
      </c>
      <c r="O3854" s="12" t="s">
        <v>12958</v>
      </c>
      <c r="P3854" s="11">
        <f ca="1">IFERROR(__xludf.DUMMYFUNCTION("COUNTA(SPLIT(Q3854,"" ""))"),185)</f>
        <v>185</v>
      </c>
      <c r="Q3854" s="11">
        <v>7</v>
      </c>
      <c r="R3854" s="11">
        <f ca="1">IFERROR(__xludf.DUMMYFUNCTION("COUNTA(SPLIT($Q3854,CHAR(10),FALSE))"),2)</f>
        <v>2</v>
      </c>
      <c r="S3854" s="2">
        <v>-0.116506835</v>
      </c>
      <c r="T3854" s="2">
        <v>0.45300013</v>
      </c>
      <c r="U3854" s="2">
        <v>67.97</v>
      </c>
      <c r="V3854" s="2">
        <v>10.38</v>
      </c>
      <c r="W3854" s="2">
        <v>12.48</v>
      </c>
      <c r="X3854" s="2">
        <v>8</v>
      </c>
      <c r="Y3854" s="2">
        <v>7.67</v>
      </c>
      <c r="Z3854" s="2">
        <v>0.17444999999999999</v>
      </c>
      <c r="AA3854" s="2">
        <v>0.16008</v>
      </c>
      <c r="AB3854" s="2">
        <v>4.2579500000000001</v>
      </c>
    </row>
    <row r="3855" spans="1:28" x14ac:dyDescent="0.2">
      <c r="A3855" s="17">
        <v>6407</v>
      </c>
      <c r="B3855" s="5" t="s">
        <v>12934</v>
      </c>
      <c r="C3855" s="5" t="s">
        <v>12959</v>
      </c>
      <c r="D3855" s="5"/>
      <c r="E3855" s="5" t="s">
        <v>12960</v>
      </c>
      <c r="F3855" s="10">
        <v>1919</v>
      </c>
      <c r="G3855" s="10" t="s">
        <v>16</v>
      </c>
      <c r="H3855" s="10"/>
      <c r="I3855" s="10">
        <v>1100</v>
      </c>
      <c r="J3855" s="10" t="s">
        <v>17</v>
      </c>
      <c r="K3855" s="10"/>
      <c r="L3855" s="10" t="s">
        <v>18</v>
      </c>
      <c r="M3855" s="11">
        <v>1</v>
      </c>
      <c r="N3855" s="10">
        <v>1</v>
      </c>
      <c r="O3855" s="12" t="s">
        <v>12961</v>
      </c>
      <c r="P3855" s="11">
        <f ca="1">IFERROR(__xludf.DUMMYFUNCTION("COUNTA(SPLIT(Q3855,"" ""))"),187)</f>
        <v>187</v>
      </c>
      <c r="Q3855" s="11">
        <v>10</v>
      </c>
      <c r="R3855" s="11">
        <f ca="1">IFERROR(__xludf.DUMMYFUNCTION("COUNTA(SPLIT($Q3855,CHAR(10),FALSE))"),3)</f>
        <v>3</v>
      </c>
      <c r="S3855" s="2">
        <v>-0.76873622500000005</v>
      </c>
      <c r="T3855" s="2">
        <v>0.47630143200000002</v>
      </c>
      <c r="U3855" s="2">
        <v>79.33</v>
      </c>
      <c r="V3855" s="2">
        <v>6.89</v>
      </c>
      <c r="W3855" s="2">
        <v>7.55</v>
      </c>
      <c r="X3855" s="2">
        <v>9</v>
      </c>
      <c r="Y3855" s="2">
        <v>6.58</v>
      </c>
      <c r="Z3855" s="2">
        <v>0.15478</v>
      </c>
      <c r="AA3855" s="2">
        <v>0.15640000000000001</v>
      </c>
      <c r="AB3855" s="2">
        <v>16.530258400000001</v>
      </c>
    </row>
    <row r="3856" spans="1:28" x14ac:dyDescent="0.2">
      <c r="A3856" s="17">
        <v>6408</v>
      </c>
      <c r="B3856" s="5" t="s">
        <v>12934</v>
      </c>
      <c r="C3856" s="5" t="s">
        <v>12962</v>
      </c>
      <c r="D3856" s="5"/>
      <c r="E3856" s="5" t="s">
        <v>12963</v>
      </c>
      <c r="F3856" s="10">
        <v>1913</v>
      </c>
      <c r="G3856" s="10" t="s">
        <v>16</v>
      </c>
      <c r="H3856" s="10"/>
      <c r="I3856" s="10">
        <v>1100</v>
      </c>
      <c r="J3856" s="10" t="s">
        <v>17</v>
      </c>
      <c r="K3856" s="10"/>
      <c r="L3856" s="10" t="s">
        <v>22</v>
      </c>
      <c r="M3856" s="11">
        <v>2</v>
      </c>
      <c r="N3856" s="10">
        <v>1.5</v>
      </c>
      <c r="O3856" s="12" t="s">
        <v>12964</v>
      </c>
      <c r="P3856" s="11">
        <f ca="1">IFERROR(__xludf.DUMMYFUNCTION("COUNTA(SPLIT(Q3856,"" ""))"),170)</f>
        <v>170</v>
      </c>
      <c r="Q3856" s="11">
        <v>10</v>
      </c>
      <c r="R3856" s="11">
        <f ca="1">IFERROR(__xludf.DUMMYFUNCTION("COUNTA(SPLIT($Q3856,CHAR(10),FALSE))"),3)</f>
        <v>3</v>
      </c>
      <c r="S3856" s="2">
        <v>-1.480295605</v>
      </c>
      <c r="T3856" s="2">
        <v>0.47838498400000001</v>
      </c>
      <c r="U3856" s="2">
        <v>73.790000000000006</v>
      </c>
      <c r="V3856" s="2">
        <v>7.24</v>
      </c>
      <c r="W3856" s="2">
        <v>7.91</v>
      </c>
      <c r="X3856" s="2">
        <v>9</v>
      </c>
      <c r="Y3856" s="2">
        <v>7.34</v>
      </c>
      <c r="Z3856" s="2">
        <v>0.19006999999999999</v>
      </c>
      <c r="AA3856" s="2">
        <v>0.18845000000000001</v>
      </c>
      <c r="AB3856" s="2">
        <v>11.359473380000001</v>
      </c>
    </row>
    <row r="3857" spans="1:28" x14ac:dyDescent="0.2">
      <c r="A3857" s="17">
        <v>6409</v>
      </c>
      <c r="B3857" s="5" t="s">
        <v>12934</v>
      </c>
      <c r="C3857" s="5" t="s">
        <v>12965</v>
      </c>
      <c r="D3857" s="5"/>
      <c r="E3857" s="5" t="s">
        <v>12966</v>
      </c>
      <c r="F3857" s="10">
        <v>1912</v>
      </c>
      <c r="G3857" s="10" t="s">
        <v>16</v>
      </c>
      <c r="H3857" s="10"/>
      <c r="I3857" s="10">
        <v>1100</v>
      </c>
      <c r="J3857" s="10" t="s">
        <v>17</v>
      </c>
      <c r="K3857" s="10"/>
      <c r="L3857" s="10" t="s">
        <v>22</v>
      </c>
      <c r="M3857" s="11">
        <v>2</v>
      </c>
      <c r="N3857" s="10">
        <v>1.5</v>
      </c>
      <c r="O3857" s="12" t="s">
        <v>12967</v>
      </c>
      <c r="P3857" s="11">
        <f ca="1">IFERROR(__xludf.DUMMYFUNCTION("COUNTA(SPLIT(Q3857,"" ""))"),191)</f>
        <v>191</v>
      </c>
      <c r="Q3857" s="11">
        <v>8</v>
      </c>
      <c r="R3857" s="11">
        <f ca="1">IFERROR(__xludf.DUMMYFUNCTION("COUNTA(SPLIT($Q3857,CHAR(10),FALSE))"),2)</f>
        <v>2</v>
      </c>
      <c r="S3857" s="2">
        <v>-1.1319798919999999</v>
      </c>
      <c r="T3857" s="2">
        <v>0.50575655900000005</v>
      </c>
      <c r="U3857" s="2">
        <v>74.959999999999994</v>
      </c>
      <c r="V3857" s="2">
        <v>8.77</v>
      </c>
      <c r="W3857" s="2">
        <v>10.06</v>
      </c>
      <c r="X3857" s="2">
        <v>9</v>
      </c>
      <c r="Y3857" s="2">
        <v>7.38</v>
      </c>
      <c r="Z3857" s="2">
        <v>0.19117999999999999</v>
      </c>
      <c r="AA3857" s="2">
        <v>0.19411999999999999</v>
      </c>
      <c r="AB3857" s="2">
        <v>14.98888842</v>
      </c>
    </row>
    <row r="3858" spans="1:28" x14ac:dyDescent="0.2">
      <c r="A3858" s="17">
        <v>6410</v>
      </c>
      <c r="B3858" s="5" t="s">
        <v>12934</v>
      </c>
      <c r="C3858" s="5" t="s">
        <v>12968</v>
      </c>
      <c r="D3858" s="5"/>
      <c r="E3858" s="5" t="s">
        <v>12969</v>
      </c>
      <c r="F3858" s="10">
        <v>1907</v>
      </c>
      <c r="G3858" s="10" t="s">
        <v>16</v>
      </c>
      <c r="H3858" s="10"/>
      <c r="I3858" s="10">
        <v>1100</v>
      </c>
      <c r="J3858" s="10" t="s">
        <v>17</v>
      </c>
      <c r="K3858" s="10"/>
      <c r="L3858" s="10" t="s">
        <v>18</v>
      </c>
      <c r="M3858" s="11">
        <v>1</v>
      </c>
      <c r="N3858" s="10">
        <v>1</v>
      </c>
      <c r="O3858" s="12" t="s">
        <v>12970</v>
      </c>
      <c r="P3858" s="11">
        <f ca="1">IFERROR(__xludf.DUMMYFUNCTION("COUNTA(SPLIT(Q3858,"" ""))"),145)</f>
        <v>145</v>
      </c>
      <c r="Q3858" s="11">
        <v>7</v>
      </c>
      <c r="R3858" s="11">
        <f ca="1">IFERROR(__xludf.DUMMYFUNCTION("COUNTA(SPLIT($Q3858,CHAR(10),FALSE))"),1)</f>
        <v>1</v>
      </c>
      <c r="S3858" s="2">
        <v>-1.672774582</v>
      </c>
      <c r="T3858" s="2">
        <v>0.458514429</v>
      </c>
      <c r="U3858" s="2">
        <v>72.040000000000006</v>
      </c>
      <c r="V3858" s="2">
        <v>8.36</v>
      </c>
      <c r="W3858" s="2">
        <v>9.19</v>
      </c>
      <c r="X3858" s="2">
        <v>9</v>
      </c>
      <c r="Y3858" s="2">
        <v>7.17</v>
      </c>
      <c r="Z3858" s="2">
        <v>0.25408999999999998</v>
      </c>
      <c r="AA3858" s="2">
        <v>0.28963</v>
      </c>
      <c r="AB3858" s="2">
        <v>6.1872173899999998</v>
      </c>
    </row>
    <row r="3859" spans="1:28" x14ac:dyDescent="0.2">
      <c r="A3859" s="17">
        <v>6427</v>
      </c>
      <c r="B3859" s="5" t="s">
        <v>12971</v>
      </c>
      <c r="C3859" s="5" t="s">
        <v>12972</v>
      </c>
      <c r="D3859" s="5"/>
      <c r="E3859" s="5" t="s">
        <v>12973</v>
      </c>
      <c r="F3859" s="10">
        <v>1854</v>
      </c>
      <c r="G3859" s="10" t="s">
        <v>16</v>
      </c>
      <c r="H3859" s="10"/>
      <c r="I3859" s="10">
        <v>1300</v>
      </c>
      <c r="J3859" s="10" t="s">
        <v>17</v>
      </c>
      <c r="K3859" s="10"/>
      <c r="L3859" s="10" t="s">
        <v>18</v>
      </c>
      <c r="M3859" s="11">
        <v>1</v>
      </c>
      <c r="N3859" s="10">
        <v>1</v>
      </c>
      <c r="O3859" s="12" t="s">
        <v>12974</v>
      </c>
      <c r="P3859" s="11">
        <f ca="1">IFERROR(__xludf.DUMMYFUNCTION("COUNTA(SPLIT(Q3859,"" ""))"),145)</f>
        <v>145</v>
      </c>
      <c r="Q3859" s="11">
        <v>3</v>
      </c>
      <c r="R3859" s="11">
        <f ca="1">IFERROR(__xludf.DUMMYFUNCTION("COUNTA(SPLIT($Q3859,CHAR(10),FALSE))"),2)</f>
        <v>2</v>
      </c>
      <c r="S3859" s="2">
        <v>0.244248576</v>
      </c>
      <c r="T3859" s="2">
        <v>0.49266078299999999</v>
      </c>
      <c r="U3859" s="2">
        <v>60.19</v>
      </c>
      <c r="V3859" s="2">
        <v>13.99</v>
      </c>
      <c r="W3859" s="2">
        <v>16.8</v>
      </c>
      <c r="X3859" s="2">
        <v>12</v>
      </c>
      <c r="Y3859" s="2">
        <v>7.29</v>
      </c>
      <c r="Z3859" s="2">
        <v>-7.5100000000000002E-3</v>
      </c>
      <c r="AA3859" s="2">
        <v>1.528E-2</v>
      </c>
      <c r="AB3859" s="2">
        <v>8.6673705339999998</v>
      </c>
    </row>
    <row r="3860" spans="1:28" x14ac:dyDescent="0.2">
      <c r="A3860" s="17">
        <v>6428</v>
      </c>
      <c r="B3860" s="5" t="s">
        <v>158</v>
      </c>
      <c r="C3860" s="5" t="s">
        <v>12975</v>
      </c>
      <c r="D3860" s="5"/>
      <c r="E3860" s="5" t="s">
        <v>12976</v>
      </c>
      <c r="F3860" s="10">
        <v>2006</v>
      </c>
      <c r="G3860" s="10" t="s">
        <v>16</v>
      </c>
      <c r="H3860" s="10"/>
      <c r="I3860" s="10">
        <v>1100</v>
      </c>
      <c r="J3860" s="10" t="s">
        <v>17</v>
      </c>
      <c r="K3860" s="10"/>
      <c r="L3860" s="10" t="s">
        <v>18</v>
      </c>
      <c r="M3860" s="11">
        <v>1</v>
      </c>
      <c r="N3860" s="10">
        <v>1</v>
      </c>
      <c r="O3860" s="12" t="s">
        <v>12977</v>
      </c>
      <c r="P3860" s="11">
        <f ca="1">IFERROR(__xludf.DUMMYFUNCTION("COUNTA(SPLIT(Q3860,"" ""))"),182)</f>
        <v>182</v>
      </c>
      <c r="Q3860" s="11">
        <v>8</v>
      </c>
      <c r="R3860" s="11">
        <f ca="1">IFERROR(__xludf.DUMMYFUNCTION("COUNTA(SPLIT($Q3860,CHAR(10),FALSE))"),2)</f>
        <v>2</v>
      </c>
      <c r="S3860" s="2">
        <v>-1.4502229689999999</v>
      </c>
      <c r="T3860" s="2">
        <v>0.49129184799999998</v>
      </c>
      <c r="U3860" s="2">
        <v>62.5</v>
      </c>
      <c r="V3860" s="2">
        <v>10.23</v>
      </c>
      <c r="W3860" s="2">
        <v>10.92</v>
      </c>
      <c r="X3860" s="2">
        <v>10</v>
      </c>
      <c r="Y3860" s="2">
        <v>7.88</v>
      </c>
      <c r="Z3860" s="2">
        <v>0.10795</v>
      </c>
      <c r="AA3860" s="2">
        <v>0.10637000000000001</v>
      </c>
      <c r="AB3860" s="2">
        <v>12.317131939999999</v>
      </c>
    </row>
    <row r="3861" spans="1:28" x14ac:dyDescent="0.2">
      <c r="A3861" s="17">
        <v>6429</v>
      </c>
      <c r="B3861" s="5" t="s">
        <v>12978</v>
      </c>
      <c r="C3861" s="5" t="s">
        <v>12979</v>
      </c>
      <c r="D3861" s="5"/>
      <c r="E3861" s="5" t="s">
        <v>12980</v>
      </c>
      <c r="F3861" s="10">
        <v>1906</v>
      </c>
      <c r="G3861" s="10" t="s">
        <v>16</v>
      </c>
      <c r="H3861" s="10"/>
      <c r="I3861" s="10">
        <v>1100</v>
      </c>
      <c r="J3861" s="10" t="s">
        <v>17</v>
      </c>
      <c r="K3861" s="10"/>
      <c r="L3861" s="10" t="s">
        <v>18</v>
      </c>
      <c r="M3861" s="11">
        <v>1</v>
      </c>
      <c r="N3861" s="10">
        <v>1</v>
      </c>
      <c r="O3861" s="12" t="s">
        <v>12981</v>
      </c>
      <c r="P3861" s="11">
        <f ca="1">IFERROR(__xludf.DUMMYFUNCTION("COUNTA(SPLIT(Q3861,"" ""))"),149)</f>
        <v>149</v>
      </c>
      <c r="Q3861" s="11">
        <v>7</v>
      </c>
      <c r="R3861" s="11">
        <f ca="1">IFERROR(__xludf.DUMMYFUNCTION("COUNTA(SPLIT($Q3861,CHAR(10),FALSE))"),1)</f>
        <v>1</v>
      </c>
      <c r="S3861" s="2">
        <v>-0.83351308700000004</v>
      </c>
      <c r="T3861" s="2">
        <v>0.48180816900000001</v>
      </c>
      <c r="U3861" s="2">
        <v>73.45</v>
      </c>
      <c r="V3861" s="2">
        <v>8.3699999999999992</v>
      </c>
      <c r="W3861" s="2">
        <v>8.35</v>
      </c>
      <c r="X3861" s="2">
        <v>10</v>
      </c>
      <c r="Y3861" s="2">
        <v>7.63</v>
      </c>
      <c r="Z3861" s="2">
        <v>3.49E-2</v>
      </c>
      <c r="AA3861" s="2">
        <v>6.8900000000000003E-2</v>
      </c>
      <c r="AB3861" s="2">
        <v>12.61889918</v>
      </c>
    </row>
    <row r="3862" spans="1:28" x14ac:dyDescent="0.2">
      <c r="A3862" s="17">
        <v>6430</v>
      </c>
      <c r="B3862" s="5" t="s">
        <v>12982</v>
      </c>
      <c r="C3862" s="5" t="s">
        <v>12983</v>
      </c>
      <c r="D3862" s="5" t="s">
        <v>12984</v>
      </c>
      <c r="E3862" s="5" t="s">
        <v>12985</v>
      </c>
      <c r="F3862" s="10">
        <v>1896</v>
      </c>
      <c r="G3862" s="10" t="s">
        <v>16</v>
      </c>
      <c r="H3862" s="10"/>
      <c r="I3862" s="10">
        <v>900</v>
      </c>
      <c r="J3862" s="10" t="s">
        <v>17</v>
      </c>
      <c r="K3862" s="10"/>
      <c r="L3862" s="10" t="s">
        <v>18</v>
      </c>
      <c r="M3862" s="11">
        <v>1</v>
      </c>
      <c r="N3862" s="10">
        <v>1</v>
      </c>
      <c r="O3862" s="12" t="s">
        <v>12986</v>
      </c>
      <c r="P3862" s="11">
        <f ca="1">IFERROR(__xludf.DUMMYFUNCTION("COUNTA(SPLIT(Q3862,"" ""))"),182)</f>
        <v>182</v>
      </c>
      <c r="Q3862" s="11">
        <v>11</v>
      </c>
      <c r="R3862" s="11">
        <f ca="1">IFERROR(__xludf.DUMMYFUNCTION("COUNTA(SPLIT($Q3862,CHAR(10),FALSE))"),1)</f>
        <v>1</v>
      </c>
      <c r="S3862" s="2">
        <v>-0.42046819699999999</v>
      </c>
      <c r="T3862" s="2">
        <v>0.44421038200000001</v>
      </c>
      <c r="U3862" s="2">
        <v>80.81</v>
      </c>
      <c r="V3862" s="2">
        <v>6.1</v>
      </c>
      <c r="W3862" s="2">
        <v>7.27</v>
      </c>
      <c r="X3862" s="2">
        <v>8</v>
      </c>
      <c r="Y3862" s="2">
        <v>6.37</v>
      </c>
      <c r="Z3862" s="2">
        <v>0.11562</v>
      </c>
      <c r="AA3862" s="2">
        <v>0.12447</v>
      </c>
      <c r="AB3862" s="2">
        <v>10.9708241</v>
      </c>
    </row>
    <row r="3863" spans="1:28" x14ac:dyDescent="0.2">
      <c r="A3863" s="17">
        <v>6431</v>
      </c>
      <c r="B3863" s="5" t="s">
        <v>12987</v>
      </c>
      <c r="C3863" s="5" t="s">
        <v>12988</v>
      </c>
      <c r="D3863" s="5"/>
      <c r="E3863" s="5" t="s">
        <v>12989</v>
      </c>
      <c r="F3863" s="10">
        <v>1913</v>
      </c>
      <c r="G3863" s="10" t="s">
        <v>16</v>
      </c>
      <c r="H3863" s="10"/>
      <c r="I3863" s="10">
        <v>900</v>
      </c>
      <c r="J3863" s="10" t="s">
        <v>17</v>
      </c>
      <c r="K3863" s="10"/>
      <c r="L3863" s="10" t="s">
        <v>18</v>
      </c>
      <c r="M3863" s="11">
        <v>1</v>
      </c>
      <c r="N3863" s="10">
        <v>1</v>
      </c>
      <c r="O3863" s="12" t="s">
        <v>12990</v>
      </c>
      <c r="P3863" s="11">
        <f ca="1">IFERROR(__xludf.DUMMYFUNCTION("COUNTA(SPLIT(Q3863,"" ""))"),164)</f>
        <v>164</v>
      </c>
      <c r="Q3863" s="11">
        <v>10</v>
      </c>
      <c r="R3863" s="11">
        <f ca="1">IFERROR(__xludf.DUMMYFUNCTION("COUNTA(SPLIT($Q3863,CHAR(10),FALSE))"),3)</f>
        <v>3</v>
      </c>
      <c r="S3863" s="2">
        <v>-8.6871744000000001E-2</v>
      </c>
      <c r="T3863" s="2">
        <v>0.49546788800000002</v>
      </c>
      <c r="U3863" s="2">
        <v>88.06</v>
      </c>
      <c r="V3863" s="2">
        <v>5.13</v>
      </c>
      <c r="W3863" s="2">
        <v>5.6</v>
      </c>
      <c r="X3863" s="2">
        <v>6</v>
      </c>
      <c r="Y3863" s="2">
        <v>6.07</v>
      </c>
      <c r="Z3863" s="2">
        <v>4.1419999999999998E-2</v>
      </c>
      <c r="AA3863" s="2">
        <v>5.6529999999999997E-2</v>
      </c>
      <c r="AB3863" s="2">
        <v>19.86349865</v>
      </c>
    </row>
    <row r="3864" spans="1:28" x14ac:dyDescent="0.2">
      <c r="A3864" s="17">
        <v>6432</v>
      </c>
      <c r="B3864" s="5" t="s">
        <v>12987</v>
      </c>
      <c r="C3864" s="5" t="s">
        <v>12991</v>
      </c>
      <c r="D3864" s="5"/>
      <c r="E3864" s="5" t="s">
        <v>12992</v>
      </c>
      <c r="F3864" s="10">
        <v>1913</v>
      </c>
      <c r="G3864" s="10" t="s">
        <v>16</v>
      </c>
      <c r="H3864" s="10"/>
      <c r="I3864" s="10">
        <v>1300</v>
      </c>
      <c r="J3864" s="10" t="s">
        <v>17</v>
      </c>
      <c r="K3864" s="10"/>
      <c r="L3864" s="10" t="s">
        <v>18</v>
      </c>
      <c r="M3864" s="11">
        <v>1</v>
      </c>
      <c r="N3864" s="10">
        <v>1</v>
      </c>
      <c r="O3864" s="12" t="s">
        <v>12993</v>
      </c>
      <c r="P3864" s="11">
        <f ca="1">IFERROR(__xludf.DUMMYFUNCTION("COUNTA(SPLIT(Q3864,"" ""))"),196)</f>
        <v>196</v>
      </c>
      <c r="Q3864" s="11">
        <v>8</v>
      </c>
      <c r="R3864" s="11">
        <f ca="1">IFERROR(__xludf.DUMMYFUNCTION("COUNTA(SPLIT($Q3864,CHAR(10),FALSE))"),3)</f>
        <v>3</v>
      </c>
      <c r="S3864" s="2">
        <v>-1.0311313719999999</v>
      </c>
      <c r="T3864" s="2">
        <v>0.48310488200000001</v>
      </c>
      <c r="U3864" s="2">
        <v>67.23</v>
      </c>
      <c r="V3864" s="2">
        <v>10.06</v>
      </c>
      <c r="W3864" s="2">
        <v>11.52</v>
      </c>
      <c r="X3864" s="2">
        <v>10</v>
      </c>
      <c r="Y3864" s="2">
        <v>7.33</v>
      </c>
      <c r="Z3864" s="2">
        <v>0.17132</v>
      </c>
      <c r="AA3864" s="2">
        <v>0.16322999999999999</v>
      </c>
      <c r="AB3864" s="2">
        <v>9.819786251</v>
      </c>
    </row>
    <row r="3865" spans="1:28" x14ac:dyDescent="0.2">
      <c r="A3865" s="17">
        <v>6434</v>
      </c>
      <c r="B3865" s="5" t="s">
        <v>12987</v>
      </c>
      <c r="C3865" s="5" t="s">
        <v>12994</v>
      </c>
      <c r="D3865" s="5"/>
      <c r="E3865" s="5" t="s">
        <v>12995</v>
      </c>
      <c r="F3865" s="10">
        <v>1915</v>
      </c>
      <c r="G3865" s="10" t="s">
        <v>16</v>
      </c>
      <c r="H3865" s="10"/>
      <c r="I3865" s="10">
        <v>1100</v>
      </c>
      <c r="J3865" s="10" t="s">
        <v>17</v>
      </c>
      <c r="K3865" s="10"/>
      <c r="L3865" s="10" t="s">
        <v>18</v>
      </c>
      <c r="M3865" s="11">
        <v>1</v>
      </c>
      <c r="N3865" s="10">
        <v>1</v>
      </c>
      <c r="O3865" s="12" t="s">
        <v>12996</v>
      </c>
      <c r="P3865" s="11">
        <f ca="1">IFERROR(__xludf.DUMMYFUNCTION("COUNTA(SPLIT(Q3865,"" ""))"),146)</f>
        <v>146</v>
      </c>
      <c r="Q3865" s="11">
        <v>8</v>
      </c>
      <c r="R3865" s="11">
        <f ca="1">IFERROR(__xludf.DUMMYFUNCTION("COUNTA(SPLIT($Q3865,CHAR(10),FALSE))"),3)</f>
        <v>3</v>
      </c>
      <c r="S3865" s="2">
        <v>-1.205215997</v>
      </c>
      <c r="T3865" s="2">
        <v>0.47208475799999999</v>
      </c>
      <c r="U3865" s="2">
        <v>82.32</v>
      </c>
      <c r="V3865" s="2">
        <v>6.4</v>
      </c>
      <c r="W3865" s="2">
        <v>6.97</v>
      </c>
      <c r="X3865" s="2">
        <v>7</v>
      </c>
      <c r="Y3865" s="2">
        <v>6.04</v>
      </c>
      <c r="Z3865" s="2">
        <v>0.16061</v>
      </c>
      <c r="AA3865" s="2">
        <v>0.18518999999999999</v>
      </c>
      <c r="AB3865" s="2">
        <v>13.851211859999999</v>
      </c>
    </row>
    <row r="3866" spans="1:28" x14ac:dyDescent="0.2">
      <c r="A3866" s="17">
        <v>6435</v>
      </c>
      <c r="B3866" s="5" t="s">
        <v>12987</v>
      </c>
      <c r="C3866" s="5" t="s">
        <v>12997</v>
      </c>
      <c r="D3866" s="5"/>
      <c r="E3866" s="5" t="s">
        <v>12998</v>
      </c>
      <c r="F3866" s="10">
        <v>1916</v>
      </c>
      <c r="G3866" s="10" t="s">
        <v>16</v>
      </c>
      <c r="H3866" s="10"/>
      <c r="I3866" s="10">
        <v>900</v>
      </c>
      <c r="J3866" s="10" t="s">
        <v>17</v>
      </c>
      <c r="K3866" s="10"/>
      <c r="L3866" s="10" t="s">
        <v>18</v>
      </c>
      <c r="M3866" s="11">
        <v>1</v>
      </c>
      <c r="N3866" s="10">
        <v>1</v>
      </c>
      <c r="O3866" s="12" t="s">
        <v>12999</v>
      </c>
      <c r="P3866" s="11">
        <f ca="1">IFERROR(__xludf.DUMMYFUNCTION("COUNTA(SPLIT(Q3866,"" ""))"),158)</f>
        <v>158</v>
      </c>
      <c r="Q3866" s="11">
        <v>7</v>
      </c>
      <c r="R3866" s="11">
        <f ca="1">IFERROR(__xludf.DUMMYFUNCTION("COUNTA(SPLIT($Q3866,CHAR(10),FALSE))"),3)</f>
        <v>3</v>
      </c>
      <c r="S3866" s="2">
        <v>-1.0317402499999999</v>
      </c>
      <c r="T3866" s="2">
        <v>0.51183880999999998</v>
      </c>
      <c r="U3866" s="2">
        <v>68.37</v>
      </c>
      <c r="V3866" s="2">
        <v>9.4</v>
      </c>
      <c r="W3866" s="2">
        <v>9.7200000000000006</v>
      </c>
      <c r="X3866" s="2">
        <v>9</v>
      </c>
      <c r="Y3866" s="2">
        <v>6.94</v>
      </c>
      <c r="Z3866" s="2">
        <v>7.2279999999999997E-2</v>
      </c>
      <c r="AA3866" s="2">
        <v>7.5090000000000004E-2</v>
      </c>
      <c r="AB3866" s="2">
        <v>18.737954269999999</v>
      </c>
    </row>
    <row r="3867" spans="1:28" x14ac:dyDescent="0.2">
      <c r="A3867" s="17">
        <v>6437</v>
      </c>
      <c r="B3867" s="5" t="s">
        <v>12987</v>
      </c>
      <c r="C3867" s="5" t="s">
        <v>13000</v>
      </c>
      <c r="D3867" s="5"/>
      <c r="E3867" s="5" t="s">
        <v>13001</v>
      </c>
      <c r="F3867" s="10">
        <v>1920</v>
      </c>
      <c r="G3867" s="10" t="s">
        <v>16</v>
      </c>
      <c r="H3867" s="10"/>
      <c r="I3867" s="10">
        <v>900</v>
      </c>
      <c r="J3867" s="10" t="s">
        <v>17</v>
      </c>
      <c r="K3867" s="10"/>
      <c r="L3867" s="10" t="s">
        <v>18</v>
      </c>
      <c r="M3867" s="11">
        <v>1</v>
      </c>
      <c r="N3867" s="10">
        <v>1</v>
      </c>
      <c r="O3867" s="12" t="s">
        <v>13002</v>
      </c>
      <c r="P3867" s="11">
        <f ca="1">IFERROR(__xludf.DUMMYFUNCTION("COUNTA(SPLIT(Q3867,"" ""))"),178)</f>
        <v>178</v>
      </c>
      <c r="Q3867" s="11">
        <v>12</v>
      </c>
      <c r="R3867" s="11">
        <f ca="1">IFERROR(__xludf.DUMMYFUNCTION("COUNTA(SPLIT($Q3867,CHAR(10),FALSE))"),1)</f>
        <v>1</v>
      </c>
      <c r="S3867" s="2">
        <v>-0.46342753800000003</v>
      </c>
      <c r="T3867" s="2">
        <v>0.476428403</v>
      </c>
      <c r="U3867" s="2">
        <v>79.510000000000005</v>
      </c>
      <c r="V3867" s="2">
        <v>5.61</v>
      </c>
      <c r="W3867" s="2">
        <v>6.44</v>
      </c>
      <c r="X3867" s="2">
        <v>9</v>
      </c>
      <c r="Y3867" s="2">
        <v>6.6</v>
      </c>
      <c r="Z3867" s="2">
        <v>0.16667999999999999</v>
      </c>
      <c r="AA3867" s="2">
        <v>0.17175000000000001</v>
      </c>
      <c r="AB3867" s="2">
        <v>16.38256548</v>
      </c>
    </row>
    <row r="3868" spans="1:28" x14ac:dyDescent="0.2">
      <c r="A3868" s="17">
        <v>6438</v>
      </c>
      <c r="B3868" s="5" t="s">
        <v>12987</v>
      </c>
      <c r="C3868" s="5" t="s">
        <v>13003</v>
      </c>
      <c r="D3868" s="5"/>
      <c r="E3868" s="5" t="s">
        <v>13004</v>
      </c>
      <c r="F3868" s="10">
        <v>1921</v>
      </c>
      <c r="G3868" s="10" t="s">
        <v>16</v>
      </c>
      <c r="H3868" s="10"/>
      <c r="I3868" s="10">
        <v>1100</v>
      </c>
      <c r="J3868" s="10" t="s">
        <v>17</v>
      </c>
      <c r="K3868" s="10"/>
      <c r="L3868" s="10" t="s">
        <v>18</v>
      </c>
      <c r="M3868" s="11">
        <v>1</v>
      </c>
      <c r="N3868" s="10">
        <v>1</v>
      </c>
      <c r="O3868" s="12" t="s">
        <v>13005</v>
      </c>
      <c r="P3868" s="11">
        <f ca="1">IFERROR(__xludf.DUMMYFUNCTION("COUNTA(SPLIT(Q3868,"" ""))"),168)</f>
        <v>168</v>
      </c>
      <c r="Q3868" s="11">
        <v>11</v>
      </c>
      <c r="R3868" s="11">
        <f ca="1">IFERROR(__xludf.DUMMYFUNCTION("COUNTA(SPLIT($Q3868,CHAR(10),FALSE))"),2)</f>
        <v>2</v>
      </c>
      <c r="S3868" s="2">
        <v>-1.8083214729999999</v>
      </c>
      <c r="T3868" s="2">
        <v>0.47913978099999999</v>
      </c>
      <c r="U3868" s="2">
        <v>72.81</v>
      </c>
      <c r="V3868" s="2">
        <v>7.64</v>
      </c>
      <c r="W3868" s="2">
        <v>8.35</v>
      </c>
      <c r="X3868" s="2">
        <v>10</v>
      </c>
      <c r="Y3868" s="2">
        <v>8.15</v>
      </c>
      <c r="Z3868" s="2">
        <v>0.182</v>
      </c>
      <c r="AA3868" s="2">
        <v>0.13278000000000001</v>
      </c>
      <c r="AB3868" s="2">
        <v>13.460416329999999</v>
      </c>
    </row>
    <row r="3869" spans="1:28" x14ac:dyDescent="0.2">
      <c r="A3869" s="17">
        <v>6439</v>
      </c>
      <c r="B3869" s="5" t="s">
        <v>12987</v>
      </c>
      <c r="C3869" s="5" t="s">
        <v>13006</v>
      </c>
      <c r="D3869" s="5"/>
      <c r="E3869" s="5" t="s">
        <v>13007</v>
      </c>
      <c r="F3869" s="10">
        <v>1922</v>
      </c>
      <c r="G3869" s="10" t="s">
        <v>16</v>
      </c>
      <c r="H3869" s="10"/>
      <c r="I3869" s="10">
        <v>1100</v>
      </c>
      <c r="J3869" s="10" t="s">
        <v>17</v>
      </c>
      <c r="K3869" s="10"/>
      <c r="L3869" s="10" t="s">
        <v>18</v>
      </c>
      <c r="M3869" s="11">
        <v>1</v>
      </c>
      <c r="N3869" s="10">
        <v>1</v>
      </c>
      <c r="O3869" s="12" t="s">
        <v>13008</v>
      </c>
      <c r="P3869" s="11">
        <f ca="1">IFERROR(__xludf.DUMMYFUNCTION("COUNTA(SPLIT(Q3869,"" ""))"),178)</f>
        <v>178</v>
      </c>
      <c r="Q3869" s="11">
        <v>9</v>
      </c>
      <c r="R3869" s="11">
        <f ca="1">IFERROR(__xludf.DUMMYFUNCTION("COUNTA(SPLIT($Q3869,CHAR(10),FALSE))"),3)</f>
        <v>3</v>
      </c>
      <c r="S3869" s="2">
        <v>-0.55943616799999996</v>
      </c>
      <c r="T3869" s="2">
        <v>0.49664034499999998</v>
      </c>
      <c r="U3869" s="2">
        <v>72.48</v>
      </c>
      <c r="V3869" s="2">
        <v>7.62</v>
      </c>
      <c r="W3869" s="2">
        <v>7.68</v>
      </c>
      <c r="X3869" s="2">
        <v>8</v>
      </c>
      <c r="Y3869" s="2">
        <v>7.34</v>
      </c>
      <c r="Z3869" s="2">
        <v>4.0719999999999999E-2</v>
      </c>
      <c r="AA3869" s="2">
        <v>2.8170000000000001E-2</v>
      </c>
      <c r="AB3869" s="2">
        <v>16.015936</v>
      </c>
    </row>
    <row r="3870" spans="1:28" x14ac:dyDescent="0.2">
      <c r="A3870" s="17">
        <v>6440</v>
      </c>
      <c r="B3870" s="5" t="s">
        <v>13009</v>
      </c>
      <c r="C3870" s="5" t="s">
        <v>13010</v>
      </c>
      <c r="D3870" s="5"/>
      <c r="E3870" s="5" t="s">
        <v>13011</v>
      </c>
      <c r="F3870" s="10">
        <v>1919</v>
      </c>
      <c r="G3870" s="10" t="s">
        <v>16</v>
      </c>
      <c r="H3870" s="10"/>
      <c r="I3870" s="10">
        <v>1100</v>
      </c>
      <c r="J3870" s="10" t="s">
        <v>17</v>
      </c>
      <c r="K3870" s="10"/>
      <c r="L3870" s="10" t="s">
        <v>18</v>
      </c>
      <c r="M3870" s="11">
        <v>1</v>
      </c>
      <c r="N3870" s="10">
        <v>1</v>
      </c>
      <c r="O3870" s="12" t="s">
        <v>13012</v>
      </c>
      <c r="P3870" s="11">
        <f ca="1">IFERROR(__xludf.DUMMYFUNCTION("COUNTA(SPLIT(Q3870,"" ""))"),190)</f>
        <v>190</v>
      </c>
      <c r="Q3870" s="11">
        <v>11</v>
      </c>
      <c r="R3870" s="11">
        <f ca="1">IFERROR(__xludf.DUMMYFUNCTION("COUNTA(SPLIT($Q3870,CHAR(10),FALSE))"),7)</f>
        <v>7</v>
      </c>
      <c r="S3870" s="2">
        <v>-0.56515011299999995</v>
      </c>
      <c r="T3870" s="2">
        <v>0.48113707500000003</v>
      </c>
      <c r="U3870" s="2">
        <v>83.62</v>
      </c>
      <c r="V3870" s="2">
        <v>5.34</v>
      </c>
      <c r="W3870" s="2">
        <v>5.86</v>
      </c>
      <c r="X3870" s="2">
        <v>7</v>
      </c>
      <c r="Y3870" s="2">
        <v>6</v>
      </c>
      <c r="Z3870" s="2">
        <v>8.1180000000000002E-2</v>
      </c>
      <c r="AA3870" s="2">
        <v>6.5329999999999999E-2</v>
      </c>
      <c r="AB3870" s="2">
        <v>14.50749266</v>
      </c>
    </row>
    <row r="3871" spans="1:28" x14ac:dyDescent="0.2">
      <c r="A3871" s="17">
        <v>6441</v>
      </c>
      <c r="B3871" s="5" t="s">
        <v>13013</v>
      </c>
      <c r="C3871" s="5" t="s">
        <v>13014</v>
      </c>
      <c r="D3871" s="5"/>
      <c r="E3871" s="5" t="s">
        <v>13015</v>
      </c>
      <c r="F3871" s="10">
        <v>1922</v>
      </c>
      <c r="G3871" s="10" t="s">
        <v>16</v>
      </c>
      <c r="H3871" s="10"/>
      <c r="I3871" s="10">
        <v>1100</v>
      </c>
      <c r="J3871" s="10" t="s">
        <v>17</v>
      </c>
      <c r="K3871" s="10"/>
      <c r="L3871" s="10" t="s">
        <v>18</v>
      </c>
      <c r="M3871" s="11">
        <v>1</v>
      </c>
      <c r="N3871" s="10">
        <v>1</v>
      </c>
      <c r="O3871" s="12" t="s">
        <v>13016</v>
      </c>
      <c r="P3871" s="11">
        <f ca="1">IFERROR(__xludf.DUMMYFUNCTION("COUNTA(SPLIT(Q3871,"" ""))"),185)</f>
        <v>185</v>
      </c>
      <c r="Q3871" s="11">
        <v>8</v>
      </c>
      <c r="R3871" s="11">
        <f ca="1">IFERROR(__xludf.DUMMYFUNCTION("COUNTA(SPLIT($Q3871,CHAR(10),FALSE))"),3)</f>
        <v>3</v>
      </c>
      <c r="S3871" s="2">
        <v>-0.75190501300000001</v>
      </c>
      <c r="T3871" s="2">
        <v>0.45765197499999999</v>
      </c>
      <c r="U3871" s="2">
        <v>62.55</v>
      </c>
      <c r="V3871" s="2">
        <v>11.17</v>
      </c>
      <c r="W3871" s="2">
        <v>11.79</v>
      </c>
      <c r="X3871" s="2">
        <v>12</v>
      </c>
      <c r="Y3871" s="2">
        <v>8.25</v>
      </c>
      <c r="Z3871" s="2">
        <v>0.14585000000000001</v>
      </c>
      <c r="AA3871" s="2">
        <v>0.15185000000000001</v>
      </c>
      <c r="AB3871" s="2">
        <v>15.354284979999999</v>
      </c>
    </row>
    <row r="3872" spans="1:28" x14ac:dyDescent="0.2">
      <c r="A3872" s="17">
        <v>6442</v>
      </c>
      <c r="B3872" s="5" t="s">
        <v>13013</v>
      </c>
      <c r="C3872" s="5" t="s">
        <v>13017</v>
      </c>
      <c r="D3872" s="5"/>
      <c r="E3872" s="5" t="s">
        <v>13018</v>
      </c>
      <c r="F3872" s="10">
        <v>1922</v>
      </c>
      <c r="G3872" s="10" t="s">
        <v>16</v>
      </c>
      <c r="H3872" s="10"/>
      <c r="I3872" s="10">
        <v>700</v>
      </c>
      <c r="J3872" s="10" t="s">
        <v>17</v>
      </c>
      <c r="K3872" s="10"/>
      <c r="L3872" s="10" t="s">
        <v>18</v>
      </c>
      <c r="M3872" s="11">
        <v>1</v>
      </c>
      <c r="N3872" s="10">
        <v>1</v>
      </c>
      <c r="O3872" s="12" t="s">
        <v>13019</v>
      </c>
      <c r="P3872" s="11">
        <f ca="1">IFERROR(__xludf.DUMMYFUNCTION("COUNTA(SPLIT(Q3872,"" ""))"),163)</f>
        <v>163</v>
      </c>
      <c r="Q3872" s="11">
        <v>12</v>
      </c>
      <c r="R3872" s="11">
        <f ca="1">IFERROR(__xludf.DUMMYFUNCTION("COUNTA(SPLIT($Q3872,CHAR(10),FALSE))"),7)</f>
        <v>7</v>
      </c>
      <c r="S3872" s="2">
        <v>-0.57363762799999996</v>
      </c>
      <c r="T3872" s="2">
        <v>0.48247467700000002</v>
      </c>
      <c r="U3872" s="2">
        <v>85.41</v>
      </c>
      <c r="V3872" s="2">
        <v>4.84</v>
      </c>
      <c r="W3872" s="2">
        <v>4.57</v>
      </c>
      <c r="X3872" s="2">
        <v>7</v>
      </c>
      <c r="Y3872" s="2">
        <v>6.86</v>
      </c>
      <c r="Z3872" s="2">
        <v>4.3729999999999998E-2</v>
      </c>
      <c r="AA3872" s="2">
        <v>5.2290000000000003E-2</v>
      </c>
      <c r="AB3872" s="2">
        <v>16.433125629999999</v>
      </c>
    </row>
    <row r="3873" spans="1:28" x14ac:dyDescent="0.2">
      <c r="A3873" s="17">
        <v>6443</v>
      </c>
      <c r="B3873" s="5" t="s">
        <v>13020</v>
      </c>
      <c r="C3873" s="5" t="s">
        <v>13021</v>
      </c>
      <c r="D3873" s="5"/>
      <c r="E3873" s="5" t="s">
        <v>13022</v>
      </c>
      <c r="F3873" s="10">
        <v>1902</v>
      </c>
      <c r="G3873" s="10" t="s">
        <v>16</v>
      </c>
      <c r="H3873" s="10"/>
      <c r="I3873" s="10">
        <v>1500</v>
      </c>
      <c r="J3873" s="10" t="s">
        <v>17</v>
      </c>
      <c r="K3873" s="10"/>
      <c r="L3873" s="10" t="s">
        <v>18</v>
      </c>
      <c r="M3873" s="11">
        <v>1</v>
      </c>
      <c r="N3873" s="10">
        <v>1</v>
      </c>
      <c r="O3873" s="12" t="s">
        <v>13023</v>
      </c>
      <c r="P3873" s="11">
        <f ca="1">IFERROR(__xludf.DUMMYFUNCTION("COUNTA(SPLIT(Q3873,"" ""))"),158)</f>
        <v>158</v>
      </c>
      <c r="Q3873" s="11">
        <v>6</v>
      </c>
      <c r="R3873" s="11">
        <f ca="1">IFERROR(__xludf.DUMMYFUNCTION("COUNTA(SPLIT($Q3873,CHAR(10),FALSE))"),2)</f>
        <v>2</v>
      </c>
      <c r="S3873" s="2">
        <v>-1.1875823539999999</v>
      </c>
      <c r="T3873" s="2">
        <v>0.46550941400000001</v>
      </c>
      <c r="U3873" s="2">
        <v>67.14</v>
      </c>
      <c r="V3873" s="2">
        <v>10.52</v>
      </c>
      <c r="W3873" s="2">
        <v>14.42</v>
      </c>
      <c r="X3873" s="2">
        <v>10</v>
      </c>
      <c r="Y3873" s="2">
        <v>8.2200000000000006</v>
      </c>
      <c r="Z3873" s="2">
        <v>0.21121000000000001</v>
      </c>
      <c r="AA3873" s="2">
        <v>0.21121000000000001</v>
      </c>
      <c r="AB3873" s="2">
        <v>-1.686997053</v>
      </c>
    </row>
    <row r="3874" spans="1:28" x14ac:dyDescent="0.2">
      <c r="A3874" s="17">
        <v>6444</v>
      </c>
      <c r="B3874" s="5" t="s">
        <v>13024</v>
      </c>
      <c r="C3874" s="5" t="s">
        <v>13025</v>
      </c>
      <c r="D3874" s="5"/>
      <c r="E3874" s="5" t="s">
        <v>13026</v>
      </c>
      <c r="F3874" s="10">
        <v>1908</v>
      </c>
      <c r="G3874" s="10" t="s">
        <v>16</v>
      </c>
      <c r="H3874" s="10"/>
      <c r="I3874" s="10">
        <v>1300</v>
      </c>
      <c r="J3874" s="10" t="s">
        <v>51</v>
      </c>
      <c r="K3874" s="10"/>
      <c r="L3874" s="10" t="s">
        <v>18</v>
      </c>
      <c r="M3874" s="11">
        <v>1</v>
      </c>
      <c r="N3874" s="10">
        <v>1</v>
      </c>
      <c r="O3874" s="12" t="s">
        <v>13027</v>
      </c>
      <c r="P3874" s="11">
        <f ca="1">IFERROR(__xludf.DUMMYFUNCTION("COUNTA(SPLIT(Q3874,"" ""))"),185)</f>
        <v>185</v>
      </c>
      <c r="Q3874" s="11">
        <v>7</v>
      </c>
      <c r="R3874" s="11">
        <f ca="1">IFERROR(__xludf.DUMMYFUNCTION("COUNTA(SPLIT($Q3874,CHAR(10),FALSE))"),6)</f>
        <v>6</v>
      </c>
      <c r="S3874" s="2">
        <v>-0.26146675600000002</v>
      </c>
      <c r="T3874" s="2">
        <v>0.457645252</v>
      </c>
      <c r="U3874" s="2">
        <v>67.5</v>
      </c>
      <c r="V3874" s="2">
        <v>9.84</v>
      </c>
      <c r="W3874" s="2">
        <v>12.05</v>
      </c>
      <c r="X3874" s="2">
        <v>9</v>
      </c>
      <c r="Y3874" s="2">
        <v>7.04</v>
      </c>
      <c r="Z3874" s="2">
        <v>7.2950000000000001E-2</v>
      </c>
      <c r="AA3874" s="2">
        <v>5.1319999999999998E-2</v>
      </c>
      <c r="AB3874" s="2">
        <v>12.239956980000001</v>
      </c>
    </row>
    <row r="3875" spans="1:28" x14ac:dyDescent="0.2">
      <c r="A3875" s="17">
        <v>6445</v>
      </c>
      <c r="B3875" s="5" t="s">
        <v>13024</v>
      </c>
      <c r="C3875" s="5" t="s">
        <v>13028</v>
      </c>
      <c r="D3875" s="5"/>
      <c r="E3875" s="5" t="s">
        <v>13029</v>
      </c>
      <c r="F3875" s="10">
        <v>1914</v>
      </c>
      <c r="G3875" s="10" t="s">
        <v>16</v>
      </c>
      <c r="H3875" s="10"/>
      <c r="I3875" s="10">
        <v>900</v>
      </c>
      <c r="J3875" s="10" t="s">
        <v>17</v>
      </c>
      <c r="K3875" s="10"/>
      <c r="L3875" s="10" t="s">
        <v>18</v>
      </c>
      <c r="M3875" s="11">
        <v>1</v>
      </c>
      <c r="N3875" s="10">
        <v>1</v>
      </c>
      <c r="O3875" s="12" t="s">
        <v>13030</v>
      </c>
      <c r="P3875" s="11">
        <f ca="1">IFERROR(__xludf.DUMMYFUNCTION("COUNTA(SPLIT(Q3875,"" ""))"),175)</f>
        <v>175</v>
      </c>
      <c r="Q3875" s="11">
        <v>11</v>
      </c>
      <c r="R3875" s="11">
        <f ca="1">IFERROR(__xludf.DUMMYFUNCTION("COUNTA(SPLIT($Q3875,CHAR(10),FALSE))"),7)</f>
        <v>7</v>
      </c>
      <c r="S3875" s="2">
        <v>-1.21803241</v>
      </c>
      <c r="T3875" s="2">
        <v>0.49453657400000001</v>
      </c>
      <c r="U3875" s="2">
        <v>84.5</v>
      </c>
      <c r="V3875" s="2">
        <v>5.56</v>
      </c>
      <c r="W3875" s="2">
        <v>6.43</v>
      </c>
      <c r="X3875" s="2">
        <v>6</v>
      </c>
      <c r="Y3875" s="2">
        <v>6.28</v>
      </c>
      <c r="Z3875" s="2">
        <v>4.2909999999999997E-2</v>
      </c>
      <c r="AA3875" s="2">
        <v>3.8370000000000001E-2</v>
      </c>
      <c r="AB3875" s="2">
        <v>18.383399369999999</v>
      </c>
    </row>
    <row r="3876" spans="1:28" x14ac:dyDescent="0.2">
      <c r="A3876" s="17">
        <v>6446</v>
      </c>
      <c r="B3876" s="5" t="s">
        <v>13024</v>
      </c>
      <c r="C3876" s="5" t="s">
        <v>13031</v>
      </c>
      <c r="D3876" s="5"/>
      <c r="E3876" s="5" t="s">
        <v>13032</v>
      </c>
      <c r="F3876" s="10">
        <v>1915</v>
      </c>
      <c r="G3876" s="10" t="s">
        <v>16</v>
      </c>
      <c r="H3876" s="10"/>
      <c r="I3876" s="10">
        <v>1100</v>
      </c>
      <c r="J3876" s="10" t="s">
        <v>17</v>
      </c>
      <c r="K3876" s="10"/>
      <c r="L3876" s="10" t="s">
        <v>18</v>
      </c>
      <c r="M3876" s="11">
        <v>1</v>
      </c>
      <c r="N3876" s="10">
        <v>1</v>
      </c>
      <c r="O3876" s="12" t="s">
        <v>13033</v>
      </c>
      <c r="P3876" s="11">
        <f ca="1">IFERROR(__xludf.DUMMYFUNCTION("COUNTA(SPLIT(Q3876,"" ""))"),153)</f>
        <v>153</v>
      </c>
      <c r="Q3876" s="11">
        <v>9</v>
      </c>
      <c r="R3876" s="11">
        <f ca="1">IFERROR(__xludf.DUMMYFUNCTION("COUNTA(SPLIT($Q3876,CHAR(10),FALSE))"),4)</f>
        <v>4</v>
      </c>
      <c r="S3876" s="2">
        <v>-0.25652411200000003</v>
      </c>
      <c r="T3876" s="2">
        <v>0.463381985</v>
      </c>
      <c r="U3876" s="2">
        <v>85.79</v>
      </c>
      <c r="V3876" s="2">
        <v>5.17</v>
      </c>
      <c r="W3876" s="2">
        <v>5.63</v>
      </c>
      <c r="X3876" s="2">
        <v>7</v>
      </c>
      <c r="Y3876" s="2">
        <v>6.03</v>
      </c>
      <c r="Z3876" s="2">
        <v>1.958E-2</v>
      </c>
      <c r="AA3876" s="2">
        <v>3.141E-2</v>
      </c>
      <c r="AB3876" s="2">
        <v>18.07983127</v>
      </c>
    </row>
    <row r="3877" spans="1:28" x14ac:dyDescent="0.2">
      <c r="A3877" s="17">
        <v>6447</v>
      </c>
      <c r="B3877" s="5" t="s">
        <v>13024</v>
      </c>
      <c r="C3877" s="5" t="s">
        <v>13034</v>
      </c>
      <c r="D3877" s="5"/>
      <c r="E3877" s="5" t="s">
        <v>13035</v>
      </c>
      <c r="F3877" s="10">
        <v>1917</v>
      </c>
      <c r="G3877" s="10" t="s">
        <v>16</v>
      </c>
      <c r="H3877" s="10"/>
      <c r="I3877" s="10">
        <v>1100</v>
      </c>
      <c r="J3877" s="10" t="s">
        <v>17</v>
      </c>
      <c r="K3877" s="10"/>
      <c r="L3877" s="10" t="s">
        <v>18</v>
      </c>
      <c r="M3877" s="11">
        <v>1</v>
      </c>
      <c r="N3877" s="10">
        <v>1</v>
      </c>
      <c r="O3877" s="12" t="s">
        <v>13036</v>
      </c>
      <c r="P3877" s="11">
        <f ca="1">IFERROR(__xludf.DUMMYFUNCTION("COUNTA(SPLIT(Q3877,"" ""))"),147)</f>
        <v>147</v>
      </c>
      <c r="Q3877" s="11">
        <v>9</v>
      </c>
      <c r="R3877" s="11">
        <f ca="1">IFERROR(__xludf.DUMMYFUNCTION("COUNTA(SPLIT($Q3877,CHAR(10),FALSE))"),3)</f>
        <v>3</v>
      </c>
      <c r="S3877" s="2">
        <v>-0.25777466700000001</v>
      </c>
      <c r="T3877" s="2">
        <v>0.49390221200000001</v>
      </c>
      <c r="U3877" s="2">
        <v>74.3</v>
      </c>
      <c r="V3877" s="2">
        <v>7.04</v>
      </c>
      <c r="W3877" s="2">
        <v>7.62</v>
      </c>
      <c r="X3877" s="2">
        <v>10</v>
      </c>
      <c r="Y3877" s="2">
        <v>7.73</v>
      </c>
      <c r="Z3877" s="2">
        <v>0.1678</v>
      </c>
      <c r="AA3877" s="2">
        <v>0.19442999999999999</v>
      </c>
      <c r="AB3877" s="2">
        <v>10.605277640000001</v>
      </c>
    </row>
    <row r="3878" spans="1:28" x14ac:dyDescent="0.2">
      <c r="A3878" s="17">
        <v>6448</v>
      </c>
      <c r="B3878" s="5" t="s">
        <v>13037</v>
      </c>
      <c r="C3878" s="5" t="s">
        <v>13038</v>
      </c>
      <c r="D3878" s="5"/>
      <c r="E3878" s="5" t="s">
        <v>13039</v>
      </c>
      <c r="F3878" s="10">
        <v>1899</v>
      </c>
      <c r="G3878" s="10" t="s">
        <v>16</v>
      </c>
      <c r="H3878" s="10"/>
      <c r="I3878" s="10">
        <v>1100</v>
      </c>
      <c r="J3878" s="10" t="s">
        <v>17</v>
      </c>
      <c r="K3878" s="10"/>
      <c r="L3878" s="10" t="s">
        <v>18</v>
      </c>
      <c r="M3878" s="11">
        <v>1</v>
      </c>
      <c r="N3878" s="10">
        <v>1</v>
      </c>
      <c r="O3878" s="12" t="s">
        <v>13040</v>
      </c>
      <c r="P3878" s="11">
        <f ca="1">IFERROR(__xludf.DUMMYFUNCTION("COUNTA(SPLIT(Q3878,"" ""))"),155)</f>
        <v>155</v>
      </c>
      <c r="Q3878" s="11">
        <v>5</v>
      </c>
      <c r="R3878" s="11">
        <f ca="1">IFERROR(__xludf.DUMMYFUNCTION("COUNTA(SPLIT($Q3878,CHAR(10),FALSE))"),1)</f>
        <v>1</v>
      </c>
      <c r="S3878" s="2">
        <v>-1.68110811</v>
      </c>
      <c r="T3878" s="2">
        <v>0.47424401199999999</v>
      </c>
      <c r="U3878" s="2">
        <v>62.39</v>
      </c>
      <c r="V3878" s="2">
        <v>12.26</v>
      </c>
      <c r="W3878" s="2">
        <v>14.94</v>
      </c>
      <c r="X3878" s="2">
        <v>11</v>
      </c>
      <c r="Y3878" s="2">
        <v>8.0299999999999994</v>
      </c>
      <c r="Z3878" s="2">
        <v>0.17759</v>
      </c>
      <c r="AA3878" s="2">
        <v>0.18622</v>
      </c>
      <c r="AB3878" s="2">
        <v>7.7646009410000003</v>
      </c>
    </row>
    <row r="3879" spans="1:28" x14ac:dyDescent="0.2">
      <c r="A3879" s="17">
        <v>6449</v>
      </c>
      <c r="B3879" s="5" t="s">
        <v>13037</v>
      </c>
      <c r="C3879" s="5" t="s">
        <v>13041</v>
      </c>
      <c r="D3879" s="5"/>
      <c r="E3879" s="5" t="s">
        <v>13042</v>
      </c>
      <c r="F3879" s="10">
        <v>1908</v>
      </c>
      <c r="G3879" s="10" t="s">
        <v>16</v>
      </c>
      <c r="H3879" s="10"/>
      <c r="I3879" s="10">
        <v>1100</v>
      </c>
      <c r="J3879" s="10" t="s">
        <v>17</v>
      </c>
      <c r="K3879" s="10"/>
      <c r="L3879" s="10" t="s">
        <v>18</v>
      </c>
      <c r="M3879" s="11">
        <v>1</v>
      </c>
      <c r="N3879" s="10">
        <v>1</v>
      </c>
      <c r="O3879" s="12" t="s">
        <v>13043</v>
      </c>
      <c r="P3879" s="11">
        <f ca="1">IFERROR(__xludf.DUMMYFUNCTION("COUNTA(SPLIT(Q3879,"" ""))"),144)</f>
        <v>144</v>
      </c>
      <c r="Q3879" s="11">
        <v>6</v>
      </c>
      <c r="R3879" s="11">
        <f ca="1">IFERROR(__xludf.DUMMYFUNCTION("COUNTA(SPLIT($Q3879,CHAR(10),FALSE))"),2)</f>
        <v>2</v>
      </c>
      <c r="S3879" s="2">
        <v>-0.29634560799999998</v>
      </c>
      <c r="T3879" s="2">
        <v>0.51330735599999999</v>
      </c>
      <c r="U3879" s="2">
        <v>66.78</v>
      </c>
      <c r="V3879" s="2">
        <v>9.9499999999999993</v>
      </c>
      <c r="W3879" s="2">
        <v>11.34</v>
      </c>
      <c r="X3879" s="2">
        <v>10</v>
      </c>
      <c r="Y3879" s="2">
        <v>6.58</v>
      </c>
      <c r="Z3879" s="2">
        <v>0.11312999999999999</v>
      </c>
      <c r="AA3879" s="2">
        <v>0.14409</v>
      </c>
      <c r="AB3879" s="2">
        <v>10.47449484</v>
      </c>
    </row>
    <row r="3880" spans="1:28" x14ac:dyDescent="0.2">
      <c r="A3880" s="17">
        <v>6450</v>
      </c>
      <c r="B3880" s="5" t="s">
        <v>12449</v>
      </c>
      <c r="C3880" s="5" t="s">
        <v>13044</v>
      </c>
      <c r="D3880" s="5" t="s">
        <v>13045</v>
      </c>
      <c r="E3880" s="5" t="s">
        <v>13046</v>
      </c>
      <c r="F3880" s="10">
        <v>1889</v>
      </c>
      <c r="G3880" s="10" t="s">
        <v>16</v>
      </c>
      <c r="H3880" s="10"/>
      <c r="I3880" s="10">
        <v>1300</v>
      </c>
      <c r="J3880" s="10" t="s">
        <v>17</v>
      </c>
      <c r="K3880" s="10"/>
      <c r="L3880" s="10" t="s">
        <v>18</v>
      </c>
      <c r="M3880" s="11">
        <v>1</v>
      </c>
      <c r="N3880" s="10">
        <v>1</v>
      </c>
      <c r="O3880" s="12" t="s">
        <v>13047</v>
      </c>
      <c r="P3880" s="11">
        <f ca="1">IFERROR(__xludf.DUMMYFUNCTION("COUNTA(SPLIT(Q3880,"" ""))"),197)</f>
        <v>197</v>
      </c>
      <c r="Q3880" s="11">
        <v>7</v>
      </c>
      <c r="R3880" s="11">
        <f ca="1">IFERROR(__xludf.DUMMYFUNCTION("COUNTA(SPLIT($Q3880,CHAR(10),FALSE))"),1)</f>
        <v>1</v>
      </c>
      <c r="S3880" s="2">
        <v>-0.78644424599999996</v>
      </c>
      <c r="T3880" s="2">
        <v>0.48622096199999998</v>
      </c>
      <c r="U3880" s="2">
        <v>69.28</v>
      </c>
      <c r="V3880" s="2">
        <v>11.27</v>
      </c>
      <c r="W3880" s="2">
        <v>13.22</v>
      </c>
      <c r="X3880" s="2">
        <v>8</v>
      </c>
      <c r="Y3880" s="2">
        <v>6.53</v>
      </c>
      <c r="Z3880" s="2">
        <v>9.9030000000000007E-2</v>
      </c>
      <c r="AA3880" s="2">
        <v>2.997E-2</v>
      </c>
      <c r="AB3880" s="2">
        <v>21.297560799999999</v>
      </c>
    </row>
    <row r="3881" spans="1:28" x14ac:dyDescent="0.2">
      <c r="A3881" s="17">
        <v>6452</v>
      </c>
      <c r="B3881" s="5" t="s">
        <v>12449</v>
      </c>
      <c r="C3881" s="5" t="s">
        <v>13048</v>
      </c>
      <c r="D3881" s="5" t="s">
        <v>13049</v>
      </c>
      <c r="E3881" s="5" t="s">
        <v>13050</v>
      </c>
      <c r="F3881" s="10">
        <v>1892</v>
      </c>
      <c r="G3881" s="10" t="s">
        <v>16</v>
      </c>
      <c r="H3881" s="10"/>
      <c r="I3881" s="10">
        <v>900</v>
      </c>
      <c r="J3881" s="10" t="s">
        <v>17</v>
      </c>
      <c r="K3881" s="10"/>
      <c r="L3881" s="10" t="s">
        <v>18</v>
      </c>
      <c r="M3881" s="11">
        <v>1</v>
      </c>
      <c r="N3881" s="10">
        <v>1</v>
      </c>
      <c r="O3881" s="12" t="s">
        <v>13051</v>
      </c>
      <c r="P3881" s="11">
        <f ca="1">IFERROR(__xludf.DUMMYFUNCTION("COUNTA(SPLIT(Q3881,"" ""))"),156)</f>
        <v>156</v>
      </c>
      <c r="Q3881" s="11">
        <v>8</v>
      </c>
      <c r="R3881" s="11">
        <f ca="1">IFERROR(__xludf.DUMMYFUNCTION("COUNTA(SPLIT($Q3881,CHAR(10),FALSE))"),1)</f>
        <v>1</v>
      </c>
      <c r="S3881" s="2">
        <v>-0.105222174</v>
      </c>
      <c r="T3881" s="2">
        <v>0.48419421400000001</v>
      </c>
      <c r="U3881" s="2">
        <v>82.38</v>
      </c>
      <c r="V3881" s="2">
        <v>6.64</v>
      </c>
      <c r="W3881" s="2">
        <v>7.55</v>
      </c>
      <c r="X3881" s="2">
        <v>6</v>
      </c>
      <c r="Y3881" s="2">
        <v>5.92</v>
      </c>
      <c r="Z3881" s="2">
        <v>6.8309999999999996E-2</v>
      </c>
      <c r="AA3881" s="2">
        <v>9.9809999999999996E-2</v>
      </c>
      <c r="AB3881" s="2">
        <v>21.727448070000001</v>
      </c>
    </row>
    <row r="3882" spans="1:28" x14ac:dyDescent="0.2">
      <c r="A3882" s="17">
        <v>6453</v>
      </c>
      <c r="B3882" s="5" t="s">
        <v>12449</v>
      </c>
      <c r="C3882" s="5" t="s">
        <v>13052</v>
      </c>
      <c r="D3882" s="5"/>
      <c r="E3882" s="5" t="s">
        <v>13053</v>
      </c>
      <c r="F3882" s="10">
        <v>1893</v>
      </c>
      <c r="G3882" s="10" t="s">
        <v>16</v>
      </c>
      <c r="H3882" s="10"/>
      <c r="I3882" s="10">
        <v>900</v>
      </c>
      <c r="J3882" s="10" t="s">
        <v>17</v>
      </c>
      <c r="K3882" s="10"/>
      <c r="L3882" s="10" t="s">
        <v>18</v>
      </c>
      <c r="M3882" s="11">
        <v>1</v>
      </c>
      <c r="N3882" s="10">
        <v>1</v>
      </c>
      <c r="O3882" s="12" t="s">
        <v>13054</v>
      </c>
      <c r="P3882" s="11">
        <f ca="1">IFERROR(__xludf.DUMMYFUNCTION("COUNTA(SPLIT(Q3882,"" ""))"),174)</f>
        <v>174</v>
      </c>
      <c r="Q3882" s="11">
        <v>7</v>
      </c>
      <c r="R3882" s="11">
        <f ca="1">IFERROR(__xludf.DUMMYFUNCTION("COUNTA(SPLIT($Q3882,CHAR(10),FALSE))"),2)</f>
        <v>2</v>
      </c>
      <c r="S3882" s="2">
        <v>0.59355983199999995</v>
      </c>
      <c r="T3882" s="2">
        <v>0.53698490600000004</v>
      </c>
      <c r="U3882" s="2">
        <v>78.97</v>
      </c>
      <c r="V3882" s="2">
        <v>8.4499999999999993</v>
      </c>
      <c r="W3882" s="2">
        <v>10.38</v>
      </c>
      <c r="X3882" s="2">
        <v>5</v>
      </c>
      <c r="Y3882" s="2">
        <v>6.14</v>
      </c>
      <c r="Z3882" s="2">
        <v>1.6369999999999999E-2</v>
      </c>
      <c r="AA3882" s="2">
        <v>2.6159999999999999E-2</v>
      </c>
      <c r="AB3882" s="2">
        <v>15.345976390000001</v>
      </c>
    </row>
    <row r="3883" spans="1:28" x14ac:dyDescent="0.2">
      <c r="A3883" s="17">
        <v>6454</v>
      </c>
      <c r="B3883" s="5" t="s">
        <v>12449</v>
      </c>
      <c r="C3883" s="5" t="s">
        <v>13055</v>
      </c>
      <c r="D3883" s="5" t="s">
        <v>13056</v>
      </c>
      <c r="E3883" s="5" t="s">
        <v>13057</v>
      </c>
      <c r="F3883" s="10">
        <v>1894</v>
      </c>
      <c r="G3883" s="10" t="s">
        <v>16</v>
      </c>
      <c r="H3883" s="10"/>
      <c r="I3883" s="10">
        <v>1100</v>
      </c>
      <c r="J3883" s="10" t="s">
        <v>17</v>
      </c>
      <c r="K3883" s="10"/>
      <c r="L3883" s="10" t="s">
        <v>18</v>
      </c>
      <c r="M3883" s="11">
        <v>1</v>
      </c>
      <c r="N3883" s="10">
        <v>1</v>
      </c>
      <c r="O3883" s="12" t="s">
        <v>13058</v>
      </c>
      <c r="P3883" s="11">
        <f ca="1">IFERROR(__xludf.DUMMYFUNCTION("COUNTA(SPLIT(Q3883,"" ""))"),180)</f>
        <v>180</v>
      </c>
      <c r="Q3883" s="11">
        <v>6</v>
      </c>
      <c r="R3883" s="11">
        <f ca="1">IFERROR(__xludf.DUMMYFUNCTION("COUNTA(SPLIT($Q3883,CHAR(10),FALSE))"),1)</f>
        <v>1</v>
      </c>
      <c r="S3883" s="2">
        <v>0.12982991999999999</v>
      </c>
      <c r="T3883" s="2">
        <v>0.47679991399999999</v>
      </c>
      <c r="U3883" s="2">
        <v>72.92</v>
      </c>
      <c r="V3883" s="2">
        <v>10.58</v>
      </c>
      <c r="W3883" s="2">
        <v>12.01</v>
      </c>
      <c r="X3883" s="2">
        <v>8</v>
      </c>
      <c r="Y3883" s="2">
        <v>6.09</v>
      </c>
      <c r="Z3883" s="2">
        <v>3.6400000000000002E-2</v>
      </c>
      <c r="AA3883" s="2">
        <v>4.9849999999999998E-2</v>
      </c>
      <c r="AB3883" s="2">
        <v>16.415561</v>
      </c>
    </row>
    <row r="3884" spans="1:28" x14ac:dyDescent="0.2">
      <c r="A3884" s="17">
        <v>6455</v>
      </c>
      <c r="B3884" s="5" t="s">
        <v>12449</v>
      </c>
      <c r="C3884" s="5" t="s">
        <v>13059</v>
      </c>
      <c r="D3884" s="5" t="s">
        <v>13060</v>
      </c>
      <c r="E3884" s="5" t="s">
        <v>13061</v>
      </c>
      <c r="F3884" s="10">
        <v>1900</v>
      </c>
      <c r="G3884" s="10" t="s">
        <v>16</v>
      </c>
      <c r="H3884" s="10"/>
      <c r="I3884" s="10">
        <v>1300</v>
      </c>
      <c r="J3884" s="10" t="s">
        <v>17</v>
      </c>
      <c r="K3884" s="10"/>
      <c r="L3884" s="10" t="s">
        <v>18</v>
      </c>
      <c r="M3884" s="11">
        <v>1</v>
      </c>
      <c r="N3884" s="10">
        <v>1</v>
      </c>
      <c r="O3884" s="12" t="s">
        <v>13062</v>
      </c>
      <c r="P3884" s="11">
        <f ca="1">IFERROR(__xludf.DUMMYFUNCTION("COUNTA(SPLIT(Q3884,"" ""))"),196)</f>
        <v>196</v>
      </c>
      <c r="Q3884" s="11">
        <v>6</v>
      </c>
      <c r="R3884" s="11">
        <f ca="1">IFERROR(__xludf.DUMMYFUNCTION("COUNTA(SPLIT($Q3884,CHAR(10),FALSE))"),1)</f>
        <v>1</v>
      </c>
      <c r="S3884" s="2">
        <v>-0.65434320400000001</v>
      </c>
      <c r="T3884" s="2">
        <v>0.47321596999999999</v>
      </c>
      <c r="U3884" s="2">
        <v>69.91</v>
      </c>
      <c r="V3884" s="2">
        <v>10.91</v>
      </c>
      <c r="W3884" s="2">
        <v>12.65</v>
      </c>
      <c r="X3884" s="2">
        <v>10</v>
      </c>
      <c r="Y3884" s="2">
        <v>6.41</v>
      </c>
      <c r="Z3884" s="2">
        <v>0.10674</v>
      </c>
      <c r="AA3884" s="2">
        <v>4.2189999999999998E-2</v>
      </c>
      <c r="AB3884" s="2">
        <v>19.9450672</v>
      </c>
    </row>
    <row r="3885" spans="1:28" x14ac:dyDescent="0.2">
      <c r="A3885" s="17">
        <v>6456</v>
      </c>
      <c r="B3885" s="5" t="s">
        <v>12449</v>
      </c>
      <c r="C3885" s="5" t="s">
        <v>13063</v>
      </c>
      <c r="D3885" s="5" t="s">
        <v>13064</v>
      </c>
      <c r="E3885" s="5" t="s">
        <v>13065</v>
      </c>
      <c r="F3885" s="10">
        <v>1901</v>
      </c>
      <c r="G3885" s="10" t="s">
        <v>16</v>
      </c>
      <c r="H3885" s="10"/>
      <c r="I3885" s="10">
        <v>1100</v>
      </c>
      <c r="J3885" s="10" t="s">
        <v>17</v>
      </c>
      <c r="K3885" s="10"/>
      <c r="L3885" s="10" t="s">
        <v>18</v>
      </c>
      <c r="M3885" s="11">
        <v>1</v>
      </c>
      <c r="N3885" s="10">
        <v>1</v>
      </c>
      <c r="O3885" s="12" t="s">
        <v>13066</v>
      </c>
      <c r="P3885" s="11">
        <f ca="1">IFERROR(__xludf.DUMMYFUNCTION("COUNTA(SPLIT(Q3885,"" ""))"),185)</f>
        <v>185</v>
      </c>
      <c r="Q3885" s="11">
        <v>8</v>
      </c>
      <c r="R3885" s="11">
        <f ca="1">IFERROR(__xludf.DUMMYFUNCTION("COUNTA(SPLIT($Q3885,CHAR(10),FALSE))"),1)</f>
        <v>1</v>
      </c>
      <c r="S3885" s="2">
        <v>-0.176114981</v>
      </c>
      <c r="T3885" s="2">
        <v>0.49097726400000002</v>
      </c>
      <c r="U3885" s="2">
        <v>79.510000000000005</v>
      </c>
      <c r="V3885" s="2">
        <v>7.98</v>
      </c>
      <c r="W3885" s="2">
        <v>8.7799999999999994</v>
      </c>
      <c r="X3885" s="2">
        <v>8</v>
      </c>
      <c r="Y3885" s="2">
        <v>5.89</v>
      </c>
      <c r="Z3885" s="2">
        <v>5.9900000000000002E-2</v>
      </c>
      <c r="AA3885" s="2">
        <v>5.8250000000000003E-2</v>
      </c>
      <c r="AB3885" s="2">
        <v>18.59791585</v>
      </c>
    </row>
    <row r="3886" spans="1:28" x14ac:dyDescent="0.2">
      <c r="A3886" s="17">
        <v>6457</v>
      </c>
      <c r="B3886" s="5" t="s">
        <v>12449</v>
      </c>
      <c r="C3886" s="5" t="s">
        <v>13067</v>
      </c>
      <c r="D3886" s="5" t="s">
        <v>13068</v>
      </c>
      <c r="E3886" s="5" t="s">
        <v>13069</v>
      </c>
      <c r="F3886" s="10">
        <v>1903</v>
      </c>
      <c r="G3886" s="10" t="s">
        <v>16</v>
      </c>
      <c r="H3886" s="10"/>
      <c r="I3886" s="10">
        <v>1100</v>
      </c>
      <c r="J3886" s="10" t="s">
        <v>17</v>
      </c>
      <c r="K3886" s="10"/>
      <c r="L3886" s="10" t="s">
        <v>18</v>
      </c>
      <c r="M3886" s="11">
        <v>1</v>
      </c>
      <c r="N3886" s="10">
        <v>1</v>
      </c>
      <c r="O3886" s="12" t="s">
        <v>13070</v>
      </c>
      <c r="P3886" s="11">
        <f ca="1">IFERROR(__xludf.DUMMYFUNCTION("COUNTA(SPLIT(Q3886,"" ""))"),149)</f>
        <v>149</v>
      </c>
      <c r="Q3886" s="11">
        <v>4</v>
      </c>
      <c r="R3886" s="11">
        <f ca="1">IFERROR(__xludf.DUMMYFUNCTION("COUNTA(SPLIT($Q3886,CHAR(10),FALSE))"),1)</f>
        <v>1</v>
      </c>
      <c r="S3886" s="2">
        <v>-2.829402E-2</v>
      </c>
      <c r="T3886" s="2">
        <v>0.45840115599999998</v>
      </c>
      <c r="U3886" s="2">
        <v>67.39</v>
      </c>
      <c r="V3886" s="2">
        <v>13.11</v>
      </c>
      <c r="W3886" s="2">
        <v>15.75</v>
      </c>
      <c r="X3886" s="2">
        <v>7</v>
      </c>
      <c r="Y3886" s="2">
        <v>6.33</v>
      </c>
      <c r="Z3886" s="2">
        <v>2.3910000000000001E-2</v>
      </c>
      <c r="AA3886" s="2">
        <v>7.4560000000000001E-2</v>
      </c>
      <c r="AB3886" s="2">
        <v>17.099940870000001</v>
      </c>
    </row>
    <row r="3887" spans="1:28" x14ac:dyDescent="0.2">
      <c r="A3887" s="17">
        <v>6458</v>
      </c>
      <c r="B3887" s="5" t="s">
        <v>12449</v>
      </c>
      <c r="C3887" s="5" t="s">
        <v>13071</v>
      </c>
      <c r="D3887" s="5" t="s">
        <v>13072</v>
      </c>
      <c r="E3887" s="5" t="s">
        <v>13073</v>
      </c>
      <c r="F3887" s="10">
        <v>1904</v>
      </c>
      <c r="G3887" s="10" t="s">
        <v>16</v>
      </c>
      <c r="H3887" s="10"/>
      <c r="I3887" s="10">
        <v>900</v>
      </c>
      <c r="J3887" s="10" t="s">
        <v>17</v>
      </c>
      <c r="K3887" s="10"/>
      <c r="L3887" s="10" t="s">
        <v>18</v>
      </c>
      <c r="M3887" s="11">
        <v>1</v>
      </c>
      <c r="N3887" s="10">
        <v>1</v>
      </c>
      <c r="O3887" s="12" t="s">
        <v>13074</v>
      </c>
      <c r="P3887" s="11">
        <f ca="1">IFERROR(__xludf.DUMMYFUNCTION("COUNTA(SPLIT(Q3887,"" ""))"),179)</f>
        <v>179</v>
      </c>
      <c r="Q3887" s="11">
        <v>8</v>
      </c>
      <c r="R3887" s="11">
        <f ca="1">IFERROR(__xludf.DUMMYFUNCTION("COUNTA(SPLIT($Q3887,CHAR(10),FALSE))"),1)</f>
        <v>1</v>
      </c>
      <c r="S3887" s="2">
        <v>-0.62782632000000005</v>
      </c>
      <c r="T3887" s="2">
        <v>0.45274957700000001</v>
      </c>
      <c r="U3887" s="2">
        <v>82.01</v>
      </c>
      <c r="V3887" s="2">
        <v>7.41</v>
      </c>
      <c r="W3887" s="2">
        <v>9.4</v>
      </c>
      <c r="X3887" s="2">
        <v>7</v>
      </c>
      <c r="Y3887" s="2">
        <v>6.68</v>
      </c>
      <c r="Z3887" s="2">
        <v>0.10274999999999999</v>
      </c>
      <c r="AA3887" s="2">
        <v>0.12515999999999999</v>
      </c>
      <c r="AB3887" s="2">
        <v>18.293032960000001</v>
      </c>
    </row>
    <row r="3888" spans="1:28" x14ac:dyDescent="0.2">
      <c r="A3888" s="17">
        <v>6459</v>
      </c>
      <c r="B3888" s="5" t="s">
        <v>12449</v>
      </c>
      <c r="C3888" s="5" t="s">
        <v>13075</v>
      </c>
      <c r="D3888" s="5" t="s">
        <v>13076</v>
      </c>
      <c r="E3888" s="5" t="s">
        <v>13077</v>
      </c>
      <c r="F3888" s="10">
        <v>1906</v>
      </c>
      <c r="G3888" s="10" t="s">
        <v>16</v>
      </c>
      <c r="H3888" s="10"/>
      <c r="I3888" s="10">
        <v>900</v>
      </c>
      <c r="J3888" s="10" t="s">
        <v>17</v>
      </c>
      <c r="K3888" s="10"/>
      <c r="L3888" s="10" t="s">
        <v>18</v>
      </c>
      <c r="M3888" s="11">
        <v>1</v>
      </c>
      <c r="N3888" s="10">
        <v>1</v>
      </c>
      <c r="O3888" s="12" t="s">
        <v>13078</v>
      </c>
      <c r="P3888" s="11">
        <f ca="1">IFERROR(__xludf.DUMMYFUNCTION("COUNTA(SPLIT(Q3888,"" ""))"),155)</f>
        <v>155</v>
      </c>
      <c r="Q3888" s="11">
        <v>5</v>
      </c>
      <c r="R3888" s="11">
        <f ca="1">IFERROR(__xludf.DUMMYFUNCTION("COUNTA(SPLIT($Q3888,CHAR(10),FALSE))"),1)</f>
        <v>1</v>
      </c>
      <c r="S3888" s="2">
        <v>-0.52773728399999997</v>
      </c>
      <c r="T3888" s="2">
        <v>0.48203394999999999</v>
      </c>
      <c r="U3888" s="2">
        <v>63.96</v>
      </c>
      <c r="V3888" s="2">
        <v>12.14</v>
      </c>
      <c r="W3888" s="2">
        <v>13.32</v>
      </c>
      <c r="X3888" s="2">
        <v>10</v>
      </c>
      <c r="Y3888" s="2">
        <v>6.9</v>
      </c>
      <c r="Z3888" s="2">
        <v>9.7720000000000001E-2</v>
      </c>
      <c r="AA3888" s="2">
        <v>0.12803999999999999</v>
      </c>
      <c r="AB3888" s="2">
        <v>25.751549560000001</v>
      </c>
    </row>
    <row r="3889" spans="1:28" x14ac:dyDescent="0.2">
      <c r="A3889" s="17">
        <v>6460</v>
      </c>
      <c r="B3889" s="5" t="s">
        <v>12449</v>
      </c>
      <c r="C3889" s="5" t="s">
        <v>13079</v>
      </c>
      <c r="D3889" s="5" t="s">
        <v>13080</v>
      </c>
      <c r="E3889" s="5" t="s">
        <v>13081</v>
      </c>
      <c r="F3889" s="10">
        <v>1910</v>
      </c>
      <c r="G3889" s="10" t="s">
        <v>16</v>
      </c>
      <c r="H3889" s="10"/>
      <c r="I3889" s="10">
        <v>1300</v>
      </c>
      <c r="J3889" s="10" t="s">
        <v>17</v>
      </c>
      <c r="K3889" s="10"/>
      <c r="L3889" s="10" t="s">
        <v>18</v>
      </c>
      <c r="M3889" s="11">
        <v>1</v>
      </c>
      <c r="N3889" s="10">
        <v>1</v>
      </c>
      <c r="O3889" s="12" t="s">
        <v>13082</v>
      </c>
      <c r="P3889" s="11">
        <f ca="1">IFERROR(__xludf.DUMMYFUNCTION("COUNTA(SPLIT(Q3889,"" ""))"),161)</f>
        <v>161</v>
      </c>
      <c r="Q3889" s="11">
        <v>4</v>
      </c>
      <c r="R3889" s="11">
        <f ca="1">IFERROR(__xludf.DUMMYFUNCTION("COUNTA(SPLIT($Q3889,CHAR(10),FALSE))"),1)</f>
        <v>1</v>
      </c>
      <c r="S3889" s="2">
        <v>-0.38998146700000003</v>
      </c>
      <c r="T3889" s="2">
        <v>0.46963086799999998</v>
      </c>
      <c r="U3889" s="2">
        <v>60.76</v>
      </c>
      <c r="V3889" s="2">
        <v>14.85</v>
      </c>
      <c r="W3889" s="2">
        <v>18.07</v>
      </c>
      <c r="X3889" s="2">
        <v>10</v>
      </c>
      <c r="Y3889" s="2">
        <v>7.11</v>
      </c>
      <c r="Z3889" s="2">
        <v>0.17252000000000001</v>
      </c>
      <c r="AA3889" s="2">
        <v>0.19688</v>
      </c>
      <c r="AB3889" s="2">
        <v>8.0374719769999992</v>
      </c>
    </row>
    <row r="3890" spans="1:28" x14ac:dyDescent="0.2">
      <c r="A3890" s="17">
        <v>6461</v>
      </c>
      <c r="B3890" s="5" t="s">
        <v>716</v>
      </c>
      <c r="C3890" s="5" t="s">
        <v>720</v>
      </c>
      <c r="D3890" s="5"/>
      <c r="E3890" s="5" t="s">
        <v>721</v>
      </c>
      <c r="F3890" s="10">
        <v>1904</v>
      </c>
      <c r="G3890" s="10" t="s">
        <v>16</v>
      </c>
      <c r="H3890" s="10"/>
      <c r="I3890" s="10">
        <v>1500</v>
      </c>
      <c r="J3890" s="10" t="s">
        <v>17</v>
      </c>
      <c r="K3890" s="10"/>
      <c r="L3890" s="10" t="s">
        <v>18</v>
      </c>
      <c r="M3890" s="11">
        <v>1</v>
      </c>
      <c r="N3890" s="10">
        <v>1</v>
      </c>
      <c r="O3890" s="12" t="s">
        <v>13083</v>
      </c>
      <c r="P3890" s="11">
        <f ca="1">IFERROR(__xludf.DUMMYFUNCTION("COUNTA(SPLIT(Q3890,"" ""))"),182)</f>
        <v>182</v>
      </c>
      <c r="Q3890" s="11">
        <v>5</v>
      </c>
      <c r="R3890" s="11">
        <f ca="1">IFERROR(__xludf.DUMMYFUNCTION("COUNTA(SPLIT($Q3890,CHAR(10),FALSE))"),1)</f>
        <v>1</v>
      </c>
      <c r="S3890" s="2">
        <v>-1.349666915</v>
      </c>
      <c r="T3890" s="2">
        <v>0.48455991900000001</v>
      </c>
      <c r="U3890" s="2">
        <v>39.82</v>
      </c>
      <c r="V3890" s="2">
        <v>16.850000000000001</v>
      </c>
      <c r="W3890" s="2">
        <v>19.79</v>
      </c>
      <c r="X3890" s="2">
        <v>15</v>
      </c>
      <c r="Y3890" s="2">
        <v>9.24</v>
      </c>
      <c r="Z3890" s="2">
        <v>0.30453999999999998</v>
      </c>
      <c r="AA3890" s="2">
        <v>0.29185</v>
      </c>
      <c r="AB3890" s="2">
        <v>2.034176016</v>
      </c>
    </row>
    <row r="3891" spans="1:28" x14ac:dyDescent="0.2">
      <c r="A3891" s="17">
        <v>6463</v>
      </c>
      <c r="B3891" s="5" t="s">
        <v>716</v>
      </c>
      <c r="C3891" s="5" t="s">
        <v>13084</v>
      </c>
      <c r="D3891" s="5"/>
      <c r="E3891" s="5" t="s">
        <v>13085</v>
      </c>
      <c r="F3891" s="10">
        <v>1915</v>
      </c>
      <c r="G3891" s="10" t="s">
        <v>16</v>
      </c>
      <c r="H3891" s="10"/>
      <c r="I3891" s="10">
        <v>1100</v>
      </c>
      <c r="J3891" s="10" t="s">
        <v>17</v>
      </c>
      <c r="K3891" s="10"/>
      <c r="L3891" s="10" t="s">
        <v>18</v>
      </c>
      <c r="M3891" s="11">
        <v>1</v>
      </c>
      <c r="N3891" s="10">
        <v>1</v>
      </c>
      <c r="O3891" s="12" t="s">
        <v>13086</v>
      </c>
      <c r="P3891" s="11">
        <f ca="1">IFERROR(__xludf.DUMMYFUNCTION("COUNTA(SPLIT(Q3891,"" ""))"),156)</f>
        <v>156</v>
      </c>
      <c r="Q3891" s="11">
        <v>8</v>
      </c>
      <c r="R3891" s="11">
        <f ca="1">IFERROR(__xludf.DUMMYFUNCTION("COUNTA(SPLIT($Q3891,CHAR(10),FALSE))"),1)</f>
        <v>1</v>
      </c>
      <c r="S3891" s="2">
        <v>-1.2877225400000001</v>
      </c>
      <c r="T3891" s="2">
        <v>0.465916304</v>
      </c>
      <c r="U3891" s="2">
        <v>68.989999999999995</v>
      </c>
      <c r="V3891" s="2">
        <v>8.5399999999999991</v>
      </c>
      <c r="W3891" s="2">
        <v>8.7799999999999994</v>
      </c>
      <c r="X3891" s="2">
        <v>9</v>
      </c>
      <c r="Y3891" s="2">
        <v>7.81</v>
      </c>
      <c r="Z3891" s="2">
        <v>0.21976000000000001</v>
      </c>
      <c r="AA3891" s="2">
        <v>0.24659</v>
      </c>
      <c r="AB3891" s="2">
        <v>6.3115721770000004</v>
      </c>
    </row>
    <row r="3892" spans="1:28" x14ac:dyDescent="0.2">
      <c r="A3892" s="17">
        <v>6467</v>
      </c>
      <c r="B3892" s="5" t="s">
        <v>13087</v>
      </c>
      <c r="C3892" s="5" t="s">
        <v>13088</v>
      </c>
      <c r="D3892" s="5"/>
      <c r="E3892" s="5" t="s">
        <v>13089</v>
      </c>
      <c r="F3892" s="10">
        <v>1898</v>
      </c>
      <c r="G3892" s="10" t="s">
        <v>16</v>
      </c>
      <c r="H3892" s="10"/>
      <c r="I3892" s="10">
        <v>1100</v>
      </c>
      <c r="J3892" s="10" t="s">
        <v>51</v>
      </c>
      <c r="K3892" s="10"/>
      <c r="L3892" s="10" t="s">
        <v>18</v>
      </c>
      <c r="M3892" s="11">
        <v>1</v>
      </c>
      <c r="N3892" s="10">
        <v>1</v>
      </c>
      <c r="O3892" s="12" t="s">
        <v>13090</v>
      </c>
      <c r="P3892" s="11">
        <f ca="1">IFERROR(__xludf.DUMMYFUNCTION("COUNTA(SPLIT(Q3892,"" ""))"),169)</f>
        <v>169</v>
      </c>
      <c r="Q3892" s="11">
        <v>6</v>
      </c>
      <c r="R3892" s="11">
        <f ca="1">IFERROR(__xludf.DUMMYFUNCTION("COUNTA(SPLIT($Q3892,CHAR(10),FALSE))"),3)</f>
        <v>3</v>
      </c>
      <c r="S3892" s="2">
        <v>-0.33803189</v>
      </c>
      <c r="T3892" s="2">
        <v>0.47610246000000001</v>
      </c>
      <c r="U3892" s="2">
        <v>71.94</v>
      </c>
      <c r="V3892" s="2">
        <v>10.39</v>
      </c>
      <c r="W3892" s="2">
        <v>12.03</v>
      </c>
      <c r="X3892" s="2">
        <v>8</v>
      </c>
      <c r="Y3892" s="2">
        <v>7.44</v>
      </c>
      <c r="Z3892" s="2">
        <v>6.1600000000000002E-2</v>
      </c>
      <c r="AA3892" s="2">
        <v>7.2739999999999999E-2</v>
      </c>
      <c r="AB3892" s="2">
        <v>12.35676926</v>
      </c>
    </row>
    <row r="3893" spans="1:28" x14ac:dyDescent="0.2">
      <c r="A3893" s="17">
        <v>6468</v>
      </c>
      <c r="B3893" s="5" t="s">
        <v>13087</v>
      </c>
      <c r="C3893" s="5" t="s">
        <v>13091</v>
      </c>
      <c r="D3893" s="5"/>
      <c r="E3893" s="5" t="s">
        <v>13092</v>
      </c>
      <c r="F3893" s="10">
        <v>1902</v>
      </c>
      <c r="G3893" s="10" t="s">
        <v>16</v>
      </c>
      <c r="H3893" s="10"/>
      <c r="I3893" s="10">
        <v>1300</v>
      </c>
      <c r="J3893" s="10" t="s">
        <v>17</v>
      </c>
      <c r="K3893" s="10"/>
      <c r="L3893" s="10" t="s">
        <v>18</v>
      </c>
      <c r="M3893" s="11">
        <v>1</v>
      </c>
      <c r="N3893" s="10">
        <v>1</v>
      </c>
      <c r="O3893" s="12" t="s">
        <v>13093</v>
      </c>
      <c r="P3893" s="11">
        <f ca="1">IFERROR(__xludf.DUMMYFUNCTION("COUNTA(SPLIT(Q3893,"" ""))"),147)</f>
        <v>147</v>
      </c>
      <c r="Q3893" s="11">
        <v>6</v>
      </c>
      <c r="R3893" s="11">
        <f ca="1">IFERROR(__xludf.DUMMYFUNCTION("COUNTA(SPLIT($Q3893,CHAR(10),FALSE))"),3)</f>
        <v>3</v>
      </c>
      <c r="S3893" s="2">
        <v>-0.58064495400000005</v>
      </c>
      <c r="T3893" s="2">
        <v>0.48014379200000001</v>
      </c>
      <c r="U3893" s="2">
        <v>65.8</v>
      </c>
      <c r="V3893" s="2">
        <v>10.25</v>
      </c>
      <c r="W3893" s="2">
        <v>10.83</v>
      </c>
      <c r="X3893" s="2">
        <v>10</v>
      </c>
      <c r="Y3893" s="2">
        <v>7.09</v>
      </c>
      <c r="Z3893" s="2">
        <v>0.12726000000000001</v>
      </c>
      <c r="AA3893" s="2">
        <v>0.16341</v>
      </c>
      <c r="AB3893" s="2">
        <v>11.344773959999999</v>
      </c>
    </row>
    <row r="3894" spans="1:28" x14ac:dyDescent="0.2">
      <c r="A3894" s="17">
        <v>6469</v>
      </c>
      <c r="B3894" s="5" t="s">
        <v>13087</v>
      </c>
      <c r="C3894" s="5" t="s">
        <v>13094</v>
      </c>
      <c r="D3894" s="5"/>
      <c r="E3894" s="5" t="s">
        <v>13095</v>
      </c>
      <c r="F3894" s="10">
        <v>1906</v>
      </c>
      <c r="G3894" s="10" t="s">
        <v>16</v>
      </c>
      <c r="H3894" s="10"/>
      <c r="I3894" s="10">
        <v>1300</v>
      </c>
      <c r="J3894" s="10" t="s">
        <v>51</v>
      </c>
      <c r="K3894" s="10"/>
      <c r="L3894" s="10" t="s">
        <v>18</v>
      </c>
      <c r="M3894" s="11">
        <v>1</v>
      </c>
      <c r="N3894" s="10">
        <v>1</v>
      </c>
      <c r="O3894" s="12" t="s">
        <v>13096</v>
      </c>
      <c r="P3894" s="11">
        <f ca="1">IFERROR(__xludf.DUMMYFUNCTION("COUNTA(SPLIT(Q3894,"" ""))"),148)</f>
        <v>148</v>
      </c>
      <c r="Q3894" s="11">
        <v>5</v>
      </c>
      <c r="R3894" s="11">
        <f ca="1">IFERROR(__xludf.DUMMYFUNCTION("COUNTA(SPLIT($Q3894,CHAR(10),FALSE))"),2)</f>
        <v>2</v>
      </c>
      <c r="S3894" s="2">
        <v>-0.62418777700000005</v>
      </c>
      <c r="T3894" s="2">
        <v>0.44466244300000002</v>
      </c>
      <c r="U3894" s="2">
        <v>60.76</v>
      </c>
      <c r="V3894" s="2">
        <v>12.44</v>
      </c>
      <c r="W3894" s="2">
        <v>15.13</v>
      </c>
      <c r="X3894" s="2">
        <v>10</v>
      </c>
      <c r="Y3894" s="2">
        <v>8.0399999999999991</v>
      </c>
      <c r="Z3894" s="2">
        <v>0.16325999999999999</v>
      </c>
      <c r="AA3894" s="2">
        <v>0.19183</v>
      </c>
      <c r="AB3894" s="2">
        <v>6.6073456200000003</v>
      </c>
    </row>
    <row r="3895" spans="1:28" x14ac:dyDescent="0.2">
      <c r="A3895" s="17">
        <v>6470</v>
      </c>
      <c r="B3895" s="5" t="s">
        <v>13087</v>
      </c>
      <c r="C3895" s="5" t="s">
        <v>13097</v>
      </c>
      <c r="D3895" s="5"/>
      <c r="E3895" s="5" t="s">
        <v>13098</v>
      </c>
      <c r="F3895" s="10">
        <v>1907</v>
      </c>
      <c r="G3895" s="10" t="s">
        <v>16</v>
      </c>
      <c r="H3895" s="10"/>
      <c r="I3895" s="10">
        <v>900</v>
      </c>
      <c r="J3895" s="10" t="s">
        <v>17</v>
      </c>
      <c r="K3895" s="10"/>
      <c r="L3895" s="10" t="s">
        <v>18</v>
      </c>
      <c r="M3895" s="11">
        <v>1</v>
      </c>
      <c r="N3895" s="10">
        <v>1</v>
      </c>
      <c r="O3895" s="12" t="s">
        <v>13099</v>
      </c>
      <c r="P3895" s="11">
        <f ca="1">IFERROR(__xludf.DUMMYFUNCTION("COUNTA(SPLIT(Q3895,"" ""))"),184)</f>
        <v>184</v>
      </c>
      <c r="Q3895" s="11">
        <v>11</v>
      </c>
      <c r="R3895" s="11">
        <f ca="1">IFERROR(__xludf.DUMMYFUNCTION("COUNTA(SPLIT($Q3895,CHAR(10),FALSE))"),3)</f>
        <v>3</v>
      </c>
      <c r="S3895" s="2">
        <v>-1.7681307820000001</v>
      </c>
      <c r="T3895" s="2">
        <v>0.463398755</v>
      </c>
      <c r="U3895" s="2">
        <v>79.39</v>
      </c>
      <c r="V3895" s="2">
        <v>6.1</v>
      </c>
      <c r="W3895" s="2">
        <v>6.05</v>
      </c>
      <c r="X3895" s="2">
        <v>8</v>
      </c>
      <c r="Y3895" s="2">
        <v>7.59</v>
      </c>
      <c r="Z3895" s="2">
        <v>0.12459000000000001</v>
      </c>
      <c r="AA3895" s="2">
        <v>0.11576</v>
      </c>
      <c r="AB3895" s="2">
        <v>14.95726425</v>
      </c>
    </row>
    <row r="3896" spans="1:28" x14ac:dyDescent="0.2">
      <c r="A3896" s="17">
        <v>6471</v>
      </c>
      <c r="B3896" s="5" t="s">
        <v>13087</v>
      </c>
      <c r="C3896" s="5" t="s">
        <v>13100</v>
      </c>
      <c r="D3896" s="5"/>
      <c r="E3896" s="5" t="s">
        <v>13101</v>
      </c>
      <c r="F3896" s="10">
        <v>1908</v>
      </c>
      <c r="G3896" s="10" t="s">
        <v>16</v>
      </c>
      <c r="H3896" s="10"/>
      <c r="I3896" s="10">
        <v>1100</v>
      </c>
      <c r="J3896" s="10" t="s">
        <v>17</v>
      </c>
      <c r="K3896" s="10"/>
      <c r="L3896" s="10" t="s">
        <v>18</v>
      </c>
      <c r="M3896" s="11">
        <v>1</v>
      </c>
      <c r="N3896" s="10">
        <v>1</v>
      </c>
      <c r="O3896" s="12" t="s">
        <v>13102</v>
      </c>
      <c r="P3896" s="11">
        <f ca="1">IFERROR(__xludf.DUMMYFUNCTION("COUNTA(SPLIT(Q3896,"" ""))"),145)</f>
        <v>145</v>
      </c>
      <c r="Q3896" s="11">
        <v>7</v>
      </c>
      <c r="R3896" s="11">
        <f ca="1">IFERROR(__xludf.DUMMYFUNCTION("COUNTA(SPLIT($Q3896,CHAR(10),FALSE))"),1)</f>
        <v>1</v>
      </c>
      <c r="S3896" s="2">
        <v>-0.786934154</v>
      </c>
      <c r="T3896" s="2">
        <v>0.47043931700000002</v>
      </c>
      <c r="U3896" s="2">
        <v>54.71</v>
      </c>
      <c r="V3896" s="2">
        <v>10.81</v>
      </c>
      <c r="W3896" s="2">
        <v>11.67</v>
      </c>
      <c r="X3896" s="2">
        <v>12</v>
      </c>
      <c r="Y3896" s="2">
        <v>8.1300000000000008</v>
      </c>
      <c r="Z3896" s="2">
        <v>0.11078</v>
      </c>
      <c r="AA3896" s="2">
        <v>0.13422000000000001</v>
      </c>
      <c r="AB3896" s="2">
        <v>11.493844940000001</v>
      </c>
    </row>
    <row r="3897" spans="1:28" x14ac:dyDescent="0.2">
      <c r="A3897" s="17">
        <v>6472</v>
      </c>
      <c r="B3897" s="5" t="s">
        <v>13087</v>
      </c>
      <c r="C3897" s="5" t="s">
        <v>13103</v>
      </c>
      <c r="D3897" s="5"/>
      <c r="E3897" s="5" t="s">
        <v>13104</v>
      </c>
      <c r="F3897" s="10">
        <v>1912</v>
      </c>
      <c r="G3897" s="10" t="s">
        <v>16</v>
      </c>
      <c r="H3897" s="10"/>
      <c r="I3897" s="10">
        <v>1100</v>
      </c>
      <c r="J3897" s="10" t="s">
        <v>17</v>
      </c>
      <c r="K3897" s="10"/>
      <c r="L3897" s="10" t="s">
        <v>18</v>
      </c>
      <c r="M3897" s="11">
        <v>1</v>
      </c>
      <c r="N3897" s="10">
        <v>1</v>
      </c>
      <c r="O3897" s="12" t="s">
        <v>13105</v>
      </c>
      <c r="P3897" s="11">
        <f ca="1">IFERROR(__xludf.DUMMYFUNCTION("COUNTA(SPLIT(Q3897,"" ""))"),183)</f>
        <v>183</v>
      </c>
      <c r="Q3897" s="11">
        <v>9</v>
      </c>
      <c r="R3897" s="11">
        <f ca="1">IFERROR(__xludf.DUMMYFUNCTION("COUNTA(SPLIT($Q3897,CHAR(10),FALSE))"),2)</f>
        <v>2</v>
      </c>
      <c r="S3897" s="2">
        <v>-0.66515326100000005</v>
      </c>
      <c r="T3897" s="2">
        <v>0.47963083400000001</v>
      </c>
      <c r="U3897" s="2">
        <v>69.87</v>
      </c>
      <c r="V3897" s="2">
        <v>8.65</v>
      </c>
      <c r="W3897" s="2">
        <v>8.8000000000000007</v>
      </c>
      <c r="X3897" s="2">
        <v>10</v>
      </c>
      <c r="Y3897" s="2">
        <v>6.27</v>
      </c>
      <c r="Z3897" s="2">
        <v>3.4759999999999999E-2</v>
      </c>
      <c r="AA3897" s="2">
        <v>3.6360000000000003E-2</v>
      </c>
      <c r="AB3897" s="2">
        <v>15.6899862</v>
      </c>
    </row>
    <row r="3898" spans="1:28" x14ac:dyDescent="0.2">
      <c r="A3898" s="17">
        <v>6473</v>
      </c>
      <c r="B3898" s="5" t="s">
        <v>13106</v>
      </c>
      <c r="C3898" s="5" t="s">
        <v>13107</v>
      </c>
      <c r="D3898" s="5"/>
      <c r="E3898" s="5" t="s">
        <v>13108</v>
      </c>
      <c r="F3898" s="10">
        <v>1913</v>
      </c>
      <c r="G3898" s="10" t="s">
        <v>16</v>
      </c>
      <c r="H3898" s="10"/>
      <c r="I3898" s="10">
        <v>1300</v>
      </c>
      <c r="J3898" s="10" t="s">
        <v>51</v>
      </c>
      <c r="K3898" s="10"/>
      <c r="L3898" s="10" t="s">
        <v>18</v>
      </c>
      <c r="M3898" s="11">
        <v>1</v>
      </c>
      <c r="N3898" s="10">
        <v>1</v>
      </c>
      <c r="O3898" s="12" t="s">
        <v>13109</v>
      </c>
      <c r="P3898" s="11">
        <f ca="1">IFERROR(__xludf.DUMMYFUNCTION("COUNTA(SPLIT(Q3898,"" ""))"),167)</f>
        <v>167</v>
      </c>
      <c r="Q3898" s="11">
        <v>7</v>
      </c>
      <c r="R3898" s="11">
        <f ca="1">IFERROR(__xludf.DUMMYFUNCTION("COUNTA(SPLIT($Q3898,CHAR(10),FALSE))"),3)</f>
        <v>3</v>
      </c>
      <c r="S3898" s="2">
        <v>-0.92168609899999998</v>
      </c>
      <c r="T3898" s="2">
        <v>0.45497156700000002</v>
      </c>
      <c r="U3898" s="2">
        <v>55.68</v>
      </c>
      <c r="V3898" s="2">
        <v>11.49</v>
      </c>
      <c r="W3898" s="2">
        <v>12.92</v>
      </c>
      <c r="X3898" s="2">
        <v>13</v>
      </c>
      <c r="Y3898" s="2">
        <v>8.1999999999999993</v>
      </c>
      <c r="Z3898" s="2">
        <v>0.14424999999999999</v>
      </c>
      <c r="AA3898" s="2">
        <v>0.14115</v>
      </c>
      <c r="AB3898" s="2">
        <v>10.045051040000001</v>
      </c>
    </row>
    <row r="3899" spans="1:28" x14ac:dyDescent="0.2">
      <c r="A3899" s="17">
        <v>6474</v>
      </c>
      <c r="B3899" s="5" t="s">
        <v>13110</v>
      </c>
      <c r="C3899" s="5" t="s">
        <v>13111</v>
      </c>
      <c r="D3899" s="5"/>
      <c r="E3899" s="5" t="s">
        <v>13112</v>
      </c>
      <c r="F3899" s="10">
        <v>1899</v>
      </c>
      <c r="G3899" s="10" t="s">
        <v>16</v>
      </c>
      <c r="H3899" s="10"/>
      <c r="I3899" s="10">
        <v>1100</v>
      </c>
      <c r="J3899" s="10" t="s">
        <v>17</v>
      </c>
      <c r="K3899" s="10"/>
      <c r="L3899" s="10" t="s">
        <v>18</v>
      </c>
      <c r="M3899" s="11">
        <v>1</v>
      </c>
      <c r="N3899" s="10">
        <v>1</v>
      </c>
      <c r="O3899" s="12" t="s">
        <v>13113</v>
      </c>
      <c r="P3899" s="11">
        <f ca="1">IFERROR(__xludf.DUMMYFUNCTION("COUNTA(SPLIT(Q3899,"" ""))"),151)</f>
        <v>151</v>
      </c>
      <c r="Q3899" s="11">
        <v>7</v>
      </c>
      <c r="R3899" s="11">
        <f ca="1">IFERROR(__xludf.DUMMYFUNCTION("COUNTA(SPLIT($Q3899,CHAR(10),FALSE))"),3)</f>
        <v>3</v>
      </c>
      <c r="S3899" s="2">
        <v>0.13523332599999999</v>
      </c>
      <c r="T3899" s="2">
        <v>0.52004279499999995</v>
      </c>
      <c r="U3899" s="2">
        <v>81.81</v>
      </c>
      <c r="V3899" s="2">
        <v>6.6</v>
      </c>
      <c r="W3899" s="2">
        <v>6.72</v>
      </c>
      <c r="X3899" s="2">
        <v>7</v>
      </c>
      <c r="Y3899" s="2">
        <v>6.86</v>
      </c>
      <c r="Z3899" s="2">
        <v>3.8710000000000001E-2</v>
      </c>
      <c r="AA3899" s="2">
        <v>5.4039999999999998E-2</v>
      </c>
      <c r="AB3899" s="2">
        <v>17.632644190000001</v>
      </c>
    </row>
    <row r="3900" spans="1:28" x14ac:dyDescent="0.2">
      <c r="A3900" s="17">
        <v>6475</v>
      </c>
      <c r="B3900" s="5" t="s">
        <v>13110</v>
      </c>
      <c r="C3900" s="5" t="s">
        <v>13114</v>
      </c>
      <c r="D3900" s="5"/>
      <c r="E3900" s="5" t="s">
        <v>13115</v>
      </c>
      <c r="F3900" s="10">
        <v>1899</v>
      </c>
      <c r="G3900" s="10" t="s">
        <v>16</v>
      </c>
      <c r="H3900" s="10"/>
      <c r="I3900" s="10">
        <v>1100</v>
      </c>
      <c r="J3900" s="10" t="s">
        <v>17</v>
      </c>
      <c r="K3900" s="10"/>
      <c r="L3900" s="10" t="s">
        <v>18</v>
      </c>
      <c r="M3900" s="11">
        <v>1</v>
      </c>
      <c r="N3900" s="10">
        <v>1</v>
      </c>
      <c r="O3900" s="12" t="s">
        <v>13116</v>
      </c>
      <c r="P3900" s="11">
        <f ca="1">IFERROR(__xludf.DUMMYFUNCTION("COUNTA(SPLIT(Q3900,"" ""))"),191)</f>
        <v>191</v>
      </c>
      <c r="Q3900" s="11">
        <v>10</v>
      </c>
      <c r="R3900" s="11">
        <f ca="1">IFERROR(__xludf.DUMMYFUNCTION("COUNTA(SPLIT($Q3900,CHAR(10),FALSE))"),4)</f>
        <v>4</v>
      </c>
      <c r="S3900" s="2">
        <v>-0.79065653800000002</v>
      </c>
      <c r="T3900" s="2">
        <v>0.47488662599999998</v>
      </c>
      <c r="U3900" s="2">
        <v>79.459999999999994</v>
      </c>
      <c r="V3900" s="2">
        <v>7.04</v>
      </c>
      <c r="W3900" s="2">
        <v>7.44</v>
      </c>
      <c r="X3900" s="2">
        <v>8</v>
      </c>
      <c r="Y3900" s="2">
        <v>6.86</v>
      </c>
      <c r="Z3900" s="2">
        <v>0.16295999999999999</v>
      </c>
      <c r="AA3900" s="2">
        <v>0.15801000000000001</v>
      </c>
      <c r="AB3900" s="2">
        <v>13.95701364</v>
      </c>
    </row>
    <row r="3901" spans="1:28" x14ac:dyDescent="0.2">
      <c r="A3901" s="17">
        <v>6476</v>
      </c>
      <c r="B3901" s="5" t="s">
        <v>13110</v>
      </c>
      <c r="C3901" s="5" t="s">
        <v>13117</v>
      </c>
      <c r="D3901" s="5"/>
      <c r="E3901" s="5" t="s">
        <v>13118</v>
      </c>
      <c r="F3901" s="10">
        <v>1900</v>
      </c>
      <c r="G3901" s="10" t="s">
        <v>16</v>
      </c>
      <c r="H3901" s="10"/>
      <c r="I3901" s="10">
        <v>1300</v>
      </c>
      <c r="J3901" s="10" t="s">
        <v>17</v>
      </c>
      <c r="K3901" s="10"/>
      <c r="L3901" s="10" t="s">
        <v>18</v>
      </c>
      <c r="M3901" s="11">
        <v>1</v>
      </c>
      <c r="N3901" s="10">
        <v>1</v>
      </c>
      <c r="O3901" s="12" t="s">
        <v>13119</v>
      </c>
      <c r="P3901" s="11">
        <f ca="1">IFERROR(__xludf.DUMMYFUNCTION("COUNTA(SPLIT(Q3901,"" ""))"),178)</f>
        <v>178</v>
      </c>
      <c r="Q3901" s="11">
        <v>6</v>
      </c>
      <c r="R3901" s="11">
        <f ca="1">IFERROR(__xludf.DUMMYFUNCTION("COUNTA(SPLIT($Q3901,CHAR(10),FALSE))"),3)</f>
        <v>3</v>
      </c>
      <c r="S3901" s="2">
        <v>-1.008496236</v>
      </c>
      <c r="T3901" s="2">
        <v>0.501479389</v>
      </c>
      <c r="U3901" s="2">
        <v>61.23</v>
      </c>
      <c r="V3901" s="2">
        <v>12.21</v>
      </c>
      <c r="W3901" s="2">
        <v>14.33</v>
      </c>
      <c r="X3901" s="2">
        <v>10</v>
      </c>
      <c r="Y3901" s="2">
        <v>7.49</v>
      </c>
      <c r="Z3901" s="2">
        <v>8.6809999999999998E-2</v>
      </c>
      <c r="AA3901" s="2">
        <v>0.10020999999999999</v>
      </c>
      <c r="AB3901" s="2">
        <v>11.46382301</v>
      </c>
    </row>
    <row r="3902" spans="1:28" x14ac:dyDescent="0.2">
      <c r="A3902" s="17">
        <v>6477</v>
      </c>
      <c r="B3902" s="5" t="s">
        <v>13110</v>
      </c>
      <c r="C3902" s="5" t="s">
        <v>13120</v>
      </c>
      <c r="D3902" s="5"/>
      <c r="E3902" s="5" t="s">
        <v>13121</v>
      </c>
      <c r="F3902" s="10">
        <v>1901</v>
      </c>
      <c r="G3902" s="10" t="s">
        <v>16</v>
      </c>
      <c r="H3902" s="10"/>
      <c r="I3902" s="10">
        <v>1100</v>
      </c>
      <c r="J3902" s="10" t="s">
        <v>17</v>
      </c>
      <c r="K3902" s="10"/>
      <c r="L3902" s="10" t="s">
        <v>18</v>
      </c>
      <c r="M3902" s="11">
        <v>1</v>
      </c>
      <c r="N3902" s="10">
        <v>1</v>
      </c>
      <c r="O3902" s="12" t="s">
        <v>13122</v>
      </c>
      <c r="P3902" s="11">
        <f ca="1">IFERROR(__xludf.DUMMYFUNCTION("COUNTA(SPLIT(Q3902,"" ""))"),193)</f>
        <v>193</v>
      </c>
      <c r="Q3902" s="11">
        <v>9</v>
      </c>
      <c r="R3902" s="11">
        <f ca="1">IFERROR(__xludf.DUMMYFUNCTION("COUNTA(SPLIT($Q3902,CHAR(10),FALSE))"),2)</f>
        <v>2</v>
      </c>
      <c r="S3902" s="2">
        <v>-1.1723039580000001</v>
      </c>
      <c r="T3902" s="2">
        <v>0.45630121200000001</v>
      </c>
      <c r="U3902" s="2">
        <v>73.78</v>
      </c>
      <c r="V3902" s="2">
        <v>8.35</v>
      </c>
      <c r="W3902" s="2">
        <v>9.23</v>
      </c>
      <c r="X3902" s="2">
        <v>10</v>
      </c>
      <c r="Y3902" s="2">
        <v>7.22</v>
      </c>
      <c r="Z3902" s="2">
        <v>0.11613</v>
      </c>
      <c r="AA3902" s="2">
        <v>9.5000000000000001E-2</v>
      </c>
      <c r="AB3902" s="2">
        <v>16.163999459999999</v>
      </c>
    </row>
    <row r="3903" spans="1:28" x14ac:dyDescent="0.2">
      <c r="A3903" s="17">
        <v>6478</v>
      </c>
      <c r="B3903" s="5" t="s">
        <v>13110</v>
      </c>
      <c r="C3903" s="5" t="s">
        <v>13123</v>
      </c>
      <c r="D3903" s="5"/>
      <c r="E3903" s="5" t="s">
        <v>13124</v>
      </c>
      <c r="F3903" s="10">
        <v>1902</v>
      </c>
      <c r="G3903" s="10" t="s">
        <v>16</v>
      </c>
      <c r="H3903" s="10"/>
      <c r="I3903" s="10">
        <v>1300</v>
      </c>
      <c r="J3903" s="10" t="s">
        <v>17</v>
      </c>
      <c r="K3903" s="10"/>
      <c r="L3903" s="10" t="s">
        <v>18</v>
      </c>
      <c r="M3903" s="11">
        <v>1</v>
      </c>
      <c r="N3903" s="10">
        <v>1</v>
      </c>
      <c r="O3903" s="12" t="s">
        <v>13125</v>
      </c>
      <c r="P3903" s="11">
        <f ca="1">IFERROR(__xludf.DUMMYFUNCTION("COUNTA(SPLIT(Q3903,"" ""))"),154)</f>
        <v>154</v>
      </c>
      <c r="Q3903" s="11">
        <v>8</v>
      </c>
      <c r="R3903" s="11">
        <f ca="1">IFERROR(__xludf.DUMMYFUNCTION("COUNTA(SPLIT($Q3903,CHAR(10),FALSE))"),3)</f>
        <v>3</v>
      </c>
      <c r="S3903" s="2">
        <v>-0.67350248400000001</v>
      </c>
      <c r="T3903" s="2">
        <v>0.46370679599999998</v>
      </c>
      <c r="U3903" s="2">
        <v>74.83</v>
      </c>
      <c r="V3903" s="2">
        <v>7.7</v>
      </c>
      <c r="W3903" s="2">
        <v>8.51</v>
      </c>
      <c r="X3903" s="2">
        <v>8</v>
      </c>
      <c r="Y3903" s="2">
        <v>6.92</v>
      </c>
      <c r="Z3903" s="2">
        <v>0.13084000000000001</v>
      </c>
      <c r="AA3903" s="2">
        <v>0.16156999999999999</v>
      </c>
      <c r="AB3903" s="2">
        <v>9.1771388330000008</v>
      </c>
    </row>
    <row r="3904" spans="1:28" x14ac:dyDescent="0.2">
      <c r="A3904" s="17">
        <v>6479</v>
      </c>
      <c r="B3904" s="5" t="s">
        <v>13110</v>
      </c>
      <c r="C3904" s="5" t="s">
        <v>13126</v>
      </c>
      <c r="D3904" s="5"/>
      <c r="E3904" s="5" t="s">
        <v>13127</v>
      </c>
      <c r="F3904" s="10">
        <v>1903</v>
      </c>
      <c r="G3904" s="10" t="s">
        <v>16</v>
      </c>
      <c r="H3904" s="10"/>
      <c r="I3904" s="10">
        <v>1300</v>
      </c>
      <c r="J3904" s="10" t="s">
        <v>17</v>
      </c>
      <c r="K3904" s="10"/>
      <c r="L3904" s="10" t="s">
        <v>18</v>
      </c>
      <c r="M3904" s="11">
        <v>1</v>
      </c>
      <c r="N3904" s="10">
        <v>1</v>
      </c>
      <c r="O3904" s="12" t="s">
        <v>13128</v>
      </c>
      <c r="P3904" s="11">
        <f ca="1">IFERROR(__xludf.DUMMYFUNCTION("COUNTA(SPLIT(Q3904,"" ""))"),147)</f>
        <v>147</v>
      </c>
      <c r="Q3904" s="11">
        <v>6</v>
      </c>
      <c r="R3904" s="11">
        <f ca="1">IFERROR(__xludf.DUMMYFUNCTION("COUNTA(SPLIT($Q3904,CHAR(10),FALSE))"),2)</f>
        <v>2</v>
      </c>
      <c r="S3904" s="2">
        <v>-0.54880658900000001</v>
      </c>
      <c r="T3904" s="2">
        <v>0.46153105700000002</v>
      </c>
      <c r="U3904" s="2">
        <v>61.33</v>
      </c>
      <c r="V3904" s="2">
        <v>10.92</v>
      </c>
      <c r="W3904" s="2">
        <v>11.32</v>
      </c>
      <c r="X3904" s="2">
        <v>10</v>
      </c>
      <c r="Y3904" s="2">
        <v>7.19</v>
      </c>
      <c r="Z3904" s="2">
        <v>0.1124</v>
      </c>
      <c r="AA3904" s="2">
        <v>0.13922000000000001</v>
      </c>
      <c r="AB3904" s="2">
        <v>9.2947483260000006</v>
      </c>
    </row>
    <row r="3905" spans="1:28" x14ac:dyDescent="0.2">
      <c r="A3905" s="17">
        <v>6480</v>
      </c>
      <c r="B3905" s="5" t="s">
        <v>13110</v>
      </c>
      <c r="C3905" s="5" t="s">
        <v>13129</v>
      </c>
      <c r="D3905" s="5"/>
      <c r="E3905" s="5" t="s">
        <v>627</v>
      </c>
      <c r="F3905" s="10">
        <v>1904</v>
      </c>
      <c r="G3905" s="10" t="s">
        <v>16</v>
      </c>
      <c r="H3905" s="10"/>
      <c r="I3905" s="10">
        <v>1100</v>
      </c>
      <c r="J3905" s="10" t="s">
        <v>17</v>
      </c>
      <c r="K3905" s="10"/>
      <c r="L3905" s="10" t="s">
        <v>18</v>
      </c>
      <c r="M3905" s="11">
        <v>1</v>
      </c>
      <c r="N3905" s="10">
        <v>1</v>
      </c>
      <c r="O3905" s="12" t="s">
        <v>13130</v>
      </c>
      <c r="P3905" s="11">
        <f ca="1">IFERROR(__xludf.DUMMYFUNCTION("COUNTA(SPLIT(Q3905,"" ""))"),141)</f>
        <v>141</v>
      </c>
      <c r="Q3905" s="11">
        <v>7</v>
      </c>
      <c r="R3905" s="11">
        <f ca="1">IFERROR(__xludf.DUMMYFUNCTION("COUNTA(SPLIT($Q3905,CHAR(10),FALSE))"),2)</f>
        <v>2</v>
      </c>
      <c r="S3905" s="2">
        <v>-0.159325458</v>
      </c>
      <c r="T3905" s="2">
        <v>0.47573173000000002</v>
      </c>
      <c r="U3905" s="2">
        <v>74.84</v>
      </c>
      <c r="V3905" s="2">
        <v>7.86</v>
      </c>
      <c r="W3905" s="2">
        <v>8.57</v>
      </c>
      <c r="X3905" s="2">
        <v>9</v>
      </c>
      <c r="Y3905" s="2">
        <v>6.53</v>
      </c>
      <c r="Z3905" s="2">
        <v>7.6380000000000003E-2</v>
      </c>
      <c r="AA3905" s="2">
        <v>0.11187999999999999</v>
      </c>
      <c r="AB3905" s="2">
        <v>7.5009870340000004</v>
      </c>
    </row>
    <row r="3906" spans="1:28" x14ac:dyDescent="0.2">
      <c r="A3906" s="17">
        <v>6481</v>
      </c>
      <c r="B3906" s="5" t="s">
        <v>13110</v>
      </c>
      <c r="C3906" s="5" t="s">
        <v>13131</v>
      </c>
      <c r="D3906" s="5"/>
      <c r="E3906" s="5" t="s">
        <v>13132</v>
      </c>
      <c r="F3906" s="10">
        <v>1909</v>
      </c>
      <c r="G3906" s="10" t="s">
        <v>16</v>
      </c>
      <c r="H3906" s="10"/>
      <c r="I3906" s="10">
        <v>1100</v>
      </c>
      <c r="J3906" s="10" t="s">
        <v>17</v>
      </c>
      <c r="K3906" s="10"/>
      <c r="L3906" s="10" t="s">
        <v>18</v>
      </c>
      <c r="M3906" s="11">
        <v>1</v>
      </c>
      <c r="N3906" s="10">
        <v>1</v>
      </c>
      <c r="O3906" s="12" t="s">
        <v>13133</v>
      </c>
      <c r="P3906" s="11">
        <f ca="1">IFERROR(__xludf.DUMMYFUNCTION("COUNTA(SPLIT(Q3906,"" ""))"),148)</f>
        <v>148</v>
      </c>
      <c r="Q3906" s="11">
        <v>7</v>
      </c>
      <c r="R3906" s="11">
        <f ca="1">IFERROR(__xludf.DUMMYFUNCTION("COUNTA(SPLIT($Q3906,CHAR(10),FALSE))"),2)</f>
        <v>2</v>
      </c>
      <c r="S3906" s="2">
        <v>-0.124092932</v>
      </c>
      <c r="T3906" s="2">
        <v>0.48154476499999999</v>
      </c>
      <c r="U3906" s="2">
        <v>78.489999999999995</v>
      </c>
      <c r="V3906" s="2">
        <v>7.6</v>
      </c>
      <c r="W3906" s="2">
        <v>8.43</v>
      </c>
      <c r="X3906" s="2">
        <v>9</v>
      </c>
      <c r="Y3906" s="2">
        <v>6.28</v>
      </c>
      <c r="Z3906" s="2">
        <v>0.14258999999999999</v>
      </c>
      <c r="AA3906" s="2">
        <v>0.16839000000000001</v>
      </c>
      <c r="AB3906" s="2">
        <v>14.117829329999999</v>
      </c>
    </row>
    <row r="3907" spans="1:28" x14ac:dyDescent="0.2">
      <c r="A3907" s="17">
        <v>6482</v>
      </c>
      <c r="B3907" s="5" t="s">
        <v>13110</v>
      </c>
      <c r="C3907" s="5" t="s">
        <v>13134</v>
      </c>
      <c r="D3907" s="5"/>
      <c r="E3907" s="5" t="s">
        <v>13135</v>
      </c>
      <c r="F3907" s="10">
        <v>1913</v>
      </c>
      <c r="G3907" s="10" t="s">
        <v>16</v>
      </c>
      <c r="H3907" s="10"/>
      <c r="I3907" s="10">
        <v>1100</v>
      </c>
      <c r="J3907" s="10" t="s">
        <v>17</v>
      </c>
      <c r="K3907" s="10"/>
      <c r="L3907" s="10" t="s">
        <v>18</v>
      </c>
      <c r="M3907" s="11">
        <v>1</v>
      </c>
      <c r="N3907" s="10">
        <v>1</v>
      </c>
      <c r="O3907" s="12" t="s">
        <v>13136</v>
      </c>
      <c r="P3907" s="11">
        <f ca="1">IFERROR(__xludf.DUMMYFUNCTION("COUNTA(SPLIT(Q3907,"" ""))"),145)</f>
        <v>145</v>
      </c>
      <c r="Q3907" s="11">
        <v>7</v>
      </c>
      <c r="R3907" s="11">
        <f ca="1">IFERROR(__xludf.DUMMYFUNCTION("COUNTA(SPLIT($Q3907,CHAR(10),FALSE))"),2)</f>
        <v>2</v>
      </c>
      <c r="S3907" s="2">
        <v>-0.258175247</v>
      </c>
      <c r="T3907" s="2">
        <v>0.50882489500000005</v>
      </c>
      <c r="U3907" s="2">
        <v>67.62</v>
      </c>
      <c r="V3907" s="2">
        <v>9.08</v>
      </c>
      <c r="W3907" s="2">
        <v>9.66</v>
      </c>
      <c r="X3907" s="2">
        <v>10</v>
      </c>
      <c r="Y3907" s="2">
        <v>7.03</v>
      </c>
      <c r="Z3907" s="2">
        <v>9.9690000000000001E-2</v>
      </c>
      <c r="AA3907" s="2">
        <v>0.12590000000000001</v>
      </c>
      <c r="AB3907" s="2">
        <v>16.615339729999999</v>
      </c>
    </row>
    <row r="3908" spans="1:28" x14ac:dyDescent="0.2">
      <c r="A3908" s="17">
        <v>6483</v>
      </c>
      <c r="B3908" s="5" t="s">
        <v>13110</v>
      </c>
      <c r="C3908" s="5" t="s">
        <v>13137</v>
      </c>
      <c r="D3908" s="5"/>
      <c r="E3908" s="5" t="s">
        <v>13138</v>
      </c>
      <c r="F3908" s="10">
        <v>1915</v>
      </c>
      <c r="G3908" s="10" t="s">
        <v>16</v>
      </c>
      <c r="H3908" s="10"/>
      <c r="I3908" s="10">
        <v>1100</v>
      </c>
      <c r="J3908" s="10" t="s">
        <v>17</v>
      </c>
      <c r="K3908" s="10"/>
      <c r="L3908" s="10" t="s">
        <v>18</v>
      </c>
      <c r="M3908" s="11">
        <v>1</v>
      </c>
      <c r="N3908" s="10">
        <v>1</v>
      </c>
      <c r="O3908" s="12" t="s">
        <v>13139</v>
      </c>
      <c r="P3908" s="11">
        <f ca="1">IFERROR(__xludf.DUMMYFUNCTION("COUNTA(SPLIT(Q3908,"" ""))"),172)</f>
        <v>172</v>
      </c>
      <c r="Q3908" s="11">
        <v>7</v>
      </c>
      <c r="R3908" s="11">
        <f ca="1">IFERROR(__xludf.DUMMYFUNCTION("COUNTA(SPLIT($Q3908,CHAR(10),FALSE))"),1)</f>
        <v>1</v>
      </c>
      <c r="S3908" s="2">
        <v>-1.189237544</v>
      </c>
      <c r="T3908" s="2">
        <v>0.46137598499999999</v>
      </c>
      <c r="U3908" s="2">
        <v>67.78</v>
      </c>
      <c r="V3908" s="2">
        <v>9.91</v>
      </c>
      <c r="W3908" s="2">
        <v>11.48</v>
      </c>
      <c r="X3908" s="2">
        <v>10</v>
      </c>
      <c r="Y3908" s="2">
        <v>7.43</v>
      </c>
      <c r="Z3908" s="2">
        <v>0.17247999999999999</v>
      </c>
      <c r="AA3908" s="2">
        <v>0.16505</v>
      </c>
      <c r="AB3908" s="2">
        <v>14.579754230000001</v>
      </c>
    </row>
    <row r="3909" spans="1:28" x14ac:dyDescent="0.2">
      <c r="A3909" s="17">
        <v>6484</v>
      </c>
      <c r="B3909" s="5" t="s">
        <v>13110</v>
      </c>
      <c r="C3909" s="5" t="s">
        <v>13140</v>
      </c>
      <c r="D3909" s="5"/>
      <c r="E3909" s="5" t="s">
        <v>13141</v>
      </c>
      <c r="F3909" s="10">
        <v>1918</v>
      </c>
      <c r="G3909" s="10" t="s">
        <v>16</v>
      </c>
      <c r="H3909" s="10"/>
      <c r="I3909" s="10">
        <v>1300</v>
      </c>
      <c r="J3909" s="10" t="s">
        <v>17</v>
      </c>
      <c r="K3909" s="10"/>
      <c r="L3909" s="10" t="s">
        <v>18</v>
      </c>
      <c r="M3909" s="11">
        <v>1</v>
      </c>
      <c r="N3909" s="10">
        <v>1</v>
      </c>
      <c r="O3909" s="12" t="s">
        <v>13142</v>
      </c>
      <c r="P3909" s="11">
        <f ca="1">IFERROR(__xludf.DUMMYFUNCTION("COUNTA(SPLIT(Q3909,"" ""))"),155)</f>
        <v>155</v>
      </c>
      <c r="Q3909" s="11">
        <v>7</v>
      </c>
      <c r="R3909" s="11">
        <f ca="1">IFERROR(__xludf.DUMMYFUNCTION("COUNTA(SPLIT($Q3909,CHAR(10),FALSE))"),3)</f>
        <v>3</v>
      </c>
      <c r="S3909" s="2">
        <v>0.28903319599999999</v>
      </c>
      <c r="T3909" s="2">
        <v>0.47703295000000001</v>
      </c>
      <c r="U3909" s="2">
        <v>59.48</v>
      </c>
      <c r="V3909" s="2">
        <v>10.68</v>
      </c>
      <c r="W3909" s="2">
        <v>12.13</v>
      </c>
      <c r="X3909" s="2">
        <v>12</v>
      </c>
      <c r="Y3909" s="2">
        <v>7.82</v>
      </c>
      <c r="Z3909" s="2">
        <v>0.11874999999999999</v>
      </c>
      <c r="AA3909" s="2">
        <v>0.13214000000000001</v>
      </c>
      <c r="AB3909" s="2">
        <v>11.30456096</v>
      </c>
    </row>
    <row r="3910" spans="1:28" x14ac:dyDescent="0.2">
      <c r="A3910" s="17">
        <v>6485</v>
      </c>
      <c r="B3910" s="5" t="s">
        <v>13143</v>
      </c>
      <c r="C3910" s="5" t="s">
        <v>13144</v>
      </c>
      <c r="D3910" s="5"/>
      <c r="E3910" s="5" t="s">
        <v>13145</v>
      </c>
      <c r="F3910" s="10">
        <v>1915</v>
      </c>
      <c r="G3910" s="10" t="s">
        <v>16</v>
      </c>
      <c r="H3910" s="10"/>
      <c r="I3910" s="10">
        <v>900</v>
      </c>
      <c r="J3910" s="10" t="s">
        <v>17</v>
      </c>
      <c r="K3910" s="10"/>
      <c r="L3910" s="10" t="s">
        <v>18</v>
      </c>
      <c r="M3910" s="11">
        <v>1</v>
      </c>
      <c r="N3910" s="10">
        <v>1</v>
      </c>
      <c r="O3910" s="12" t="s">
        <v>13146</v>
      </c>
      <c r="P3910" s="11">
        <f ca="1">IFERROR(__xludf.DUMMYFUNCTION("COUNTA(SPLIT(Q3910,"" ""))"),166)</f>
        <v>166</v>
      </c>
      <c r="Q3910" s="11">
        <v>10</v>
      </c>
      <c r="R3910" s="11">
        <f ca="1">IFERROR(__xludf.DUMMYFUNCTION("COUNTA(SPLIT($Q3910,CHAR(10),FALSE))"),1)</f>
        <v>1</v>
      </c>
      <c r="S3910" s="2">
        <v>5.9002996000000002E-2</v>
      </c>
      <c r="T3910" s="2">
        <v>0.51490012299999999</v>
      </c>
      <c r="U3910" s="2">
        <v>80.510000000000005</v>
      </c>
      <c r="V3910" s="2">
        <v>6.2</v>
      </c>
      <c r="W3910" s="2">
        <v>6.52</v>
      </c>
      <c r="X3910" s="2">
        <v>7</v>
      </c>
      <c r="Y3910" s="2">
        <v>6.82</v>
      </c>
      <c r="Z3910" s="2">
        <v>7.8839999999999993E-2</v>
      </c>
      <c r="AA3910" s="2">
        <v>8.0439999999999998E-2</v>
      </c>
      <c r="AB3910" s="2">
        <v>17.4386878</v>
      </c>
    </row>
    <row r="3911" spans="1:28" x14ac:dyDescent="0.2">
      <c r="A3911" s="17">
        <v>6487</v>
      </c>
      <c r="B3911" s="5" t="s">
        <v>13143</v>
      </c>
      <c r="C3911" s="5" t="s">
        <v>13147</v>
      </c>
      <c r="D3911" s="5"/>
      <c r="E3911" s="5" t="s">
        <v>13148</v>
      </c>
      <c r="F3911" s="10">
        <v>1916</v>
      </c>
      <c r="G3911" s="10" t="s">
        <v>16</v>
      </c>
      <c r="H3911" s="10"/>
      <c r="I3911" s="10">
        <v>700</v>
      </c>
      <c r="J3911" s="10" t="s">
        <v>17</v>
      </c>
      <c r="K3911" s="10"/>
      <c r="L3911" s="10" t="s">
        <v>18</v>
      </c>
      <c r="M3911" s="11">
        <v>1</v>
      </c>
      <c r="N3911" s="10">
        <v>1</v>
      </c>
      <c r="O3911" s="12" t="s">
        <v>13149</v>
      </c>
      <c r="P3911" s="11">
        <f ca="1">IFERROR(__xludf.DUMMYFUNCTION("COUNTA(SPLIT(Q3911,"" ""))"),184)</f>
        <v>184</v>
      </c>
      <c r="Q3911" s="11">
        <v>18</v>
      </c>
      <c r="R3911" s="11">
        <f ca="1">IFERROR(__xludf.DUMMYFUNCTION("COUNTA(SPLIT($Q3911,CHAR(10),FALSE))"),5)</f>
        <v>5</v>
      </c>
      <c r="S3911" s="2">
        <v>-0.12918164200000001</v>
      </c>
      <c r="T3911" s="2">
        <v>0.47813714499999999</v>
      </c>
      <c r="U3911" s="2">
        <v>91.51</v>
      </c>
      <c r="V3911" s="2">
        <v>3.61</v>
      </c>
      <c r="W3911" s="2">
        <v>3.42</v>
      </c>
      <c r="X3911" s="2">
        <v>6</v>
      </c>
      <c r="Y3911" s="2">
        <v>6.44</v>
      </c>
      <c r="Z3911" s="2">
        <v>-5.4000000000000001E-4</v>
      </c>
      <c r="AA3911" s="2">
        <v>-1.3809999999999999E-2</v>
      </c>
      <c r="AB3911" s="2">
        <v>21.517530440000002</v>
      </c>
    </row>
    <row r="3912" spans="1:28" x14ac:dyDescent="0.2">
      <c r="A3912" s="17">
        <v>6489</v>
      </c>
      <c r="B3912" s="5" t="s">
        <v>13143</v>
      </c>
      <c r="C3912" s="5" t="s">
        <v>13150</v>
      </c>
      <c r="D3912" s="5"/>
      <c r="E3912" s="5" t="s">
        <v>13151</v>
      </c>
      <c r="F3912" s="10">
        <v>1918</v>
      </c>
      <c r="G3912" s="10" t="s">
        <v>16</v>
      </c>
      <c r="H3912" s="10"/>
      <c r="I3912" s="10">
        <v>1100</v>
      </c>
      <c r="J3912" s="10" t="s">
        <v>17</v>
      </c>
      <c r="K3912" s="10"/>
      <c r="L3912" s="10" t="s">
        <v>18</v>
      </c>
      <c r="M3912" s="11">
        <v>1</v>
      </c>
      <c r="N3912" s="10">
        <v>1</v>
      </c>
      <c r="O3912" s="12" t="s">
        <v>13152</v>
      </c>
      <c r="P3912" s="11">
        <f ca="1">IFERROR(__xludf.DUMMYFUNCTION("COUNTA(SPLIT(Q3912,"" ""))"),195)</f>
        <v>195</v>
      </c>
      <c r="Q3912" s="11">
        <v>10</v>
      </c>
      <c r="R3912" s="11">
        <f ca="1">IFERROR(__xludf.DUMMYFUNCTION("COUNTA(SPLIT($Q3912,CHAR(10),FALSE))"),5)</f>
        <v>5</v>
      </c>
      <c r="S3912" s="2">
        <v>-0.43676227899999998</v>
      </c>
      <c r="T3912" s="2">
        <v>0.49662019200000002</v>
      </c>
      <c r="U3912" s="2">
        <v>77.400000000000006</v>
      </c>
      <c r="V3912" s="2">
        <v>7.43</v>
      </c>
      <c r="W3912" s="2">
        <v>8.44</v>
      </c>
      <c r="X3912" s="2">
        <v>7</v>
      </c>
      <c r="Y3912" s="2">
        <v>6.76</v>
      </c>
      <c r="Z3912" s="2">
        <v>4.0079999999999998E-2</v>
      </c>
      <c r="AA3912" s="2">
        <v>1.1270000000000001E-2</v>
      </c>
      <c r="AB3912" s="2">
        <v>20.086144560000001</v>
      </c>
    </row>
    <row r="3913" spans="1:28" x14ac:dyDescent="0.2">
      <c r="A3913" s="17">
        <v>6490</v>
      </c>
      <c r="B3913" s="5" t="s">
        <v>13143</v>
      </c>
      <c r="C3913" s="5" t="s">
        <v>13153</v>
      </c>
      <c r="D3913" s="5"/>
      <c r="E3913" s="5" t="s">
        <v>13154</v>
      </c>
      <c r="F3913" s="10">
        <v>1918</v>
      </c>
      <c r="G3913" s="10" t="s">
        <v>16</v>
      </c>
      <c r="H3913" s="10"/>
      <c r="I3913" s="10">
        <v>1100</v>
      </c>
      <c r="J3913" s="10" t="s">
        <v>17</v>
      </c>
      <c r="K3913" s="10"/>
      <c r="L3913" s="10" t="s">
        <v>18</v>
      </c>
      <c r="M3913" s="11">
        <v>1</v>
      </c>
      <c r="N3913" s="10">
        <v>1</v>
      </c>
      <c r="O3913" s="12" t="s">
        <v>13155</v>
      </c>
      <c r="P3913" s="11">
        <f ca="1">IFERROR(__xludf.DUMMYFUNCTION("COUNTA(SPLIT(Q3913,"" ""))"),158)</f>
        <v>158</v>
      </c>
      <c r="Q3913" s="11">
        <v>7</v>
      </c>
      <c r="R3913" s="11">
        <f ca="1">IFERROR(__xludf.DUMMYFUNCTION("COUNTA(SPLIT($Q3913,CHAR(10),FALSE))"),2)</f>
        <v>2</v>
      </c>
      <c r="S3913" s="2">
        <v>-0.28710269300000002</v>
      </c>
      <c r="T3913" s="2">
        <v>0.51480308500000005</v>
      </c>
      <c r="U3913" s="2">
        <v>73.66</v>
      </c>
      <c r="V3913" s="2">
        <v>8.66</v>
      </c>
      <c r="W3913" s="2">
        <v>10.11</v>
      </c>
      <c r="X3913" s="2">
        <v>10</v>
      </c>
      <c r="Y3913" s="2">
        <v>6.65</v>
      </c>
      <c r="Z3913" s="2">
        <v>-9.3999999999999997E-4</v>
      </c>
      <c r="AA3913" s="2">
        <v>8.0000000000000002E-3</v>
      </c>
      <c r="AB3913" s="2">
        <v>20.399922289999999</v>
      </c>
    </row>
    <row r="3914" spans="1:28" x14ac:dyDescent="0.2">
      <c r="A3914" s="17">
        <v>6492</v>
      </c>
      <c r="B3914" s="5" t="s">
        <v>13143</v>
      </c>
      <c r="C3914" s="5" t="s">
        <v>13156</v>
      </c>
      <c r="D3914" s="5"/>
      <c r="E3914" s="5" t="s">
        <v>13157</v>
      </c>
      <c r="F3914" s="10">
        <v>1918</v>
      </c>
      <c r="G3914" s="10" t="s">
        <v>16</v>
      </c>
      <c r="H3914" s="10"/>
      <c r="I3914" s="10">
        <v>900</v>
      </c>
      <c r="J3914" s="10" t="s">
        <v>51</v>
      </c>
      <c r="K3914" s="10"/>
      <c r="L3914" s="10" t="s">
        <v>18</v>
      </c>
      <c r="M3914" s="11">
        <v>1</v>
      </c>
      <c r="N3914" s="10">
        <v>1</v>
      </c>
      <c r="O3914" s="12" t="s">
        <v>13158</v>
      </c>
      <c r="P3914" s="11">
        <f ca="1">IFERROR(__xludf.DUMMYFUNCTION("COUNTA(SPLIT(Q3914,"" ""))"),148)</f>
        <v>148</v>
      </c>
      <c r="Q3914" s="11">
        <v>10</v>
      </c>
      <c r="R3914" s="11">
        <f ca="1">IFERROR(__xludf.DUMMYFUNCTION("COUNTA(SPLIT($Q3914,CHAR(10),FALSE))"),4)</f>
        <v>4</v>
      </c>
      <c r="S3914" s="2">
        <v>-0.52183970099999999</v>
      </c>
      <c r="T3914" s="2">
        <v>0.46164009299999997</v>
      </c>
      <c r="U3914" s="2">
        <v>75.08</v>
      </c>
      <c r="V3914" s="2">
        <v>6.56</v>
      </c>
      <c r="W3914" s="2">
        <v>7.46</v>
      </c>
      <c r="X3914" s="2">
        <v>9</v>
      </c>
      <c r="Y3914" s="2">
        <v>6.36</v>
      </c>
      <c r="Z3914" s="2">
        <v>4.3600000000000002E-3</v>
      </c>
      <c r="AA3914" s="2">
        <v>1.204E-2</v>
      </c>
      <c r="AB3914" s="2">
        <v>13.38544637</v>
      </c>
    </row>
    <row r="3915" spans="1:28" x14ac:dyDescent="0.2">
      <c r="A3915" s="17">
        <v>6493</v>
      </c>
      <c r="B3915" s="5" t="s">
        <v>13143</v>
      </c>
      <c r="C3915" s="5" t="s">
        <v>13159</v>
      </c>
      <c r="D3915" s="5"/>
      <c r="E3915" s="5" t="s">
        <v>13160</v>
      </c>
      <c r="F3915" s="10">
        <v>1919</v>
      </c>
      <c r="G3915" s="10" t="s">
        <v>16</v>
      </c>
      <c r="H3915" s="10"/>
      <c r="I3915" s="10">
        <v>700</v>
      </c>
      <c r="J3915" s="10" t="s">
        <v>17</v>
      </c>
      <c r="K3915" s="10"/>
      <c r="L3915" s="10" t="s">
        <v>18</v>
      </c>
      <c r="M3915" s="11">
        <v>1</v>
      </c>
      <c r="N3915" s="10">
        <v>1</v>
      </c>
      <c r="O3915" s="12" t="s">
        <v>13161</v>
      </c>
      <c r="P3915" s="11">
        <f ca="1">IFERROR(__xludf.DUMMYFUNCTION("COUNTA(SPLIT(Q3915,"" ""))"),142)</f>
        <v>142</v>
      </c>
      <c r="Q3915" s="11">
        <v>9</v>
      </c>
      <c r="R3915" s="11">
        <f ca="1">IFERROR(__xludf.DUMMYFUNCTION("COUNTA(SPLIT($Q3915,CHAR(10),FALSE))"),4)</f>
        <v>4</v>
      </c>
      <c r="S3915" s="2">
        <v>0.45425138100000001</v>
      </c>
      <c r="T3915" s="2">
        <v>0.518149576</v>
      </c>
      <c r="U3915" s="2">
        <v>81.08</v>
      </c>
      <c r="V3915" s="2">
        <v>6.45</v>
      </c>
      <c r="W3915" s="2">
        <v>7.08</v>
      </c>
      <c r="X3915" s="2">
        <v>8</v>
      </c>
      <c r="Y3915" s="2">
        <v>6.6</v>
      </c>
      <c r="Z3915" s="2">
        <v>2.6499999999999999E-2</v>
      </c>
      <c r="AA3915" s="2">
        <v>5.6529999999999997E-2</v>
      </c>
      <c r="AB3915" s="2">
        <v>13.687293179999999</v>
      </c>
    </row>
    <row r="3916" spans="1:28" x14ac:dyDescent="0.2">
      <c r="A3916" s="17">
        <v>6494</v>
      </c>
      <c r="B3916" s="5" t="s">
        <v>13143</v>
      </c>
      <c r="C3916" s="5" t="s">
        <v>13162</v>
      </c>
      <c r="D3916" s="5"/>
      <c r="E3916" s="5" t="s">
        <v>13163</v>
      </c>
      <c r="F3916" s="10">
        <v>1920</v>
      </c>
      <c r="G3916" s="10" t="s">
        <v>16</v>
      </c>
      <c r="H3916" s="10"/>
      <c r="I3916" s="10">
        <v>900</v>
      </c>
      <c r="J3916" s="10" t="s">
        <v>17</v>
      </c>
      <c r="K3916" s="10"/>
      <c r="L3916" s="10" t="s">
        <v>18</v>
      </c>
      <c r="M3916" s="11">
        <v>1</v>
      </c>
      <c r="N3916" s="10">
        <v>1</v>
      </c>
      <c r="O3916" s="12" t="s">
        <v>13164</v>
      </c>
      <c r="P3916" s="11">
        <f ca="1">IFERROR(__xludf.DUMMYFUNCTION("COUNTA(SPLIT(Q3916,"" ""))"),180)</f>
        <v>180</v>
      </c>
      <c r="Q3916" s="11">
        <v>14</v>
      </c>
      <c r="R3916" s="11">
        <f ca="1">IFERROR(__xludf.DUMMYFUNCTION("COUNTA(SPLIT($Q3916,CHAR(10),FALSE))"),4)</f>
        <v>4</v>
      </c>
      <c r="S3916" s="2">
        <v>-0.35162596899999998</v>
      </c>
      <c r="T3916" s="2">
        <v>0.49184493800000001</v>
      </c>
      <c r="U3916" s="2">
        <v>78.459999999999994</v>
      </c>
      <c r="V3916" s="2">
        <v>5.56</v>
      </c>
      <c r="W3916" s="2">
        <v>4.8600000000000003</v>
      </c>
      <c r="X3916" s="2">
        <v>9</v>
      </c>
      <c r="Y3916" s="2">
        <v>6.96</v>
      </c>
      <c r="Z3916" s="2">
        <v>5.3449999999999998E-2</v>
      </c>
      <c r="AA3916" s="2">
        <v>4.598E-2</v>
      </c>
      <c r="AB3916" s="2">
        <v>19.707905199999999</v>
      </c>
    </row>
    <row r="3917" spans="1:28" x14ac:dyDescent="0.2">
      <c r="A3917" s="17">
        <v>6496</v>
      </c>
      <c r="B3917" s="5" t="s">
        <v>13143</v>
      </c>
      <c r="C3917" s="5" t="s">
        <v>13165</v>
      </c>
      <c r="D3917" s="5"/>
      <c r="E3917" s="5" t="s">
        <v>13166</v>
      </c>
      <c r="F3917" s="10">
        <v>1921</v>
      </c>
      <c r="G3917" s="10" t="s">
        <v>16</v>
      </c>
      <c r="H3917" s="10"/>
      <c r="I3917" s="10">
        <v>700</v>
      </c>
      <c r="J3917" s="10" t="s">
        <v>17</v>
      </c>
      <c r="K3917" s="10"/>
      <c r="L3917" s="10" t="s">
        <v>18</v>
      </c>
      <c r="M3917" s="11">
        <v>1</v>
      </c>
      <c r="N3917" s="10">
        <v>1</v>
      </c>
      <c r="O3917" s="12" t="s">
        <v>13167</v>
      </c>
      <c r="P3917" s="11">
        <f ca="1">IFERROR(__xludf.DUMMYFUNCTION("COUNTA(SPLIT(Q3917,"" ""))"),180)</f>
        <v>180</v>
      </c>
      <c r="Q3917" s="11">
        <v>19</v>
      </c>
      <c r="R3917" s="11">
        <f ca="1">IFERROR(__xludf.DUMMYFUNCTION("COUNTA(SPLIT($Q3917,CHAR(10),FALSE))"),5)</f>
        <v>5</v>
      </c>
      <c r="S3917" s="2">
        <v>-0.36873045999999998</v>
      </c>
      <c r="T3917" s="2">
        <v>0.45588101199999997</v>
      </c>
      <c r="U3917" s="2">
        <v>89.33</v>
      </c>
      <c r="V3917" s="2">
        <v>3.34</v>
      </c>
      <c r="W3917" s="2">
        <v>2.46</v>
      </c>
      <c r="X3917" s="2">
        <v>6</v>
      </c>
      <c r="Y3917" s="2">
        <v>5.6</v>
      </c>
      <c r="Z3917" s="2">
        <v>3.8039999999999997E-2</v>
      </c>
      <c r="AA3917" s="2">
        <v>2.367E-2</v>
      </c>
      <c r="AB3917" s="2">
        <v>20.385727249999999</v>
      </c>
    </row>
    <row r="3918" spans="1:28" x14ac:dyDescent="0.2">
      <c r="A3918" s="17">
        <v>6497</v>
      </c>
      <c r="B3918" s="5" t="s">
        <v>13143</v>
      </c>
      <c r="C3918" s="5" t="s">
        <v>13168</v>
      </c>
      <c r="D3918" s="5"/>
      <c r="E3918" s="5" t="s">
        <v>13169</v>
      </c>
      <c r="F3918" s="10">
        <v>1921</v>
      </c>
      <c r="G3918" s="10" t="s">
        <v>16</v>
      </c>
      <c r="H3918" s="10"/>
      <c r="I3918" s="10">
        <v>500</v>
      </c>
      <c r="J3918" s="10" t="s">
        <v>17</v>
      </c>
      <c r="K3918" s="10"/>
      <c r="L3918" s="10" t="s">
        <v>18</v>
      </c>
      <c r="M3918" s="11">
        <v>1</v>
      </c>
      <c r="N3918" s="10">
        <v>1</v>
      </c>
      <c r="O3918" s="12" t="s">
        <v>13170</v>
      </c>
      <c r="P3918" s="11">
        <f ca="1">IFERROR(__xludf.DUMMYFUNCTION("COUNTA(SPLIT(Q3918,"" ""))"),184)</f>
        <v>184</v>
      </c>
      <c r="Q3918" s="11">
        <v>21</v>
      </c>
      <c r="R3918" s="11">
        <f ca="1">IFERROR(__xludf.DUMMYFUNCTION("COUNTA(SPLIT($Q3918,CHAR(10),FALSE))"),5)</f>
        <v>5</v>
      </c>
      <c r="S3918" s="2">
        <v>-0.97415067600000005</v>
      </c>
      <c r="T3918" s="2">
        <v>0.47844202600000002</v>
      </c>
      <c r="U3918" s="2">
        <v>94.21</v>
      </c>
      <c r="V3918" s="2">
        <v>2.2400000000000002</v>
      </c>
      <c r="W3918" s="2">
        <v>1.45</v>
      </c>
      <c r="X3918" s="2">
        <v>6</v>
      </c>
      <c r="Y3918" s="2">
        <v>6.75</v>
      </c>
      <c r="Z3918" s="2">
        <v>0.19428000000000001</v>
      </c>
      <c r="AA3918" s="2">
        <v>0.19428000000000001</v>
      </c>
      <c r="AB3918" s="2">
        <v>23.780973620000001</v>
      </c>
    </row>
    <row r="3919" spans="1:28" x14ac:dyDescent="0.2">
      <c r="A3919" s="17">
        <v>6498</v>
      </c>
      <c r="B3919" s="5" t="s">
        <v>13143</v>
      </c>
      <c r="C3919" s="5" t="s">
        <v>13171</v>
      </c>
      <c r="D3919" s="5"/>
      <c r="E3919" s="5" t="s">
        <v>13172</v>
      </c>
      <c r="F3919" s="10">
        <v>1921</v>
      </c>
      <c r="G3919" s="10" t="s">
        <v>16</v>
      </c>
      <c r="H3919" s="10"/>
      <c r="I3919" s="10">
        <v>900</v>
      </c>
      <c r="J3919" s="10" t="s">
        <v>17</v>
      </c>
      <c r="K3919" s="10"/>
      <c r="L3919" s="10" t="s">
        <v>18</v>
      </c>
      <c r="M3919" s="11">
        <v>1</v>
      </c>
      <c r="N3919" s="10">
        <v>1</v>
      </c>
      <c r="O3919" s="12" t="s">
        <v>13173</v>
      </c>
      <c r="P3919" s="11">
        <f ca="1">IFERROR(__xludf.DUMMYFUNCTION("COUNTA(SPLIT(Q3919,"" ""))"),172)</f>
        <v>172</v>
      </c>
      <c r="Q3919" s="11">
        <v>10</v>
      </c>
      <c r="R3919" s="11">
        <f ca="1">IFERROR(__xludf.DUMMYFUNCTION("COUNTA(SPLIT($Q3919,CHAR(10),FALSE))"),2)</f>
        <v>2</v>
      </c>
      <c r="S3919" s="2">
        <v>-0.94604275999999998</v>
      </c>
      <c r="T3919" s="2">
        <v>0.47460759899999999</v>
      </c>
      <c r="U3919" s="2">
        <v>86.09</v>
      </c>
      <c r="V3919" s="2">
        <v>5.55</v>
      </c>
      <c r="W3919" s="2">
        <v>5.41</v>
      </c>
      <c r="X3919" s="2">
        <v>6</v>
      </c>
      <c r="Y3919" s="2">
        <v>6.05</v>
      </c>
      <c r="Z3919" s="2">
        <v>3.5699999999999998E-3</v>
      </c>
      <c r="AA3919" s="2">
        <v>1.5570000000000001E-2</v>
      </c>
      <c r="AB3919" s="2">
        <v>21.363919119999998</v>
      </c>
    </row>
    <row r="3920" spans="1:28" x14ac:dyDescent="0.2">
      <c r="A3920" s="17">
        <v>6499</v>
      </c>
      <c r="B3920" s="5" t="s">
        <v>13143</v>
      </c>
      <c r="C3920" s="5" t="s">
        <v>13174</v>
      </c>
      <c r="D3920" s="5"/>
      <c r="E3920" s="5" t="s">
        <v>13175</v>
      </c>
      <c r="F3920" s="10">
        <v>1921</v>
      </c>
      <c r="G3920" s="10" t="s">
        <v>16</v>
      </c>
      <c r="H3920" s="10"/>
      <c r="I3920" s="10">
        <v>900</v>
      </c>
      <c r="J3920" s="10" t="s">
        <v>51</v>
      </c>
      <c r="K3920" s="10"/>
      <c r="L3920" s="10" t="s">
        <v>30</v>
      </c>
      <c r="M3920" s="11">
        <v>3</v>
      </c>
      <c r="N3920" s="10">
        <v>2</v>
      </c>
      <c r="O3920" s="12" t="s">
        <v>13176</v>
      </c>
      <c r="P3920" s="11">
        <f ca="1">IFERROR(__xludf.DUMMYFUNCTION("COUNTA(SPLIT(Q3920,"" ""))"),178)</f>
        <v>178</v>
      </c>
      <c r="Q3920" s="11">
        <v>11</v>
      </c>
      <c r="R3920" s="11">
        <f ca="1">IFERROR(__xludf.DUMMYFUNCTION("COUNTA(SPLIT($Q3920,CHAR(10),FALSE))"),3)</f>
        <v>3</v>
      </c>
      <c r="S3920" s="2">
        <v>-0.23765997999999999</v>
      </c>
      <c r="T3920" s="2">
        <v>0.47985874699999997</v>
      </c>
      <c r="U3920" s="2">
        <v>76.16</v>
      </c>
      <c r="V3920" s="2">
        <v>6.75</v>
      </c>
      <c r="W3920" s="2">
        <v>7.22</v>
      </c>
      <c r="X3920" s="2">
        <v>8</v>
      </c>
      <c r="Y3920" s="2">
        <v>6.02</v>
      </c>
      <c r="Z3920" s="2">
        <v>0.16053999999999999</v>
      </c>
      <c r="AA3920" s="2">
        <v>0.16053999999999999</v>
      </c>
      <c r="AB3920" s="2">
        <v>14.91328393</v>
      </c>
    </row>
    <row r="3921" spans="1:28" x14ac:dyDescent="0.2">
      <c r="A3921" s="17">
        <v>6500</v>
      </c>
      <c r="B3921" s="5" t="s">
        <v>13143</v>
      </c>
      <c r="C3921" s="5" t="s">
        <v>13177</v>
      </c>
      <c r="D3921" s="5"/>
      <c r="E3921" s="5" t="s">
        <v>13178</v>
      </c>
      <c r="F3921" s="10">
        <v>1922</v>
      </c>
      <c r="G3921" s="10" t="s">
        <v>16</v>
      </c>
      <c r="H3921" s="10"/>
      <c r="I3921" s="10">
        <v>500</v>
      </c>
      <c r="J3921" s="10" t="s">
        <v>17</v>
      </c>
      <c r="K3921" s="10"/>
      <c r="L3921" s="10" t="s">
        <v>18</v>
      </c>
      <c r="M3921" s="11">
        <v>1</v>
      </c>
      <c r="N3921" s="10">
        <v>1</v>
      </c>
      <c r="O3921" s="12" t="s">
        <v>13179</v>
      </c>
      <c r="P3921" s="11">
        <f ca="1">IFERROR(__xludf.DUMMYFUNCTION("COUNTA(SPLIT(Q3921,"" ""))"),163)</f>
        <v>163</v>
      </c>
      <c r="Q3921" s="11">
        <v>18</v>
      </c>
      <c r="R3921" s="11">
        <f ca="1">IFERROR(__xludf.DUMMYFUNCTION("COUNTA(SPLIT($Q3921,CHAR(10),FALSE))"),6)</f>
        <v>6</v>
      </c>
      <c r="S3921" s="2">
        <v>-0.13387321699999999</v>
      </c>
      <c r="T3921" s="2">
        <v>0.48705869400000001</v>
      </c>
      <c r="U3921" s="2">
        <v>90.05</v>
      </c>
      <c r="V3921" s="2">
        <v>3.15</v>
      </c>
      <c r="W3921" s="2">
        <v>3.39</v>
      </c>
      <c r="X3921" s="2">
        <v>5</v>
      </c>
      <c r="Y3921" s="2">
        <v>5.35</v>
      </c>
      <c r="Z3921" s="2">
        <v>7.9240000000000005E-2</v>
      </c>
      <c r="AA3921" s="2">
        <v>7.8009999999999996E-2</v>
      </c>
      <c r="AB3921" s="2">
        <v>21.960780920000001</v>
      </c>
    </row>
    <row r="3922" spans="1:28" x14ac:dyDescent="0.2">
      <c r="A3922" s="17">
        <v>6501</v>
      </c>
      <c r="B3922" s="5" t="s">
        <v>13180</v>
      </c>
      <c r="C3922" s="5" t="s">
        <v>13181</v>
      </c>
      <c r="D3922" s="5" t="s">
        <v>13182</v>
      </c>
      <c r="E3922" s="5" t="s">
        <v>13183</v>
      </c>
      <c r="F3922" s="10">
        <v>1918</v>
      </c>
      <c r="G3922" s="10" t="s">
        <v>16</v>
      </c>
      <c r="H3922" s="10"/>
      <c r="I3922" s="10">
        <v>700</v>
      </c>
      <c r="J3922" s="10" t="s">
        <v>17</v>
      </c>
      <c r="K3922" s="10"/>
      <c r="L3922" s="10" t="s">
        <v>18</v>
      </c>
      <c r="M3922" s="11">
        <v>1</v>
      </c>
      <c r="N3922" s="10">
        <v>1</v>
      </c>
      <c r="O3922" s="12" t="s">
        <v>13184</v>
      </c>
      <c r="P3922" s="11">
        <f ca="1">IFERROR(__xludf.DUMMYFUNCTION("COUNTA(SPLIT(Q3922,"" ""))"),188)</f>
        <v>188</v>
      </c>
      <c r="Q3922" s="11">
        <v>16</v>
      </c>
      <c r="R3922" s="11">
        <f ca="1">IFERROR(__xludf.DUMMYFUNCTION("COUNTA(SPLIT($Q3922,CHAR(10),FALSE))"),1)</f>
        <v>1</v>
      </c>
      <c r="S3922" s="2">
        <v>-0.76676388399999995</v>
      </c>
      <c r="T3922" s="2">
        <v>0.47404275299999998</v>
      </c>
      <c r="U3922" s="2">
        <v>90.51</v>
      </c>
      <c r="V3922" s="2">
        <v>3.55</v>
      </c>
      <c r="W3922" s="2">
        <v>3.32</v>
      </c>
      <c r="X3922" s="2">
        <v>6</v>
      </c>
      <c r="Y3922" s="2">
        <v>6.07</v>
      </c>
      <c r="Z3922" s="2">
        <v>8.5389999999999994E-2</v>
      </c>
      <c r="AA3922" s="2">
        <v>8.2250000000000004E-2</v>
      </c>
      <c r="AB3922" s="2">
        <v>18.002788150000001</v>
      </c>
    </row>
    <row r="3923" spans="1:28" x14ac:dyDescent="0.2">
      <c r="A3923" s="17">
        <v>6502</v>
      </c>
      <c r="B3923" s="5" t="s">
        <v>13185</v>
      </c>
      <c r="C3923" s="5" t="s">
        <v>13186</v>
      </c>
      <c r="D3923" s="5"/>
      <c r="E3923" s="5" t="s">
        <v>13187</v>
      </c>
      <c r="F3923" s="10">
        <v>1898</v>
      </c>
      <c r="G3923" s="10" t="s">
        <v>16</v>
      </c>
      <c r="H3923" s="10"/>
      <c r="I3923" s="10">
        <v>1100</v>
      </c>
      <c r="J3923" s="10" t="s">
        <v>17</v>
      </c>
      <c r="K3923" s="10"/>
      <c r="L3923" s="10" t="s">
        <v>22</v>
      </c>
      <c r="M3923" s="11">
        <v>2</v>
      </c>
      <c r="N3923" s="10">
        <v>2</v>
      </c>
      <c r="O3923" s="12" t="s">
        <v>13188</v>
      </c>
      <c r="P3923" s="11">
        <f ca="1">IFERROR(__xludf.DUMMYFUNCTION("COUNTA(SPLIT(Q3923,"" ""))"),138)</f>
        <v>138</v>
      </c>
      <c r="Q3923" s="11">
        <v>7</v>
      </c>
      <c r="R3923" s="11">
        <f ca="1">IFERROR(__xludf.DUMMYFUNCTION("COUNTA(SPLIT($Q3923,CHAR(10),FALSE))"),4)</f>
        <v>4</v>
      </c>
      <c r="S3923" s="2">
        <v>0.56111355600000001</v>
      </c>
      <c r="T3923" s="2">
        <v>0.526793277</v>
      </c>
      <c r="U3923" s="2">
        <v>81.39</v>
      </c>
      <c r="V3923" s="2">
        <v>6.91</v>
      </c>
      <c r="W3923" s="2">
        <v>8.64</v>
      </c>
      <c r="X3923" s="2">
        <v>8</v>
      </c>
      <c r="Y3923" s="2">
        <v>7.55</v>
      </c>
      <c r="Z3923" s="2">
        <v>8.6929999999999993E-2</v>
      </c>
      <c r="AA3923" s="2">
        <v>0.11693000000000001</v>
      </c>
      <c r="AB3923" s="2">
        <v>16.606261570000001</v>
      </c>
    </row>
    <row r="3924" spans="1:28" x14ac:dyDescent="0.2">
      <c r="A3924" s="17">
        <v>6503</v>
      </c>
      <c r="B3924" s="5" t="s">
        <v>13185</v>
      </c>
      <c r="C3924" s="5" t="s">
        <v>13189</v>
      </c>
      <c r="D3924" s="5"/>
      <c r="E3924" s="5" t="s">
        <v>13190</v>
      </c>
      <c r="F3924" s="10">
        <v>1899</v>
      </c>
      <c r="G3924" s="10" t="s">
        <v>16</v>
      </c>
      <c r="H3924" s="10"/>
      <c r="I3924" s="10">
        <v>900</v>
      </c>
      <c r="J3924" s="10" t="s">
        <v>17</v>
      </c>
      <c r="K3924" s="10"/>
      <c r="L3924" s="10" t="s">
        <v>18</v>
      </c>
      <c r="M3924" s="11">
        <v>1</v>
      </c>
      <c r="N3924" s="10">
        <v>1</v>
      </c>
      <c r="O3924" s="12" t="s">
        <v>13191</v>
      </c>
      <c r="P3924" s="11">
        <f ca="1">IFERROR(__xludf.DUMMYFUNCTION("COUNTA(SPLIT(Q3924,"" ""))"),142)</f>
        <v>142</v>
      </c>
      <c r="Q3924" s="11">
        <v>10</v>
      </c>
      <c r="R3924" s="11">
        <f ca="1">IFERROR(__xludf.DUMMYFUNCTION("COUNTA(SPLIT($Q3924,CHAR(10),FALSE))"),3)</f>
        <v>3</v>
      </c>
      <c r="S3924" s="2">
        <v>2.7568233000000001E-2</v>
      </c>
      <c r="T3924" s="2">
        <v>0.47092287900000002</v>
      </c>
      <c r="U3924" s="2">
        <v>70.48</v>
      </c>
      <c r="V3924" s="2">
        <v>7.08</v>
      </c>
      <c r="W3924" s="2">
        <v>5.68</v>
      </c>
      <c r="X3924" s="2">
        <v>9</v>
      </c>
      <c r="Y3924" s="2">
        <v>6.73</v>
      </c>
      <c r="Z3924" s="2">
        <v>5.527E-2</v>
      </c>
      <c r="AA3924" s="2">
        <v>8.9370000000000005E-2</v>
      </c>
      <c r="AB3924" s="2">
        <v>22.151635800000001</v>
      </c>
    </row>
    <row r="3925" spans="1:28" x14ac:dyDescent="0.2">
      <c r="A3925" s="17">
        <v>6504</v>
      </c>
      <c r="B3925" s="5" t="s">
        <v>13185</v>
      </c>
      <c r="C3925" s="5" t="s">
        <v>13192</v>
      </c>
      <c r="D3925" s="5"/>
      <c r="E3925" s="5" t="s">
        <v>13193</v>
      </c>
      <c r="F3925" s="10">
        <v>1900</v>
      </c>
      <c r="G3925" s="10" t="s">
        <v>16</v>
      </c>
      <c r="H3925" s="10"/>
      <c r="I3925" s="10">
        <v>1300</v>
      </c>
      <c r="J3925" s="10" t="s">
        <v>17</v>
      </c>
      <c r="K3925" s="10"/>
      <c r="L3925" s="10" t="s">
        <v>18</v>
      </c>
      <c r="M3925" s="11">
        <v>1</v>
      </c>
      <c r="N3925" s="10">
        <v>1</v>
      </c>
      <c r="O3925" s="12" t="s">
        <v>13194</v>
      </c>
      <c r="P3925" s="11">
        <f ca="1">IFERROR(__xludf.DUMMYFUNCTION("COUNTA(SPLIT(Q3925,"" ""))"),154)</f>
        <v>154</v>
      </c>
      <c r="Q3925" s="11">
        <v>6</v>
      </c>
      <c r="R3925" s="11">
        <f ca="1">IFERROR(__xludf.DUMMYFUNCTION("COUNTA(SPLIT($Q3925,CHAR(10),FALSE))"),4)</f>
        <v>4</v>
      </c>
      <c r="S3925" s="2">
        <v>-1.5872154329999999</v>
      </c>
      <c r="T3925" s="2">
        <v>0.47821841199999998</v>
      </c>
      <c r="U3925" s="2">
        <v>53.3</v>
      </c>
      <c r="V3925" s="2">
        <v>12.41</v>
      </c>
      <c r="W3925" s="2">
        <v>13.62</v>
      </c>
      <c r="X3925" s="2">
        <v>13</v>
      </c>
      <c r="Y3925" s="2">
        <v>7.23</v>
      </c>
      <c r="Z3925" s="2">
        <v>0.10756</v>
      </c>
      <c r="AA3925" s="2">
        <v>0.13034999999999999</v>
      </c>
      <c r="AB3925" s="2">
        <v>6.3163771820000001</v>
      </c>
    </row>
    <row r="3926" spans="1:28" x14ac:dyDescent="0.2">
      <c r="A3926" s="17">
        <v>6505</v>
      </c>
      <c r="B3926" s="5" t="s">
        <v>13185</v>
      </c>
      <c r="C3926" s="5" t="s">
        <v>13195</v>
      </c>
      <c r="D3926" s="5"/>
      <c r="E3926" s="5" t="s">
        <v>13196</v>
      </c>
      <c r="F3926" s="10">
        <v>1903</v>
      </c>
      <c r="G3926" s="10" t="s">
        <v>16</v>
      </c>
      <c r="H3926" s="10"/>
      <c r="I3926" s="10">
        <v>1300</v>
      </c>
      <c r="J3926" s="10" t="s">
        <v>17</v>
      </c>
      <c r="K3926" s="10"/>
      <c r="L3926" s="10" t="s">
        <v>18</v>
      </c>
      <c r="M3926" s="11">
        <v>1</v>
      </c>
      <c r="N3926" s="10">
        <v>1</v>
      </c>
      <c r="O3926" s="12" t="s">
        <v>13197</v>
      </c>
      <c r="P3926" s="11">
        <f ca="1">IFERROR(__xludf.DUMMYFUNCTION("COUNTA(SPLIT(Q3926,"" ""))"),170)</f>
        <v>170</v>
      </c>
      <c r="Q3926" s="11">
        <v>7</v>
      </c>
      <c r="R3926" s="11">
        <f ca="1">IFERROR(__xludf.DUMMYFUNCTION("COUNTA(SPLIT($Q3926,CHAR(10),FALSE))"),4)</f>
        <v>4</v>
      </c>
      <c r="S3926" s="2">
        <v>-1.1999571819999999</v>
      </c>
      <c r="T3926" s="2">
        <v>0.46870121399999998</v>
      </c>
      <c r="U3926" s="2">
        <v>59.01</v>
      </c>
      <c r="V3926" s="2">
        <v>11.17</v>
      </c>
      <c r="W3926" s="2">
        <v>12.01</v>
      </c>
      <c r="X3926" s="2">
        <v>12</v>
      </c>
      <c r="Y3926" s="2">
        <v>8.15</v>
      </c>
      <c r="Z3926" s="2">
        <v>4.7870000000000003E-2</v>
      </c>
      <c r="AA3926" s="2">
        <v>6.0040000000000003E-2</v>
      </c>
      <c r="AB3926" s="2">
        <v>15.193648400000001</v>
      </c>
    </row>
    <row r="3927" spans="1:28" x14ac:dyDescent="0.2">
      <c r="A3927" s="17">
        <v>6506</v>
      </c>
      <c r="B3927" s="5" t="s">
        <v>13185</v>
      </c>
      <c r="C3927" s="5" t="s">
        <v>13198</v>
      </c>
      <c r="D3927" s="5"/>
      <c r="E3927" s="5" t="s">
        <v>13199</v>
      </c>
      <c r="F3927" s="10">
        <v>1903</v>
      </c>
      <c r="G3927" s="10" t="s">
        <v>16</v>
      </c>
      <c r="H3927" s="10"/>
      <c r="I3927" s="10">
        <v>1300</v>
      </c>
      <c r="J3927" s="10" t="s">
        <v>17</v>
      </c>
      <c r="K3927" s="10"/>
      <c r="L3927" s="10" t="s">
        <v>18</v>
      </c>
      <c r="M3927" s="11">
        <v>1</v>
      </c>
      <c r="N3927" s="10">
        <v>1</v>
      </c>
      <c r="O3927" s="12" t="s">
        <v>13200</v>
      </c>
      <c r="P3927" s="11">
        <f ca="1">IFERROR(__xludf.DUMMYFUNCTION("COUNTA(SPLIT(Q3927,"" ""))"),156)</f>
        <v>156</v>
      </c>
      <c r="Q3927" s="11">
        <v>6</v>
      </c>
      <c r="R3927" s="11">
        <f ca="1">IFERROR(__xludf.DUMMYFUNCTION("COUNTA(SPLIT($Q3927,CHAR(10),FALSE))"),6)</f>
        <v>6</v>
      </c>
      <c r="S3927" s="2">
        <v>-0.55614372099999998</v>
      </c>
      <c r="T3927" s="2">
        <v>0.49315689800000001</v>
      </c>
      <c r="U3927" s="2">
        <v>71.33</v>
      </c>
      <c r="V3927" s="2">
        <v>10.02</v>
      </c>
      <c r="W3927" s="2">
        <v>12.25</v>
      </c>
      <c r="X3927" s="2">
        <v>9</v>
      </c>
      <c r="Y3927" s="2">
        <v>6.93</v>
      </c>
      <c r="Z3927" s="2">
        <v>0.12490999999999999</v>
      </c>
      <c r="AA3927" s="2">
        <v>0.1298</v>
      </c>
      <c r="AB3927" s="2">
        <v>6.6762817859999997</v>
      </c>
    </row>
    <row r="3928" spans="1:28" x14ac:dyDescent="0.2">
      <c r="A3928" s="17">
        <v>6507</v>
      </c>
      <c r="B3928" s="5" t="s">
        <v>13185</v>
      </c>
      <c r="C3928" s="5" t="s">
        <v>13201</v>
      </c>
      <c r="D3928" s="5"/>
      <c r="E3928" s="5" t="s">
        <v>13202</v>
      </c>
      <c r="F3928" s="10">
        <v>1903</v>
      </c>
      <c r="G3928" s="10" t="s">
        <v>16</v>
      </c>
      <c r="H3928" s="10"/>
      <c r="I3928" s="10">
        <v>900</v>
      </c>
      <c r="J3928" s="10" t="s">
        <v>17</v>
      </c>
      <c r="K3928" s="10"/>
      <c r="L3928" s="10" t="s">
        <v>18</v>
      </c>
      <c r="M3928" s="11">
        <v>1</v>
      </c>
      <c r="N3928" s="10">
        <v>1</v>
      </c>
      <c r="O3928" s="12" t="s">
        <v>13203</v>
      </c>
      <c r="P3928" s="11">
        <f ca="1">IFERROR(__xludf.DUMMYFUNCTION("COUNTA(SPLIT(Q3928,"" ""))"),164)</f>
        <v>164</v>
      </c>
      <c r="Q3928" s="11">
        <v>11</v>
      </c>
      <c r="R3928" s="11">
        <f ca="1">IFERROR(__xludf.DUMMYFUNCTION("COUNTA(SPLIT($Q3928,CHAR(10),FALSE))"),4)</f>
        <v>4</v>
      </c>
      <c r="S3928" s="2">
        <v>-4.4219052000000002E-2</v>
      </c>
      <c r="T3928" s="2">
        <v>0.503819872</v>
      </c>
      <c r="U3928" s="2">
        <v>79.540000000000006</v>
      </c>
      <c r="V3928" s="2">
        <v>5.96</v>
      </c>
      <c r="W3928" s="2">
        <v>6.09</v>
      </c>
      <c r="X3928" s="2">
        <v>9</v>
      </c>
      <c r="Y3928" s="2">
        <v>7.03</v>
      </c>
      <c r="Z3928" s="2">
        <v>0.13455</v>
      </c>
      <c r="AA3928" s="2">
        <v>0.13600000000000001</v>
      </c>
      <c r="AB3928" s="2">
        <v>16.410924949999998</v>
      </c>
    </row>
    <row r="3929" spans="1:28" x14ac:dyDescent="0.2">
      <c r="A3929" s="17">
        <v>6508</v>
      </c>
      <c r="B3929" s="5" t="s">
        <v>13185</v>
      </c>
      <c r="C3929" s="5" t="s">
        <v>13204</v>
      </c>
      <c r="D3929" s="5"/>
      <c r="E3929" s="5" t="s">
        <v>13205</v>
      </c>
      <c r="F3929" s="10">
        <v>1904</v>
      </c>
      <c r="G3929" s="10" t="s">
        <v>16</v>
      </c>
      <c r="H3929" s="10"/>
      <c r="I3929" s="10">
        <v>500</v>
      </c>
      <c r="J3929" s="10" t="s">
        <v>17</v>
      </c>
      <c r="K3929" s="10"/>
      <c r="L3929" s="10" t="s">
        <v>18</v>
      </c>
      <c r="M3929" s="11">
        <v>1</v>
      </c>
      <c r="N3929" s="10">
        <v>1</v>
      </c>
      <c r="O3929" s="12" t="s">
        <v>13206</v>
      </c>
      <c r="P3929" s="11">
        <f ca="1">IFERROR(__xludf.DUMMYFUNCTION("COUNTA(SPLIT(Q3929,"" ""))"),140)</f>
        <v>140</v>
      </c>
      <c r="Q3929" s="11">
        <v>15</v>
      </c>
      <c r="R3929" s="11">
        <f ca="1">IFERROR(__xludf.DUMMYFUNCTION("COUNTA(SPLIT($Q3929,CHAR(10),FALSE))"),5)</f>
        <v>5</v>
      </c>
      <c r="S3929" s="2">
        <v>-0.224386111</v>
      </c>
      <c r="T3929" s="2">
        <v>0.50046876900000004</v>
      </c>
      <c r="U3929" s="2">
        <v>82.53</v>
      </c>
      <c r="V3929" s="2">
        <v>4.13</v>
      </c>
      <c r="W3929" s="2">
        <v>3.77</v>
      </c>
      <c r="X3929" s="2">
        <v>7</v>
      </c>
      <c r="Y3929" s="2">
        <v>6.74</v>
      </c>
      <c r="Z3929" s="2">
        <v>0.12474</v>
      </c>
      <c r="AA3929" s="2">
        <v>0.14910000000000001</v>
      </c>
      <c r="AB3929" s="2">
        <v>19.275483560000001</v>
      </c>
    </row>
    <row r="3930" spans="1:28" x14ac:dyDescent="0.2">
      <c r="A3930" s="17">
        <v>6509</v>
      </c>
      <c r="B3930" s="5" t="s">
        <v>13185</v>
      </c>
      <c r="C3930" s="5" t="s">
        <v>13207</v>
      </c>
      <c r="D3930" s="5"/>
      <c r="E3930" s="5" t="s">
        <v>13208</v>
      </c>
      <c r="F3930" s="10">
        <v>1912</v>
      </c>
      <c r="G3930" s="10" t="s">
        <v>16</v>
      </c>
      <c r="H3930" s="10"/>
      <c r="I3930" s="10">
        <v>1100</v>
      </c>
      <c r="J3930" s="10" t="s">
        <v>17</v>
      </c>
      <c r="K3930" s="10"/>
      <c r="L3930" s="10" t="s">
        <v>18</v>
      </c>
      <c r="M3930" s="11">
        <v>1</v>
      </c>
      <c r="N3930" s="10">
        <v>1</v>
      </c>
      <c r="O3930" s="12" t="s">
        <v>13209</v>
      </c>
      <c r="P3930" s="11">
        <f ca="1">IFERROR(__xludf.DUMMYFUNCTION("COUNTA(SPLIT(Q3930,"" ""))"),187)</f>
        <v>187</v>
      </c>
      <c r="Q3930" s="11">
        <v>10</v>
      </c>
      <c r="R3930" s="11">
        <f ca="1">IFERROR(__xludf.DUMMYFUNCTION("COUNTA(SPLIT($Q3930,CHAR(10),FALSE))"),3)</f>
        <v>3</v>
      </c>
      <c r="S3930" s="2">
        <v>-1.4543858599999999</v>
      </c>
      <c r="T3930" s="2">
        <v>0.49055397499999998</v>
      </c>
      <c r="U3930" s="2">
        <v>61.87</v>
      </c>
      <c r="V3930" s="2">
        <v>9.32</v>
      </c>
      <c r="W3930" s="2">
        <v>9.64</v>
      </c>
      <c r="X3930" s="2">
        <v>11</v>
      </c>
      <c r="Y3930" s="2">
        <v>8.42</v>
      </c>
      <c r="Z3930" s="2">
        <v>0.1842</v>
      </c>
      <c r="AA3930" s="2">
        <v>0.16599</v>
      </c>
      <c r="AB3930" s="2">
        <v>10.018818599999999</v>
      </c>
    </row>
    <row r="3931" spans="1:28" x14ac:dyDescent="0.2">
      <c r="A3931" s="17">
        <v>6510</v>
      </c>
      <c r="B3931" s="5" t="s">
        <v>13210</v>
      </c>
      <c r="C3931" s="5" t="s">
        <v>13211</v>
      </c>
      <c r="D3931" s="5"/>
      <c r="E3931" s="5" t="s">
        <v>13212</v>
      </c>
      <c r="F3931" s="10">
        <v>1864</v>
      </c>
      <c r="G3931" s="10" t="s">
        <v>16</v>
      </c>
      <c r="H3931" s="10"/>
      <c r="I3931" s="10">
        <v>900</v>
      </c>
      <c r="J3931" s="10" t="s">
        <v>17</v>
      </c>
      <c r="K3931" s="10"/>
      <c r="L3931" s="10" t="s">
        <v>18</v>
      </c>
      <c r="M3931" s="11">
        <v>1</v>
      </c>
      <c r="N3931" s="10">
        <v>1</v>
      </c>
      <c r="O3931" s="12" t="s">
        <v>13213</v>
      </c>
      <c r="P3931" s="11">
        <f ca="1">IFERROR(__xludf.DUMMYFUNCTION("COUNTA(SPLIT(Q3931,"" ""))"),150)</f>
        <v>150</v>
      </c>
      <c r="Q3931" s="11">
        <v>6</v>
      </c>
      <c r="R3931" s="11">
        <f ca="1">IFERROR(__xludf.DUMMYFUNCTION("COUNTA(SPLIT($Q3931,CHAR(10),FALSE))"),1)</f>
        <v>1</v>
      </c>
      <c r="S3931" s="2">
        <v>-1.173475813</v>
      </c>
      <c r="T3931" s="2">
        <v>0.481388178</v>
      </c>
      <c r="U3931" s="2">
        <v>61.33</v>
      </c>
      <c r="V3931" s="2">
        <v>10.92</v>
      </c>
      <c r="W3931" s="2">
        <v>12.26</v>
      </c>
      <c r="X3931" s="2">
        <v>11</v>
      </c>
      <c r="Y3931" s="2">
        <v>7.61</v>
      </c>
      <c r="Z3931" s="2">
        <v>0.19306999999999999</v>
      </c>
      <c r="AA3931" s="2">
        <v>0.22120999999999999</v>
      </c>
      <c r="AB3931" s="2">
        <v>12.402711439999999</v>
      </c>
    </row>
    <row r="3932" spans="1:28" x14ac:dyDescent="0.2">
      <c r="A3932" s="17">
        <v>6511</v>
      </c>
      <c r="B3932" s="5" t="s">
        <v>13214</v>
      </c>
      <c r="C3932" s="5" t="s">
        <v>13215</v>
      </c>
      <c r="D3932" s="5"/>
      <c r="E3932" s="5" t="s">
        <v>13216</v>
      </c>
      <c r="F3932" s="10">
        <v>1850</v>
      </c>
      <c r="G3932" s="10" t="s">
        <v>16</v>
      </c>
      <c r="H3932" s="10"/>
      <c r="I3932" s="10">
        <v>1100</v>
      </c>
      <c r="J3932" s="10" t="s">
        <v>17</v>
      </c>
      <c r="K3932" s="10"/>
      <c r="L3932" s="10" t="s">
        <v>18</v>
      </c>
      <c r="M3932" s="11">
        <v>1</v>
      </c>
      <c r="N3932" s="10">
        <v>1</v>
      </c>
      <c r="O3932" s="12" t="s">
        <v>13217</v>
      </c>
      <c r="P3932" s="11">
        <f ca="1">IFERROR(__xludf.DUMMYFUNCTION("COUNTA(SPLIT(Q3932,"" ""))"),164)</f>
        <v>164</v>
      </c>
      <c r="Q3932" s="11">
        <v>9</v>
      </c>
      <c r="R3932" s="11">
        <f ca="1">IFERROR(__xludf.DUMMYFUNCTION("COUNTA(SPLIT($Q3932,CHAR(10),FALSE))"),1)</f>
        <v>1</v>
      </c>
      <c r="S3932" s="2">
        <v>-1.6957887140000001</v>
      </c>
      <c r="T3932" s="2">
        <v>0.46096553899999998</v>
      </c>
      <c r="U3932" s="2">
        <v>64.27</v>
      </c>
      <c r="V3932" s="2">
        <v>8.8800000000000008</v>
      </c>
      <c r="W3932" s="2">
        <v>9.4700000000000006</v>
      </c>
      <c r="X3932" s="2">
        <v>10</v>
      </c>
      <c r="Y3932" s="2">
        <v>8.07</v>
      </c>
      <c r="Z3932" s="2">
        <v>0.28619</v>
      </c>
      <c r="AA3932" s="2">
        <v>0.3095</v>
      </c>
      <c r="AB3932" s="2">
        <v>4.8817952230000001</v>
      </c>
    </row>
    <row r="3933" spans="1:28" x14ac:dyDescent="0.2">
      <c r="A3933" s="17">
        <v>6512</v>
      </c>
      <c r="B3933" s="5" t="s">
        <v>13214</v>
      </c>
      <c r="C3933" s="5" t="s">
        <v>13218</v>
      </c>
      <c r="D3933" s="5"/>
      <c r="E3933" s="5" t="s">
        <v>13219</v>
      </c>
      <c r="F3933" s="10">
        <v>1853</v>
      </c>
      <c r="G3933" s="10" t="s">
        <v>16</v>
      </c>
      <c r="H3933" s="10"/>
      <c r="I3933" s="10">
        <v>1300</v>
      </c>
      <c r="J3933" s="10" t="s">
        <v>17</v>
      </c>
      <c r="K3933" s="10"/>
      <c r="L3933" s="10" t="s">
        <v>18</v>
      </c>
      <c r="M3933" s="11">
        <v>1</v>
      </c>
      <c r="N3933" s="10">
        <v>1</v>
      </c>
      <c r="O3933" s="12" t="s">
        <v>13220</v>
      </c>
      <c r="P3933" s="11">
        <f ca="1">IFERROR(__xludf.DUMMYFUNCTION("COUNTA(SPLIT(Q3933,"" ""))"),197)</f>
        <v>197</v>
      </c>
      <c r="Q3933" s="11">
        <v>7</v>
      </c>
      <c r="R3933" s="11">
        <f ca="1">IFERROR(__xludf.DUMMYFUNCTION("COUNTA(SPLIT($Q3933,CHAR(10),FALSE))"),1)</f>
        <v>1</v>
      </c>
      <c r="S3933" s="2">
        <v>-1.1614493029999999</v>
      </c>
      <c r="T3933" s="2">
        <v>0.46575018400000001</v>
      </c>
      <c r="U3933" s="2">
        <v>65.3</v>
      </c>
      <c r="V3933" s="2">
        <v>11.32</v>
      </c>
      <c r="W3933" s="2">
        <v>13.63</v>
      </c>
      <c r="X3933" s="2">
        <v>10</v>
      </c>
      <c r="Y3933" s="2">
        <v>7.73</v>
      </c>
      <c r="Z3933" s="2">
        <v>0.21068000000000001</v>
      </c>
      <c r="AA3933" s="2">
        <v>0.19853000000000001</v>
      </c>
      <c r="AB3933" s="2">
        <v>9.8004361049999993</v>
      </c>
    </row>
    <row r="3934" spans="1:28" x14ac:dyDescent="0.2">
      <c r="A3934" s="17">
        <v>6513</v>
      </c>
      <c r="B3934" s="5" t="s">
        <v>13214</v>
      </c>
      <c r="C3934" s="5" t="s">
        <v>13221</v>
      </c>
      <c r="D3934" s="5"/>
      <c r="E3934" s="5" t="s">
        <v>13222</v>
      </c>
      <c r="F3934" s="10">
        <v>1853</v>
      </c>
      <c r="G3934" s="10" t="s">
        <v>16</v>
      </c>
      <c r="H3934" s="10"/>
      <c r="I3934" s="10">
        <v>1100</v>
      </c>
      <c r="J3934" s="10" t="s">
        <v>17</v>
      </c>
      <c r="K3934" s="10"/>
      <c r="L3934" s="10" t="s">
        <v>18</v>
      </c>
      <c r="M3934" s="11">
        <v>1</v>
      </c>
      <c r="N3934" s="10">
        <v>1</v>
      </c>
      <c r="O3934" s="12" t="s">
        <v>13223</v>
      </c>
      <c r="P3934" s="11">
        <f ca="1">IFERROR(__xludf.DUMMYFUNCTION("COUNTA(SPLIT(Q3934,"" ""))"),167)</f>
        <v>167</v>
      </c>
      <c r="Q3934" s="11">
        <v>8</v>
      </c>
      <c r="R3934" s="11">
        <f ca="1">IFERROR(__xludf.DUMMYFUNCTION("COUNTA(SPLIT($Q3934,CHAR(10),FALSE))"),1)</f>
        <v>1</v>
      </c>
      <c r="S3934" s="2">
        <v>-2.163125398</v>
      </c>
      <c r="T3934" s="2">
        <v>0.50256626000000004</v>
      </c>
      <c r="U3934" s="2">
        <v>63.25</v>
      </c>
      <c r="V3934" s="2">
        <v>9.69</v>
      </c>
      <c r="W3934" s="2">
        <v>11.77</v>
      </c>
      <c r="X3934" s="2">
        <v>11</v>
      </c>
      <c r="Y3934" s="2">
        <v>9.36</v>
      </c>
      <c r="Z3934" s="2">
        <v>0.32539000000000001</v>
      </c>
      <c r="AA3934" s="2">
        <v>0.32707999999999998</v>
      </c>
      <c r="AB3934" s="2">
        <v>4.9414116960000003</v>
      </c>
    </row>
    <row r="3935" spans="1:28" x14ac:dyDescent="0.2">
      <c r="A3935" s="17">
        <v>6514</v>
      </c>
      <c r="B3935" s="5" t="s">
        <v>13214</v>
      </c>
      <c r="C3935" s="5" t="s">
        <v>13224</v>
      </c>
      <c r="D3935" s="5"/>
      <c r="E3935" s="5" t="s">
        <v>13225</v>
      </c>
      <c r="F3935" s="10">
        <v>1856</v>
      </c>
      <c r="G3935" s="10" t="s">
        <v>16</v>
      </c>
      <c r="H3935" s="10"/>
      <c r="I3935" s="10">
        <v>1100</v>
      </c>
      <c r="J3935" s="10" t="s">
        <v>17</v>
      </c>
      <c r="K3935" s="10"/>
      <c r="L3935" s="10" t="s">
        <v>18</v>
      </c>
      <c r="M3935" s="11">
        <v>1</v>
      </c>
      <c r="N3935" s="10">
        <v>1</v>
      </c>
      <c r="O3935" s="12" t="s">
        <v>13226</v>
      </c>
      <c r="P3935" s="11">
        <f ca="1">IFERROR(__xludf.DUMMYFUNCTION("COUNTA(SPLIT(Q3935,"" ""))"),173)</f>
        <v>173</v>
      </c>
      <c r="Q3935" s="11">
        <v>9</v>
      </c>
      <c r="R3935" s="11">
        <f ca="1">IFERROR(__xludf.DUMMYFUNCTION("COUNTA(SPLIT($Q3935,CHAR(10),FALSE))"),2)</f>
        <v>2</v>
      </c>
      <c r="S3935" s="2">
        <v>-2.3066592959999999</v>
      </c>
      <c r="T3935" s="2">
        <v>0.50404602399999998</v>
      </c>
      <c r="U3935" s="2">
        <v>63.77</v>
      </c>
      <c r="V3935" s="2">
        <v>9.31</v>
      </c>
      <c r="W3935" s="2">
        <v>11.6</v>
      </c>
      <c r="X3935" s="2">
        <v>11</v>
      </c>
      <c r="Y3935" s="2">
        <v>8.77</v>
      </c>
      <c r="Z3935" s="2">
        <v>0.21293999999999999</v>
      </c>
      <c r="AA3935" s="2">
        <v>0.20655000000000001</v>
      </c>
      <c r="AB3935" s="2">
        <v>7.5836481280000001</v>
      </c>
    </row>
    <row r="3936" spans="1:28" x14ac:dyDescent="0.2">
      <c r="A3936" s="17">
        <v>6515</v>
      </c>
      <c r="B3936" s="5" t="s">
        <v>13214</v>
      </c>
      <c r="C3936" s="5" t="s">
        <v>13227</v>
      </c>
      <c r="D3936" s="5"/>
      <c r="E3936" s="5" t="s">
        <v>13228</v>
      </c>
      <c r="F3936" s="10">
        <v>1864</v>
      </c>
      <c r="G3936" s="10" t="s">
        <v>68</v>
      </c>
      <c r="H3936" s="10"/>
      <c r="I3936" s="10">
        <v>1300</v>
      </c>
      <c r="J3936" s="10" t="s">
        <v>17</v>
      </c>
      <c r="K3936" s="10"/>
      <c r="L3936" s="10" t="s">
        <v>18</v>
      </c>
      <c r="M3936" s="11">
        <v>1</v>
      </c>
      <c r="N3936" s="10">
        <v>1</v>
      </c>
      <c r="O3936" s="12" t="s">
        <v>13229</v>
      </c>
      <c r="P3936" s="11">
        <f ca="1">IFERROR(__xludf.DUMMYFUNCTION("COUNTA(SPLIT(Q3936,"" ""))"),188)</f>
        <v>188</v>
      </c>
      <c r="Q3936" s="11">
        <v>7</v>
      </c>
      <c r="R3936" s="11">
        <f ca="1">IFERROR(__xludf.DUMMYFUNCTION("COUNTA(SPLIT($Q3936,CHAR(10),FALSE))"),2)</f>
        <v>2</v>
      </c>
      <c r="S3936" s="2">
        <v>-2.4214142879999998</v>
      </c>
      <c r="T3936" s="2">
        <v>0.50966176299999999</v>
      </c>
      <c r="U3936" s="2">
        <v>43.93</v>
      </c>
      <c r="V3936" s="2">
        <v>13.88</v>
      </c>
      <c r="W3936" s="2">
        <v>15.81</v>
      </c>
      <c r="X3936" s="2">
        <v>15</v>
      </c>
      <c r="Y3936" s="2">
        <v>9.9700000000000006</v>
      </c>
      <c r="Z3936" s="2">
        <v>0.35227999999999998</v>
      </c>
      <c r="AA3936" s="2">
        <v>0.33384000000000003</v>
      </c>
      <c r="AB3936" s="2">
        <v>1.8161688220000001</v>
      </c>
    </row>
    <row r="3937" spans="1:28" x14ac:dyDescent="0.2">
      <c r="A3937" s="17">
        <v>6516</v>
      </c>
      <c r="B3937" s="5" t="s">
        <v>13214</v>
      </c>
      <c r="C3937" s="5" t="s">
        <v>13230</v>
      </c>
      <c r="D3937" s="5"/>
      <c r="E3937" s="5" t="s">
        <v>13231</v>
      </c>
      <c r="F3937" s="10">
        <v>1870</v>
      </c>
      <c r="G3937" s="10" t="s">
        <v>16</v>
      </c>
      <c r="H3937" s="10"/>
      <c r="I3937" s="10">
        <v>1100</v>
      </c>
      <c r="J3937" s="10" t="s">
        <v>17</v>
      </c>
      <c r="K3937" s="10"/>
      <c r="L3937" s="10" t="s">
        <v>18</v>
      </c>
      <c r="M3937" s="11">
        <v>1</v>
      </c>
      <c r="N3937" s="10">
        <v>1</v>
      </c>
      <c r="O3937" s="12" t="s">
        <v>13232</v>
      </c>
      <c r="P3937" s="11">
        <f ca="1">IFERROR(__xludf.DUMMYFUNCTION("COUNTA(SPLIT(Q3937,"" ""))"),159)</f>
        <v>159</v>
      </c>
      <c r="Q3937" s="11">
        <v>5</v>
      </c>
      <c r="R3937" s="11">
        <f ca="1">IFERROR(__xludf.DUMMYFUNCTION("COUNTA(SPLIT($Q3937,CHAR(10),FALSE))"),2)</f>
        <v>2</v>
      </c>
      <c r="S3937" s="2">
        <v>-2.5816730470000002</v>
      </c>
      <c r="T3937" s="2">
        <v>0.51852083199999999</v>
      </c>
      <c r="U3937" s="2">
        <v>63.8</v>
      </c>
      <c r="V3937" s="2">
        <v>12.36</v>
      </c>
      <c r="W3937" s="2">
        <v>14.71</v>
      </c>
      <c r="X3937" s="2">
        <v>9</v>
      </c>
      <c r="Y3937" s="2">
        <v>7.88</v>
      </c>
      <c r="Z3937" s="2">
        <v>0.17938999999999999</v>
      </c>
      <c r="AA3937" s="2">
        <v>0.20491000000000001</v>
      </c>
      <c r="AB3937" s="2">
        <v>9.9743068109999999</v>
      </c>
    </row>
    <row r="3938" spans="1:28" x14ac:dyDescent="0.2">
      <c r="A3938" s="17">
        <v>6517</v>
      </c>
      <c r="B3938" s="5" t="s">
        <v>13214</v>
      </c>
      <c r="C3938" s="5" t="s">
        <v>13233</v>
      </c>
      <c r="D3938" s="5"/>
      <c r="E3938" s="5" t="s">
        <v>13234</v>
      </c>
      <c r="F3938" s="10">
        <v>1871</v>
      </c>
      <c r="G3938" s="10" t="s">
        <v>16</v>
      </c>
      <c r="H3938" s="10"/>
      <c r="I3938" s="10">
        <v>1100</v>
      </c>
      <c r="J3938" s="10" t="s">
        <v>17</v>
      </c>
      <c r="K3938" s="10"/>
      <c r="L3938" s="10" t="s">
        <v>18</v>
      </c>
      <c r="M3938" s="11">
        <v>1</v>
      </c>
      <c r="N3938" s="10">
        <v>1</v>
      </c>
      <c r="O3938" s="12" t="s">
        <v>13235</v>
      </c>
      <c r="P3938" s="11">
        <f ca="1">IFERROR(__xludf.DUMMYFUNCTION("COUNTA(SPLIT(Q3938,"" ""))"),168)</f>
        <v>168</v>
      </c>
      <c r="Q3938" s="11">
        <v>6</v>
      </c>
      <c r="R3938" s="11">
        <f ca="1">IFERROR(__xludf.DUMMYFUNCTION("COUNTA(SPLIT($Q3938,CHAR(10),FALSE))"),1)</f>
        <v>1</v>
      </c>
      <c r="S3938" s="2">
        <v>-2.1294869900000002</v>
      </c>
      <c r="T3938" s="2">
        <v>0.51184545299999995</v>
      </c>
      <c r="U3938" s="2">
        <v>50</v>
      </c>
      <c r="V3938" s="2">
        <v>13.24</v>
      </c>
      <c r="W3938" s="2">
        <v>13.97</v>
      </c>
      <c r="X3938" s="2">
        <v>14</v>
      </c>
      <c r="Y3938" s="2">
        <v>8.8800000000000008</v>
      </c>
      <c r="Z3938" s="2">
        <v>0.18018999999999999</v>
      </c>
      <c r="AA3938" s="2">
        <v>0.19053</v>
      </c>
      <c r="AB3938" s="2">
        <v>5.6048792120000002</v>
      </c>
    </row>
    <row r="3939" spans="1:28" x14ac:dyDescent="0.2">
      <c r="A3939" s="17">
        <v>6518</v>
      </c>
      <c r="B3939" s="5" t="s">
        <v>13</v>
      </c>
      <c r="C3939" s="5" t="s">
        <v>13236</v>
      </c>
      <c r="D3939" s="5"/>
      <c r="E3939" s="5" t="s">
        <v>13237</v>
      </c>
      <c r="F3939" s="10">
        <v>1906</v>
      </c>
      <c r="G3939" s="10" t="s">
        <v>16</v>
      </c>
      <c r="H3939" s="10"/>
      <c r="I3939" s="10">
        <v>1100</v>
      </c>
      <c r="J3939" s="10" t="s">
        <v>17</v>
      </c>
      <c r="K3939" s="10"/>
      <c r="L3939" s="10" t="s">
        <v>18</v>
      </c>
      <c r="M3939" s="11">
        <v>1</v>
      </c>
      <c r="N3939" s="10">
        <v>1</v>
      </c>
      <c r="O3939" s="12" t="s">
        <v>13238</v>
      </c>
      <c r="P3939" s="11">
        <f ca="1">IFERROR(__xludf.DUMMYFUNCTION("COUNTA(SPLIT(Q3939,"" ""))"),146)</f>
        <v>146</v>
      </c>
      <c r="Q3939" s="11">
        <v>7</v>
      </c>
      <c r="R3939" s="11">
        <f ca="1">IFERROR(__xludf.DUMMYFUNCTION("COUNTA(SPLIT($Q3939,CHAR(10),FALSE))"),3)</f>
        <v>3</v>
      </c>
      <c r="S3939" s="2">
        <v>0.48415377599999998</v>
      </c>
      <c r="T3939" s="2">
        <v>0.49800192100000001</v>
      </c>
      <c r="U3939" s="2">
        <v>76.23</v>
      </c>
      <c r="V3939" s="2">
        <v>7.95</v>
      </c>
      <c r="W3939" s="2">
        <v>8.43</v>
      </c>
      <c r="X3939" s="2">
        <v>8</v>
      </c>
      <c r="Y3939" s="2">
        <v>7.23</v>
      </c>
      <c r="Z3939" s="2">
        <v>6.9980000000000001E-2</v>
      </c>
      <c r="AA3939" s="2">
        <v>8.5800000000000001E-2</v>
      </c>
      <c r="AB3939" s="2">
        <v>18.121584380000002</v>
      </c>
    </row>
    <row r="3940" spans="1:28" x14ac:dyDescent="0.2">
      <c r="A3940" s="17">
        <v>6519</v>
      </c>
      <c r="B3940" s="5" t="s">
        <v>13</v>
      </c>
      <c r="C3940" s="5" t="s">
        <v>13239</v>
      </c>
      <c r="D3940" s="5"/>
      <c r="E3940" s="5" t="s">
        <v>13240</v>
      </c>
      <c r="F3940" s="10">
        <v>1912</v>
      </c>
      <c r="G3940" s="10" t="s">
        <v>16</v>
      </c>
      <c r="H3940" s="10"/>
      <c r="I3940" s="10">
        <v>900</v>
      </c>
      <c r="J3940" s="10" t="s">
        <v>17</v>
      </c>
      <c r="K3940" s="10"/>
      <c r="L3940" s="10" t="s">
        <v>18</v>
      </c>
      <c r="M3940" s="11">
        <v>1</v>
      </c>
      <c r="N3940" s="10">
        <v>1</v>
      </c>
      <c r="O3940" s="12" t="s">
        <v>13241</v>
      </c>
      <c r="P3940" s="11">
        <f ca="1">IFERROR(__xludf.DUMMYFUNCTION("COUNTA(SPLIT(Q3940,"" ""))"),158)</f>
        <v>158</v>
      </c>
      <c r="Q3940" s="11">
        <v>8</v>
      </c>
      <c r="R3940" s="11">
        <f ca="1">IFERROR(__xludf.DUMMYFUNCTION("COUNTA(SPLIT($Q3940,CHAR(10),FALSE))"),6)</f>
        <v>6</v>
      </c>
      <c r="S3940" s="2">
        <v>-0.56375885699999995</v>
      </c>
      <c r="T3940" s="2">
        <v>0.46148550500000002</v>
      </c>
      <c r="U3940" s="2">
        <v>71.97</v>
      </c>
      <c r="V3940" s="2">
        <v>8.2799999999999994</v>
      </c>
      <c r="W3940" s="2">
        <v>9.39</v>
      </c>
      <c r="X3940" s="2">
        <v>12</v>
      </c>
      <c r="Y3940" s="2">
        <v>8.0399999999999991</v>
      </c>
      <c r="Z3940" s="2">
        <v>8.4970000000000004E-2</v>
      </c>
      <c r="AA3940" s="2">
        <v>9.1389999999999999E-2</v>
      </c>
      <c r="AB3940" s="2">
        <v>15.122229880000001</v>
      </c>
    </row>
    <row r="3941" spans="1:28" x14ac:dyDescent="0.2">
      <c r="A3941" s="17">
        <v>6520</v>
      </c>
      <c r="B3941" s="5" t="s">
        <v>13</v>
      </c>
      <c r="C3941" s="5" t="s">
        <v>13242</v>
      </c>
      <c r="D3941" s="5"/>
      <c r="E3941" s="5" t="s">
        <v>13243</v>
      </c>
      <c r="F3941" s="10">
        <v>1912</v>
      </c>
      <c r="G3941" s="10" t="s">
        <v>16</v>
      </c>
      <c r="H3941" s="10"/>
      <c r="I3941" s="10">
        <v>1300</v>
      </c>
      <c r="J3941" s="10" t="s">
        <v>17</v>
      </c>
      <c r="K3941" s="10"/>
      <c r="L3941" s="10" t="s">
        <v>18</v>
      </c>
      <c r="M3941" s="11">
        <v>1</v>
      </c>
      <c r="N3941" s="10">
        <v>1</v>
      </c>
      <c r="O3941" s="12" t="s">
        <v>13244</v>
      </c>
      <c r="P3941" s="11">
        <f ca="1">IFERROR(__xludf.DUMMYFUNCTION("COUNTA(SPLIT(Q3941,"" ""))"),177)</f>
        <v>177</v>
      </c>
      <c r="Q3941" s="11">
        <v>7</v>
      </c>
      <c r="R3941" s="11">
        <f ca="1">IFERROR(__xludf.DUMMYFUNCTION("COUNTA(SPLIT($Q3941,CHAR(10),FALSE))"),2)</f>
        <v>2</v>
      </c>
      <c r="S3941" s="2">
        <v>-0.62910166700000003</v>
      </c>
      <c r="T3941" s="2">
        <v>0.48999205499999998</v>
      </c>
      <c r="U3941" s="2">
        <v>70.3</v>
      </c>
      <c r="V3941" s="2">
        <v>9.39</v>
      </c>
      <c r="W3941" s="2">
        <v>11.25</v>
      </c>
      <c r="X3941" s="2">
        <v>10</v>
      </c>
      <c r="Y3941" s="2">
        <v>7.82</v>
      </c>
      <c r="Z3941" s="2">
        <v>0.1246</v>
      </c>
      <c r="AA3941" s="2">
        <v>4.8500000000000001E-2</v>
      </c>
      <c r="AB3941" s="2">
        <v>17.238585350000001</v>
      </c>
    </row>
    <row r="3942" spans="1:28" x14ac:dyDescent="0.2">
      <c r="A3942" s="17">
        <v>6521</v>
      </c>
      <c r="B3942" s="5" t="s">
        <v>13</v>
      </c>
      <c r="C3942" s="5" t="s">
        <v>13245</v>
      </c>
      <c r="D3942" s="5"/>
      <c r="E3942" s="5" t="s">
        <v>13246</v>
      </c>
      <c r="F3942" s="10">
        <v>1913</v>
      </c>
      <c r="G3942" s="10" t="s">
        <v>16</v>
      </c>
      <c r="H3942" s="10"/>
      <c r="I3942" s="10">
        <v>700</v>
      </c>
      <c r="J3942" s="10" t="s">
        <v>17</v>
      </c>
      <c r="K3942" s="10"/>
      <c r="L3942" s="10" t="s">
        <v>18</v>
      </c>
      <c r="M3942" s="11">
        <v>1</v>
      </c>
      <c r="N3942" s="10">
        <v>1</v>
      </c>
      <c r="O3942" s="12" t="s">
        <v>13247</v>
      </c>
      <c r="P3942" s="11">
        <f ca="1">IFERROR(__xludf.DUMMYFUNCTION("COUNTA(SPLIT(Q3942,"" ""))"),144)</f>
        <v>144</v>
      </c>
      <c r="Q3942" s="11">
        <v>12</v>
      </c>
      <c r="R3942" s="11">
        <f ca="1">IFERROR(__xludf.DUMMYFUNCTION("COUNTA(SPLIT($Q3942,CHAR(10),FALSE))"),4)</f>
        <v>4</v>
      </c>
      <c r="S3942" s="2">
        <v>-0.59990563500000005</v>
      </c>
      <c r="T3942" s="2">
        <v>0.47296766299999998</v>
      </c>
      <c r="U3942" s="2">
        <v>83.04</v>
      </c>
      <c r="V3942" s="2">
        <v>4.78</v>
      </c>
      <c r="W3942" s="2">
        <v>4.38</v>
      </c>
      <c r="X3942" s="2">
        <v>7</v>
      </c>
      <c r="Y3942" s="2">
        <v>7.41</v>
      </c>
      <c r="Z3942" s="2">
        <v>7.0040000000000005E-2</v>
      </c>
      <c r="AA3942" s="2">
        <v>9.4039999999999999E-2</v>
      </c>
      <c r="AB3942" s="2">
        <v>11.246815010000001</v>
      </c>
    </row>
    <row r="3943" spans="1:28" x14ac:dyDescent="0.2">
      <c r="A3943" s="17">
        <v>6522</v>
      </c>
      <c r="B3943" s="5" t="s">
        <v>13248</v>
      </c>
      <c r="C3943" s="5" t="s">
        <v>13249</v>
      </c>
      <c r="D3943" s="5"/>
      <c r="E3943" s="5" t="s">
        <v>13250</v>
      </c>
      <c r="F3943" s="10">
        <v>1911</v>
      </c>
      <c r="G3943" s="10" t="s">
        <v>16</v>
      </c>
      <c r="H3943" s="10"/>
      <c r="I3943" s="10">
        <v>1100</v>
      </c>
      <c r="J3943" s="10" t="s">
        <v>17</v>
      </c>
      <c r="K3943" s="10"/>
      <c r="L3943" s="10" t="s">
        <v>18</v>
      </c>
      <c r="M3943" s="11">
        <v>1</v>
      </c>
      <c r="N3943" s="10">
        <v>1</v>
      </c>
      <c r="O3943" s="12" t="s">
        <v>13251</v>
      </c>
      <c r="P3943" s="11">
        <f ca="1">IFERROR(__xludf.DUMMYFUNCTION("COUNTA(SPLIT(Q3943,"" ""))"),182)</f>
        <v>182</v>
      </c>
      <c r="Q3943" s="11">
        <v>7</v>
      </c>
      <c r="R3943" s="11">
        <f ca="1">IFERROR(__xludf.DUMMYFUNCTION("COUNTA(SPLIT($Q3943,CHAR(10),FALSE))"),4)</f>
        <v>4</v>
      </c>
      <c r="S3943" s="2">
        <v>-0.62475628599999999</v>
      </c>
      <c r="T3943" s="2">
        <v>0.48340724600000001</v>
      </c>
      <c r="U3943" s="2">
        <v>65.23</v>
      </c>
      <c r="V3943" s="2">
        <v>10.73</v>
      </c>
      <c r="W3943" s="2">
        <v>12.52</v>
      </c>
      <c r="X3943" s="2">
        <v>10</v>
      </c>
      <c r="Y3943" s="2">
        <v>7.93</v>
      </c>
      <c r="Z3943" s="2">
        <v>0.21106</v>
      </c>
      <c r="AA3943" s="2">
        <v>0.20444000000000001</v>
      </c>
      <c r="AB3943" s="2">
        <v>14.05217663</v>
      </c>
    </row>
    <row r="3944" spans="1:28" x14ac:dyDescent="0.2">
      <c r="A3944" s="17">
        <v>6523</v>
      </c>
      <c r="B3944" s="5" t="s">
        <v>772</v>
      </c>
      <c r="C3944" s="5" t="s">
        <v>13252</v>
      </c>
      <c r="D3944" s="5"/>
      <c r="E3944" s="5" t="s">
        <v>13253</v>
      </c>
      <c r="F3944" s="10">
        <v>1910</v>
      </c>
      <c r="G3944" s="10" t="s">
        <v>16</v>
      </c>
      <c r="H3944" s="10"/>
      <c r="I3944" s="10">
        <v>1100</v>
      </c>
      <c r="J3944" s="10" t="s">
        <v>17</v>
      </c>
      <c r="K3944" s="10"/>
      <c r="L3944" s="10" t="s">
        <v>18</v>
      </c>
      <c r="M3944" s="11">
        <v>1</v>
      </c>
      <c r="N3944" s="10">
        <v>1</v>
      </c>
      <c r="O3944" s="12" t="s">
        <v>13254</v>
      </c>
      <c r="P3944" s="11">
        <f ca="1">IFERROR(__xludf.DUMMYFUNCTION("COUNTA(SPLIT(Q3944,"" ""))"),170)</f>
        <v>170</v>
      </c>
      <c r="Q3944" s="11">
        <v>11</v>
      </c>
      <c r="R3944" s="11">
        <f ca="1">IFERROR(__xludf.DUMMYFUNCTION("COUNTA(SPLIT($Q3944,CHAR(10),FALSE))"),5)</f>
        <v>5</v>
      </c>
      <c r="S3944" s="2">
        <v>-0.6871448</v>
      </c>
      <c r="T3944" s="2">
        <v>0.50957687600000001</v>
      </c>
      <c r="U3944" s="2">
        <v>67.62</v>
      </c>
      <c r="V3944" s="2">
        <v>8.15</v>
      </c>
      <c r="W3944" s="2">
        <v>8.8800000000000008</v>
      </c>
      <c r="X3944" s="2">
        <v>10</v>
      </c>
      <c r="Y3944" s="2">
        <v>8.4</v>
      </c>
      <c r="Z3944" s="2">
        <v>0.17496999999999999</v>
      </c>
      <c r="AA3944" s="2">
        <v>0.17344999999999999</v>
      </c>
      <c r="AB3944" s="2">
        <v>13.061901750000001</v>
      </c>
    </row>
    <row r="3945" spans="1:28" x14ac:dyDescent="0.2">
      <c r="A3945" s="17">
        <v>6525</v>
      </c>
      <c r="B3945" s="5" t="s">
        <v>772</v>
      </c>
      <c r="C3945" s="5" t="s">
        <v>13255</v>
      </c>
      <c r="D3945" s="5"/>
      <c r="E3945" s="5" t="s">
        <v>13256</v>
      </c>
      <c r="F3945" s="10">
        <v>1911</v>
      </c>
      <c r="G3945" s="10" t="s">
        <v>16</v>
      </c>
      <c r="H3945" s="10"/>
      <c r="I3945" s="10">
        <v>700</v>
      </c>
      <c r="J3945" s="10" t="s">
        <v>17</v>
      </c>
      <c r="K3945" s="10"/>
      <c r="L3945" s="10" t="s">
        <v>18</v>
      </c>
      <c r="M3945" s="11">
        <v>1</v>
      </c>
      <c r="N3945" s="10">
        <v>1</v>
      </c>
      <c r="O3945" s="12" t="s">
        <v>13257</v>
      </c>
      <c r="P3945" s="11">
        <f ca="1">IFERROR(__xludf.DUMMYFUNCTION("COUNTA(SPLIT(Q3945,"" ""))"),178)</f>
        <v>178</v>
      </c>
      <c r="Q3945" s="11">
        <v>17</v>
      </c>
      <c r="R3945" s="11">
        <f ca="1">IFERROR(__xludf.DUMMYFUNCTION("COUNTA(SPLIT($Q3945,CHAR(10),FALSE))"),9)</f>
        <v>9</v>
      </c>
      <c r="S3945" s="2">
        <v>-1.402129583</v>
      </c>
      <c r="T3945" s="2">
        <v>0.50329923399999998</v>
      </c>
      <c r="U3945" s="2">
        <v>91.12</v>
      </c>
      <c r="V3945" s="2">
        <v>3.27</v>
      </c>
      <c r="W3945" s="2">
        <v>4.1100000000000003</v>
      </c>
      <c r="X3945" s="2">
        <v>6</v>
      </c>
      <c r="Y3945" s="2">
        <v>7.83</v>
      </c>
      <c r="Z3945" s="2">
        <v>0.19062999999999999</v>
      </c>
      <c r="AA3945" s="2">
        <v>0.18339</v>
      </c>
      <c r="AB3945" s="2">
        <v>12.25983199</v>
      </c>
    </row>
    <row r="3946" spans="1:28" x14ac:dyDescent="0.2">
      <c r="A3946" s="17">
        <v>6526</v>
      </c>
      <c r="B3946" s="5" t="s">
        <v>772</v>
      </c>
      <c r="C3946" s="5" t="s">
        <v>13258</v>
      </c>
      <c r="D3946" s="5"/>
      <c r="E3946" s="5" t="s">
        <v>13259</v>
      </c>
      <c r="F3946" s="10">
        <v>1911</v>
      </c>
      <c r="G3946" s="10" t="s">
        <v>16</v>
      </c>
      <c r="H3946" s="10"/>
      <c r="I3946" s="10">
        <v>700</v>
      </c>
      <c r="J3946" s="10" t="s">
        <v>17</v>
      </c>
      <c r="K3946" s="10"/>
      <c r="L3946" s="10" t="s">
        <v>18</v>
      </c>
      <c r="M3946" s="11">
        <v>1</v>
      </c>
      <c r="N3946" s="10">
        <v>1</v>
      </c>
      <c r="O3946" s="12" t="s">
        <v>13260</v>
      </c>
      <c r="P3946" s="11">
        <f ca="1">IFERROR(__xludf.DUMMYFUNCTION("COUNTA(SPLIT(Q3946,"" ""))"),173)</f>
        <v>173</v>
      </c>
      <c r="Q3946" s="11">
        <v>16</v>
      </c>
      <c r="R3946" s="11">
        <f ca="1">IFERROR(__xludf.DUMMYFUNCTION("COUNTA(SPLIT($Q3946,CHAR(10),FALSE))"),10)</f>
        <v>10</v>
      </c>
      <c r="S3946" s="2">
        <v>-0.48871358199999998</v>
      </c>
      <c r="T3946" s="2">
        <v>0.50121568999999999</v>
      </c>
      <c r="U3946" s="2">
        <v>88.2</v>
      </c>
      <c r="V3946" s="2">
        <v>3.86</v>
      </c>
      <c r="W3946" s="2">
        <v>3.82</v>
      </c>
      <c r="X3946" s="2">
        <v>6</v>
      </c>
      <c r="Y3946" s="2">
        <v>7.34</v>
      </c>
      <c r="Z3946" s="2">
        <v>0.14476</v>
      </c>
      <c r="AA3946" s="2">
        <v>0.13377</v>
      </c>
      <c r="AB3946" s="2">
        <v>14.98371929</v>
      </c>
    </row>
    <row r="3947" spans="1:28" x14ac:dyDescent="0.2">
      <c r="A3947" s="17">
        <v>6527</v>
      </c>
      <c r="B3947" s="5" t="s">
        <v>772</v>
      </c>
      <c r="C3947" s="5" t="s">
        <v>13261</v>
      </c>
      <c r="D3947" s="5"/>
      <c r="E3947" s="5" t="s">
        <v>13262</v>
      </c>
      <c r="F3947" s="10">
        <v>1911</v>
      </c>
      <c r="G3947" s="10" t="s">
        <v>16</v>
      </c>
      <c r="H3947" s="10"/>
      <c r="I3947" s="10">
        <v>700</v>
      </c>
      <c r="J3947" s="10" t="s">
        <v>17</v>
      </c>
      <c r="K3947" s="10"/>
      <c r="L3947" s="10" t="s">
        <v>18</v>
      </c>
      <c r="M3947" s="11">
        <v>1</v>
      </c>
      <c r="N3947" s="10">
        <v>1</v>
      </c>
      <c r="O3947" s="12" t="s">
        <v>13263</v>
      </c>
      <c r="P3947" s="11">
        <f ca="1">IFERROR(__xludf.DUMMYFUNCTION("COUNTA(SPLIT(Q3947,"" ""))"),161)</f>
        <v>161</v>
      </c>
      <c r="Q3947" s="11">
        <v>14</v>
      </c>
      <c r="R3947" s="11">
        <f ca="1">IFERROR(__xludf.DUMMYFUNCTION("COUNTA(SPLIT($Q3947,CHAR(10),FALSE))"),4)</f>
        <v>4</v>
      </c>
      <c r="S3947" s="2">
        <v>-0.97489043399999997</v>
      </c>
      <c r="T3947" s="2">
        <v>0.51120135200000005</v>
      </c>
      <c r="U3947" s="2">
        <v>90.79</v>
      </c>
      <c r="V3947" s="2">
        <v>3.52</v>
      </c>
      <c r="W3947" s="2">
        <v>4.1399999999999997</v>
      </c>
      <c r="X3947" s="2">
        <v>6</v>
      </c>
      <c r="Y3947" s="2">
        <v>7.09</v>
      </c>
      <c r="Z3947" s="2">
        <v>9.2710000000000001E-2</v>
      </c>
      <c r="AA3947" s="2">
        <v>8.6400000000000005E-2</v>
      </c>
      <c r="AB3947" s="2">
        <v>17.459972090000001</v>
      </c>
    </row>
    <row r="3948" spans="1:28" x14ac:dyDescent="0.2">
      <c r="A3948" s="17">
        <v>6528</v>
      </c>
      <c r="B3948" s="5" t="s">
        <v>772</v>
      </c>
      <c r="C3948" s="5" t="s">
        <v>13264</v>
      </c>
      <c r="D3948" s="5"/>
      <c r="E3948" s="5" t="s">
        <v>13265</v>
      </c>
      <c r="F3948" s="10">
        <v>1912</v>
      </c>
      <c r="G3948" s="10" t="s">
        <v>16</v>
      </c>
      <c r="H3948" s="10"/>
      <c r="I3948" s="10">
        <v>900</v>
      </c>
      <c r="J3948" s="10" t="s">
        <v>17</v>
      </c>
      <c r="K3948" s="10"/>
      <c r="L3948" s="10" t="s">
        <v>18</v>
      </c>
      <c r="M3948" s="11">
        <v>1</v>
      </c>
      <c r="N3948" s="10">
        <v>1</v>
      </c>
      <c r="O3948" s="12" t="s">
        <v>13266</v>
      </c>
      <c r="P3948" s="11">
        <f ca="1">IFERROR(__xludf.DUMMYFUNCTION("COUNTA(SPLIT(Q3948,"" ""))"),189)</f>
        <v>189</v>
      </c>
      <c r="Q3948" s="11">
        <v>14</v>
      </c>
      <c r="R3948" s="11">
        <f ca="1">IFERROR(__xludf.DUMMYFUNCTION("COUNTA(SPLIT($Q3948,CHAR(10),FALSE))"),8)</f>
        <v>8</v>
      </c>
      <c r="S3948" s="2">
        <v>-0.71340362000000002</v>
      </c>
      <c r="T3948" s="2">
        <v>0.45804095700000003</v>
      </c>
      <c r="U3948" s="2">
        <v>74.36</v>
      </c>
      <c r="V3948" s="2">
        <v>6.37</v>
      </c>
      <c r="W3948" s="2">
        <v>7</v>
      </c>
      <c r="X3948" s="2">
        <v>9</v>
      </c>
      <c r="Y3948" s="2">
        <v>7.39</v>
      </c>
      <c r="Z3948" s="2">
        <v>0.21693999999999999</v>
      </c>
      <c r="AA3948" s="2">
        <v>0.18396000000000001</v>
      </c>
      <c r="AB3948" s="2">
        <v>13.01597392</v>
      </c>
    </row>
    <row r="3949" spans="1:28" x14ac:dyDescent="0.2">
      <c r="A3949" s="17">
        <v>6529</v>
      </c>
      <c r="B3949" s="5" t="s">
        <v>772</v>
      </c>
      <c r="C3949" s="5" t="s">
        <v>13267</v>
      </c>
      <c r="D3949" s="5"/>
      <c r="E3949" s="5" t="s">
        <v>13268</v>
      </c>
      <c r="F3949" s="10">
        <v>1913</v>
      </c>
      <c r="G3949" s="10" t="s">
        <v>16</v>
      </c>
      <c r="H3949" s="10"/>
      <c r="I3949" s="10">
        <v>700</v>
      </c>
      <c r="J3949" s="10" t="s">
        <v>17</v>
      </c>
      <c r="K3949" s="10"/>
      <c r="L3949" s="10" t="s">
        <v>18</v>
      </c>
      <c r="M3949" s="11">
        <v>1</v>
      </c>
      <c r="N3949" s="10">
        <v>1</v>
      </c>
      <c r="O3949" s="12" t="s">
        <v>13269</v>
      </c>
      <c r="P3949" s="11">
        <f ca="1">IFERROR(__xludf.DUMMYFUNCTION("COUNTA(SPLIT(Q3949,"" ""))"),191)</f>
        <v>191</v>
      </c>
      <c r="Q3949" s="11">
        <v>16</v>
      </c>
      <c r="R3949" s="11">
        <f ca="1">IFERROR(__xludf.DUMMYFUNCTION("COUNTA(SPLIT($Q3949,CHAR(10),FALSE))"),8)</f>
        <v>8</v>
      </c>
      <c r="S3949" s="2">
        <v>-0.46756255600000002</v>
      </c>
      <c r="T3949" s="2">
        <v>0.48805813999999997</v>
      </c>
      <c r="U3949" s="2">
        <v>84.47</v>
      </c>
      <c r="V3949" s="2">
        <v>4.55</v>
      </c>
      <c r="W3949" s="2">
        <v>5.14</v>
      </c>
      <c r="X3949" s="2">
        <v>7</v>
      </c>
      <c r="Y3949" s="2">
        <v>6.48</v>
      </c>
      <c r="Z3949" s="2">
        <v>0.23265</v>
      </c>
      <c r="AA3949" s="2">
        <v>0.20782</v>
      </c>
      <c r="AB3949" s="2">
        <v>18.19780265</v>
      </c>
    </row>
    <row r="3950" spans="1:28" x14ac:dyDescent="0.2">
      <c r="A3950" s="17">
        <v>6530</v>
      </c>
      <c r="B3950" s="5" t="s">
        <v>772</v>
      </c>
      <c r="C3950" s="5" t="s">
        <v>13270</v>
      </c>
      <c r="D3950" s="5"/>
      <c r="E3950" s="5" t="s">
        <v>13271</v>
      </c>
      <c r="F3950" s="10">
        <v>1913</v>
      </c>
      <c r="G3950" s="10" t="s">
        <v>16</v>
      </c>
      <c r="H3950" s="10"/>
      <c r="I3950" s="10">
        <v>900</v>
      </c>
      <c r="J3950" s="10" t="s">
        <v>17</v>
      </c>
      <c r="K3950" s="10"/>
      <c r="L3950" s="10" t="s">
        <v>18</v>
      </c>
      <c r="M3950" s="11">
        <v>1</v>
      </c>
      <c r="N3950" s="10">
        <v>1</v>
      </c>
      <c r="O3950" s="12" t="s">
        <v>13272</v>
      </c>
      <c r="P3950" s="11">
        <f ca="1">IFERROR(__xludf.DUMMYFUNCTION("COUNTA(SPLIT(Q3950,"" ""))"),185)</f>
        <v>185</v>
      </c>
      <c r="Q3950" s="11">
        <v>16</v>
      </c>
      <c r="R3950" s="11">
        <f ca="1">IFERROR(__xludf.DUMMYFUNCTION("COUNTA(SPLIT($Q3950,CHAR(10),FALSE))"),6)</f>
        <v>6</v>
      </c>
      <c r="S3950" s="2">
        <v>-0.98152396399999997</v>
      </c>
      <c r="T3950" s="2">
        <v>0.48399650599999999</v>
      </c>
      <c r="U3950" s="2">
        <v>76.010000000000005</v>
      </c>
      <c r="V3950" s="2">
        <v>5.62</v>
      </c>
      <c r="W3950" s="2">
        <v>5.42</v>
      </c>
      <c r="X3950" s="2">
        <v>10</v>
      </c>
      <c r="Y3950" s="2">
        <v>6.63</v>
      </c>
      <c r="Z3950" s="2">
        <v>0.16128000000000001</v>
      </c>
      <c r="AA3950" s="2">
        <v>0.13844000000000001</v>
      </c>
      <c r="AB3950" s="2">
        <v>16.936085590000001</v>
      </c>
    </row>
    <row r="3951" spans="1:28" x14ac:dyDescent="0.2">
      <c r="A3951" s="17">
        <v>6531</v>
      </c>
      <c r="B3951" s="5" t="s">
        <v>772</v>
      </c>
      <c r="C3951" s="5" t="s">
        <v>13273</v>
      </c>
      <c r="D3951" s="5"/>
      <c r="E3951" s="5" t="s">
        <v>13274</v>
      </c>
      <c r="F3951" s="10">
        <v>1914</v>
      </c>
      <c r="G3951" s="10" t="s">
        <v>16</v>
      </c>
      <c r="H3951" s="10"/>
      <c r="I3951" s="10">
        <v>900</v>
      </c>
      <c r="J3951" s="10" t="s">
        <v>17</v>
      </c>
      <c r="K3951" s="10"/>
      <c r="L3951" s="10" t="s">
        <v>18</v>
      </c>
      <c r="M3951" s="11">
        <v>1</v>
      </c>
      <c r="N3951" s="10">
        <v>1</v>
      </c>
      <c r="O3951" s="12" t="s">
        <v>13275</v>
      </c>
      <c r="P3951" s="11">
        <f ca="1">IFERROR(__xludf.DUMMYFUNCTION("COUNTA(SPLIT(Q3951,"" ""))"),170)</f>
        <v>170</v>
      </c>
      <c r="Q3951" s="11">
        <v>12</v>
      </c>
      <c r="R3951" s="11">
        <f ca="1">IFERROR(__xludf.DUMMYFUNCTION("COUNTA(SPLIT($Q3951,CHAR(10),FALSE))"),11)</f>
        <v>11</v>
      </c>
      <c r="S3951" s="2">
        <v>-1.059070623</v>
      </c>
      <c r="T3951" s="2">
        <v>0.48788252100000001</v>
      </c>
      <c r="U3951" s="2">
        <v>72.34</v>
      </c>
      <c r="V3951" s="2">
        <v>6.92</v>
      </c>
      <c r="W3951" s="2">
        <v>7.23</v>
      </c>
      <c r="X3951" s="2">
        <v>9</v>
      </c>
      <c r="Y3951" s="2">
        <v>7</v>
      </c>
      <c r="Z3951" s="2">
        <v>0.14008000000000001</v>
      </c>
      <c r="AA3951" s="2">
        <v>0.13536999999999999</v>
      </c>
      <c r="AB3951" s="2">
        <v>16.327336500000001</v>
      </c>
    </row>
    <row r="3952" spans="1:28" x14ac:dyDescent="0.2">
      <c r="A3952" s="17">
        <v>6532</v>
      </c>
      <c r="B3952" s="5" t="s">
        <v>772</v>
      </c>
      <c r="C3952" s="5" t="s">
        <v>13276</v>
      </c>
      <c r="D3952" s="5"/>
      <c r="E3952" s="5" t="s">
        <v>13277</v>
      </c>
      <c r="F3952" s="10">
        <v>1919</v>
      </c>
      <c r="G3952" s="10" t="s">
        <v>16</v>
      </c>
      <c r="H3952" s="10"/>
      <c r="I3952" s="10">
        <v>1100</v>
      </c>
      <c r="J3952" s="10" t="s">
        <v>17</v>
      </c>
      <c r="K3952" s="10"/>
      <c r="L3952" s="10" t="s">
        <v>18</v>
      </c>
      <c r="M3952" s="11">
        <v>1</v>
      </c>
      <c r="N3952" s="10">
        <v>1</v>
      </c>
      <c r="O3952" s="12" t="s">
        <v>13278</v>
      </c>
      <c r="P3952" s="11">
        <f ca="1">IFERROR(__xludf.DUMMYFUNCTION("COUNTA(SPLIT(Q3952,"" ""))"),181)</f>
        <v>181</v>
      </c>
      <c r="Q3952" s="11">
        <v>12</v>
      </c>
      <c r="R3952" s="11">
        <f ca="1">IFERROR(__xludf.DUMMYFUNCTION("COUNTA(SPLIT($Q3952,CHAR(10),FALSE))"),7)</f>
        <v>7</v>
      </c>
      <c r="S3952" s="2">
        <v>-1.219117051</v>
      </c>
      <c r="T3952" s="2">
        <v>0.446571777</v>
      </c>
      <c r="U3952" s="2">
        <v>47.15</v>
      </c>
      <c r="V3952" s="2">
        <v>10.55</v>
      </c>
      <c r="W3952" s="2">
        <v>10.98</v>
      </c>
      <c r="X3952" s="2">
        <v>13</v>
      </c>
      <c r="Y3952" s="2">
        <v>8.5500000000000007</v>
      </c>
      <c r="Z3952" s="2">
        <v>0.20610000000000001</v>
      </c>
      <c r="AA3952" s="2">
        <v>0.17743</v>
      </c>
      <c r="AB3952" s="2">
        <v>11.47009093</v>
      </c>
    </row>
    <row r="3953" spans="1:28" x14ac:dyDescent="0.2">
      <c r="A3953" s="17">
        <v>6533</v>
      </c>
      <c r="B3953" s="5" t="s">
        <v>772</v>
      </c>
      <c r="C3953" s="5" t="s">
        <v>13279</v>
      </c>
      <c r="D3953" s="5"/>
      <c r="E3953" s="5" t="s">
        <v>13280</v>
      </c>
      <c r="F3953" s="10">
        <v>1920</v>
      </c>
      <c r="G3953" s="10" t="s">
        <v>16</v>
      </c>
      <c r="H3953" s="10"/>
      <c r="I3953" s="10">
        <v>1100</v>
      </c>
      <c r="J3953" s="10" t="s">
        <v>17</v>
      </c>
      <c r="K3953" s="10"/>
      <c r="L3953" s="10" t="s">
        <v>18</v>
      </c>
      <c r="M3953" s="11">
        <v>1</v>
      </c>
      <c r="N3953" s="10">
        <v>1</v>
      </c>
      <c r="O3953" s="12" t="s">
        <v>13281</v>
      </c>
      <c r="P3953" s="11">
        <f ca="1">IFERROR(__xludf.DUMMYFUNCTION("COUNTA(SPLIT(Q3953,"" ""))"),178)</f>
        <v>178</v>
      </c>
      <c r="Q3953" s="11">
        <v>12</v>
      </c>
      <c r="R3953" s="11">
        <f ca="1">IFERROR(__xludf.DUMMYFUNCTION("COUNTA(SPLIT($Q3953,CHAR(10),FALSE))"),4)</f>
        <v>4</v>
      </c>
      <c r="S3953" s="2">
        <v>-0.788881163</v>
      </c>
      <c r="T3953" s="2">
        <v>0.45122453200000001</v>
      </c>
      <c r="U3953" s="2">
        <v>82.67</v>
      </c>
      <c r="V3953" s="2">
        <v>5.5</v>
      </c>
      <c r="W3953" s="2">
        <v>5.81</v>
      </c>
      <c r="X3953" s="2">
        <v>8</v>
      </c>
      <c r="Y3953" s="2">
        <v>6.82</v>
      </c>
      <c r="Z3953" s="2">
        <v>0.11098</v>
      </c>
      <c r="AA3953" s="2">
        <v>0.10661</v>
      </c>
      <c r="AB3953" s="2">
        <v>14.07035381</v>
      </c>
    </row>
    <row r="3954" spans="1:28" x14ac:dyDescent="0.2">
      <c r="A3954" s="17">
        <v>6534</v>
      </c>
      <c r="B3954" s="5" t="s">
        <v>772</v>
      </c>
      <c r="C3954" s="5" t="s">
        <v>13282</v>
      </c>
      <c r="D3954" s="5"/>
      <c r="E3954" s="5" t="s">
        <v>13283</v>
      </c>
      <c r="F3954" s="10">
        <v>2004</v>
      </c>
      <c r="G3954" s="10" t="s">
        <v>16</v>
      </c>
      <c r="H3954" s="10"/>
      <c r="I3954" s="10">
        <v>700</v>
      </c>
      <c r="J3954" s="10" t="s">
        <v>17</v>
      </c>
      <c r="K3954" s="10"/>
      <c r="L3954" s="10" t="s">
        <v>18</v>
      </c>
      <c r="M3954" s="11">
        <v>1</v>
      </c>
      <c r="N3954" s="10">
        <v>1</v>
      </c>
      <c r="O3954" s="12" t="s">
        <v>13284</v>
      </c>
      <c r="P3954" s="11">
        <f ca="1">IFERROR(__xludf.DUMMYFUNCTION("COUNTA(SPLIT(Q3954,"" ""))"),166)</f>
        <v>166</v>
      </c>
      <c r="Q3954" s="11">
        <v>17</v>
      </c>
      <c r="R3954" s="11">
        <f ca="1">IFERROR(__xludf.DUMMYFUNCTION("COUNTA(SPLIT($Q3954,CHAR(10),FALSE))"),7)</f>
        <v>7</v>
      </c>
      <c r="S3954" s="2">
        <v>-1.2166085090000001</v>
      </c>
      <c r="T3954" s="2">
        <v>0.48916315399999999</v>
      </c>
      <c r="U3954" s="2">
        <v>74.819999999999993</v>
      </c>
      <c r="V3954" s="2">
        <v>5.59</v>
      </c>
      <c r="W3954" s="2">
        <v>6.26</v>
      </c>
      <c r="X3954" s="2">
        <v>9</v>
      </c>
      <c r="Y3954" s="2">
        <v>7.47</v>
      </c>
      <c r="Z3954" s="2">
        <v>0.13325000000000001</v>
      </c>
      <c r="AA3954" s="2">
        <v>0.12396</v>
      </c>
      <c r="AB3954" s="2">
        <v>13.31754407</v>
      </c>
    </row>
    <row r="3955" spans="1:28" x14ac:dyDescent="0.2">
      <c r="A3955" s="17">
        <v>6536</v>
      </c>
      <c r="B3955" s="5" t="s">
        <v>13285</v>
      </c>
      <c r="C3955" s="5" t="s">
        <v>13286</v>
      </c>
      <c r="D3955" s="5"/>
      <c r="E3955" s="5" t="s">
        <v>13287</v>
      </c>
      <c r="F3955" s="10">
        <v>1870</v>
      </c>
      <c r="G3955" s="10" t="s">
        <v>16</v>
      </c>
      <c r="H3955" s="10"/>
      <c r="I3955" s="10">
        <v>1100</v>
      </c>
      <c r="J3955" s="10" t="s">
        <v>17</v>
      </c>
      <c r="K3955" s="10"/>
      <c r="L3955" s="10" t="s">
        <v>18</v>
      </c>
      <c r="M3955" s="11">
        <v>1</v>
      </c>
      <c r="N3955" s="10">
        <v>1</v>
      </c>
      <c r="O3955" s="12" t="s">
        <v>13288</v>
      </c>
      <c r="P3955" s="11">
        <f ca="1">IFERROR(__xludf.DUMMYFUNCTION("COUNTA(SPLIT(Q3955,"" ""))"),198)</f>
        <v>198</v>
      </c>
      <c r="Q3955" s="11">
        <v>6</v>
      </c>
      <c r="R3955" s="11">
        <f ca="1">IFERROR(__xludf.DUMMYFUNCTION("COUNTA(SPLIT($Q3955,CHAR(10),FALSE))"),1)</f>
        <v>1</v>
      </c>
      <c r="S3955" s="2">
        <v>-0.82069989399999999</v>
      </c>
      <c r="T3955" s="2">
        <v>0.49248506600000003</v>
      </c>
      <c r="U3955" s="2">
        <v>70.37</v>
      </c>
      <c r="V3955" s="2">
        <v>11.64</v>
      </c>
      <c r="W3955" s="2">
        <v>13.79</v>
      </c>
      <c r="X3955" s="2">
        <v>9</v>
      </c>
      <c r="Y3955" s="2">
        <v>6.55</v>
      </c>
      <c r="Z3955" s="2">
        <v>0.15154000000000001</v>
      </c>
      <c r="AA3955" s="2">
        <v>0.14757999999999999</v>
      </c>
      <c r="AB3955" s="2">
        <v>25.595273379999998</v>
      </c>
    </row>
    <row r="3956" spans="1:28" x14ac:dyDescent="0.2">
      <c r="A3956" s="17">
        <v>6537</v>
      </c>
      <c r="B3956" s="5" t="s">
        <v>13289</v>
      </c>
      <c r="C3956" s="5" t="s">
        <v>13290</v>
      </c>
      <c r="D3956" s="5"/>
      <c r="E3956" s="5" t="s">
        <v>13291</v>
      </c>
      <c r="F3956" s="10">
        <v>1883</v>
      </c>
      <c r="G3956" s="10" t="s">
        <v>16</v>
      </c>
      <c r="H3956" s="10"/>
      <c r="I3956" s="10">
        <v>1100</v>
      </c>
      <c r="J3956" s="10" t="s">
        <v>17</v>
      </c>
      <c r="K3956" s="10"/>
      <c r="L3956" s="10" t="s">
        <v>18</v>
      </c>
      <c r="M3956" s="11">
        <v>1</v>
      </c>
      <c r="N3956" s="10">
        <v>1</v>
      </c>
      <c r="O3956" s="12" t="s">
        <v>13292</v>
      </c>
      <c r="P3956" s="11">
        <f ca="1">IFERROR(__xludf.DUMMYFUNCTION("COUNTA(SPLIT(Q3956,"" ""))"),155)</f>
        <v>155</v>
      </c>
      <c r="Q3956" s="11">
        <v>7</v>
      </c>
      <c r="R3956" s="11">
        <f ca="1">IFERROR(__xludf.DUMMYFUNCTION("COUNTA(SPLIT($Q3956,CHAR(10),FALSE))"),2)</f>
        <v>2</v>
      </c>
      <c r="S3956" s="2">
        <v>-0.15905404500000001</v>
      </c>
      <c r="T3956" s="2">
        <v>0.47704750699999998</v>
      </c>
      <c r="U3956" s="2">
        <v>68.319999999999993</v>
      </c>
      <c r="V3956" s="2">
        <v>9.3699999999999992</v>
      </c>
      <c r="W3956" s="2">
        <v>11.08</v>
      </c>
      <c r="X3956" s="2">
        <v>10</v>
      </c>
      <c r="Y3956" s="2">
        <v>7.74</v>
      </c>
      <c r="Z3956" s="2">
        <v>0.10879</v>
      </c>
      <c r="AA3956" s="2">
        <v>0.13557</v>
      </c>
      <c r="AB3956" s="2">
        <v>16.77890597</v>
      </c>
    </row>
    <row r="3957" spans="1:28" x14ac:dyDescent="0.2">
      <c r="A3957" s="17">
        <v>6538</v>
      </c>
      <c r="B3957" s="5" t="s">
        <v>13293</v>
      </c>
      <c r="C3957" s="5" t="s">
        <v>13294</v>
      </c>
      <c r="D3957" s="5"/>
      <c r="E3957" s="5" t="s">
        <v>13295</v>
      </c>
      <c r="F3957" s="10">
        <v>2007</v>
      </c>
      <c r="G3957" s="10" t="s">
        <v>16</v>
      </c>
      <c r="H3957" s="10"/>
      <c r="I3957" s="10">
        <v>1300</v>
      </c>
      <c r="J3957" s="10" t="s">
        <v>17</v>
      </c>
      <c r="K3957" s="10"/>
      <c r="L3957" s="10" t="s">
        <v>18</v>
      </c>
      <c r="M3957" s="11">
        <v>1</v>
      </c>
      <c r="N3957" s="10">
        <v>1</v>
      </c>
      <c r="O3957" s="12" t="s">
        <v>13296</v>
      </c>
      <c r="P3957" s="11">
        <f ca="1">IFERROR(__xludf.DUMMYFUNCTION("COUNTA(SPLIT(Q3957,"" ""))"),192)</f>
        <v>192</v>
      </c>
      <c r="Q3957" s="11">
        <v>7</v>
      </c>
      <c r="R3957" s="11">
        <f ca="1">IFERROR(__xludf.DUMMYFUNCTION("COUNTA(SPLIT($Q3957,CHAR(10),FALSE))"),3)</f>
        <v>3</v>
      </c>
      <c r="S3957" s="2">
        <v>-0.49523321599999998</v>
      </c>
      <c r="T3957" s="2">
        <v>0.52990168299999996</v>
      </c>
      <c r="U3957" s="2">
        <v>70.099999999999994</v>
      </c>
      <c r="V3957" s="2">
        <v>10.4</v>
      </c>
      <c r="W3957" s="2">
        <v>13.12</v>
      </c>
      <c r="X3957" s="2">
        <v>10</v>
      </c>
      <c r="Y3957" s="2">
        <v>7.53</v>
      </c>
      <c r="Z3957" s="2">
        <v>0.11538</v>
      </c>
      <c r="AA3957" s="2">
        <v>0.10233</v>
      </c>
      <c r="AB3957" s="2">
        <v>15.483400720000001</v>
      </c>
    </row>
    <row r="3958" spans="1:28" x14ac:dyDescent="0.2">
      <c r="A3958" s="17">
        <v>6539</v>
      </c>
      <c r="B3958" s="5" t="s">
        <v>13297</v>
      </c>
      <c r="C3958" s="5" t="s">
        <v>13298</v>
      </c>
      <c r="D3958" s="5" t="s">
        <v>13299</v>
      </c>
      <c r="E3958" s="5" t="s">
        <v>13300</v>
      </c>
      <c r="F3958" s="10">
        <v>1919</v>
      </c>
      <c r="G3958" s="10" t="s">
        <v>16</v>
      </c>
      <c r="H3958" s="10"/>
      <c r="I3958" s="10">
        <v>1100</v>
      </c>
      <c r="J3958" s="10" t="s">
        <v>51</v>
      </c>
      <c r="K3958" s="10"/>
      <c r="L3958" s="10" t="s">
        <v>18</v>
      </c>
      <c r="M3958" s="11">
        <v>1</v>
      </c>
      <c r="N3958" s="10">
        <v>1</v>
      </c>
      <c r="O3958" s="12" t="s">
        <v>13301</v>
      </c>
      <c r="P3958" s="11">
        <f ca="1">IFERROR(__xludf.DUMMYFUNCTION("COUNTA(SPLIT(Q3958,"" ""))"),197)</f>
        <v>197</v>
      </c>
      <c r="Q3958" s="11">
        <v>8</v>
      </c>
      <c r="R3958" s="11">
        <f ca="1">IFERROR(__xludf.DUMMYFUNCTION("COUNTA(SPLIT($Q3958,CHAR(10),FALSE))"),2)</f>
        <v>2</v>
      </c>
      <c r="S3958" s="2">
        <v>0.54882584499999998</v>
      </c>
      <c r="T3958" s="2">
        <v>0.53001557600000004</v>
      </c>
      <c r="U3958" s="2">
        <v>73.599999999999994</v>
      </c>
      <c r="V3958" s="2">
        <v>9.17</v>
      </c>
      <c r="W3958" s="2">
        <v>11.33</v>
      </c>
      <c r="X3958" s="2">
        <v>8</v>
      </c>
      <c r="Y3958" s="2">
        <v>6.62</v>
      </c>
      <c r="Z3958" s="2">
        <v>9.6699999999999994E-2</v>
      </c>
      <c r="AA3958" s="2">
        <v>8.6169999999999997E-2</v>
      </c>
      <c r="AB3958" s="2">
        <v>7.6989446350000001</v>
      </c>
    </row>
    <row r="3959" spans="1:28" x14ac:dyDescent="0.2">
      <c r="A3959" s="17">
        <v>6540</v>
      </c>
      <c r="B3959" s="5" t="s">
        <v>13297</v>
      </c>
      <c r="C3959" s="5" t="s">
        <v>13302</v>
      </c>
      <c r="D3959" s="5" t="s">
        <v>13299</v>
      </c>
      <c r="E3959" s="5" t="s">
        <v>13300</v>
      </c>
      <c r="F3959" s="10">
        <v>1919</v>
      </c>
      <c r="G3959" s="10" t="s">
        <v>16</v>
      </c>
      <c r="H3959" s="10"/>
      <c r="I3959" s="10">
        <v>1300</v>
      </c>
      <c r="J3959" s="10" t="s">
        <v>17</v>
      </c>
      <c r="K3959" s="10"/>
      <c r="L3959" s="10" t="s">
        <v>18</v>
      </c>
      <c r="M3959" s="11">
        <v>1</v>
      </c>
      <c r="N3959" s="10">
        <v>1</v>
      </c>
      <c r="O3959" s="12" t="s">
        <v>13303</v>
      </c>
      <c r="P3959" s="11">
        <f ca="1">IFERROR(__xludf.DUMMYFUNCTION("COUNTA(SPLIT(Q3959,"" ""))"),143)</f>
        <v>143</v>
      </c>
      <c r="Q3959" s="11">
        <v>6</v>
      </c>
      <c r="R3959" s="11">
        <f ca="1">IFERROR(__xludf.DUMMYFUNCTION("COUNTA(SPLIT($Q3959,CHAR(10),FALSE))"),2)</f>
        <v>2</v>
      </c>
      <c r="S3959" s="2">
        <v>0.318131196</v>
      </c>
      <c r="T3959" s="2">
        <v>0.466515136</v>
      </c>
      <c r="U3959" s="2">
        <v>64.040000000000006</v>
      </c>
      <c r="V3959" s="2">
        <v>10.45</v>
      </c>
      <c r="W3959" s="2">
        <v>13.05</v>
      </c>
      <c r="X3959" s="2">
        <v>10</v>
      </c>
      <c r="Y3959" s="2">
        <v>7.53</v>
      </c>
      <c r="Z3959" s="2">
        <v>9.0980000000000005E-2</v>
      </c>
      <c r="AA3959" s="2">
        <v>0.11765</v>
      </c>
      <c r="AB3959" s="2">
        <v>4.8205166479999999</v>
      </c>
    </row>
    <row r="3960" spans="1:28" x14ac:dyDescent="0.2">
      <c r="A3960" s="17">
        <v>6541</v>
      </c>
      <c r="B3960" s="5" t="s">
        <v>13297</v>
      </c>
      <c r="C3960" s="5" t="s">
        <v>13304</v>
      </c>
      <c r="D3960" s="5" t="s">
        <v>13299</v>
      </c>
      <c r="E3960" s="5" t="s">
        <v>13300</v>
      </c>
      <c r="F3960" s="10">
        <v>1919</v>
      </c>
      <c r="G3960" s="10" t="s">
        <v>16</v>
      </c>
      <c r="H3960" s="10"/>
      <c r="I3960" s="10">
        <v>1100</v>
      </c>
      <c r="J3960" s="10" t="s">
        <v>51</v>
      </c>
      <c r="K3960" s="10"/>
      <c r="L3960" s="10" t="s">
        <v>18</v>
      </c>
      <c r="M3960" s="11">
        <v>1</v>
      </c>
      <c r="N3960" s="10">
        <v>1</v>
      </c>
      <c r="O3960" s="12" t="s">
        <v>13305</v>
      </c>
      <c r="P3960" s="11">
        <f ca="1">IFERROR(__xludf.DUMMYFUNCTION("COUNTA(SPLIT(Q3960,"" ""))"),163)</f>
        <v>163</v>
      </c>
      <c r="Q3960" s="11">
        <v>7</v>
      </c>
      <c r="R3960" s="11">
        <f ca="1">IFERROR(__xludf.DUMMYFUNCTION("COUNTA(SPLIT($Q3960,CHAR(10),FALSE))"),2)</f>
        <v>2</v>
      </c>
      <c r="S3960" s="2">
        <v>-0.15035309599999999</v>
      </c>
      <c r="T3960" s="2">
        <v>0.47007611100000002</v>
      </c>
      <c r="U3960" s="2">
        <v>60.11</v>
      </c>
      <c r="V3960" s="2">
        <v>10.84</v>
      </c>
      <c r="W3960" s="2">
        <v>12.14</v>
      </c>
      <c r="X3960" s="2">
        <v>12</v>
      </c>
      <c r="Y3960" s="2">
        <v>6.89</v>
      </c>
      <c r="Z3960" s="2">
        <v>0.15798999999999999</v>
      </c>
      <c r="AA3960" s="2">
        <v>0.16458</v>
      </c>
      <c r="AB3960" s="2">
        <v>8.297293797</v>
      </c>
    </row>
    <row r="3961" spans="1:28" x14ac:dyDescent="0.2">
      <c r="A3961" s="17">
        <v>6542</v>
      </c>
      <c r="B3961" s="5" t="s">
        <v>13297</v>
      </c>
      <c r="C3961" s="5" t="s">
        <v>13306</v>
      </c>
      <c r="D3961" s="5" t="s">
        <v>13299</v>
      </c>
      <c r="E3961" s="5" t="s">
        <v>13300</v>
      </c>
      <c r="F3961" s="10">
        <v>1919</v>
      </c>
      <c r="G3961" s="10" t="s">
        <v>16</v>
      </c>
      <c r="H3961" s="10"/>
      <c r="I3961" s="10">
        <v>1100</v>
      </c>
      <c r="J3961" s="10" t="s">
        <v>17</v>
      </c>
      <c r="K3961" s="10"/>
      <c r="L3961" s="10" t="s">
        <v>18</v>
      </c>
      <c r="M3961" s="11">
        <v>1</v>
      </c>
      <c r="N3961" s="10">
        <v>1</v>
      </c>
      <c r="O3961" s="12" t="s">
        <v>13307</v>
      </c>
      <c r="P3961" s="11">
        <f ca="1">IFERROR(__xludf.DUMMYFUNCTION("COUNTA(SPLIT(Q3961,"" ""))"),172)</f>
        <v>172</v>
      </c>
      <c r="Q3961" s="11">
        <v>8</v>
      </c>
      <c r="R3961" s="11">
        <f ca="1">IFERROR(__xludf.DUMMYFUNCTION("COUNTA(SPLIT($Q3961,CHAR(10),FALSE))"),2)</f>
        <v>2</v>
      </c>
      <c r="S3961" s="2">
        <v>-0.78016784900000002</v>
      </c>
      <c r="T3961" s="2">
        <v>0.454019283</v>
      </c>
      <c r="U3961" s="2">
        <v>72.930000000000007</v>
      </c>
      <c r="V3961" s="2">
        <v>8.49</v>
      </c>
      <c r="W3961" s="2">
        <v>9.84</v>
      </c>
      <c r="X3961" s="2">
        <v>9</v>
      </c>
      <c r="Y3961" s="2">
        <v>6.35</v>
      </c>
      <c r="Z3961" s="2">
        <v>0.13089999999999999</v>
      </c>
      <c r="AA3961" s="2">
        <v>0.13757</v>
      </c>
      <c r="AB3961" s="2">
        <v>9.1596519319999992</v>
      </c>
    </row>
    <row r="3962" spans="1:28" x14ac:dyDescent="0.2">
      <c r="A3962" s="17">
        <v>6543</v>
      </c>
      <c r="B3962" s="5" t="s">
        <v>13297</v>
      </c>
      <c r="C3962" s="5" t="s">
        <v>13308</v>
      </c>
      <c r="D3962" s="5" t="s">
        <v>13299</v>
      </c>
      <c r="E3962" s="5" t="s">
        <v>13300</v>
      </c>
      <c r="F3962" s="10">
        <v>1919</v>
      </c>
      <c r="G3962" s="10" t="s">
        <v>16</v>
      </c>
      <c r="H3962" s="10"/>
      <c r="I3962" s="10">
        <v>1100</v>
      </c>
      <c r="J3962" s="10" t="s">
        <v>17</v>
      </c>
      <c r="K3962" s="10"/>
      <c r="L3962" s="10" t="s">
        <v>18</v>
      </c>
      <c r="M3962" s="11">
        <v>1</v>
      </c>
      <c r="N3962" s="10">
        <v>1</v>
      </c>
      <c r="O3962" s="12" t="s">
        <v>13309</v>
      </c>
      <c r="P3962" s="11">
        <f ca="1">IFERROR(__xludf.DUMMYFUNCTION("COUNTA(SPLIT(Q3962,"" ""))"),149)</f>
        <v>149</v>
      </c>
      <c r="Q3962" s="11">
        <v>8</v>
      </c>
      <c r="R3962" s="11">
        <f ca="1">IFERROR(__xludf.DUMMYFUNCTION("COUNTA(SPLIT($Q3962,CHAR(10),FALSE))"),3)</f>
        <v>3</v>
      </c>
      <c r="S3962" s="2">
        <v>-0.193262027</v>
      </c>
      <c r="T3962" s="2">
        <v>0.46201387799999999</v>
      </c>
      <c r="U3962" s="2">
        <v>73.52</v>
      </c>
      <c r="V3962" s="2">
        <v>7.76</v>
      </c>
      <c r="W3962" s="2">
        <v>8.39</v>
      </c>
      <c r="X3962" s="2">
        <v>10</v>
      </c>
      <c r="Y3962" s="2">
        <v>7.06</v>
      </c>
      <c r="Z3962" s="2">
        <v>0.17338000000000001</v>
      </c>
      <c r="AA3962" s="2">
        <v>0.20157</v>
      </c>
      <c r="AB3962" s="2">
        <v>8.6493730469999992</v>
      </c>
    </row>
    <row r="3963" spans="1:28" x14ac:dyDescent="0.2">
      <c r="A3963" s="17">
        <v>6544</v>
      </c>
      <c r="B3963" s="5" t="s">
        <v>13297</v>
      </c>
      <c r="C3963" s="5" t="s">
        <v>13310</v>
      </c>
      <c r="D3963" s="5" t="s">
        <v>13299</v>
      </c>
      <c r="E3963" s="5" t="s">
        <v>13300</v>
      </c>
      <c r="F3963" s="10">
        <v>1919</v>
      </c>
      <c r="G3963" s="10" t="s">
        <v>16</v>
      </c>
      <c r="H3963" s="10"/>
      <c r="I3963" s="10">
        <v>1300</v>
      </c>
      <c r="J3963" s="10" t="s">
        <v>51</v>
      </c>
      <c r="K3963" s="10"/>
      <c r="L3963" s="10" t="s">
        <v>18</v>
      </c>
      <c r="M3963" s="11">
        <v>1</v>
      </c>
      <c r="N3963" s="10">
        <v>1</v>
      </c>
      <c r="O3963" s="12" t="s">
        <v>13311</v>
      </c>
      <c r="P3963" s="11">
        <f ca="1">IFERROR(__xludf.DUMMYFUNCTION("COUNTA(SPLIT(Q3963,"" ""))"),189)</f>
        <v>189</v>
      </c>
      <c r="Q3963" s="11">
        <v>7</v>
      </c>
      <c r="R3963" s="11">
        <f ca="1">IFERROR(__xludf.DUMMYFUNCTION("COUNTA(SPLIT($Q3963,CHAR(10),FALSE))"),1)</f>
        <v>1</v>
      </c>
      <c r="S3963" s="2">
        <v>-1.2205140210000001</v>
      </c>
      <c r="T3963" s="2">
        <v>0.48942290399999999</v>
      </c>
      <c r="U3963" s="2">
        <v>71.09</v>
      </c>
      <c r="V3963" s="2">
        <v>10.09</v>
      </c>
      <c r="W3963" s="2">
        <v>12.09</v>
      </c>
      <c r="X3963" s="2">
        <v>7</v>
      </c>
      <c r="Y3963" s="2">
        <v>6.98</v>
      </c>
      <c r="Z3963" s="2">
        <v>0.18959999999999999</v>
      </c>
      <c r="AA3963" s="2">
        <v>0.18629999999999999</v>
      </c>
      <c r="AB3963" s="2">
        <v>5.8385677239999998</v>
      </c>
    </row>
    <row r="3964" spans="1:28" x14ac:dyDescent="0.2">
      <c r="A3964" s="17">
        <v>6545</v>
      </c>
      <c r="B3964" s="5" t="s">
        <v>13297</v>
      </c>
      <c r="C3964" s="5" t="s">
        <v>13312</v>
      </c>
      <c r="D3964" s="5" t="s">
        <v>13299</v>
      </c>
      <c r="E3964" s="5" t="s">
        <v>13300</v>
      </c>
      <c r="F3964" s="10">
        <v>1919</v>
      </c>
      <c r="G3964" s="10" t="s">
        <v>16</v>
      </c>
      <c r="H3964" s="10"/>
      <c r="I3964" s="10">
        <v>1100</v>
      </c>
      <c r="J3964" s="10" t="s">
        <v>51</v>
      </c>
      <c r="K3964" s="10"/>
      <c r="L3964" s="10" t="s">
        <v>18</v>
      </c>
      <c r="M3964" s="11">
        <v>1</v>
      </c>
      <c r="N3964" s="10">
        <v>1</v>
      </c>
      <c r="O3964" s="12" t="s">
        <v>13313</v>
      </c>
      <c r="P3964" s="11">
        <f ca="1">IFERROR(__xludf.DUMMYFUNCTION("COUNTA(SPLIT(Q3964,"" ""))"),175)</f>
        <v>175</v>
      </c>
      <c r="Q3964" s="11">
        <v>6</v>
      </c>
      <c r="R3964" s="11">
        <f ca="1">IFERROR(__xludf.DUMMYFUNCTION("COUNTA(SPLIT($Q3964,CHAR(10),FALSE))"),2)</f>
        <v>2</v>
      </c>
      <c r="S3964" s="2">
        <v>-9.4163144000000004E-2</v>
      </c>
      <c r="T3964" s="2">
        <v>0.50204995100000005</v>
      </c>
      <c r="U3964" s="2">
        <v>70.739999999999995</v>
      </c>
      <c r="V3964" s="2">
        <v>10.76</v>
      </c>
      <c r="W3964" s="2">
        <v>12.6</v>
      </c>
      <c r="X3964" s="2">
        <v>7</v>
      </c>
      <c r="Y3964" s="2">
        <v>6.88</v>
      </c>
      <c r="Z3964" s="2">
        <v>0.13019</v>
      </c>
      <c r="AA3964" s="2">
        <v>0.15037</v>
      </c>
      <c r="AB3964" s="2">
        <v>13.91564077</v>
      </c>
    </row>
    <row r="3965" spans="1:28" x14ac:dyDescent="0.2">
      <c r="A3965" s="17">
        <v>6547</v>
      </c>
      <c r="B3965" s="5" t="s">
        <v>13314</v>
      </c>
      <c r="C3965" s="5" t="s">
        <v>13315</v>
      </c>
      <c r="D3965" s="5"/>
      <c r="E3965" s="5" t="s">
        <v>13316</v>
      </c>
      <c r="F3965" s="10">
        <v>1914</v>
      </c>
      <c r="G3965" s="10" t="s">
        <v>16</v>
      </c>
      <c r="H3965" s="10"/>
      <c r="I3965" s="10">
        <v>1100</v>
      </c>
      <c r="J3965" s="10" t="s">
        <v>17</v>
      </c>
      <c r="K3965" s="10"/>
      <c r="L3965" s="10" t="s">
        <v>18</v>
      </c>
      <c r="M3965" s="11">
        <v>1</v>
      </c>
      <c r="N3965" s="10">
        <v>1</v>
      </c>
      <c r="O3965" s="12" t="s">
        <v>13317</v>
      </c>
      <c r="P3965" s="11">
        <f ca="1">IFERROR(__xludf.DUMMYFUNCTION("COUNTA(SPLIT(Q3965,"" ""))"),151)</f>
        <v>151</v>
      </c>
      <c r="Q3965" s="11">
        <v>6</v>
      </c>
      <c r="R3965" s="11">
        <f ca="1">IFERROR(__xludf.DUMMYFUNCTION("COUNTA(SPLIT($Q3965,CHAR(10),FALSE))"),4)</f>
        <v>4</v>
      </c>
      <c r="S3965" s="2">
        <v>-0.59324506099999996</v>
      </c>
      <c r="T3965" s="2">
        <v>0.48219188800000001</v>
      </c>
      <c r="U3965" s="2">
        <v>59.66</v>
      </c>
      <c r="V3965" s="2">
        <v>12.59</v>
      </c>
      <c r="W3965" s="2">
        <v>14.37</v>
      </c>
      <c r="X3965" s="2">
        <v>11</v>
      </c>
      <c r="Y3965" s="2">
        <v>8.0399999999999991</v>
      </c>
      <c r="Z3965" s="2">
        <v>0.15397</v>
      </c>
      <c r="AA3965" s="2">
        <v>0.18346000000000001</v>
      </c>
      <c r="AB3965" s="2">
        <v>10.422464570000001</v>
      </c>
    </row>
    <row r="3966" spans="1:28" x14ac:dyDescent="0.2">
      <c r="A3966" s="17">
        <v>6548</v>
      </c>
      <c r="B3966" s="5" t="s">
        <v>768</v>
      </c>
      <c r="C3966" s="5" t="s">
        <v>13318</v>
      </c>
      <c r="D3966" s="5"/>
      <c r="E3966" s="5" t="s">
        <v>770</v>
      </c>
      <c r="F3966" s="10">
        <v>1916</v>
      </c>
      <c r="G3966" s="10" t="s">
        <v>16</v>
      </c>
      <c r="H3966" s="10"/>
      <c r="I3966" s="10">
        <v>1100</v>
      </c>
      <c r="J3966" s="10" t="s">
        <v>17</v>
      </c>
      <c r="K3966" s="10"/>
      <c r="L3966" s="10" t="s">
        <v>18</v>
      </c>
      <c r="M3966" s="11">
        <v>1</v>
      </c>
      <c r="N3966" s="10">
        <v>1</v>
      </c>
      <c r="O3966" s="12" t="s">
        <v>13319</v>
      </c>
      <c r="P3966" s="11">
        <f ca="1">IFERROR(__xludf.DUMMYFUNCTION("COUNTA(SPLIT(Q3966,"" ""))"),157)</f>
        <v>157</v>
      </c>
      <c r="Q3966" s="11">
        <v>7</v>
      </c>
      <c r="R3966" s="11">
        <f ca="1">IFERROR(__xludf.DUMMYFUNCTION("COUNTA(SPLIT($Q3966,CHAR(10),FALSE))"),1)</f>
        <v>1</v>
      </c>
      <c r="S3966" s="2">
        <v>0.39939354100000002</v>
      </c>
      <c r="T3966" s="2">
        <v>0.49094204600000002</v>
      </c>
      <c r="U3966" s="2">
        <v>65.52</v>
      </c>
      <c r="V3966" s="2">
        <v>9.69</v>
      </c>
      <c r="W3966" s="2">
        <v>9.94</v>
      </c>
      <c r="X3966" s="2">
        <v>11</v>
      </c>
      <c r="Y3966" s="2">
        <v>6.66</v>
      </c>
      <c r="Z3966" s="2">
        <v>6.7239999999999994E-2</v>
      </c>
      <c r="AA3966" s="2">
        <v>8.5470000000000004E-2</v>
      </c>
      <c r="AB3966" s="2">
        <v>22.153273720000001</v>
      </c>
    </row>
    <row r="3967" spans="1:28" x14ac:dyDescent="0.2">
      <c r="A3967" s="17">
        <v>6549</v>
      </c>
      <c r="B3967" s="5" t="s">
        <v>768</v>
      </c>
      <c r="C3967" s="5" t="s">
        <v>13320</v>
      </c>
      <c r="D3967" s="5"/>
      <c r="E3967" s="5" t="s">
        <v>13321</v>
      </c>
      <c r="F3967" s="10">
        <v>1916</v>
      </c>
      <c r="G3967" s="10" t="s">
        <v>16</v>
      </c>
      <c r="H3967" s="10"/>
      <c r="I3967" s="10">
        <v>1100</v>
      </c>
      <c r="J3967" s="10" t="s">
        <v>17</v>
      </c>
      <c r="K3967" s="10"/>
      <c r="L3967" s="10" t="s">
        <v>18</v>
      </c>
      <c r="M3967" s="11">
        <v>1</v>
      </c>
      <c r="N3967" s="10">
        <v>1</v>
      </c>
      <c r="O3967" s="12" t="s">
        <v>13322</v>
      </c>
      <c r="P3967" s="11">
        <f ca="1">IFERROR(__xludf.DUMMYFUNCTION("COUNTA(SPLIT(Q3967,"" ""))"),177)</f>
        <v>177</v>
      </c>
      <c r="Q3967" s="11">
        <v>7</v>
      </c>
      <c r="R3967" s="11">
        <f ca="1">IFERROR(__xludf.DUMMYFUNCTION("COUNTA(SPLIT($Q3967,CHAR(10),FALSE))"),1)</f>
        <v>1</v>
      </c>
      <c r="S3967" s="2">
        <v>-1.5309423710000001</v>
      </c>
      <c r="T3967" s="2">
        <v>0.44321523000000002</v>
      </c>
      <c r="U3967" s="2">
        <v>68.37</v>
      </c>
      <c r="V3967" s="2">
        <v>10</v>
      </c>
      <c r="W3967" s="2">
        <v>11.82</v>
      </c>
      <c r="X3967" s="2">
        <v>9</v>
      </c>
      <c r="Y3967" s="2">
        <v>7.39</v>
      </c>
      <c r="Z3967" s="2">
        <v>0.18794</v>
      </c>
      <c r="AA3967" s="2">
        <v>0.19445999999999999</v>
      </c>
      <c r="AB3967" s="2">
        <v>18.887445110000002</v>
      </c>
    </row>
    <row r="3968" spans="1:28" x14ac:dyDescent="0.2">
      <c r="A3968" s="17">
        <v>6550</v>
      </c>
      <c r="B3968" s="5" t="s">
        <v>768</v>
      </c>
      <c r="C3968" s="5" t="s">
        <v>13323</v>
      </c>
      <c r="D3968" s="5"/>
      <c r="E3968" s="5" t="s">
        <v>13324</v>
      </c>
      <c r="F3968" s="10">
        <v>1916</v>
      </c>
      <c r="G3968" s="10" t="s">
        <v>16</v>
      </c>
      <c r="H3968" s="10"/>
      <c r="I3968" s="10">
        <v>1100</v>
      </c>
      <c r="J3968" s="10" t="s">
        <v>17</v>
      </c>
      <c r="K3968" s="10"/>
      <c r="L3968" s="10" t="s">
        <v>18</v>
      </c>
      <c r="M3968" s="11">
        <v>1</v>
      </c>
      <c r="N3968" s="10">
        <v>1</v>
      </c>
      <c r="O3968" s="12" t="s">
        <v>13325</v>
      </c>
      <c r="P3968" s="11">
        <f ca="1">IFERROR(__xludf.DUMMYFUNCTION("COUNTA(SPLIT(Q3968,"" ""))"),192)</f>
        <v>192</v>
      </c>
      <c r="Q3968" s="11">
        <v>8</v>
      </c>
      <c r="R3968" s="11">
        <f ca="1">IFERROR(__xludf.DUMMYFUNCTION("COUNTA(SPLIT($Q3968,CHAR(10),FALSE))"),1)</f>
        <v>1</v>
      </c>
      <c r="S3968" s="2">
        <v>-1.6478912530000001</v>
      </c>
      <c r="T3968" s="2">
        <v>0.47699711500000003</v>
      </c>
      <c r="U3968" s="2">
        <v>82.92</v>
      </c>
      <c r="V3968" s="2">
        <v>6.51</v>
      </c>
      <c r="W3968" s="2">
        <v>7.64</v>
      </c>
      <c r="X3968" s="2">
        <v>8</v>
      </c>
      <c r="Y3968" s="2">
        <v>6.55</v>
      </c>
      <c r="Z3968" s="2">
        <v>0.12185</v>
      </c>
      <c r="AA3968" s="2">
        <v>0.13117000000000001</v>
      </c>
      <c r="AB3968" s="2">
        <v>20.07972243</v>
      </c>
    </row>
    <row r="3969" spans="1:28" x14ac:dyDescent="0.2">
      <c r="A3969" s="17">
        <v>6551</v>
      </c>
      <c r="B3969" s="5" t="s">
        <v>768</v>
      </c>
      <c r="C3969" s="5" t="s">
        <v>13326</v>
      </c>
      <c r="D3969" s="5"/>
      <c r="E3969" s="5" t="s">
        <v>13327</v>
      </c>
      <c r="F3969" s="10">
        <v>1919</v>
      </c>
      <c r="G3969" s="10" t="s">
        <v>16</v>
      </c>
      <c r="H3969" s="10"/>
      <c r="I3969" s="10">
        <v>900</v>
      </c>
      <c r="J3969" s="10" t="s">
        <v>17</v>
      </c>
      <c r="K3969" s="10"/>
      <c r="L3969" s="10" t="s">
        <v>18</v>
      </c>
      <c r="M3969" s="11">
        <v>1</v>
      </c>
      <c r="N3969" s="10">
        <v>1</v>
      </c>
      <c r="O3969" s="12" t="s">
        <v>13328</v>
      </c>
      <c r="P3969" s="11">
        <f ca="1">IFERROR(__xludf.DUMMYFUNCTION("COUNTA(SPLIT(Q3969,"" ""))"),147)</f>
        <v>147</v>
      </c>
      <c r="Q3969" s="11">
        <v>7</v>
      </c>
      <c r="R3969" s="11">
        <f ca="1">IFERROR(__xludf.DUMMYFUNCTION("COUNTA(SPLIT($Q3969,CHAR(10),FALSE))"),1)</f>
        <v>1</v>
      </c>
      <c r="S3969" s="2">
        <v>-0.93051134199999996</v>
      </c>
      <c r="T3969" s="2">
        <v>0.44072937600000001</v>
      </c>
      <c r="U3969" s="2">
        <v>75.599999999999994</v>
      </c>
      <c r="V3969" s="2">
        <v>7.93</v>
      </c>
      <c r="W3969" s="2">
        <v>9.3800000000000008</v>
      </c>
      <c r="X3969" s="2">
        <v>9</v>
      </c>
      <c r="Y3969" s="2">
        <v>7.58</v>
      </c>
      <c r="Z3969" s="2">
        <v>5.466E-2</v>
      </c>
      <c r="AA3969" s="2">
        <v>9.9769999999999998E-2</v>
      </c>
      <c r="AB3969" s="2">
        <v>19.83428842</v>
      </c>
    </row>
    <row r="3970" spans="1:28" x14ac:dyDescent="0.2">
      <c r="A3970" s="17">
        <v>6552</v>
      </c>
      <c r="B3970" s="5" t="s">
        <v>768</v>
      </c>
      <c r="C3970" s="5" t="s">
        <v>13329</v>
      </c>
      <c r="D3970" s="5"/>
      <c r="E3970" s="5" t="s">
        <v>13330</v>
      </c>
      <c r="F3970" s="10">
        <v>1920</v>
      </c>
      <c r="G3970" s="10" t="s">
        <v>16</v>
      </c>
      <c r="H3970" s="10"/>
      <c r="I3970" s="10">
        <v>900</v>
      </c>
      <c r="J3970" s="10" t="s">
        <v>17</v>
      </c>
      <c r="K3970" s="10"/>
      <c r="L3970" s="10" t="s">
        <v>18</v>
      </c>
      <c r="M3970" s="11">
        <v>1</v>
      </c>
      <c r="N3970" s="10">
        <v>1</v>
      </c>
      <c r="O3970" s="12" t="s">
        <v>13331</v>
      </c>
      <c r="P3970" s="11">
        <f ca="1">IFERROR(__xludf.DUMMYFUNCTION("COUNTA(SPLIT(Q3970,"" ""))"),151)</f>
        <v>151</v>
      </c>
      <c r="Q3970" s="11">
        <v>8</v>
      </c>
      <c r="R3970" s="11">
        <f ca="1">IFERROR(__xludf.DUMMYFUNCTION("COUNTA(SPLIT($Q3970,CHAR(10),FALSE))"),1)</f>
        <v>1</v>
      </c>
      <c r="S3970" s="2">
        <v>-0.96427267000000005</v>
      </c>
      <c r="T3970" s="2">
        <v>0.50648777300000003</v>
      </c>
      <c r="U3970" s="2">
        <v>71.86</v>
      </c>
      <c r="V3970" s="2">
        <v>7.99</v>
      </c>
      <c r="W3970" s="2">
        <v>7.92</v>
      </c>
      <c r="X3970" s="2">
        <v>11</v>
      </c>
      <c r="Y3970" s="2">
        <v>7.89</v>
      </c>
      <c r="Z3970" s="2">
        <v>4.861E-2</v>
      </c>
      <c r="AA3970" s="2">
        <v>6.6239999999999993E-2</v>
      </c>
      <c r="AB3970" s="2">
        <v>18.624491509999999</v>
      </c>
    </row>
    <row r="3971" spans="1:28" x14ac:dyDescent="0.2">
      <c r="A3971" s="17">
        <v>6553</v>
      </c>
      <c r="B3971" s="5" t="s">
        <v>13332</v>
      </c>
      <c r="C3971" s="5" t="s">
        <v>13333</v>
      </c>
      <c r="D3971" s="5"/>
      <c r="E3971" s="5" t="s">
        <v>13334</v>
      </c>
      <c r="F3971" s="10">
        <v>1911</v>
      </c>
      <c r="G3971" s="10" t="s">
        <v>16</v>
      </c>
      <c r="H3971" s="10"/>
      <c r="I3971" s="10">
        <v>1300</v>
      </c>
      <c r="J3971" s="10" t="s">
        <v>51</v>
      </c>
      <c r="K3971" s="10"/>
      <c r="L3971" s="10" t="s">
        <v>18</v>
      </c>
      <c r="M3971" s="11">
        <v>1</v>
      </c>
      <c r="N3971" s="10">
        <v>1</v>
      </c>
      <c r="O3971" s="12" t="s">
        <v>13335</v>
      </c>
      <c r="P3971" s="11">
        <f ca="1">IFERROR(__xludf.DUMMYFUNCTION("COUNTA(SPLIT(Q3971,"" ""))"),149)</f>
        <v>149</v>
      </c>
      <c r="Q3971" s="11">
        <v>5</v>
      </c>
      <c r="R3971" s="11">
        <f ca="1">IFERROR(__xludf.DUMMYFUNCTION("COUNTA(SPLIT($Q3971,CHAR(10),FALSE))"),2)</f>
        <v>2</v>
      </c>
      <c r="S3971" s="2">
        <v>-1.079335149</v>
      </c>
      <c r="T3971" s="2">
        <v>0.48423194200000003</v>
      </c>
      <c r="U3971" s="2">
        <v>53.02</v>
      </c>
      <c r="V3971" s="2">
        <v>13.47</v>
      </c>
      <c r="W3971" s="2">
        <v>14.99</v>
      </c>
      <c r="X3971" s="2">
        <v>13</v>
      </c>
      <c r="Y3971" s="2">
        <v>8.4600000000000009</v>
      </c>
      <c r="Z3971" s="2">
        <v>0.20580000000000001</v>
      </c>
      <c r="AA3971" s="2">
        <v>0.23155999999999999</v>
      </c>
      <c r="AB3971" s="2">
        <v>2.1325280059999998</v>
      </c>
    </row>
    <row r="3972" spans="1:28" x14ac:dyDescent="0.2">
      <c r="A3972" s="17">
        <v>6554</v>
      </c>
      <c r="B3972" s="5" t="s">
        <v>13336</v>
      </c>
      <c r="C3972" s="5" t="s">
        <v>13337</v>
      </c>
      <c r="D3972" s="5"/>
      <c r="E3972" s="5" t="s">
        <v>13338</v>
      </c>
      <c r="F3972" s="10">
        <v>1918</v>
      </c>
      <c r="G3972" s="10" t="s">
        <v>16</v>
      </c>
      <c r="H3972" s="10"/>
      <c r="I3972" s="10">
        <v>1300</v>
      </c>
      <c r="J3972" s="10" t="s">
        <v>17</v>
      </c>
      <c r="K3972" s="10"/>
      <c r="L3972" s="10" t="s">
        <v>18</v>
      </c>
      <c r="M3972" s="11">
        <v>1</v>
      </c>
      <c r="N3972" s="10">
        <v>1</v>
      </c>
      <c r="O3972" s="12" t="s">
        <v>13339</v>
      </c>
      <c r="P3972" s="11">
        <f ca="1">IFERROR(__xludf.DUMMYFUNCTION("COUNTA(SPLIT(Q3972,"" ""))"),166)</f>
        <v>166</v>
      </c>
      <c r="Q3972" s="11">
        <v>7</v>
      </c>
      <c r="R3972" s="11">
        <f ca="1">IFERROR(__xludf.DUMMYFUNCTION("COUNTA(SPLIT($Q3972,CHAR(10),FALSE))"),2)</f>
        <v>2</v>
      </c>
      <c r="S3972" s="2">
        <v>-0.763638068</v>
      </c>
      <c r="T3972" s="2">
        <v>0.470270205</v>
      </c>
      <c r="U3972" s="2">
        <v>74.7</v>
      </c>
      <c r="V3972" s="2">
        <v>8.0299999999999994</v>
      </c>
      <c r="W3972" s="2">
        <v>9.01</v>
      </c>
      <c r="X3972" s="2">
        <v>8</v>
      </c>
      <c r="Y3972" s="2">
        <v>7.51</v>
      </c>
      <c r="Z3972" s="2">
        <v>0.10871</v>
      </c>
      <c r="AA3972" s="2">
        <v>0.11638999999999999</v>
      </c>
      <c r="AB3972" s="2">
        <v>16.82110677</v>
      </c>
    </row>
    <row r="3973" spans="1:28" x14ac:dyDescent="0.2">
      <c r="A3973" s="17">
        <v>6555</v>
      </c>
      <c r="B3973" s="5" t="s">
        <v>13336</v>
      </c>
      <c r="C3973" s="5" t="s">
        <v>13340</v>
      </c>
      <c r="D3973" s="5"/>
      <c r="E3973" s="5" t="s">
        <v>13341</v>
      </c>
      <c r="F3973" s="10">
        <v>1921</v>
      </c>
      <c r="G3973" s="10" t="s">
        <v>16</v>
      </c>
      <c r="H3973" s="10"/>
      <c r="I3973" s="10">
        <v>1100</v>
      </c>
      <c r="J3973" s="10" t="s">
        <v>17</v>
      </c>
      <c r="K3973" s="10"/>
      <c r="L3973" s="10" t="s">
        <v>18</v>
      </c>
      <c r="M3973" s="11">
        <v>1</v>
      </c>
      <c r="N3973" s="10">
        <v>1</v>
      </c>
      <c r="O3973" s="12" t="s">
        <v>13342</v>
      </c>
      <c r="P3973" s="11">
        <f ca="1">IFERROR(__xludf.DUMMYFUNCTION("COUNTA(SPLIT(Q3973,"" ""))"),185)</f>
        <v>185</v>
      </c>
      <c r="Q3973" s="11">
        <v>7</v>
      </c>
      <c r="R3973" s="11">
        <f ca="1">IFERROR(__xludf.DUMMYFUNCTION("COUNTA(SPLIT($Q3973,CHAR(10),FALSE))"),2)</f>
        <v>2</v>
      </c>
      <c r="S3973" s="2">
        <v>-1.205563959</v>
      </c>
      <c r="T3973" s="2">
        <v>0.481036886</v>
      </c>
      <c r="U3973" s="2">
        <v>73.62</v>
      </c>
      <c r="V3973" s="2">
        <v>8.77</v>
      </c>
      <c r="W3973" s="2">
        <v>9.68</v>
      </c>
      <c r="X3973" s="2">
        <v>9</v>
      </c>
      <c r="Y3973" s="2">
        <v>6.66</v>
      </c>
      <c r="Z3973" s="2">
        <v>9.5299999999999996E-2</v>
      </c>
      <c r="AA3973" s="2">
        <v>9.1520000000000004E-2</v>
      </c>
      <c r="AB3973" s="2">
        <v>22.4115115</v>
      </c>
    </row>
    <row r="3974" spans="1:28" x14ac:dyDescent="0.2">
      <c r="A3974" s="17">
        <v>6556</v>
      </c>
      <c r="B3974" s="5" t="s">
        <v>13343</v>
      </c>
      <c r="C3974" s="5" t="s">
        <v>13344</v>
      </c>
      <c r="D3974" s="5"/>
      <c r="E3974" s="5" t="s">
        <v>13345</v>
      </c>
      <c r="F3974" s="10">
        <v>1900</v>
      </c>
      <c r="G3974" s="10" t="s">
        <v>16</v>
      </c>
      <c r="H3974" s="10"/>
      <c r="I3974" s="10">
        <v>700</v>
      </c>
      <c r="J3974" s="10" t="s">
        <v>17</v>
      </c>
      <c r="K3974" s="10"/>
      <c r="L3974" s="10" t="s">
        <v>18</v>
      </c>
      <c r="M3974" s="11">
        <v>1</v>
      </c>
      <c r="N3974" s="10">
        <v>1</v>
      </c>
      <c r="O3974" s="12" t="s">
        <v>13346</v>
      </c>
      <c r="P3974" s="11">
        <f ca="1">IFERROR(__xludf.DUMMYFUNCTION("COUNTA(SPLIT(Q3974,"" ""))"),191)</f>
        <v>191</v>
      </c>
      <c r="Q3974" s="11">
        <v>17</v>
      </c>
      <c r="R3974" s="11">
        <f ca="1">IFERROR(__xludf.DUMMYFUNCTION("COUNTA(SPLIT($Q3974,CHAR(10),FALSE))"),7)</f>
        <v>7</v>
      </c>
      <c r="S3974" s="2">
        <v>-1.4191931</v>
      </c>
      <c r="T3974" s="2">
        <v>0.44819494900000001</v>
      </c>
      <c r="U3974" s="2">
        <v>71.78</v>
      </c>
      <c r="V3974" s="2">
        <v>6.87</v>
      </c>
      <c r="W3974" s="2">
        <v>6.73</v>
      </c>
      <c r="X3974" s="2">
        <v>9</v>
      </c>
      <c r="Y3974" s="2">
        <v>6.68</v>
      </c>
      <c r="Z3974" s="2">
        <v>9.0700000000000003E-2</v>
      </c>
      <c r="AA3974" s="2">
        <v>6.3280000000000003E-2</v>
      </c>
      <c r="AB3974" s="2">
        <v>22.533513110000001</v>
      </c>
    </row>
    <row r="3975" spans="1:28" x14ac:dyDescent="0.2">
      <c r="A3975" s="17">
        <v>6557</v>
      </c>
      <c r="B3975" s="5" t="s">
        <v>13343</v>
      </c>
      <c r="C3975" s="5" t="s">
        <v>13347</v>
      </c>
      <c r="D3975" s="5"/>
      <c r="E3975" s="5" t="s">
        <v>13348</v>
      </c>
      <c r="F3975" s="10">
        <v>1900</v>
      </c>
      <c r="G3975" s="10" t="s">
        <v>16</v>
      </c>
      <c r="H3975" s="10"/>
      <c r="I3975" s="10">
        <v>700</v>
      </c>
      <c r="J3975" s="10" t="s">
        <v>17</v>
      </c>
      <c r="K3975" s="10"/>
      <c r="L3975" s="10" t="s">
        <v>22</v>
      </c>
      <c r="M3975" s="11">
        <v>2</v>
      </c>
      <c r="N3975" s="10">
        <v>1.5</v>
      </c>
      <c r="O3975" s="12" t="s">
        <v>13349</v>
      </c>
      <c r="P3975" s="11">
        <f ca="1">IFERROR(__xludf.DUMMYFUNCTION("COUNTA(SPLIT(Q3975,"" ""))"),192)</f>
        <v>192</v>
      </c>
      <c r="Q3975" s="11">
        <v>17</v>
      </c>
      <c r="R3975" s="11">
        <f ca="1">IFERROR(__xludf.DUMMYFUNCTION("COUNTA(SPLIT($Q3975,CHAR(10),FALSE))"),7)</f>
        <v>7</v>
      </c>
      <c r="S3975" s="2">
        <v>-0.47701668899999999</v>
      </c>
      <c r="T3975" s="2">
        <v>0.48520170800000001</v>
      </c>
      <c r="U3975" s="2">
        <v>89.18</v>
      </c>
      <c r="V3975" s="2">
        <v>4.0999999999999996</v>
      </c>
      <c r="W3975" s="2">
        <v>3.86</v>
      </c>
      <c r="X3975" s="2">
        <v>6</v>
      </c>
      <c r="Y3975" s="2">
        <v>5.41</v>
      </c>
      <c r="Z3975" s="2">
        <v>5.7930000000000002E-2</v>
      </c>
      <c r="AA3975" s="2">
        <v>4.4049999999999999E-2</v>
      </c>
      <c r="AB3975" s="2">
        <v>19.511363490000001</v>
      </c>
    </row>
    <row r="3976" spans="1:28" x14ac:dyDescent="0.2">
      <c r="A3976" s="17">
        <v>6558</v>
      </c>
      <c r="B3976" s="5" t="s">
        <v>13343</v>
      </c>
      <c r="C3976" s="5" t="s">
        <v>13350</v>
      </c>
      <c r="D3976" s="5"/>
      <c r="E3976" s="5" t="s">
        <v>13351</v>
      </c>
      <c r="F3976" s="10">
        <v>1900</v>
      </c>
      <c r="G3976" s="10" t="s">
        <v>16</v>
      </c>
      <c r="H3976" s="10"/>
      <c r="I3976" s="10">
        <v>700</v>
      </c>
      <c r="J3976" s="10" t="s">
        <v>17</v>
      </c>
      <c r="K3976" s="10"/>
      <c r="L3976" s="10" t="s">
        <v>18</v>
      </c>
      <c r="M3976" s="11">
        <v>1</v>
      </c>
      <c r="N3976" s="10">
        <v>1</v>
      </c>
      <c r="O3976" s="12" t="s">
        <v>13352</v>
      </c>
      <c r="P3976" s="11">
        <f ca="1">IFERROR(__xludf.DUMMYFUNCTION("COUNTA(SPLIT(Q3976,"" ""))"),182)</f>
        <v>182</v>
      </c>
      <c r="Q3976" s="11">
        <v>15</v>
      </c>
      <c r="R3976" s="11">
        <f ca="1">IFERROR(__xludf.DUMMYFUNCTION("COUNTA(SPLIT($Q3976,CHAR(10),FALSE))"),5)</f>
        <v>5</v>
      </c>
      <c r="S3976" s="2">
        <v>0.50185174700000001</v>
      </c>
      <c r="T3976" s="2">
        <v>0.50077315200000005</v>
      </c>
      <c r="U3976" s="2">
        <v>90.68</v>
      </c>
      <c r="V3976" s="2">
        <v>3.76</v>
      </c>
      <c r="W3976" s="2">
        <v>3.11</v>
      </c>
      <c r="X3976" s="2">
        <v>7</v>
      </c>
      <c r="Y3976" s="2">
        <v>5.68</v>
      </c>
      <c r="Z3976" s="2">
        <v>-1.8190000000000001E-2</v>
      </c>
      <c r="AA3976" s="2">
        <v>-1.5699999999999999E-2</v>
      </c>
      <c r="AB3976" s="2">
        <v>22.052131889999998</v>
      </c>
    </row>
    <row r="3977" spans="1:28" x14ac:dyDescent="0.2">
      <c r="A3977" s="17">
        <v>6559</v>
      </c>
      <c r="B3977" s="5" t="s">
        <v>13343</v>
      </c>
      <c r="C3977" s="5" t="s">
        <v>13353</v>
      </c>
      <c r="D3977" s="5"/>
      <c r="E3977" s="5" t="s">
        <v>13354</v>
      </c>
      <c r="F3977" s="10">
        <v>1914</v>
      </c>
      <c r="G3977" s="10" t="s">
        <v>16</v>
      </c>
      <c r="H3977" s="10"/>
      <c r="I3977" s="10">
        <v>500</v>
      </c>
      <c r="J3977" s="10" t="s">
        <v>17</v>
      </c>
      <c r="K3977" s="10"/>
      <c r="L3977" s="10" t="s">
        <v>18</v>
      </c>
      <c r="M3977" s="11">
        <v>1</v>
      </c>
      <c r="N3977" s="10">
        <v>1</v>
      </c>
      <c r="O3977" s="12" t="s">
        <v>13355</v>
      </c>
      <c r="P3977" s="11">
        <f ca="1">IFERROR(__xludf.DUMMYFUNCTION("COUNTA(SPLIT(Q3977,"" ""))"),193)</f>
        <v>193</v>
      </c>
      <c r="Q3977" s="11">
        <v>16</v>
      </c>
      <c r="R3977" s="11">
        <f ca="1">IFERROR(__xludf.DUMMYFUNCTION("COUNTA(SPLIT($Q3977,CHAR(10),FALSE))"),8)</f>
        <v>8</v>
      </c>
      <c r="S3977" s="2">
        <v>-1.5542567E-2</v>
      </c>
      <c r="T3977" s="2">
        <v>0.49555236699999999</v>
      </c>
      <c r="U3977" s="2">
        <v>93.49</v>
      </c>
      <c r="V3977" s="2">
        <v>3.34</v>
      </c>
      <c r="W3977" s="2">
        <v>2.87</v>
      </c>
      <c r="X3977" s="2">
        <v>5</v>
      </c>
      <c r="Y3977" s="2">
        <v>6.14</v>
      </c>
      <c r="Z3977" s="2">
        <v>9.2660000000000006E-2</v>
      </c>
      <c r="AA3977" s="2">
        <v>6.0879999999999997E-2</v>
      </c>
      <c r="AB3977" s="2">
        <v>20.212705159999999</v>
      </c>
    </row>
    <row r="3978" spans="1:28" x14ac:dyDescent="0.2">
      <c r="A3978" s="17">
        <v>6560</v>
      </c>
      <c r="B3978" s="5" t="s">
        <v>13343</v>
      </c>
      <c r="C3978" s="5" t="s">
        <v>13356</v>
      </c>
      <c r="D3978" s="5"/>
      <c r="E3978" s="5" t="s">
        <v>13357</v>
      </c>
      <c r="F3978" s="10">
        <v>1922</v>
      </c>
      <c r="G3978" s="10" t="s">
        <v>16</v>
      </c>
      <c r="H3978" s="10"/>
      <c r="I3978" s="10">
        <v>1100</v>
      </c>
      <c r="J3978" s="10" t="s">
        <v>17</v>
      </c>
      <c r="K3978" s="10"/>
      <c r="L3978" s="10" t="s">
        <v>18</v>
      </c>
      <c r="M3978" s="11">
        <v>1</v>
      </c>
      <c r="N3978" s="10">
        <v>1</v>
      </c>
      <c r="O3978" s="12" t="s">
        <v>13358</v>
      </c>
      <c r="P3978" s="11">
        <f ca="1">IFERROR(__xludf.DUMMYFUNCTION("COUNTA(SPLIT(Q3978,"" ""))"),193)</f>
        <v>193</v>
      </c>
      <c r="Q3978" s="11">
        <v>12</v>
      </c>
      <c r="R3978" s="11">
        <f ca="1">IFERROR(__xludf.DUMMYFUNCTION("COUNTA(SPLIT($Q3978,CHAR(10),FALSE))"),6)</f>
        <v>6</v>
      </c>
      <c r="S3978" s="2">
        <v>-0.14015960499999999</v>
      </c>
      <c r="T3978" s="2">
        <v>0.48427595499999998</v>
      </c>
      <c r="U3978" s="2">
        <v>70.44</v>
      </c>
      <c r="V3978" s="2">
        <v>7.97</v>
      </c>
      <c r="W3978" s="2">
        <v>8.68</v>
      </c>
      <c r="X3978" s="2">
        <v>10</v>
      </c>
      <c r="Y3978" s="2">
        <v>6.82</v>
      </c>
      <c r="Z3978" s="2">
        <v>8.9410000000000003E-2</v>
      </c>
      <c r="AA3978" s="2">
        <v>5.6120000000000003E-2</v>
      </c>
      <c r="AB3978" s="2">
        <v>17.330781859999998</v>
      </c>
    </row>
    <row r="3979" spans="1:28" x14ac:dyDescent="0.2">
      <c r="A3979" s="17">
        <v>6562</v>
      </c>
      <c r="B3979" s="5" t="s">
        <v>13359</v>
      </c>
      <c r="C3979" s="5" t="s">
        <v>13360</v>
      </c>
      <c r="D3979" s="5"/>
      <c r="E3979" s="5" t="s">
        <v>13361</v>
      </c>
      <c r="F3979" s="10">
        <v>1913</v>
      </c>
      <c r="G3979" s="10" t="s">
        <v>16</v>
      </c>
      <c r="H3979" s="10"/>
      <c r="I3979" s="10">
        <v>1100</v>
      </c>
      <c r="J3979" s="10" t="s">
        <v>17</v>
      </c>
      <c r="K3979" s="10"/>
      <c r="L3979" s="10" t="s">
        <v>18</v>
      </c>
      <c r="M3979" s="11">
        <v>1</v>
      </c>
      <c r="N3979" s="10">
        <v>1</v>
      </c>
      <c r="O3979" s="12" t="s">
        <v>13362</v>
      </c>
      <c r="P3979" s="11">
        <f ca="1">IFERROR(__xludf.DUMMYFUNCTION("COUNTA(SPLIT(Q3979,"" ""))"),149)</f>
        <v>149</v>
      </c>
      <c r="Q3979" s="11">
        <v>8</v>
      </c>
      <c r="R3979" s="11">
        <f ca="1">IFERROR(__xludf.DUMMYFUNCTION("COUNTA(SPLIT($Q3979,CHAR(10),FALSE))"),3)</f>
        <v>3</v>
      </c>
      <c r="S3979" s="2">
        <v>-0.131902618</v>
      </c>
      <c r="T3979" s="2">
        <v>0.51972027300000001</v>
      </c>
      <c r="U3979" s="2">
        <v>71.14</v>
      </c>
      <c r="V3979" s="2">
        <v>8.0299999999999994</v>
      </c>
      <c r="W3979" s="2">
        <v>8.9600000000000009</v>
      </c>
      <c r="X3979" s="2">
        <v>9</v>
      </c>
      <c r="Y3979" s="2">
        <v>7.61</v>
      </c>
      <c r="Z3979" s="2">
        <v>9.4240000000000004E-2</v>
      </c>
      <c r="AA3979" s="2">
        <v>0.11541</v>
      </c>
      <c r="AB3979" s="2">
        <v>13.460458920000001</v>
      </c>
    </row>
    <row r="3980" spans="1:28" x14ac:dyDescent="0.2">
      <c r="A3980" s="17">
        <v>6563</v>
      </c>
      <c r="B3980" s="5" t="s">
        <v>13363</v>
      </c>
      <c r="C3980" s="5" t="s">
        <v>13364</v>
      </c>
      <c r="D3980" s="5"/>
      <c r="E3980" s="5" t="s">
        <v>13365</v>
      </c>
      <c r="F3980" s="10">
        <v>1909</v>
      </c>
      <c r="G3980" s="10" t="s">
        <v>16</v>
      </c>
      <c r="H3980" s="10"/>
      <c r="I3980" s="10">
        <v>700</v>
      </c>
      <c r="J3980" s="10" t="s">
        <v>17</v>
      </c>
      <c r="K3980" s="10"/>
      <c r="L3980" s="10" t="s">
        <v>18</v>
      </c>
      <c r="M3980" s="11">
        <v>1</v>
      </c>
      <c r="N3980" s="10">
        <v>1</v>
      </c>
      <c r="O3980" s="12" t="s">
        <v>13366</v>
      </c>
      <c r="P3980" s="11">
        <f ca="1">IFERROR(__xludf.DUMMYFUNCTION("COUNTA(SPLIT(Q3980,"" ""))"),158)</f>
        <v>158</v>
      </c>
      <c r="Q3980" s="11">
        <v>15</v>
      </c>
      <c r="R3980" s="11">
        <f ca="1">IFERROR(__xludf.DUMMYFUNCTION("COUNTA(SPLIT($Q3980,CHAR(10),FALSE))"),3)</f>
        <v>3</v>
      </c>
      <c r="S3980" s="2">
        <v>0.18280969599999999</v>
      </c>
      <c r="T3980" s="2">
        <v>0.46902788299999998</v>
      </c>
      <c r="U3980" s="2">
        <v>87.33</v>
      </c>
      <c r="V3980" s="2">
        <v>3.78</v>
      </c>
      <c r="W3980" s="2">
        <v>3.08</v>
      </c>
      <c r="X3980" s="2">
        <v>7</v>
      </c>
      <c r="Y3980" s="2">
        <v>5.63</v>
      </c>
      <c r="Z3980" s="2">
        <v>6.7449999999999996E-2</v>
      </c>
      <c r="AA3980" s="2">
        <v>8.5739999999999997E-2</v>
      </c>
      <c r="AB3980" s="2">
        <v>19.273681549999999</v>
      </c>
    </row>
    <row r="3981" spans="1:28" x14ac:dyDescent="0.2">
      <c r="A3981" s="17">
        <v>6564</v>
      </c>
      <c r="B3981" s="5" t="s">
        <v>13367</v>
      </c>
      <c r="C3981" s="5" t="s">
        <v>13368</v>
      </c>
      <c r="D3981" s="5"/>
      <c r="E3981" s="5" t="s">
        <v>13369</v>
      </c>
      <c r="F3981" s="10">
        <v>1912</v>
      </c>
      <c r="G3981" s="10" t="s">
        <v>16</v>
      </c>
      <c r="H3981" s="10"/>
      <c r="I3981" s="10">
        <v>700</v>
      </c>
      <c r="J3981" s="10" t="s">
        <v>17</v>
      </c>
      <c r="K3981" s="10"/>
      <c r="L3981" s="10" t="s">
        <v>18</v>
      </c>
      <c r="M3981" s="11">
        <v>1</v>
      </c>
      <c r="N3981" s="10">
        <v>1</v>
      </c>
      <c r="O3981" s="12" t="s">
        <v>13370</v>
      </c>
      <c r="P3981" s="11">
        <f ca="1">IFERROR(__xludf.DUMMYFUNCTION("COUNTA(SPLIT(Q3981,"" ""))"),181)</f>
        <v>181</v>
      </c>
      <c r="Q3981" s="11">
        <v>16</v>
      </c>
      <c r="R3981" s="11">
        <f ca="1">IFERROR(__xludf.DUMMYFUNCTION("COUNTA(SPLIT($Q3981,CHAR(10),FALSE))"),5)</f>
        <v>5</v>
      </c>
      <c r="S3981" s="2">
        <v>-0.19809212800000001</v>
      </c>
      <c r="T3981" s="2">
        <v>0.47859626199999999</v>
      </c>
      <c r="U3981" s="2">
        <v>71.319999999999993</v>
      </c>
      <c r="V3981" s="2">
        <v>6.2</v>
      </c>
      <c r="W3981" s="2">
        <v>6.2</v>
      </c>
      <c r="X3981" s="2">
        <v>9</v>
      </c>
      <c r="Y3981" s="2">
        <v>7.61</v>
      </c>
      <c r="Z3981" s="2">
        <v>0.16830000000000001</v>
      </c>
      <c r="AA3981" s="2">
        <v>0.14760000000000001</v>
      </c>
      <c r="AB3981" s="2">
        <v>20.130588230000001</v>
      </c>
    </row>
    <row r="3982" spans="1:28" x14ac:dyDescent="0.2">
      <c r="A3982" s="17">
        <v>6565</v>
      </c>
      <c r="B3982" s="5" t="s">
        <v>13367</v>
      </c>
      <c r="C3982" s="5" t="s">
        <v>13371</v>
      </c>
      <c r="D3982" s="5"/>
      <c r="E3982" s="5" t="s">
        <v>13372</v>
      </c>
      <c r="F3982" s="10">
        <v>1912</v>
      </c>
      <c r="G3982" s="10" t="s">
        <v>16</v>
      </c>
      <c r="H3982" s="10"/>
      <c r="I3982" s="10">
        <v>900</v>
      </c>
      <c r="J3982" s="10" t="s">
        <v>17</v>
      </c>
      <c r="K3982" s="10"/>
      <c r="L3982" s="10" t="s">
        <v>18</v>
      </c>
      <c r="M3982" s="11">
        <v>1</v>
      </c>
      <c r="N3982" s="10">
        <v>1</v>
      </c>
      <c r="O3982" s="12" t="s">
        <v>13373</v>
      </c>
      <c r="P3982" s="11">
        <f ca="1">IFERROR(__xludf.DUMMYFUNCTION("COUNTA(SPLIT(Q3982,"" ""))"),151)</f>
        <v>151</v>
      </c>
      <c r="Q3982" s="11">
        <v>11</v>
      </c>
      <c r="R3982" s="11">
        <f ca="1">IFERROR(__xludf.DUMMYFUNCTION("COUNTA(SPLIT($Q3982,CHAR(10),FALSE))"),3)</f>
        <v>3</v>
      </c>
      <c r="S3982" s="2">
        <v>-1.6393535829999999</v>
      </c>
      <c r="T3982" s="2">
        <v>0.52601520499999999</v>
      </c>
      <c r="U3982" s="2">
        <v>66.09</v>
      </c>
      <c r="V3982" s="2">
        <v>7.5</v>
      </c>
      <c r="W3982" s="2">
        <v>8.09</v>
      </c>
      <c r="X3982" s="2">
        <v>11</v>
      </c>
      <c r="Y3982" s="2">
        <v>8.14</v>
      </c>
      <c r="Z3982" s="2">
        <v>5.4179999999999999E-2</v>
      </c>
      <c r="AA3982" s="2">
        <v>6.2289999999999998E-2</v>
      </c>
      <c r="AB3982" s="2">
        <v>17.48235575</v>
      </c>
    </row>
    <row r="3983" spans="1:28" x14ac:dyDescent="0.2">
      <c r="A3983" s="17">
        <v>6566</v>
      </c>
      <c r="B3983" s="5" t="s">
        <v>13374</v>
      </c>
      <c r="C3983" s="5" t="s">
        <v>13375</v>
      </c>
      <c r="D3983" s="5"/>
      <c r="E3983" s="5" t="s">
        <v>13376</v>
      </c>
      <c r="F3983" s="10">
        <v>1922</v>
      </c>
      <c r="G3983" s="10" t="s">
        <v>16</v>
      </c>
      <c r="H3983" s="10"/>
      <c r="I3983" s="10">
        <v>1100</v>
      </c>
      <c r="J3983" s="10" t="s">
        <v>17</v>
      </c>
      <c r="K3983" s="10"/>
      <c r="L3983" s="10" t="s">
        <v>18</v>
      </c>
      <c r="M3983" s="11">
        <v>1</v>
      </c>
      <c r="N3983" s="10">
        <v>1</v>
      </c>
      <c r="O3983" s="12" t="s">
        <v>13377</v>
      </c>
      <c r="P3983" s="11">
        <f ca="1">IFERROR(__xludf.DUMMYFUNCTION("COUNTA(SPLIT(Q3983,"" ""))"),180)</f>
        <v>180</v>
      </c>
      <c r="Q3983" s="11">
        <v>10</v>
      </c>
      <c r="R3983" s="11">
        <f ca="1">IFERROR(__xludf.DUMMYFUNCTION("COUNTA(SPLIT($Q3983,CHAR(10),FALSE))"),3)</f>
        <v>3</v>
      </c>
      <c r="S3983" s="2">
        <v>-1.526387358</v>
      </c>
      <c r="T3983" s="2">
        <v>0.47358412100000002</v>
      </c>
      <c r="U3983" s="2">
        <v>71.760000000000005</v>
      </c>
      <c r="V3983" s="2">
        <v>7.8</v>
      </c>
      <c r="W3983" s="2">
        <v>7.55</v>
      </c>
      <c r="X3983" s="2">
        <v>11</v>
      </c>
      <c r="Y3983" s="2">
        <v>7.74</v>
      </c>
      <c r="Z3983" s="2">
        <v>0.12734999999999999</v>
      </c>
      <c r="AA3983" s="2">
        <v>0.11796</v>
      </c>
      <c r="AB3983" s="2">
        <v>15.542619180000001</v>
      </c>
    </row>
    <row r="3984" spans="1:28" x14ac:dyDescent="0.2">
      <c r="A3984" s="17">
        <v>6567</v>
      </c>
      <c r="B3984" s="5" t="s">
        <v>7935</v>
      </c>
      <c r="C3984" s="5" t="s">
        <v>13378</v>
      </c>
      <c r="D3984" s="5"/>
      <c r="E3984" s="5" t="s">
        <v>13379</v>
      </c>
      <c r="F3984" s="10">
        <v>1850</v>
      </c>
      <c r="G3984" s="10" t="s">
        <v>16</v>
      </c>
      <c r="H3984" s="10"/>
      <c r="I3984" s="10">
        <v>900</v>
      </c>
      <c r="J3984" s="10" t="s">
        <v>17</v>
      </c>
      <c r="K3984" s="10"/>
      <c r="L3984" s="10" t="s">
        <v>18</v>
      </c>
      <c r="M3984" s="11">
        <v>1</v>
      </c>
      <c r="N3984" s="10">
        <v>1</v>
      </c>
      <c r="O3984" s="12" t="s">
        <v>13380</v>
      </c>
      <c r="P3984" s="11">
        <f ca="1">IFERROR(__xludf.DUMMYFUNCTION("COUNTA(SPLIT(Q3984,"" ""))"),166)</f>
        <v>166</v>
      </c>
      <c r="Q3984" s="11">
        <v>6</v>
      </c>
      <c r="R3984" s="11">
        <f ca="1">IFERROR(__xludf.DUMMYFUNCTION("COUNTA(SPLIT($Q3984,CHAR(10),FALSE))"),3)</f>
        <v>3</v>
      </c>
      <c r="S3984" s="2">
        <v>-2.1926319E-2</v>
      </c>
      <c r="T3984" s="2">
        <v>0.49318209800000001</v>
      </c>
      <c r="U3984" s="2">
        <v>71.12</v>
      </c>
      <c r="V3984" s="2">
        <v>10.34</v>
      </c>
      <c r="W3984" s="2">
        <v>11.75</v>
      </c>
      <c r="X3984" s="2">
        <v>8</v>
      </c>
      <c r="Y3984" s="2">
        <v>6.25</v>
      </c>
      <c r="Z3984" s="2">
        <v>8.0300000000000007E-3</v>
      </c>
      <c r="AA3984" s="2">
        <v>2.385E-2</v>
      </c>
      <c r="AB3984" s="2">
        <v>27.64125851</v>
      </c>
    </row>
    <row r="3985" spans="1:28" x14ac:dyDescent="0.2">
      <c r="A3985" s="17">
        <v>6568</v>
      </c>
      <c r="B3985" s="5" t="s">
        <v>7935</v>
      </c>
      <c r="C3985" s="5" t="s">
        <v>13381</v>
      </c>
      <c r="D3985" s="5"/>
      <c r="E3985" s="5" t="s">
        <v>13382</v>
      </c>
      <c r="F3985" s="10">
        <v>1850</v>
      </c>
      <c r="G3985" s="10" t="s">
        <v>68</v>
      </c>
      <c r="H3985" s="10"/>
      <c r="I3985" s="10">
        <v>1300</v>
      </c>
      <c r="J3985" s="10" t="s">
        <v>17</v>
      </c>
      <c r="K3985" s="10"/>
      <c r="L3985" s="10" t="s">
        <v>18</v>
      </c>
      <c r="M3985" s="11">
        <v>1</v>
      </c>
      <c r="N3985" s="10">
        <v>1</v>
      </c>
      <c r="O3985" s="12" t="s">
        <v>13383</v>
      </c>
      <c r="P3985" s="11">
        <f ca="1">IFERROR(__xludf.DUMMYFUNCTION("COUNTA(SPLIT(Q3985,"" ""))"),159)</f>
        <v>159</v>
      </c>
      <c r="Q3985" s="11">
        <v>6</v>
      </c>
      <c r="R3985" s="11">
        <f ca="1">IFERROR(__xludf.DUMMYFUNCTION("COUNTA(SPLIT($Q3985,CHAR(10),FALSE))"),1)</f>
        <v>1</v>
      </c>
      <c r="S3985" s="2">
        <v>-0.96546903100000003</v>
      </c>
      <c r="T3985" s="2">
        <v>0.55860011399999998</v>
      </c>
      <c r="U3985" s="2">
        <v>54.45</v>
      </c>
      <c r="V3985" s="2">
        <v>12.29</v>
      </c>
      <c r="W3985" s="2">
        <v>14.37</v>
      </c>
      <c r="X3985" s="2">
        <v>13</v>
      </c>
      <c r="Y3985" s="2">
        <v>9.1999999999999993</v>
      </c>
      <c r="Z3985" s="2">
        <v>0.28376000000000001</v>
      </c>
      <c r="AA3985" s="2">
        <v>0.29144999999999999</v>
      </c>
      <c r="AB3985" s="2">
        <v>9.5004279240000002</v>
      </c>
    </row>
    <row r="3986" spans="1:28" x14ac:dyDescent="0.2">
      <c r="A3986" s="17">
        <v>6569</v>
      </c>
      <c r="B3986" s="5" t="s">
        <v>7935</v>
      </c>
      <c r="C3986" s="5" t="s">
        <v>13384</v>
      </c>
      <c r="D3986" s="5"/>
      <c r="E3986" s="5" t="s">
        <v>13385</v>
      </c>
      <c r="F3986" s="10">
        <v>1853</v>
      </c>
      <c r="G3986" s="10" t="s">
        <v>16</v>
      </c>
      <c r="H3986" s="10"/>
      <c r="I3986" s="10">
        <v>1100</v>
      </c>
      <c r="J3986" s="10" t="s">
        <v>17</v>
      </c>
      <c r="K3986" s="10"/>
      <c r="L3986" s="10" t="s">
        <v>18</v>
      </c>
      <c r="M3986" s="11">
        <v>1</v>
      </c>
      <c r="N3986" s="10">
        <v>1</v>
      </c>
      <c r="O3986" s="12" t="s">
        <v>13386</v>
      </c>
      <c r="P3986" s="11">
        <f ca="1">IFERROR(__xludf.DUMMYFUNCTION("COUNTA(SPLIT(Q3986,"" ""))"),184)</f>
        <v>184</v>
      </c>
      <c r="Q3986" s="11">
        <v>7</v>
      </c>
      <c r="R3986" s="11">
        <f ca="1">IFERROR(__xludf.DUMMYFUNCTION("COUNTA(SPLIT($Q3986,CHAR(10),FALSE))"),1)</f>
        <v>1</v>
      </c>
      <c r="S3986" s="2">
        <v>-0.99598507700000005</v>
      </c>
      <c r="T3986" s="2">
        <v>0.448363332</v>
      </c>
      <c r="U3986" s="2">
        <v>70.27</v>
      </c>
      <c r="V3986" s="2">
        <v>9.99</v>
      </c>
      <c r="W3986" s="2">
        <v>11.23</v>
      </c>
      <c r="X3986" s="2">
        <v>10</v>
      </c>
      <c r="Y3986" s="2">
        <v>6.57</v>
      </c>
      <c r="Z3986" s="2">
        <v>0.12631000000000001</v>
      </c>
      <c r="AA3986" s="2">
        <v>0.12765000000000001</v>
      </c>
      <c r="AB3986" s="2">
        <v>17.859925390000001</v>
      </c>
    </row>
    <row r="3987" spans="1:28" x14ac:dyDescent="0.2">
      <c r="A3987" s="17">
        <v>6570</v>
      </c>
      <c r="B3987" s="5" t="s">
        <v>7935</v>
      </c>
      <c r="C3987" s="5" t="s">
        <v>13387</v>
      </c>
      <c r="D3987" s="5"/>
      <c r="E3987" s="5" t="s">
        <v>13388</v>
      </c>
      <c r="F3987" s="10">
        <v>1854</v>
      </c>
      <c r="G3987" s="10" t="s">
        <v>68</v>
      </c>
      <c r="H3987" s="10"/>
      <c r="I3987" s="10">
        <v>1100</v>
      </c>
      <c r="J3987" s="10" t="s">
        <v>17</v>
      </c>
      <c r="K3987" s="10"/>
      <c r="L3987" s="10" t="s">
        <v>18</v>
      </c>
      <c r="M3987" s="11">
        <v>1</v>
      </c>
      <c r="N3987" s="10">
        <v>1</v>
      </c>
      <c r="O3987" s="12" t="s">
        <v>13389</v>
      </c>
      <c r="P3987" s="11">
        <f ca="1">IFERROR(__xludf.DUMMYFUNCTION("COUNTA(SPLIT(Q3987,"" ""))"),164)</f>
        <v>164</v>
      </c>
      <c r="Q3987" s="11">
        <v>6</v>
      </c>
      <c r="R3987" s="11">
        <f ca="1">IFERROR(__xludf.DUMMYFUNCTION("COUNTA(SPLIT($Q3987,CHAR(10),FALSE))"),1)</f>
        <v>1</v>
      </c>
      <c r="S3987" s="2">
        <v>-1.1888805819999999</v>
      </c>
      <c r="T3987" s="2">
        <v>0.504635379</v>
      </c>
      <c r="U3987" s="2">
        <v>62.53</v>
      </c>
      <c r="V3987" s="2">
        <v>11.37</v>
      </c>
      <c r="W3987" s="2">
        <v>12.85</v>
      </c>
      <c r="X3987" s="2">
        <v>10</v>
      </c>
      <c r="Y3987" s="2">
        <v>8.16</v>
      </c>
      <c r="Z3987" s="2">
        <v>0.26957999999999999</v>
      </c>
      <c r="AA3987" s="2">
        <v>0.28334999999999999</v>
      </c>
      <c r="AB3987" s="2">
        <v>13.959023090000001</v>
      </c>
    </row>
    <row r="3988" spans="1:28" x14ac:dyDescent="0.2">
      <c r="A3988" s="17">
        <v>6573</v>
      </c>
      <c r="B3988" s="5" t="s">
        <v>7935</v>
      </c>
      <c r="C3988" s="5" t="s">
        <v>13390</v>
      </c>
      <c r="D3988" s="5"/>
      <c r="E3988" s="5" t="s">
        <v>13391</v>
      </c>
      <c r="F3988" s="10">
        <v>1857</v>
      </c>
      <c r="G3988" s="10" t="s">
        <v>16</v>
      </c>
      <c r="H3988" s="10"/>
      <c r="I3988" s="10">
        <v>1100</v>
      </c>
      <c r="J3988" s="10" t="s">
        <v>17</v>
      </c>
      <c r="K3988" s="10"/>
      <c r="L3988" s="10" t="s">
        <v>18</v>
      </c>
      <c r="M3988" s="11">
        <v>1</v>
      </c>
      <c r="N3988" s="10">
        <v>1</v>
      </c>
      <c r="O3988" s="12" t="s">
        <v>13392</v>
      </c>
      <c r="P3988" s="11">
        <f ca="1">IFERROR(__xludf.DUMMYFUNCTION("COUNTA(SPLIT(Q3988,"" ""))"),150)</f>
        <v>150</v>
      </c>
      <c r="Q3988" s="11">
        <v>6</v>
      </c>
      <c r="R3988" s="11">
        <f ca="1">IFERROR(__xludf.DUMMYFUNCTION("COUNTA(SPLIT($Q3988,CHAR(10),FALSE))"),2)</f>
        <v>2</v>
      </c>
      <c r="S3988" s="2">
        <v>-0.31531472700000002</v>
      </c>
      <c r="T3988" s="2">
        <v>0.50782963199999998</v>
      </c>
      <c r="U3988" s="2">
        <v>77.599999999999994</v>
      </c>
      <c r="V3988" s="2">
        <v>8.73</v>
      </c>
      <c r="W3988" s="2">
        <v>9.4499999999999993</v>
      </c>
      <c r="X3988" s="2">
        <v>7</v>
      </c>
      <c r="Y3988" s="2">
        <v>6.24</v>
      </c>
      <c r="Z3988" s="2">
        <v>-7.4899999999999994E-2</v>
      </c>
      <c r="AA3988" s="2">
        <v>-5.3370000000000001E-2</v>
      </c>
      <c r="AB3988" s="2">
        <v>26.82187141</v>
      </c>
    </row>
    <row r="3989" spans="1:28" x14ac:dyDescent="0.2">
      <c r="A3989" s="17">
        <v>6575</v>
      </c>
      <c r="B3989" s="5" t="s">
        <v>7935</v>
      </c>
      <c r="C3989" s="5" t="s">
        <v>13393</v>
      </c>
      <c r="D3989" s="5"/>
      <c r="E3989" s="5" t="s">
        <v>13394</v>
      </c>
      <c r="F3989" s="10">
        <v>1858</v>
      </c>
      <c r="G3989" s="10" t="s">
        <v>68</v>
      </c>
      <c r="H3989" s="10"/>
      <c r="I3989" s="10">
        <v>1300</v>
      </c>
      <c r="J3989" s="10" t="s">
        <v>17</v>
      </c>
      <c r="K3989" s="10"/>
      <c r="L3989" s="10" t="s">
        <v>18</v>
      </c>
      <c r="M3989" s="11">
        <v>1</v>
      </c>
      <c r="N3989" s="10">
        <v>1</v>
      </c>
      <c r="O3989" s="12" t="s">
        <v>13395</v>
      </c>
      <c r="P3989" s="11">
        <f ca="1">IFERROR(__xludf.DUMMYFUNCTION("COUNTA(SPLIT(Q3989,"" ""))"),169)</f>
        <v>169</v>
      </c>
      <c r="Q3989" s="11">
        <v>6</v>
      </c>
      <c r="R3989" s="11">
        <f ca="1">IFERROR(__xludf.DUMMYFUNCTION("COUNTA(SPLIT($Q3989,CHAR(10),FALSE))"),1)</f>
        <v>1</v>
      </c>
      <c r="S3989" s="2">
        <v>-0.26715871200000002</v>
      </c>
      <c r="T3989" s="2">
        <v>0.47510403800000001</v>
      </c>
      <c r="U3989" s="2">
        <v>61.61</v>
      </c>
      <c r="V3989" s="2">
        <v>11.66</v>
      </c>
      <c r="W3989" s="2">
        <v>13.79</v>
      </c>
      <c r="X3989" s="2">
        <v>10</v>
      </c>
      <c r="Y3989" s="2">
        <v>7</v>
      </c>
      <c r="Z3989" s="2">
        <v>0.17474999999999999</v>
      </c>
      <c r="AA3989" s="2">
        <v>0.18331</v>
      </c>
      <c r="AB3989" s="2">
        <v>12.74327961</v>
      </c>
    </row>
    <row r="3990" spans="1:28" x14ac:dyDescent="0.2">
      <c r="A3990" s="17">
        <v>6576</v>
      </c>
      <c r="B3990" s="5" t="s">
        <v>7935</v>
      </c>
      <c r="C3990" s="5" t="s">
        <v>13396</v>
      </c>
      <c r="D3990" s="5"/>
      <c r="E3990" s="5" t="s">
        <v>13397</v>
      </c>
      <c r="F3990" s="10">
        <v>1858</v>
      </c>
      <c r="G3990" s="10" t="s">
        <v>16</v>
      </c>
      <c r="H3990" s="10"/>
      <c r="I3990" s="10">
        <v>900</v>
      </c>
      <c r="J3990" s="10" t="s">
        <v>17</v>
      </c>
      <c r="K3990" s="10"/>
      <c r="L3990" s="10" t="s">
        <v>18</v>
      </c>
      <c r="M3990" s="11">
        <v>1</v>
      </c>
      <c r="N3990" s="10">
        <v>1</v>
      </c>
      <c r="O3990" s="12" t="s">
        <v>13398</v>
      </c>
      <c r="P3990" s="11">
        <f ca="1">IFERROR(__xludf.DUMMYFUNCTION("COUNTA(SPLIT(Q3990,"" ""))"),193)</f>
        <v>193</v>
      </c>
      <c r="Q3990" s="11">
        <v>9</v>
      </c>
      <c r="R3990" s="11">
        <f ca="1">IFERROR(__xludf.DUMMYFUNCTION("COUNTA(SPLIT($Q3990,CHAR(10),FALSE))"),2)</f>
        <v>2</v>
      </c>
      <c r="S3990" s="2">
        <v>-2.3637439050000002</v>
      </c>
      <c r="T3990" s="2">
        <v>0.48097669300000001</v>
      </c>
      <c r="U3990" s="2">
        <v>72.45</v>
      </c>
      <c r="V3990" s="2">
        <v>8.51</v>
      </c>
      <c r="W3990" s="2">
        <v>9.9499999999999993</v>
      </c>
      <c r="X3990" s="2">
        <v>10</v>
      </c>
      <c r="Y3990" s="2">
        <v>7.39</v>
      </c>
      <c r="Z3990" s="2">
        <v>0.17655000000000001</v>
      </c>
      <c r="AA3990" s="2">
        <v>0.16907</v>
      </c>
      <c r="AB3990" s="2">
        <v>18.742354630000001</v>
      </c>
    </row>
    <row r="3991" spans="1:28" x14ac:dyDescent="0.2">
      <c r="A3991" s="17">
        <v>6577</v>
      </c>
      <c r="B3991" s="5" t="s">
        <v>7935</v>
      </c>
      <c r="C3991" s="5" t="s">
        <v>13399</v>
      </c>
      <c r="D3991" s="5"/>
      <c r="E3991" s="5" t="s">
        <v>13400</v>
      </c>
      <c r="F3991" s="10">
        <v>1867</v>
      </c>
      <c r="G3991" s="10" t="s">
        <v>68</v>
      </c>
      <c r="H3991" s="10"/>
      <c r="I3991" s="10">
        <v>1300</v>
      </c>
      <c r="J3991" s="10" t="s">
        <v>17</v>
      </c>
      <c r="K3991" s="10"/>
      <c r="L3991" s="10" t="s">
        <v>18</v>
      </c>
      <c r="M3991" s="11">
        <v>1</v>
      </c>
      <c r="N3991" s="10">
        <v>1</v>
      </c>
      <c r="O3991" s="12" t="s">
        <v>13401</v>
      </c>
      <c r="P3991" s="11">
        <f ca="1">IFERROR(__xludf.DUMMYFUNCTION("COUNTA(SPLIT(Q3991,"" ""))"),173)</f>
        <v>173</v>
      </c>
      <c r="Q3991" s="11">
        <v>6</v>
      </c>
      <c r="R3991" s="11">
        <f ca="1">IFERROR(__xludf.DUMMYFUNCTION("COUNTA(SPLIT($Q3991,CHAR(10),FALSE))"),1)</f>
        <v>1</v>
      </c>
      <c r="S3991" s="2">
        <v>-1.542314527</v>
      </c>
      <c r="T3991" s="2">
        <v>0.48111346300000002</v>
      </c>
      <c r="U3991" s="2">
        <v>55.31</v>
      </c>
      <c r="V3991" s="2">
        <v>12.71</v>
      </c>
      <c r="W3991" s="2">
        <v>13.22</v>
      </c>
      <c r="X3991" s="2">
        <v>13</v>
      </c>
      <c r="Y3991" s="2">
        <v>7.62</v>
      </c>
      <c r="Z3991" s="2">
        <v>0.19741</v>
      </c>
      <c r="AA3991" s="2">
        <v>0.21296000000000001</v>
      </c>
      <c r="AB3991" s="2">
        <v>18.43329632</v>
      </c>
    </row>
    <row r="3992" spans="1:28" x14ac:dyDescent="0.2">
      <c r="A3992" s="17">
        <v>6578</v>
      </c>
      <c r="B3992" s="5" t="s">
        <v>7935</v>
      </c>
      <c r="C3992" s="5" t="s">
        <v>13402</v>
      </c>
      <c r="D3992" s="5"/>
      <c r="E3992" s="5" t="s">
        <v>13403</v>
      </c>
      <c r="F3992" s="10">
        <v>1873</v>
      </c>
      <c r="G3992" s="10" t="s">
        <v>16</v>
      </c>
      <c r="H3992" s="10"/>
      <c r="I3992" s="10">
        <v>1300</v>
      </c>
      <c r="J3992" s="10" t="s">
        <v>17</v>
      </c>
      <c r="K3992" s="10"/>
      <c r="L3992" s="10" t="s">
        <v>18</v>
      </c>
      <c r="M3992" s="11">
        <v>1</v>
      </c>
      <c r="N3992" s="10">
        <v>1</v>
      </c>
      <c r="O3992" s="12" t="s">
        <v>13404</v>
      </c>
      <c r="P3992" s="11">
        <f ca="1">IFERROR(__xludf.DUMMYFUNCTION("COUNTA(SPLIT(Q3992,"" ""))"),163)</f>
        <v>163</v>
      </c>
      <c r="Q3992" s="11">
        <v>4</v>
      </c>
      <c r="R3992" s="11">
        <f ca="1">IFERROR(__xludf.DUMMYFUNCTION("COUNTA(SPLIT($Q3992,CHAR(10),FALSE))"),1)</f>
        <v>1</v>
      </c>
      <c r="S3992" s="2">
        <v>-0.41443229999999998</v>
      </c>
      <c r="T3992" s="2">
        <v>0.457553559</v>
      </c>
      <c r="U3992" s="2">
        <v>58.04</v>
      </c>
      <c r="V3992" s="2">
        <v>15.29</v>
      </c>
      <c r="W3992" s="2">
        <v>18.05</v>
      </c>
      <c r="X3992" s="2">
        <v>10</v>
      </c>
      <c r="Y3992" s="2">
        <v>7.21</v>
      </c>
      <c r="Z3992" s="2">
        <v>9.7860000000000003E-2</v>
      </c>
      <c r="AA3992" s="2">
        <v>0.13070999999999999</v>
      </c>
      <c r="AB3992" s="2">
        <v>21.195598029999999</v>
      </c>
    </row>
    <row r="3993" spans="1:28" x14ac:dyDescent="0.2">
      <c r="A3993" s="17">
        <v>6579</v>
      </c>
      <c r="B3993" s="5" t="s">
        <v>13405</v>
      </c>
      <c r="C3993" s="5" t="s">
        <v>13406</v>
      </c>
      <c r="D3993" s="5"/>
      <c r="E3993" s="5" t="s">
        <v>13407</v>
      </c>
      <c r="F3993" s="10">
        <v>1913</v>
      </c>
      <c r="G3993" s="10" t="s">
        <v>16</v>
      </c>
      <c r="H3993" s="10"/>
      <c r="I3993" s="10">
        <v>1100</v>
      </c>
      <c r="J3993" s="10" t="s">
        <v>17</v>
      </c>
      <c r="K3993" s="10"/>
      <c r="L3993" s="10" t="s">
        <v>18</v>
      </c>
      <c r="M3993" s="11">
        <v>1</v>
      </c>
      <c r="N3993" s="10">
        <v>1</v>
      </c>
      <c r="O3993" s="12" t="s">
        <v>13408</v>
      </c>
      <c r="P3993" s="11">
        <f ca="1">IFERROR(__xludf.DUMMYFUNCTION("COUNTA(SPLIT(Q3993,"" ""))"),195)</f>
        <v>195</v>
      </c>
      <c r="Q3993" s="11">
        <v>11</v>
      </c>
      <c r="R3993" s="11">
        <f ca="1">IFERROR(__xludf.DUMMYFUNCTION("COUNTA(SPLIT($Q3993,CHAR(10),FALSE))"),4)</f>
        <v>4</v>
      </c>
      <c r="S3993" s="2">
        <v>-0.95959090000000002</v>
      </c>
      <c r="T3993" s="2">
        <v>0.45852800300000002</v>
      </c>
      <c r="U3993" s="2">
        <v>76.66</v>
      </c>
      <c r="V3993" s="2">
        <v>7.06</v>
      </c>
      <c r="W3993" s="2">
        <v>7.8</v>
      </c>
      <c r="X3993" s="2">
        <v>8</v>
      </c>
      <c r="Y3993" s="2">
        <v>6.99</v>
      </c>
      <c r="Z3993" s="2">
        <v>0.10353999999999999</v>
      </c>
      <c r="AA3993" s="2">
        <v>7.0360000000000006E-2</v>
      </c>
      <c r="AB3993" s="2">
        <v>19.6598027</v>
      </c>
    </row>
    <row r="3994" spans="1:28" x14ac:dyDescent="0.2">
      <c r="A3994" s="17">
        <v>6580</v>
      </c>
      <c r="B3994" s="5" t="s">
        <v>13405</v>
      </c>
      <c r="C3994" s="5" t="s">
        <v>13409</v>
      </c>
      <c r="D3994" s="5"/>
      <c r="E3994" s="5" t="s">
        <v>13410</v>
      </c>
      <c r="F3994" s="10">
        <v>1913</v>
      </c>
      <c r="G3994" s="10" t="s">
        <v>16</v>
      </c>
      <c r="H3994" s="10"/>
      <c r="I3994" s="10">
        <v>1100</v>
      </c>
      <c r="J3994" s="10" t="s">
        <v>17</v>
      </c>
      <c r="K3994" s="10"/>
      <c r="L3994" s="10" t="s">
        <v>18</v>
      </c>
      <c r="M3994" s="11">
        <v>1</v>
      </c>
      <c r="N3994" s="10">
        <v>1</v>
      </c>
      <c r="O3994" s="12" t="s">
        <v>13411</v>
      </c>
      <c r="P3994" s="11">
        <f ca="1">IFERROR(__xludf.DUMMYFUNCTION("COUNTA(SPLIT(Q3994,"" ""))"),171)</f>
        <v>171</v>
      </c>
      <c r="Q3994" s="11">
        <v>7</v>
      </c>
      <c r="R3994" s="11">
        <f ca="1">IFERROR(__xludf.DUMMYFUNCTION("COUNTA(SPLIT($Q3994,CHAR(10),FALSE))"),4)</f>
        <v>4</v>
      </c>
      <c r="S3994" s="2">
        <v>-1.650243264</v>
      </c>
      <c r="T3994" s="2">
        <v>0.50578120199999999</v>
      </c>
      <c r="U3994" s="2">
        <v>71.72</v>
      </c>
      <c r="V3994" s="2">
        <v>9.43</v>
      </c>
      <c r="W3994" s="2">
        <v>10.58</v>
      </c>
      <c r="X3994" s="2">
        <v>9</v>
      </c>
      <c r="Y3994" s="2">
        <v>7.23</v>
      </c>
      <c r="Z3994" s="2">
        <v>0.20759</v>
      </c>
      <c r="AA3994" s="2">
        <v>0.20759</v>
      </c>
      <c r="AB3994" s="2">
        <v>15.260351119999999</v>
      </c>
    </row>
    <row r="3995" spans="1:28" x14ac:dyDescent="0.2">
      <c r="A3995" s="17">
        <v>6581</v>
      </c>
      <c r="B3995" s="5" t="s">
        <v>13412</v>
      </c>
      <c r="C3995" s="5" t="s">
        <v>13413</v>
      </c>
      <c r="D3995" s="5"/>
      <c r="E3995" s="5" t="s">
        <v>13414</v>
      </c>
      <c r="F3995" s="10">
        <v>1921</v>
      </c>
      <c r="G3995" s="10" t="s">
        <v>16</v>
      </c>
      <c r="H3995" s="10"/>
      <c r="I3995" s="10">
        <v>1100</v>
      </c>
      <c r="J3995" s="10" t="s">
        <v>17</v>
      </c>
      <c r="K3995" s="10"/>
      <c r="L3995" s="10" t="s">
        <v>18</v>
      </c>
      <c r="M3995" s="11">
        <v>1</v>
      </c>
      <c r="N3995" s="10">
        <v>1</v>
      </c>
      <c r="O3995" s="12" t="s">
        <v>13415</v>
      </c>
      <c r="P3995" s="11">
        <f ca="1">IFERROR(__xludf.DUMMYFUNCTION("COUNTA(SPLIT(Q3995,"" ""))"),171)</f>
        <v>171</v>
      </c>
      <c r="Q3995" s="11">
        <v>8</v>
      </c>
      <c r="R3995" s="11">
        <f ca="1">IFERROR(__xludf.DUMMYFUNCTION("COUNTA(SPLIT($Q3995,CHAR(10),FALSE))"),1)</f>
        <v>1</v>
      </c>
      <c r="S3995" s="2">
        <v>-1.0973476799999999</v>
      </c>
      <c r="T3995" s="2">
        <v>0.450250231</v>
      </c>
      <c r="U3995" s="2">
        <v>56.76</v>
      </c>
      <c r="V3995" s="2">
        <v>10.71</v>
      </c>
      <c r="W3995" s="2">
        <v>11.2</v>
      </c>
      <c r="X3995" s="2">
        <v>12</v>
      </c>
      <c r="Y3995" s="2">
        <v>7.9</v>
      </c>
      <c r="Z3995" s="2">
        <v>0.14124</v>
      </c>
      <c r="AA3995" s="2">
        <v>0.15093999999999999</v>
      </c>
      <c r="AB3995" s="2">
        <v>15.300710820000001</v>
      </c>
    </row>
    <row r="3996" spans="1:28" x14ac:dyDescent="0.2">
      <c r="A3996" s="17">
        <v>6582</v>
      </c>
      <c r="B3996" s="5" t="s">
        <v>6450</v>
      </c>
      <c r="C3996" s="5" t="s">
        <v>13416</v>
      </c>
      <c r="D3996" s="5"/>
      <c r="E3996" s="5" t="s">
        <v>7836</v>
      </c>
      <c r="F3996" s="10">
        <v>1904</v>
      </c>
      <c r="G3996" s="10" t="s">
        <v>16</v>
      </c>
      <c r="H3996" s="10"/>
      <c r="I3996" s="10">
        <v>1100</v>
      </c>
      <c r="J3996" s="10" t="s">
        <v>17</v>
      </c>
      <c r="K3996" s="10"/>
      <c r="L3996" s="10" t="s">
        <v>18</v>
      </c>
      <c r="M3996" s="11">
        <v>1</v>
      </c>
      <c r="N3996" s="10">
        <v>1</v>
      </c>
      <c r="O3996" s="12" t="s">
        <v>13417</v>
      </c>
      <c r="P3996" s="11">
        <f ca="1">IFERROR(__xludf.DUMMYFUNCTION("COUNTA(SPLIT(Q3996,"" ""))"),176)</f>
        <v>176</v>
      </c>
      <c r="Q3996" s="11">
        <v>9</v>
      </c>
      <c r="R3996" s="11">
        <f ca="1">IFERROR(__xludf.DUMMYFUNCTION("COUNTA(SPLIT($Q3996,CHAR(10),FALSE))"),1)</f>
        <v>1</v>
      </c>
      <c r="S3996" s="2">
        <v>-0.983660168</v>
      </c>
      <c r="T3996" s="2">
        <v>0.490213126</v>
      </c>
      <c r="U3996" s="2">
        <v>66.459999999999994</v>
      </c>
      <c r="V3996" s="2">
        <v>10.27</v>
      </c>
      <c r="W3996" s="2">
        <v>11.87</v>
      </c>
      <c r="X3996" s="2">
        <v>10</v>
      </c>
      <c r="Y3996" s="2">
        <v>6.94</v>
      </c>
      <c r="Z3996" s="2">
        <v>0.1144</v>
      </c>
      <c r="AA3996" s="2">
        <v>0.12218999999999999</v>
      </c>
      <c r="AB3996" s="2">
        <v>15.6739239</v>
      </c>
    </row>
    <row r="3997" spans="1:28" x14ac:dyDescent="0.2">
      <c r="A3997" s="17">
        <v>6583</v>
      </c>
      <c r="B3997" s="5" t="s">
        <v>13418</v>
      </c>
      <c r="C3997" s="5" t="s">
        <v>13419</v>
      </c>
      <c r="D3997" s="5"/>
      <c r="E3997" s="5" t="s">
        <v>13420</v>
      </c>
      <c r="F3997" s="10">
        <v>1918</v>
      </c>
      <c r="G3997" s="10" t="s">
        <v>16</v>
      </c>
      <c r="H3997" s="10"/>
      <c r="I3997" s="10">
        <v>1100</v>
      </c>
      <c r="J3997" s="10" t="s">
        <v>17</v>
      </c>
      <c r="K3997" s="10"/>
      <c r="L3997" s="10" t="s">
        <v>18</v>
      </c>
      <c r="M3997" s="11">
        <v>1</v>
      </c>
      <c r="N3997" s="10">
        <v>1</v>
      </c>
      <c r="O3997" s="12" t="s">
        <v>13421</v>
      </c>
      <c r="P3997" s="11">
        <f ca="1">IFERROR(__xludf.DUMMYFUNCTION("COUNTA(SPLIT(Q3997,"" ""))"),149)</f>
        <v>149</v>
      </c>
      <c r="Q3997" s="11">
        <v>7</v>
      </c>
      <c r="R3997" s="11">
        <f ca="1">IFERROR(__xludf.DUMMYFUNCTION("COUNTA(SPLIT($Q3997,CHAR(10),FALSE))"),5)</f>
        <v>5</v>
      </c>
      <c r="S3997" s="2">
        <v>-0.511124158</v>
      </c>
      <c r="T3997" s="2">
        <v>0.48118578299999998</v>
      </c>
      <c r="U3997" s="2">
        <v>59.69</v>
      </c>
      <c r="V3997" s="2">
        <v>10.36</v>
      </c>
      <c r="W3997" s="2">
        <v>11.17</v>
      </c>
      <c r="X3997" s="2">
        <v>12</v>
      </c>
      <c r="Y3997" s="2">
        <v>8.1300000000000008</v>
      </c>
      <c r="Z3997" s="2">
        <v>0.14555999999999999</v>
      </c>
      <c r="AA3997" s="2">
        <v>0.16574</v>
      </c>
      <c r="AB3997" s="2">
        <v>10.484434309999999</v>
      </c>
    </row>
    <row r="3998" spans="1:28" x14ac:dyDescent="0.2">
      <c r="A3998" s="17">
        <v>6584</v>
      </c>
      <c r="B3998" s="5" t="s">
        <v>13422</v>
      </c>
      <c r="C3998" s="5" t="s">
        <v>13423</v>
      </c>
      <c r="D3998" s="5" t="s">
        <v>13424</v>
      </c>
      <c r="E3998" s="5" t="s">
        <v>13425</v>
      </c>
      <c r="F3998" s="10">
        <v>1920</v>
      </c>
      <c r="G3998" s="10" t="s">
        <v>16</v>
      </c>
      <c r="H3998" s="10"/>
      <c r="I3998" s="10">
        <v>1100</v>
      </c>
      <c r="J3998" s="10" t="s">
        <v>17</v>
      </c>
      <c r="K3998" s="10"/>
      <c r="L3998" s="10" t="s">
        <v>18</v>
      </c>
      <c r="M3998" s="11">
        <v>1</v>
      </c>
      <c r="N3998" s="10">
        <v>1</v>
      </c>
      <c r="O3998" s="12" t="s">
        <v>13426</v>
      </c>
      <c r="P3998" s="11">
        <f ca="1">IFERROR(__xludf.DUMMYFUNCTION("COUNTA(SPLIT(Q3998,"" ""))"),174)</f>
        <v>174</v>
      </c>
      <c r="Q3998" s="11">
        <v>6</v>
      </c>
      <c r="R3998" s="11">
        <f ca="1">IFERROR(__xludf.DUMMYFUNCTION("COUNTA(SPLIT($Q3998,CHAR(10),FALSE))"),1)</f>
        <v>1</v>
      </c>
      <c r="S3998" s="2">
        <v>-1.733871706</v>
      </c>
      <c r="T3998" s="2">
        <v>0.461875329</v>
      </c>
      <c r="U3998" s="2">
        <v>77.08</v>
      </c>
      <c r="V3998" s="2">
        <v>9.8000000000000007</v>
      </c>
      <c r="W3998" s="2">
        <v>12.35</v>
      </c>
      <c r="X3998" s="2">
        <v>8</v>
      </c>
      <c r="Y3998" s="2">
        <v>7.24</v>
      </c>
      <c r="Z3998" s="2">
        <v>0.12230000000000001</v>
      </c>
      <c r="AA3998" s="2">
        <v>0.14138999999999999</v>
      </c>
      <c r="AB3998" s="2">
        <v>12.524484940000001</v>
      </c>
    </row>
    <row r="3999" spans="1:28" x14ac:dyDescent="0.2">
      <c r="A3999" s="17">
        <v>6585</v>
      </c>
      <c r="B3999" s="5" t="s">
        <v>13427</v>
      </c>
      <c r="C3999" s="5" t="s">
        <v>13428</v>
      </c>
      <c r="D3999" s="5"/>
      <c r="E3999" s="5" t="s">
        <v>13429</v>
      </c>
      <c r="F3999" s="10">
        <v>1914</v>
      </c>
      <c r="G3999" s="10" t="s">
        <v>16</v>
      </c>
      <c r="H3999" s="10"/>
      <c r="I3999" s="10">
        <v>1300</v>
      </c>
      <c r="J3999" s="10" t="s">
        <v>17</v>
      </c>
      <c r="K3999" s="10"/>
      <c r="L3999" s="10" t="s">
        <v>18</v>
      </c>
      <c r="M3999" s="11">
        <v>1</v>
      </c>
      <c r="N3999" s="10">
        <v>1</v>
      </c>
      <c r="O3999" s="12" t="s">
        <v>13430</v>
      </c>
      <c r="P3999" s="11">
        <f ca="1">IFERROR(__xludf.DUMMYFUNCTION("COUNTA(SPLIT(Q3999,"" ""))"),173)</f>
        <v>173</v>
      </c>
      <c r="Q3999" s="11">
        <v>7</v>
      </c>
      <c r="R3999" s="11">
        <f ca="1">IFERROR(__xludf.DUMMYFUNCTION("COUNTA(SPLIT($Q3999,CHAR(10),FALSE))"),4)</f>
        <v>4</v>
      </c>
      <c r="S3999" s="2">
        <v>0.16439499099999999</v>
      </c>
      <c r="T3999" s="2">
        <v>0.498700329</v>
      </c>
      <c r="U3999" s="2">
        <v>67.39</v>
      </c>
      <c r="V3999" s="2">
        <v>10.11</v>
      </c>
      <c r="W3999" s="2">
        <v>11.54</v>
      </c>
      <c r="X3999" s="2">
        <v>10</v>
      </c>
      <c r="Y3999" s="2">
        <v>7.4</v>
      </c>
      <c r="Z3999" s="2">
        <v>7.8719999999999998E-2</v>
      </c>
      <c r="AA3999" s="2">
        <v>7.2720000000000007E-2</v>
      </c>
      <c r="AB3999" s="2">
        <v>16.828728699999999</v>
      </c>
    </row>
    <row r="4000" spans="1:28" x14ac:dyDescent="0.2">
      <c r="A4000" s="17">
        <v>6586</v>
      </c>
      <c r="B4000" s="5" t="s">
        <v>13427</v>
      </c>
      <c r="C4000" s="5" t="s">
        <v>13431</v>
      </c>
      <c r="D4000" s="5"/>
      <c r="E4000" s="5" t="s">
        <v>13432</v>
      </c>
      <c r="F4000" s="10">
        <v>1914</v>
      </c>
      <c r="G4000" s="10" t="s">
        <v>16</v>
      </c>
      <c r="H4000" s="10"/>
      <c r="I4000" s="10">
        <v>1300</v>
      </c>
      <c r="J4000" s="10" t="s">
        <v>17</v>
      </c>
      <c r="K4000" s="10"/>
      <c r="L4000" s="10" t="s">
        <v>18</v>
      </c>
      <c r="M4000" s="11">
        <v>1</v>
      </c>
      <c r="N4000" s="10">
        <v>1</v>
      </c>
      <c r="O4000" s="12" t="s">
        <v>13433</v>
      </c>
      <c r="P4000" s="11">
        <f ca="1">IFERROR(__xludf.DUMMYFUNCTION("COUNTA(SPLIT(Q4000,"" ""))"),157)</f>
        <v>157</v>
      </c>
      <c r="Q4000" s="11">
        <v>6</v>
      </c>
      <c r="R4000" s="11">
        <f ca="1">IFERROR(__xludf.DUMMYFUNCTION("COUNTA(SPLIT($Q4000,CHAR(10),FALSE))"),2)</f>
        <v>2</v>
      </c>
      <c r="S4000" s="2">
        <v>-1.1946056629999999</v>
      </c>
      <c r="T4000" s="2">
        <v>0.488957325</v>
      </c>
      <c r="U4000" s="2">
        <v>70.33</v>
      </c>
      <c r="V4000" s="2">
        <v>10.029999999999999</v>
      </c>
      <c r="W4000" s="2">
        <v>11.99</v>
      </c>
      <c r="X4000" s="2">
        <v>10</v>
      </c>
      <c r="Y4000" s="2">
        <v>6.94</v>
      </c>
      <c r="Z4000" s="2">
        <v>9.8479999999999998E-2</v>
      </c>
      <c r="AA4000" s="2">
        <v>0.11212999999999999</v>
      </c>
      <c r="AB4000" s="2">
        <v>16.064607809999998</v>
      </c>
    </row>
    <row r="4001" spans="1:28" x14ac:dyDescent="0.2">
      <c r="A4001" s="17">
        <v>6587</v>
      </c>
      <c r="B4001" s="5" t="s">
        <v>13427</v>
      </c>
      <c r="C4001" s="5" t="s">
        <v>13434</v>
      </c>
      <c r="D4001" s="5"/>
      <c r="E4001" s="5" t="s">
        <v>13435</v>
      </c>
      <c r="F4001" s="10">
        <v>2005</v>
      </c>
      <c r="G4001" s="10" t="s">
        <v>16</v>
      </c>
      <c r="H4001" s="10"/>
      <c r="I4001" s="10">
        <v>1100</v>
      </c>
      <c r="J4001" s="10" t="s">
        <v>51</v>
      </c>
      <c r="K4001" s="10"/>
      <c r="L4001" s="10" t="s">
        <v>18</v>
      </c>
      <c r="M4001" s="11">
        <v>1</v>
      </c>
      <c r="N4001" s="10">
        <v>1</v>
      </c>
      <c r="O4001" s="12" t="s">
        <v>13436</v>
      </c>
      <c r="P4001" s="11">
        <f ca="1">IFERROR(__xludf.DUMMYFUNCTION("COUNTA(SPLIT(Q4001,"" ""))"),173)</f>
        <v>173</v>
      </c>
      <c r="Q4001" s="11">
        <v>8</v>
      </c>
      <c r="R4001" s="11">
        <f ca="1">IFERROR(__xludf.DUMMYFUNCTION("COUNTA(SPLIT($Q4001,CHAR(10),FALSE))"),4)</f>
        <v>4</v>
      </c>
      <c r="S4001" s="2">
        <v>-0.65438226200000005</v>
      </c>
      <c r="T4001" s="2">
        <v>0.46972886699999999</v>
      </c>
      <c r="U4001" s="2">
        <v>74.91</v>
      </c>
      <c r="V4001" s="2">
        <v>8.2799999999999994</v>
      </c>
      <c r="W4001" s="2">
        <v>8.6300000000000008</v>
      </c>
      <c r="X4001" s="2">
        <v>9</v>
      </c>
      <c r="Y4001" s="2">
        <v>6.79</v>
      </c>
      <c r="Z4001" s="2">
        <v>3.585E-2</v>
      </c>
      <c r="AA4001" s="2">
        <v>3.8539999999999998E-2</v>
      </c>
      <c r="AB4001" s="2">
        <v>17.093674759999999</v>
      </c>
    </row>
    <row r="4002" spans="1:28" x14ac:dyDescent="0.2">
      <c r="A4002" s="17">
        <v>6588</v>
      </c>
      <c r="B4002" s="5" t="s">
        <v>13437</v>
      </c>
      <c r="C4002" s="5" t="s">
        <v>13438</v>
      </c>
      <c r="D4002" s="5"/>
      <c r="E4002" s="5" t="s">
        <v>13439</v>
      </c>
      <c r="F4002" s="10">
        <v>1913</v>
      </c>
      <c r="G4002" s="10" t="s">
        <v>16</v>
      </c>
      <c r="H4002" s="10"/>
      <c r="I4002" s="10">
        <v>900</v>
      </c>
      <c r="J4002" s="10" t="s">
        <v>17</v>
      </c>
      <c r="K4002" s="10"/>
      <c r="L4002" s="10" t="s">
        <v>18</v>
      </c>
      <c r="M4002" s="11">
        <v>1</v>
      </c>
      <c r="N4002" s="10">
        <v>1</v>
      </c>
      <c r="O4002" s="12" t="s">
        <v>13440</v>
      </c>
      <c r="P4002" s="11">
        <f ca="1">IFERROR(__xludf.DUMMYFUNCTION("COUNTA(SPLIT(Q4002,"" ""))"),176)</f>
        <v>176</v>
      </c>
      <c r="Q4002" s="11">
        <v>13</v>
      </c>
      <c r="R4002" s="11">
        <f ca="1">IFERROR(__xludf.DUMMYFUNCTION("COUNTA(SPLIT($Q4002,CHAR(10),FALSE))"),3)</f>
        <v>3</v>
      </c>
      <c r="S4002" s="2">
        <v>0.34201822399999998</v>
      </c>
      <c r="T4002" s="2">
        <v>0.48083179500000001</v>
      </c>
      <c r="U4002" s="2">
        <v>82.52</v>
      </c>
      <c r="V4002" s="2">
        <v>5.46</v>
      </c>
      <c r="W4002" s="2">
        <v>5.46</v>
      </c>
      <c r="X4002" s="2">
        <v>7</v>
      </c>
      <c r="Y4002" s="2">
        <v>6.49</v>
      </c>
      <c r="Z4002" s="2">
        <v>9.9110000000000004E-2</v>
      </c>
      <c r="AA4002" s="2">
        <v>0.11198</v>
      </c>
      <c r="AB4002" s="2">
        <v>16.82354582</v>
      </c>
    </row>
    <row r="4003" spans="1:28" x14ac:dyDescent="0.2">
      <c r="A4003" s="17">
        <v>6589</v>
      </c>
      <c r="B4003" s="5" t="s">
        <v>13437</v>
      </c>
      <c r="C4003" s="5" t="s">
        <v>13441</v>
      </c>
      <c r="D4003" s="5"/>
      <c r="E4003" s="5" t="s">
        <v>13442</v>
      </c>
      <c r="F4003" s="10">
        <v>1913</v>
      </c>
      <c r="G4003" s="10" t="s">
        <v>16</v>
      </c>
      <c r="H4003" s="10"/>
      <c r="I4003" s="10">
        <v>1100</v>
      </c>
      <c r="J4003" s="10" t="s">
        <v>17</v>
      </c>
      <c r="K4003" s="10"/>
      <c r="L4003" s="10" t="s">
        <v>18</v>
      </c>
      <c r="M4003" s="11">
        <v>1</v>
      </c>
      <c r="N4003" s="10">
        <v>1</v>
      </c>
      <c r="O4003" s="12" t="s">
        <v>13443</v>
      </c>
      <c r="P4003" s="11">
        <f ca="1">IFERROR(__xludf.DUMMYFUNCTION("COUNTA(SPLIT(Q4003,"" ""))"),151)</f>
        <v>151</v>
      </c>
      <c r="Q4003" s="11">
        <v>7</v>
      </c>
      <c r="R4003" s="11">
        <f ca="1">IFERROR(__xludf.DUMMYFUNCTION("COUNTA(SPLIT($Q4003,CHAR(10),FALSE))"),2)</f>
        <v>2</v>
      </c>
      <c r="S4003" s="2">
        <v>9.9996637999999999E-2</v>
      </c>
      <c r="T4003" s="2">
        <v>0.50532550300000001</v>
      </c>
      <c r="U4003" s="2">
        <v>66.87</v>
      </c>
      <c r="V4003" s="2">
        <v>9.36</v>
      </c>
      <c r="W4003" s="2">
        <v>10.24</v>
      </c>
      <c r="X4003" s="2">
        <v>11</v>
      </c>
      <c r="Y4003" s="2">
        <v>6.58</v>
      </c>
      <c r="Z4003" s="2">
        <v>8.0310000000000006E-2</v>
      </c>
      <c r="AA4003" s="2">
        <v>0.10545</v>
      </c>
      <c r="AB4003" s="2">
        <v>14.394943749999999</v>
      </c>
    </row>
    <row r="4004" spans="1:28" x14ac:dyDescent="0.2">
      <c r="A4004" s="17">
        <v>6590</v>
      </c>
      <c r="B4004" s="5" t="s">
        <v>13437</v>
      </c>
      <c r="C4004" s="5" t="s">
        <v>13444</v>
      </c>
      <c r="D4004" s="5"/>
      <c r="E4004" s="5" t="s">
        <v>13445</v>
      </c>
      <c r="F4004" s="10">
        <v>1914</v>
      </c>
      <c r="G4004" s="10" t="s">
        <v>16</v>
      </c>
      <c r="H4004" s="10"/>
      <c r="I4004" s="10">
        <v>900</v>
      </c>
      <c r="J4004" s="10" t="s">
        <v>17</v>
      </c>
      <c r="K4004" s="10"/>
      <c r="L4004" s="10" t="s">
        <v>18</v>
      </c>
      <c r="M4004" s="11">
        <v>1</v>
      </c>
      <c r="N4004" s="10">
        <v>1</v>
      </c>
      <c r="O4004" s="12" t="s">
        <v>13446</v>
      </c>
      <c r="P4004" s="11">
        <f ca="1">IFERROR(__xludf.DUMMYFUNCTION("COUNTA(SPLIT(Q4004,"" ""))"),160)</f>
        <v>160</v>
      </c>
      <c r="Q4004" s="11">
        <v>12</v>
      </c>
      <c r="R4004" s="11">
        <f ca="1">IFERROR(__xludf.DUMMYFUNCTION("COUNTA(SPLIT($Q4004,CHAR(10),FALSE))"),3)</f>
        <v>3</v>
      </c>
      <c r="S4004" s="2">
        <v>-0.10960848199999999</v>
      </c>
      <c r="T4004" s="2">
        <v>0.48629949900000002</v>
      </c>
      <c r="U4004" s="2">
        <v>79.38</v>
      </c>
      <c r="V4004" s="2">
        <v>5.56</v>
      </c>
      <c r="W4004" s="2">
        <v>6.29</v>
      </c>
      <c r="X4004" s="2">
        <v>8</v>
      </c>
      <c r="Y4004" s="2">
        <v>6.25</v>
      </c>
      <c r="Z4004" s="2">
        <v>0.16375000000000001</v>
      </c>
      <c r="AA4004" s="2">
        <v>0.17444000000000001</v>
      </c>
      <c r="AB4004" s="2">
        <v>17.473175730000001</v>
      </c>
    </row>
    <row r="4005" spans="1:28" x14ac:dyDescent="0.2">
      <c r="A4005" s="17">
        <v>6591</v>
      </c>
      <c r="B4005" s="5" t="s">
        <v>13437</v>
      </c>
      <c r="C4005" s="5" t="s">
        <v>13447</v>
      </c>
      <c r="D4005" s="5"/>
      <c r="E4005" s="5" t="s">
        <v>13448</v>
      </c>
      <c r="F4005" s="10">
        <v>1914</v>
      </c>
      <c r="G4005" s="10" t="s">
        <v>16</v>
      </c>
      <c r="H4005" s="10"/>
      <c r="I4005" s="10">
        <v>1100</v>
      </c>
      <c r="J4005" s="10" t="s">
        <v>17</v>
      </c>
      <c r="K4005" s="10"/>
      <c r="L4005" s="10" t="s">
        <v>18</v>
      </c>
      <c r="M4005" s="11">
        <v>1</v>
      </c>
      <c r="N4005" s="10">
        <v>1</v>
      </c>
      <c r="O4005" s="12" t="s">
        <v>13449</v>
      </c>
      <c r="P4005" s="11">
        <f ca="1">IFERROR(__xludf.DUMMYFUNCTION("COUNTA(SPLIT(Q4005,"" ""))"),148)</f>
        <v>148</v>
      </c>
      <c r="Q4005" s="11">
        <v>10</v>
      </c>
      <c r="R4005" s="11">
        <f ca="1">IFERROR(__xludf.DUMMYFUNCTION("COUNTA(SPLIT($Q4005,CHAR(10),FALSE))"),4)</f>
        <v>4</v>
      </c>
      <c r="S4005" s="2">
        <v>-2.1463861400000002</v>
      </c>
      <c r="T4005" s="2">
        <v>0.48750961199999998</v>
      </c>
      <c r="U4005" s="2">
        <v>76.930000000000007</v>
      </c>
      <c r="V4005" s="2">
        <v>5.94</v>
      </c>
      <c r="W4005" s="2">
        <v>7.08</v>
      </c>
      <c r="X4005" s="2">
        <v>8</v>
      </c>
      <c r="Y4005" s="2">
        <v>7.45</v>
      </c>
      <c r="Z4005" s="2">
        <v>0.18712000000000001</v>
      </c>
      <c r="AA4005" s="2">
        <v>0.21013999999999999</v>
      </c>
      <c r="AB4005" s="2">
        <v>8.5917572900000003</v>
      </c>
    </row>
    <row r="4006" spans="1:28" x14ac:dyDescent="0.2">
      <c r="A4006" s="17">
        <v>6592</v>
      </c>
      <c r="B4006" s="5" t="s">
        <v>12380</v>
      </c>
      <c r="C4006" s="5" t="s">
        <v>13450</v>
      </c>
      <c r="D4006" s="5" t="s">
        <v>13451</v>
      </c>
      <c r="E4006" s="5" t="s">
        <v>13452</v>
      </c>
      <c r="F4006" s="10">
        <v>1902</v>
      </c>
      <c r="G4006" s="10" t="s">
        <v>16</v>
      </c>
      <c r="H4006" s="10"/>
      <c r="I4006" s="10">
        <v>900</v>
      </c>
      <c r="J4006" s="10" t="s">
        <v>17</v>
      </c>
      <c r="K4006" s="10"/>
      <c r="L4006" s="10" t="s">
        <v>18</v>
      </c>
      <c r="M4006" s="11">
        <v>1</v>
      </c>
      <c r="N4006" s="10">
        <v>1</v>
      </c>
      <c r="O4006" s="12" t="s">
        <v>13453</v>
      </c>
      <c r="P4006" s="11">
        <f ca="1">IFERROR(__xludf.DUMMYFUNCTION("COUNTA(SPLIT(Q4006,"" ""))"),185)</f>
        <v>185</v>
      </c>
      <c r="Q4006" s="11">
        <v>11</v>
      </c>
      <c r="R4006" s="11">
        <f ca="1">IFERROR(__xludf.DUMMYFUNCTION("COUNTA(SPLIT($Q4006,CHAR(10),FALSE))"),1)</f>
        <v>1</v>
      </c>
      <c r="S4006" s="2">
        <v>-1.0932888359999999</v>
      </c>
      <c r="T4006" s="2">
        <v>0.48287775700000002</v>
      </c>
      <c r="U4006" s="2">
        <v>90.49</v>
      </c>
      <c r="V4006" s="2">
        <v>4.88</v>
      </c>
      <c r="W4006" s="2">
        <v>5.47</v>
      </c>
      <c r="X4006" s="2">
        <v>5</v>
      </c>
      <c r="Y4006" s="2">
        <v>5.91</v>
      </c>
      <c r="Z4006" s="2">
        <v>0.18103</v>
      </c>
      <c r="AA4006" s="2">
        <v>0.18934000000000001</v>
      </c>
      <c r="AB4006" s="2">
        <v>14.84001406</v>
      </c>
    </row>
    <row r="4007" spans="1:28" x14ac:dyDescent="0.2">
      <c r="A4007" s="17">
        <v>6593</v>
      </c>
      <c r="B4007" s="5" t="s">
        <v>761</v>
      </c>
      <c r="C4007" s="5" t="s">
        <v>13454</v>
      </c>
      <c r="D4007" s="5"/>
      <c r="E4007" s="5" t="s">
        <v>13455</v>
      </c>
      <c r="F4007" s="10">
        <v>1911</v>
      </c>
      <c r="G4007" s="10" t="s">
        <v>16</v>
      </c>
      <c r="H4007" s="10"/>
      <c r="I4007" s="10">
        <v>1100</v>
      </c>
      <c r="J4007" s="10" t="s">
        <v>17</v>
      </c>
      <c r="K4007" s="10"/>
      <c r="L4007" s="10" t="s">
        <v>18</v>
      </c>
      <c r="M4007" s="11">
        <v>1</v>
      </c>
      <c r="N4007" s="10">
        <v>1</v>
      </c>
      <c r="O4007" s="12" t="s">
        <v>13456</v>
      </c>
      <c r="P4007" s="11">
        <f ca="1">IFERROR(__xludf.DUMMYFUNCTION("COUNTA(SPLIT(Q4007,"" ""))"),149)</f>
        <v>149</v>
      </c>
      <c r="Q4007" s="11">
        <v>8</v>
      </c>
      <c r="R4007" s="11">
        <f ca="1">IFERROR(__xludf.DUMMYFUNCTION("COUNTA(SPLIT($Q4007,CHAR(10),FALSE))"),2)</f>
        <v>2</v>
      </c>
      <c r="S4007" s="2">
        <v>-0.36029382599999998</v>
      </c>
      <c r="T4007" s="2">
        <v>0.483424258</v>
      </c>
      <c r="U4007" s="2">
        <v>71.06</v>
      </c>
      <c r="V4007" s="2">
        <v>8.01</v>
      </c>
      <c r="W4007" s="2">
        <v>8.92</v>
      </c>
      <c r="X4007" s="2">
        <v>10</v>
      </c>
      <c r="Y4007" s="2">
        <v>7.94</v>
      </c>
      <c r="Z4007" s="2">
        <v>0.11842</v>
      </c>
      <c r="AA4007" s="2">
        <v>0.12941</v>
      </c>
      <c r="AB4007" s="2">
        <v>11.98986822</v>
      </c>
    </row>
    <row r="4008" spans="1:28" x14ac:dyDescent="0.2">
      <c r="A4008" s="17">
        <v>6594</v>
      </c>
      <c r="B4008" s="5" t="s">
        <v>761</v>
      </c>
      <c r="C4008" s="5" t="s">
        <v>13457</v>
      </c>
      <c r="D4008" s="5"/>
      <c r="E4008" s="5" t="s">
        <v>13458</v>
      </c>
      <c r="F4008" s="10">
        <v>1914</v>
      </c>
      <c r="G4008" s="10" t="s">
        <v>16</v>
      </c>
      <c r="H4008" s="10"/>
      <c r="I4008" s="10">
        <v>1300</v>
      </c>
      <c r="J4008" s="10" t="s">
        <v>17</v>
      </c>
      <c r="K4008" s="10"/>
      <c r="L4008" s="10" t="s">
        <v>18</v>
      </c>
      <c r="M4008" s="11">
        <v>1</v>
      </c>
      <c r="N4008" s="10">
        <v>1</v>
      </c>
      <c r="O4008" s="12" t="s">
        <v>13459</v>
      </c>
      <c r="P4008" s="11">
        <f ca="1">IFERROR(__xludf.DUMMYFUNCTION("COUNTA(SPLIT(Q4008,"" ""))"),178)</f>
        <v>178</v>
      </c>
      <c r="Q4008" s="11">
        <v>8</v>
      </c>
      <c r="R4008" s="11">
        <f ca="1">IFERROR(__xludf.DUMMYFUNCTION("COUNTA(SPLIT($Q4008,CHAR(10),FALSE))"),2)</f>
        <v>2</v>
      </c>
      <c r="S4008" s="2">
        <v>-1.7171802439999999</v>
      </c>
      <c r="T4008" s="2">
        <v>0.51600869100000002</v>
      </c>
      <c r="U4008" s="2">
        <v>62.81</v>
      </c>
      <c r="V4008" s="2">
        <v>10.119999999999999</v>
      </c>
      <c r="W4008" s="2">
        <v>12.35</v>
      </c>
      <c r="X4008" s="2">
        <v>12</v>
      </c>
      <c r="Y4008" s="2">
        <v>8.25</v>
      </c>
      <c r="Z4008" s="2">
        <v>0.19311</v>
      </c>
      <c r="AA4008" s="2">
        <v>0.18511</v>
      </c>
      <c r="AB4008" s="2">
        <v>7.824585592</v>
      </c>
    </row>
    <row r="4009" spans="1:28" x14ac:dyDescent="0.2">
      <c r="A4009" s="17">
        <v>6595</v>
      </c>
      <c r="B4009" s="5" t="s">
        <v>761</v>
      </c>
      <c r="C4009" s="5" t="s">
        <v>13460</v>
      </c>
      <c r="D4009" s="5"/>
      <c r="E4009" s="5" t="s">
        <v>13461</v>
      </c>
      <c r="F4009" s="10">
        <v>1915</v>
      </c>
      <c r="G4009" s="10" t="s">
        <v>16</v>
      </c>
      <c r="H4009" s="10"/>
      <c r="I4009" s="10">
        <v>1300</v>
      </c>
      <c r="J4009" s="10" t="s">
        <v>17</v>
      </c>
      <c r="K4009" s="10"/>
      <c r="L4009" s="10" t="s">
        <v>18</v>
      </c>
      <c r="M4009" s="11">
        <v>1</v>
      </c>
      <c r="N4009" s="10">
        <v>1</v>
      </c>
      <c r="O4009" s="12" t="s">
        <v>13462</v>
      </c>
      <c r="P4009" s="11">
        <f ca="1">IFERROR(__xludf.DUMMYFUNCTION("COUNTA(SPLIT(Q4009,"" ""))"),190)</f>
        <v>190</v>
      </c>
      <c r="Q4009" s="11">
        <v>7</v>
      </c>
      <c r="R4009" s="11">
        <f ca="1">IFERROR(__xludf.DUMMYFUNCTION("COUNTA(SPLIT($Q4009,CHAR(10),FALSE))"),2)</f>
        <v>2</v>
      </c>
      <c r="S4009" s="2">
        <v>-0.64740362600000001</v>
      </c>
      <c r="T4009" s="2">
        <v>0.46896939599999998</v>
      </c>
      <c r="U4009" s="2">
        <v>64.88</v>
      </c>
      <c r="V4009" s="2">
        <v>11.06</v>
      </c>
      <c r="W4009" s="2">
        <v>12.55</v>
      </c>
      <c r="X4009" s="2">
        <v>10</v>
      </c>
      <c r="Y4009" s="2">
        <v>7.46</v>
      </c>
      <c r="Z4009" s="2">
        <v>7.5429999999999997E-2</v>
      </c>
      <c r="AA4009" s="2">
        <v>6.5019999999999994E-2</v>
      </c>
      <c r="AB4009" s="2">
        <v>10.7296782</v>
      </c>
    </row>
    <row r="4010" spans="1:28" x14ac:dyDescent="0.2">
      <c r="A4010" s="17">
        <v>6596</v>
      </c>
      <c r="B4010" s="5" t="s">
        <v>761</v>
      </c>
      <c r="C4010" s="5" t="s">
        <v>13463</v>
      </c>
      <c r="D4010" s="5"/>
      <c r="E4010" s="5" t="s">
        <v>13464</v>
      </c>
      <c r="F4010" s="10">
        <v>1917</v>
      </c>
      <c r="G4010" s="10" t="s">
        <v>16</v>
      </c>
      <c r="H4010" s="10"/>
      <c r="I4010" s="10">
        <v>1300</v>
      </c>
      <c r="J4010" s="10" t="s">
        <v>17</v>
      </c>
      <c r="K4010" s="10"/>
      <c r="L4010" s="10" t="s">
        <v>18</v>
      </c>
      <c r="M4010" s="11">
        <v>1</v>
      </c>
      <c r="N4010" s="10">
        <v>1</v>
      </c>
      <c r="O4010" s="12" t="s">
        <v>13465</v>
      </c>
      <c r="P4010" s="11">
        <f ca="1">IFERROR(__xludf.DUMMYFUNCTION("COUNTA(SPLIT(Q4010,"" ""))"),148)</f>
        <v>148</v>
      </c>
      <c r="Q4010" s="11">
        <v>7</v>
      </c>
      <c r="R4010" s="11">
        <f ca="1">IFERROR(__xludf.DUMMYFUNCTION("COUNTA(SPLIT($Q4010,CHAR(10),FALSE))"),1)</f>
        <v>1</v>
      </c>
      <c r="S4010" s="2">
        <v>-0.82520942200000003</v>
      </c>
      <c r="T4010" s="2">
        <v>0.46784431700000001</v>
      </c>
      <c r="U4010" s="2">
        <v>62.98</v>
      </c>
      <c r="V4010" s="2">
        <v>10.46</v>
      </c>
      <c r="W4010" s="2">
        <v>12.14</v>
      </c>
      <c r="X4010" s="2">
        <v>11</v>
      </c>
      <c r="Y4010" s="2">
        <v>7.69</v>
      </c>
      <c r="Z4010" s="2">
        <v>0.23494999999999999</v>
      </c>
      <c r="AA4010" s="2">
        <v>0.14799000000000001</v>
      </c>
      <c r="AB4010" s="2">
        <v>17.617142449999999</v>
      </c>
    </row>
    <row r="4011" spans="1:28" x14ac:dyDescent="0.2">
      <c r="A4011" s="17">
        <v>6597</v>
      </c>
      <c r="B4011" s="5" t="s">
        <v>761</v>
      </c>
      <c r="C4011" s="5" t="s">
        <v>13466</v>
      </c>
      <c r="D4011" s="5"/>
      <c r="E4011" s="5" t="s">
        <v>13467</v>
      </c>
      <c r="F4011" s="10">
        <v>1921</v>
      </c>
      <c r="G4011" s="10" t="s">
        <v>16</v>
      </c>
      <c r="H4011" s="10"/>
      <c r="I4011" s="10">
        <v>1100</v>
      </c>
      <c r="J4011" s="10" t="s">
        <v>17</v>
      </c>
      <c r="K4011" s="10"/>
      <c r="L4011" s="10" t="s">
        <v>18</v>
      </c>
      <c r="M4011" s="11">
        <v>1</v>
      </c>
      <c r="N4011" s="10">
        <v>1</v>
      </c>
      <c r="O4011" s="12" t="s">
        <v>13468</v>
      </c>
      <c r="P4011" s="11">
        <f ca="1">IFERROR(__xludf.DUMMYFUNCTION("COUNTA(SPLIT(Q4011,"" ""))"),170)</f>
        <v>170</v>
      </c>
      <c r="Q4011" s="11">
        <v>7</v>
      </c>
      <c r="R4011" s="11">
        <f ca="1">IFERROR(__xludf.DUMMYFUNCTION("COUNTA(SPLIT($Q4011,CHAR(10),FALSE))"),2)</f>
        <v>2</v>
      </c>
      <c r="S4011" s="2">
        <v>-0.28624719199999998</v>
      </c>
      <c r="T4011" s="2">
        <v>0.482057071</v>
      </c>
      <c r="U4011" s="2">
        <v>66.31</v>
      </c>
      <c r="V4011" s="2">
        <v>10.11</v>
      </c>
      <c r="W4011" s="2">
        <v>11.21</v>
      </c>
      <c r="X4011" s="2">
        <v>10</v>
      </c>
      <c r="Y4011" s="2">
        <v>7.33</v>
      </c>
      <c r="Z4011" s="2">
        <v>6.5920000000000006E-2</v>
      </c>
      <c r="AA4011" s="2">
        <v>8.1920000000000007E-2</v>
      </c>
      <c r="AB4011" s="2">
        <v>12.371845179999999</v>
      </c>
    </row>
    <row r="4012" spans="1:28" x14ac:dyDescent="0.2">
      <c r="A4012" s="17">
        <v>6598</v>
      </c>
      <c r="B4012" s="5" t="s">
        <v>761</v>
      </c>
      <c r="C4012" s="5" t="s">
        <v>13469</v>
      </c>
      <c r="D4012" s="5"/>
      <c r="E4012" s="5" t="s">
        <v>13470</v>
      </c>
      <c r="F4012" s="10">
        <v>1921</v>
      </c>
      <c r="G4012" s="10" t="s">
        <v>16</v>
      </c>
      <c r="H4012" s="10"/>
      <c r="I4012" s="10">
        <v>1100</v>
      </c>
      <c r="J4012" s="10" t="s">
        <v>17</v>
      </c>
      <c r="K4012" s="10"/>
      <c r="L4012" s="10" t="s">
        <v>18</v>
      </c>
      <c r="M4012" s="11">
        <v>1</v>
      </c>
      <c r="N4012" s="10">
        <v>1</v>
      </c>
      <c r="O4012" s="12" t="s">
        <v>13471</v>
      </c>
      <c r="P4012" s="11">
        <f ca="1">IFERROR(__xludf.DUMMYFUNCTION("COUNTA(SPLIT(Q4012,"" ""))"),167)</f>
        <v>167</v>
      </c>
      <c r="Q4012" s="11">
        <v>9</v>
      </c>
      <c r="R4012" s="11">
        <f ca="1">IFERROR(__xludf.DUMMYFUNCTION("COUNTA(SPLIT($Q4012,CHAR(10),FALSE))"),4)</f>
        <v>4</v>
      </c>
      <c r="S4012" s="2">
        <v>-0.21279072099999999</v>
      </c>
      <c r="T4012" s="2">
        <v>0.49193592899999999</v>
      </c>
      <c r="U4012" s="2">
        <v>81.7</v>
      </c>
      <c r="V4012" s="2">
        <v>6.64</v>
      </c>
      <c r="W4012" s="2">
        <v>8.34</v>
      </c>
      <c r="X4012" s="2">
        <v>8</v>
      </c>
      <c r="Y4012" s="2">
        <v>7.33</v>
      </c>
      <c r="Z4012" s="2">
        <v>0.19023999999999999</v>
      </c>
      <c r="AA4012" s="2">
        <v>0.19305</v>
      </c>
      <c r="AB4012" s="2">
        <v>9.6296332850000006</v>
      </c>
    </row>
    <row r="4013" spans="1:28" x14ac:dyDescent="0.2">
      <c r="A4013" s="17">
        <v>6599</v>
      </c>
      <c r="B4013" s="5" t="s">
        <v>761</v>
      </c>
      <c r="C4013" s="5" t="s">
        <v>762</v>
      </c>
      <c r="D4013" s="5"/>
      <c r="E4013" s="5" t="s">
        <v>763</v>
      </c>
      <c r="F4013" s="10">
        <v>2007</v>
      </c>
      <c r="G4013" s="10" t="s">
        <v>16</v>
      </c>
      <c r="H4013" s="10"/>
      <c r="I4013" s="10">
        <v>1300</v>
      </c>
      <c r="J4013" s="10" t="s">
        <v>17</v>
      </c>
      <c r="K4013" s="10"/>
      <c r="L4013" s="10" t="s">
        <v>18</v>
      </c>
      <c r="M4013" s="11">
        <v>1</v>
      </c>
      <c r="N4013" s="10">
        <v>1</v>
      </c>
      <c r="O4013" s="12" t="s">
        <v>13472</v>
      </c>
      <c r="P4013" s="11">
        <f ca="1">IFERROR(__xludf.DUMMYFUNCTION("COUNTA(SPLIT(Q4013,"" ""))"),150)</f>
        <v>150</v>
      </c>
      <c r="Q4013" s="11">
        <v>5</v>
      </c>
      <c r="R4013" s="11">
        <f ca="1">IFERROR(__xludf.DUMMYFUNCTION("COUNTA(SPLIT($Q4013,CHAR(10),FALSE))"),1)</f>
        <v>1</v>
      </c>
      <c r="S4013" s="2">
        <v>0.33573749000000003</v>
      </c>
      <c r="T4013" s="2">
        <v>0.49498105399999998</v>
      </c>
      <c r="U4013" s="2">
        <v>65.84</v>
      </c>
      <c r="V4013" s="2">
        <v>10.29</v>
      </c>
      <c r="W4013" s="2">
        <v>12.29</v>
      </c>
      <c r="X4013" s="2">
        <v>12</v>
      </c>
      <c r="Y4013" s="2">
        <v>7.19</v>
      </c>
      <c r="Z4013" s="2">
        <v>0.22928000000000001</v>
      </c>
      <c r="AA4013" s="2">
        <v>0.25434000000000001</v>
      </c>
      <c r="AB4013" s="2">
        <v>10.892632470000001</v>
      </c>
    </row>
    <row r="4014" spans="1:28" x14ac:dyDescent="0.2">
      <c r="A4014" s="17">
        <v>6600</v>
      </c>
      <c r="B4014" s="5" t="s">
        <v>761</v>
      </c>
      <c r="C4014" s="5" t="s">
        <v>13473</v>
      </c>
      <c r="D4014" s="5"/>
      <c r="E4014" s="5" t="s">
        <v>13474</v>
      </c>
      <c r="F4014" s="10">
        <v>2007</v>
      </c>
      <c r="G4014" s="10" t="s">
        <v>16</v>
      </c>
      <c r="H4014" s="10"/>
      <c r="I4014" s="10">
        <v>1300</v>
      </c>
      <c r="J4014" s="10" t="s">
        <v>17</v>
      </c>
      <c r="K4014" s="10"/>
      <c r="L4014" s="10" t="s">
        <v>18</v>
      </c>
      <c r="M4014" s="11">
        <v>1</v>
      </c>
      <c r="N4014" s="10">
        <v>1</v>
      </c>
      <c r="O4014" s="12" t="s">
        <v>13475</v>
      </c>
      <c r="P4014" s="11">
        <f ca="1">IFERROR(__xludf.DUMMYFUNCTION("COUNTA(SPLIT(Q4014,"" ""))"),154)</f>
        <v>154</v>
      </c>
      <c r="Q4014" s="11">
        <v>6</v>
      </c>
      <c r="R4014" s="11">
        <f ca="1">IFERROR(__xludf.DUMMYFUNCTION("COUNTA(SPLIT($Q4014,CHAR(10),FALSE))"),2)</f>
        <v>2</v>
      </c>
      <c r="S4014" s="2">
        <v>-1.8860133939999999</v>
      </c>
      <c r="T4014" s="2">
        <v>0.51976437200000003</v>
      </c>
      <c r="U4014" s="2">
        <v>57.26</v>
      </c>
      <c r="V4014" s="2">
        <v>11.69</v>
      </c>
      <c r="W4014" s="2">
        <v>12.85</v>
      </c>
      <c r="X4014" s="2">
        <v>13</v>
      </c>
      <c r="Y4014" s="2">
        <v>9.09</v>
      </c>
      <c r="Z4014" s="2">
        <v>0.1996</v>
      </c>
      <c r="AA4014" s="2">
        <v>0.21404999999999999</v>
      </c>
      <c r="AB4014" s="2">
        <v>12.78008361</v>
      </c>
    </row>
    <row r="4015" spans="1:28" x14ac:dyDescent="0.2">
      <c r="A4015" s="17">
        <v>6601</v>
      </c>
      <c r="B4015" s="5" t="s">
        <v>761</v>
      </c>
      <c r="C4015" s="5" t="s">
        <v>765</v>
      </c>
      <c r="D4015" s="5"/>
      <c r="E4015" s="5" t="s">
        <v>766</v>
      </c>
      <c r="F4015" s="10">
        <v>2005</v>
      </c>
      <c r="G4015" s="10" t="s">
        <v>16</v>
      </c>
      <c r="H4015" s="10"/>
      <c r="I4015" s="10">
        <v>900</v>
      </c>
      <c r="J4015" s="10" t="s">
        <v>17</v>
      </c>
      <c r="K4015" s="10"/>
      <c r="L4015" s="10" t="s">
        <v>18</v>
      </c>
      <c r="M4015" s="11">
        <v>1</v>
      </c>
      <c r="N4015" s="10">
        <v>1</v>
      </c>
      <c r="O4015" s="12" t="s">
        <v>13476</v>
      </c>
      <c r="P4015" s="11">
        <f ca="1">IFERROR(__xludf.DUMMYFUNCTION("COUNTA(SPLIT(Q4015,"" ""))"),178)</f>
        <v>178</v>
      </c>
      <c r="Q4015" s="11">
        <v>12</v>
      </c>
      <c r="R4015" s="11">
        <f ca="1">IFERROR(__xludf.DUMMYFUNCTION("COUNTA(SPLIT($Q4015,CHAR(10),FALSE))"),2)</f>
        <v>2</v>
      </c>
      <c r="S4015" s="2">
        <v>0.434447474</v>
      </c>
      <c r="T4015" s="2">
        <v>0.51843842200000001</v>
      </c>
      <c r="U4015" s="2">
        <v>75.430000000000007</v>
      </c>
      <c r="V4015" s="2">
        <v>6.44</v>
      </c>
      <c r="W4015" s="2">
        <v>7.98</v>
      </c>
      <c r="X4015" s="2">
        <v>9</v>
      </c>
      <c r="Y4015" s="2">
        <v>7.64</v>
      </c>
      <c r="Z4015" s="2">
        <v>0.11924999999999999</v>
      </c>
      <c r="AA4015" s="2">
        <v>0.11087</v>
      </c>
      <c r="AB4015" s="2">
        <v>18.092792410000001</v>
      </c>
    </row>
    <row r="4016" spans="1:28" x14ac:dyDescent="0.2">
      <c r="A4016" s="17">
        <v>6602</v>
      </c>
      <c r="B4016" s="5" t="s">
        <v>13477</v>
      </c>
      <c r="C4016" s="5" t="s">
        <v>13478</v>
      </c>
      <c r="D4016" s="5"/>
      <c r="E4016" s="5" t="s">
        <v>13479</v>
      </c>
      <c r="F4016" s="10">
        <v>1894</v>
      </c>
      <c r="G4016" s="10" t="s">
        <v>16</v>
      </c>
      <c r="H4016" s="10"/>
      <c r="I4016" s="10">
        <v>1100</v>
      </c>
      <c r="J4016" s="10" t="s">
        <v>17</v>
      </c>
      <c r="K4016" s="10"/>
      <c r="L4016" s="10" t="s">
        <v>18</v>
      </c>
      <c r="M4016" s="11">
        <v>1</v>
      </c>
      <c r="N4016" s="10">
        <v>1</v>
      </c>
      <c r="O4016" s="12" t="s">
        <v>13480</v>
      </c>
      <c r="P4016" s="11">
        <f ca="1">IFERROR(__xludf.DUMMYFUNCTION("COUNTA(SPLIT(Q4016,"" ""))"),166)</f>
        <v>166</v>
      </c>
      <c r="Q4016" s="11">
        <v>7</v>
      </c>
      <c r="R4016" s="11">
        <f ca="1">IFERROR(__xludf.DUMMYFUNCTION("COUNTA(SPLIT($Q4016,CHAR(10),FALSE))"),2)</f>
        <v>2</v>
      </c>
      <c r="S4016" s="2">
        <v>2.7340735000000001E-2</v>
      </c>
      <c r="T4016" s="2">
        <v>0.46845542200000001</v>
      </c>
      <c r="U4016" s="2">
        <v>75.22</v>
      </c>
      <c r="V4016" s="2">
        <v>8.69</v>
      </c>
      <c r="W4016" s="2">
        <v>9.8800000000000008</v>
      </c>
      <c r="X4016" s="2">
        <v>8</v>
      </c>
      <c r="Y4016" s="2">
        <v>6.05</v>
      </c>
      <c r="Z4016" s="2">
        <v>-2.7650000000000001E-2</v>
      </c>
      <c r="AA4016" s="2">
        <v>-2.1559999999999999E-2</v>
      </c>
      <c r="AB4016" s="2">
        <v>19.083506069999999</v>
      </c>
    </row>
    <row r="4017" spans="1:28" x14ac:dyDescent="0.2">
      <c r="A4017" s="17">
        <v>6603</v>
      </c>
      <c r="B4017" s="5" t="s">
        <v>13477</v>
      </c>
      <c r="C4017" s="5" t="s">
        <v>13481</v>
      </c>
      <c r="D4017" s="5"/>
      <c r="E4017" s="5" t="s">
        <v>13482</v>
      </c>
      <c r="F4017" s="10">
        <v>1904</v>
      </c>
      <c r="G4017" s="10" t="s">
        <v>16</v>
      </c>
      <c r="H4017" s="10"/>
      <c r="I4017" s="10">
        <v>1100</v>
      </c>
      <c r="J4017" s="10" t="s">
        <v>51</v>
      </c>
      <c r="K4017" s="10"/>
      <c r="L4017" s="10" t="s">
        <v>18</v>
      </c>
      <c r="M4017" s="11">
        <v>1</v>
      </c>
      <c r="N4017" s="10">
        <v>1</v>
      </c>
      <c r="O4017" s="12" t="s">
        <v>13483</v>
      </c>
      <c r="P4017" s="11">
        <f ca="1">IFERROR(__xludf.DUMMYFUNCTION("COUNTA(SPLIT(Q4017,"" ""))"),185)</f>
        <v>185</v>
      </c>
      <c r="Q4017" s="11">
        <v>8</v>
      </c>
      <c r="R4017" s="11">
        <f ca="1">IFERROR(__xludf.DUMMYFUNCTION("COUNTA(SPLIT($Q4017,CHAR(10),FALSE))"),1)</f>
        <v>1</v>
      </c>
      <c r="S4017" s="2">
        <v>-0.74229809899999999</v>
      </c>
      <c r="T4017" s="2">
        <v>0.45391819100000003</v>
      </c>
      <c r="U4017" s="2">
        <v>73.13</v>
      </c>
      <c r="V4017" s="2">
        <v>8.25</v>
      </c>
      <c r="W4017" s="2">
        <v>9.35</v>
      </c>
      <c r="X4017" s="2">
        <v>9</v>
      </c>
      <c r="Y4017" s="2">
        <v>7.11</v>
      </c>
      <c r="Z4017" s="2">
        <v>0.12286</v>
      </c>
      <c r="AA4017" s="2">
        <v>0.11318</v>
      </c>
      <c r="AB4017" s="2">
        <v>15.638350429999999</v>
      </c>
    </row>
    <row r="4018" spans="1:28" x14ac:dyDescent="0.2">
      <c r="A4018" s="17">
        <v>6604</v>
      </c>
      <c r="B4018" s="5" t="s">
        <v>10301</v>
      </c>
      <c r="C4018" s="5" t="s">
        <v>13484</v>
      </c>
      <c r="D4018" s="5"/>
      <c r="E4018" s="5" t="s">
        <v>13485</v>
      </c>
      <c r="F4018" s="10">
        <v>1883</v>
      </c>
      <c r="G4018" s="10" t="s">
        <v>16</v>
      </c>
      <c r="H4018" s="10"/>
      <c r="I4018" s="10">
        <v>1100</v>
      </c>
      <c r="J4018" s="10" t="s">
        <v>17</v>
      </c>
      <c r="K4018" s="10"/>
      <c r="L4018" s="10" t="s">
        <v>22</v>
      </c>
      <c r="M4018" s="11">
        <v>2</v>
      </c>
      <c r="N4018" s="10">
        <v>1.5</v>
      </c>
      <c r="O4018" s="12" t="s">
        <v>13486</v>
      </c>
      <c r="P4018" s="11">
        <f ca="1">IFERROR(__xludf.DUMMYFUNCTION("COUNTA(SPLIT(Q4018,"" ""))"),183)</f>
        <v>183</v>
      </c>
      <c r="Q4018" s="11">
        <v>7</v>
      </c>
      <c r="R4018" s="11">
        <f ca="1">IFERROR(__xludf.DUMMYFUNCTION("COUNTA(SPLIT($Q4018,CHAR(10),FALSE))"),1)</f>
        <v>1</v>
      </c>
      <c r="S4018" s="2">
        <v>-0.921552869</v>
      </c>
      <c r="T4018" s="2">
        <v>0.48031880999999998</v>
      </c>
      <c r="U4018" s="2">
        <v>60.74</v>
      </c>
      <c r="V4018" s="2">
        <v>11.42</v>
      </c>
      <c r="W4018" s="2">
        <v>12.9</v>
      </c>
      <c r="X4018" s="2">
        <v>11</v>
      </c>
      <c r="Y4018" s="2">
        <v>7.75</v>
      </c>
      <c r="Z4018" s="2">
        <v>6.1449999999999998E-2</v>
      </c>
      <c r="AA4018" s="2">
        <v>5.7200000000000001E-2</v>
      </c>
      <c r="AB4018" s="2">
        <v>16.69151149</v>
      </c>
    </row>
    <row r="4019" spans="1:28" x14ac:dyDescent="0.2">
      <c r="A4019" s="17">
        <v>6605</v>
      </c>
      <c r="B4019" s="5" t="s">
        <v>10301</v>
      </c>
      <c r="C4019" s="5" t="s">
        <v>13487</v>
      </c>
      <c r="D4019" s="5"/>
      <c r="E4019" s="5" t="s">
        <v>13488</v>
      </c>
      <c r="F4019" s="10">
        <v>1886</v>
      </c>
      <c r="G4019" s="10" t="s">
        <v>16</v>
      </c>
      <c r="H4019" s="10"/>
      <c r="I4019" s="10">
        <v>1100</v>
      </c>
      <c r="J4019" s="10" t="s">
        <v>17</v>
      </c>
      <c r="K4019" s="10"/>
      <c r="L4019" s="10" t="s">
        <v>18</v>
      </c>
      <c r="M4019" s="11">
        <v>1</v>
      </c>
      <c r="N4019" s="10">
        <v>1</v>
      </c>
      <c r="O4019" s="12" t="s">
        <v>13489</v>
      </c>
      <c r="P4019" s="11">
        <f ca="1">IFERROR(__xludf.DUMMYFUNCTION("COUNTA(SPLIT(Q4019,"" ""))"),173)</f>
        <v>173</v>
      </c>
      <c r="Q4019" s="11">
        <v>6</v>
      </c>
      <c r="R4019" s="11">
        <f ca="1">IFERROR(__xludf.DUMMYFUNCTION("COUNTA(SPLIT($Q4019,CHAR(10),FALSE))"),1)</f>
        <v>1</v>
      </c>
      <c r="S4019" s="2">
        <v>-0.61175183099999997</v>
      </c>
      <c r="T4019" s="2">
        <v>0.48376254899999999</v>
      </c>
      <c r="U4019" s="2">
        <v>64.599999999999994</v>
      </c>
      <c r="V4019" s="2">
        <v>11.45</v>
      </c>
      <c r="W4019" s="2">
        <v>12.65</v>
      </c>
      <c r="X4019" s="2">
        <v>10</v>
      </c>
      <c r="Y4019" s="2">
        <v>6.8</v>
      </c>
      <c r="Z4019" s="2">
        <v>9.0920000000000001E-2</v>
      </c>
      <c r="AA4019" s="2">
        <v>0.10176</v>
      </c>
      <c r="AB4019" s="2">
        <v>19.995378609999999</v>
      </c>
    </row>
    <row r="4020" spans="1:28" x14ac:dyDescent="0.2">
      <c r="A4020" s="17">
        <v>6606</v>
      </c>
      <c r="B4020" s="5" t="s">
        <v>10301</v>
      </c>
      <c r="C4020" s="5" t="s">
        <v>13490</v>
      </c>
      <c r="D4020" s="5"/>
      <c r="E4020" s="5" t="s">
        <v>13491</v>
      </c>
      <c r="F4020" s="10">
        <v>1886</v>
      </c>
      <c r="G4020" s="10" t="s">
        <v>16</v>
      </c>
      <c r="H4020" s="10"/>
      <c r="I4020" s="10">
        <v>1700</v>
      </c>
      <c r="J4020" s="10" t="s">
        <v>17</v>
      </c>
      <c r="K4020" s="10"/>
      <c r="L4020" s="10" t="s">
        <v>18</v>
      </c>
      <c r="M4020" s="11">
        <v>1</v>
      </c>
      <c r="N4020" s="10">
        <v>1</v>
      </c>
      <c r="O4020" s="12" t="s">
        <v>13492</v>
      </c>
      <c r="P4020" s="11">
        <f ca="1">IFERROR(__xludf.DUMMYFUNCTION("COUNTA(SPLIT(Q4020,"" ""))"),181)</f>
        <v>181</v>
      </c>
      <c r="Q4020" s="11">
        <v>4</v>
      </c>
      <c r="R4020" s="11">
        <f ca="1">IFERROR(__xludf.DUMMYFUNCTION("COUNTA(SPLIT($Q4020,CHAR(10),FALSE))"),1)</f>
        <v>1</v>
      </c>
      <c r="S4020" s="2">
        <v>-0.48732763899999998</v>
      </c>
      <c r="T4020" s="2">
        <v>0.454493225</v>
      </c>
      <c r="U4020" s="2">
        <v>51.88</v>
      </c>
      <c r="V4020" s="2">
        <v>17.329999999999998</v>
      </c>
      <c r="W4020" s="2">
        <v>21.21</v>
      </c>
      <c r="X4020" s="2">
        <v>11</v>
      </c>
      <c r="Y4020" s="2">
        <v>7.72</v>
      </c>
      <c r="Z4020" s="2">
        <v>0.17274</v>
      </c>
      <c r="AA4020" s="2">
        <v>0.17682</v>
      </c>
      <c r="AB4020" s="2">
        <v>21.58516036</v>
      </c>
    </row>
    <row r="4021" spans="1:28" x14ac:dyDescent="0.2">
      <c r="A4021" s="17">
        <v>6607</v>
      </c>
      <c r="B4021" s="5" t="s">
        <v>10301</v>
      </c>
      <c r="C4021" s="5" t="s">
        <v>13493</v>
      </c>
      <c r="D4021" s="5"/>
      <c r="E4021" s="5" t="s">
        <v>13494</v>
      </c>
      <c r="F4021" s="10">
        <v>1886</v>
      </c>
      <c r="G4021" s="10" t="s">
        <v>16</v>
      </c>
      <c r="H4021" s="10"/>
      <c r="I4021" s="10">
        <v>1100</v>
      </c>
      <c r="J4021" s="10" t="s">
        <v>17</v>
      </c>
      <c r="K4021" s="10"/>
      <c r="L4021" s="10" t="s">
        <v>18</v>
      </c>
      <c r="M4021" s="11">
        <v>1</v>
      </c>
      <c r="N4021" s="10">
        <v>1</v>
      </c>
      <c r="O4021" s="12" t="s">
        <v>13495</v>
      </c>
      <c r="P4021" s="11">
        <f ca="1">IFERROR(__xludf.DUMMYFUNCTION("COUNTA(SPLIT(Q4021,"" ""))"),156)</f>
        <v>156</v>
      </c>
      <c r="Q4021" s="11">
        <v>7</v>
      </c>
      <c r="R4021" s="11">
        <f ca="1">IFERROR(__xludf.DUMMYFUNCTION("COUNTA(SPLIT($Q4021,CHAR(10),FALSE))"),2)</f>
        <v>2</v>
      </c>
      <c r="S4021" s="2">
        <v>-1.2243314139999999</v>
      </c>
      <c r="T4021" s="2">
        <v>0.46241971799999998</v>
      </c>
      <c r="U4021" s="2">
        <v>57.44</v>
      </c>
      <c r="V4021" s="2">
        <v>10.82</v>
      </c>
      <c r="W4021" s="2">
        <v>11.44</v>
      </c>
      <c r="X4021" s="2">
        <v>13</v>
      </c>
      <c r="Y4021" s="2">
        <v>7.97</v>
      </c>
      <c r="Z4021" s="2">
        <v>9.7619999999999998E-2</v>
      </c>
      <c r="AA4021" s="2">
        <v>0.10816000000000001</v>
      </c>
      <c r="AB4021" s="2">
        <v>16.401065119999998</v>
      </c>
    </row>
    <row r="4022" spans="1:28" x14ac:dyDescent="0.2">
      <c r="A4022" s="17">
        <v>6608</v>
      </c>
      <c r="B4022" s="5" t="s">
        <v>10301</v>
      </c>
      <c r="C4022" s="5" t="s">
        <v>13496</v>
      </c>
      <c r="D4022" s="5"/>
      <c r="E4022" s="5" t="s">
        <v>13497</v>
      </c>
      <c r="F4022" s="10">
        <v>1892</v>
      </c>
      <c r="G4022" s="10" t="s">
        <v>16</v>
      </c>
      <c r="H4022" s="10"/>
      <c r="I4022" s="10">
        <v>1100</v>
      </c>
      <c r="J4022" s="10" t="s">
        <v>17</v>
      </c>
      <c r="K4022" s="10"/>
      <c r="L4022" s="10" t="s">
        <v>18</v>
      </c>
      <c r="M4022" s="11">
        <v>1</v>
      </c>
      <c r="N4022" s="10">
        <v>1</v>
      </c>
      <c r="O4022" s="12" t="s">
        <v>13498</v>
      </c>
      <c r="P4022" s="11">
        <f ca="1">IFERROR(__xludf.DUMMYFUNCTION("COUNTA(SPLIT(Q4022,"" ""))"),175)</f>
        <v>175</v>
      </c>
      <c r="Q4022" s="11">
        <v>10</v>
      </c>
      <c r="R4022" s="11">
        <f ca="1">IFERROR(__xludf.DUMMYFUNCTION("COUNTA(SPLIT($Q4022,CHAR(10),FALSE))"),3)</f>
        <v>3</v>
      </c>
      <c r="S4022" s="2">
        <v>-1.2931679</v>
      </c>
      <c r="T4022" s="2">
        <v>0.45303644999999998</v>
      </c>
      <c r="U4022" s="2">
        <v>76.069999999999993</v>
      </c>
      <c r="V4022" s="2">
        <v>7.05</v>
      </c>
      <c r="W4022" s="2">
        <v>8.77</v>
      </c>
      <c r="X4022" s="2">
        <v>9</v>
      </c>
      <c r="Y4022" s="2">
        <v>6.21</v>
      </c>
      <c r="Z4022" s="2">
        <v>9.7309999999999994E-2</v>
      </c>
      <c r="AA4022" s="2">
        <v>8.516E-2</v>
      </c>
      <c r="AB4022" s="2">
        <v>12.86517858</v>
      </c>
    </row>
    <row r="4023" spans="1:28" x14ac:dyDescent="0.2">
      <c r="A4023" s="17">
        <v>6609</v>
      </c>
      <c r="B4023" s="5" t="s">
        <v>10301</v>
      </c>
      <c r="C4023" s="5" t="s">
        <v>13499</v>
      </c>
      <c r="D4023" s="5"/>
      <c r="E4023" s="5" t="s">
        <v>13500</v>
      </c>
      <c r="F4023" s="10">
        <v>1897</v>
      </c>
      <c r="G4023" s="10" t="s">
        <v>16</v>
      </c>
      <c r="H4023" s="10"/>
      <c r="I4023" s="10">
        <v>1100</v>
      </c>
      <c r="J4023" s="10" t="s">
        <v>17</v>
      </c>
      <c r="K4023" s="10"/>
      <c r="L4023" s="10" t="s">
        <v>18</v>
      </c>
      <c r="M4023" s="11">
        <v>1</v>
      </c>
      <c r="N4023" s="10">
        <v>1</v>
      </c>
      <c r="O4023" s="12" t="s">
        <v>13501</v>
      </c>
      <c r="P4023" s="11">
        <f ca="1">IFERROR(__xludf.DUMMYFUNCTION("COUNTA(SPLIT(Q4023,"" ""))"),143)</f>
        <v>143</v>
      </c>
      <c r="Q4023" s="11">
        <v>7</v>
      </c>
      <c r="R4023" s="11">
        <f ca="1">IFERROR(__xludf.DUMMYFUNCTION("COUNTA(SPLIT($Q4023,CHAR(10),FALSE))"),1)</f>
        <v>1</v>
      </c>
      <c r="S4023" s="2">
        <v>0.57012109899999996</v>
      </c>
      <c r="T4023" s="2">
        <v>0.53431805600000004</v>
      </c>
      <c r="U4023" s="2">
        <v>73.739999999999995</v>
      </c>
      <c r="V4023" s="2">
        <v>8.08</v>
      </c>
      <c r="W4023" s="2">
        <v>9.06</v>
      </c>
      <c r="X4023" s="2">
        <v>8</v>
      </c>
      <c r="Y4023" s="2">
        <v>6.3</v>
      </c>
      <c r="Z4023" s="2">
        <v>4.2229999999999997E-2</v>
      </c>
      <c r="AA4023" s="2">
        <v>6.1039999999999997E-2</v>
      </c>
      <c r="AB4023" s="2">
        <v>17.019895559999998</v>
      </c>
    </row>
    <row r="4024" spans="1:28" x14ac:dyDescent="0.2">
      <c r="A4024" s="17">
        <v>6610</v>
      </c>
      <c r="B4024" s="5" t="s">
        <v>10301</v>
      </c>
      <c r="C4024" s="5" t="s">
        <v>13502</v>
      </c>
      <c r="D4024" s="5"/>
      <c r="E4024" s="5" t="s">
        <v>13503</v>
      </c>
      <c r="F4024" s="10">
        <v>1917</v>
      </c>
      <c r="G4024" s="10" t="s">
        <v>16</v>
      </c>
      <c r="H4024" s="10"/>
      <c r="I4024" s="10">
        <v>1100</v>
      </c>
      <c r="J4024" s="10" t="s">
        <v>17</v>
      </c>
      <c r="K4024" s="10"/>
      <c r="L4024" s="10" t="s">
        <v>18</v>
      </c>
      <c r="M4024" s="11">
        <v>1</v>
      </c>
      <c r="N4024" s="10">
        <v>1</v>
      </c>
      <c r="O4024" s="12" t="s">
        <v>13504</v>
      </c>
      <c r="P4024" s="11">
        <f ca="1">IFERROR(__xludf.DUMMYFUNCTION("COUNTA(SPLIT(Q4024,"" ""))"),157)</f>
        <v>157</v>
      </c>
      <c r="Q4024" s="11">
        <v>7</v>
      </c>
      <c r="R4024" s="11">
        <f ca="1">IFERROR(__xludf.DUMMYFUNCTION("COUNTA(SPLIT($Q4024,CHAR(10),FALSE))"),1)</f>
        <v>1</v>
      </c>
      <c r="S4024" s="2">
        <v>0.28646735099999998</v>
      </c>
      <c r="T4024" s="2">
        <v>0.51011656500000002</v>
      </c>
      <c r="U4024" s="2">
        <v>80.86</v>
      </c>
      <c r="V4024" s="2">
        <v>6.34</v>
      </c>
      <c r="W4024" s="2">
        <v>7.05</v>
      </c>
      <c r="X4024" s="2">
        <v>9</v>
      </c>
      <c r="Y4024" s="2">
        <v>5.91</v>
      </c>
      <c r="Z4024" s="2">
        <v>4.8070000000000002E-2</v>
      </c>
      <c r="AA4024" s="2">
        <v>6.5799999999999997E-2</v>
      </c>
      <c r="AB4024" s="2">
        <v>23.27569557</v>
      </c>
    </row>
    <row r="4025" spans="1:28" x14ac:dyDescent="0.2">
      <c r="A4025" s="17">
        <v>6611</v>
      </c>
      <c r="B4025" s="5" t="s">
        <v>10301</v>
      </c>
      <c r="C4025" s="5" t="s">
        <v>13505</v>
      </c>
      <c r="D4025" s="5"/>
      <c r="E4025" s="5" t="s">
        <v>13506</v>
      </c>
      <c r="F4025" s="10">
        <v>1919</v>
      </c>
      <c r="G4025" s="10" t="s">
        <v>16</v>
      </c>
      <c r="H4025" s="10"/>
      <c r="I4025" s="10">
        <v>1100</v>
      </c>
      <c r="J4025" s="10" t="s">
        <v>17</v>
      </c>
      <c r="K4025" s="10"/>
      <c r="L4025" s="10" t="s">
        <v>18</v>
      </c>
      <c r="M4025" s="11">
        <v>1</v>
      </c>
      <c r="N4025" s="10">
        <v>1</v>
      </c>
      <c r="O4025" s="12" t="s">
        <v>13507</v>
      </c>
      <c r="P4025" s="11">
        <f ca="1">IFERROR(__xludf.DUMMYFUNCTION("COUNTA(SPLIT(Q4025,"" ""))"),174)</f>
        <v>174</v>
      </c>
      <c r="Q4025" s="11">
        <v>9</v>
      </c>
      <c r="R4025" s="11">
        <f ca="1">IFERROR(__xludf.DUMMYFUNCTION("COUNTA(SPLIT($Q4025,CHAR(10),FALSE))"),2)</f>
        <v>2</v>
      </c>
      <c r="S4025" s="2">
        <v>-0.34475517500000002</v>
      </c>
      <c r="T4025" s="2">
        <v>0.45174133300000002</v>
      </c>
      <c r="U4025" s="2">
        <v>78.400000000000006</v>
      </c>
      <c r="V4025" s="2">
        <v>7.24</v>
      </c>
      <c r="W4025" s="2">
        <v>8.76</v>
      </c>
      <c r="X4025" s="2">
        <v>7</v>
      </c>
      <c r="Y4025" s="2">
        <v>6.57</v>
      </c>
      <c r="Z4025" s="2">
        <v>9.7890000000000005E-2</v>
      </c>
      <c r="AA4025" s="2">
        <v>9.955E-2</v>
      </c>
      <c r="AB4025" s="2">
        <v>10.202929810000001</v>
      </c>
    </row>
    <row r="4026" spans="1:28" x14ac:dyDescent="0.2">
      <c r="A4026" s="17">
        <v>6612</v>
      </c>
      <c r="B4026" s="5" t="s">
        <v>10301</v>
      </c>
      <c r="C4026" s="5" t="s">
        <v>13508</v>
      </c>
      <c r="D4026" s="5"/>
      <c r="E4026" s="5" t="s">
        <v>13509</v>
      </c>
      <c r="F4026" s="10">
        <v>1920</v>
      </c>
      <c r="G4026" s="10" t="s">
        <v>16</v>
      </c>
      <c r="H4026" s="10"/>
      <c r="I4026" s="10">
        <v>1100</v>
      </c>
      <c r="J4026" s="10" t="s">
        <v>17</v>
      </c>
      <c r="K4026" s="10"/>
      <c r="L4026" s="10" t="s">
        <v>18</v>
      </c>
      <c r="M4026" s="11">
        <v>1</v>
      </c>
      <c r="N4026" s="10">
        <v>1</v>
      </c>
      <c r="O4026" s="12" t="s">
        <v>13510</v>
      </c>
      <c r="P4026" s="11">
        <f ca="1">IFERROR(__xludf.DUMMYFUNCTION("COUNTA(SPLIT(Q4026,"" ""))"),140)</f>
        <v>140</v>
      </c>
      <c r="Q4026" s="11">
        <v>5</v>
      </c>
      <c r="R4026" s="11">
        <f ca="1">IFERROR(__xludf.DUMMYFUNCTION("COUNTA(SPLIT($Q4026,CHAR(10),FALSE))"),1)</f>
        <v>1</v>
      </c>
      <c r="S4026" s="2">
        <v>-1.0085079100000001</v>
      </c>
      <c r="T4026" s="2">
        <v>0.447124829</v>
      </c>
      <c r="U4026" s="2">
        <v>57.71</v>
      </c>
      <c r="V4026" s="2">
        <v>12.32</v>
      </c>
      <c r="W4026" s="2">
        <v>15.92</v>
      </c>
      <c r="X4026" s="2">
        <v>11</v>
      </c>
      <c r="Y4026" s="2">
        <v>7.37</v>
      </c>
      <c r="Z4026" s="2">
        <v>8.7400000000000005E-2</v>
      </c>
      <c r="AA4026" s="2">
        <v>0.11316</v>
      </c>
      <c r="AB4026" s="2">
        <v>9.7231748729999996</v>
      </c>
    </row>
    <row r="4027" spans="1:28" x14ac:dyDescent="0.2">
      <c r="A4027" s="17">
        <v>6613</v>
      </c>
      <c r="B4027" s="5" t="s">
        <v>10301</v>
      </c>
      <c r="C4027" s="5" t="s">
        <v>13511</v>
      </c>
      <c r="D4027" s="5"/>
      <c r="E4027" s="5" t="s">
        <v>13512</v>
      </c>
      <c r="F4027" s="10">
        <v>1921</v>
      </c>
      <c r="G4027" s="10" t="s">
        <v>16</v>
      </c>
      <c r="H4027" s="10"/>
      <c r="I4027" s="10">
        <v>1100</v>
      </c>
      <c r="J4027" s="10" t="s">
        <v>17</v>
      </c>
      <c r="K4027" s="10"/>
      <c r="L4027" s="10" t="s">
        <v>18</v>
      </c>
      <c r="M4027" s="11">
        <v>1</v>
      </c>
      <c r="N4027" s="10">
        <v>1</v>
      </c>
      <c r="O4027" s="12" t="s">
        <v>13513</v>
      </c>
      <c r="P4027" s="11">
        <f ca="1">IFERROR(__xludf.DUMMYFUNCTION("COUNTA(SPLIT(Q4027,"" ""))"),168)</f>
        <v>168</v>
      </c>
      <c r="Q4027" s="11">
        <v>6</v>
      </c>
      <c r="R4027" s="11">
        <f ca="1">IFERROR(__xludf.DUMMYFUNCTION("COUNTA(SPLIT($Q4027,CHAR(10),FALSE))"),1)</f>
        <v>1</v>
      </c>
      <c r="S4027" s="2">
        <v>-0.43547261100000001</v>
      </c>
      <c r="T4027" s="2">
        <v>0.52055500300000002</v>
      </c>
      <c r="U4027" s="2">
        <v>70.650000000000006</v>
      </c>
      <c r="V4027" s="2">
        <v>10.36</v>
      </c>
      <c r="W4027" s="2">
        <v>12.4</v>
      </c>
      <c r="X4027" s="2">
        <v>10</v>
      </c>
      <c r="Y4027" s="2">
        <v>6.91</v>
      </c>
      <c r="Z4027" s="2">
        <v>0.12146999999999999</v>
      </c>
      <c r="AA4027" s="2">
        <v>0.13399</v>
      </c>
      <c r="AB4027" s="2">
        <v>17.275852650000001</v>
      </c>
    </row>
    <row r="4028" spans="1:28" x14ac:dyDescent="0.2">
      <c r="A4028" s="17">
        <v>6614</v>
      </c>
      <c r="B4028" s="5" t="s">
        <v>10301</v>
      </c>
      <c r="C4028" s="5" t="s">
        <v>13514</v>
      </c>
      <c r="D4028" s="5"/>
      <c r="E4028" s="5" t="s">
        <v>13515</v>
      </c>
      <c r="F4028" s="10">
        <v>1921</v>
      </c>
      <c r="G4028" s="10" t="s">
        <v>16</v>
      </c>
      <c r="H4028" s="10"/>
      <c r="I4028" s="10">
        <v>1100</v>
      </c>
      <c r="J4028" s="10" t="s">
        <v>17</v>
      </c>
      <c r="K4028" s="10"/>
      <c r="L4028" s="10" t="s">
        <v>18</v>
      </c>
      <c r="M4028" s="11">
        <v>1</v>
      </c>
      <c r="N4028" s="10">
        <v>1</v>
      </c>
      <c r="O4028" s="12" t="s">
        <v>13516</v>
      </c>
      <c r="P4028" s="11">
        <f ca="1">IFERROR(__xludf.DUMMYFUNCTION("COUNTA(SPLIT(Q4028,"" ""))"),199)</f>
        <v>199</v>
      </c>
      <c r="Q4028" s="11">
        <v>9</v>
      </c>
      <c r="R4028" s="11">
        <f ca="1">IFERROR(__xludf.DUMMYFUNCTION("COUNTA(SPLIT($Q4028,CHAR(10),FALSE))"),1)</f>
        <v>1</v>
      </c>
      <c r="S4028" s="2">
        <v>-0.62036814299999998</v>
      </c>
      <c r="T4028" s="2">
        <v>0.45852327199999998</v>
      </c>
      <c r="U4028" s="2">
        <v>57.28</v>
      </c>
      <c r="V4028" s="2">
        <v>10.76</v>
      </c>
      <c r="W4028" s="2">
        <v>11.68</v>
      </c>
      <c r="X4028" s="2">
        <v>11</v>
      </c>
      <c r="Y4028" s="2">
        <v>7.43</v>
      </c>
      <c r="Z4028" s="2">
        <v>0.12177</v>
      </c>
      <c r="AA4028" s="2">
        <v>8.7139999999999995E-2</v>
      </c>
      <c r="AB4028" s="2">
        <v>20.808753979999999</v>
      </c>
    </row>
    <row r="4029" spans="1:28" x14ac:dyDescent="0.2">
      <c r="A4029" s="17">
        <v>6615</v>
      </c>
      <c r="B4029" s="5" t="s">
        <v>13517</v>
      </c>
      <c r="C4029" s="5" t="s">
        <v>13518</v>
      </c>
      <c r="D4029" s="5"/>
      <c r="E4029" s="5" t="s">
        <v>13519</v>
      </c>
      <c r="F4029" s="10">
        <v>1916</v>
      </c>
      <c r="G4029" s="10" t="s">
        <v>16</v>
      </c>
      <c r="H4029" s="10"/>
      <c r="I4029" s="10">
        <v>1100</v>
      </c>
      <c r="J4029" s="10" t="s">
        <v>17</v>
      </c>
      <c r="K4029" s="10"/>
      <c r="L4029" s="10" t="s">
        <v>18</v>
      </c>
      <c r="M4029" s="11">
        <v>1</v>
      </c>
      <c r="N4029" s="10">
        <v>1</v>
      </c>
      <c r="O4029" s="12" t="s">
        <v>13520</v>
      </c>
      <c r="P4029" s="11">
        <f ca="1">IFERROR(__xludf.DUMMYFUNCTION("COUNTA(SPLIT(Q4029,"" ""))"),147)</f>
        <v>147</v>
      </c>
      <c r="Q4029" s="11">
        <v>8</v>
      </c>
      <c r="R4029" s="11">
        <f ca="1">IFERROR(__xludf.DUMMYFUNCTION("COUNTA(SPLIT($Q4029,CHAR(10),FALSE))"),1)</f>
        <v>1</v>
      </c>
      <c r="S4029" s="2">
        <v>-0.44878083400000002</v>
      </c>
      <c r="T4029" s="2">
        <v>0.46250992000000002</v>
      </c>
      <c r="U4029" s="2">
        <v>71.36</v>
      </c>
      <c r="V4029" s="2">
        <v>7.87</v>
      </c>
      <c r="W4029" s="2">
        <v>7.49</v>
      </c>
      <c r="X4029" s="2">
        <v>10</v>
      </c>
      <c r="Y4029" s="2">
        <v>7.02</v>
      </c>
      <c r="Z4029" s="2">
        <v>0.10147</v>
      </c>
      <c r="AA4029" s="2">
        <v>0.13070999999999999</v>
      </c>
      <c r="AB4029" s="2">
        <v>21.417036379999999</v>
      </c>
    </row>
    <row r="4030" spans="1:28" x14ac:dyDescent="0.2">
      <c r="A4030" s="17">
        <v>6616</v>
      </c>
      <c r="B4030" s="5" t="s">
        <v>13521</v>
      </c>
      <c r="C4030" s="5" t="s">
        <v>13522</v>
      </c>
      <c r="D4030" s="5"/>
      <c r="E4030" s="5" t="s">
        <v>13523</v>
      </c>
      <c r="F4030" s="10">
        <v>1859</v>
      </c>
      <c r="G4030" s="10" t="s">
        <v>16</v>
      </c>
      <c r="H4030" s="10"/>
      <c r="I4030" s="10">
        <v>900</v>
      </c>
      <c r="J4030" s="10" t="s">
        <v>17</v>
      </c>
      <c r="K4030" s="10"/>
      <c r="L4030" s="10" t="s">
        <v>18</v>
      </c>
      <c r="M4030" s="11">
        <v>1</v>
      </c>
      <c r="N4030" s="10">
        <v>1</v>
      </c>
      <c r="O4030" s="12" t="s">
        <v>13524</v>
      </c>
      <c r="P4030" s="11">
        <f ca="1">IFERROR(__xludf.DUMMYFUNCTION("COUNTA(SPLIT(Q4030,"" ""))"),165)</f>
        <v>165</v>
      </c>
      <c r="Q4030" s="11">
        <v>7</v>
      </c>
      <c r="R4030" s="11">
        <f ca="1">IFERROR(__xludf.DUMMYFUNCTION("COUNTA(SPLIT($Q4030,CHAR(10),FALSE))"),2)</f>
        <v>2</v>
      </c>
      <c r="S4030" s="2">
        <v>-1.7115934690000001</v>
      </c>
      <c r="T4030" s="2">
        <v>0.49360595600000001</v>
      </c>
      <c r="U4030" s="2">
        <v>69.58</v>
      </c>
      <c r="V4030" s="2">
        <v>8.7100000000000009</v>
      </c>
      <c r="W4030" s="2">
        <v>8.33</v>
      </c>
      <c r="X4030" s="2">
        <v>11</v>
      </c>
      <c r="Y4030" s="2">
        <v>6.85</v>
      </c>
      <c r="Z4030" s="2">
        <v>7.8579999999999997E-2</v>
      </c>
      <c r="AA4030" s="2">
        <v>9.8110000000000003E-2</v>
      </c>
      <c r="AB4030" s="2">
        <v>15.408442859999999</v>
      </c>
    </row>
    <row r="4031" spans="1:28" x14ac:dyDescent="0.2">
      <c r="A4031" s="17">
        <v>6617</v>
      </c>
      <c r="B4031" s="5" t="s">
        <v>13525</v>
      </c>
      <c r="C4031" s="5" t="s">
        <v>13526</v>
      </c>
      <c r="D4031" s="5"/>
      <c r="E4031" s="5" t="s">
        <v>13527</v>
      </c>
      <c r="F4031" s="10">
        <v>2003</v>
      </c>
      <c r="G4031" s="10" t="s">
        <v>16</v>
      </c>
      <c r="H4031" s="10"/>
      <c r="I4031" s="10">
        <v>1300</v>
      </c>
      <c r="J4031" s="10" t="s">
        <v>17</v>
      </c>
      <c r="K4031" s="10"/>
      <c r="L4031" s="10" t="s">
        <v>18</v>
      </c>
      <c r="M4031" s="11">
        <v>1</v>
      </c>
      <c r="N4031" s="10">
        <v>1</v>
      </c>
      <c r="O4031" s="12" t="s">
        <v>13528</v>
      </c>
      <c r="P4031" s="11">
        <f ca="1">IFERROR(__xludf.DUMMYFUNCTION("COUNTA(SPLIT(Q4031,"" ""))"),138)</f>
        <v>138</v>
      </c>
      <c r="Q4031" s="11">
        <v>6</v>
      </c>
      <c r="R4031" s="11">
        <f ca="1">IFERROR(__xludf.DUMMYFUNCTION("COUNTA(SPLIT($Q4031,CHAR(10),FALSE))"),4)</f>
        <v>4</v>
      </c>
      <c r="S4031" s="2">
        <v>-0.47941533200000003</v>
      </c>
      <c r="T4031" s="2">
        <v>0.52313536699999996</v>
      </c>
      <c r="U4031" s="2">
        <v>58.89</v>
      </c>
      <c r="V4031" s="2">
        <v>10.92</v>
      </c>
      <c r="W4031" s="2">
        <v>13.48</v>
      </c>
      <c r="X4031" s="2">
        <v>12</v>
      </c>
      <c r="Y4031" s="2">
        <v>8.92</v>
      </c>
      <c r="Z4031" s="2">
        <v>0.24840000000000001</v>
      </c>
      <c r="AA4031" s="2">
        <v>0.26395999999999997</v>
      </c>
      <c r="AB4031" s="2">
        <v>7.3500108580000001</v>
      </c>
    </row>
    <row r="4032" spans="1:28" x14ac:dyDescent="0.2">
      <c r="A4032" s="17">
        <v>6618</v>
      </c>
      <c r="B4032" s="5" t="s">
        <v>856</v>
      </c>
      <c r="C4032" s="5" t="s">
        <v>13529</v>
      </c>
      <c r="D4032" s="5" t="s">
        <v>171</v>
      </c>
      <c r="E4032" s="5" t="s">
        <v>13530</v>
      </c>
      <c r="F4032" s="10">
        <v>1890</v>
      </c>
      <c r="G4032" s="10" t="s">
        <v>16</v>
      </c>
      <c r="H4032" s="10"/>
      <c r="I4032" s="10">
        <v>1100</v>
      </c>
      <c r="J4032" s="10" t="s">
        <v>17</v>
      </c>
      <c r="K4032" s="10"/>
      <c r="L4032" s="10" t="s">
        <v>18</v>
      </c>
      <c r="M4032" s="11">
        <v>1</v>
      </c>
      <c r="N4032" s="10">
        <v>1</v>
      </c>
      <c r="O4032" s="12" t="s">
        <v>13531</v>
      </c>
      <c r="P4032" s="11">
        <f ca="1">IFERROR(__xludf.DUMMYFUNCTION("COUNTA(SPLIT(Q4032,"" ""))"),200)</f>
        <v>200</v>
      </c>
      <c r="Q4032" s="11">
        <v>4</v>
      </c>
      <c r="R4032" s="11">
        <f ca="1">IFERROR(__xludf.DUMMYFUNCTION("COUNTA(SPLIT($Q4032,CHAR(10),FALSE))"),1)</f>
        <v>1</v>
      </c>
      <c r="S4032" s="2">
        <v>-2.0767719649999998</v>
      </c>
      <c r="T4032" s="2">
        <v>0.494743606</v>
      </c>
      <c r="U4032" s="2">
        <v>64.72</v>
      </c>
      <c r="V4032" s="2">
        <v>14.17</v>
      </c>
      <c r="W4032" s="2">
        <v>16.18</v>
      </c>
      <c r="X4032" s="2">
        <v>9</v>
      </c>
      <c r="Y4032" s="2">
        <v>2.62</v>
      </c>
      <c r="Z4032" s="2">
        <v>-5.1999999999999995E-4</v>
      </c>
      <c r="AA4032" s="2">
        <v>-7.28E-3</v>
      </c>
      <c r="AB4032" s="2">
        <v>26.975177559999999</v>
      </c>
    </row>
    <row r="4033" spans="1:28" x14ac:dyDescent="0.2">
      <c r="A4033" s="17">
        <v>6619</v>
      </c>
      <c r="B4033" s="5" t="s">
        <v>856</v>
      </c>
      <c r="C4033" s="5" t="s">
        <v>13532</v>
      </c>
      <c r="D4033" s="5" t="s">
        <v>13533</v>
      </c>
      <c r="E4033" s="5" t="s">
        <v>13534</v>
      </c>
      <c r="F4033" s="10">
        <v>1891</v>
      </c>
      <c r="G4033" s="10" t="s">
        <v>16</v>
      </c>
      <c r="H4033" s="10"/>
      <c r="I4033" s="10">
        <v>1300</v>
      </c>
      <c r="J4033" s="10" t="s">
        <v>17</v>
      </c>
      <c r="K4033" s="10"/>
      <c r="L4033" s="10" t="s">
        <v>18</v>
      </c>
      <c r="M4033" s="11">
        <v>1</v>
      </c>
      <c r="N4033" s="10">
        <v>1</v>
      </c>
      <c r="O4033" s="12" t="s">
        <v>13535</v>
      </c>
      <c r="P4033" s="11">
        <f ca="1">IFERROR(__xludf.DUMMYFUNCTION("COUNTA(SPLIT(Q4033,"" ""))"),157)</f>
        <v>157</v>
      </c>
      <c r="Q4033" s="11">
        <v>4</v>
      </c>
      <c r="R4033" s="11">
        <f ca="1">IFERROR(__xludf.DUMMYFUNCTION("COUNTA(SPLIT($Q4033,CHAR(10),FALSE))"),1)</f>
        <v>1</v>
      </c>
      <c r="S4033" s="2">
        <v>-1.3363750489999999</v>
      </c>
      <c r="T4033" s="2">
        <v>0.45868179199999998</v>
      </c>
      <c r="U4033" s="2">
        <v>65.540000000000006</v>
      </c>
      <c r="V4033" s="2">
        <v>13.93</v>
      </c>
      <c r="W4033" s="2">
        <v>17.16</v>
      </c>
      <c r="X4033" s="2">
        <v>9</v>
      </c>
      <c r="Y4033" s="2">
        <v>6.4</v>
      </c>
      <c r="Z4033" s="2">
        <v>0.12694</v>
      </c>
      <c r="AA4033" s="2">
        <v>0.16627</v>
      </c>
      <c r="AB4033" s="2">
        <v>13.307812459999999</v>
      </c>
    </row>
    <row r="4034" spans="1:28" x14ac:dyDescent="0.2">
      <c r="A4034" s="17">
        <v>6620</v>
      </c>
      <c r="B4034" s="5" t="s">
        <v>856</v>
      </c>
      <c r="C4034" s="5" t="s">
        <v>13536</v>
      </c>
      <c r="D4034" s="5" t="s">
        <v>13537</v>
      </c>
      <c r="E4034" s="5" t="s">
        <v>13538</v>
      </c>
      <c r="F4034" s="10">
        <v>1892</v>
      </c>
      <c r="G4034" s="10" t="s">
        <v>16</v>
      </c>
      <c r="H4034" s="10"/>
      <c r="I4034" s="10">
        <v>1300</v>
      </c>
      <c r="J4034" s="10" t="s">
        <v>17</v>
      </c>
      <c r="K4034" s="10"/>
      <c r="L4034" s="10" t="s">
        <v>18</v>
      </c>
      <c r="M4034" s="11">
        <v>1</v>
      </c>
      <c r="N4034" s="10">
        <v>1</v>
      </c>
      <c r="O4034" s="12" t="s">
        <v>13539</v>
      </c>
      <c r="P4034" s="11">
        <f ca="1">IFERROR(__xludf.DUMMYFUNCTION("COUNTA(SPLIT(Q4034,"" ""))"),165)</f>
        <v>165</v>
      </c>
      <c r="Q4034" s="11">
        <v>6</v>
      </c>
      <c r="R4034" s="11">
        <f ca="1">IFERROR(__xludf.DUMMYFUNCTION("COUNTA(SPLIT($Q4034,CHAR(10),FALSE))"),1)</f>
        <v>1</v>
      </c>
      <c r="S4034" s="2">
        <v>-0.70611669700000002</v>
      </c>
      <c r="T4034" s="2">
        <v>0.47656217400000001</v>
      </c>
      <c r="U4034" s="2">
        <v>66.64</v>
      </c>
      <c r="V4034" s="2">
        <v>10.8</v>
      </c>
      <c r="W4034" s="2">
        <v>12.19</v>
      </c>
      <c r="X4034" s="2">
        <v>10</v>
      </c>
      <c r="Y4034" s="2">
        <v>6.15</v>
      </c>
      <c r="Z4034" s="2">
        <v>7.5199999999999998E-3</v>
      </c>
      <c r="AA4034" s="2">
        <v>3.7810000000000003E-2</v>
      </c>
      <c r="AB4034" s="2">
        <v>16.080238739999999</v>
      </c>
    </row>
    <row r="4035" spans="1:28" x14ac:dyDescent="0.2">
      <c r="A4035" s="17">
        <v>6621</v>
      </c>
      <c r="B4035" s="5" t="s">
        <v>856</v>
      </c>
      <c r="C4035" s="5" t="s">
        <v>13540</v>
      </c>
      <c r="D4035" s="5" t="s">
        <v>13541</v>
      </c>
      <c r="E4035" s="5" t="s">
        <v>13542</v>
      </c>
      <c r="F4035" s="10">
        <v>1894</v>
      </c>
      <c r="G4035" s="10" t="s">
        <v>16</v>
      </c>
      <c r="H4035" s="10"/>
      <c r="I4035" s="10">
        <v>1300</v>
      </c>
      <c r="J4035" s="10" t="s">
        <v>17</v>
      </c>
      <c r="K4035" s="10"/>
      <c r="L4035" s="10" t="s">
        <v>22</v>
      </c>
      <c r="M4035" s="11">
        <v>2</v>
      </c>
      <c r="N4035" s="10">
        <v>1.5</v>
      </c>
      <c r="O4035" s="12" t="s">
        <v>13543</v>
      </c>
      <c r="P4035" s="11">
        <f ca="1">IFERROR(__xludf.DUMMYFUNCTION("COUNTA(SPLIT(Q4035,"" ""))"),177)</f>
        <v>177</v>
      </c>
      <c r="Q4035" s="11">
        <v>7</v>
      </c>
      <c r="R4035" s="11">
        <f ca="1">IFERROR(__xludf.DUMMYFUNCTION("COUNTA(SPLIT($Q4035,CHAR(10),FALSE))"),2)</f>
        <v>2</v>
      </c>
      <c r="S4035" s="2">
        <v>-1.3032000770000001</v>
      </c>
      <c r="T4035" s="2">
        <v>0.51950881500000001</v>
      </c>
      <c r="U4035" s="2">
        <v>80.27</v>
      </c>
      <c r="V4035" s="2">
        <v>8.3800000000000008</v>
      </c>
      <c r="W4035" s="2">
        <v>10.24</v>
      </c>
      <c r="X4035" s="2">
        <v>6</v>
      </c>
      <c r="Y4035" s="2">
        <v>6.58</v>
      </c>
      <c r="Z4035" s="2">
        <v>0.13936999999999999</v>
      </c>
      <c r="AA4035" s="2">
        <v>0.15035999999999999</v>
      </c>
      <c r="AB4035" s="2">
        <v>10.0565543</v>
      </c>
    </row>
    <row r="4036" spans="1:28" x14ac:dyDescent="0.2">
      <c r="A4036" s="17">
        <v>6622</v>
      </c>
      <c r="B4036" s="5" t="s">
        <v>13544</v>
      </c>
      <c r="C4036" s="5" t="s">
        <v>13545</v>
      </c>
      <c r="D4036" s="5"/>
      <c r="E4036" s="5" t="s">
        <v>13546</v>
      </c>
      <c r="F4036" s="10">
        <v>1886</v>
      </c>
      <c r="G4036" s="10" t="s">
        <v>16</v>
      </c>
      <c r="H4036" s="10"/>
      <c r="I4036" s="10">
        <v>900</v>
      </c>
      <c r="J4036" s="10" t="s">
        <v>17</v>
      </c>
      <c r="K4036" s="10"/>
      <c r="L4036" s="10" t="s">
        <v>18</v>
      </c>
      <c r="M4036" s="11">
        <v>1</v>
      </c>
      <c r="N4036" s="10">
        <v>1</v>
      </c>
      <c r="O4036" s="12" t="s">
        <v>13547</v>
      </c>
      <c r="P4036" s="11">
        <f ca="1">IFERROR(__xludf.DUMMYFUNCTION("COUNTA(SPLIT(Q4036,"" ""))"),160)</f>
        <v>160</v>
      </c>
      <c r="Q4036" s="11">
        <v>3</v>
      </c>
      <c r="R4036" s="11">
        <f ca="1">IFERROR(__xludf.DUMMYFUNCTION("COUNTA(SPLIT($Q4036,CHAR(10),FALSE))"),3)</f>
        <v>3</v>
      </c>
      <c r="S4036" s="2">
        <v>-0.50702228699999996</v>
      </c>
      <c r="T4036" s="2">
        <v>0.46045669099999997</v>
      </c>
      <c r="U4036" s="2">
        <v>60.47</v>
      </c>
      <c r="V4036" s="2">
        <v>15.26</v>
      </c>
      <c r="W4036" s="2">
        <v>20.21</v>
      </c>
      <c r="X4036" s="2">
        <v>7</v>
      </c>
      <c r="Y4036" s="2">
        <v>7.32</v>
      </c>
      <c r="Z4036" s="2">
        <v>5.8380000000000001E-2</v>
      </c>
      <c r="AA4036" s="2">
        <v>6.7699999999999996E-2</v>
      </c>
      <c r="AB4036" s="2">
        <v>12.75739789</v>
      </c>
    </row>
    <row r="4037" spans="1:28" x14ac:dyDescent="0.2">
      <c r="A4037" s="17">
        <v>6623</v>
      </c>
      <c r="B4037" s="5" t="s">
        <v>13544</v>
      </c>
      <c r="C4037" s="5" t="s">
        <v>13548</v>
      </c>
      <c r="D4037" s="5" t="s">
        <v>13549</v>
      </c>
      <c r="E4037" s="5" t="s">
        <v>13550</v>
      </c>
      <c r="F4037" s="10">
        <v>1890</v>
      </c>
      <c r="G4037" s="10" t="s">
        <v>16</v>
      </c>
      <c r="H4037" s="10"/>
      <c r="I4037" s="10">
        <v>1300</v>
      </c>
      <c r="J4037" s="10" t="s">
        <v>17</v>
      </c>
      <c r="K4037" s="10"/>
      <c r="L4037" s="10" t="s">
        <v>18</v>
      </c>
      <c r="M4037" s="11">
        <v>1</v>
      </c>
      <c r="N4037" s="10">
        <v>1</v>
      </c>
      <c r="O4037" s="12" t="s">
        <v>13551</v>
      </c>
      <c r="P4037" s="11">
        <f ca="1">IFERROR(__xludf.DUMMYFUNCTION("COUNTA(SPLIT(Q4037,"" ""))"),180)</f>
        <v>180</v>
      </c>
      <c r="Q4037" s="11">
        <v>6</v>
      </c>
      <c r="R4037" s="11">
        <f ca="1">IFERROR(__xludf.DUMMYFUNCTION("COUNTA(SPLIT($Q4037,CHAR(10),FALSE))"),2)</f>
        <v>2</v>
      </c>
      <c r="S4037" s="2">
        <v>-0.82419658699999998</v>
      </c>
      <c r="T4037" s="2">
        <v>0.48342373700000002</v>
      </c>
      <c r="U4037" s="2">
        <v>71.19</v>
      </c>
      <c r="V4037" s="2">
        <v>9.86</v>
      </c>
      <c r="W4037" s="2">
        <v>12.49</v>
      </c>
      <c r="X4037" s="2">
        <v>10</v>
      </c>
      <c r="Y4037" s="2">
        <v>6.48</v>
      </c>
      <c r="Z4037" s="2">
        <v>0.16663</v>
      </c>
      <c r="AA4037" s="2">
        <v>0.15834000000000001</v>
      </c>
      <c r="AB4037" s="2">
        <v>12.20115126</v>
      </c>
    </row>
    <row r="4038" spans="1:28" x14ac:dyDescent="0.2">
      <c r="A4038" s="17">
        <v>6624</v>
      </c>
      <c r="B4038" s="5" t="s">
        <v>13544</v>
      </c>
      <c r="C4038" s="5" t="s">
        <v>13552</v>
      </c>
      <c r="D4038" s="5" t="s">
        <v>13553</v>
      </c>
      <c r="E4038" s="5" t="s">
        <v>13554</v>
      </c>
      <c r="F4038" s="10">
        <v>1892</v>
      </c>
      <c r="G4038" s="10" t="s">
        <v>16</v>
      </c>
      <c r="H4038" s="10"/>
      <c r="I4038" s="10">
        <v>1100</v>
      </c>
      <c r="J4038" s="10" t="s">
        <v>17</v>
      </c>
      <c r="K4038" s="10"/>
      <c r="L4038" s="10" t="s">
        <v>18</v>
      </c>
      <c r="M4038" s="11">
        <v>1</v>
      </c>
      <c r="N4038" s="10">
        <v>1</v>
      </c>
      <c r="O4038" s="12" t="s">
        <v>13555</v>
      </c>
      <c r="P4038" s="11">
        <f ca="1">IFERROR(__xludf.DUMMYFUNCTION("COUNTA(SPLIT(Q4038,"" ""))"),180)</f>
        <v>180</v>
      </c>
      <c r="Q4038" s="11">
        <v>6</v>
      </c>
      <c r="R4038" s="11">
        <f ca="1">IFERROR(__xludf.DUMMYFUNCTION("COUNTA(SPLIT($Q4038,CHAR(10),FALSE))"),1)</f>
        <v>1</v>
      </c>
      <c r="S4038" s="2">
        <v>-1.1978364589999999</v>
      </c>
      <c r="T4038" s="2">
        <v>0.49186850999999998</v>
      </c>
      <c r="U4038" s="2">
        <v>59.84</v>
      </c>
      <c r="V4038" s="2">
        <v>12.49</v>
      </c>
      <c r="W4038" s="2">
        <v>13.73</v>
      </c>
      <c r="X4038" s="2">
        <v>10</v>
      </c>
      <c r="Y4038" s="2">
        <v>6.7</v>
      </c>
      <c r="Z4038" s="2">
        <v>0.10337</v>
      </c>
      <c r="AA4038" s="2">
        <v>0.11201</v>
      </c>
      <c r="AB4038" s="2">
        <v>11.522230560000001</v>
      </c>
    </row>
    <row r="4039" spans="1:28" x14ac:dyDescent="0.2">
      <c r="A4039" s="17">
        <v>6625</v>
      </c>
      <c r="B4039" s="5" t="s">
        <v>13544</v>
      </c>
      <c r="C4039" s="5" t="s">
        <v>13556</v>
      </c>
      <c r="D4039" s="5"/>
      <c r="E4039" s="5" t="s">
        <v>13557</v>
      </c>
      <c r="F4039" s="10">
        <v>1894</v>
      </c>
      <c r="G4039" s="10" t="s">
        <v>16</v>
      </c>
      <c r="H4039" s="10"/>
      <c r="I4039" s="10">
        <v>1100</v>
      </c>
      <c r="J4039" s="10" t="s">
        <v>17</v>
      </c>
      <c r="K4039" s="10"/>
      <c r="L4039" s="10" t="s">
        <v>18</v>
      </c>
      <c r="M4039" s="11">
        <v>1</v>
      </c>
      <c r="N4039" s="10">
        <v>1</v>
      </c>
      <c r="O4039" s="12" t="s">
        <v>13558</v>
      </c>
      <c r="P4039" s="11">
        <f ca="1">IFERROR(__xludf.DUMMYFUNCTION("COUNTA(SPLIT(Q4039,"" ""))"),190)</f>
        <v>190</v>
      </c>
      <c r="Q4039" s="11">
        <v>8</v>
      </c>
      <c r="R4039" s="11">
        <f ca="1">IFERROR(__xludf.DUMMYFUNCTION("COUNTA(SPLIT($Q4039,CHAR(10),FALSE))"),2)</f>
        <v>2</v>
      </c>
      <c r="S4039" s="2">
        <v>-0.51623168900000005</v>
      </c>
      <c r="T4039" s="2">
        <v>0.48117648200000002</v>
      </c>
      <c r="U4039" s="2">
        <v>65.709999999999994</v>
      </c>
      <c r="V4039" s="2">
        <v>10.06</v>
      </c>
      <c r="W4039" s="2">
        <v>11.83</v>
      </c>
      <c r="X4039" s="2">
        <v>11</v>
      </c>
      <c r="Y4039" s="2">
        <v>7.21</v>
      </c>
      <c r="Z4039" s="2">
        <v>0.17508000000000001</v>
      </c>
      <c r="AA4039" s="2">
        <v>0.16114999999999999</v>
      </c>
      <c r="AB4039" s="2">
        <v>0.30094395000000002</v>
      </c>
    </row>
    <row r="4040" spans="1:28" x14ac:dyDescent="0.2">
      <c r="A4040" s="17">
        <v>6626</v>
      </c>
      <c r="B4040" s="5" t="s">
        <v>13544</v>
      </c>
      <c r="C4040" s="5" t="s">
        <v>13559</v>
      </c>
      <c r="D4040" s="5"/>
      <c r="E4040" s="5" t="s">
        <v>13560</v>
      </c>
      <c r="F4040" s="10">
        <v>1898</v>
      </c>
      <c r="G4040" s="10" t="s">
        <v>16</v>
      </c>
      <c r="H4040" s="10"/>
      <c r="I4040" s="10">
        <v>1100</v>
      </c>
      <c r="J4040" s="10" t="s">
        <v>17</v>
      </c>
      <c r="K4040" s="10"/>
      <c r="L4040" s="10" t="s">
        <v>18</v>
      </c>
      <c r="M4040" s="11">
        <v>1</v>
      </c>
      <c r="N4040" s="10">
        <v>1</v>
      </c>
      <c r="O4040" s="12" t="s">
        <v>13561</v>
      </c>
      <c r="P4040" s="11">
        <f ca="1">IFERROR(__xludf.DUMMYFUNCTION("COUNTA(SPLIT(Q4040,"" ""))"),191)</f>
        <v>191</v>
      </c>
      <c r="Q4040" s="11">
        <v>6</v>
      </c>
      <c r="R4040" s="11">
        <f ca="1">IFERROR(__xludf.DUMMYFUNCTION("COUNTA(SPLIT($Q4040,CHAR(10),FALSE))"),1)</f>
        <v>1</v>
      </c>
      <c r="S4040" s="2">
        <v>-1.7349271690000001</v>
      </c>
      <c r="T4040" s="2">
        <v>0.47130600700000003</v>
      </c>
      <c r="U4040" s="2">
        <v>52.35</v>
      </c>
      <c r="V4040" s="2">
        <v>13.99</v>
      </c>
      <c r="W4040" s="2">
        <v>17.21</v>
      </c>
      <c r="X4040" s="2">
        <v>13</v>
      </c>
      <c r="Y4040" s="2">
        <v>8.98</v>
      </c>
      <c r="Z4040" s="2">
        <v>0.29585</v>
      </c>
      <c r="AA4040" s="2">
        <v>0.27467999999999998</v>
      </c>
      <c r="AB4040" s="2">
        <v>3.9913640560000001</v>
      </c>
    </row>
    <row r="4041" spans="1:28" x14ac:dyDescent="0.2">
      <c r="A4041" s="17">
        <v>6627</v>
      </c>
      <c r="B4041" s="5" t="s">
        <v>13544</v>
      </c>
      <c r="C4041" s="5" t="s">
        <v>13562</v>
      </c>
      <c r="D4041" s="5"/>
      <c r="E4041" s="5" t="s">
        <v>13563</v>
      </c>
      <c r="F4041" s="10">
        <v>1901</v>
      </c>
      <c r="G4041" s="10" t="s">
        <v>16</v>
      </c>
      <c r="H4041" s="10"/>
      <c r="I4041" s="10">
        <v>1300</v>
      </c>
      <c r="J4041" s="10" t="s">
        <v>17</v>
      </c>
      <c r="K4041" s="10"/>
      <c r="L4041" s="10" t="s">
        <v>18</v>
      </c>
      <c r="M4041" s="11">
        <v>1</v>
      </c>
      <c r="N4041" s="10">
        <v>1</v>
      </c>
      <c r="O4041" s="12" t="s">
        <v>13564</v>
      </c>
      <c r="P4041" s="11">
        <f ca="1">IFERROR(__xludf.DUMMYFUNCTION("COUNTA(SPLIT(Q4041,"" ""))"),186)</f>
        <v>186</v>
      </c>
      <c r="Q4041" s="11">
        <v>6</v>
      </c>
      <c r="R4041" s="11">
        <f ca="1">IFERROR(__xludf.DUMMYFUNCTION("COUNTA(SPLIT($Q4041,CHAR(10),FALSE))"),2)</f>
        <v>2</v>
      </c>
      <c r="S4041" s="2">
        <v>-1.2758609510000001</v>
      </c>
      <c r="T4041" s="2">
        <v>0.48888793400000002</v>
      </c>
      <c r="U4041" s="2">
        <v>57.59</v>
      </c>
      <c r="V4041" s="2">
        <v>13.18</v>
      </c>
      <c r="W4041" s="2">
        <v>15.66</v>
      </c>
      <c r="X4041" s="2">
        <v>12</v>
      </c>
      <c r="Y4041" s="2">
        <v>8.43</v>
      </c>
      <c r="Z4041" s="2">
        <v>0.18731999999999999</v>
      </c>
      <c r="AA4041" s="2">
        <v>0.18398999999999999</v>
      </c>
      <c r="AB4041" s="2">
        <v>6.1004775799999997</v>
      </c>
    </row>
    <row r="4042" spans="1:28" x14ac:dyDescent="0.2">
      <c r="A4042" s="17">
        <v>6630</v>
      </c>
      <c r="B4042" s="5" t="s">
        <v>13544</v>
      </c>
      <c r="C4042" s="5" t="s">
        <v>13565</v>
      </c>
      <c r="D4042" s="5"/>
      <c r="E4042" s="5" t="s">
        <v>13566</v>
      </c>
      <c r="F4042" s="10">
        <v>1905</v>
      </c>
      <c r="G4042" s="10" t="s">
        <v>16</v>
      </c>
      <c r="H4042" s="10"/>
      <c r="I4042" s="10">
        <v>1300</v>
      </c>
      <c r="J4042" s="10" t="s">
        <v>17</v>
      </c>
      <c r="K4042" s="10"/>
      <c r="L4042" s="10" t="s">
        <v>18</v>
      </c>
      <c r="M4042" s="11">
        <v>1</v>
      </c>
      <c r="N4042" s="10">
        <v>1</v>
      </c>
      <c r="O4042" s="12" t="s">
        <v>13567</v>
      </c>
      <c r="P4042" s="11">
        <f ca="1">IFERROR(__xludf.DUMMYFUNCTION("COUNTA(SPLIT(Q4042,"" ""))"),155)</f>
        <v>155</v>
      </c>
      <c r="Q4042" s="11">
        <v>5</v>
      </c>
      <c r="R4042" s="11">
        <f ca="1">IFERROR(__xludf.DUMMYFUNCTION("COUNTA(SPLIT($Q4042,CHAR(10),FALSE))"),1)</f>
        <v>1</v>
      </c>
      <c r="S4042" s="2">
        <v>-1.6790170790000001</v>
      </c>
      <c r="T4042" s="2">
        <v>0.47021573500000002</v>
      </c>
      <c r="U4042" s="2">
        <v>60.74</v>
      </c>
      <c r="V4042" s="2">
        <v>12.54</v>
      </c>
      <c r="W4042" s="2">
        <v>15.46</v>
      </c>
      <c r="X4042" s="2">
        <v>10</v>
      </c>
      <c r="Y4042" s="2">
        <v>8.32</v>
      </c>
      <c r="Z4042" s="2">
        <v>0.22720000000000001</v>
      </c>
      <c r="AA4042" s="2">
        <v>0.23805000000000001</v>
      </c>
      <c r="AB4042" s="2">
        <v>0.205982532</v>
      </c>
    </row>
    <row r="4043" spans="1:28" x14ac:dyDescent="0.2">
      <c r="A4043" s="17">
        <v>6632</v>
      </c>
      <c r="B4043" s="5" t="s">
        <v>13544</v>
      </c>
      <c r="C4043" s="5" t="s">
        <v>13568</v>
      </c>
      <c r="D4043" s="5"/>
      <c r="E4043" s="5" t="s">
        <v>13569</v>
      </c>
      <c r="F4043" s="10">
        <v>1907</v>
      </c>
      <c r="G4043" s="10" t="s">
        <v>16</v>
      </c>
      <c r="H4043" s="10"/>
      <c r="I4043" s="10">
        <v>1100</v>
      </c>
      <c r="J4043" s="10" t="s">
        <v>17</v>
      </c>
      <c r="K4043" s="10"/>
      <c r="L4043" s="10" t="s">
        <v>18</v>
      </c>
      <c r="M4043" s="11">
        <v>1</v>
      </c>
      <c r="N4043" s="10">
        <v>1</v>
      </c>
      <c r="O4043" s="12" t="s">
        <v>13570</v>
      </c>
      <c r="P4043" s="11">
        <f ca="1">IFERROR(__xludf.DUMMYFUNCTION("COUNTA(SPLIT(Q4043,"" ""))"),177)</f>
        <v>177</v>
      </c>
      <c r="Q4043" s="11">
        <v>8</v>
      </c>
      <c r="R4043" s="11">
        <f ca="1">IFERROR(__xludf.DUMMYFUNCTION("COUNTA(SPLIT($Q4043,CHAR(10),FALSE))"),1)</f>
        <v>1</v>
      </c>
      <c r="S4043" s="2">
        <v>-0.96968217099999998</v>
      </c>
      <c r="T4043" s="2">
        <v>0.46417025299999998</v>
      </c>
      <c r="U4043" s="2">
        <v>66.86</v>
      </c>
      <c r="V4043" s="2">
        <v>9.4600000000000009</v>
      </c>
      <c r="W4043" s="2">
        <v>11.48</v>
      </c>
      <c r="X4043" s="2">
        <v>10</v>
      </c>
      <c r="Y4043" s="2">
        <v>7.76</v>
      </c>
      <c r="Z4043" s="2">
        <v>0.13746</v>
      </c>
      <c r="AA4043" s="2">
        <v>0.1404</v>
      </c>
      <c r="AB4043" s="2">
        <v>14.57278326</v>
      </c>
    </row>
    <row r="4044" spans="1:28" x14ac:dyDescent="0.2">
      <c r="A4044" s="17">
        <v>6634</v>
      </c>
      <c r="B4044" s="5" t="s">
        <v>13544</v>
      </c>
      <c r="C4044" s="5" t="s">
        <v>13571</v>
      </c>
      <c r="D4044" s="5" t="s">
        <v>816</v>
      </c>
      <c r="E4044" s="5" t="s">
        <v>13572</v>
      </c>
      <c r="F4044" s="10">
        <v>1909</v>
      </c>
      <c r="G4044" s="10" t="s">
        <v>16</v>
      </c>
      <c r="H4044" s="10"/>
      <c r="I4044" s="10">
        <v>1100</v>
      </c>
      <c r="J4044" s="10" t="s">
        <v>17</v>
      </c>
      <c r="K4044" s="10"/>
      <c r="L4044" s="10" t="s">
        <v>18</v>
      </c>
      <c r="M4044" s="11">
        <v>1</v>
      </c>
      <c r="N4044" s="10">
        <v>1</v>
      </c>
      <c r="O4044" s="12" t="s">
        <v>13573</v>
      </c>
      <c r="P4044" s="11">
        <f ca="1">IFERROR(__xludf.DUMMYFUNCTION("COUNTA(SPLIT(Q4044,"" ""))"),145)</f>
        <v>145</v>
      </c>
      <c r="Q4044" s="11">
        <v>8</v>
      </c>
      <c r="R4044" s="11">
        <f ca="1">IFERROR(__xludf.DUMMYFUNCTION("COUNTA(SPLIT($Q4044,CHAR(10),FALSE))"),2)</f>
        <v>2</v>
      </c>
      <c r="S4044" s="2">
        <v>-0.51751712000000005</v>
      </c>
      <c r="T4044" s="2">
        <v>0.49061396699999998</v>
      </c>
      <c r="U4044" s="2">
        <v>76.06</v>
      </c>
      <c r="V4044" s="2">
        <v>8.49</v>
      </c>
      <c r="W4044" s="2">
        <v>9.7899999999999991</v>
      </c>
      <c r="X4044" s="2">
        <v>7</v>
      </c>
      <c r="Y4044" s="2">
        <v>6.82</v>
      </c>
      <c r="Z4044" s="2">
        <v>9.2079999999999995E-2</v>
      </c>
      <c r="AA4044" s="2">
        <v>4.6589999999999999E-2</v>
      </c>
      <c r="AB4044" s="2">
        <v>14.76943305</v>
      </c>
    </row>
    <row r="4045" spans="1:28" x14ac:dyDescent="0.2">
      <c r="A4045" s="17">
        <v>6635</v>
      </c>
      <c r="B4045" s="5" t="s">
        <v>13544</v>
      </c>
      <c r="C4045" s="5" t="s">
        <v>13574</v>
      </c>
      <c r="D4045" s="5"/>
      <c r="E4045" s="5" t="s">
        <v>13575</v>
      </c>
      <c r="F4045" s="10">
        <v>1911</v>
      </c>
      <c r="G4045" s="10" t="s">
        <v>16</v>
      </c>
      <c r="H4045" s="10"/>
      <c r="I4045" s="10">
        <v>1300</v>
      </c>
      <c r="J4045" s="10" t="s">
        <v>17</v>
      </c>
      <c r="K4045" s="10"/>
      <c r="L4045" s="10" t="s">
        <v>18</v>
      </c>
      <c r="M4045" s="11">
        <v>1</v>
      </c>
      <c r="N4045" s="10">
        <v>1</v>
      </c>
      <c r="O4045" s="12" t="s">
        <v>13576</v>
      </c>
      <c r="P4045" s="11">
        <f ca="1">IFERROR(__xludf.DUMMYFUNCTION("COUNTA(SPLIT(Q4045,"" ""))"),155)</f>
        <v>155</v>
      </c>
      <c r="Q4045" s="11">
        <v>5</v>
      </c>
      <c r="R4045" s="11">
        <f ca="1">IFERROR(__xludf.DUMMYFUNCTION("COUNTA(SPLIT($Q4045,CHAR(10),FALSE))"),2)</f>
        <v>2</v>
      </c>
      <c r="S4045" s="2">
        <v>-0.68015634400000002</v>
      </c>
      <c r="T4045" s="2">
        <v>0.43559737199999998</v>
      </c>
      <c r="U4045" s="2">
        <v>50.98</v>
      </c>
      <c r="V4045" s="2">
        <v>13.9</v>
      </c>
      <c r="W4045" s="2">
        <v>15.58</v>
      </c>
      <c r="X4045" s="2">
        <v>12</v>
      </c>
      <c r="Y4045" s="2">
        <v>8.02</v>
      </c>
      <c r="Z4045" s="2">
        <v>0.11763999999999999</v>
      </c>
      <c r="AA4045" s="2">
        <v>0.13247</v>
      </c>
      <c r="AB4045" s="2">
        <v>10.058454579999999</v>
      </c>
    </row>
    <row r="4046" spans="1:28" x14ac:dyDescent="0.2">
      <c r="A4046" s="17">
        <v>6636</v>
      </c>
      <c r="B4046" s="5" t="s">
        <v>13544</v>
      </c>
      <c r="C4046" s="5" t="s">
        <v>13577</v>
      </c>
      <c r="D4046" s="5"/>
      <c r="E4046" s="5" t="s">
        <v>13578</v>
      </c>
      <c r="F4046" s="10">
        <v>1913</v>
      </c>
      <c r="G4046" s="10" t="s">
        <v>16</v>
      </c>
      <c r="H4046" s="10"/>
      <c r="I4046" s="10">
        <v>1300</v>
      </c>
      <c r="J4046" s="10" t="s">
        <v>17</v>
      </c>
      <c r="K4046" s="10"/>
      <c r="L4046" s="10" t="s">
        <v>18</v>
      </c>
      <c r="M4046" s="11">
        <v>1</v>
      </c>
      <c r="N4046" s="10">
        <v>1</v>
      </c>
      <c r="O4046" s="12" t="s">
        <v>13579</v>
      </c>
      <c r="P4046" s="11">
        <f ca="1">IFERROR(__xludf.DUMMYFUNCTION("COUNTA(SPLIT(Q4046,"" ""))"),151)</f>
        <v>151</v>
      </c>
      <c r="Q4046" s="11">
        <v>5</v>
      </c>
      <c r="R4046" s="11">
        <f ca="1">IFERROR(__xludf.DUMMYFUNCTION("COUNTA(SPLIT($Q4046,CHAR(10),FALSE))"),2)</f>
        <v>2</v>
      </c>
      <c r="S4046" s="2">
        <v>-2.501309923</v>
      </c>
      <c r="T4046" s="2">
        <v>0.47237066599999999</v>
      </c>
      <c r="U4046" s="2">
        <v>50.75</v>
      </c>
      <c r="V4046" s="2">
        <v>13.73</v>
      </c>
      <c r="W4046" s="2">
        <v>16.36</v>
      </c>
      <c r="X4046" s="2">
        <v>14</v>
      </c>
      <c r="Y4046" s="2">
        <v>8.99</v>
      </c>
      <c r="Z4046" s="2">
        <v>0.14319999999999999</v>
      </c>
      <c r="AA4046" s="2">
        <v>0.15901999999999999</v>
      </c>
      <c r="AB4046" s="2">
        <v>0.78052640200000001</v>
      </c>
    </row>
    <row r="4047" spans="1:28" x14ac:dyDescent="0.2">
      <c r="A4047" s="17">
        <v>6637</v>
      </c>
      <c r="B4047" s="5" t="s">
        <v>13544</v>
      </c>
      <c r="C4047" s="5" t="s">
        <v>13580</v>
      </c>
      <c r="D4047" s="5" t="s">
        <v>13581</v>
      </c>
      <c r="E4047" s="5" t="s">
        <v>13582</v>
      </c>
      <c r="F4047" s="10">
        <v>1922</v>
      </c>
      <c r="G4047" s="10" t="s">
        <v>16</v>
      </c>
      <c r="H4047" s="10"/>
      <c r="I4047" s="10">
        <v>1300</v>
      </c>
      <c r="J4047" s="10" t="s">
        <v>17</v>
      </c>
      <c r="K4047" s="10"/>
      <c r="L4047" s="10" t="s">
        <v>18</v>
      </c>
      <c r="M4047" s="11">
        <v>1</v>
      </c>
      <c r="N4047" s="10">
        <v>1</v>
      </c>
      <c r="O4047" s="12" t="s">
        <v>13583</v>
      </c>
      <c r="P4047" s="11">
        <f ca="1">IFERROR(__xludf.DUMMYFUNCTION("COUNTA(SPLIT(Q4047,"" ""))"),173)</f>
        <v>173</v>
      </c>
      <c r="Q4047" s="11">
        <v>8</v>
      </c>
      <c r="R4047" s="11">
        <f ca="1">IFERROR(__xludf.DUMMYFUNCTION("COUNTA(SPLIT($Q4047,CHAR(10),FALSE))"),5)</f>
        <v>5</v>
      </c>
      <c r="S4047" s="2">
        <v>0.29324228400000002</v>
      </c>
      <c r="T4047" s="2">
        <v>0.47357589100000003</v>
      </c>
      <c r="U4047" s="2">
        <v>68.28</v>
      </c>
      <c r="V4047" s="2">
        <v>9.26</v>
      </c>
      <c r="W4047" s="2">
        <v>10.61</v>
      </c>
      <c r="X4047" s="2">
        <v>10</v>
      </c>
      <c r="Y4047" s="2">
        <v>7.14</v>
      </c>
      <c r="Z4047" s="2">
        <v>0.20238999999999999</v>
      </c>
      <c r="AA4047" s="2">
        <v>0.20077999999999999</v>
      </c>
      <c r="AB4047" s="2">
        <v>13.21796217</v>
      </c>
    </row>
    <row r="4048" spans="1:28" x14ac:dyDescent="0.2">
      <c r="A4048" s="17">
        <v>6639</v>
      </c>
      <c r="B4048" s="5" t="s">
        <v>13584</v>
      </c>
      <c r="C4048" s="5" t="s">
        <v>13585</v>
      </c>
      <c r="D4048" s="5"/>
      <c r="E4048" s="5" t="s">
        <v>13586</v>
      </c>
      <c r="F4048" s="10">
        <v>1920</v>
      </c>
      <c r="G4048" s="10" t="s">
        <v>16</v>
      </c>
      <c r="H4048" s="10"/>
      <c r="I4048" s="10">
        <v>1500</v>
      </c>
      <c r="J4048" s="10" t="s">
        <v>17</v>
      </c>
      <c r="K4048" s="10"/>
      <c r="L4048" s="10" t="s">
        <v>18</v>
      </c>
      <c r="M4048" s="11">
        <v>1</v>
      </c>
      <c r="N4048" s="10">
        <v>1</v>
      </c>
      <c r="O4048" s="12" t="s">
        <v>13587</v>
      </c>
      <c r="P4048" s="11">
        <f ca="1">IFERROR(__xludf.DUMMYFUNCTION("COUNTA(SPLIT(Q4048,"" ""))"),170)</f>
        <v>170</v>
      </c>
      <c r="Q4048" s="11">
        <v>5</v>
      </c>
      <c r="R4048" s="11">
        <f ca="1">IFERROR(__xludf.DUMMYFUNCTION("COUNTA(SPLIT($Q4048,CHAR(10),FALSE))"),2)</f>
        <v>2</v>
      </c>
      <c r="S4048" s="2">
        <v>-1.722229451</v>
      </c>
      <c r="T4048" s="2">
        <v>0.48332479699999997</v>
      </c>
      <c r="U4048" s="2">
        <v>51.91</v>
      </c>
      <c r="V4048" s="2">
        <v>14.61</v>
      </c>
      <c r="W4048" s="2">
        <v>19.260000000000002</v>
      </c>
      <c r="X4048" s="2">
        <v>13</v>
      </c>
      <c r="Y4048" s="2">
        <v>8.18</v>
      </c>
      <c r="Z4048" s="2">
        <v>0.18959000000000001</v>
      </c>
      <c r="AA4048" s="2">
        <v>0.1744</v>
      </c>
      <c r="AB4048" s="2">
        <v>12.184363039999999</v>
      </c>
    </row>
    <row r="4049" spans="1:28" x14ac:dyDescent="0.2">
      <c r="A4049" s="17">
        <v>6640</v>
      </c>
      <c r="B4049" s="5" t="s">
        <v>13584</v>
      </c>
      <c r="C4049" s="5" t="s">
        <v>13588</v>
      </c>
      <c r="D4049" s="5"/>
      <c r="E4049" s="5" t="s">
        <v>13589</v>
      </c>
      <c r="F4049" s="10">
        <v>1920</v>
      </c>
      <c r="G4049" s="10" t="s">
        <v>16</v>
      </c>
      <c r="H4049" s="10"/>
      <c r="I4049" s="10">
        <v>1700</v>
      </c>
      <c r="J4049" s="10" t="s">
        <v>17</v>
      </c>
      <c r="K4049" s="10"/>
      <c r="L4049" s="10" t="s">
        <v>18</v>
      </c>
      <c r="M4049" s="11">
        <v>1</v>
      </c>
      <c r="N4049" s="10">
        <v>1</v>
      </c>
      <c r="O4049" s="12" t="s">
        <v>13590</v>
      </c>
      <c r="P4049" s="11">
        <f ca="1">IFERROR(__xludf.DUMMYFUNCTION("COUNTA(SPLIT(Q4049,"" ""))"),170)</f>
        <v>170</v>
      </c>
      <c r="Q4049" s="11">
        <v>4</v>
      </c>
      <c r="R4049" s="11">
        <f ca="1">IFERROR(__xludf.DUMMYFUNCTION("COUNTA(SPLIT($Q4049,CHAR(10),FALSE))"),1)</f>
        <v>1</v>
      </c>
      <c r="S4049" s="2">
        <v>-1.338498314</v>
      </c>
      <c r="T4049" s="2">
        <v>0.48041985599999998</v>
      </c>
      <c r="U4049" s="2">
        <v>54.88</v>
      </c>
      <c r="V4049" s="2">
        <v>14.05</v>
      </c>
      <c r="W4049" s="2">
        <v>17.079999999999998</v>
      </c>
      <c r="X4049" s="2">
        <v>12</v>
      </c>
      <c r="Y4049" s="2">
        <v>8.85</v>
      </c>
      <c r="Z4049" s="2">
        <v>0.26390000000000002</v>
      </c>
      <c r="AA4049" s="2">
        <v>0.25580000000000003</v>
      </c>
      <c r="AB4049" s="2">
        <v>17.452153129999999</v>
      </c>
    </row>
    <row r="4050" spans="1:28" x14ac:dyDescent="0.2">
      <c r="A4050" s="17">
        <v>6641</v>
      </c>
      <c r="B4050" s="5" t="s">
        <v>13584</v>
      </c>
      <c r="C4050" s="5" t="s">
        <v>13591</v>
      </c>
      <c r="D4050" s="5"/>
      <c r="E4050" s="5" t="s">
        <v>13592</v>
      </c>
      <c r="F4050" s="10">
        <v>1921</v>
      </c>
      <c r="G4050" s="10" t="s">
        <v>16</v>
      </c>
      <c r="H4050" s="10"/>
      <c r="I4050" s="10">
        <v>900</v>
      </c>
      <c r="J4050" s="10" t="s">
        <v>17</v>
      </c>
      <c r="K4050" s="10"/>
      <c r="L4050" s="10" t="s">
        <v>18</v>
      </c>
      <c r="M4050" s="11">
        <v>1</v>
      </c>
      <c r="N4050" s="10">
        <v>1</v>
      </c>
      <c r="O4050" s="12" t="s">
        <v>13593</v>
      </c>
      <c r="P4050" s="11">
        <f ca="1">IFERROR(__xludf.DUMMYFUNCTION("COUNTA(SPLIT(Q4050,"" ""))"),163)</f>
        <v>163</v>
      </c>
      <c r="Q4050" s="11">
        <v>10</v>
      </c>
      <c r="R4050" s="11">
        <f ca="1">IFERROR(__xludf.DUMMYFUNCTION("COUNTA(SPLIT($Q4050,CHAR(10),FALSE))"),2)</f>
        <v>2</v>
      </c>
      <c r="S4050" s="2">
        <v>0.313311742</v>
      </c>
      <c r="T4050" s="2">
        <v>0.50768071999999997</v>
      </c>
      <c r="U4050" s="2">
        <v>80.31</v>
      </c>
      <c r="V4050" s="2">
        <v>6.13</v>
      </c>
      <c r="W4050" s="2">
        <v>6.1</v>
      </c>
      <c r="X4050" s="2">
        <v>9</v>
      </c>
      <c r="Y4050" s="2">
        <v>5.32</v>
      </c>
      <c r="Z4050" s="2">
        <v>2.912E-2</v>
      </c>
      <c r="AA4050" s="2">
        <v>4.2680000000000003E-2</v>
      </c>
      <c r="AB4050" s="2">
        <v>19.442851730000001</v>
      </c>
    </row>
    <row r="4051" spans="1:28" x14ac:dyDescent="0.2">
      <c r="A4051" s="17">
        <v>6642</v>
      </c>
      <c r="B4051" s="5" t="s">
        <v>13584</v>
      </c>
      <c r="C4051" s="5" t="s">
        <v>13594</v>
      </c>
      <c r="D4051" s="5"/>
      <c r="E4051" s="5" t="s">
        <v>13595</v>
      </c>
      <c r="F4051" s="10">
        <v>1921</v>
      </c>
      <c r="G4051" s="10" t="s">
        <v>16</v>
      </c>
      <c r="H4051" s="10"/>
      <c r="I4051" s="10">
        <v>1100</v>
      </c>
      <c r="J4051" s="10" t="s">
        <v>17</v>
      </c>
      <c r="K4051" s="10"/>
      <c r="L4051" s="10" t="s">
        <v>18</v>
      </c>
      <c r="M4051" s="11">
        <v>1</v>
      </c>
      <c r="N4051" s="10">
        <v>1</v>
      </c>
      <c r="O4051" s="12" t="s">
        <v>13596</v>
      </c>
      <c r="P4051" s="11">
        <f ca="1">IFERROR(__xludf.DUMMYFUNCTION("COUNTA(SPLIT(Q4051,"" ""))"),166)</f>
        <v>166</v>
      </c>
      <c r="Q4051" s="11">
        <v>8</v>
      </c>
      <c r="R4051" s="11">
        <f ca="1">IFERROR(__xludf.DUMMYFUNCTION("COUNTA(SPLIT($Q4051,CHAR(10),FALSE))"),3)</f>
        <v>3</v>
      </c>
      <c r="S4051" s="2">
        <v>-0.509803903</v>
      </c>
      <c r="T4051" s="2">
        <v>0.48288479699999998</v>
      </c>
      <c r="U4051" s="2">
        <v>72.72</v>
      </c>
      <c r="V4051" s="2">
        <v>8.33</v>
      </c>
      <c r="W4051" s="2">
        <v>9.2899999999999991</v>
      </c>
      <c r="X4051" s="2">
        <v>9</v>
      </c>
      <c r="Y4051" s="2">
        <v>6.46</v>
      </c>
      <c r="Z4051" s="2">
        <v>0.17291000000000001</v>
      </c>
      <c r="AA4051" s="2">
        <v>0.18260999999999999</v>
      </c>
      <c r="AB4051" s="2">
        <v>8.9576912679999996</v>
      </c>
    </row>
    <row r="4052" spans="1:28" x14ac:dyDescent="0.2">
      <c r="A4052" s="17">
        <v>6643</v>
      </c>
      <c r="B4052" s="5" t="s">
        <v>13584</v>
      </c>
      <c r="C4052" s="5" t="s">
        <v>13597</v>
      </c>
      <c r="D4052" s="5"/>
      <c r="E4052" s="5" t="s">
        <v>13598</v>
      </c>
      <c r="F4052" s="10">
        <v>1922</v>
      </c>
      <c r="G4052" s="10" t="s">
        <v>16</v>
      </c>
      <c r="H4052" s="10"/>
      <c r="I4052" s="10">
        <v>1100</v>
      </c>
      <c r="J4052" s="10" t="s">
        <v>17</v>
      </c>
      <c r="K4052" s="10"/>
      <c r="L4052" s="10" t="s">
        <v>18</v>
      </c>
      <c r="M4052" s="11">
        <v>1</v>
      </c>
      <c r="N4052" s="10">
        <v>1</v>
      </c>
      <c r="O4052" s="12" t="s">
        <v>13599</v>
      </c>
      <c r="P4052" s="11">
        <f ca="1">IFERROR(__xludf.DUMMYFUNCTION("COUNTA(SPLIT(Q4052,"" ""))"),171)</f>
        <v>171</v>
      </c>
      <c r="Q4052" s="11">
        <v>8</v>
      </c>
      <c r="R4052" s="11">
        <f ca="1">IFERROR(__xludf.DUMMYFUNCTION("COUNTA(SPLIT($Q4052,CHAR(10),FALSE))"),3)</f>
        <v>3</v>
      </c>
      <c r="S4052" s="2">
        <v>0.55897492100000001</v>
      </c>
      <c r="T4052" s="2">
        <v>0.52896797699999998</v>
      </c>
      <c r="U4052" s="2">
        <v>65.569999999999993</v>
      </c>
      <c r="V4052" s="2">
        <v>9.49</v>
      </c>
      <c r="W4052" s="2">
        <v>11.74</v>
      </c>
      <c r="X4052" s="2">
        <v>11</v>
      </c>
      <c r="Y4052" s="2">
        <v>8.18</v>
      </c>
      <c r="Z4052" s="2">
        <v>0.21934999999999999</v>
      </c>
      <c r="AA4052" s="2">
        <v>0.21243000000000001</v>
      </c>
      <c r="AB4052" s="2">
        <v>6.712529484</v>
      </c>
    </row>
    <row r="4053" spans="1:28" x14ac:dyDescent="0.2">
      <c r="A4053" s="17">
        <v>6644</v>
      </c>
      <c r="B4053" s="5" t="s">
        <v>13600</v>
      </c>
      <c r="C4053" s="5" t="s">
        <v>13601</v>
      </c>
      <c r="D4053" s="5"/>
      <c r="E4053" s="5" t="s">
        <v>13602</v>
      </c>
      <c r="F4053" s="10">
        <v>1914</v>
      </c>
      <c r="G4053" s="10" t="s">
        <v>16</v>
      </c>
      <c r="H4053" s="10"/>
      <c r="I4053" s="10">
        <v>1100</v>
      </c>
      <c r="J4053" s="10" t="s">
        <v>17</v>
      </c>
      <c r="K4053" s="10"/>
      <c r="L4053" s="10" t="s">
        <v>18</v>
      </c>
      <c r="M4053" s="11">
        <v>1</v>
      </c>
      <c r="N4053" s="10">
        <v>1</v>
      </c>
      <c r="O4053" s="12" t="s">
        <v>13603</v>
      </c>
      <c r="P4053" s="11">
        <f ca="1">IFERROR(__xludf.DUMMYFUNCTION("COUNTA(SPLIT(Q4053,"" ""))"),188)</f>
        <v>188</v>
      </c>
      <c r="Q4053" s="11">
        <v>10</v>
      </c>
      <c r="R4053" s="11">
        <f ca="1">IFERROR(__xludf.DUMMYFUNCTION("COUNTA(SPLIT($Q4053,CHAR(10),FALSE))"),2)</f>
        <v>2</v>
      </c>
      <c r="S4053" s="2">
        <v>-1.1340666230000001</v>
      </c>
      <c r="T4053" s="2">
        <v>0.49287153099999997</v>
      </c>
      <c r="U4053" s="2">
        <v>69.14</v>
      </c>
      <c r="V4053" s="2">
        <v>8.83</v>
      </c>
      <c r="W4053" s="2">
        <v>10.32</v>
      </c>
      <c r="X4053" s="2">
        <v>10</v>
      </c>
      <c r="Y4053" s="2">
        <v>7.94</v>
      </c>
      <c r="Z4053" s="2">
        <v>0.14521999999999999</v>
      </c>
      <c r="AA4053" s="2">
        <v>0.12837000000000001</v>
      </c>
      <c r="AB4053" s="2">
        <v>12.21632907</v>
      </c>
    </row>
    <row r="4054" spans="1:28" x14ac:dyDescent="0.2">
      <c r="A4054" s="17">
        <v>6645</v>
      </c>
      <c r="B4054" s="5" t="s">
        <v>7966</v>
      </c>
      <c r="C4054" s="5" t="s">
        <v>13604</v>
      </c>
      <c r="D4054" s="5"/>
      <c r="E4054" s="5" t="s">
        <v>7968</v>
      </c>
      <c r="F4054" s="10">
        <v>1908</v>
      </c>
      <c r="G4054" s="10" t="s">
        <v>16</v>
      </c>
      <c r="H4054" s="10"/>
      <c r="I4054" s="10">
        <v>1300</v>
      </c>
      <c r="J4054" s="10" t="s">
        <v>51</v>
      </c>
      <c r="K4054" s="10"/>
      <c r="L4054" s="10" t="s">
        <v>18</v>
      </c>
      <c r="M4054" s="11">
        <v>1</v>
      </c>
      <c r="N4054" s="10">
        <v>1</v>
      </c>
      <c r="O4054" s="12" t="s">
        <v>13605</v>
      </c>
      <c r="P4054" s="11">
        <f ca="1">IFERROR(__xludf.DUMMYFUNCTION("COUNTA(SPLIT(Q4054,"" ""))"),158)</f>
        <v>158</v>
      </c>
      <c r="Q4054" s="11">
        <v>5</v>
      </c>
      <c r="R4054" s="11">
        <f ca="1">IFERROR(__xludf.DUMMYFUNCTION("COUNTA(SPLIT($Q4054,CHAR(10),FALSE))"),1)</f>
        <v>1</v>
      </c>
      <c r="S4054" s="2">
        <v>-1.5018899290000001</v>
      </c>
      <c r="T4054" s="2">
        <v>0.44844713600000002</v>
      </c>
      <c r="U4054" s="2">
        <v>60.6</v>
      </c>
      <c r="V4054" s="2">
        <v>12.91</v>
      </c>
      <c r="W4054" s="2">
        <v>15.27</v>
      </c>
      <c r="X4054" s="2">
        <v>11</v>
      </c>
      <c r="Y4054" s="2">
        <v>7.87</v>
      </c>
      <c r="Z4054" s="2">
        <v>7.7859999999999999E-2</v>
      </c>
      <c r="AA4054" s="2">
        <v>0.10328</v>
      </c>
      <c r="AB4054" s="2">
        <v>3.8043702719999999</v>
      </c>
    </row>
    <row r="4055" spans="1:28" x14ac:dyDescent="0.2">
      <c r="A4055" s="17">
        <v>6648</v>
      </c>
      <c r="B4055" s="5" t="s">
        <v>13606</v>
      </c>
      <c r="C4055" s="5" t="s">
        <v>13607</v>
      </c>
      <c r="D4055" s="5"/>
      <c r="E4055" s="5" t="s">
        <v>13608</v>
      </c>
      <c r="F4055" s="10">
        <v>1883</v>
      </c>
      <c r="G4055" s="10" t="s">
        <v>16</v>
      </c>
      <c r="H4055" s="10"/>
      <c r="I4055" s="10">
        <v>1100</v>
      </c>
      <c r="J4055" s="10" t="s">
        <v>17</v>
      </c>
      <c r="K4055" s="10"/>
      <c r="L4055" s="10" t="s">
        <v>18</v>
      </c>
      <c r="M4055" s="11">
        <v>1</v>
      </c>
      <c r="N4055" s="10">
        <v>1</v>
      </c>
      <c r="O4055" s="12" t="s">
        <v>13609</v>
      </c>
      <c r="P4055" s="11">
        <f ca="1">IFERROR(__xludf.DUMMYFUNCTION("COUNTA(SPLIT(Q4055,"" ""))"),191)</f>
        <v>191</v>
      </c>
      <c r="Q4055" s="11">
        <v>8</v>
      </c>
      <c r="R4055" s="11">
        <f ca="1">IFERROR(__xludf.DUMMYFUNCTION("COUNTA(SPLIT($Q4055,CHAR(10),FALSE))"),3)</f>
        <v>3</v>
      </c>
      <c r="S4055" s="2">
        <v>-0.51219255200000002</v>
      </c>
      <c r="T4055" s="2">
        <v>0.45483285299999998</v>
      </c>
      <c r="U4055" s="2">
        <v>74.510000000000005</v>
      </c>
      <c r="V4055" s="2">
        <v>8.89</v>
      </c>
      <c r="W4055" s="2">
        <v>10.11</v>
      </c>
      <c r="X4055" s="2">
        <v>8</v>
      </c>
      <c r="Y4055" s="2">
        <v>6.22</v>
      </c>
      <c r="Z4055" s="2">
        <v>9.3799999999999994E-3</v>
      </c>
      <c r="AA4055" s="2">
        <v>-1.48E-3</v>
      </c>
      <c r="AB4055" s="2">
        <v>19.254306969999998</v>
      </c>
    </row>
    <row r="4056" spans="1:28" x14ac:dyDescent="0.2">
      <c r="A4056" s="17">
        <v>6649</v>
      </c>
      <c r="B4056" s="5" t="s">
        <v>13606</v>
      </c>
      <c r="C4056" s="5" t="s">
        <v>13610</v>
      </c>
      <c r="D4056" s="5"/>
      <c r="E4056" s="5" t="s">
        <v>13611</v>
      </c>
      <c r="F4056" s="10">
        <v>1889</v>
      </c>
      <c r="G4056" s="10" t="s">
        <v>16</v>
      </c>
      <c r="H4056" s="10"/>
      <c r="I4056" s="10">
        <v>700</v>
      </c>
      <c r="J4056" s="10" t="s">
        <v>17</v>
      </c>
      <c r="K4056" s="10"/>
      <c r="L4056" s="10" t="s">
        <v>18</v>
      </c>
      <c r="M4056" s="11">
        <v>1</v>
      </c>
      <c r="N4056" s="10">
        <v>1</v>
      </c>
      <c r="O4056" s="12" t="s">
        <v>13612</v>
      </c>
      <c r="P4056" s="11">
        <f ca="1">IFERROR(__xludf.DUMMYFUNCTION("COUNTA(SPLIT(Q4056,"" ""))"),160)</f>
        <v>160</v>
      </c>
      <c r="Q4056" s="11">
        <v>13</v>
      </c>
      <c r="R4056" s="11">
        <f ca="1">IFERROR(__xludf.DUMMYFUNCTION("COUNTA(SPLIT($Q4056,CHAR(10),FALSE))"),6)</f>
        <v>6</v>
      </c>
      <c r="S4056" s="2">
        <v>-1.0123934349999999</v>
      </c>
      <c r="T4056" s="2">
        <v>0.46400730600000001</v>
      </c>
      <c r="U4056" s="2">
        <v>81.05</v>
      </c>
      <c r="V4056" s="2">
        <v>4.88</v>
      </c>
      <c r="W4056" s="2">
        <v>4.42</v>
      </c>
      <c r="X4056" s="2">
        <v>7</v>
      </c>
      <c r="Y4056" s="2">
        <v>6.23</v>
      </c>
      <c r="Z4056" s="2">
        <v>9.7739999999999994E-2</v>
      </c>
      <c r="AA4056" s="2">
        <v>0.10194</v>
      </c>
      <c r="AB4056" s="2">
        <v>21.289880149999998</v>
      </c>
    </row>
    <row r="4057" spans="1:28" x14ac:dyDescent="0.2">
      <c r="A4057" s="17">
        <v>6650</v>
      </c>
      <c r="B4057" s="5" t="s">
        <v>13606</v>
      </c>
      <c r="C4057" s="5" t="s">
        <v>13613</v>
      </c>
      <c r="D4057" s="5"/>
      <c r="E4057" s="5" t="s">
        <v>13614</v>
      </c>
      <c r="F4057" s="10">
        <v>1889</v>
      </c>
      <c r="G4057" s="10" t="s">
        <v>16</v>
      </c>
      <c r="H4057" s="10"/>
      <c r="I4057" s="10">
        <v>1300</v>
      </c>
      <c r="J4057" s="10" t="s">
        <v>51</v>
      </c>
      <c r="K4057" s="10"/>
      <c r="L4057" s="10" t="s">
        <v>18</v>
      </c>
      <c r="M4057" s="11">
        <v>1</v>
      </c>
      <c r="N4057" s="10">
        <v>1</v>
      </c>
      <c r="O4057" s="12" t="s">
        <v>13615</v>
      </c>
      <c r="P4057" s="11">
        <f ca="1">IFERROR(__xludf.DUMMYFUNCTION("COUNTA(SPLIT(Q4057,"" ""))"),170)</f>
        <v>170</v>
      </c>
      <c r="Q4057" s="11">
        <v>5</v>
      </c>
      <c r="R4057" s="11">
        <f ca="1">IFERROR(__xludf.DUMMYFUNCTION("COUNTA(SPLIT($Q4057,CHAR(10),FALSE))"),2)</f>
        <v>2</v>
      </c>
      <c r="S4057" s="2">
        <v>-0.93317519500000001</v>
      </c>
      <c r="T4057" s="2">
        <v>0.468435718</v>
      </c>
      <c r="U4057" s="2">
        <v>60.31</v>
      </c>
      <c r="V4057" s="2">
        <v>13.34</v>
      </c>
      <c r="W4057" s="2">
        <v>16.11</v>
      </c>
      <c r="X4057" s="2">
        <v>9</v>
      </c>
      <c r="Y4057" s="2">
        <v>7.46</v>
      </c>
      <c r="Z4057" s="2">
        <v>0.18701999999999999</v>
      </c>
      <c r="AA4057" s="2">
        <v>0.19023999999999999</v>
      </c>
      <c r="AB4057" s="2">
        <v>10.96573729</v>
      </c>
    </row>
    <row r="4058" spans="1:28" x14ac:dyDescent="0.2">
      <c r="A4058" s="17">
        <v>6651</v>
      </c>
      <c r="B4058" s="5" t="s">
        <v>13606</v>
      </c>
      <c r="C4058" s="5" t="s">
        <v>13616</v>
      </c>
      <c r="D4058" s="5"/>
      <c r="E4058" s="5" t="s">
        <v>13617</v>
      </c>
      <c r="F4058" s="10">
        <v>1890</v>
      </c>
      <c r="G4058" s="10" t="s">
        <v>16</v>
      </c>
      <c r="H4058" s="10"/>
      <c r="I4058" s="10">
        <v>1100</v>
      </c>
      <c r="J4058" s="10" t="s">
        <v>17</v>
      </c>
      <c r="K4058" s="10"/>
      <c r="L4058" s="10" t="s">
        <v>18</v>
      </c>
      <c r="M4058" s="11">
        <v>1</v>
      </c>
      <c r="N4058" s="10">
        <v>1</v>
      </c>
      <c r="O4058" s="12" t="s">
        <v>13618</v>
      </c>
      <c r="P4058" s="11">
        <f ca="1">IFERROR(__xludf.DUMMYFUNCTION("COUNTA(SPLIT(Q4058,"" ""))"),140)</f>
        <v>140</v>
      </c>
      <c r="Q4058" s="11">
        <v>4</v>
      </c>
      <c r="R4058" s="11">
        <f ca="1">IFERROR(__xludf.DUMMYFUNCTION("COUNTA(SPLIT($Q4058,CHAR(10),FALSE))"),1)</f>
        <v>1</v>
      </c>
      <c r="S4058" s="2">
        <v>-4.9400525000000001E-2</v>
      </c>
      <c r="T4058" s="2">
        <v>0.463952213</v>
      </c>
      <c r="U4058" s="2">
        <v>54.03</v>
      </c>
      <c r="V4058" s="2">
        <v>14.54</v>
      </c>
      <c r="W4058" s="2">
        <v>18</v>
      </c>
      <c r="X4058" s="2">
        <v>10</v>
      </c>
      <c r="Y4058" s="2">
        <v>8.51</v>
      </c>
      <c r="Z4058" s="2">
        <v>9.2439999999999994E-2</v>
      </c>
      <c r="AA4058" s="2">
        <v>0.12112000000000001</v>
      </c>
      <c r="AB4058" s="2">
        <v>10.530846049999999</v>
      </c>
    </row>
    <row r="4059" spans="1:28" x14ac:dyDescent="0.2">
      <c r="A4059" s="17">
        <v>6652</v>
      </c>
      <c r="B4059" s="5" t="s">
        <v>13606</v>
      </c>
      <c r="C4059" s="5" t="s">
        <v>13619</v>
      </c>
      <c r="D4059" s="5"/>
      <c r="E4059" s="5" t="s">
        <v>13620</v>
      </c>
      <c r="F4059" s="10">
        <v>1891</v>
      </c>
      <c r="G4059" s="10" t="s">
        <v>16</v>
      </c>
      <c r="H4059" s="10"/>
      <c r="I4059" s="10">
        <v>1100</v>
      </c>
      <c r="J4059" s="10" t="s">
        <v>17</v>
      </c>
      <c r="K4059" s="10"/>
      <c r="L4059" s="10" t="s">
        <v>18</v>
      </c>
      <c r="M4059" s="11">
        <v>1</v>
      </c>
      <c r="N4059" s="10">
        <v>1</v>
      </c>
      <c r="O4059" s="12" t="s">
        <v>13621</v>
      </c>
      <c r="P4059" s="11">
        <f ca="1">IFERROR(__xludf.DUMMYFUNCTION("COUNTA(SPLIT(Q4059,"" ""))"),170)</f>
        <v>170</v>
      </c>
      <c r="Q4059" s="11">
        <v>8</v>
      </c>
      <c r="R4059" s="11">
        <f ca="1">IFERROR(__xludf.DUMMYFUNCTION("COUNTA(SPLIT($Q4059,CHAR(10),FALSE))"),2)</f>
        <v>2</v>
      </c>
      <c r="S4059" s="2">
        <v>-1.123678331</v>
      </c>
      <c r="T4059" s="2">
        <v>0.50210416800000002</v>
      </c>
      <c r="U4059" s="2">
        <v>62.32</v>
      </c>
      <c r="V4059" s="2">
        <v>10</v>
      </c>
      <c r="W4059" s="2">
        <v>10.75</v>
      </c>
      <c r="X4059" s="2">
        <v>11</v>
      </c>
      <c r="Y4059" s="2">
        <v>7.7</v>
      </c>
      <c r="Z4059" s="2">
        <v>0.1048</v>
      </c>
      <c r="AA4059" s="2">
        <v>9.8489999999999994E-2</v>
      </c>
      <c r="AB4059" s="2">
        <v>14.568024230000001</v>
      </c>
    </row>
    <row r="4060" spans="1:28" x14ac:dyDescent="0.2">
      <c r="A4060" s="17">
        <v>6653</v>
      </c>
      <c r="B4060" s="5" t="s">
        <v>13606</v>
      </c>
      <c r="C4060" s="5" t="s">
        <v>13622</v>
      </c>
      <c r="D4060" s="5"/>
      <c r="E4060" s="5" t="s">
        <v>13623</v>
      </c>
      <c r="F4060" s="10">
        <v>1891</v>
      </c>
      <c r="G4060" s="10" t="s">
        <v>16</v>
      </c>
      <c r="H4060" s="10"/>
      <c r="I4060" s="10">
        <v>700</v>
      </c>
      <c r="J4060" s="10" t="s">
        <v>17</v>
      </c>
      <c r="K4060" s="10"/>
      <c r="L4060" s="10" t="s">
        <v>18</v>
      </c>
      <c r="M4060" s="11">
        <v>1</v>
      </c>
      <c r="N4060" s="10">
        <v>1</v>
      </c>
      <c r="O4060" s="12" t="s">
        <v>13624</v>
      </c>
      <c r="P4060" s="11">
        <f ca="1">IFERROR(__xludf.DUMMYFUNCTION("COUNTA(SPLIT(Q4060,"" ""))"),189)</f>
        <v>189</v>
      </c>
      <c r="Q4060" s="11">
        <v>16</v>
      </c>
      <c r="R4060" s="11">
        <f ca="1">IFERROR(__xludf.DUMMYFUNCTION("COUNTA(SPLIT($Q4060,CHAR(10),FALSE))"),8)</f>
        <v>8</v>
      </c>
      <c r="S4060" s="2">
        <v>-0.32165293</v>
      </c>
      <c r="T4060" s="2">
        <v>0.48393162499999998</v>
      </c>
      <c r="U4060" s="2">
        <v>80.45</v>
      </c>
      <c r="V4060" s="2">
        <v>5.08</v>
      </c>
      <c r="W4060" s="2">
        <v>5.26</v>
      </c>
      <c r="X4060" s="2">
        <v>9</v>
      </c>
      <c r="Y4060" s="2">
        <v>6.82</v>
      </c>
      <c r="Z4060" s="2">
        <v>0.12182</v>
      </c>
      <c r="AA4060" s="2">
        <v>9.2480000000000007E-2</v>
      </c>
      <c r="AB4060" s="2">
        <v>21.940083860000001</v>
      </c>
    </row>
    <row r="4061" spans="1:28" x14ac:dyDescent="0.2">
      <c r="A4061" s="17">
        <v>6654</v>
      </c>
      <c r="B4061" s="5" t="s">
        <v>13606</v>
      </c>
      <c r="C4061" s="5" t="s">
        <v>13625</v>
      </c>
      <c r="D4061" s="5"/>
      <c r="E4061" s="5" t="s">
        <v>13626</v>
      </c>
      <c r="F4061" s="10">
        <v>1896</v>
      </c>
      <c r="G4061" s="10" t="s">
        <v>16</v>
      </c>
      <c r="H4061" s="10"/>
      <c r="I4061" s="10">
        <v>700</v>
      </c>
      <c r="J4061" s="10" t="s">
        <v>17</v>
      </c>
      <c r="K4061" s="10"/>
      <c r="L4061" s="10" t="s">
        <v>18</v>
      </c>
      <c r="M4061" s="11">
        <v>1</v>
      </c>
      <c r="N4061" s="10">
        <v>1</v>
      </c>
      <c r="O4061" s="12" t="s">
        <v>13627</v>
      </c>
      <c r="P4061" s="11">
        <f ca="1">IFERROR(__xludf.DUMMYFUNCTION("COUNTA(SPLIT(Q4061,"" ""))"),141)</f>
        <v>141</v>
      </c>
      <c r="Q4061" s="11">
        <v>12</v>
      </c>
      <c r="R4061" s="11">
        <f ca="1">IFERROR(__xludf.DUMMYFUNCTION("COUNTA(SPLIT($Q4061,CHAR(10),FALSE))"),5)</f>
        <v>5</v>
      </c>
      <c r="S4061" s="2">
        <v>0.74429751899999996</v>
      </c>
      <c r="T4061" s="2">
        <v>0.46993313599999997</v>
      </c>
      <c r="U4061" s="2">
        <v>90.04</v>
      </c>
      <c r="V4061" s="2">
        <v>3.51</v>
      </c>
      <c r="W4061" s="2">
        <v>2.35</v>
      </c>
      <c r="X4061" s="2">
        <v>6</v>
      </c>
      <c r="Y4061" s="2">
        <v>5.92</v>
      </c>
      <c r="Z4061" s="2">
        <v>6.8930000000000005E-2</v>
      </c>
      <c r="AA4061" s="2">
        <v>9.4390000000000002E-2</v>
      </c>
      <c r="AB4061" s="2">
        <v>23.520284879999998</v>
      </c>
    </row>
    <row r="4062" spans="1:28" x14ac:dyDescent="0.2">
      <c r="A4062" s="17">
        <v>6655</v>
      </c>
      <c r="B4062" s="5" t="s">
        <v>13606</v>
      </c>
      <c r="C4062" s="5" t="s">
        <v>13628</v>
      </c>
      <c r="D4062" s="5"/>
      <c r="E4062" s="5" t="s">
        <v>13629</v>
      </c>
      <c r="F4062" s="10">
        <v>1897</v>
      </c>
      <c r="G4062" s="10" t="s">
        <v>16</v>
      </c>
      <c r="H4062" s="10"/>
      <c r="I4062" s="10">
        <v>1100</v>
      </c>
      <c r="J4062" s="10" t="s">
        <v>17</v>
      </c>
      <c r="K4062" s="10"/>
      <c r="L4062" s="10" t="s">
        <v>18</v>
      </c>
      <c r="M4062" s="11">
        <v>1</v>
      </c>
      <c r="N4062" s="10">
        <v>1</v>
      </c>
      <c r="O4062" s="12" t="s">
        <v>13630</v>
      </c>
      <c r="P4062" s="11">
        <f ca="1">IFERROR(__xludf.DUMMYFUNCTION("COUNTA(SPLIT(Q4062,"" ""))"),159)</f>
        <v>159</v>
      </c>
      <c r="Q4062" s="11">
        <v>6</v>
      </c>
      <c r="R4062" s="11">
        <f ca="1">IFERROR(__xludf.DUMMYFUNCTION("COUNTA(SPLIT($Q4062,CHAR(10),FALSE))"),1)</f>
        <v>1</v>
      </c>
      <c r="S4062" s="2">
        <v>-0.21242060600000001</v>
      </c>
      <c r="T4062" s="2">
        <v>0.48132945399999999</v>
      </c>
      <c r="U4062" s="2">
        <v>66.61</v>
      </c>
      <c r="V4062" s="2">
        <v>10.55</v>
      </c>
      <c r="W4062" s="2">
        <v>11.22</v>
      </c>
      <c r="X4062" s="2">
        <v>10</v>
      </c>
      <c r="Y4062" s="2">
        <v>7.04</v>
      </c>
      <c r="Z4062" s="2">
        <v>2.5579999999999999E-2</v>
      </c>
      <c r="AA4062" s="2">
        <v>5.0290000000000001E-2</v>
      </c>
      <c r="AB4062" s="2">
        <v>15.97590495</v>
      </c>
    </row>
    <row r="4063" spans="1:28" x14ac:dyDescent="0.2">
      <c r="A4063" s="17">
        <v>6656</v>
      </c>
      <c r="B4063" s="5" t="s">
        <v>13606</v>
      </c>
      <c r="C4063" s="5" t="s">
        <v>13631</v>
      </c>
      <c r="D4063" s="5"/>
      <c r="E4063" s="5" t="s">
        <v>13632</v>
      </c>
      <c r="F4063" s="10">
        <v>1899</v>
      </c>
      <c r="G4063" s="10" t="s">
        <v>16</v>
      </c>
      <c r="H4063" s="10"/>
      <c r="I4063" s="10">
        <v>500</v>
      </c>
      <c r="J4063" s="10" t="s">
        <v>17</v>
      </c>
      <c r="K4063" s="10"/>
      <c r="L4063" s="10" t="s">
        <v>18</v>
      </c>
      <c r="M4063" s="11">
        <v>1</v>
      </c>
      <c r="N4063" s="10">
        <v>1</v>
      </c>
      <c r="O4063" s="12" t="s">
        <v>13633</v>
      </c>
      <c r="P4063" s="11">
        <f ca="1">IFERROR(__xludf.DUMMYFUNCTION("COUNTA(SPLIT(Q4063,"" ""))"),160)</f>
        <v>160</v>
      </c>
      <c r="Q4063" s="11">
        <v>18</v>
      </c>
      <c r="R4063" s="11">
        <f ca="1">IFERROR(__xludf.DUMMYFUNCTION("COUNTA(SPLIT($Q4063,CHAR(10),FALSE))"),6)</f>
        <v>6</v>
      </c>
      <c r="S4063" s="2">
        <v>-0.73908922799999999</v>
      </c>
      <c r="T4063" s="2">
        <v>0.50230923199999999</v>
      </c>
      <c r="U4063" s="2">
        <v>86.33</v>
      </c>
      <c r="V4063" s="2">
        <v>3.64</v>
      </c>
      <c r="W4063" s="2">
        <v>3.63</v>
      </c>
      <c r="X4063" s="2">
        <v>7</v>
      </c>
      <c r="Y4063" s="2">
        <v>7.45</v>
      </c>
      <c r="Z4063" s="2">
        <v>0.11495</v>
      </c>
      <c r="AA4063" s="2">
        <v>0.11495</v>
      </c>
      <c r="AB4063" s="2">
        <v>17.33546041</v>
      </c>
    </row>
    <row r="4064" spans="1:28" x14ac:dyDescent="0.2">
      <c r="A4064" s="17">
        <v>6657</v>
      </c>
      <c r="B4064" s="5" t="s">
        <v>13606</v>
      </c>
      <c r="C4064" s="5" t="s">
        <v>13634</v>
      </c>
      <c r="D4064" s="5"/>
      <c r="E4064" s="5" t="s">
        <v>13635</v>
      </c>
      <c r="F4064" s="10">
        <v>1900</v>
      </c>
      <c r="G4064" s="10" t="s">
        <v>16</v>
      </c>
      <c r="H4064" s="10"/>
      <c r="I4064" s="10">
        <v>900</v>
      </c>
      <c r="J4064" s="10" t="s">
        <v>17</v>
      </c>
      <c r="K4064" s="10"/>
      <c r="L4064" s="10" t="s">
        <v>18</v>
      </c>
      <c r="M4064" s="11">
        <v>1</v>
      </c>
      <c r="N4064" s="10">
        <v>1</v>
      </c>
      <c r="O4064" s="12" t="s">
        <v>13636</v>
      </c>
      <c r="P4064" s="11">
        <f ca="1">IFERROR(__xludf.DUMMYFUNCTION("COUNTA(SPLIT(Q4064,"" ""))"),174)</f>
        <v>174</v>
      </c>
      <c r="Q4064" s="11">
        <v>12</v>
      </c>
      <c r="R4064" s="11">
        <f ca="1">IFERROR(__xludf.DUMMYFUNCTION("COUNTA(SPLIT($Q4064,CHAR(10),FALSE))"),5)</f>
        <v>5</v>
      </c>
      <c r="S4064" s="2">
        <v>-0.13430297699999999</v>
      </c>
      <c r="T4064" s="2">
        <v>0.46301807699999997</v>
      </c>
      <c r="U4064" s="2">
        <v>71.06</v>
      </c>
      <c r="V4064" s="2">
        <v>7.03</v>
      </c>
      <c r="W4064" s="2">
        <v>6.32</v>
      </c>
      <c r="X4064" s="2">
        <v>9</v>
      </c>
      <c r="Y4064" s="2">
        <v>7.57</v>
      </c>
      <c r="Z4064" s="2">
        <v>0.13461000000000001</v>
      </c>
      <c r="AA4064" s="2">
        <v>0.11666</v>
      </c>
      <c r="AB4064" s="2">
        <v>21.241220120000001</v>
      </c>
    </row>
    <row r="4065" spans="1:28" x14ac:dyDescent="0.2">
      <c r="A4065" s="17">
        <v>6658</v>
      </c>
      <c r="B4065" s="5" t="s">
        <v>13606</v>
      </c>
      <c r="C4065" s="5" t="s">
        <v>13637</v>
      </c>
      <c r="D4065" s="5"/>
      <c r="E4065" s="5" t="s">
        <v>13638</v>
      </c>
      <c r="F4065" s="10">
        <v>1894</v>
      </c>
      <c r="G4065" s="10" t="s">
        <v>16</v>
      </c>
      <c r="H4065" s="10"/>
      <c r="I4065" s="10">
        <v>900</v>
      </c>
      <c r="J4065" s="10" t="s">
        <v>17</v>
      </c>
      <c r="K4065" s="10"/>
      <c r="L4065" s="10" t="s">
        <v>18</v>
      </c>
      <c r="M4065" s="11">
        <v>1</v>
      </c>
      <c r="N4065" s="10">
        <v>1</v>
      </c>
      <c r="O4065" s="12" t="s">
        <v>13639</v>
      </c>
      <c r="P4065" s="11">
        <f ca="1">IFERROR(__xludf.DUMMYFUNCTION("COUNTA(SPLIT(Q4065,"" ""))"),177)</f>
        <v>177</v>
      </c>
      <c r="Q4065" s="11">
        <v>12</v>
      </c>
      <c r="R4065" s="11">
        <f ca="1">IFERROR(__xludf.DUMMYFUNCTION("COUNTA(SPLIT($Q4065,CHAR(10),FALSE))"),2)</f>
        <v>2</v>
      </c>
      <c r="S4065" s="2">
        <v>0.145040213</v>
      </c>
      <c r="T4065" s="2">
        <v>0.46497158700000002</v>
      </c>
      <c r="U4065" s="2">
        <v>84.88</v>
      </c>
      <c r="V4065" s="2">
        <v>5.13</v>
      </c>
      <c r="W4065" s="2">
        <v>5.38</v>
      </c>
      <c r="X4065" s="2">
        <v>7</v>
      </c>
      <c r="Y4065" s="2">
        <v>6.67</v>
      </c>
      <c r="Z4065" s="2">
        <v>8.8480000000000003E-2</v>
      </c>
      <c r="AA4065" s="2">
        <v>8.6989999999999998E-2</v>
      </c>
      <c r="AB4065" s="2">
        <v>20.475798699999999</v>
      </c>
    </row>
    <row r="4066" spans="1:28" x14ac:dyDescent="0.2">
      <c r="A4066" s="17">
        <v>6659</v>
      </c>
      <c r="B4066" s="5" t="s">
        <v>13640</v>
      </c>
      <c r="C4066" s="5" t="s">
        <v>13641</v>
      </c>
      <c r="D4066" s="5"/>
      <c r="E4066" s="5" t="s">
        <v>13642</v>
      </c>
      <c r="F4066" s="10">
        <v>1889</v>
      </c>
      <c r="G4066" s="10" t="s">
        <v>16</v>
      </c>
      <c r="H4066" s="10"/>
      <c r="I4066" s="10">
        <v>900</v>
      </c>
      <c r="J4066" s="10" t="s">
        <v>17</v>
      </c>
      <c r="K4066" s="10"/>
      <c r="L4066" s="10" t="s">
        <v>18</v>
      </c>
      <c r="M4066" s="11">
        <v>1</v>
      </c>
      <c r="N4066" s="10">
        <v>1</v>
      </c>
      <c r="O4066" s="12" t="s">
        <v>13643</v>
      </c>
      <c r="P4066" s="11">
        <f ca="1">IFERROR(__xludf.DUMMYFUNCTION("COUNTA(SPLIT(Q4066,"" ""))"),150)</f>
        <v>150</v>
      </c>
      <c r="Q4066" s="11">
        <v>8</v>
      </c>
      <c r="R4066" s="11">
        <f ca="1">IFERROR(__xludf.DUMMYFUNCTION("COUNTA(SPLIT($Q4066,CHAR(10),FALSE))"),1)</f>
        <v>1</v>
      </c>
      <c r="S4066" s="2">
        <v>-0.84878992200000003</v>
      </c>
      <c r="T4066" s="2">
        <v>0.46996117199999998</v>
      </c>
      <c r="U4066" s="2">
        <v>75.83</v>
      </c>
      <c r="V4066" s="2">
        <v>6.96</v>
      </c>
      <c r="W4066" s="2">
        <v>7.57</v>
      </c>
      <c r="X4066" s="2">
        <v>9</v>
      </c>
      <c r="Y4066" s="2">
        <v>6.53</v>
      </c>
      <c r="Z4066" s="2">
        <v>0.13700999999999999</v>
      </c>
      <c r="AA4066" s="2">
        <v>0.16405</v>
      </c>
      <c r="AB4066" s="2">
        <v>16.72018323</v>
      </c>
    </row>
    <row r="4067" spans="1:28" x14ac:dyDescent="0.2">
      <c r="A4067" s="17">
        <v>6660</v>
      </c>
      <c r="B4067" s="5" t="s">
        <v>13640</v>
      </c>
      <c r="C4067" s="5" t="s">
        <v>13644</v>
      </c>
      <c r="D4067" s="5"/>
      <c r="E4067" s="5" t="s">
        <v>13645</v>
      </c>
      <c r="F4067" s="10">
        <v>1891</v>
      </c>
      <c r="G4067" s="10" t="s">
        <v>16</v>
      </c>
      <c r="H4067" s="10"/>
      <c r="I4067" s="10">
        <v>1100</v>
      </c>
      <c r="J4067" s="10" t="s">
        <v>17</v>
      </c>
      <c r="K4067" s="10"/>
      <c r="L4067" s="10" t="s">
        <v>18</v>
      </c>
      <c r="M4067" s="11">
        <v>1</v>
      </c>
      <c r="N4067" s="10">
        <v>1</v>
      </c>
      <c r="O4067" s="12" t="s">
        <v>13646</v>
      </c>
      <c r="P4067" s="11">
        <f ca="1">IFERROR(__xludf.DUMMYFUNCTION("COUNTA(SPLIT(Q4067,"" ""))"),155)</f>
        <v>155</v>
      </c>
      <c r="Q4067" s="11">
        <v>6</v>
      </c>
      <c r="R4067" s="11">
        <f ca="1">IFERROR(__xludf.DUMMYFUNCTION("COUNTA(SPLIT($Q4067,CHAR(10),FALSE))"),1)</f>
        <v>1</v>
      </c>
      <c r="S4067" s="2">
        <v>-0.69784022199999995</v>
      </c>
      <c r="T4067" s="2">
        <v>0.475769039</v>
      </c>
      <c r="U4067" s="2">
        <v>65.45</v>
      </c>
      <c r="V4067" s="2">
        <v>10.55</v>
      </c>
      <c r="W4067" s="2">
        <v>11.05</v>
      </c>
      <c r="X4067" s="2">
        <v>10</v>
      </c>
      <c r="Y4067" s="2">
        <v>7.16</v>
      </c>
      <c r="Z4067" s="2">
        <v>0.13183</v>
      </c>
      <c r="AA4067" s="2">
        <v>0.13808000000000001</v>
      </c>
      <c r="AB4067" s="2">
        <v>12.450310289999999</v>
      </c>
    </row>
    <row r="4068" spans="1:28" x14ac:dyDescent="0.2">
      <c r="A4068" s="17">
        <v>6661</v>
      </c>
      <c r="B4068" s="5" t="s">
        <v>13640</v>
      </c>
      <c r="C4068" s="5" t="s">
        <v>13647</v>
      </c>
      <c r="D4068" s="5"/>
      <c r="E4068" s="5" t="s">
        <v>13648</v>
      </c>
      <c r="F4068" s="10">
        <v>1895</v>
      </c>
      <c r="G4068" s="10" t="s">
        <v>16</v>
      </c>
      <c r="H4068" s="10"/>
      <c r="I4068" s="10">
        <v>1100</v>
      </c>
      <c r="J4068" s="10" t="s">
        <v>17</v>
      </c>
      <c r="K4068" s="10"/>
      <c r="L4068" s="10" t="s">
        <v>18</v>
      </c>
      <c r="M4068" s="11">
        <v>1</v>
      </c>
      <c r="N4068" s="10">
        <v>1</v>
      </c>
      <c r="O4068" s="12" t="s">
        <v>13649</v>
      </c>
      <c r="P4068" s="11">
        <f ca="1">IFERROR(__xludf.DUMMYFUNCTION("COUNTA(SPLIT(Q4068,"" ""))"),145)</f>
        <v>145</v>
      </c>
      <c r="Q4068" s="11">
        <v>7</v>
      </c>
      <c r="R4068" s="11">
        <f ca="1">IFERROR(__xludf.DUMMYFUNCTION("COUNTA(SPLIT($Q4068,CHAR(10),FALSE))"),1)</f>
        <v>1</v>
      </c>
      <c r="S4068" s="2">
        <v>0.12588503100000001</v>
      </c>
      <c r="T4068" s="2">
        <v>0.46361186700000001</v>
      </c>
      <c r="U4068" s="2">
        <v>80.2</v>
      </c>
      <c r="V4068" s="2">
        <v>7.25</v>
      </c>
      <c r="W4068" s="2">
        <v>9.0299999999999994</v>
      </c>
      <c r="X4068" s="2">
        <v>8</v>
      </c>
      <c r="Y4068" s="2">
        <v>6.4</v>
      </c>
      <c r="Z4068" s="2">
        <v>8.584E-2</v>
      </c>
      <c r="AA4068" s="2">
        <v>0.11001</v>
      </c>
      <c r="AB4068" s="2">
        <v>18.55437672</v>
      </c>
    </row>
    <row r="4069" spans="1:28" x14ac:dyDescent="0.2">
      <c r="A4069" s="17">
        <v>6663</v>
      </c>
      <c r="B4069" s="5" t="s">
        <v>11644</v>
      </c>
      <c r="C4069" s="5" t="s">
        <v>13650</v>
      </c>
      <c r="D4069" s="5"/>
      <c r="E4069" s="5" t="s">
        <v>13651</v>
      </c>
      <c r="F4069" s="10">
        <v>1871</v>
      </c>
      <c r="G4069" s="10" t="s">
        <v>16</v>
      </c>
      <c r="H4069" s="10"/>
      <c r="I4069" s="10">
        <v>1100</v>
      </c>
      <c r="J4069" s="10" t="s">
        <v>17</v>
      </c>
      <c r="K4069" s="10"/>
      <c r="L4069" s="10" t="s">
        <v>18</v>
      </c>
      <c r="M4069" s="11">
        <v>1</v>
      </c>
      <c r="N4069" s="10">
        <v>1</v>
      </c>
      <c r="O4069" s="12" t="s">
        <v>13652</v>
      </c>
      <c r="P4069" s="11">
        <f ca="1">IFERROR(__xludf.DUMMYFUNCTION("COUNTA(SPLIT(Q4069,"" ""))"),183)</f>
        <v>183</v>
      </c>
      <c r="Q4069" s="11">
        <v>7</v>
      </c>
      <c r="R4069" s="11">
        <f ca="1">IFERROR(__xludf.DUMMYFUNCTION("COUNTA(SPLIT($Q4069,CHAR(10),FALSE))"),5)</f>
        <v>5</v>
      </c>
      <c r="S4069" s="2">
        <v>-0.26437854500000002</v>
      </c>
      <c r="T4069" s="2">
        <v>0.468799945</v>
      </c>
      <c r="U4069" s="2">
        <v>71.040000000000006</v>
      </c>
      <c r="V4069" s="2">
        <v>10.16</v>
      </c>
      <c r="W4069" s="2">
        <v>11.29</v>
      </c>
      <c r="X4069" s="2">
        <v>9</v>
      </c>
      <c r="Y4069" s="2">
        <v>6.72</v>
      </c>
      <c r="Z4069" s="2">
        <v>8.3390000000000006E-2</v>
      </c>
      <c r="AA4069" s="2">
        <v>8.9050000000000004E-2</v>
      </c>
      <c r="AB4069" s="2">
        <v>22.771693639999999</v>
      </c>
    </row>
    <row r="4070" spans="1:28" x14ac:dyDescent="0.2">
      <c r="A4070" s="17">
        <v>6664</v>
      </c>
      <c r="B4070" s="5" t="s">
        <v>13653</v>
      </c>
      <c r="C4070" s="5" t="s">
        <v>13654</v>
      </c>
      <c r="D4070" s="5"/>
      <c r="E4070" s="5" t="s">
        <v>13655</v>
      </c>
      <c r="F4070" s="10">
        <v>1922</v>
      </c>
      <c r="G4070" s="10" t="s">
        <v>16</v>
      </c>
      <c r="H4070" s="10"/>
      <c r="I4070" s="10">
        <v>900</v>
      </c>
      <c r="J4070" s="10" t="s">
        <v>17</v>
      </c>
      <c r="K4070" s="10"/>
      <c r="L4070" s="10" t="s">
        <v>18</v>
      </c>
      <c r="M4070" s="11">
        <v>1</v>
      </c>
      <c r="N4070" s="10">
        <v>1</v>
      </c>
      <c r="O4070" s="12" t="s">
        <v>13656</v>
      </c>
      <c r="P4070" s="11">
        <f ca="1">IFERROR(__xludf.DUMMYFUNCTION("COUNTA(SPLIT(Q4070,"" ""))"),154)</f>
        <v>154</v>
      </c>
      <c r="Q4070" s="11">
        <v>11</v>
      </c>
      <c r="R4070" s="11">
        <f ca="1">IFERROR(__xludf.DUMMYFUNCTION("COUNTA(SPLIT($Q4070,CHAR(10),FALSE))"),6)</f>
        <v>6</v>
      </c>
      <c r="S4070" s="2">
        <v>-1.2844179000000001E-2</v>
      </c>
      <c r="T4070" s="2">
        <v>0.49982739500000001</v>
      </c>
      <c r="U4070" s="2">
        <v>77</v>
      </c>
      <c r="V4070" s="2">
        <v>6.18</v>
      </c>
      <c r="W4070" s="2">
        <v>6.78</v>
      </c>
      <c r="X4070" s="2">
        <v>8</v>
      </c>
      <c r="Y4070" s="2">
        <v>7.29</v>
      </c>
      <c r="Z4070" s="2">
        <v>0.12490999999999999</v>
      </c>
      <c r="AA4070" s="2">
        <v>0.13954</v>
      </c>
      <c r="AB4070" s="2">
        <v>11.291919630000001</v>
      </c>
    </row>
    <row r="4071" spans="1:28" x14ac:dyDescent="0.2">
      <c r="A4071" s="17">
        <v>6665</v>
      </c>
      <c r="B4071" s="5" t="s">
        <v>13653</v>
      </c>
      <c r="C4071" s="5" t="s">
        <v>13657</v>
      </c>
      <c r="D4071" s="5"/>
      <c r="E4071" s="5" t="s">
        <v>13658</v>
      </c>
      <c r="F4071" s="10">
        <v>1922</v>
      </c>
      <c r="G4071" s="10" t="s">
        <v>16</v>
      </c>
      <c r="H4071" s="10"/>
      <c r="I4071" s="10">
        <v>1100</v>
      </c>
      <c r="J4071" s="10" t="s">
        <v>17</v>
      </c>
      <c r="K4071" s="10"/>
      <c r="L4071" s="10" t="s">
        <v>18</v>
      </c>
      <c r="M4071" s="11">
        <v>1</v>
      </c>
      <c r="N4071" s="10">
        <v>1</v>
      </c>
      <c r="O4071" s="12" t="s">
        <v>13659</v>
      </c>
      <c r="P4071" s="11">
        <f ca="1">IFERROR(__xludf.DUMMYFUNCTION("COUNTA(SPLIT(Q4071,"" ""))"),188)</f>
        <v>188</v>
      </c>
      <c r="Q4071" s="11">
        <v>8</v>
      </c>
      <c r="R4071" s="11">
        <f ca="1">IFERROR(__xludf.DUMMYFUNCTION("COUNTA(SPLIT($Q4071,CHAR(10),FALSE))"),3)</f>
        <v>3</v>
      </c>
      <c r="S4071" s="2">
        <v>-1.1700536669999999</v>
      </c>
      <c r="T4071" s="2">
        <v>0.46496750799999997</v>
      </c>
      <c r="U4071" s="2">
        <v>61.68</v>
      </c>
      <c r="V4071" s="2">
        <v>10.59</v>
      </c>
      <c r="W4071" s="2">
        <v>12.3</v>
      </c>
      <c r="X4071" s="2">
        <v>11</v>
      </c>
      <c r="Y4071" s="2">
        <v>8.5399999999999991</v>
      </c>
      <c r="Z4071" s="2">
        <v>0.24775</v>
      </c>
      <c r="AA4071" s="2">
        <v>0.23205999999999999</v>
      </c>
      <c r="AB4071" s="2">
        <v>3.0101655479999998</v>
      </c>
    </row>
    <row r="4072" spans="1:28" x14ac:dyDescent="0.2">
      <c r="A4072" s="17">
        <v>6666</v>
      </c>
      <c r="B4072" s="5" t="s">
        <v>13653</v>
      </c>
      <c r="C4072" s="5" t="s">
        <v>13660</v>
      </c>
      <c r="D4072" s="5"/>
      <c r="E4072" s="5" t="s">
        <v>13661</v>
      </c>
      <c r="F4072" s="10">
        <v>1922</v>
      </c>
      <c r="G4072" s="10" t="s">
        <v>16</v>
      </c>
      <c r="H4072" s="10"/>
      <c r="I4072" s="10">
        <v>1300</v>
      </c>
      <c r="J4072" s="10" t="s">
        <v>17</v>
      </c>
      <c r="K4072" s="10"/>
      <c r="L4072" s="10" t="s">
        <v>18</v>
      </c>
      <c r="M4072" s="11">
        <v>1</v>
      </c>
      <c r="N4072" s="10">
        <v>1</v>
      </c>
      <c r="O4072" s="12" t="s">
        <v>13662</v>
      </c>
      <c r="P4072" s="11">
        <f ca="1">IFERROR(__xludf.DUMMYFUNCTION("COUNTA(SPLIT(Q4072,"" ""))"),181)</f>
        <v>181</v>
      </c>
      <c r="Q4072" s="11">
        <v>6</v>
      </c>
      <c r="R4072" s="11">
        <f ca="1">IFERROR(__xludf.DUMMYFUNCTION("COUNTA(SPLIT($Q4072,CHAR(10),FALSE))"),4)</f>
        <v>4</v>
      </c>
      <c r="S4072" s="2">
        <v>5.0397485999999998E-2</v>
      </c>
      <c r="T4072" s="2">
        <v>0.45827784399999999</v>
      </c>
      <c r="U4072" s="2">
        <v>64.42</v>
      </c>
      <c r="V4072" s="2">
        <v>11.93</v>
      </c>
      <c r="W4072" s="2">
        <v>14.34</v>
      </c>
      <c r="X4072" s="2">
        <v>10</v>
      </c>
      <c r="Y4072" s="2">
        <v>7.98</v>
      </c>
      <c r="Z4072" s="2">
        <v>7.034E-2</v>
      </c>
      <c r="AA4072" s="2">
        <v>6.8739999999999996E-2</v>
      </c>
      <c r="AB4072" s="2">
        <v>9.5402296230000001</v>
      </c>
    </row>
    <row r="4073" spans="1:28" x14ac:dyDescent="0.2">
      <c r="A4073" s="17">
        <v>6667</v>
      </c>
      <c r="B4073" s="5" t="s">
        <v>13663</v>
      </c>
      <c r="C4073" s="5" t="s">
        <v>13664</v>
      </c>
      <c r="D4073" s="5" t="s">
        <v>13665</v>
      </c>
      <c r="E4073" s="5" t="s">
        <v>13666</v>
      </c>
      <c r="F4073" s="10">
        <v>1910</v>
      </c>
      <c r="G4073" s="10" t="s">
        <v>16</v>
      </c>
      <c r="H4073" s="10"/>
      <c r="I4073" s="10">
        <v>900</v>
      </c>
      <c r="J4073" s="10" t="s">
        <v>17</v>
      </c>
      <c r="K4073" s="10"/>
      <c r="L4073" s="10" t="s">
        <v>18</v>
      </c>
      <c r="M4073" s="11">
        <v>1</v>
      </c>
      <c r="N4073" s="10">
        <v>1</v>
      </c>
      <c r="O4073" s="12" t="s">
        <v>13667</v>
      </c>
      <c r="P4073" s="11">
        <f ca="1">IFERROR(__xludf.DUMMYFUNCTION("COUNTA(SPLIT(Q4073,"" ""))"),178)</f>
        <v>178</v>
      </c>
      <c r="Q4073" s="11">
        <v>15</v>
      </c>
      <c r="R4073" s="11">
        <f ca="1">IFERROR(__xludf.DUMMYFUNCTION("COUNTA(SPLIT($Q4073,CHAR(10),FALSE))"),2)</f>
        <v>2</v>
      </c>
      <c r="S4073" s="2">
        <v>-1.719459372</v>
      </c>
      <c r="T4073" s="2">
        <v>0.50010980599999999</v>
      </c>
      <c r="U4073" s="2">
        <v>85.42</v>
      </c>
      <c r="V4073" s="2">
        <v>4.3899999999999997</v>
      </c>
      <c r="W4073" s="2">
        <v>5.17</v>
      </c>
      <c r="X4073" s="2">
        <v>6</v>
      </c>
      <c r="Y4073" s="2">
        <v>7.25</v>
      </c>
      <c r="Z4073" s="2">
        <v>0.18778</v>
      </c>
      <c r="AA4073" s="2">
        <v>0.19697000000000001</v>
      </c>
      <c r="AB4073" s="2">
        <v>11.045119619999999</v>
      </c>
    </row>
    <row r="4074" spans="1:28" x14ac:dyDescent="0.2">
      <c r="A4074" s="17">
        <v>6668</v>
      </c>
      <c r="B4074" s="5" t="s">
        <v>13668</v>
      </c>
      <c r="C4074" s="5" t="s">
        <v>13669</v>
      </c>
      <c r="D4074" s="5"/>
      <c r="E4074" s="5" t="s">
        <v>13670</v>
      </c>
      <c r="F4074" s="10">
        <v>1912</v>
      </c>
      <c r="G4074" s="10" t="s">
        <v>16</v>
      </c>
      <c r="H4074" s="10"/>
      <c r="I4074" s="10">
        <v>900</v>
      </c>
      <c r="J4074" s="10" t="s">
        <v>17</v>
      </c>
      <c r="K4074" s="10"/>
      <c r="L4074" s="10" t="s">
        <v>18</v>
      </c>
      <c r="M4074" s="11">
        <v>1</v>
      </c>
      <c r="N4074" s="10">
        <v>1</v>
      </c>
      <c r="O4074" s="12" t="s">
        <v>13671</v>
      </c>
      <c r="P4074" s="11">
        <f ca="1">IFERROR(__xludf.DUMMYFUNCTION("COUNTA(SPLIT(Q4074,"" ""))"),184)</f>
        <v>184</v>
      </c>
      <c r="Q4074" s="11">
        <v>12</v>
      </c>
      <c r="R4074" s="11">
        <f ca="1">IFERROR(__xludf.DUMMYFUNCTION("COUNTA(SPLIT($Q4074,CHAR(10),FALSE))"),7)</f>
        <v>7</v>
      </c>
      <c r="S4074" s="2">
        <v>-1.4181290499999999</v>
      </c>
      <c r="T4074" s="2">
        <v>0.49045091699999999</v>
      </c>
      <c r="U4074" s="2">
        <v>78.11</v>
      </c>
      <c r="V4074" s="2">
        <v>6.3</v>
      </c>
      <c r="W4074" s="2">
        <v>7</v>
      </c>
      <c r="X4074" s="2">
        <v>8</v>
      </c>
      <c r="Y4074" s="2">
        <v>6.91</v>
      </c>
      <c r="Z4074" s="2">
        <v>0.14202000000000001</v>
      </c>
      <c r="AA4074" s="2">
        <v>0.12316000000000001</v>
      </c>
      <c r="AB4074" s="2">
        <v>13.78156225</v>
      </c>
    </row>
    <row r="4075" spans="1:28" x14ac:dyDescent="0.2">
      <c r="A4075" s="17">
        <v>6669</v>
      </c>
      <c r="B4075" s="5" t="s">
        <v>13672</v>
      </c>
      <c r="C4075" s="5" t="s">
        <v>13673</v>
      </c>
      <c r="D4075" s="5"/>
      <c r="E4075" s="5" t="s">
        <v>13674</v>
      </c>
      <c r="F4075" s="10">
        <v>1872</v>
      </c>
      <c r="G4075" s="10" t="s">
        <v>16</v>
      </c>
      <c r="H4075" s="10"/>
      <c r="I4075" s="10">
        <v>1300</v>
      </c>
      <c r="J4075" s="10" t="s">
        <v>17</v>
      </c>
      <c r="K4075" s="10"/>
      <c r="L4075" s="10" t="s">
        <v>18</v>
      </c>
      <c r="M4075" s="11">
        <v>1</v>
      </c>
      <c r="N4075" s="10">
        <v>1</v>
      </c>
      <c r="O4075" s="12" t="s">
        <v>13675</v>
      </c>
      <c r="P4075" s="11">
        <f ca="1">IFERROR(__xludf.DUMMYFUNCTION("COUNTA(SPLIT(Q4075,"" ""))"),181)</f>
        <v>181</v>
      </c>
      <c r="Q4075" s="11">
        <v>8</v>
      </c>
      <c r="R4075" s="11">
        <f ca="1">IFERROR(__xludf.DUMMYFUNCTION("COUNTA(SPLIT($Q4075,CHAR(10),FALSE))"),2)</f>
        <v>2</v>
      </c>
      <c r="S4075" s="2">
        <v>-1.7006187639999999</v>
      </c>
      <c r="T4075" s="2">
        <v>0.47408952300000001</v>
      </c>
      <c r="U4075" s="2">
        <v>74.98</v>
      </c>
      <c r="V4075" s="2">
        <v>8.51</v>
      </c>
      <c r="W4075" s="2">
        <v>10.18</v>
      </c>
      <c r="X4075" s="2">
        <v>8</v>
      </c>
      <c r="Y4075" s="2">
        <v>7.95</v>
      </c>
      <c r="Z4075" s="2">
        <v>0.35916999999999999</v>
      </c>
      <c r="AA4075" s="2">
        <v>0.35764000000000001</v>
      </c>
      <c r="AB4075" s="2">
        <v>7.4874669809999999</v>
      </c>
    </row>
    <row r="4076" spans="1:28" x14ac:dyDescent="0.2">
      <c r="A4076" s="17">
        <v>6670</v>
      </c>
      <c r="B4076" s="5" t="s">
        <v>13672</v>
      </c>
      <c r="C4076" s="5" t="s">
        <v>13676</v>
      </c>
      <c r="D4076" s="5"/>
      <c r="E4076" s="5" t="s">
        <v>13677</v>
      </c>
      <c r="F4076" s="10">
        <v>1882</v>
      </c>
      <c r="G4076" s="10" t="s">
        <v>16</v>
      </c>
      <c r="H4076" s="10"/>
      <c r="I4076" s="10">
        <v>1700</v>
      </c>
      <c r="J4076" s="10" t="s">
        <v>17</v>
      </c>
      <c r="K4076" s="10"/>
      <c r="L4076" s="10" t="s">
        <v>18</v>
      </c>
      <c r="M4076" s="11">
        <v>1</v>
      </c>
      <c r="N4076" s="10">
        <v>1</v>
      </c>
      <c r="O4076" s="12" t="s">
        <v>13678</v>
      </c>
      <c r="P4076" s="11">
        <f ca="1">IFERROR(__xludf.DUMMYFUNCTION("COUNTA(SPLIT(Q4076,"" ""))"),169)</f>
        <v>169</v>
      </c>
      <c r="Q4076" s="11">
        <v>2</v>
      </c>
      <c r="R4076" s="11">
        <f ca="1">IFERROR(__xludf.DUMMYFUNCTION("COUNTA(SPLIT($Q4076,CHAR(10),FALSE))"),1)</f>
        <v>1</v>
      </c>
      <c r="S4076" s="2">
        <v>-0.93862067500000002</v>
      </c>
      <c r="T4076" s="2">
        <v>0.47139895100000001</v>
      </c>
      <c r="U4076" s="2">
        <v>11.08</v>
      </c>
      <c r="V4076" s="2">
        <v>32.83</v>
      </c>
      <c r="W4076" s="2">
        <v>39.89</v>
      </c>
      <c r="X4076" s="2">
        <v>12</v>
      </c>
      <c r="Y4076" s="2">
        <v>8.9700000000000006</v>
      </c>
      <c r="Z4076" s="2">
        <v>4.929E-2</v>
      </c>
      <c r="AA4076" s="2">
        <v>7.9200000000000007E-2</v>
      </c>
      <c r="AB4076" s="2">
        <v>6.2235033099999999</v>
      </c>
    </row>
    <row r="4077" spans="1:28" x14ac:dyDescent="0.2">
      <c r="A4077" s="17">
        <v>6672</v>
      </c>
      <c r="B4077" s="5" t="s">
        <v>13672</v>
      </c>
      <c r="C4077" s="5" t="s">
        <v>13679</v>
      </c>
      <c r="D4077" s="5"/>
      <c r="E4077" s="5" t="s">
        <v>13680</v>
      </c>
      <c r="F4077" s="10">
        <v>1896</v>
      </c>
      <c r="G4077" s="10" t="s">
        <v>16</v>
      </c>
      <c r="H4077" s="10"/>
      <c r="I4077" s="10">
        <v>1300</v>
      </c>
      <c r="J4077" s="10" t="s">
        <v>17</v>
      </c>
      <c r="K4077" s="10"/>
      <c r="L4077" s="10" t="s">
        <v>18</v>
      </c>
      <c r="M4077" s="11">
        <v>1</v>
      </c>
      <c r="N4077" s="10">
        <v>1</v>
      </c>
      <c r="O4077" s="12" t="s">
        <v>13681</v>
      </c>
      <c r="P4077" s="11">
        <f ca="1">IFERROR(__xludf.DUMMYFUNCTION("COUNTA(SPLIT(Q4077,"" ""))"),178)</f>
        <v>178</v>
      </c>
      <c r="Q4077" s="11">
        <v>3</v>
      </c>
      <c r="R4077" s="11">
        <f ca="1">IFERROR(__xludf.DUMMYFUNCTION("COUNTA(SPLIT($Q4077,CHAR(10),FALSE))"),2)</f>
        <v>2</v>
      </c>
      <c r="S4077" s="2">
        <v>-1.105646701</v>
      </c>
      <c r="T4077" s="2">
        <v>0.44947177100000002</v>
      </c>
      <c r="U4077" s="2">
        <v>38.56</v>
      </c>
      <c r="V4077" s="2">
        <v>22.87</v>
      </c>
      <c r="W4077" s="2">
        <v>28.94</v>
      </c>
      <c r="X4077" s="2">
        <v>11</v>
      </c>
      <c r="Y4077" s="2">
        <v>8.4600000000000009</v>
      </c>
      <c r="Z4077" s="2">
        <v>0.12706999999999999</v>
      </c>
      <c r="AA4077" s="2">
        <v>0.13038</v>
      </c>
      <c r="AB4077" s="2">
        <v>7.7309684430000001</v>
      </c>
    </row>
    <row r="4078" spans="1:28" x14ac:dyDescent="0.2">
      <c r="A4078" s="17">
        <v>6683</v>
      </c>
      <c r="B4078" s="5" t="s">
        <v>7543</v>
      </c>
      <c r="C4078" s="5" t="s">
        <v>13682</v>
      </c>
      <c r="D4078" s="5"/>
      <c r="E4078" s="5" t="s">
        <v>13683</v>
      </c>
      <c r="F4078" s="10">
        <v>1882</v>
      </c>
      <c r="G4078" s="10" t="s">
        <v>16</v>
      </c>
      <c r="H4078" s="10"/>
      <c r="I4078" s="10">
        <v>1100</v>
      </c>
      <c r="J4078" s="10" t="s">
        <v>17</v>
      </c>
      <c r="K4078" s="10"/>
      <c r="L4078" s="10" t="s">
        <v>18</v>
      </c>
      <c r="M4078" s="11">
        <v>1</v>
      </c>
      <c r="N4078" s="10">
        <v>1</v>
      </c>
      <c r="O4078" s="12" t="s">
        <v>13684</v>
      </c>
      <c r="P4078" s="11">
        <f ca="1">IFERROR(__xludf.DUMMYFUNCTION("COUNTA(SPLIT(Q4078,"" ""))"),184)</f>
        <v>184</v>
      </c>
      <c r="Q4078" s="11">
        <v>6</v>
      </c>
      <c r="R4078" s="11">
        <f ca="1">IFERROR(__xludf.DUMMYFUNCTION("COUNTA(SPLIT($Q4078,CHAR(10),FALSE))"),3)</f>
        <v>3</v>
      </c>
      <c r="S4078" s="2">
        <v>-1.6467600680000001</v>
      </c>
      <c r="T4078" s="2">
        <v>0.48368582999999998</v>
      </c>
      <c r="U4078" s="2">
        <v>62.12</v>
      </c>
      <c r="V4078" s="2">
        <v>12.3</v>
      </c>
      <c r="W4078" s="2">
        <v>13.94</v>
      </c>
      <c r="X4078" s="2">
        <v>10</v>
      </c>
      <c r="Y4078" s="2">
        <v>7.21</v>
      </c>
      <c r="Z4078" s="2">
        <v>6.2549999999999994E-2</v>
      </c>
      <c r="AA4078" s="2">
        <v>4.8840000000000001E-2</v>
      </c>
      <c r="AB4078" s="2">
        <v>17.374825649999998</v>
      </c>
    </row>
    <row r="4079" spans="1:28" x14ac:dyDescent="0.2">
      <c r="A4079" s="17">
        <v>6684</v>
      </c>
      <c r="B4079" s="5" t="s">
        <v>7543</v>
      </c>
      <c r="C4079" s="5" t="s">
        <v>13685</v>
      </c>
      <c r="D4079" s="5"/>
      <c r="E4079" s="5" t="s">
        <v>13686</v>
      </c>
      <c r="F4079" s="10">
        <v>1886</v>
      </c>
      <c r="G4079" s="10" t="s">
        <v>16</v>
      </c>
      <c r="H4079" s="10"/>
      <c r="I4079" s="10">
        <v>700</v>
      </c>
      <c r="J4079" s="10" t="s">
        <v>17</v>
      </c>
      <c r="K4079" s="10"/>
      <c r="L4079" s="10" t="s">
        <v>18</v>
      </c>
      <c r="M4079" s="11">
        <v>1</v>
      </c>
      <c r="N4079" s="10">
        <v>1</v>
      </c>
      <c r="O4079" s="12" t="s">
        <v>13687</v>
      </c>
      <c r="P4079" s="11">
        <f ca="1">IFERROR(__xludf.DUMMYFUNCTION("COUNTA(SPLIT(Q4079,"" ""))"),191)</f>
        <v>191</v>
      </c>
      <c r="Q4079" s="11">
        <v>16</v>
      </c>
      <c r="R4079" s="11">
        <f ca="1">IFERROR(__xludf.DUMMYFUNCTION("COUNTA(SPLIT($Q4079,CHAR(10),FALSE))"),6)</f>
        <v>6</v>
      </c>
      <c r="S4079" s="2">
        <v>-1.2580011959999999</v>
      </c>
      <c r="T4079" s="2">
        <v>0.46394892700000001</v>
      </c>
      <c r="U4079" s="2">
        <v>76.790000000000006</v>
      </c>
      <c r="V4079" s="2">
        <v>5.83</v>
      </c>
      <c r="W4079" s="2">
        <v>6.12</v>
      </c>
      <c r="X4079" s="2">
        <v>8</v>
      </c>
      <c r="Y4079" s="2">
        <v>7.64</v>
      </c>
      <c r="Z4079" s="2">
        <v>0.14258999999999999</v>
      </c>
      <c r="AA4079" s="2">
        <v>0.10519000000000001</v>
      </c>
      <c r="AB4079" s="2">
        <v>16.117371609999999</v>
      </c>
    </row>
    <row r="4080" spans="1:28" x14ac:dyDescent="0.2">
      <c r="A4080" s="17">
        <v>6685</v>
      </c>
      <c r="B4080" s="5" t="s">
        <v>7543</v>
      </c>
      <c r="C4080" s="5" t="s">
        <v>13688</v>
      </c>
      <c r="D4080" s="5"/>
      <c r="E4080" s="5" t="s">
        <v>13689</v>
      </c>
      <c r="F4080" s="10">
        <v>1887</v>
      </c>
      <c r="G4080" s="10" t="s">
        <v>16</v>
      </c>
      <c r="H4080" s="10"/>
      <c r="I4080" s="10">
        <v>1300</v>
      </c>
      <c r="J4080" s="10" t="s">
        <v>17</v>
      </c>
      <c r="K4080" s="10"/>
      <c r="L4080" s="10" t="s">
        <v>18</v>
      </c>
      <c r="M4080" s="11">
        <v>1</v>
      </c>
      <c r="N4080" s="10">
        <v>1</v>
      </c>
      <c r="O4080" s="12" t="s">
        <v>13690</v>
      </c>
      <c r="P4080" s="11">
        <f ca="1">IFERROR(__xludf.DUMMYFUNCTION("COUNTA(SPLIT(Q4080,"" ""))"),181)</f>
        <v>181</v>
      </c>
      <c r="Q4080" s="11">
        <v>5</v>
      </c>
      <c r="R4080" s="11">
        <f ca="1">IFERROR(__xludf.DUMMYFUNCTION("COUNTA(SPLIT($Q4080,CHAR(10),FALSE))"),3)</f>
        <v>3</v>
      </c>
      <c r="S4080" s="2">
        <v>-0.47078504700000001</v>
      </c>
      <c r="T4080" s="2">
        <v>0.471867651</v>
      </c>
      <c r="U4080" s="2">
        <v>55.37</v>
      </c>
      <c r="V4080" s="2">
        <v>14.78</v>
      </c>
      <c r="W4080" s="2">
        <v>18.399999999999999</v>
      </c>
      <c r="X4080" s="2">
        <v>11</v>
      </c>
      <c r="Y4080" s="2">
        <v>7.69</v>
      </c>
      <c r="Z4080" s="2">
        <v>7.2650000000000006E-2</v>
      </c>
      <c r="AA4080" s="2">
        <v>5.3030000000000001E-2</v>
      </c>
      <c r="AB4080" s="2">
        <v>8.6867460019999996</v>
      </c>
    </row>
    <row r="4081" spans="1:28" x14ac:dyDescent="0.2">
      <c r="A4081" s="17">
        <v>6686</v>
      </c>
      <c r="B4081" s="5" t="s">
        <v>7543</v>
      </c>
      <c r="C4081" s="5" t="s">
        <v>13691</v>
      </c>
      <c r="D4081" s="5"/>
      <c r="E4081" s="5" t="s">
        <v>13692</v>
      </c>
      <c r="F4081" s="10">
        <v>1899</v>
      </c>
      <c r="G4081" s="10" t="s">
        <v>16</v>
      </c>
      <c r="H4081" s="10"/>
      <c r="I4081" s="10">
        <v>1100</v>
      </c>
      <c r="J4081" s="10" t="s">
        <v>17</v>
      </c>
      <c r="K4081" s="10"/>
      <c r="L4081" s="10" t="s">
        <v>18</v>
      </c>
      <c r="M4081" s="11">
        <v>1</v>
      </c>
      <c r="N4081" s="10">
        <v>1</v>
      </c>
      <c r="O4081" s="12" t="s">
        <v>13693</v>
      </c>
      <c r="P4081" s="11">
        <f ca="1">IFERROR(__xludf.DUMMYFUNCTION("COUNTA(SPLIT(Q4081,"" ""))"),168)</f>
        <v>168</v>
      </c>
      <c r="Q4081" s="11">
        <v>7</v>
      </c>
      <c r="R4081" s="11">
        <f ca="1">IFERROR(__xludf.DUMMYFUNCTION("COUNTA(SPLIT($Q4081,CHAR(10),FALSE))"),4)</f>
        <v>4</v>
      </c>
      <c r="S4081" s="2">
        <v>-0.58940113400000005</v>
      </c>
      <c r="T4081" s="2">
        <v>0.49251758899999998</v>
      </c>
      <c r="U4081" s="2">
        <v>73.41</v>
      </c>
      <c r="V4081" s="2">
        <v>10.18</v>
      </c>
      <c r="W4081" s="2">
        <v>11.89</v>
      </c>
      <c r="X4081" s="2">
        <v>8</v>
      </c>
      <c r="Y4081" s="2">
        <v>6.62</v>
      </c>
      <c r="Z4081" s="2">
        <v>-1.2630000000000001E-2</v>
      </c>
      <c r="AA4081" s="2">
        <v>8.0999999999999996E-3</v>
      </c>
      <c r="AB4081" s="2">
        <v>12.53832332</v>
      </c>
    </row>
    <row r="4082" spans="1:28" x14ac:dyDescent="0.2">
      <c r="A4082" s="17">
        <v>6687</v>
      </c>
      <c r="B4082" s="5" t="s">
        <v>7543</v>
      </c>
      <c r="C4082" s="5" t="s">
        <v>13694</v>
      </c>
      <c r="D4082" s="5"/>
      <c r="E4082" s="5" t="s">
        <v>13695</v>
      </c>
      <c r="F4082" s="10">
        <v>1908</v>
      </c>
      <c r="G4082" s="10" t="s">
        <v>16</v>
      </c>
      <c r="H4082" s="10"/>
      <c r="I4082" s="10">
        <v>1300</v>
      </c>
      <c r="J4082" s="10" t="s">
        <v>17</v>
      </c>
      <c r="K4082" s="10"/>
      <c r="L4082" s="10" t="s">
        <v>18</v>
      </c>
      <c r="M4082" s="11">
        <v>1</v>
      </c>
      <c r="N4082" s="10">
        <v>1</v>
      </c>
      <c r="O4082" s="12" t="s">
        <v>13696</v>
      </c>
      <c r="P4082" s="11">
        <f ca="1">IFERROR(__xludf.DUMMYFUNCTION("COUNTA(SPLIT(Q4082,"" ""))"),143)</f>
        <v>143</v>
      </c>
      <c r="Q4082" s="11">
        <v>4</v>
      </c>
      <c r="R4082" s="11">
        <f ca="1">IFERROR(__xludf.DUMMYFUNCTION("COUNTA(SPLIT($Q4082,CHAR(10),FALSE))"),3)</f>
        <v>3</v>
      </c>
      <c r="S4082" s="2">
        <v>7.9328185999999995E-2</v>
      </c>
      <c r="T4082" s="2">
        <v>0.50613691800000005</v>
      </c>
      <c r="U4082" s="2">
        <v>62.69</v>
      </c>
      <c r="V4082" s="2">
        <v>13.52</v>
      </c>
      <c r="W4082" s="2">
        <v>16.5</v>
      </c>
      <c r="X4082" s="2">
        <v>0</v>
      </c>
      <c r="Y4082" s="2">
        <v>7.39</v>
      </c>
      <c r="Z4082" s="2">
        <v>3.4099999999999998E-2</v>
      </c>
      <c r="AA4082" s="2">
        <v>6.3189999999999996E-2</v>
      </c>
      <c r="AB4082" s="2">
        <v>15.52314921</v>
      </c>
    </row>
    <row r="4083" spans="1:28" x14ac:dyDescent="0.2">
      <c r="A4083" s="17">
        <v>6689</v>
      </c>
      <c r="B4083" s="5" t="s">
        <v>13697</v>
      </c>
      <c r="C4083" s="5" t="s">
        <v>13698</v>
      </c>
      <c r="D4083" s="5"/>
      <c r="E4083" s="5" t="s">
        <v>13699</v>
      </c>
      <c r="F4083" s="10">
        <v>1911</v>
      </c>
      <c r="G4083" s="10" t="s">
        <v>16</v>
      </c>
      <c r="H4083" s="10"/>
      <c r="I4083" s="10">
        <v>500</v>
      </c>
      <c r="J4083" s="10" t="s">
        <v>17</v>
      </c>
      <c r="K4083" s="10"/>
      <c r="L4083" s="10" t="s">
        <v>18</v>
      </c>
      <c r="M4083" s="11">
        <v>1</v>
      </c>
      <c r="N4083" s="10">
        <v>1</v>
      </c>
      <c r="O4083" s="12" t="s">
        <v>13700</v>
      </c>
      <c r="P4083" s="11">
        <f ca="1">IFERROR(__xludf.DUMMYFUNCTION("COUNTA(SPLIT(Q4083,"" ""))"),190)</f>
        <v>190</v>
      </c>
      <c r="Q4083" s="11">
        <v>19</v>
      </c>
      <c r="R4083" s="11">
        <f ca="1">IFERROR(__xludf.DUMMYFUNCTION("COUNTA(SPLIT($Q4083,CHAR(10),FALSE))"),9)</f>
        <v>9</v>
      </c>
      <c r="S4083" s="2">
        <v>-0.41630158299999998</v>
      </c>
      <c r="T4083" s="2">
        <v>0.45221327</v>
      </c>
      <c r="U4083" s="2">
        <v>95.28</v>
      </c>
      <c r="V4083" s="2">
        <v>2.72</v>
      </c>
      <c r="W4083" s="2">
        <v>2.1</v>
      </c>
      <c r="X4083" s="2">
        <v>5</v>
      </c>
      <c r="Y4083" s="2">
        <v>5.77</v>
      </c>
      <c r="Z4083" s="2">
        <v>4.6929999999999999E-2</v>
      </c>
      <c r="AA4083" s="2">
        <v>2.3599999999999999E-2</v>
      </c>
      <c r="AB4083" s="2">
        <v>25.539263200000001</v>
      </c>
    </row>
    <row r="4084" spans="1:28" x14ac:dyDescent="0.2">
      <c r="A4084" s="17">
        <v>6690</v>
      </c>
      <c r="B4084" s="5" t="s">
        <v>13697</v>
      </c>
      <c r="C4084" s="5" t="s">
        <v>13701</v>
      </c>
      <c r="D4084" s="5"/>
      <c r="E4084" s="5" t="s">
        <v>13702</v>
      </c>
      <c r="F4084" s="10">
        <v>1917</v>
      </c>
      <c r="G4084" s="10" t="s">
        <v>16</v>
      </c>
      <c r="H4084" s="10"/>
      <c r="I4084" s="10">
        <v>900</v>
      </c>
      <c r="J4084" s="10" t="s">
        <v>17</v>
      </c>
      <c r="K4084" s="10"/>
      <c r="L4084" s="10" t="s">
        <v>18</v>
      </c>
      <c r="M4084" s="11">
        <v>1</v>
      </c>
      <c r="N4084" s="10">
        <v>1</v>
      </c>
      <c r="O4084" s="12" t="s">
        <v>13703</v>
      </c>
      <c r="P4084" s="11">
        <f ca="1">IFERROR(__xludf.DUMMYFUNCTION("COUNTA(SPLIT(Q4084,"" ""))"),162)</f>
        <v>162</v>
      </c>
      <c r="Q4084" s="11">
        <v>10</v>
      </c>
      <c r="R4084" s="11">
        <f ca="1">IFERROR(__xludf.DUMMYFUNCTION("COUNTA(SPLIT($Q4084,CHAR(10),FALSE))"),6)</f>
        <v>6</v>
      </c>
      <c r="S4084" s="2">
        <v>-5.5688384E-2</v>
      </c>
      <c r="T4084" s="2">
        <v>0.47004333700000001</v>
      </c>
      <c r="U4084" s="2">
        <v>81.05</v>
      </c>
      <c r="V4084" s="2">
        <v>5.75</v>
      </c>
      <c r="W4084" s="2">
        <v>6.12</v>
      </c>
      <c r="X4084" s="2">
        <v>7</v>
      </c>
      <c r="Y4084" s="2">
        <v>6.46</v>
      </c>
      <c r="Z4084" s="2">
        <v>6.2100000000000002E-2</v>
      </c>
      <c r="AA4084" s="2">
        <v>5.6869999999999997E-2</v>
      </c>
      <c r="AB4084" s="2">
        <v>17.846920239999999</v>
      </c>
    </row>
    <row r="4085" spans="1:28" x14ac:dyDescent="0.2">
      <c r="A4085" s="17">
        <v>6691</v>
      </c>
      <c r="B4085" s="5" t="s">
        <v>13697</v>
      </c>
      <c r="C4085" s="5" t="s">
        <v>13704</v>
      </c>
      <c r="D4085" s="5"/>
      <c r="E4085" s="5" t="s">
        <v>13705</v>
      </c>
      <c r="F4085" s="10">
        <v>1918</v>
      </c>
      <c r="G4085" s="10" t="s">
        <v>16</v>
      </c>
      <c r="H4085" s="10"/>
      <c r="I4085" s="10">
        <v>900</v>
      </c>
      <c r="J4085" s="10" t="s">
        <v>17</v>
      </c>
      <c r="K4085" s="10"/>
      <c r="L4085" s="10" t="s">
        <v>18</v>
      </c>
      <c r="M4085" s="11">
        <v>1</v>
      </c>
      <c r="N4085" s="10">
        <v>1</v>
      </c>
      <c r="O4085" s="12" t="s">
        <v>13706</v>
      </c>
      <c r="P4085" s="11">
        <f ca="1">IFERROR(__xludf.DUMMYFUNCTION("COUNTA(SPLIT(Q4085,"" ""))"),184)</f>
        <v>184</v>
      </c>
      <c r="Q4085" s="11">
        <v>15</v>
      </c>
      <c r="R4085" s="11">
        <f ca="1">IFERROR(__xludf.DUMMYFUNCTION("COUNTA(SPLIT($Q4085,CHAR(10),FALSE))"),3)</f>
        <v>3</v>
      </c>
      <c r="S4085" s="2">
        <v>-0.61894530999999997</v>
      </c>
      <c r="T4085" s="2">
        <v>0.44708994299999999</v>
      </c>
      <c r="U4085" s="2">
        <v>86.06</v>
      </c>
      <c r="V4085" s="2">
        <v>4.57</v>
      </c>
      <c r="W4085" s="2">
        <v>5.36</v>
      </c>
      <c r="X4085" s="2">
        <v>7</v>
      </c>
      <c r="Y4085" s="2">
        <v>6.33</v>
      </c>
      <c r="Z4085" s="2">
        <v>0.13855000000000001</v>
      </c>
      <c r="AA4085" s="2">
        <v>0.12273000000000001</v>
      </c>
      <c r="AB4085" s="2">
        <v>16.378787769999999</v>
      </c>
    </row>
    <row r="4086" spans="1:28" x14ac:dyDescent="0.2">
      <c r="A4086" s="17">
        <v>6692</v>
      </c>
      <c r="B4086" s="5" t="s">
        <v>13697</v>
      </c>
      <c r="C4086" s="5" t="s">
        <v>13707</v>
      </c>
      <c r="D4086" s="5"/>
      <c r="E4086" s="5" t="s">
        <v>13708</v>
      </c>
      <c r="F4086" s="10">
        <v>1919</v>
      </c>
      <c r="G4086" s="10" t="s">
        <v>16</v>
      </c>
      <c r="H4086" s="10"/>
      <c r="I4086" s="10">
        <v>1100</v>
      </c>
      <c r="J4086" s="10" t="s">
        <v>17</v>
      </c>
      <c r="K4086" s="10"/>
      <c r="L4086" s="10" t="s">
        <v>18</v>
      </c>
      <c r="M4086" s="11">
        <v>1</v>
      </c>
      <c r="N4086" s="10">
        <v>1</v>
      </c>
      <c r="O4086" s="12" t="s">
        <v>13709</v>
      </c>
      <c r="P4086" s="11">
        <f ca="1">IFERROR(__xludf.DUMMYFUNCTION("COUNTA(SPLIT(Q4086,"" ""))"),164)</f>
        <v>164</v>
      </c>
      <c r="Q4086" s="11">
        <v>6</v>
      </c>
      <c r="R4086" s="11">
        <f ca="1">IFERROR(__xludf.DUMMYFUNCTION("COUNTA(SPLIT($Q4086,CHAR(10),FALSE))"),1)</f>
        <v>1</v>
      </c>
      <c r="S4086" s="2">
        <v>-0.61017360899999995</v>
      </c>
      <c r="T4086" s="2">
        <v>0.46405250399999998</v>
      </c>
      <c r="U4086" s="2">
        <v>81.08</v>
      </c>
      <c r="V4086" s="2">
        <v>8.74</v>
      </c>
      <c r="W4086" s="2">
        <v>10.71</v>
      </c>
      <c r="X4086" s="2">
        <v>5</v>
      </c>
      <c r="Y4086" s="2">
        <v>6.24</v>
      </c>
      <c r="Z4086" s="2">
        <v>0.12003999999999999</v>
      </c>
      <c r="AA4086" s="2">
        <v>0.14249999999999999</v>
      </c>
      <c r="AB4086" s="2">
        <v>12.058213780000001</v>
      </c>
    </row>
    <row r="4087" spans="1:28" x14ac:dyDescent="0.2">
      <c r="A4087" s="17">
        <v>6693</v>
      </c>
      <c r="B4087" s="5" t="s">
        <v>13697</v>
      </c>
      <c r="C4087" s="5" t="s">
        <v>13710</v>
      </c>
      <c r="D4087" s="5"/>
      <c r="E4087" s="5" t="s">
        <v>13711</v>
      </c>
      <c r="F4087" s="10">
        <v>1920</v>
      </c>
      <c r="G4087" s="10" t="s">
        <v>16</v>
      </c>
      <c r="H4087" s="10"/>
      <c r="I4087" s="10">
        <v>1100</v>
      </c>
      <c r="J4087" s="10" t="s">
        <v>17</v>
      </c>
      <c r="K4087" s="10"/>
      <c r="L4087" s="10" t="s">
        <v>18</v>
      </c>
      <c r="M4087" s="11">
        <v>1</v>
      </c>
      <c r="N4087" s="10">
        <v>1</v>
      </c>
      <c r="O4087" s="12" t="s">
        <v>13712</v>
      </c>
      <c r="P4087" s="11">
        <f ca="1">IFERROR(__xludf.DUMMYFUNCTION("COUNTA(SPLIT(Q4087,"" ""))"),187)</f>
        <v>187</v>
      </c>
      <c r="Q4087" s="11">
        <v>9</v>
      </c>
      <c r="R4087" s="11">
        <f ca="1">IFERROR(__xludf.DUMMYFUNCTION("COUNTA(SPLIT($Q4087,CHAR(10),FALSE))"),1)</f>
        <v>1</v>
      </c>
      <c r="S4087" s="2">
        <v>-0.53537390100000004</v>
      </c>
      <c r="T4087" s="2">
        <v>0.44963030199999998</v>
      </c>
      <c r="U4087" s="2">
        <v>80.33</v>
      </c>
      <c r="V4087" s="2">
        <v>7.27</v>
      </c>
      <c r="W4087" s="2">
        <v>9.15</v>
      </c>
      <c r="X4087" s="2">
        <v>7</v>
      </c>
      <c r="Y4087" s="2">
        <v>5.93</v>
      </c>
      <c r="Z4087" s="2">
        <v>0.15287999999999999</v>
      </c>
      <c r="AA4087" s="2">
        <v>0.1484</v>
      </c>
      <c r="AB4087" s="2">
        <v>15.532144089999999</v>
      </c>
    </row>
    <row r="4088" spans="1:28" x14ac:dyDescent="0.2">
      <c r="A4088" s="17">
        <v>6694</v>
      </c>
      <c r="B4088" s="5" t="s">
        <v>13697</v>
      </c>
      <c r="C4088" s="5" t="s">
        <v>13713</v>
      </c>
      <c r="D4088" s="5"/>
      <c r="E4088" s="5" t="s">
        <v>13714</v>
      </c>
      <c r="F4088" s="10">
        <v>1921</v>
      </c>
      <c r="G4088" s="10" t="s">
        <v>16</v>
      </c>
      <c r="H4088" s="10"/>
      <c r="I4088" s="10">
        <v>900</v>
      </c>
      <c r="J4088" s="10" t="s">
        <v>17</v>
      </c>
      <c r="K4088" s="10"/>
      <c r="L4088" s="10" t="s">
        <v>18</v>
      </c>
      <c r="M4088" s="11">
        <v>1</v>
      </c>
      <c r="N4088" s="10">
        <v>1</v>
      </c>
      <c r="O4088" s="12" t="s">
        <v>13715</v>
      </c>
      <c r="P4088" s="11">
        <f ca="1">IFERROR(__xludf.DUMMYFUNCTION("COUNTA(SPLIT(Q4088,"" ""))"),197)</f>
        <v>197</v>
      </c>
      <c r="Q4088" s="11">
        <v>11</v>
      </c>
      <c r="R4088" s="11">
        <f ca="1">IFERROR(__xludf.DUMMYFUNCTION("COUNTA(SPLIT($Q4088,CHAR(10),FALSE))"),2)</f>
        <v>2</v>
      </c>
      <c r="S4088" s="2">
        <v>-1.3828763310000001</v>
      </c>
      <c r="T4088" s="2">
        <v>0.46433588999999997</v>
      </c>
      <c r="U4088" s="2">
        <v>85.17</v>
      </c>
      <c r="V4088" s="2">
        <v>5.9</v>
      </c>
      <c r="W4088" s="2">
        <v>7.06</v>
      </c>
      <c r="X4088" s="2">
        <v>5</v>
      </c>
      <c r="Y4088" s="2">
        <v>6.12</v>
      </c>
      <c r="Z4088" s="2">
        <v>0.15862000000000001</v>
      </c>
      <c r="AA4088" s="2">
        <v>0.14326</v>
      </c>
      <c r="AB4088" s="2">
        <v>13.571443970000001</v>
      </c>
    </row>
    <row r="4089" spans="1:28" x14ac:dyDescent="0.2">
      <c r="A4089" s="17">
        <v>6695</v>
      </c>
      <c r="B4089" s="5" t="s">
        <v>13697</v>
      </c>
      <c r="C4089" s="5" t="s">
        <v>13716</v>
      </c>
      <c r="D4089" s="5"/>
      <c r="E4089" s="5" t="s">
        <v>13717</v>
      </c>
      <c r="F4089" s="10">
        <v>1922</v>
      </c>
      <c r="G4089" s="10" t="s">
        <v>16</v>
      </c>
      <c r="H4089" s="10"/>
      <c r="I4089" s="10">
        <v>1100</v>
      </c>
      <c r="J4089" s="10" t="s">
        <v>17</v>
      </c>
      <c r="K4089" s="10"/>
      <c r="L4089" s="10" t="s">
        <v>18</v>
      </c>
      <c r="M4089" s="11">
        <v>1</v>
      </c>
      <c r="N4089" s="10">
        <v>1</v>
      </c>
      <c r="O4089" s="12" t="s">
        <v>13718</v>
      </c>
      <c r="P4089" s="11">
        <f ca="1">IFERROR(__xludf.DUMMYFUNCTION("COUNTA(SPLIT(Q4089,"" ""))"),187)</f>
        <v>187</v>
      </c>
      <c r="Q4089" s="11">
        <v>8</v>
      </c>
      <c r="R4089" s="11">
        <f ca="1">IFERROR(__xludf.DUMMYFUNCTION("COUNTA(SPLIT($Q4089,CHAR(10),FALSE))"),1)</f>
        <v>1</v>
      </c>
      <c r="S4089" s="2">
        <v>-0.698774597</v>
      </c>
      <c r="T4089" s="2">
        <v>0.47613265799999999</v>
      </c>
      <c r="U4089" s="2">
        <v>74.91</v>
      </c>
      <c r="V4089" s="2">
        <v>7.97</v>
      </c>
      <c r="W4089" s="2">
        <v>9.43</v>
      </c>
      <c r="X4089" s="2">
        <v>7</v>
      </c>
      <c r="Y4089" s="2">
        <v>6.69</v>
      </c>
      <c r="Z4089" s="2">
        <v>0.10446</v>
      </c>
      <c r="AA4089" s="2">
        <v>9.9449999999999997E-2</v>
      </c>
      <c r="AB4089" s="2">
        <v>7.8837589399999999</v>
      </c>
    </row>
    <row r="4090" spans="1:28" x14ac:dyDescent="0.2">
      <c r="A4090" s="17">
        <v>6697</v>
      </c>
      <c r="B4090" s="5" t="s">
        <v>13719</v>
      </c>
      <c r="C4090" s="5" t="s">
        <v>13720</v>
      </c>
      <c r="D4090" s="5"/>
      <c r="E4090" s="5" t="s">
        <v>13721</v>
      </c>
      <c r="F4090" s="10">
        <v>1909</v>
      </c>
      <c r="G4090" s="10" t="s">
        <v>16</v>
      </c>
      <c r="H4090" s="10"/>
      <c r="I4090" s="10">
        <v>1500</v>
      </c>
      <c r="J4090" s="10" t="s">
        <v>17</v>
      </c>
      <c r="K4090" s="10"/>
      <c r="L4090" s="10" t="s">
        <v>18</v>
      </c>
      <c r="M4090" s="11">
        <v>1</v>
      </c>
      <c r="N4090" s="10">
        <v>1</v>
      </c>
      <c r="O4090" s="12" t="s">
        <v>13722</v>
      </c>
      <c r="P4090" s="11">
        <f ca="1">IFERROR(__xludf.DUMMYFUNCTION("COUNTA(SPLIT(Q4090,"" ""))"),148)</f>
        <v>148</v>
      </c>
      <c r="Q4090" s="11">
        <v>6</v>
      </c>
      <c r="R4090" s="11">
        <f ca="1">IFERROR(__xludf.DUMMYFUNCTION("COUNTA(SPLIT($Q4090,CHAR(10),FALSE))"),1)</f>
        <v>1</v>
      </c>
      <c r="S4090" s="2">
        <v>-0.60005343200000005</v>
      </c>
      <c r="T4090" s="2">
        <v>0.47643781400000002</v>
      </c>
      <c r="U4090" s="2">
        <v>57.76</v>
      </c>
      <c r="V4090" s="2">
        <v>11.33</v>
      </c>
      <c r="W4090" s="2">
        <v>13.78</v>
      </c>
      <c r="X4090" s="2">
        <v>12</v>
      </c>
      <c r="Y4090" s="2">
        <v>9.98</v>
      </c>
      <c r="Z4090" s="2">
        <v>0.28394000000000003</v>
      </c>
      <c r="AA4090" s="2">
        <v>0.30193999999999999</v>
      </c>
      <c r="AB4090" s="2">
        <v>1.2033407759999999</v>
      </c>
    </row>
    <row r="4091" spans="1:28" x14ac:dyDescent="0.2">
      <c r="A4091" s="17">
        <v>6698</v>
      </c>
      <c r="B4091" s="5" t="s">
        <v>13719</v>
      </c>
      <c r="C4091" s="5" t="s">
        <v>13723</v>
      </c>
      <c r="D4091" s="5"/>
      <c r="E4091" s="5" t="s">
        <v>13724</v>
      </c>
      <c r="F4091" s="10">
        <v>1910</v>
      </c>
      <c r="G4091" s="10" t="s">
        <v>16</v>
      </c>
      <c r="H4091" s="10"/>
      <c r="I4091" s="10">
        <v>1300</v>
      </c>
      <c r="J4091" s="10" t="s">
        <v>17</v>
      </c>
      <c r="K4091" s="10"/>
      <c r="L4091" s="10" t="s">
        <v>18</v>
      </c>
      <c r="M4091" s="11">
        <v>1</v>
      </c>
      <c r="N4091" s="10">
        <v>1</v>
      </c>
      <c r="O4091" s="12" t="s">
        <v>13725</v>
      </c>
      <c r="P4091" s="11">
        <f ca="1">IFERROR(__xludf.DUMMYFUNCTION("COUNTA(SPLIT(Q4091,"" ""))"),157)</f>
        <v>157</v>
      </c>
      <c r="Q4091" s="11">
        <v>6</v>
      </c>
      <c r="R4091" s="11">
        <f ca="1">IFERROR(__xludf.DUMMYFUNCTION("COUNTA(SPLIT($Q4091,CHAR(10),FALSE))"),1)</f>
        <v>1</v>
      </c>
      <c r="S4091" s="2">
        <v>-0.605236051</v>
      </c>
      <c r="T4091" s="2">
        <v>0.46410725200000003</v>
      </c>
      <c r="U4091" s="2">
        <v>52.34</v>
      </c>
      <c r="V4091" s="2">
        <v>12.58</v>
      </c>
      <c r="W4091" s="2">
        <v>14.1</v>
      </c>
      <c r="X4091" s="2">
        <v>13</v>
      </c>
      <c r="Y4091" s="2">
        <v>8.91</v>
      </c>
      <c r="Z4091" s="2">
        <v>0.1724</v>
      </c>
      <c r="AA4091" s="2">
        <v>0.18801999999999999</v>
      </c>
      <c r="AB4091" s="2">
        <v>6.7975929300000004</v>
      </c>
    </row>
    <row r="4092" spans="1:28" x14ac:dyDescent="0.2">
      <c r="A4092" s="17">
        <v>6699</v>
      </c>
      <c r="B4092" s="5" t="s">
        <v>13719</v>
      </c>
      <c r="C4092" s="5" t="s">
        <v>13726</v>
      </c>
      <c r="D4092" s="5"/>
      <c r="E4092" s="5" t="s">
        <v>13727</v>
      </c>
      <c r="F4092" s="10">
        <v>1911</v>
      </c>
      <c r="G4092" s="10" t="s">
        <v>16</v>
      </c>
      <c r="H4092" s="10"/>
      <c r="I4092" s="10">
        <v>1100</v>
      </c>
      <c r="J4092" s="10" t="s">
        <v>17</v>
      </c>
      <c r="K4092" s="10"/>
      <c r="L4092" s="10" t="s">
        <v>18</v>
      </c>
      <c r="M4092" s="11">
        <v>1</v>
      </c>
      <c r="N4092" s="10">
        <v>1</v>
      </c>
      <c r="O4092" s="12" t="s">
        <v>13728</v>
      </c>
      <c r="P4092" s="11">
        <f ca="1">IFERROR(__xludf.DUMMYFUNCTION("COUNTA(SPLIT(Q4092,"" ""))"),183)</f>
        <v>183</v>
      </c>
      <c r="Q4092" s="11">
        <v>8</v>
      </c>
      <c r="R4092" s="11">
        <f ca="1">IFERROR(__xludf.DUMMYFUNCTION("COUNTA(SPLIT($Q4092,CHAR(10),FALSE))"),1)</f>
        <v>1</v>
      </c>
      <c r="S4092" s="2">
        <v>-0.27942204199999998</v>
      </c>
      <c r="T4092" s="2">
        <v>0.45923702999999999</v>
      </c>
      <c r="U4092" s="2">
        <v>65.89</v>
      </c>
      <c r="V4092" s="2">
        <v>9.85</v>
      </c>
      <c r="W4092" s="2">
        <v>11.25</v>
      </c>
      <c r="X4092" s="2">
        <v>11</v>
      </c>
      <c r="Y4092" s="2">
        <v>6.91</v>
      </c>
      <c r="Z4092" s="2">
        <v>0.13099</v>
      </c>
      <c r="AA4092" s="2">
        <v>0.1229</v>
      </c>
      <c r="AB4092" s="2">
        <v>12.391249609999999</v>
      </c>
    </row>
    <row r="4093" spans="1:28" x14ac:dyDescent="0.2">
      <c r="A4093" s="17">
        <v>6700</v>
      </c>
      <c r="B4093" s="5" t="s">
        <v>13719</v>
      </c>
      <c r="C4093" s="5" t="s">
        <v>13729</v>
      </c>
      <c r="D4093" s="5"/>
      <c r="E4093" s="5" t="s">
        <v>13730</v>
      </c>
      <c r="F4093" s="10">
        <v>1912</v>
      </c>
      <c r="G4093" s="10" t="s">
        <v>16</v>
      </c>
      <c r="H4093" s="10"/>
      <c r="I4093" s="10">
        <v>1100</v>
      </c>
      <c r="J4093" s="10" t="s">
        <v>17</v>
      </c>
      <c r="K4093" s="10"/>
      <c r="L4093" s="10" t="s">
        <v>18</v>
      </c>
      <c r="M4093" s="11">
        <v>1</v>
      </c>
      <c r="N4093" s="10">
        <v>1</v>
      </c>
      <c r="O4093" s="12" t="s">
        <v>13731</v>
      </c>
      <c r="P4093" s="11">
        <f ca="1">IFERROR(__xludf.DUMMYFUNCTION("COUNTA(SPLIT(Q4093,"" ""))"),170)</f>
        <v>170</v>
      </c>
      <c r="Q4093" s="11">
        <v>7</v>
      </c>
      <c r="R4093" s="11">
        <f ca="1">IFERROR(__xludf.DUMMYFUNCTION("COUNTA(SPLIT($Q4093,CHAR(10),FALSE))"),1)</f>
        <v>1</v>
      </c>
      <c r="S4093" s="2">
        <v>-0.95611820300000006</v>
      </c>
      <c r="T4093" s="2">
        <v>0.50328600300000004</v>
      </c>
      <c r="U4093" s="2">
        <v>73.69</v>
      </c>
      <c r="V4093" s="2">
        <v>9.0500000000000007</v>
      </c>
      <c r="W4093" s="2">
        <v>10.49</v>
      </c>
      <c r="X4093" s="2">
        <v>8</v>
      </c>
      <c r="Y4093" s="2">
        <v>7.16</v>
      </c>
      <c r="Z4093" s="2">
        <v>6.6589999999999996E-2</v>
      </c>
      <c r="AA4093" s="2">
        <v>6.9489999999999996E-2</v>
      </c>
      <c r="AB4093" s="2">
        <v>21.959262859999999</v>
      </c>
    </row>
    <row r="4094" spans="1:28" x14ac:dyDescent="0.2">
      <c r="A4094" s="17">
        <v>6701</v>
      </c>
      <c r="B4094" s="5" t="s">
        <v>13719</v>
      </c>
      <c r="C4094" s="5" t="s">
        <v>13732</v>
      </c>
      <c r="D4094" s="5"/>
      <c r="E4094" s="5" t="s">
        <v>13733</v>
      </c>
      <c r="F4094" s="10">
        <v>1913</v>
      </c>
      <c r="G4094" s="10" t="s">
        <v>16</v>
      </c>
      <c r="H4094" s="10"/>
      <c r="I4094" s="10">
        <v>1300</v>
      </c>
      <c r="J4094" s="10" t="s">
        <v>17</v>
      </c>
      <c r="K4094" s="10"/>
      <c r="L4094" s="10" t="s">
        <v>18</v>
      </c>
      <c r="M4094" s="11">
        <v>1</v>
      </c>
      <c r="N4094" s="10">
        <v>1</v>
      </c>
      <c r="O4094" s="12" t="s">
        <v>13734</v>
      </c>
      <c r="P4094" s="11">
        <f ca="1">IFERROR(__xludf.DUMMYFUNCTION("COUNTA(SPLIT(Q4094,"" ""))"),161)</f>
        <v>161</v>
      </c>
      <c r="Q4094" s="11">
        <v>5</v>
      </c>
      <c r="R4094" s="11">
        <f ca="1">IFERROR(__xludf.DUMMYFUNCTION("COUNTA(SPLIT($Q4094,CHAR(10),FALSE))"),1)</f>
        <v>1</v>
      </c>
      <c r="S4094" s="2">
        <v>-0.27648795900000001</v>
      </c>
      <c r="T4094" s="2">
        <v>0.45607593800000001</v>
      </c>
      <c r="U4094" s="2">
        <v>62.19</v>
      </c>
      <c r="V4094" s="2">
        <v>12.63</v>
      </c>
      <c r="W4094" s="2">
        <v>15.04</v>
      </c>
      <c r="X4094" s="2">
        <v>12</v>
      </c>
      <c r="Y4094" s="2">
        <v>7.58</v>
      </c>
      <c r="Z4094" s="2">
        <v>6.7760000000000001E-2</v>
      </c>
      <c r="AA4094" s="2">
        <v>7.4090000000000003E-2</v>
      </c>
      <c r="AB4094" s="2">
        <v>16.626607020000002</v>
      </c>
    </row>
    <row r="4095" spans="1:28" x14ac:dyDescent="0.2">
      <c r="A4095" s="17">
        <v>6704</v>
      </c>
      <c r="B4095" s="5" t="s">
        <v>13719</v>
      </c>
      <c r="C4095" s="5" t="s">
        <v>6655</v>
      </c>
      <c r="D4095" s="5"/>
      <c r="E4095" s="5" t="s">
        <v>13735</v>
      </c>
      <c r="F4095" s="10">
        <v>1919</v>
      </c>
      <c r="G4095" s="10" t="s">
        <v>16</v>
      </c>
      <c r="H4095" s="10"/>
      <c r="I4095" s="10">
        <v>1100</v>
      </c>
      <c r="J4095" s="10" t="s">
        <v>17</v>
      </c>
      <c r="K4095" s="10"/>
      <c r="L4095" s="10" t="s">
        <v>18</v>
      </c>
      <c r="M4095" s="11">
        <v>1</v>
      </c>
      <c r="N4095" s="10">
        <v>1</v>
      </c>
      <c r="O4095" s="12" t="s">
        <v>13736</v>
      </c>
      <c r="P4095" s="11">
        <f ca="1">IFERROR(__xludf.DUMMYFUNCTION("COUNTA(SPLIT(Q4095,"" ""))"),187)</f>
        <v>187</v>
      </c>
      <c r="Q4095" s="11">
        <v>9</v>
      </c>
      <c r="R4095" s="11">
        <f ca="1">IFERROR(__xludf.DUMMYFUNCTION("COUNTA(SPLIT($Q4095,CHAR(10),FALSE))"),2)</f>
        <v>2</v>
      </c>
      <c r="S4095" s="2">
        <v>-1.1836368610000001</v>
      </c>
      <c r="T4095" s="2">
        <v>0.44403518600000003</v>
      </c>
      <c r="U4095" s="2">
        <v>67.41</v>
      </c>
      <c r="V4095" s="2">
        <v>9.1</v>
      </c>
      <c r="W4095" s="2">
        <v>10.73</v>
      </c>
      <c r="X4095" s="2">
        <v>9</v>
      </c>
      <c r="Y4095" s="2">
        <v>7.51</v>
      </c>
      <c r="Z4095" s="2">
        <v>0.27539999999999998</v>
      </c>
      <c r="AA4095" s="2">
        <v>0.24721000000000001</v>
      </c>
      <c r="AB4095" s="2">
        <v>7.4443107519999998</v>
      </c>
    </row>
    <row r="4096" spans="1:28" x14ac:dyDescent="0.2">
      <c r="A4096" s="17">
        <v>6705</v>
      </c>
      <c r="B4096" s="5" t="s">
        <v>13719</v>
      </c>
      <c r="C4096" s="5" t="s">
        <v>13737</v>
      </c>
      <c r="D4096" s="5"/>
      <c r="E4096" s="5" t="s">
        <v>13738</v>
      </c>
      <c r="F4096" s="10">
        <v>1920</v>
      </c>
      <c r="G4096" s="10" t="s">
        <v>16</v>
      </c>
      <c r="H4096" s="10"/>
      <c r="I4096" s="10">
        <v>1100</v>
      </c>
      <c r="J4096" s="10" t="s">
        <v>17</v>
      </c>
      <c r="K4096" s="10"/>
      <c r="L4096" s="10" t="s">
        <v>18</v>
      </c>
      <c r="M4096" s="11">
        <v>1</v>
      </c>
      <c r="N4096" s="10">
        <v>1</v>
      </c>
      <c r="O4096" s="12" t="s">
        <v>13739</v>
      </c>
      <c r="P4096" s="11">
        <f ca="1">IFERROR(__xludf.DUMMYFUNCTION("COUNTA(SPLIT(Q4096,"" ""))"),178)</f>
        <v>178</v>
      </c>
      <c r="Q4096" s="11">
        <v>10</v>
      </c>
      <c r="R4096" s="11">
        <f ca="1">IFERROR(__xludf.DUMMYFUNCTION("COUNTA(SPLIT($Q4096,CHAR(10),FALSE))"),1)</f>
        <v>1</v>
      </c>
      <c r="S4096" s="2">
        <v>-0.44209897399999998</v>
      </c>
      <c r="T4096" s="2">
        <v>0.48844212999999997</v>
      </c>
      <c r="U4096" s="2">
        <v>77.290000000000006</v>
      </c>
      <c r="V4096" s="2">
        <v>6.5</v>
      </c>
      <c r="W4096" s="2">
        <v>6.25</v>
      </c>
      <c r="X4096" s="2">
        <v>9</v>
      </c>
      <c r="Y4096" s="2">
        <v>6.92</v>
      </c>
      <c r="Z4096" s="2">
        <v>0.13034000000000001</v>
      </c>
      <c r="AA4096" s="2">
        <v>0.13034000000000001</v>
      </c>
      <c r="AB4096" s="2">
        <v>23.363226090000001</v>
      </c>
    </row>
    <row r="4097" spans="1:28" x14ac:dyDescent="0.2">
      <c r="A4097" s="17">
        <v>6706</v>
      </c>
      <c r="B4097" s="5" t="s">
        <v>13719</v>
      </c>
      <c r="C4097" s="5" t="s">
        <v>6536</v>
      </c>
      <c r="D4097" s="5"/>
      <c r="E4097" s="5" t="s">
        <v>13740</v>
      </c>
      <c r="F4097" s="10">
        <v>1921</v>
      </c>
      <c r="G4097" s="10" t="s">
        <v>16</v>
      </c>
      <c r="H4097" s="10"/>
      <c r="I4097" s="10">
        <v>1300</v>
      </c>
      <c r="J4097" s="10" t="s">
        <v>17</v>
      </c>
      <c r="K4097" s="10"/>
      <c r="L4097" s="10" t="s">
        <v>18</v>
      </c>
      <c r="M4097" s="11">
        <v>1</v>
      </c>
      <c r="N4097" s="10">
        <v>1</v>
      </c>
      <c r="O4097" s="12" t="s">
        <v>13741</v>
      </c>
      <c r="P4097" s="11">
        <f ca="1">IFERROR(__xludf.DUMMYFUNCTION("COUNTA(SPLIT(Q4097,"" ""))"),181)</f>
        <v>181</v>
      </c>
      <c r="Q4097" s="11">
        <v>6</v>
      </c>
      <c r="R4097" s="11">
        <f ca="1">IFERROR(__xludf.DUMMYFUNCTION("COUNTA(SPLIT($Q4097,CHAR(10),FALSE))"),1)</f>
        <v>1</v>
      </c>
      <c r="S4097" s="2">
        <v>-0.97286759899999997</v>
      </c>
      <c r="T4097" s="2">
        <v>0.51074370999999996</v>
      </c>
      <c r="U4097" s="2">
        <v>57.54</v>
      </c>
      <c r="V4097" s="2">
        <v>12.85</v>
      </c>
      <c r="W4097" s="2">
        <v>14.29</v>
      </c>
      <c r="X4097" s="2">
        <v>11</v>
      </c>
      <c r="Y4097" s="2">
        <v>8.25</v>
      </c>
      <c r="Z4097" s="2">
        <v>0.19486999999999999</v>
      </c>
      <c r="AA4097" s="2">
        <v>0.17008999999999999</v>
      </c>
      <c r="AB4097" s="2">
        <v>12.36083238</v>
      </c>
    </row>
    <row r="4098" spans="1:28" x14ac:dyDescent="0.2">
      <c r="A4098" s="17">
        <v>6707</v>
      </c>
      <c r="B4098" s="5" t="s">
        <v>317</v>
      </c>
      <c r="C4098" s="5" t="s">
        <v>13742</v>
      </c>
      <c r="D4098" s="5"/>
      <c r="E4098" s="5" t="s">
        <v>13743</v>
      </c>
      <c r="F4098" s="10">
        <v>1921</v>
      </c>
      <c r="G4098" s="10" t="s">
        <v>16</v>
      </c>
      <c r="H4098" s="10"/>
      <c r="I4098" s="10">
        <v>1300</v>
      </c>
      <c r="J4098" s="10" t="s">
        <v>17</v>
      </c>
      <c r="K4098" s="10"/>
      <c r="L4098" s="10" t="s">
        <v>18</v>
      </c>
      <c r="M4098" s="11">
        <v>1</v>
      </c>
      <c r="N4098" s="10">
        <v>1</v>
      </c>
      <c r="O4098" s="12" t="s">
        <v>13744</v>
      </c>
      <c r="P4098" s="11">
        <f ca="1">IFERROR(__xludf.DUMMYFUNCTION("COUNTA(SPLIT(Q4098,"" ""))"),162)</f>
        <v>162</v>
      </c>
      <c r="Q4098" s="11">
        <v>5</v>
      </c>
      <c r="R4098" s="11">
        <f ca="1">IFERROR(__xludf.DUMMYFUNCTION("COUNTA(SPLIT($Q4098,CHAR(10),FALSE))"),2)</f>
        <v>2</v>
      </c>
      <c r="S4098" s="2">
        <v>-1.0590138330000001</v>
      </c>
      <c r="T4098" s="2">
        <v>0.49259259900000002</v>
      </c>
      <c r="U4098" s="2">
        <v>64.180000000000007</v>
      </c>
      <c r="V4098" s="2">
        <v>12.46</v>
      </c>
      <c r="W4098" s="2">
        <v>15.25</v>
      </c>
      <c r="X4098" s="2">
        <v>9</v>
      </c>
      <c r="Y4098" s="2">
        <v>6.9</v>
      </c>
      <c r="Z4098" s="2">
        <v>5.169E-2</v>
      </c>
      <c r="AA4098" s="2">
        <v>6.4390000000000003E-2</v>
      </c>
      <c r="AB4098" s="2">
        <v>12.45190732</v>
      </c>
    </row>
    <row r="4099" spans="1:28" x14ac:dyDescent="0.2">
      <c r="A4099" s="17">
        <v>6708</v>
      </c>
      <c r="B4099" s="5" t="s">
        <v>449</v>
      </c>
      <c r="C4099" s="5" t="s">
        <v>13745</v>
      </c>
      <c r="D4099" s="5"/>
      <c r="E4099" s="5" t="s">
        <v>13746</v>
      </c>
      <c r="F4099" s="10">
        <v>1869</v>
      </c>
      <c r="G4099" s="10" t="s">
        <v>16</v>
      </c>
      <c r="H4099" s="10"/>
      <c r="I4099" s="10">
        <v>1300</v>
      </c>
      <c r="J4099" s="10" t="s">
        <v>17</v>
      </c>
      <c r="K4099" s="10"/>
      <c r="L4099" s="10" t="s">
        <v>18</v>
      </c>
      <c r="M4099" s="11">
        <v>1</v>
      </c>
      <c r="N4099" s="10">
        <v>1</v>
      </c>
      <c r="O4099" s="12" t="s">
        <v>13747</v>
      </c>
      <c r="P4099" s="11">
        <f ca="1">IFERROR(__xludf.DUMMYFUNCTION("COUNTA(SPLIT(Q4099,"" ""))"),150)</f>
        <v>150</v>
      </c>
      <c r="Q4099" s="11">
        <v>6</v>
      </c>
      <c r="R4099" s="11">
        <f ca="1">IFERROR(__xludf.DUMMYFUNCTION("COUNTA(SPLIT($Q4099,CHAR(10),FALSE))"),1)</f>
        <v>1</v>
      </c>
      <c r="S4099" s="2">
        <v>-1.0680247709999999</v>
      </c>
      <c r="T4099" s="2">
        <v>0.46519535200000001</v>
      </c>
      <c r="U4099" s="2">
        <v>61.39</v>
      </c>
      <c r="V4099" s="2">
        <v>10.95</v>
      </c>
      <c r="W4099" s="2">
        <v>11.86</v>
      </c>
      <c r="X4099" s="2">
        <v>11</v>
      </c>
      <c r="Y4099" s="2">
        <v>8.23</v>
      </c>
      <c r="Z4099" s="2">
        <v>0.19445000000000001</v>
      </c>
      <c r="AA4099" s="2">
        <v>0.22844999999999999</v>
      </c>
      <c r="AB4099" s="2">
        <v>7.4709262269999996</v>
      </c>
    </row>
    <row r="4100" spans="1:28" x14ac:dyDescent="0.2">
      <c r="A4100" s="17">
        <v>6709</v>
      </c>
      <c r="B4100" s="5" t="s">
        <v>449</v>
      </c>
      <c r="C4100" s="5" t="s">
        <v>13748</v>
      </c>
      <c r="D4100" s="5"/>
      <c r="E4100" s="5" t="s">
        <v>13749</v>
      </c>
      <c r="F4100" s="10">
        <v>1869</v>
      </c>
      <c r="G4100" s="10" t="s">
        <v>16</v>
      </c>
      <c r="H4100" s="10"/>
      <c r="I4100" s="10">
        <v>1300</v>
      </c>
      <c r="J4100" s="10" t="s">
        <v>17</v>
      </c>
      <c r="K4100" s="10"/>
      <c r="L4100" s="10" t="s">
        <v>18</v>
      </c>
      <c r="M4100" s="11">
        <v>1</v>
      </c>
      <c r="N4100" s="10">
        <v>1</v>
      </c>
      <c r="O4100" s="12" t="s">
        <v>13750</v>
      </c>
      <c r="P4100" s="11">
        <f ca="1">IFERROR(__xludf.DUMMYFUNCTION("COUNTA(SPLIT(Q4100,"" ""))"),152)</f>
        <v>152</v>
      </c>
      <c r="Q4100" s="11">
        <v>6</v>
      </c>
      <c r="R4100" s="11">
        <f ca="1">IFERROR(__xludf.DUMMYFUNCTION("COUNTA(SPLIT($Q4100,CHAR(10),FALSE))"),2)</f>
        <v>2</v>
      </c>
      <c r="S4100" s="2">
        <v>-1.2764037079999999</v>
      </c>
      <c r="T4100" s="2">
        <v>0.45327461200000002</v>
      </c>
      <c r="U4100" s="2">
        <v>49.35</v>
      </c>
      <c r="V4100" s="2">
        <v>12.71</v>
      </c>
      <c r="W4100" s="2">
        <v>13.39</v>
      </c>
      <c r="X4100" s="2">
        <v>14</v>
      </c>
      <c r="Y4100" s="2">
        <v>8.41</v>
      </c>
      <c r="Z4100" s="2">
        <v>0.27346999999999999</v>
      </c>
      <c r="AA4100" s="2">
        <v>0.29202</v>
      </c>
      <c r="AB4100" s="2">
        <v>8.2449945539999998</v>
      </c>
    </row>
    <row r="4101" spans="1:28" x14ac:dyDescent="0.2">
      <c r="A4101" s="17">
        <v>6711</v>
      </c>
      <c r="B4101" s="5" t="s">
        <v>449</v>
      </c>
      <c r="C4101" s="5" t="s">
        <v>13751</v>
      </c>
      <c r="D4101" s="5"/>
      <c r="E4101" s="5" t="s">
        <v>13752</v>
      </c>
      <c r="F4101" s="10">
        <v>1874</v>
      </c>
      <c r="G4101" s="10" t="s">
        <v>16</v>
      </c>
      <c r="H4101" s="10"/>
      <c r="I4101" s="10">
        <v>1300</v>
      </c>
      <c r="J4101" s="10" t="s">
        <v>17</v>
      </c>
      <c r="K4101" s="10"/>
      <c r="L4101" s="10" t="s">
        <v>18</v>
      </c>
      <c r="M4101" s="11">
        <v>1</v>
      </c>
      <c r="N4101" s="10">
        <v>1</v>
      </c>
      <c r="O4101" s="12" t="s">
        <v>13753</v>
      </c>
      <c r="P4101" s="11">
        <f ca="1">IFERROR(__xludf.DUMMYFUNCTION("COUNTA(SPLIT(Q4101,"" ""))"),192)</f>
        <v>192</v>
      </c>
      <c r="Q4101" s="11">
        <v>5</v>
      </c>
      <c r="R4101" s="11">
        <f ca="1">IFERROR(__xludf.DUMMYFUNCTION("COUNTA(SPLIT($Q4101,CHAR(10),FALSE))"),1)</f>
        <v>1</v>
      </c>
      <c r="S4101" s="2">
        <v>-0.82777012599999999</v>
      </c>
      <c r="T4101" s="2">
        <v>0.466747458</v>
      </c>
      <c r="U4101" s="2">
        <v>51.5</v>
      </c>
      <c r="V4101" s="2">
        <v>15.67</v>
      </c>
      <c r="W4101" s="2">
        <v>18.04</v>
      </c>
      <c r="X4101" s="2">
        <v>13</v>
      </c>
      <c r="Y4101" s="2">
        <v>8.33</v>
      </c>
      <c r="Z4101" s="2">
        <v>0.12107</v>
      </c>
      <c r="AA4101" s="2">
        <v>0.12107</v>
      </c>
      <c r="AB4101" s="2">
        <v>10.667120000000001</v>
      </c>
    </row>
    <row r="4102" spans="1:28" x14ac:dyDescent="0.2">
      <c r="A4102" s="17">
        <v>6712</v>
      </c>
      <c r="B4102" s="5" t="s">
        <v>449</v>
      </c>
      <c r="C4102" s="5" t="s">
        <v>13754</v>
      </c>
      <c r="D4102" s="5"/>
      <c r="E4102" s="5" t="s">
        <v>13755</v>
      </c>
      <c r="F4102" s="10">
        <v>1888</v>
      </c>
      <c r="G4102" s="10" t="s">
        <v>16</v>
      </c>
      <c r="H4102" s="10"/>
      <c r="I4102" s="10">
        <v>1300</v>
      </c>
      <c r="J4102" s="10" t="s">
        <v>17</v>
      </c>
      <c r="K4102" s="10"/>
      <c r="L4102" s="10" t="s">
        <v>18</v>
      </c>
      <c r="M4102" s="11">
        <v>1</v>
      </c>
      <c r="N4102" s="10">
        <v>1</v>
      </c>
      <c r="O4102" s="12" t="s">
        <v>13756</v>
      </c>
      <c r="P4102" s="11">
        <f ca="1">IFERROR(__xludf.DUMMYFUNCTION("COUNTA(SPLIT(Q4102,"" ""))"),156)</f>
        <v>156</v>
      </c>
      <c r="Q4102" s="11">
        <v>5</v>
      </c>
      <c r="R4102" s="11">
        <f ca="1">IFERROR(__xludf.DUMMYFUNCTION("COUNTA(SPLIT($Q4102,CHAR(10),FALSE))"),2)</f>
        <v>2</v>
      </c>
      <c r="S4102" s="2">
        <v>-0.250211342</v>
      </c>
      <c r="T4102" s="2">
        <v>0.470926026</v>
      </c>
      <c r="U4102" s="2">
        <v>61.2</v>
      </c>
      <c r="V4102" s="2">
        <v>12.67</v>
      </c>
      <c r="W4102" s="2">
        <v>14.44</v>
      </c>
      <c r="X4102" s="2">
        <v>12</v>
      </c>
      <c r="Y4102" s="2">
        <v>7.3</v>
      </c>
      <c r="Z4102" s="2">
        <v>2.3140000000000001E-2</v>
      </c>
      <c r="AA4102" s="2">
        <v>5.2229999999999999E-2</v>
      </c>
      <c r="AB4102" s="2">
        <v>11.09297697</v>
      </c>
    </row>
    <row r="4103" spans="1:28" x14ac:dyDescent="0.2">
      <c r="A4103" s="17">
        <v>6713</v>
      </c>
      <c r="B4103" s="5" t="s">
        <v>449</v>
      </c>
      <c r="C4103" s="5" t="s">
        <v>13757</v>
      </c>
      <c r="D4103" s="5"/>
      <c r="E4103" s="5" t="s">
        <v>13758</v>
      </c>
      <c r="F4103" s="10">
        <v>1890</v>
      </c>
      <c r="G4103" s="10" t="s">
        <v>16</v>
      </c>
      <c r="H4103" s="10"/>
      <c r="I4103" s="10">
        <v>1300</v>
      </c>
      <c r="J4103" s="10" t="s">
        <v>17</v>
      </c>
      <c r="K4103" s="10"/>
      <c r="L4103" s="10" t="s">
        <v>18</v>
      </c>
      <c r="M4103" s="11">
        <v>1</v>
      </c>
      <c r="N4103" s="10">
        <v>1</v>
      </c>
      <c r="O4103" s="12" t="s">
        <v>13759</v>
      </c>
      <c r="P4103" s="11">
        <f ca="1">IFERROR(__xludf.DUMMYFUNCTION("COUNTA(SPLIT(Q4103,"" ""))"),176)</f>
        <v>176</v>
      </c>
      <c r="Q4103" s="11">
        <v>7</v>
      </c>
      <c r="R4103" s="11">
        <f ca="1">IFERROR(__xludf.DUMMYFUNCTION("COUNTA(SPLIT($Q4103,CHAR(10),FALSE))"),2)</f>
        <v>2</v>
      </c>
      <c r="S4103" s="2">
        <v>-1.0202305700000001</v>
      </c>
      <c r="T4103" s="2">
        <v>0.49925547399999998</v>
      </c>
      <c r="U4103" s="2">
        <v>65.5</v>
      </c>
      <c r="V4103" s="2">
        <v>10.4</v>
      </c>
      <c r="W4103" s="2">
        <v>11.9</v>
      </c>
      <c r="X4103" s="2">
        <v>10</v>
      </c>
      <c r="Y4103" s="2">
        <v>8.5500000000000007</v>
      </c>
      <c r="Z4103" s="2">
        <v>0.31763000000000002</v>
      </c>
      <c r="AA4103" s="2">
        <v>0.32911000000000001</v>
      </c>
      <c r="AB4103" s="2">
        <v>13.31126326</v>
      </c>
    </row>
    <row r="4104" spans="1:28" x14ac:dyDescent="0.2">
      <c r="A4104" s="17">
        <v>6714</v>
      </c>
      <c r="B4104" s="5" t="s">
        <v>449</v>
      </c>
      <c r="C4104" s="5" t="s">
        <v>13760</v>
      </c>
      <c r="D4104" s="5"/>
      <c r="E4104" s="5" t="s">
        <v>13761</v>
      </c>
      <c r="F4104" s="10">
        <v>1890</v>
      </c>
      <c r="G4104" s="10" t="s">
        <v>16</v>
      </c>
      <c r="H4104" s="10"/>
      <c r="I4104" s="10">
        <v>1300</v>
      </c>
      <c r="J4104" s="10" t="s">
        <v>17</v>
      </c>
      <c r="K4104" s="10"/>
      <c r="L4104" s="10" t="s">
        <v>18</v>
      </c>
      <c r="M4104" s="11">
        <v>1</v>
      </c>
      <c r="N4104" s="10">
        <v>1</v>
      </c>
      <c r="O4104" s="12" t="s">
        <v>13762</v>
      </c>
      <c r="P4104" s="11">
        <f ca="1">IFERROR(__xludf.DUMMYFUNCTION("COUNTA(SPLIT(Q4104,"" ""))"),184)</f>
        <v>184</v>
      </c>
      <c r="Q4104" s="11">
        <v>7</v>
      </c>
      <c r="R4104" s="11">
        <f ca="1">IFERROR(__xludf.DUMMYFUNCTION("COUNTA(SPLIT($Q4104,CHAR(10),FALSE))"),2)</f>
        <v>2</v>
      </c>
      <c r="S4104" s="2">
        <v>-1.9791868050000001</v>
      </c>
      <c r="T4104" s="2">
        <v>0.51126653600000005</v>
      </c>
      <c r="U4104" s="2">
        <v>67.98</v>
      </c>
      <c r="V4104" s="2">
        <v>10.45</v>
      </c>
      <c r="W4104" s="2">
        <v>11.76</v>
      </c>
      <c r="X4104" s="2">
        <v>10</v>
      </c>
      <c r="Y4104" s="2">
        <v>8.33</v>
      </c>
      <c r="Z4104" s="2">
        <v>0.20702999999999999</v>
      </c>
      <c r="AA4104" s="2">
        <v>0.21429999999999999</v>
      </c>
      <c r="AB4104" s="2">
        <v>10.083854349999999</v>
      </c>
    </row>
    <row r="4105" spans="1:28" x14ac:dyDescent="0.2">
      <c r="A4105" s="17">
        <v>6715</v>
      </c>
      <c r="B4105" s="5" t="s">
        <v>449</v>
      </c>
      <c r="C4105" s="5" t="s">
        <v>13763</v>
      </c>
      <c r="D4105" s="5"/>
      <c r="E4105" s="5" t="s">
        <v>13764</v>
      </c>
      <c r="F4105" s="10">
        <v>1896</v>
      </c>
      <c r="G4105" s="10" t="s">
        <v>16</v>
      </c>
      <c r="H4105" s="10"/>
      <c r="I4105" s="10">
        <v>1100</v>
      </c>
      <c r="J4105" s="10" t="s">
        <v>17</v>
      </c>
      <c r="K4105" s="10"/>
      <c r="L4105" s="10" t="s">
        <v>18</v>
      </c>
      <c r="M4105" s="11">
        <v>1</v>
      </c>
      <c r="N4105" s="10">
        <v>1</v>
      </c>
      <c r="O4105" s="12" t="s">
        <v>13765</v>
      </c>
      <c r="P4105" s="11">
        <f ca="1">IFERROR(__xludf.DUMMYFUNCTION("COUNTA(SPLIT(Q4105,"" ""))"),179)</f>
        <v>179</v>
      </c>
      <c r="Q4105" s="11">
        <v>8</v>
      </c>
      <c r="R4105" s="11">
        <f ca="1">IFERROR(__xludf.DUMMYFUNCTION("COUNTA(SPLIT($Q4105,CHAR(10),FALSE))"),2)</f>
        <v>2</v>
      </c>
      <c r="S4105" s="2">
        <v>-0.64409274400000005</v>
      </c>
      <c r="T4105" s="2">
        <v>0.45643622900000003</v>
      </c>
      <c r="U4105" s="2">
        <v>83.42</v>
      </c>
      <c r="V4105" s="2">
        <v>7.21</v>
      </c>
      <c r="W4105" s="2">
        <v>8.17</v>
      </c>
      <c r="X4105" s="2">
        <v>7</v>
      </c>
      <c r="Y4105" s="2">
        <v>6.24</v>
      </c>
      <c r="Z4105" s="2">
        <v>9.2520000000000005E-2</v>
      </c>
      <c r="AA4105" s="2">
        <v>0.12651999999999999</v>
      </c>
      <c r="AB4105" s="2">
        <v>16.52714855</v>
      </c>
    </row>
    <row r="4106" spans="1:28" x14ac:dyDescent="0.2">
      <c r="A4106" s="17">
        <v>6716</v>
      </c>
      <c r="B4106" s="5" t="s">
        <v>449</v>
      </c>
      <c r="C4106" s="5" t="s">
        <v>13766</v>
      </c>
      <c r="D4106" s="5"/>
      <c r="E4106" s="5" t="s">
        <v>13767</v>
      </c>
      <c r="F4106" s="10">
        <v>1896</v>
      </c>
      <c r="G4106" s="10" t="s">
        <v>16</v>
      </c>
      <c r="H4106" s="10"/>
      <c r="I4106" s="10">
        <v>900</v>
      </c>
      <c r="J4106" s="10" t="s">
        <v>17</v>
      </c>
      <c r="K4106" s="10"/>
      <c r="L4106" s="10" t="s">
        <v>18</v>
      </c>
      <c r="M4106" s="11">
        <v>1</v>
      </c>
      <c r="N4106" s="10">
        <v>1</v>
      </c>
      <c r="O4106" s="12" t="s">
        <v>13768</v>
      </c>
      <c r="P4106" s="11">
        <f ca="1">IFERROR(__xludf.DUMMYFUNCTION("COUNTA(SPLIT(Q4106,"" ""))"),166)</f>
        <v>166</v>
      </c>
      <c r="Q4106" s="11">
        <v>9</v>
      </c>
      <c r="R4106" s="11">
        <f ca="1">IFERROR(__xludf.DUMMYFUNCTION("COUNTA(SPLIT($Q4106,CHAR(10),FALSE))"),2)</f>
        <v>2</v>
      </c>
      <c r="S4106" s="2">
        <v>-1.359406868</v>
      </c>
      <c r="T4106" s="2">
        <v>0.46563800999999999</v>
      </c>
      <c r="U4106" s="2">
        <v>71.64</v>
      </c>
      <c r="V4106" s="2">
        <v>7.93</v>
      </c>
      <c r="W4106" s="2">
        <v>8.31</v>
      </c>
      <c r="X4106" s="2">
        <v>10</v>
      </c>
      <c r="Y4106" s="2">
        <v>7.46</v>
      </c>
      <c r="Z4106" s="2">
        <v>0.21168000000000001</v>
      </c>
      <c r="AA4106" s="2">
        <v>0.23132</v>
      </c>
      <c r="AB4106" s="2">
        <v>8.3578606670000006</v>
      </c>
    </row>
    <row r="4107" spans="1:28" x14ac:dyDescent="0.2">
      <c r="A4107" s="17">
        <v>6717</v>
      </c>
      <c r="B4107" s="5" t="s">
        <v>449</v>
      </c>
      <c r="C4107" s="5" t="s">
        <v>13769</v>
      </c>
      <c r="D4107" s="5"/>
      <c r="E4107" s="5" t="s">
        <v>13770</v>
      </c>
      <c r="F4107" s="10">
        <v>1865</v>
      </c>
      <c r="G4107" s="10" t="s">
        <v>16</v>
      </c>
      <c r="H4107" s="10"/>
      <c r="I4107" s="10">
        <v>900</v>
      </c>
      <c r="J4107" s="10" t="s">
        <v>17</v>
      </c>
      <c r="K4107" s="10"/>
      <c r="L4107" s="10" t="s">
        <v>18</v>
      </c>
      <c r="M4107" s="11">
        <v>1</v>
      </c>
      <c r="N4107" s="10">
        <v>1</v>
      </c>
      <c r="O4107" s="12" t="s">
        <v>13771</v>
      </c>
      <c r="P4107" s="11">
        <f ca="1">IFERROR(__xludf.DUMMYFUNCTION("COUNTA(SPLIT(Q4107,"" ""))"),164)</f>
        <v>164</v>
      </c>
      <c r="Q4107" s="11">
        <v>8</v>
      </c>
      <c r="R4107" s="11">
        <f ca="1">IFERROR(__xludf.DUMMYFUNCTION("COUNTA(SPLIT($Q4107,CHAR(10),FALSE))"),2)</f>
        <v>2</v>
      </c>
      <c r="S4107" s="2">
        <v>-1.3837053969999999</v>
      </c>
      <c r="T4107" s="2">
        <v>0.48425149499999998</v>
      </c>
      <c r="U4107" s="2">
        <v>70.709999999999994</v>
      </c>
      <c r="V4107" s="2">
        <v>8.61</v>
      </c>
      <c r="W4107" s="2">
        <v>9.74</v>
      </c>
      <c r="X4107" s="2">
        <v>11</v>
      </c>
      <c r="Y4107" s="2">
        <v>7.69</v>
      </c>
      <c r="Z4107" s="2">
        <v>0.1061</v>
      </c>
      <c r="AA4107" s="2">
        <v>0.12672</v>
      </c>
      <c r="AB4107" s="2">
        <v>13.866106589999999</v>
      </c>
    </row>
    <row r="4108" spans="1:28" x14ac:dyDescent="0.2">
      <c r="A4108" s="17">
        <v>6719</v>
      </c>
      <c r="B4108" s="5" t="s">
        <v>13772</v>
      </c>
      <c r="C4108" s="5" t="s">
        <v>13773</v>
      </c>
      <c r="D4108" s="5" t="s">
        <v>13774</v>
      </c>
      <c r="E4108" s="5" t="s">
        <v>13775</v>
      </c>
      <c r="F4108" s="10">
        <v>1894</v>
      </c>
      <c r="G4108" s="10" t="s">
        <v>16</v>
      </c>
      <c r="H4108" s="10"/>
      <c r="I4108" s="10">
        <v>1100</v>
      </c>
      <c r="J4108" s="10" t="s">
        <v>17</v>
      </c>
      <c r="K4108" s="10"/>
      <c r="L4108" s="10" t="s">
        <v>18</v>
      </c>
      <c r="M4108" s="11">
        <v>1</v>
      </c>
      <c r="N4108" s="10">
        <v>1</v>
      </c>
      <c r="O4108" s="12" t="s">
        <v>13776</v>
      </c>
      <c r="P4108" s="11">
        <f ca="1">IFERROR(__xludf.DUMMYFUNCTION("COUNTA(SPLIT(Q4108,"" ""))"),179)</f>
        <v>179</v>
      </c>
      <c r="Q4108" s="11">
        <v>6</v>
      </c>
      <c r="R4108" s="11">
        <f ca="1">IFERROR(__xludf.DUMMYFUNCTION("COUNTA(SPLIT($Q4108,CHAR(10),FALSE))"),2)</f>
        <v>2</v>
      </c>
      <c r="S4108" s="2">
        <v>1.029429538</v>
      </c>
      <c r="T4108" s="2">
        <v>0.53121643900000004</v>
      </c>
      <c r="U4108" s="2">
        <v>75.81</v>
      </c>
      <c r="V4108" s="2">
        <v>10.14</v>
      </c>
      <c r="W4108" s="2">
        <v>11.92</v>
      </c>
      <c r="X4108" s="2">
        <v>6</v>
      </c>
      <c r="Y4108" s="2">
        <v>2.19</v>
      </c>
      <c r="Z4108" s="2">
        <v>-5.6919999999999998E-2</v>
      </c>
      <c r="AA4108" s="2">
        <v>-3.4819999999999997E-2</v>
      </c>
      <c r="AB4108" s="2">
        <v>20.458013269999999</v>
      </c>
    </row>
    <row r="4109" spans="1:28" x14ac:dyDescent="0.2">
      <c r="A4109" s="17">
        <v>6720</v>
      </c>
      <c r="B4109" s="5" t="s">
        <v>13777</v>
      </c>
      <c r="C4109" s="5" t="s">
        <v>13778</v>
      </c>
      <c r="D4109" s="5" t="s">
        <v>13779</v>
      </c>
      <c r="E4109" s="5" t="s">
        <v>13780</v>
      </c>
      <c r="F4109" s="10">
        <v>1920</v>
      </c>
      <c r="G4109" s="10" t="s">
        <v>16</v>
      </c>
      <c r="H4109" s="10"/>
      <c r="I4109" s="10">
        <v>700</v>
      </c>
      <c r="J4109" s="10" t="s">
        <v>17</v>
      </c>
      <c r="K4109" s="10"/>
      <c r="L4109" s="10" t="s">
        <v>18</v>
      </c>
      <c r="M4109" s="11">
        <v>1</v>
      </c>
      <c r="N4109" s="10">
        <v>1</v>
      </c>
      <c r="O4109" s="12" t="s">
        <v>13781</v>
      </c>
      <c r="P4109" s="11">
        <f ca="1">IFERROR(__xludf.DUMMYFUNCTION("COUNTA(SPLIT(Q4109,"" ""))"),168)</f>
        <v>168</v>
      </c>
      <c r="Q4109" s="11">
        <v>12</v>
      </c>
      <c r="R4109" s="11">
        <f ca="1">IFERROR(__xludf.DUMMYFUNCTION("COUNTA(SPLIT($Q4109,CHAR(10),FALSE))"),2)</f>
        <v>2</v>
      </c>
      <c r="S4109" s="2">
        <v>-0.21940179300000001</v>
      </c>
      <c r="T4109" s="2">
        <v>0.47187895499999999</v>
      </c>
      <c r="U4109" s="2">
        <v>81.010000000000005</v>
      </c>
      <c r="V4109" s="2">
        <v>5.19</v>
      </c>
      <c r="W4109" s="2">
        <v>5.48</v>
      </c>
      <c r="X4109" s="2">
        <v>8</v>
      </c>
      <c r="Y4109" s="2">
        <v>5.59</v>
      </c>
      <c r="Z4109" s="2">
        <v>0.14191000000000001</v>
      </c>
      <c r="AA4109" s="2">
        <v>0.15917000000000001</v>
      </c>
      <c r="AB4109" s="2">
        <v>24.207099920000001</v>
      </c>
    </row>
    <row r="4110" spans="1:28" x14ac:dyDescent="0.2">
      <c r="A4110" s="17">
        <v>6721</v>
      </c>
      <c r="B4110" s="5" t="s">
        <v>13782</v>
      </c>
      <c r="C4110" s="5" t="s">
        <v>13783</v>
      </c>
      <c r="D4110" s="5" t="s">
        <v>13784</v>
      </c>
      <c r="E4110" s="5" t="s">
        <v>13785</v>
      </c>
      <c r="F4110" s="10">
        <v>1921</v>
      </c>
      <c r="G4110" s="10" t="s">
        <v>16</v>
      </c>
      <c r="H4110" s="10"/>
      <c r="I4110" s="10">
        <v>900</v>
      </c>
      <c r="J4110" s="10" t="s">
        <v>17</v>
      </c>
      <c r="K4110" s="10"/>
      <c r="L4110" s="10" t="s">
        <v>18</v>
      </c>
      <c r="M4110" s="11">
        <v>1</v>
      </c>
      <c r="N4110" s="10">
        <v>1</v>
      </c>
      <c r="O4110" s="12" t="s">
        <v>13786</v>
      </c>
      <c r="P4110" s="11">
        <f ca="1">IFERROR(__xludf.DUMMYFUNCTION("COUNTA(SPLIT(Q4110,"" ""))"),140)</f>
        <v>140</v>
      </c>
      <c r="Q4110" s="11">
        <v>8</v>
      </c>
      <c r="R4110" s="11">
        <f ca="1">IFERROR(__xludf.DUMMYFUNCTION("COUNTA(SPLIT($Q4110,CHAR(10),FALSE))"),1)</f>
        <v>1</v>
      </c>
      <c r="S4110" s="2">
        <v>0.20446955</v>
      </c>
      <c r="T4110" s="2">
        <v>0.49295225100000001</v>
      </c>
      <c r="U4110" s="2">
        <v>74.67</v>
      </c>
      <c r="V4110" s="2">
        <v>7.35</v>
      </c>
      <c r="W4110" s="2">
        <v>7.93</v>
      </c>
      <c r="X4110" s="2">
        <v>8</v>
      </c>
      <c r="Y4110" s="2">
        <v>5.84</v>
      </c>
      <c r="Z4110" s="2">
        <v>0.15589</v>
      </c>
      <c r="AA4110" s="2">
        <v>0.19314000000000001</v>
      </c>
      <c r="AB4110" s="2">
        <v>16.724279070000001</v>
      </c>
    </row>
    <row r="4111" spans="1:28" x14ac:dyDescent="0.2">
      <c r="A4111" s="17">
        <v>6722</v>
      </c>
      <c r="B4111" s="5" t="s">
        <v>13787</v>
      </c>
      <c r="C4111" s="5" t="s">
        <v>13788</v>
      </c>
      <c r="D4111" s="5"/>
      <c r="E4111" s="5" t="s">
        <v>13789</v>
      </c>
      <c r="F4111" s="10">
        <v>1917</v>
      </c>
      <c r="G4111" s="10" t="s">
        <v>16</v>
      </c>
      <c r="H4111" s="10"/>
      <c r="I4111" s="10">
        <v>700</v>
      </c>
      <c r="J4111" s="10" t="s">
        <v>17</v>
      </c>
      <c r="K4111" s="10"/>
      <c r="L4111" s="10" t="s">
        <v>18</v>
      </c>
      <c r="M4111" s="11">
        <v>1</v>
      </c>
      <c r="N4111" s="10">
        <v>1</v>
      </c>
      <c r="O4111" s="12" t="s">
        <v>13790</v>
      </c>
      <c r="P4111" s="11">
        <f ca="1">IFERROR(__xludf.DUMMYFUNCTION("COUNTA(SPLIT(Q4111,"" ""))"),190)</f>
        <v>190</v>
      </c>
      <c r="Q4111" s="11">
        <v>14</v>
      </c>
      <c r="R4111" s="11">
        <f ca="1">IFERROR(__xludf.DUMMYFUNCTION("COUNTA(SPLIT($Q4111,CHAR(10),FALSE))"),1)</f>
        <v>1</v>
      </c>
      <c r="S4111" s="2">
        <v>-0.674009093</v>
      </c>
      <c r="T4111" s="2">
        <v>0.44936317599999998</v>
      </c>
      <c r="U4111" s="2">
        <v>89.76</v>
      </c>
      <c r="V4111" s="2">
        <v>4.1100000000000003</v>
      </c>
      <c r="W4111" s="2">
        <v>4.1399999999999997</v>
      </c>
      <c r="X4111" s="2">
        <v>6</v>
      </c>
      <c r="Y4111" s="2">
        <v>5.81</v>
      </c>
      <c r="Z4111" s="2">
        <v>6.1249999999999999E-2</v>
      </c>
      <c r="AA4111" s="2">
        <v>6.9550000000000001E-2</v>
      </c>
      <c r="AB4111" s="2">
        <v>30.8518857</v>
      </c>
    </row>
    <row r="4112" spans="1:28" x14ac:dyDescent="0.2">
      <c r="A4112" s="17">
        <v>6723</v>
      </c>
      <c r="B4112" s="5" t="s">
        <v>13787</v>
      </c>
      <c r="C4112" s="5" t="s">
        <v>13791</v>
      </c>
      <c r="D4112" s="5"/>
      <c r="E4112" s="5" t="s">
        <v>13792</v>
      </c>
      <c r="F4112" s="10">
        <v>1922</v>
      </c>
      <c r="G4112" s="10" t="s">
        <v>16</v>
      </c>
      <c r="H4112" s="10"/>
      <c r="I4112" s="10">
        <v>900</v>
      </c>
      <c r="J4112" s="10" t="s">
        <v>17</v>
      </c>
      <c r="K4112" s="10"/>
      <c r="L4112" s="10" t="s">
        <v>18</v>
      </c>
      <c r="M4112" s="11">
        <v>1</v>
      </c>
      <c r="N4112" s="10">
        <v>1</v>
      </c>
      <c r="O4112" s="12" t="s">
        <v>13793</v>
      </c>
      <c r="P4112" s="11">
        <f ca="1">IFERROR(__xludf.DUMMYFUNCTION("COUNTA(SPLIT(Q4112,"" ""))"),140)</f>
        <v>140</v>
      </c>
      <c r="Q4112" s="11">
        <v>9</v>
      </c>
      <c r="R4112" s="11">
        <f ca="1">IFERROR(__xludf.DUMMYFUNCTION("COUNTA(SPLIT($Q4112,CHAR(10),FALSE))"),1)</f>
        <v>1</v>
      </c>
      <c r="S4112" s="2">
        <v>-1.104405651</v>
      </c>
      <c r="T4112" s="2">
        <v>0.43129656</v>
      </c>
      <c r="U4112" s="2">
        <v>72.13</v>
      </c>
      <c r="V4112" s="2">
        <v>7.09</v>
      </c>
      <c r="W4112" s="2">
        <v>7.6</v>
      </c>
      <c r="X4112" s="2">
        <v>10</v>
      </c>
      <c r="Y4112" s="2">
        <v>8</v>
      </c>
      <c r="Z4112" s="2">
        <v>0.15712000000000001</v>
      </c>
      <c r="AA4112" s="2">
        <v>0.18962000000000001</v>
      </c>
      <c r="AB4112" s="2">
        <v>13.204022650000001</v>
      </c>
    </row>
    <row r="4113" spans="1:28" x14ac:dyDescent="0.2">
      <c r="A4113" s="17">
        <v>6724</v>
      </c>
      <c r="B4113" s="5" t="s">
        <v>13794</v>
      </c>
      <c r="C4113" s="5" t="s">
        <v>13795</v>
      </c>
      <c r="D4113" s="5"/>
      <c r="E4113" s="5" t="s">
        <v>13796</v>
      </c>
      <c r="F4113" s="10">
        <v>1889</v>
      </c>
      <c r="G4113" s="10" t="s">
        <v>16</v>
      </c>
      <c r="H4113" s="10"/>
      <c r="I4113" s="10">
        <v>1300</v>
      </c>
      <c r="J4113" s="10" t="s">
        <v>17</v>
      </c>
      <c r="K4113" s="10"/>
      <c r="L4113" s="10" t="s">
        <v>18</v>
      </c>
      <c r="M4113" s="11">
        <v>1</v>
      </c>
      <c r="N4113" s="10">
        <v>1</v>
      </c>
      <c r="O4113" s="12" t="s">
        <v>13797</v>
      </c>
      <c r="P4113" s="11">
        <f ca="1">IFERROR(__xludf.DUMMYFUNCTION("COUNTA(SPLIT(Q4113,"" ""))"),169)</f>
        <v>169</v>
      </c>
      <c r="Q4113" s="11">
        <v>5</v>
      </c>
      <c r="R4113" s="11">
        <f ca="1">IFERROR(__xludf.DUMMYFUNCTION("COUNTA(SPLIT($Q4113,CHAR(10),FALSE))"),1)</f>
        <v>1</v>
      </c>
      <c r="S4113" s="2">
        <v>-1.651020537</v>
      </c>
      <c r="T4113" s="2">
        <v>0.49010118600000002</v>
      </c>
      <c r="U4113" s="2">
        <v>66.17</v>
      </c>
      <c r="V4113" s="2">
        <v>12.58</v>
      </c>
      <c r="W4113" s="2">
        <v>14.37</v>
      </c>
      <c r="X4113" s="2">
        <v>9</v>
      </c>
      <c r="Y4113" s="2">
        <v>7.18</v>
      </c>
      <c r="Z4113" s="2">
        <v>0.18895000000000001</v>
      </c>
      <c r="AA4113" s="2">
        <v>0.20516999999999999</v>
      </c>
      <c r="AB4113" s="2">
        <v>8.2944097939999999</v>
      </c>
    </row>
    <row r="4114" spans="1:28" x14ac:dyDescent="0.2">
      <c r="A4114" s="17">
        <v>6725</v>
      </c>
      <c r="B4114" s="5" t="s">
        <v>13798</v>
      </c>
      <c r="C4114" s="5" t="s">
        <v>13799</v>
      </c>
      <c r="D4114" s="5"/>
      <c r="E4114" s="5" t="s">
        <v>13800</v>
      </c>
      <c r="F4114" s="10">
        <v>1917</v>
      </c>
      <c r="G4114" s="10" t="s">
        <v>16</v>
      </c>
      <c r="H4114" s="10"/>
      <c r="I4114" s="10">
        <v>1300</v>
      </c>
      <c r="J4114" s="10" t="s">
        <v>51</v>
      </c>
      <c r="K4114" s="10"/>
      <c r="L4114" s="10" t="s">
        <v>18</v>
      </c>
      <c r="M4114" s="11">
        <v>1</v>
      </c>
      <c r="N4114" s="10">
        <v>1</v>
      </c>
      <c r="O4114" s="12" t="s">
        <v>13801</v>
      </c>
      <c r="P4114" s="11">
        <f ca="1">IFERROR(__xludf.DUMMYFUNCTION("COUNTA(SPLIT(Q4114,"" ""))"),153)</f>
        <v>153</v>
      </c>
      <c r="Q4114" s="11">
        <v>7</v>
      </c>
      <c r="R4114" s="11">
        <f ca="1">IFERROR(__xludf.DUMMYFUNCTION("COUNTA(SPLIT($Q4114,CHAR(10),FALSE))"),4)</f>
        <v>4</v>
      </c>
      <c r="S4114" s="2">
        <v>-1.1540268709999999</v>
      </c>
      <c r="T4114" s="2">
        <v>0.46166037999999998</v>
      </c>
      <c r="U4114" s="2">
        <v>63.91</v>
      </c>
      <c r="V4114" s="2">
        <v>9.92</v>
      </c>
      <c r="W4114" s="2">
        <v>10.24</v>
      </c>
      <c r="X4114" s="2">
        <v>11</v>
      </c>
      <c r="Y4114" s="2">
        <v>8.3699999999999992</v>
      </c>
      <c r="Z4114" s="2">
        <v>0.18398</v>
      </c>
      <c r="AA4114" s="2">
        <v>0.19177</v>
      </c>
      <c r="AB4114" s="2">
        <v>13.038286039999999</v>
      </c>
    </row>
    <row r="4115" spans="1:28" x14ac:dyDescent="0.2">
      <c r="A4115" s="17">
        <v>6726</v>
      </c>
      <c r="B4115" s="5" t="s">
        <v>13798</v>
      </c>
      <c r="C4115" s="5" t="s">
        <v>13802</v>
      </c>
      <c r="D4115" s="5"/>
      <c r="E4115" s="5" t="s">
        <v>13803</v>
      </c>
      <c r="F4115" s="10">
        <v>1918</v>
      </c>
      <c r="G4115" s="10" t="s">
        <v>16</v>
      </c>
      <c r="H4115" s="10"/>
      <c r="I4115" s="10">
        <v>900</v>
      </c>
      <c r="J4115" s="10" t="s">
        <v>17</v>
      </c>
      <c r="K4115" s="10"/>
      <c r="L4115" s="10" t="s">
        <v>22</v>
      </c>
      <c r="M4115" s="11">
        <v>2</v>
      </c>
      <c r="N4115" s="10">
        <v>1.5</v>
      </c>
      <c r="O4115" s="12" t="s">
        <v>13804</v>
      </c>
      <c r="P4115" s="11">
        <f ca="1">IFERROR(__xludf.DUMMYFUNCTION("COUNTA(SPLIT(Q4115,"" ""))"),184)</f>
        <v>184</v>
      </c>
      <c r="Q4115" s="11">
        <v>15</v>
      </c>
      <c r="R4115" s="11">
        <f ca="1">IFERROR(__xludf.DUMMYFUNCTION("COUNTA(SPLIT($Q4115,CHAR(10),FALSE))"),3)</f>
        <v>3</v>
      </c>
      <c r="S4115" s="2">
        <v>-1.376322198</v>
      </c>
      <c r="T4115" s="2">
        <v>0.45969225800000002</v>
      </c>
      <c r="U4115" s="2">
        <v>75.08</v>
      </c>
      <c r="V4115" s="2">
        <v>5.87</v>
      </c>
      <c r="W4115" s="2">
        <v>4.43</v>
      </c>
      <c r="X4115" s="2">
        <v>9</v>
      </c>
      <c r="Y4115" s="2">
        <v>7.39</v>
      </c>
      <c r="Z4115" s="2">
        <v>0.14213999999999999</v>
      </c>
      <c r="AA4115" s="2">
        <v>0.11529</v>
      </c>
      <c r="AB4115" s="2">
        <v>19.385542439999998</v>
      </c>
    </row>
    <row r="4116" spans="1:28" x14ac:dyDescent="0.2">
      <c r="A4116" s="17">
        <v>6727</v>
      </c>
      <c r="B4116" s="5" t="s">
        <v>13798</v>
      </c>
      <c r="C4116" s="5" t="s">
        <v>13805</v>
      </c>
      <c r="D4116" s="5"/>
      <c r="E4116" s="5" t="s">
        <v>13806</v>
      </c>
      <c r="F4116" s="10">
        <v>1918</v>
      </c>
      <c r="G4116" s="10" t="s">
        <v>16</v>
      </c>
      <c r="H4116" s="10"/>
      <c r="I4116" s="10">
        <v>1300</v>
      </c>
      <c r="J4116" s="10" t="s">
        <v>17</v>
      </c>
      <c r="K4116" s="10"/>
      <c r="L4116" s="10" t="s">
        <v>18</v>
      </c>
      <c r="M4116" s="11">
        <v>1</v>
      </c>
      <c r="N4116" s="10">
        <v>1</v>
      </c>
      <c r="O4116" s="12" t="s">
        <v>13807</v>
      </c>
      <c r="P4116" s="11">
        <f ca="1">IFERROR(__xludf.DUMMYFUNCTION("COUNTA(SPLIT(Q4116,"" ""))"),192)</f>
        <v>192</v>
      </c>
      <c r="Q4116" s="11">
        <v>7</v>
      </c>
      <c r="R4116" s="11">
        <f ca="1">IFERROR(__xludf.DUMMYFUNCTION("COUNTA(SPLIT($Q4116,CHAR(10),FALSE))"),2)</f>
        <v>2</v>
      </c>
      <c r="S4116" s="2">
        <v>-1.9550104269999999</v>
      </c>
      <c r="T4116" s="2">
        <v>0.479246599</v>
      </c>
      <c r="U4116" s="2">
        <v>60.58</v>
      </c>
      <c r="V4116" s="2">
        <v>11.77</v>
      </c>
      <c r="W4116" s="2">
        <v>13.25</v>
      </c>
      <c r="X4116" s="2">
        <v>10</v>
      </c>
      <c r="Y4116" s="2">
        <v>8.09</v>
      </c>
      <c r="Z4116" s="2">
        <v>0.20236000000000001</v>
      </c>
      <c r="AA4116" s="2">
        <v>0.16982</v>
      </c>
      <c r="AB4116" s="2">
        <v>7.2404221509999998</v>
      </c>
    </row>
    <row r="4117" spans="1:28" x14ac:dyDescent="0.2">
      <c r="A4117" s="17">
        <v>6728</v>
      </c>
      <c r="B4117" s="5" t="s">
        <v>13808</v>
      </c>
      <c r="C4117" s="5" t="s">
        <v>13809</v>
      </c>
      <c r="D4117" s="5"/>
      <c r="E4117" s="5" t="s">
        <v>13810</v>
      </c>
      <c r="F4117" s="10">
        <v>1920</v>
      </c>
      <c r="G4117" s="10" t="s">
        <v>16</v>
      </c>
      <c r="H4117" s="10"/>
      <c r="I4117" s="10">
        <v>1100</v>
      </c>
      <c r="J4117" s="10" t="s">
        <v>17</v>
      </c>
      <c r="K4117" s="10"/>
      <c r="L4117" s="10" t="s">
        <v>18</v>
      </c>
      <c r="M4117" s="11">
        <v>1</v>
      </c>
      <c r="N4117" s="10">
        <v>1</v>
      </c>
      <c r="O4117" s="12" t="s">
        <v>13811</v>
      </c>
      <c r="P4117" s="11">
        <f ca="1">IFERROR(__xludf.DUMMYFUNCTION("COUNTA(SPLIT(Q4117,"" ""))"),173)</f>
        <v>173</v>
      </c>
      <c r="Q4117" s="11">
        <v>8</v>
      </c>
      <c r="R4117" s="11">
        <f ca="1">IFERROR(__xludf.DUMMYFUNCTION("COUNTA(SPLIT($Q4117,CHAR(10),FALSE))"),2)</f>
        <v>2</v>
      </c>
      <c r="S4117" s="2">
        <v>-0.56940352400000005</v>
      </c>
      <c r="T4117" s="2">
        <v>0.44173073200000001</v>
      </c>
      <c r="U4117" s="2">
        <v>96.8</v>
      </c>
      <c r="V4117" s="2">
        <v>3.38</v>
      </c>
      <c r="W4117" s="2">
        <v>3.04</v>
      </c>
      <c r="X4117" s="2">
        <v>0</v>
      </c>
      <c r="Y4117" s="2">
        <v>6.25</v>
      </c>
      <c r="Z4117" s="2">
        <v>-5.731E-2</v>
      </c>
      <c r="AA4117" s="2">
        <v>-5.2310000000000002E-2</v>
      </c>
      <c r="AB4117" s="2">
        <v>27.084749429999999</v>
      </c>
    </row>
    <row r="4118" spans="1:28" x14ac:dyDescent="0.2">
      <c r="A4118" s="17">
        <v>6729</v>
      </c>
      <c r="B4118" s="5" t="s">
        <v>13808</v>
      </c>
      <c r="C4118" s="5" t="s">
        <v>13812</v>
      </c>
      <c r="D4118" s="5"/>
      <c r="E4118" s="5" t="s">
        <v>13813</v>
      </c>
      <c r="F4118" s="10">
        <v>1920</v>
      </c>
      <c r="G4118" s="10" t="s">
        <v>16</v>
      </c>
      <c r="H4118" s="10"/>
      <c r="I4118" s="10">
        <v>900</v>
      </c>
      <c r="J4118" s="10" t="s">
        <v>17</v>
      </c>
      <c r="K4118" s="10"/>
      <c r="L4118" s="10" t="s">
        <v>18</v>
      </c>
      <c r="M4118" s="11">
        <v>1</v>
      </c>
      <c r="N4118" s="10">
        <v>1</v>
      </c>
      <c r="O4118" s="12" t="s">
        <v>13814</v>
      </c>
      <c r="P4118" s="11">
        <f ca="1">IFERROR(__xludf.DUMMYFUNCTION("COUNTA(SPLIT(Q4118,"" ""))"),194)</f>
        <v>194</v>
      </c>
      <c r="Q4118" s="11">
        <v>12</v>
      </c>
      <c r="R4118" s="11">
        <f ca="1">IFERROR(__xludf.DUMMYFUNCTION("COUNTA(SPLIT($Q4118,CHAR(10),FALSE))"),1)</f>
        <v>1</v>
      </c>
      <c r="S4118" s="2">
        <v>-0.55425933999999999</v>
      </c>
      <c r="T4118" s="2">
        <v>0.45692739700000001</v>
      </c>
      <c r="U4118" s="2">
        <v>89.42</v>
      </c>
      <c r="V4118" s="2">
        <v>4.2300000000000004</v>
      </c>
      <c r="W4118" s="2">
        <v>3.17</v>
      </c>
      <c r="X4118" s="2">
        <v>5</v>
      </c>
      <c r="Y4118" s="2">
        <v>5.46</v>
      </c>
      <c r="Z4118" s="2">
        <v>9.5710000000000003E-2</v>
      </c>
      <c r="AA4118" s="2">
        <v>8.6679999999999993E-2</v>
      </c>
      <c r="AB4118" s="2">
        <v>30.80821242</v>
      </c>
    </row>
    <row r="4119" spans="1:28" x14ac:dyDescent="0.2">
      <c r="A4119" s="17">
        <v>6730</v>
      </c>
      <c r="B4119" s="5" t="s">
        <v>13808</v>
      </c>
      <c r="C4119" s="5" t="s">
        <v>13815</v>
      </c>
      <c r="D4119" s="5"/>
      <c r="E4119" s="5" t="s">
        <v>13816</v>
      </c>
      <c r="F4119" s="10">
        <v>1920</v>
      </c>
      <c r="G4119" s="10" t="s">
        <v>16</v>
      </c>
      <c r="H4119" s="10"/>
      <c r="I4119" s="10">
        <v>1100</v>
      </c>
      <c r="J4119" s="10" t="s">
        <v>17</v>
      </c>
      <c r="K4119" s="10"/>
      <c r="L4119" s="10" t="s">
        <v>18</v>
      </c>
      <c r="M4119" s="11">
        <v>1</v>
      </c>
      <c r="N4119" s="10">
        <v>1</v>
      </c>
      <c r="O4119" s="12" t="s">
        <v>13817</v>
      </c>
      <c r="P4119" s="11">
        <f ca="1">IFERROR(__xludf.DUMMYFUNCTION("COUNTA(SPLIT(Q4119,"" ""))"),176)</f>
        <v>176</v>
      </c>
      <c r="Q4119" s="11">
        <v>11</v>
      </c>
      <c r="R4119" s="11">
        <f ca="1">IFERROR(__xludf.DUMMYFUNCTION("COUNTA(SPLIT($Q4119,CHAR(10),FALSE))"),2)</f>
        <v>2</v>
      </c>
      <c r="S4119" s="2">
        <v>-0.61359558400000003</v>
      </c>
      <c r="T4119" s="2">
        <v>0.47299325199999998</v>
      </c>
      <c r="U4119" s="2">
        <v>74.959999999999994</v>
      </c>
      <c r="V4119" s="2">
        <v>6.51</v>
      </c>
      <c r="W4119" s="2">
        <v>6.41</v>
      </c>
      <c r="X4119" s="2">
        <v>8</v>
      </c>
      <c r="Y4119" s="2">
        <v>7.29</v>
      </c>
      <c r="Z4119" s="2">
        <v>0.10271</v>
      </c>
      <c r="AA4119" s="2">
        <v>8.6849999999999997E-2</v>
      </c>
      <c r="AB4119" s="2">
        <v>16.6825145</v>
      </c>
    </row>
    <row r="4120" spans="1:28" x14ac:dyDescent="0.2">
      <c r="A4120" s="17">
        <v>6731</v>
      </c>
      <c r="B4120" s="5" t="s">
        <v>13798</v>
      </c>
      <c r="C4120" s="5" t="s">
        <v>13818</v>
      </c>
      <c r="D4120" s="5"/>
      <c r="E4120" s="5" t="s">
        <v>13819</v>
      </c>
      <c r="F4120" s="10">
        <v>1920</v>
      </c>
      <c r="G4120" s="10" t="s">
        <v>16</v>
      </c>
      <c r="H4120" s="10"/>
      <c r="I4120" s="10">
        <v>1300</v>
      </c>
      <c r="J4120" s="10" t="s">
        <v>51</v>
      </c>
      <c r="K4120" s="10"/>
      <c r="L4120" s="10" t="s">
        <v>18</v>
      </c>
      <c r="M4120" s="11">
        <v>1</v>
      </c>
      <c r="N4120" s="10">
        <v>1</v>
      </c>
      <c r="O4120" s="12" t="s">
        <v>13820</v>
      </c>
      <c r="P4120" s="11">
        <f ca="1">IFERROR(__xludf.DUMMYFUNCTION("COUNTA(SPLIT(Q4120,"" ""))"),199)</f>
        <v>199</v>
      </c>
      <c r="Q4120" s="11">
        <v>8</v>
      </c>
      <c r="R4120" s="11">
        <f ca="1">IFERROR(__xludf.DUMMYFUNCTION("COUNTA(SPLIT($Q4120,CHAR(10),FALSE))"),2)</f>
        <v>2</v>
      </c>
      <c r="S4120" s="2">
        <v>-1.2699270060000001</v>
      </c>
      <c r="T4120" s="2">
        <v>0.50778490200000004</v>
      </c>
      <c r="U4120" s="2">
        <v>71.900000000000006</v>
      </c>
      <c r="V4120" s="2">
        <v>9.4700000000000006</v>
      </c>
      <c r="W4120" s="2">
        <v>10.84</v>
      </c>
      <c r="X4120" s="2">
        <v>10</v>
      </c>
      <c r="Y4120" s="2">
        <v>7.16</v>
      </c>
      <c r="Z4120" s="2">
        <v>0.13405</v>
      </c>
      <c r="AA4120" s="2">
        <v>0.11914</v>
      </c>
      <c r="AB4120" s="2">
        <v>14.671881770000001</v>
      </c>
    </row>
    <row r="4121" spans="1:28" x14ac:dyDescent="0.2">
      <c r="A4121" s="17">
        <v>6732</v>
      </c>
      <c r="B4121" s="5" t="s">
        <v>13798</v>
      </c>
      <c r="C4121" s="5" t="s">
        <v>13821</v>
      </c>
      <c r="D4121" s="5"/>
      <c r="E4121" s="5" t="s">
        <v>13822</v>
      </c>
      <c r="F4121" s="10">
        <v>1921</v>
      </c>
      <c r="G4121" s="10" t="s">
        <v>16</v>
      </c>
      <c r="H4121" s="10"/>
      <c r="I4121" s="10">
        <v>1300</v>
      </c>
      <c r="J4121" s="10" t="s">
        <v>17</v>
      </c>
      <c r="K4121" s="10"/>
      <c r="L4121" s="10" t="s">
        <v>18</v>
      </c>
      <c r="M4121" s="11">
        <v>1</v>
      </c>
      <c r="N4121" s="10">
        <v>1</v>
      </c>
      <c r="O4121" s="12" t="s">
        <v>13823</v>
      </c>
      <c r="P4121" s="11">
        <f ca="1">IFERROR(__xludf.DUMMYFUNCTION("COUNTA(SPLIT(Q4121,"" ""))"),158)</f>
        <v>158</v>
      </c>
      <c r="Q4121" s="11">
        <v>6</v>
      </c>
      <c r="R4121" s="11">
        <f ca="1">IFERROR(__xludf.DUMMYFUNCTION("COUNTA(SPLIT($Q4121,CHAR(10),FALSE))"),2)</f>
        <v>2</v>
      </c>
      <c r="S4121" s="2">
        <v>-0.72505481000000005</v>
      </c>
      <c r="T4121" s="2">
        <v>0.42823265700000002</v>
      </c>
      <c r="U4121" s="2">
        <v>57.56</v>
      </c>
      <c r="V4121" s="2">
        <v>11.81</v>
      </c>
      <c r="W4121" s="2">
        <v>13.12</v>
      </c>
      <c r="X4121" s="2">
        <v>12</v>
      </c>
      <c r="Y4121" s="2">
        <v>9.1199999999999992</v>
      </c>
      <c r="Z4121" s="2">
        <v>0.21479000000000001</v>
      </c>
      <c r="AA4121" s="2">
        <v>0.23361999999999999</v>
      </c>
      <c r="AB4121" s="2">
        <v>18.10172678</v>
      </c>
    </row>
    <row r="4122" spans="1:28" x14ac:dyDescent="0.2">
      <c r="A4122" s="17">
        <v>6733</v>
      </c>
      <c r="B4122" s="5" t="s">
        <v>13798</v>
      </c>
      <c r="C4122" s="5" t="s">
        <v>13824</v>
      </c>
      <c r="D4122" s="5"/>
      <c r="E4122" s="5" t="s">
        <v>13825</v>
      </c>
      <c r="F4122" s="10">
        <v>1922</v>
      </c>
      <c r="G4122" s="10" t="s">
        <v>16</v>
      </c>
      <c r="H4122" s="10"/>
      <c r="I4122" s="10">
        <v>1100</v>
      </c>
      <c r="J4122" s="10" t="s">
        <v>17</v>
      </c>
      <c r="K4122" s="10"/>
      <c r="L4122" s="10" t="s">
        <v>18</v>
      </c>
      <c r="M4122" s="11">
        <v>1</v>
      </c>
      <c r="N4122" s="10">
        <v>1</v>
      </c>
      <c r="O4122" s="12" t="s">
        <v>13826</v>
      </c>
      <c r="P4122" s="11">
        <f ca="1">IFERROR(__xludf.DUMMYFUNCTION("COUNTA(SPLIT(Q4122,"" ""))"),165)</f>
        <v>165</v>
      </c>
      <c r="Q4122" s="11">
        <v>10</v>
      </c>
      <c r="R4122" s="11">
        <f ca="1">IFERROR(__xludf.DUMMYFUNCTION("COUNTA(SPLIT($Q4122,CHAR(10),FALSE))"),3)</f>
        <v>3</v>
      </c>
      <c r="S4122" s="2">
        <v>-0.92538205500000004</v>
      </c>
      <c r="T4122" s="2">
        <v>0.457162126</v>
      </c>
      <c r="U4122" s="2">
        <v>79.45</v>
      </c>
      <c r="V4122" s="2">
        <v>6.33</v>
      </c>
      <c r="W4122" s="2">
        <v>7.43</v>
      </c>
      <c r="X4122" s="2">
        <v>8</v>
      </c>
      <c r="Y4122" s="2">
        <v>7.49</v>
      </c>
      <c r="Z4122" s="2">
        <v>0.19258</v>
      </c>
      <c r="AA4122" s="2">
        <v>0.20111000000000001</v>
      </c>
      <c r="AB4122" s="2">
        <v>7.9709405520000001</v>
      </c>
    </row>
    <row r="4123" spans="1:28" x14ac:dyDescent="0.2">
      <c r="A4123" s="17">
        <v>6734</v>
      </c>
      <c r="B4123" s="5" t="s">
        <v>13808</v>
      </c>
      <c r="C4123" s="5" t="s">
        <v>13827</v>
      </c>
      <c r="D4123" s="5"/>
      <c r="E4123" s="5" t="s">
        <v>13828</v>
      </c>
      <c r="F4123" s="10">
        <v>1922</v>
      </c>
      <c r="G4123" s="10" t="s">
        <v>16</v>
      </c>
      <c r="H4123" s="10"/>
      <c r="I4123" s="10">
        <v>1100</v>
      </c>
      <c r="J4123" s="10" t="s">
        <v>17</v>
      </c>
      <c r="K4123" s="10"/>
      <c r="L4123" s="10" t="s">
        <v>22</v>
      </c>
      <c r="M4123" s="11">
        <v>2</v>
      </c>
      <c r="N4123" s="10">
        <v>1.5</v>
      </c>
      <c r="O4123" s="12" t="s">
        <v>13829</v>
      </c>
      <c r="P4123" s="11">
        <f ca="1">IFERROR(__xludf.DUMMYFUNCTION("COUNTA(SPLIT(Q4123,"" ""))"),168)</f>
        <v>168</v>
      </c>
      <c r="Q4123" s="11">
        <v>9</v>
      </c>
      <c r="R4123" s="11">
        <f ca="1">IFERROR(__xludf.DUMMYFUNCTION("COUNTA(SPLIT($Q4123,CHAR(10),FALSE))"),4)</f>
        <v>4</v>
      </c>
      <c r="S4123" s="2">
        <v>-1.224631689</v>
      </c>
      <c r="T4123" s="2">
        <v>0.46798627500000001</v>
      </c>
      <c r="U4123" s="2">
        <v>84.3</v>
      </c>
      <c r="V4123" s="2">
        <v>5.43</v>
      </c>
      <c r="W4123" s="2">
        <v>5.08</v>
      </c>
      <c r="X4123" s="2">
        <v>8</v>
      </c>
      <c r="Y4123" s="2">
        <v>6.33</v>
      </c>
      <c r="Z4123" s="2">
        <v>0.15075</v>
      </c>
      <c r="AA4123" s="2">
        <v>0.16223000000000001</v>
      </c>
      <c r="AB4123" s="2">
        <v>20.323437049999999</v>
      </c>
    </row>
    <row r="4124" spans="1:28" x14ac:dyDescent="0.2">
      <c r="A4124" s="17">
        <v>6735</v>
      </c>
      <c r="B4124" s="5" t="s">
        <v>13808</v>
      </c>
      <c r="C4124" s="5" t="s">
        <v>13830</v>
      </c>
      <c r="D4124" s="5"/>
      <c r="E4124" s="5" t="s">
        <v>13831</v>
      </c>
      <c r="F4124" s="10">
        <v>1922</v>
      </c>
      <c r="G4124" s="10" t="s">
        <v>16</v>
      </c>
      <c r="H4124" s="10"/>
      <c r="I4124" s="10">
        <v>900</v>
      </c>
      <c r="J4124" s="10" t="s">
        <v>17</v>
      </c>
      <c r="K4124" s="10"/>
      <c r="L4124" s="10" t="s">
        <v>18</v>
      </c>
      <c r="M4124" s="11">
        <v>1</v>
      </c>
      <c r="N4124" s="10">
        <v>1</v>
      </c>
      <c r="O4124" s="12" t="s">
        <v>13832</v>
      </c>
      <c r="P4124" s="11">
        <f ca="1">IFERROR(__xludf.DUMMYFUNCTION("COUNTA(SPLIT(Q4124,"" ""))"),197)</f>
        <v>197</v>
      </c>
      <c r="Q4124" s="11">
        <v>13</v>
      </c>
      <c r="R4124" s="11">
        <f ca="1">IFERROR(__xludf.DUMMYFUNCTION("COUNTA(SPLIT($Q4124,CHAR(10),FALSE))"),3)</f>
        <v>3</v>
      </c>
      <c r="S4124" s="2">
        <v>-0.911618068</v>
      </c>
      <c r="T4124" s="2">
        <v>0.462381082</v>
      </c>
      <c r="U4124" s="2">
        <v>85.05</v>
      </c>
      <c r="V4124" s="2">
        <v>5.22</v>
      </c>
      <c r="W4124" s="2">
        <v>4.51</v>
      </c>
      <c r="X4124" s="2">
        <v>7</v>
      </c>
      <c r="Y4124" s="2">
        <v>7.08</v>
      </c>
      <c r="Z4124" s="2">
        <v>8.022E-2</v>
      </c>
      <c r="AA4124" s="2">
        <v>6.7339999999999997E-2</v>
      </c>
      <c r="AB4124" s="2">
        <v>21.38119438</v>
      </c>
    </row>
    <row r="4125" spans="1:28" x14ac:dyDescent="0.2">
      <c r="A4125" s="17">
        <v>6736</v>
      </c>
      <c r="B4125" s="5" t="s">
        <v>13808</v>
      </c>
      <c r="C4125" s="5" t="s">
        <v>13833</v>
      </c>
      <c r="D4125" s="5"/>
      <c r="E4125" s="5" t="s">
        <v>13834</v>
      </c>
      <c r="F4125" s="10">
        <v>1922</v>
      </c>
      <c r="G4125" s="10" t="s">
        <v>16</v>
      </c>
      <c r="H4125" s="10"/>
      <c r="I4125" s="10">
        <v>1100</v>
      </c>
      <c r="J4125" s="10" t="s">
        <v>17</v>
      </c>
      <c r="K4125" s="10"/>
      <c r="L4125" s="10" t="s">
        <v>18</v>
      </c>
      <c r="M4125" s="11">
        <v>1</v>
      </c>
      <c r="N4125" s="10">
        <v>1</v>
      </c>
      <c r="O4125" s="12" t="s">
        <v>13835</v>
      </c>
      <c r="P4125" s="11">
        <f ca="1">IFERROR(__xludf.DUMMYFUNCTION("COUNTA(SPLIT(Q4125,"" ""))"),146)</f>
        <v>146</v>
      </c>
      <c r="Q4125" s="11">
        <v>9</v>
      </c>
      <c r="R4125" s="11">
        <f ca="1">IFERROR(__xludf.DUMMYFUNCTION("COUNTA(SPLIT($Q4125,CHAR(10),FALSE))"),3)</f>
        <v>3</v>
      </c>
      <c r="S4125" s="2">
        <v>-0.40926828500000001</v>
      </c>
      <c r="T4125" s="2">
        <v>0.44860684200000001</v>
      </c>
      <c r="U4125" s="2">
        <v>73.83</v>
      </c>
      <c r="V4125" s="2">
        <v>7.13</v>
      </c>
      <c r="W4125" s="2">
        <v>8.0399999999999991</v>
      </c>
      <c r="X4125" s="2">
        <v>9</v>
      </c>
      <c r="Y4125" s="2">
        <v>6.66</v>
      </c>
      <c r="Z4125" s="2">
        <v>0.16508999999999999</v>
      </c>
      <c r="AA4125" s="2">
        <v>0.18446000000000001</v>
      </c>
      <c r="AB4125" s="2">
        <v>6.2269455579999997</v>
      </c>
    </row>
    <row r="4126" spans="1:28" x14ac:dyDescent="0.2">
      <c r="A4126" s="17">
        <v>6737</v>
      </c>
      <c r="B4126" s="5" t="s">
        <v>13836</v>
      </c>
      <c r="C4126" s="5" t="s">
        <v>13837</v>
      </c>
      <c r="D4126" s="5"/>
      <c r="E4126" s="5" t="s">
        <v>13838</v>
      </c>
      <c r="F4126" s="10">
        <v>1911</v>
      </c>
      <c r="G4126" s="10" t="s">
        <v>16</v>
      </c>
      <c r="H4126" s="10"/>
      <c r="I4126" s="10">
        <v>700</v>
      </c>
      <c r="J4126" s="10" t="s">
        <v>17</v>
      </c>
      <c r="K4126" s="10"/>
      <c r="L4126" s="10" t="s">
        <v>18</v>
      </c>
      <c r="M4126" s="11">
        <v>1</v>
      </c>
      <c r="N4126" s="10">
        <v>1</v>
      </c>
      <c r="O4126" s="12" t="s">
        <v>13839</v>
      </c>
      <c r="P4126" s="11">
        <f ca="1">IFERROR(__xludf.DUMMYFUNCTION("COUNTA(SPLIT(Q4126,"" ""))"),137)</f>
        <v>137</v>
      </c>
      <c r="Q4126" s="11">
        <v>10</v>
      </c>
      <c r="R4126" s="11">
        <f ca="1">IFERROR(__xludf.DUMMYFUNCTION("COUNTA(SPLIT($Q4126,CHAR(10),FALSE))"),5)</f>
        <v>5</v>
      </c>
      <c r="S4126" s="2">
        <v>0.22513393300000001</v>
      </c>
      <c r="T4126" s="2">
        <v>0.52765352600000004</v>
      </c>
      <c r="U4126" s="2">
        <v>83.92</v>
      </c>
      <c r="V4126" s="2">
        <v>5.0599999999999996</v>
      </c>
      <c r="W4126" s="2">
        <v>5.59</v>
      </c>
      <c r="X4126" s="2">
        <v>6</v>
      </c>
      <c r="Y4126" s="2">
        <v>6.35</v>
      </c>
      <c r="Z4126" s="2">
        <v>1.6729999999999998E-2</v>
      </c>
      <c r="AA4126" s="2">
        <v>5.6750000000000002E-2</v>
      </c>
      <c r="AB4126" s="2">
        <v>14.970228840000001</v>
      </c>
    </row>
    <row r="4127" spans="1:28" x14ac:dyDescent="0.2">
      <c r="A4127" s="17">
        <v>6738</v>
      </c>
      <c r="B4127" s="5" t="s">
        <v>13836</v>
      </c>
      <c r="C4127" s="5" t="s">
        <v>13840</v>
      </c>
      <c r="D4127" s="5"/>
      <c r="E4127" s="5" t="s">
        <v>13841</v>
      </c>
      <c r="F4127" s="10">
        <v>1916</v>
      </c>
      <c r="G4127" s="10" t="s">
        <v>16</v>
      </c>
      <c r="H4127" s="10"/>
      <c r="I4127" s="10">
        <v>1300</v>
      </c>
      <c r="J4127" s="10" t="s">
        <v>17</v>
      </c>
      <c r="K4127" s="10"/>
      <c r="L4127" s="10" t="s">
        <v>18</v>
      </c>
      <c r="M4127" s="11">
        <v>1</v>
      </c>
      <c r="N4127" s="10">
        <v>1</v>
      </c>
      <c r="O4127" s="12" t="s">
        <v>13842</v>
      </c>
      <c r="P4127" s="11">
        <f ca="1">IFERROR(__xludf.DUMMYFUNCTION("COUNTA(SPLIT(Q4127,"" ""))"),183)</f>
        <v>183</v>
      </c>
      <c r="Q4127" s="11">
        <v>7</v>
      </c>
      <c r="R4127" s="11">
        <f ca="1">IFERROR(__xludf.DUMMYFUNCTION("COUNTA(SPLIT($Q4127,CHAR(10),FALSE))"),2)</f>
        <v>2</v>
      </c>
      <c r="S4127" s="2">
        <v>-2.3219888059999998</v>
      </c>
      <c r="T4127" s="2">
        <v>0.48634945800000001</v>
      </c>
      <c r="U4127" s="2">
        <v>68.430000000000007</v>
      </c>
      <c r="V4127" s="2">
        <v>10.25</v>
      </c>
      <c r="W4127" s="2">
        <v>11.87</v>
      </c>
      <c r="X4127" s="2">
        <v>10</v>
      </c>
      <c r="Y4127" s="2">
        <v>7.26</v>
      </c>
      <c r="Z4127" s="2">
        <v>3.1859999999999999E-2</v>
      </c>
      <c r="AA4127" s="2">
        <v>4.0390000000000002E-2</v>
      </c>
      <c r="AB4127" s="2">
        <v>11.892920289999999</v>
      </c>
    </row>
    <row r="4128" spans="1:28" x14ac:dyDescent="0.2">
      <c r="A4128" s="17">
        <v>6739</v>
      </c>
      <c r="B4128" s="5" t="s">
        <v>13836</v>
      </c>
      <c r="C4128" s="5" t="s">
        <v>13843</v>
      </c>
      <c r="D4128" s="5"/>
      <c r="E4128" s="5" t="s">
        <v>13844</v>
      </c>
      <c r="F4128" s="10">
        <v>1911</v>
      </c>
      <c r="G4128" s="10" t="s">
        <v>16</v>
      </c>
      <c r="H4128" s="10"/>
      <c r="I4128" s="10">
        <v>1100</v>
      </c>
      <c r="J4128" s="10" t="s">
        <v>17</v>
      </c>
      <c r="K4128" s="10"/>
      <c r="L4128" s="10" t="s">
        <v>18</v>
      </c>
      <c r="M4128" s="11">
        <v>1</v>
      </c>
      <c r="N4128" s="10">
        <v>1</v>
      </c>
      <c r="O4128" s="12" t="s">
        <v>13845</v>
      </c>
      <c r="P4128" s="11">
        <f ca="1">IFERROR(__xludf.DUMMYFUNCTION("COUNTA(SPLIT(Q4128,"" ""))"),151)</f>
        <v>151</v>
      </c>
      <c r="Q4128" s="11">
        <v>6</v>
      </c>
      <c r="R4128" s="11">
        <f ca="1">IFERROR(__xludf.DUMMYFUNCTION("COUNTA(SPLIT($Q4128,CHAR(10),FALSE))"),2)</f>
        <v>2</v>
      </c>
      <c r="S4128" s="2">
        <v>-0.46079755500000003</v>
      </c>
      <c r="T4128" s="2">
        <v>0.479182626</v>
      </c>
      <c r="U4128" s="2">
        <v>70.14</v>
      </c>
      <c r="V4128" s="2">
        <v>8.8699999999999992</v>
      </c>
      <c r="W4128" s="2">
        <v>10.28</v>
      </c>
      <c r="X4128" s="2">
        <v>9</v>
      </c>
      <c r="Y4128" s="2">
        <v>7.73</v>
      </c>
      <c r="Z4128" s="2">
        <v>4.9709999999999997E-2</v>
      </c>
      <c r="AA4128" s="2">
        <v>7.4069999999999997E-2</v>
      </c>
      <c r="AB4128" s="2">
        <v>14.057104259999999</v>
      </c>
    </row>
    <row r="4129" spans="1:28" x14ac:dyDescent="0.2">
      <c r="A4129" s="17">
        <v>6740</v>
      </c>
      <c r="B4129" s="5" t="s">
        <v>13846</v>
      </c>
      <c r="C4129" s="5" t="s">
        <v>13847</v>
      </c>
      <c r="D4129" s="5"/>
      <c r="E4129" s="5" t="s">
        <v>13848</v>
      </c>
      <c r="F4129" s="10">
        <v>1917</v>
      </c>
      <c r="G4129" s="10" t="s">
        <v>16</v>
      </c>
      <c r="H4129" s="10"/>
      <c r="I4129" s="10">
        <v>1100</v>
      </c>
      <c r="J4129" s="10" t="s">
        <v>51</v>
      </c>
      <c r="K4129" s="10"/>
      <c r="L4129" s="10" t="s">
        <v>18</v>
      </c>
      <c r="M4129" s="11">
        <v>1</v>
      </c>
      <c r="N4129" s="10">
        <v>1</v>
      </c>
      <c r="O4129" s="12" t="s">
        <v>13849</v>
      </c>
      <c r="P4129" s="11">
        <f ca="1">IFERROR(__xludf.DUMMYFUNCTION("COUNTA(SPLIT(Q4129,"" ""))"),178)</f>
        <v>178</v>
      </c>
      <c r="Q4129" s="11">
        <v>10</v>
      </c>
      <c r="R4129" s="11">
        <f ca="1">IFERROR(__xludf.DUMMYFUNCTION("COUNTA(SPLIT($Q4129,CHAR(10),FALSE))"),4)</f>
        <v>4</v>
      </c>
      <c r="S4129" s="2">
        <v>-1.494802524</v>
      </c>
      <c r="T4129" s="2">
        <v>0.47216115199999997</v>
      </c>
      <c r="U4129" s="2">
        <v>72.69</v>
      </c>
      <c r="V4129" s="2">
        <v>7.67</v>
      </c>
      <c r="W4129" s="2">
        <v>9.92</v>
      </c>
      <c r="X4129" s="2">
        <v>9</v>
      </c>
      <c r="Y4129" s="2">
        <v>7.74</v>
      </c>
      <c r="Z4129" s="2">
        <v>0.18629999999999999</v>
      </c>
      <c r="AA4129" s="2">
        <v>0.17530000000000001</v>
      </c>
      <c r="AB4129" s="2">
        <v>8.842524354</v>
      </c>
    </row>
    <row r="4130" spans="1:28" x14ac:dyDescent="0.2">
      <c r="A4130" s="17">
        <v>6741</v>
      </c>
      <c r="B4130" s="5" t="s">
        <v>13846</v>
      </c>
      <c r="C4130" s="5" t="s">
        <v>13850</v>
      </c>
      <c r="D4130" s="5"/>
      <c r="E4130" s="5" t="s">
        <v>13851</v>
      </c>
      <c r="F4130" s="10">
        <v>1919</v>
      </c>
      <c r="G4130" s="10" t="s">
        <v>16</v>
      </c>
      <c r="H4130" s="10"/>
      <c r="I4130" s="10">
        <v>900</v>
      </c>
      <c r="J4130" s="10" t="s">
        <v>17</v>
      </c>
      <c r="K4130" s="10"/>
      <c r="L4130" s="10" t="s">
        <v>18</v>
      </c>
      <c r="M4130" s="11">
        <v>1</v>
      </c>
      <c r="N4130" s="10">
        <v>1</v>
      </c>
      <c r="O4130" s="12" t="s">
        <v>13852</v>
      </c>
      <c r="P4130" s="11">
        <f ca="1">IFERROR(__xludf.DUMMYFUNCTION("COUNTA(SPLIT(Q4130,"" ""))"),176)</f>
        <v>176</v>
      </c>
      <c r="Q4130" s="11">
        <v>12</v>
      </c>
      <c r="R4130" s="11">
        <f ca="1">IFERROR(__xludf.DUMMYFUNCTION("COUNTA(SPLIT($Q4130,CHAR(10),FALSE))"),3)</f>
        <v>3</v>
      </c>
      <c r="S4130" s="2">
        <v>-0.81840389199999997</v>
      </c>
      <c r="T4130" s="2">
        <v>0.45769447299999999</v>
      </c>
      <c r="U4130" s="2">
        <v>67.73</v>
      </c>
      <c r="V4130" s="2">
        <v>7.5</v>
      </c>
      <c r="W4130" s="2">
        <v>7.14</v>
      </c>
      <c r="X4130" s="2">
        <v>10</v>
      </c>
      <c r="Y4130" s="2">
        <v>7.83</v>
      </c>
      <c r="Z4130" s="2">
        <v>0.13589999999999999</v>
      </c>
      <c r="AA4130" s="2">
        <v>0.12089999999999999</v>
      </c>
      <c r="AB4130" s="2">
        <v>17.054471100000001</v>
      </c>
    </row>
    <row r="4131" spans="1:28" x14ac:dyDescent="0.2">
      <c r="A4131" s="17">
        <v>6742</v>
      </c>
      <c r="B4131" s="5" t="s">
        <v>1104</v>
      </c>
      <c r="C4131" s="5" t="s">
        <v>13853</v>
      </c>
      <c r="D4131" s="5"/>
      <c r="E4131" s="5" t="s">
        <v>13854</v>
      </c>
      <c r="F4131" s="10">
        <v>1882</v>
      </c>
      <c r="G4131" s="10" t="s">
        <v>16</v>
      </c>
      <c r="H4131" s="10"/>
      <c r="I4131" s="10">
        <v>1100</v>
      </c>
      <c r="J4131" s="10" t="s">
        <v>17</v>
      </c>
      <c r="K4131" s="10"/>
      <c r="L4131" s="10" t="s">
        <v>18</v>
      </c>
      <c r="M4131" s="11">
        <v>1</v>
      </c>
      <c r="N4131" s="10">
        <v>1</v>
      </c>
      <c r="O4131" s="12" t="s">
        <v>13855</v>
      </c>
      <c r="P4131" s="11">
        <f ca="1">IFERROR(__xludf.DUMMYFUNCTION("COUNTA(SPLIT(Q4131,"" ""))"),183)</f>
        <v>183</v>
      </c>
      <c r="Q4131" s="11">
        <v>6</v>
      </c>
      <c r="R4131" s="11">
        <f ca="1">IFERROR(__xludf.DUMMYFUNCTION("COUNTA(SPLIT($Q4131,CHAR(10),FALSE))"),1)</f>
        <v>1</v>
      </c>
      <c r="S4131" s="2">
        <v>-2.253427614</v>
      </c>
      <c r="T4131" s="2">
        <v>0.45788114899999999</v>
      </c>
      <c r="U4131" s="2">
        <v>67.16</v>
      </c>
      <c r="V4131" s="2">
        <v>11.55</v>
      </c>
      <c r="W4131" s="2">
        <v>13.58</v>
      </c>
      <c r="X4131" s="2">
        <v>9</v>
      </c>
      <c r="Y4131" s="2">
        <v>7.13</v>
      </c>
      <c r="Z4131" s="2">
        <v>0.18354999999999999</v>
      </c>
      <c r="AA4131" s="2">
        <v>0.18648999999999999</v>
      </c>
      <c r="AB4131" s="2">
        <v>17.619876380000001</v>
      </c>
    </row>
    <row r="4132" spans="1:28" x14ac:dyDescent="0.2">
      <c r="A4132" s="17">
        <v>6743</v>
      </c>
      <c r="B4132" s="5" t="s">
        <v>1104</v>
      </c>
      <c r="C4132" s="5" t="s">
        <v>13856</v>
      </c>
      <c r="D4132" s="5"/>
      <c r="E4132" s="5" t="s">
        <v>13857</v>
      </c>
      <c r="F4132" s="10">
        <v>1883</v>
      </c>
      <c r="G4132" s="10" t="s">
        <v>16</v>
      </c>
      <c r="H4132" s="10"/>
      <c r="I4132" s="10">
        <v>900</v>
      </c>
      <c r="J4132" s="10" t="s">
        <v>17</v>
      </c>
      <c r="K4132" s="10"/>
      <c r="L4132" s="10" t="s">
        <v>18</v>
      </c>
      <c r="M4132" s="11">
        <v>1</v>
      </c>
      <c r="N4132" s="10">
        <v>1</v>
      </c>
      <c r="O4132" s="12" t="s">
        <v>13858</v>
      </c>
      <c r="P4132" s="11">
        <f ca="1">IFERROR(__xludf.DUMMYFUNCTION("COUNTA(SPLIT(Q4132,"" ""))"),192)</f>
        <v>192</v>
      </c>
      <c r="Q4132" s="11">
        <v>7</v>
      </c>
      <c r="R4132" s="11">
        <f ca="1">IFERROR(__xludf.DUMMYFUNCTION("COUNTA(SPLIT($Q4132,CHAR(10),FALSE))"),2)</f>
        <v>2</v>
      </c>
      <c r="S4132" s="2">
        <v>-1.3406560350000001</v>
      </c>
      <c r="T4132" s="2">
        <v>0.48958039599999997</v>
      </c>
      <c r="U4132" s="2">
        <v>71.89</v>
      </c>
      <c r="V4132" s="2">
        <v>9.26</v>
      </c>
      <c r="W4132" s="2">
        <v>10.57</v>
      </c>
      <c r="X4132" s="2">
        <v>9</v>
      </c>
      <c r="Y4132" s="2">
        <v>7.44</v>
      </c>
      <c r="Z4132" s="2">
        <v>0.19275999999999999</v>
      </c>
      <c r="AA4132" s="2">
        <v>0.18798000000000001</v>
      </c>
      <c r="AB4132" s="2">
        <v>6.027956981</v>
      </c>
    </row>
    <row r="4133" spans="1:28" x14ac:dyDescent="0.2">
      <c r="A4133" s="17">
        <v>6745</v>
      </c>
      <c r="B4133" s="5" t="s">
        <v>13859</v>
      </c>
      <c r="C4133" s="5" t="s">
        <v>13860</v>
      </c>
      <c r="D4133" s="5"/>
      <c r="E4133" s="5" t="s">
        <v>13861</v>
      </c>
      <c r="F4133" s="10">
        <v>1914</v>
      </c>
      <c r="G4133" s="10" t="s">
        <v>16</v>
      </c>
      <c r="H4133" s="10"/>
      <c r="I4133" s="10">
        <v>1300</v>
      </c>
      <c r="J4133" s="10" t="s">
        <v>17</v>
      </c>
      <c r="K4133" s="10"/>
      <c r="L4133" s="10" t="s">
        <v>18</v>
      </c>
      <c r="M4133" s="11">
        <v>1</v>
      </c>
      <c r="N4133" s="10">
        <v>1</v>
      </c>
      <c r="O4133" s="12" t="s">
        <v>13862</v>
      </c>
      <c r="P4133" s="11">
        <f ca="1">IFERROR(__xludf.DUMMYFUNCTION("COUNTA(SPLIT(Q4133,"" ""))"),157)</f>
        <v>157</v>
      </c>
      <c r="Q4133" s="11">
        <v>5</v>
      </c>
      <c r="R4133" s="11">
        <f ca="1">IFERROR(__xludf.DUMMYFUNCTION("COUNTA(SPLIT($Q4133,CHAR(10),FALSE))"),4)</f>
        <v>4</v>
      </c>
      <c r="S4133" s="2">
        <v>-0.70831385800000002</v>
      </c>
      <c r="T4133" s="2">
        <v>0.47722731499999999</v>
      </c>
      <c r="U4133" s="2">
        <v>64.33</v>
      </c>
      <c r="V4133" s="2">
        <v>12.29</v>
      </c>
      <c r="W4133" s="2">
        <v>14.83</v>
      </c>
      <c r="X4133" s="2">
        <v>9</v>
      </c>
      <c r="Y4133" s="2">
        <v>8.08</v>
      </c>
      <c r="Z4133" s="2">
        <v>0.11797000000000001</v>
      </c>
      <c r="AA4133" s="2">
        <v>0.13824</v>
      </c>
      <c r="AB4133" s="2">
        <v>3.3396719940000001</v>
      </c>
    </row>
    <row r="4134" spans="1:28" x14ac:dyDescent="0.2">
      <c r="A4134" s="17">
        <v>6746</v>
      </c>
      <c r="B4134" s="5" t="s">
        <v>13863</v>
      </c>
      <c r="C4134" s="5" t="s">
        <v>13864</v>
      </c>
      <c r="D4134" s="5"/>
      <c r="E4134" s="5" t="s">
        <v>13865</v>
      </c>
      <c r="F4134" s="10">
        <v>1910</v>
      </c>
      <c r="G4134" s="10" t="s">
        <v>16</v>
      </c>
      <c r="H4134" s="10"/>
      <c r="I4134" s="10">
        <v>1100</v>
      </c>
      <c r="J4134" s="10" t="s">
        <v>17</v>
      </c>
      <c r="K4134" s="10"/>
      <c r="L4134" s="10" t="s">
        <v>18</v>
      </c>
      <c r="M4134" s="11">
        <v>1</v>
      </c>
      <c r="N4134" s="10">
        <v>1</v>
      </c>
      <c r="O4134" s="12" t="s">
        <v>13866</v>
      </c>
      <c r="P4134" s="11">
        <f ca="1">IFERROR(__xludf.DUMMYFUNCTION("COUNTA(SPLIT(Q4134,"" ""))"),185)</f>
        <v>185</v>
      </c>
      <c r="Q4134" s="11">
        <v>9</v>
      </c>
      <c r="R4134" s="11">
        <f ca="1">IFERROR(__xludf.DUMMYFUNCTION("COUNTA(SPLIT($Q4134,CHAR(10),FALSE))"),3)</f>
        <v>3</v>
      </c>
      <c r="S4134" s="2">
        <v>-1.7934266560000001</v>
      </c>
      <c r="T4134" s="2">
        <v>0.48578312499999998</v>
      </c>
      <c r="U4134" s="2">
        <v>67.22</v>
      </c>
      <c r="V4134" s="2">
        <v>9.0500000000000007</v>
      </c>
      <c r="W4134" s="2">
        <v>9.17</v>
      </c>
      <c r="X4134" s="2">
        <v>10</v>
      </c>
      <c r="Y4134" s="2">
        <v>6.86</v>
      </c>
      <c r="Z4134" s="2">
        <v>0.15487000000000001</v>
      </c>
      <c r="AA4134" s="2">
        <v>0.14232</v>
      </c>
      <c r="AB4134" s="2">
        <v>14.96559476</v>
      </c>
    </row>
    <row r="4135" spans="1:28" x14ac:dyDescent="0.2">
      <c r="A4135" s="17">
        <v>6747</v>
      </c>
      <c r="B4135" s="5" t="s">
        <v>13863</v>
      </c>
      <c r="C4135" s="5" t="s">
        <v>13867</v>
      </c>
      <c r="D4135" s="5"/>
      <c r="E4135" s="5" t="s">
        <v>13868</v>
      </c>
      <c r="F4135" s="10">
        <v>1914</v>
      </c>
      <c r="G4135" s="10" t="s">
        <v>16</v>
      </c>
      <c r="H4135" s="10"/>
      <c r="I4135" s="10">
        <v>1100</v>
      </c>
      <c r="J4135" s="10" t="s">
        <v>17</v>
      </c>
      <c r="K4135" s="10"/>
      <c r="L4135" s="10" t="s">
        <v>18</v>
      </c>
      <c r="M4135" s="11">
        <v>1</v>
      </c>
      <c r="N4135" s="10">
        <v>1</v>
      </c>
      <c r="O4135" s="12" t="s">
        <v>13869</v>
      </c>
      <c r="P4135" s="11">
        <f ca="1">IFERROR(__xludf.DUMMYFUNCTION("COUNTA(SPLIT(Q4135,"" ""))"),190)</f>
        <v>190</v>
      </c>
      <c r="Q4135" s="11">
        <v>8</v>
      </c>
      <c r="R4135" s="11">
        <f ca="1">IFERROR(__xludf.DUMMYFUNCTION("COUNTA(SPLIT($Q4135,CHAR(10),FALSE))"),3)</f>
        <v>3</v>
      </c>
      <c r="S4135" s="2">
        <v>-1.021547937</v>
      </c>
      <c r="T4135" s="2">
        <v>0.44925779300000002</v>
      </c>
      <c r="U4135" s="2">
        <v>67.47</v>
      </c>
      <c r="V4135" s="2">
        <v>9.81</v>
      </c>
      <c r="W4135" s="2">
        <v>11.02</v>
      </c>
      <c r="X4135" s="2">
        <v>10</v>
      </c>
      <c r="Y4135" s="2">
        <v>7.21</v>
      </c>
      <c r="Z4135" s="2">
        <v>0.12886</v>
      </c>
      <c r="AA4135" s="2">
        <v>0.11565</v>
      </c>
      <c r="AB4135" s="2">
        <v>17.470529429999999</v>
      </c>
    </row>
    <row r="4136" spans="1:28" x14ac:dyDescent="0.2">
      <c r="A4136" s="17">
        <v>6748</v>
      </c>
      <c r="B4136" s="5" t="s">
        <v>13863</v>
      </c>
      <c r="C4136" s="5" t="s">
        <v>13870</v>
      </c>
      <c r="D4136" s="5"/>
      <c r="E4136" s="5" t="s">
        <v>13871</v>
      </c>
      <c r="F4136" s="10">
        <v>1914</v>
      </c>
      <c r="G4136" s="10" t="s">
        <v>16</v>
      </c>
      <c r="H4136" s="10"/>
      <c r="I4136" s="10">
        <v>1300</v>
      </c>
      <c r="J4136" s="10" t="s">
        <v>17</v>
      </c>
      <c r="K4136" s="10"/>
      <c r="L4136" s="10" t="s">
        <v>18</v>
      </c>
      <c r="M4136" s="11">
        <v>1</v>
      </c>
      <c r="N4136" s="10">
        <v>1</v>
      </c>
      <c r="O4136" s="12" t="s">
        <v>13872</v>
      </c>
      <c r="P4136" s="11">
        <f ca="1">IFERROR(__xludf.DUMMYFUNCTION("COUNTA(SPLIT(Q4136,"" ""))"),180)</f>
        <v>180</v>
      </c>
      <c r="Q4136" s="11">
        <v>4</v>
      </c>
      <c r="R4136" s="11">
        <f ca="1">IFERROR(__xludf.DUMMYFUNCTION("COUNTA(SPLIT($Q4136,CHAR(10),FALSE))"),3)</f>
        <v>3</v>
      </c>
      <c r="S4136" s="2">
        <v>-1.6289259009999999</v>
      </c>
      <c r="T4136" s="2">
        <v>0.46547485799999999</v>
      </c>
      <c r="U4136" s="2">
        <v>40.26</v>
      </c>
      <c r="V4136" s="2">
        <v>18.95</v>
      </c>
      <c r="W4136" s="2">
        <v>22.71</v>
      </c>
      <c r="X4136" s="2">
        <v>14</v>
      </c>
      <c r="Y4136" s="2">
        <v>8.15</v>
      </c>
      <c r="Z4136" s="2">
        <v>9.536E-2</v>
      </c>
      <c r="AA4136" s="2">
        <v>0.11158999999999999</v>
      </c>
      <c r="AB4136" s="2">
        <v>5.5717579979999998</v>
      </c>
    </row>
    <row r="4137" spans="1:28" x14ac:dyDescent="0.2">
      <c r="A4137" s="17">
        <v>6749</v>
      </c>
      <c r="B4137" s="5" t="s">
        <v>13863</v>
      </c>
      <c r="C4137" s="5" t="s">
        <v>13873</v>
      </c>
      <c r="D4137" s="5"/>
      <c r="E4137" s="5" t="s">
        <v>13874</v>
      </c>
      <c r="F4137" s="10">
        <v>1915</v>
      </c>
      <c r="G4137" s="10" t="s">
        <v>16</v>
      </c>
      <c r="H4137" s="10"/>
      <c r="I4137" s="10">
        <v>1300</v>
      </c>
      <c r="J4137" s="10" t="s">
        <v>17</v>
      </c>
      <c r="K4137" s="10"/>
      <c r="L4137" s="10" t="s">
        <v>18</v>
      </c>
      <c r="M4137" s="11">
        <v>1</v>
      </c>
      <c r="N4137" s="10">
        <v>1</v>
      </c>
      <c r="O4137" s="12" t="s">
        <v>13875</v>
      </c>
      <c r="P4137" s="11">
        <f ca="1">IFERROR(__xludf.DUMMYFUNCTION("COUNTA(SPLIT(Q4137,"" ""))"),182)</f>
        <v>182</v>
      </c>
      <c r="Q4137" s="11">
        <v>7</v>
      </c>
      <c r="R4137" s="11">
        <f ca="1">IFERROR(__xludf.DUMMYFUNCTION("COUNTA(SPLIT($Q4137,CHAR(10),FALSE))"),4)</f>
        <v>4</v>
      </c>
      <c r="S4137" s="2">
        <v>-1.220072399</v>
      </c>
      <c r="T4137" s="2">
        <v>0.44905107300000002</v>
      </c>
      <c r="U4137" s="2">
        <v>60.66</v>
      </c>
      <c r="V4137" s="2">
        <v>11.36</v>
      </c>
      <c r="W4137" s="2">
        <v>13.34</v>
      </c>
      <c r="X4137" s="2">
        <v>12</v>
      </c>
      <c r="Y4137" s="2">
        <v>7.51</v>
      </c>
      <c r="Z4137" s="2">
        <v>0.15670999999999999</v>
      </c>
      <c r="AA4137" s="2">
        <v>0.15834999999999999</v>
      </c>
      <c r="AB4137" s="2">
        <v>9.7963131390000004</v>
      </c>
    </row>
    <row r="4138" spans="1:28" x14ac:dyDescent="0.2">
      <c r="A4138" s="17">
        <v>6750</v>
      </c>
      <c r="B4138" s="5" t="s">
        <v>13876</v>
      </c>
      <c r="C4138" s="5" t="s">
        <v>13877</v>
      </c>
      <c r="D4138" s="5" t="s">
        <v>13878</v>
      </c>
      <c r="E4138" s="5" t="s">
        <v>13879</v>
      </c>
      <c r="F4138" s="10">
        <v>1904</v>
      </c>
      <c r="G4138" s="10" t="s">
        <v>16</v>
      </c>
      <c r="H4138" s="10"/>
      <c r="I4138" s="10">
        <v>1300</v>
      </c>
      <c r="J4138" s="10" t="s">
        <v>17</v>
      </c>
      <c r="K4138" s="10"/>
      <c r="L4138" s="10" t="s">
        <v>18</v>
      </c>
      <c r="M4138" s="11">
        <v>1</v>
      </c>
      <c r="N4138" s="10">
        <v>1</v>
      </c>
      <c r="O4138" s="12" t="s">
        <v>13880</v>
      </c>
      <c r="P4138" s="11">
        <f ca="1">IFERROR(__xludf.DUMMYFUNCTION("COUNTA(SPLIT(Q4138,"" ""))"),174)</f>
        <v>174</v>
      </c>
      <c r="Q4138" s="11">
        <v>8</v>
      </c>
      <c r="R4138" s="11">
        <f ca="1">IFERROR(__xludf.DUMMYFUNCTION("COUNTA(SPLIT($Q4138,CHAR(10),FALSE))"),1)</f>
        <v>1</v>
      </c>
      <c r="S4138" s="2">
        <v>-1.6151155690000001</v>
      </c>
      <c r="T4138" s="2">
        <v>0.45983063800000001</v>
      </c>
      <c r="U4138" s="2">
        <v>71.540000000000006</v>
      </c>
      <c r="V4138" s="2">
        <v>8.75</v>
      </c>
      <c r="W4138" s="2">
        <v>10.48</v>
      </c>
      <c r="X4138" s="2">
        <v>10</v>
      </c>
      <c r="Y4138" s="2">
        <v>8.41</v>
      </c>
      <c r="Z4138" s="2">
        <v>0.17305000000000001</v>
      </c>
      <c r="AA4138" s="2">
        <v>0.16600000000000001</v>
      </c>
      <c r="AB4138" s="2">
        <v>18.094570950000001</v>
      </c>
    </row>
    <row r="4139" spans="1:28" x14ac:dyDescent="0.2">
      <c r="A4139" s="17">
        <v>6751</v>
      </c>
      <c r="B4139" s="5" t="s">
        <v>13881</v>
      </c>
      <c r="C4139" s="5" t="s">
        <v>13882</v>
      </c>
      <c r="D4139" s="5"/>
      <c r="E4139" s="5" t="s">
        <v>13883</v>
      </c>
      <c r="F4139" s="10">
        <v>1921</v>
      </c>
      <c r="G4139" s="10" t="s">
        <v>16</v>
      </c>
      <c r="H4139" s="10"/>
      <c r="I4139" s="10">
        <v>1300</v>
      </c>
      <c r="J4139" s="10" t="s">
        <v>17</v>
      </c>
      <c r="K4139" s="10"/>
      <c r="L4139" s="10" t="s">
        <v>18</v>
      </c>
      <c r="M4139" s="11">
        <v>1</v>
      </c>
      <c r="N4139" s="10">
        <v>1</v>
      </c>
      <c r="O4139" s="12" t="s">
        <v>13884</v>
      </c>
      <c r="P4139" s="11">
        <f ca="1">IFERROR(__xludf.DUMMYFUNCTION("COUNTA(SPLIT(Q4139,"" ""))"),157)</f>
        <v>157</v>
      </c>
      <c r="Q4139" s="11">
        <v>5</v>
      </c>
      <c r="R4139" s="11">
        <f ca="1">IFERROR(__xludf.DUMMYFUNCTION("COUNTA(SPLIT($Q4139,CHAR(10),FALSE))"),2)</f>
        <v>2</v>
      </c>
      <c r="S4139" s="2">
        <v>-1.6712015689999999</v>
      </c>
      <c r="T4139" s="2">
        <v>0.48570838799999999</v>
      </c>
      <c r="U4139" s="2">
        <v>50.58</v>
      </c>
      <c r="V4139" s="2">
        <v>14.1</v>
      </c>
      <c r="W4139" s="2">
        <v>16.75</v>
      </c>
      <c r="X4139" s="2">
        <v>14</v>
      </c>
      <c r="Y4139" s="2">
        <v>8.59</v>
      </c>
      <c r="Z4139" s="2">
        <v>0.13707</v>
      </c>
      <c r="AA4139" s="2">
        <v>0.16008</v>
      </c>
      <c r="AB4139" s="2">
        <v>4.4700121749999999</v>
      </c>
    </row>
    <row r="4140" spans="1:28" x14ac:dyDescent="0.2">
      <c r="A4140" s="17">
        <v>6752</v>
      </c>
      <c r="B4140" s="5" t="s">
        <v>13881</v>
      </c>
      <c r="C4140" s="5" t="s">
        <v>13885</v>
      </c>
      <c r="D4140" s="5"/>
      <c r="E4140" s="5" t="s">
        <v>13886</v>
      </c>
      <c r="F4140" s="10">
        <v>1922</v>
      </c>
      <c r="G4140" s="10" t="s">
        <v>16</v>
      </c>
      <c r="H4140" s="10"/>
      <c r="I4140" s="10">
        <v>1100</v>
      </c>
      <c r="J4140" s="10" t="s">
        <v>17</v>
      </c>
      <c r="K4140" s="10"/>
      <c r="L4140" s="10" t="s">
        <v>18</v>
      </c>
      <c r="M4140" s="11">
        <v>1</v>
      </c>
      <c r="N4140" s="10">
        <v>1</v>
      </c>
      <c r="O4140" s="12" t="s">
        <v>13887</v>
      </c>
      <c r="P4140" s="11">
        <f ca="1">IFERROR(__xludf.DUMMYFUNCTION("COUNTA(SPLIT(Q4140,"" ""))"),195)</f>
        <v>195</v>
      </c>
      <c r="Q4140" s="11">
        <v>8</v>
      </c>
      <c r="R4140" s="11">
        <f ca="1">IFERROR(__xludf.DUMMYFUNCTION("COUNTA(SPLIT($Q4140,CHAR(10),FALSE))"),2)</f>
        <v>2</v>
      </c>
      <c r="S4140" s="2">
        <v>-0.97816906800000003</v>
      </c>
      <c r="T4140" s="2">
        <v>0.44669235200000001</v>
      </c>
      <c r="U4140" s="2">
        <v>70.2</v>
      </c>
      <c r="V4140" s="2">
        <v>9.65</v>
      </c>
      <c r="W4140" s="2">
        <v>11.24</v>
      </c>
      <c r="X4140" s="2">
        <v>10</v>
      </c>
      <c r="Y4140" s="2">
        <v>7.81</v>
      </c>
      <c r="Z4140" s="2">
        <v>0.16963</v>
      </c>
      <c r="AA4140" s="2">
        <v>0.14616000000000001</v>
      </c>
      <c r="AB4140" s="2">
        <v>11.71169892</v>
      </c>
    </row>
    <row r="4141" spans="1:28" x14ac:dyDescent="0.2">
      <c r="A4141" s="17">
        <v>6753</v>
      </c>
      <c r="B4141" s="5" t="s">
        <v>13888</v>
      </c>
      <c r="C4141" s="5" t="s">
        <v>13889</v>
      </c>
      <c r="D4141" s="5"/>
      <c r="E4141" s="5" t="s">
        <v>13890</v>
      </c>
      <c r="F4141" s="10">
        <v>1883</v>
      </c>
      <c r="G4141" s="10" t="s">
        <v>16</v>
      </c>
      <c r="H4141" s="10"/>
      <c r="I4141" s="10">
        <v>1500</v>
      </c>
      <c r="J4141" s="10" t="s">
        <v>17</v>
      </c>
      <c r="K4141" s="10"/>
      <c r="L4141" s="10" t="s">
        <v>18</v>
      </c>
      <c r="M4141" s="11">
        <v>1</v>
      </c>
      <c r="N4141" s="10">
        <v>1</v>
      </c>
      <c r="O4141" s="12" t="s">
        <v>13891</v>
      </c>
      <c r="P4141" s="11">
        <f ca="1">IFERROR(__xludf.DUMMYFUNCTION("COUNTA(SPLIT(Q4141,"" ""))"),194)</f>
        <v>194</v>
      </c>
      <c r="Q4141" s="11">
        <v>7</v>
      </c>
      <c r="R4141" s="11">
        <f ca="1">IFERROR(__xludf.DUMMYFUNCTION("COUNTA(SPLIT($Q4141,CHAR(10),FALSE))"),1)</f>
        <v>1</v>
      </c>
      <c r="S4141" s="2">
        <v>-1.1719943779999999</v>
      </c>
      <c r="T4141" s="2">
        <v>0.45130473999999998</v>
      </c>
      <c r="U4141" s="2">
        <v>51.65</v>
      </c>
      <c r="V4141" s="2">
        <v>13.08</v>
      </c>
      <c r="W4141" s="2">
        <v>14.28</v>
      </c>
      <c r="X4141" s="2">
        <v>12</v>
      </c>
      <c r="Y4141" s="2">
        <v>9.0299999999999994</v>
      </c>
      <c r="Z4141" s="2">
        <v>0.27009</v>
      </c>
      <c r="AA4141" s="2">
        <v>0.24748999999999999</v>
      </c>
      <c r="AB4141" s="2">
        <v>7.9491869309999998</v>
      </c>
    </row>
    <row r="4142" spans="1:28" x14ac:dyDescent="0.2">
      <c r="A4142" s="17">
        <v>6754</v>
      </c>
      <c r="B4142" s="5" t="s">
        <v>13888</v>
      </c>
      <c r="C4142" s="5" t="s">
        <v>13892</v>
      </c>
      <c r="D4142" s="5"/>
      <c r="E4142" s="5" t="s">
        <v>13893</v>
      </c>
      <c r="F4142" s="10">
        <v>1889</v>
      </c>
      <c r="G4142" s="10" t="s">
        <v>16</v>
      </c>
      <c r="H4142" s="10"/>
      <c r="I4142" s="10">
        <v>1300</v>
      </c>
      <c r="J4142" s="10" t="s">
        <v>17</v>
      </c>
      <c r="K4142" s="10"/>
      <c r="L4142" s="10" t="s">
        <v>18</v>
      </c>
      <c r="M4142" s="11">
        <v>1</v>
      </c>
      <c r="N4142" s="10">
        <v>1</v>
      </c>
      <c r="O4142" s="12" t="s">
        <v>13894</v>
      </c>
      <c r="P4142" s="11">
        <f ca="1">IFERROR(__xludf.DUMMYFUNCTION("COUNTA(SPLIT(Q4142,"" ""))"),161)</f>
        <v>161</v>
      </c>
      <c r="Q4142" s="11">
        <v>6</v>
      </c>
      <c r="R4142" s="11">
        <f ca="1">IFERROR(__xludf.DUMMYFUNCTION("COUNTA(SPLIT($Q4142,CHAR(10),FALSE))"),1)</f>
        <v>1</v>
      </c>
      <c r="S4142" s="2">
        <v>-2.8852806000000002</v>
      </c>
      <c r="T4142" s="2">
        <v>0.51132198100000004</v>
      </c>
      <c r="U4142" s="2">
        <v>66.62</v>
      </c>
      <c r="V4142" s="2">
        <v>10.63</v>
      </c>
      <c r="W4142" s="2">
        <v>12.47</v>
      </c>
      <c r="X4142" s="2">
        <v>10</v>
      </c>
      <c r="Y4142" s="2">
        <v>8.01</v>
      </c>
      <c r="Z4142" s="2">
        <v>0.21195</v>
      </c>
      <c r="AA4142" s="2">
        <v>0.22153</v>
      </c>
      <c r="AB4142" s="2">
        <v>10.604833299999999</v>
      </c>
    </row>
    <row r="4143" spans="1:28" x14ac:dyDescent="0.2">
      <c r="A4143" s="17">
        <v>6755</v>
      </c>
      <c r="B4143" s="5" t="s">
        <v>11676</v>
      </c>
      <c r="C4143" s="5" t="s">
        <v>13895</v>
      </c>
      <c r="D4143" s="5"/>
      <c r="E4143" s="5" t="s">
        <v>13896</v>
      </c>
      <c r="F4143" s="10">
        <v>1865</v>
      </c>
      <c r="G4143" s="10" t="s">
        <v>16</v>
      </c>
      <c r="H4143" s="10"/>
      <c r="I4143" s="10">
        <v>700</v>
      </c>
      <c r="J4143" s="10" t="s">
        <v>17</v>
      </c>
      <c r="K4143" s="10"/>
      <c r="L4143" s="10" t="s">
        <v>18</v>
      </c>
      <c r="M4143" s="11">
        <v>1</v>
      </c>
      <c r="N4143" s="10">
        <v>1</v>
      </c>
      <c r="O4143" s="12" t="s">
        <v>13897</v>
      </c>
      <c r="P4143" s="11">
        <f ca="1">IFERROR(__xludf.DUMMYFUNCTION("COUNTA(SPLIT(Q4143,"" ""))"),163)</f>
        <v>163</v>
      </c>
      <c r="Q4143" s="11">
        <v>12</v>
      </c>
      <c r="R4143" s="11">
        <f ca="1">IFERROR(__xludf.DUMMYFUNCTION("COUNTA(SPLIT($Q4143,CHAR(10),FALSE))"),3)</f>
        <v>3</v>
      </c>
      <c r="S4143" s="2">
        <v>-1.0629025299999999</v>
      </c>
      <c r="T4143" s="2">
        <v>0.496764659</v>
      </c>
      <c r="U4143" s="2">
        <v>82.96</v>
      </c>
      <c r="V4143" s="2">
        <v>5.44</v>
      </c>
      <c r="W4143" s="2">
        <v>5.47</v>
      </c>
      <c r="X4143" s="2">
        <v>8</v>
      </c>
      <c r="Y4143" s="2">
        <v>6.29</v>
      </c>
      <c r="Z4143" s="2">
        <v>0.12592</v>
      </c>
      <c r="AA4143" s="2">
        <v>0.13600999999999999</v>
      </c>
      <c r="AB4143" s="2">
        <v>13.259060829999999</v>
      </c>
    </row>
    <row r="4144" spans="1:28" x14ac:dyDescent="0.2">
      <c r="A4144" s="17">
        <v>6756</v>
      </c>
      <c r="B4144" s="5" t="s">
        <v>11676</v>
      </c>
      <c r="C4144" s="5" t="s">
        <v>13898</v>
      </c>
      <c r="D4144" s="5"/>
      <c r="E4144" s="5" t="s">
        <v>13899</v>
      </c>
      <c r="F4144" s="10">
        <v>1865</v>
      </c>
      <c r="G4144" s="10" t="s">
        <v>16</v>
      </c>
      <c r="H4144" s="10"/>
      <c r="I4144" s="10">
        <v>500</v>
      </c>
      <c r="J4144" s="10" t="s">
        <v>51</v>
      </c>
      <c r="K4144" s="10"/>
      <c r="L4144" s="10" t="s">
        <v>18</v>
      </c>
      <c r="M4144" s="11">
        <v>1</v>
      </c>
      <c r="N4144" s="10">
        <v>1</v>
      </c>
      <c r="O4144" s="12" t="s">
        <v>13900</v>
      </c>
      <c r="P4144" s="11">
        <f ca="1">IFERROR(__xludf.DUMMYFUNCTION("COUNTA(SPLIT(Q4144,"" ""))"),184)</f>
        <v>184</v>
      </c>
      <c r="Q4144" s="11">
        <v>20</v>
      </c>
      <c r="R4144" s="11">
        <f ca="1">IFERROR(__xludf.DUMMYFUNCTION("COUNTA(SPLIT($Q4144,CHAR(10),FALSE))"),8)</f>
        <v>8</v>
      </c>
      <c r="S4144" s="2">
        <v>-0.76014489100000004</v>
      </c>
      <c r="T4144" s="2">
        <v>0.4630049</v>
      </c>
      <c r="U4144" s="2">
        <v>90.52</v>
      </c>
      <c r="V4144" s="2">
        <v>3.03</v>
      </c>
      <c r="W4144" s="2">
        <v>2.06</v>
      </c>
      <c r="X4144" s="2">
        <v>6</v>
      </c>
      <c r="Y4144" s="2">
        <v>6.9</v>
      </c>
      <c r="Z4144" s="2">
        <v>0.14391999999999999</v>
      </c>
      <c r="AA4144" s="2">
        <v>0.11073</v>
      </c>
      <c r="AB4144" s="2">
        <v>23.6338255</v>
      </c>
    </row>
    <row r="4145" spans="1:28" x14ac:dyDescent="0.2">
      <c r="A4145" s="17">
        <v>6757</v>
      </c>
      <c r="B4145" s="5" t="s">
        <v>11676</v>
      </c>
      <c r="C4145" s="5" t="s">
        <v>13901</v>
      </c>
      <c r="D4145" s="5"/>
      <c r="E4145" s="5" t="s">
        <v>13902</v>
      </c>
      <c r="F4145" s="10">
        <v>1865</v>
      </c>
      <c r="G4145" s="10" t="s">
        <v>16</v>
      </c>
      <c r="H4145" s="10"/>
      <c r="I4145" s="10">
        <v>1100</v>
      </c>
      <c r="J4145" s="10" t="s">
        <v>17</v>
      </c>
      <c r="K4145" s="10"/>
      <c r="L4145" s="10" t="s">
        <v>18</v>
      </c>
      <c r="M4145" s="11">
        <v>1</v>
      </c>
      <c r="N4145" s="10">
        <v>1</v>
      </c>
      <c r="O4145" s="12" t="s">
        <v>13903</v>
      </c>
      <c r="P4145" s="11">
        <f ca="1">IFERROR(__xludf.DUMMYFUNCTION("COUNTA(SPLIT(Q4145,"" ""))"),157)</f>
        <v>157</v>
      </c>
      <c r="Q4145" s="11">
        <v>6</v>
      </c>
      <c r="R4145" s="11">
        <f ca="1">IFERROR(__xludf.DUMMYFUNCTION("COUNTA(SPLIT($Q4145,CHAR(10),FALSE))"),4)</f>
        <v>4</v>
      </c>
      <c r="S4145" s="2">
        <v>-1.0744938879999999</v>
      </c>
      <c r="T4145" s="2">
        <v>0.546319267</v>
      </c>
      <c r="U4145" s="2">
        <v>76.13</v>
      </c>
      <c r="V4145" s="2">
        <v>9.27</v>
      </c>
      <c r="W4145" s="2">
        <v>10.83</v>
      </c>
      <c r="X4145" s="2">
        <v>5</v>
      </c>
      <c r="Y4145" s="2">
        <v>6.24</v>
      </c>
      <c r="Z4145" s="2">
        <v>4.641E-2</v>
      </c>
      <c r="AA4145" s="2">
        <v>6.5229999999999996E-2</v>
      </c>
      <c r="AB4145" s="2">
        <v>12.109485189999999</v>
      </c>
    </row>
    <row r="4146" spans="1:28" x14ac:dyDescent="0.2">
      <c r="A4146" s="17">
        <v>6758</v>
      </c>
      <c r="B4146" s="5" t="s">
        <v>11676</v>
      </c>
      <c r="C4146" s="5" t="s">
        <v>13904</v>
      </c>
      <c r="D4146" s="5"/>
      <c r="E4146" s="5" t="s">
        <v>13905</v>
      </c>
      <c r="F4146" s="10">
        <v>1868</v>
      </c>
      <c r="G4146" s="10" t="s">
        <v>16</v>
      </c>
      <c r="H4146" s="10"/>
      <c r="I4146" s="10">
        <v>900</v>
      </c>
      <c r="J4146" s="10" t="s">
        <v>17</v>
      </c>
      <c r="K4146" s="10"/>
      <c r="L4146" s="10" t="s">
        <v>18</v>
      </c>
      <c r="M4146" s="11">
        <v>1</v>
      </c>
      <c r="N4146" s="10">
        <v>1</v>
      </c>
      <c r="O4146" s="12" t="s">
        <v>13906</v>
      </c>
      <c r="P4146" s="11">
        <f ca="1">IFERROR(__xludf.DUMMYFUNCTION("COUNTA(SPLIT(Q4146,"" ""))"),144)</f>
        <v>144</v>
      </c>
      <c r="Q4146" s="11">
        <v>11</v>
      </c>
      <c r="R4146" s="11">
        <f ca="1">IFERROR(__xludf.DUMMYFUNCTION("COUNTA(SPLIT($Q4146,CHAR(10),FALSE))"),3)</f>
        <v>3</v>
      </c>
      <c r="S4146" s="2">
        <v>-1.0447836580000001</v>
      </c>
      <c r="T4146" s="2">
        <v>0.45600465800000001</v>
      </c>
      <c r="U4146" s="2">
        <v>70.760000000000005</v>
      </c>
      <c r="V4146" s="2">
        <v>6.8</v>
      </c>
      <c r="W4146" s="2">
        <v>7.14</v>
      </c>
      <c r="X4146" s="2">
        <v>8</v>
      </c>
      <c r="Y4146" s="2">
        <v>7.04</v>
      </c>
      <c r="Z4146" s="2">
        <v>0.10564999999999999</v>
      </c>
      <c r="AA4146" s="2">
        <v>0.11869</v>
      </c>
      <c r="AB4146" s="2">
        <v>15.881017310000001</v>
      </c>
    </row>
    <row r="4147" spans="1:28" x14ac:dyDescent="0.2">
      <c r="A4147" s="17">
        <v>6759</v>
      </c>
      <c r="B4147" s="5" t="s">
        <v>11676</v>
      </c>
      <c r="C4147" s="5" t="s">
        <v>13907</v>
      </c>
      <c r="D4147" s="5"/>
      <c r="E4147" s="5" t="s">
        <v>13908</v>
      </c>
      <c r="F4147" s="10">
        <v>1869</v>
      </c>
      <c r="G4147" s="10" t="s">
        <v>16</v>
      </c>
      <c r="H4147" s="10"/>
      <c r="I4147" s="10">
        <v>900</v>
      </c>
      <c r="J4147" s="10" t="s">
        <v>51</v>
      </c>
      <c r="K4147" s="10"/>
      <c r="L4147" s="10" t="s">
        <v>18</v>
      </c>
      <c r="M4147" s="11">
        <v>1</v>
      </c>
      <c r="N4147" s="10">
        <v>1</v>
      </c>
      <c r="O4147" s="12" t="s">
        <v>13909</v>
      </c>
      <c r="P4147" s="11">
        <f ca="1">IFERROR(__xludf.DUMMYFUNCTION("COUNTA(SPLIT(Q4147,"" ""))"),189)</f>
        <v>189</v>
      </c>
      <c r="Q4147" s="11">
        <v>12</v>
      </c>
      <c r="R4147" s="11">
        <f ca="1">IFERROR(__xludf.DUMMYFUNCTION("COUNTA(SPLIT($Q4147,CHAR(10),FALSE))"),4)</f>
        <v>4</v>
      </c>
      <c r="S4147" s="2">
        <v>-0.70263410599999998</v>
      </c>
      <c r="T4147" s="2">
        <v>0.48667230099999997</v>
      </c>
      <c r="U4147" s="2">
        <v>76.03</v>
      </c>
      <c r="V4147" s="2">
        <v>6.63</v>
      </c>
      <c r="W4147" s="2">
        <v>6.21</v>
      </c>
      <c r="X4147" s="2">
        <v>9</v>
      </c>
      <c r="Y4147" s="2">
        <v>6.73</v>
      </c>
      <c r="Z4147" s="2">
        <v>0.16803999999999999</v>
      </c>
      <c r="AA4147" s="2">
        <v>0.1502</v>
      </c>
      <c r="AB4147" s="2">
        <v>15.328203269999999</v>
      </c>
    </row>
    <row r="4148" spans="1:28" x14ac:dyDescent="0.2">
      <c r="A4148" s="17">
        <v>6760</v>
      </c>
      <c r="B4148" s="5" t="s">
        <v>11676</v>
      </c>
      <c r="C4148" s="5" t="s">
        <v>13910</v>
      </c>
      <c r="D4148" s="5"/>
      <c r="E4148" s="5" t="s">
        <v>13911</v>
      </c>
      <c r="F4148" s="10">
        <v>1893</v>
      </c>
      <c r="G4148" s="10" t="s">
        <v>16</v>
      </c>
      <c r="H4148" s="10"/>
      <c r="I4148" s="10">
        <v>1100</v>
      </c>
      <c r="J4148" s="10" t="s">
        <v>17</v>
      </c>
      <c r="K4148" s="10"/>
      <c r="L4148" s="10" t="s">
        <v>18</v>
      </c>
      <c r="M4148" s="11">
        <v>1</v>
      </c>
      <c r="N4148" s="10">
        <v>1</v>
      </c>
      <c r="O4148" s="12" t="s">
        <v>13912</v>
      </c>
      <c r="P4148" s="11">
        <f ca="1">IFERROR(__xludf.DUMMYFUNCTION("COUNTA(SPLIT(Q4148,"" ""))"),171)</f>
        <v>171</v>
      </c>
      <c r="Q4148" s="11">
        <v>8</v>
      </c>
      <c r="R4148" s="11">
        <f ca="1">IFERROR(__xludf.DUMMYFUNCTION("COUNTA(SPLIT($Q4148,CHAR(10),FALSE))"),1)</f>
        <v>1</v>
      </c>
      <c r="S4148" s="2">
        <v>-2.5405297E-2</v>
      </c>
      <c r="T4148" s="2">
        <v>0.45898079400000003</v>
      </c>
      <c r="U4148" s="2">
        <v>71.959999999999994</v>
      </c>
      <c r="V4148" s="2">
        <v>8.6300000000000008</v>
      </c>
      <c r="W4148" s="2">
        <v>9.27</v>
      </c>
      <c r="X4148" s="2">
        <v>8</v>
      </c>
      <c r="Y4148" s="2">
        <v>6.35</v>
      </c>
      <c r="Z4148" s="2">
        <v>0.12194000000000001</v>
      </c>
      <c r="AA4148" s="2">
        <v>0.12194000000000001</v>
      </c>
      <c r="AB4148" s="2">
        <v>14.21465059</v>
      </c>
    </row>
    <row r="4149" spans="1:28" x14ac:dyDescent="0.2">
      <c r="A4149" s="17">
        <v>6761</v>
      </c>
      <c r="B4149" s="5" t="s">
        <v>13913</v>
      </c>
      <c r="C4149" s="5" t="s">
        <v>13914</v>
      </c>
      <c r="D4149" s="5"/>
      <c r="E4149" s="5" t="s">
        <v>13915</v>
      </c>
      <c r="F4149" s="10">
        <v>1918</v>
      </c>
      <c r="G4149" s="10" t="s">
        <v>16</v>
      </c>
      <c r="H4149" s="10"/>
      <c r="I4149" s="10">
        <v>1300</v>
      </c>
      <c r="J4149" s="10" t="s">
        <v>51</v>
      </c>
      <c r="K4149" s="10"/>
      <c r="L4149" s="10" t="s">
        <v>18</v>
      </c>
      <c r="M4149" s="11">
        <v>1</v>
      </c>
      <c r="N4149" s="10">
        <v>1</v>
      </c>
      <c r="O4149" s="12" t="s">
        <v>13916</v>
      </c>
      <c r="P4149" s="11">
        <f ca="1">IFERROR(__xludf.DUMMYFUNCTION("COUNTA(SPLIT(Q4149,"" ""))"),149)</f>
        <v>149</v>
      </c>
      <c r="Q4149" s="11">
        <v>6</v>
      </c>
      <c r="R4149" s="11">
        <f ca="1">IFERROR(__xludf.DUMMYFUNCTION("COUNTA(SPLIT($Q4149,CHAR(10),FALSE))"),2)</f>
        <v>2</v>
      </c>
      <c r="S4149" s="2">
        <v>-1.317047987</v>
      </c>
      <c r="T4149" s="2">
        <v>0.49759268299999998</v>
      </c>
      <c r="U4149" s="2">
        <v>49.07</v>
      </c>
      <c r="V4149" s="2">
        <v>12.83</v>
      </c>
      <c r="W4149" s="2">
        <v>14.67</v>
      </c>
      <c r="X4149" s="2">
        <v>14</v>
      </c>
      <c r="Y4149" s="2">
        <v>8.2799999999999994</v>
      </c>
      <c r="Z4149" s="2">
        <v>0.19284999999999999</v>
      </c>
      <c r="AA4149" s="2">
        <v>0.1986</v>
      </c>
      <c r="AB4149" s="2">
        <v>14.46200696</v>
      </c>
    </row>
    <row r="4150" spans="1:28" x14ac:dyDescent="0.2">
      <c r="A4150" s="17">
        <v>6762</v>
      </c>
      <c r="B4150" s="5" t="s">
        <v>13913</v>
      </c>
      <c r="C4150" s="5" t="s">
        <v>13917</v>
      </c>
      <c r="D4150" s="5"/>
      <c r="E4150" s="5" t="s">
        <v>13918</v>
      </c>
      <c r="F4150" s="10">
        <v>1918</v>
      </c>
      <c r="G4150" s="10" t="s">
        <v>16</v>
      </c>
      <c r="H4150" s="10"/>
      <c r="I4150" s="10">
        <v>900</v>
      </c>
      <c r="J4150" s="10" t="s">
        <v>51</v>
      </c>
      <c r="K4150" s="10"/>
      <c r="L4150" s="10" t="s">
        <v>18</v>
      </c>
      <c r="M4150" s="11">
        <v>1</v>
      </c>
      <c r="N4150" s="10">
        <v>1</v>
      </c>
      <c r="O4150" s="12" t="s">
        <v>13919</v>
      </c>
      <c r="P4150" s="11">
        <f ca="1">IFERROR(__xludf.DUMMYFUNCTION("COUNTA(SPLIT(Q4150,"" ""))"),160)</f>
        <v>160</v>
      </c>
      <c r="Q4150" s="11">
        <v>13</v>
      </c>
      <c r="R4150" s="11">
        <f ca="1">IFERROR(__xludf.DUMMYFUNCTION("COUNTA(SPLIT($Q4150,CHAR(10),FALSE))"),5)</f>
        <v>5</v>
      </c>
      <c r="S4150" s="2">
        <v>-1.084153447</v>
      </c>
      <c r="T4150" s="2">
        <v>0.46249868500000002</v>
      </c>
      <c r="U4150" s="2">
        <v>81.56</v>
      </c>
      <c r="V4150" s="2">
        <v>4.8099999999999996</v>
      </c>
      <c r="W4150" s="2">
        <v>4.25</v>
      </c>
      <c r="X4150" s="2">
        <v>8</v>
      </c>
      <c r="Y4150" s="2">
        <v>7.28</v>
      </c>
      <c r="Z4150" s="2">
        <v>7.1980000000000002E-2</v>
      </c>
      <c r="AA4150" s="2">
        <v>7.9339999999999994E-2</v>
      </c>
      <c r="AB4150" s="2">
        <v>17.000082679999998</v>
      </c>
    </row>
    <row r="4151" spans="1:28" x14ac:dyDescent="0.2">
      <c r="A4151" s="17">
        <v>6763</v>
      </c>
      <c r="B4151" s="5" t="s">
        <v>12888</v>
      </c>
      <c r="C4151" s="5" t="s">
        <v>13920</v>
      </c>
      <c r="D4151" s="5"/>
      <c r="E4151" s="5" t="s">
        <v>13921</v>
      </c>
      <c r="F4151" s="10">
        <v>1872</v>
      </c>
      <c r="G4151" s="10" t="s">
        <v>16</v>
      </c>
      <c r="H4151" s="10"/>
      <c r="I4151" s="10">
        <v>700</v>
      </c>
      <c r="J4151" s="10" t="s">
        <v>17</v>
      </c>
      <c r="K4151" s="10"/>
      <c r="L4151" s="10" t="s">
        <v>18</v>
      </c>
      <c r="M4151" s="11">
        <v>1</v>
      </c>
      <c r="N4151" s="10">
        <v>1</v>
      </c>
      <c r="O4151" s="12" t="s">
        <v>13922</v>
      </c>
      <c r="P4151" s="11">
        <f ca="1">IFERROR(__xludf.DUMMYFUNCTION("COUNTA(SPLIT(Q4151,"" ""))"),165)</f>
        <v>165</v>
      </c>
      <c r="Q4151" s="11">
        <v>16</v>
      </c>
      <c r="R4151" s="11">
        <f ca="1">IFERROR(__xludf.DUMMYFUNCTION("COUNTA(SPLIT($Q4151,CHAR(10),FALSE))"),4)</f>
        <v>4</v>
      </c>
      <c r="S4151" s="2">
        <v>-0.33244599600000002</v>
      </c>
      <c r="T4151" s="2">
        <v>0.48886724300000001</v>
      </c>
      <c r="U4151" s="2">
        <v>81.95</v>
      </c>
      <c r="V4151" s="2">
        <v>4.83</v>
      </c>
      <c r="W4151" s="2">
        <v>4.82</v>
      </c>
      <c r="X4151" s="2">
        <v>8</v>
      </c>
      <c r="Y4151" s="2">
        <v>7.32</v>
      </c>
      <c r="Z4151" s="2">
        <v>0.13678000000000001</v>
      </c>
      <c r="AA4151" s="2">
        <v>0.14179</v>
      </c>
      <c r="AB4151" s="2">
        <v>13.00814664</v>
      </c>
    </row>
    <row r="4152" spans="1:28" x14ac:dyDescent="0.2">
      <c r="A4152" s="17">
        <v>6764</v>
      </c>
      <c r="B4152" s="5" t="s">
        <v>12888</v>
      </c>
      <c r="C4152" s="5" t="s">
        <v>13923</v>
      </c>
      <c r="D4152" s="5"/>
      <c r="E4152" s="5" t="s">
        <v>13924</v>
      </c>
      <c r="F4152" s="10">
        <v>1872</v>
      </c>
      <c r="G4152" s="10" t="s">
        <v>16</v>
      </c>
      <c r="H4152" s="10"/>
      <c r="I4152" s="10">
        <v>1300</v>
      </c>
      <c r="J4152" s="10" t="s">
        <v>17</v>
      </c>
      <c r="K4152" s="10"/>
      <c r="L4152" s="10" t="s">
        <v>18</v>
      </c>
      <c r="M4152" s="11">
        <v>1</v>
      </c>
      <c r="N4152" s="10">
        <v>1</v>
      </c>
      <c r="O4152" s="12" t="s">
        <v>13925</v>
      </c>
      <c r="P4152" s="11">
        <f ca="1">IFERROR(__xludf.DUMMYFUNCTION("COUNTA(SPLIT(Q4152,"" ""))"),199)</f>
        <v>199</v>
      </c>
      <c r="Q4152" s="11">
        <v>6</v>
      </c>
      <c r="R4152" s="11">
        <f ca="1">IFERROR(__xludf.DUMMYFUNCTION("COUNTA(SPLIT($Q4152,CHAR(10),FALSE))"),2)</f>
        <v>2</v>
      </c>
      <c r="S4152" s="2">
        <v>-1.8396468969999999</v>
      </c>
      <c r="T4152" s="2">
        <v>0.52473273099999995</v>
      </c>
      <c r="U4152" s="2">
        <v>63.63</v>
      </c>
      <c r="V4152" s="2">
        <v>11.52</v>
      </c>
      <c r="W4152" s="2">
        <v>13.05</v>
      </c>
      <c r="X4152" s="2">
        <v>11</v>
      </c>
      <c r="Y4152" s="2">
        <v>7.97</v>
      </c>
      <c r="Z4152" s="2">
        <v>0.2344</v>
      </c>
      <c r="AA4152" s="2">
        <v>0.21695999999999999</v>
      </c>
      <c r="AB4152" s="2">
        <v>9.5198952709999993</v>
      </c>
    </row>
    <row r="4153" spans="1:28" x14ac:dyDescent="0.2">
      <c r="A4153" s="17">
        <v>6765</v>
      </c>
      <c r="B4153" s="5" t="s">
        <v>12888</v>
      </c>
      <c r="C4153" s="5" t="s">
        <v>13926</v>
      </c>
      <c r="D4153" s="5"/>
      <c r="E4153" s="5" t="s">
        <v>13927</v>
      </c>
      <c r="F4153" s="10">
        <v>1873</v>
      </c>
      <c r="G4153" s="10" t="s">
        <v>16</v>
      </c>
      <c r="H4153" s="10"/>
      <c r="I4153" s="10">
        <v>900</v>
      </c>
      <c r="J4153" s="10" t="s">
        <v>17</v>
      </c>
      <c r="K4153" s="10"/>
      <c r="L4153" s="10" t="s">
        <v>18</v>
      </c>
      <c r="M4153" s="11">
        <v>1</v>
      </c>
      <c r="N4153" s="10">
        <v>1</v>
      </c>
      <c r="O4153" s="12" t="s">
        <v>13928</v>
      </c>
      <c r="P4153" s="11">
        <f ca="1">IFERROR(__xludf.DUMMYFUNCTION("COUNTA(SPLIT(Q4153,"" ""))"),184)</f>
        <v>184</v>
      </c>
      <c r="Q4153" s="11">
        <v>9</v>
      </c>
      <c r="R4153" s="11">
        <f ca="1">IFERROR(__xludf.DUMMYFUNCTION("COUNTA(SPLIT($Q4153,CHAR(10),FALSE))"),1)</f>
        <v>1</v>
      </c>
      <c r="S4153" s="2">
        <v>-0.34577696099999999</v>
      </c>
      <c r="T4153" s="2">
        <v>0.45062746100000001</v>
      </c>
      <c r="U4153" s="2">
        <v>73.58</v>
      </c>
      <c r="V4153" s="2">
        <v>8.19</v>
      </c>
      <c r="W4153" s="2">
        <v>9.5</v>
      </c>
      <c r="X4153" s="2">
        <v>8</v>
      </c>
      <c r="Y4153" s="2">
        <v>6.52</v>
      </c>
      <c r="Z4153" s="2">
        <v>0.1313</v>
      </c>
      <c r="AA4153" s="2">
        <v>0.14025000000000001</v>
      </c>
      <c r="AB4153" s="2">
        <v>16.32157188</v>
      </c>
    </row>
    <row r="4154" spans="1:28" x14ac:dyDescent="0.2">
      <c r="A4154" s="17">
        <v>6766</v>
      </c>
      <c r="B4154" s="5" t="s">
        <v>12888</v>
      </c>
      <c r="C4154" s="5" t="s">
        <v>13929</v>
      </c>
      <c r="D4154" s="5"/>
      <c r="E4154" s="5" t="s">
        <v>13930</v>
      </c>
      <c r="F4154" s="10">
        <v>1907</v>
      </c>
      <c r="G4154" s="10" t="s">
        <v>16</v>
      </c>
      <c r="H4154" s="10"/>
      <c r="I4154" s="10">
        <v>1500</v>
      </c>
      <c r="J4154" s="10" t="s">
        <v>17</v>
      </c>
      <c r="K4154" s="10"/>
      <c r="L4154" s="10" t="s">
        <v>18</v>
      </c>
      <c r="M4154" s="11">
        <v>1</v>
      </c>
      <c r="N4154" s="10">
        <v>1</v>
      </c>
      <c r="O4154" s="12" t="s">
        <v>13931</v>
      </c>
      <c r="P4154" s="11">
        <f ca="1">IFERROR(__xludf.DUMMYFUNCTION("COUNTA(SPLIT(Q4154,"" ""))"),147)</f>
        <v>147</v>
      </c>
      <c r="Q4154" s="11">
        <v>5</v>
      </c>
      <c r="R4154" s="11">
        <f ca="1">IFERROR(__xludf.DUMMYFUNCTION("COUNTA(SPLIT($Q4154,CHAR(10),FALSE))"),1)</f>
        <v>1</v>
      </c>
      <c r="S4154" s="2">
        <v>-1.796458718</v>
      </c>
      <c r="T4154" s="2">
        <v>0.44843857599999998</v>
      </c>
      <c r="U4154" s="2">
        <v>61.33</v>
      </c>
      <c r="V4154" s="2">
        <v>12.11</v>
      </c>
      <c r="W4154" s="2">
        <v>14.42</v>
      </c>
      <c r="X4154" s="2">
        <v>11</v>
      </c>
      <c r="Y4154" s="2">
        <v>7.66</v>
      </c>
      <c r="Z4154" s="2">
        <v>8.5879999999999998E-2</v>
      </c>
      <c r="AA4154" s="2">
        <v>0.11619</v>
      </c>
      <c r="AB4154" s="2">
        <v>1.716342322</v>
      </c>
    </row>
    <row r="4155" spans="1:28" x14ac:dyDescent="0.2">
      <c r="A4155" s="17">
        <v>6767</v>
      </c>
      <c r="B4155" s="5" t="s">
        <v>13932</v>
      </c>
      <c r="C4155" s="5" t="s">
        <v>13933</v>
      </c>
      <c r="D4155" s="5" t="s">
        <v>13934</v>
      </c>
      <c r="E4155" s="5" t="s">
        <v>13935</v>
      </c>
      <c r="F4155" s="10">
        <v>1914</v>
      </c>
      <c r="G4155" s="10" t="s">
        <v>16</v>
      </c>
      <c r="H4155" s="10"/>
      <c r="I4155" s="10">
        <v>900</v>
      </c>
      <c r="J4155" s="10" t="s">
        <v>178</v>
      </c>
      <c r="K4155" s="10"/>
      <c r="L4155" s="10" t="s">
        <v>22</v>
      </c>
      <c r="M4155" s="11">
        <v>2</v>
      </c>
      <c r="N4155" s="10">
        <v>1.5</v>
      </c>
      <c r="O4155" s="12" t="s">
        <v>13936</v>
      </c>
      <c r="P4155" s="11">
        <f ca="1">IFERROR(__xludf.DUMMYFUNCTION("COUNTA(SPLIT(Q4155,"" ""))"),182)</f>
        <v>182</v>
      </c>
      <c r="Q4155" s="11">
        <v>10</v>
      </c>
      <c r="R4155" s="11">
        <f ca="1">IFERROR(__xludf.DUMMYFUNCTION("COUNTA(SPLIT($Q4155,CHAR(10),FALSE))"),2)</f>
        <v>2</v>
      </c>
      <c r="S4155" s="2">
        <v>-0.94786187</v>
      </c>
      <c r="T4155" s="2">
        <v>0.45893842600000001</v>
      </c>
      <c r="U4155" s="2">
        <v>90.72</v>
      </c>
      <c r="V4155" s="2">
        <v>5.15</v>
      </c>
      <c r="W4155" s="2">
        <v>5.7</v>
      </c>
      <c r="X4155" s="2">
        <v>6</v>
      </c>
      <c r="Y4155" s="2">
        <v>5.49</v>
      </c>
      <c r="Z4155" s="2">
        <v>1.4449999999999999E-2</v>
      </c>
      <c r="AA4155" s="2">
        <v>4.2590000000000003E-2</v>
      </c>
      <c r="AB4155" s="2">
        <v>23.955847609999999</v>
      </c>
    </row>
    <row r="4156" spans="1:28" x14ac:dyDescent="0.2">
      <c r="A4156" s="17">
        <v>6768</v>
      </c>
      <c r="B4156" s="5" t="s">
        <v>13937</v>
      </c>
      <c r="C4156" s="5" t="s">
        <v>13938</v>
      </c>
      <c r="D4156" s="5"/>
      <c r="E4156" s="5" t="s">
        <v>13939</v>
      </c>
      <c r="F4156" s="10">
        <v>1909</v>
      </c>
      <c r="G4156" s="10" t="s">
        <v>16</v>
      </c>
      <c r="H4156" s="10"/>
      <c r="I4156" s="10">
        <v>1100</v>
      </c>
      <c r="J4156" s="10" t="s">
        <v>17</v>
      </c>
      <c r="K4156" s="10"/>
      <c r="L4156" s="10" t="s">
        <v>18</v>
      </c>
      <c r="M4156" s="11">
        <v>1</v>
      </c>
      <c r="N4156" s="10">
        <v>1</v>
      </c>
      <c r="O4156" s="12" t="s">
        <v>13940</v>
      </c>
      <c r="P4156" s="11">
        <f ca="1">IFERROR(__xludf.DUMMYFUNCTION("COUNTA(SPLIT(Q4156,"" ""))"),142)</f>
        <v>142</v>
      </c>
      <c r="Q4156" s="11">
        <v>9</v>
      </c>
      <c r="R4156" s="11">
        <f ca="1">IFERROR(__xludf.DUMMYFUNCTION("COUNTA(SPLIT($Q4156,CHAR(10),FALSE))"),5)</f>
        <v>5</v>
      </c>
      <c r="S4156" s="2">
        <v>-0.62132370699999995</v>
      </c>
      <c r="T4156" s="2">
        <v>0.44233205599999997</v>
      </c>
      <c r="U4156" s="2">
        <v>71.25</v>
      </c>
      <c r="V4156" s="2">
        <v>7.41</v>
      </c>
      <c r="W4156" s="2">
        <v>6.68</v>
      </c>
      <c r="X4156" s="2">
        <v>10</v>
      </c>
      <c r="Y4156" s="2">
        <v>8.7200000000000006</v>
      </c>
      <c r="Z4156" s="2">
        <v>0.12249</v>
      </c>
      <c r="AA4156" s="2">
        <v>0.14202999999999999</v>
      </c>
      <c r="AB4156" s="2">
        <v>17.44442493</v>
      </c>
    </row>
    <row r="4157" spans="1:28" x14ac:dyDescent="0.2">
      <c r="A4157" s="17">
        <v>6769</v>
      </c>
      <c r="B4157" s="5" t="s">
        <v>13937</v>
      </c>
      <c r="C4157" s="5" t="s">
        <v>13941</v>
      </c>
      <c r="D4157" s="5"/>
      <c r="E4157" s="5" t="s">
        <v>13942</v>
      </c>
      <c r="F4157" s="10">
        <v>1909</v>
      </c>
      <c r="G4157" s="10" t="s">
        <v>16</v>
      </c>
      <c r="H4157" s="10"/>
      <c r="I4157" s="10">
        <v>1100</v>
      </c>
      <c r="J4157" s="10" t="s">
        <v>17</v>
      </c>
      <c r="K4157" s="10"/>
      <c r="L4157" s="10" t="s">
        <v>18</v>
      </c>
      <c r="M4157" s="11">
        <v>1</v>
      </c>
      <c r="N4157" s="10">
        <v>1</v>
      </c>
      <c r="O4157" s="12" t="s">
        <v>13943</v>
      </c>
      <c r="P4157" s="11">
        <f ca="1">IFERROR(__xludf.DUMMYFUNCTION("COUNTA(SPLIT(Q4157,"" ""))"),173)</f>
        <v>173</v>
      </c>
      <c r="Q4157" s="11">
        <v>11</v>
      </c>
      <c r="R4157" s="11">
        <f ca="1">IFERROR(__xludf.DUMMYFUNCTION("COUNTA(SPLIT($Q4157,CHAR(10),FALSE))"),2)</f>
        <v>2</v>
      </c>
      <c r="S4157" s="2">
        <v>-0.97545327800000003</v>
      </c>
      <c r="T4157" s="2">
        <v>0.46500187900000001</v>
      </c>
      <c r="U4157" s="2">
        <v>68.260000000000005</v>
      </c>
      <c r="V4157" s="2">
        <v>7.67</v>
      </c>
      <c r="W4157" s="2">
        <v>7.98</v>
      </c>
      <c r="X4157" s="2">
        <v>11</v>
      </c>
      <c r="Y4157" s="2">
        <v>8.32</v>
      </c>
      <c r="Z4157" s="2">
        <v>0.13503999999999999</v>
      </c>
      <c r="AA4157" s="2">
        <v>0.12631999999999999</v>
      </c>
      <c r="AB4157" s="2">
        <v>16.930470140000001</v>
      </c>
    </row>
    <row r="4158" spans="1:28" x14ac:dyDescent="0.2">
      <c r="A4158" s="17">
        <v>6772</v>
      </c>
      <c r="B4158" s="5" t="s">
        <v>13937</v>
      </c>
      <c r="C4158" s="5" t="s">
        <v>13944</v>
      </c>
      <c r="D4158" s="5"/>
      <c r="E4158" s="5" t="s">
        <v>13945</v>
      </c>
      <c r="F4158" s="10">
        <v>1910</v>
      </c>
      <c r="G4158" s="10" t="s">
        <v>16</v>
      </c>
      <c r="H4158" s="10"/>
      <c r="I4158" s="10">
        <v>1100</v>
      </c>
      <c r="J4158" s="10" t="s">
        <v>17</v>
      </c>
      <c r="K4158" s="10"/>
      <c r="L4158" s="10" t="s">
        <v>18</v>
      </c>
      <c r="M4158" s="11">
        <v>1</v>
      </c>
      <c r="N4158" s="10">
        <v>1</v>
      </c>
      <c r="O4158" s="12" t="s">
        <v>13946</v>
      </c>
      <c r="P4158" s="11">
        <f ca="1">IFERROR(__xludf.DUMMYFUNCTION("COUNTA(SPLIT(Q4158,"" ""))"),165)</f>
        <v>165</v>
      </c>
      <c r="Q4158" s="11">
        <v>11</v>
      </c>
      <c r="R4158" s="11">
        <f ca="1">IFERROR(__xludf.DUMMYFUNCTION("COUNTA(SPLIT($Q4158,CHAR(10),FALSE))"),5)</f>
        <v>5</v>
      </c>
      <c r="S4158" s="2">
        <v>-1.5335201060000001</v>
      </c>
      <c r="T4158" s="2">
        <v>0.45136954400000001</v>
      </c>
      <c r="U4158" s="2">
        <v>72.099999999999994</v>
      </c>
      <c r="V4158" s="2">
        <v>7.02</v>
      </c>
      <c r="W4158" s="2">
        <v>7.89</v>
      </c>
      <c r="X4158" s="2">
        <v>9</v>
      </c>
      <c r="Y4158" s="2">
        <v>8.14</v>
      </c>
      <c r="Z4158" s="2">
        <v>0.16092000000000001</v>
      </c>
      <c r="AA4158" s="2">
        <v>0.16675000000000001</v>
      </c>
      <c r="AB4158" s="2">
        <v>14.983088</v>
      </c>
    </row>
    <row r="4159" spans="1:28" x14ac:dyDescent="0.2">
      <c r="A4159" s="17">
        <v>6773</v>
      </c>
      <c r="B4159" s="5" t="s">
        <v>13947</v>
      </c>
      <c r="C4159" s="5" t="s">
        <v>13948</v>
      </c>
      <c r="D4159" s="5" t="s">
        <v>13949</v>
      </c>
      <c r="E4159" s="5" t="s">
        <v>13950</v>
      </c>
      <c r="F4159" s="10">
        <v>1873</v>
      </c>
      <c r="G4159" s="10" t="s">
        <v>16</v>
      </c>
      <c r="H4159" s="10"/>
      <c r="I4159" s="10">
        <v>1100</v>
      </c>
      <c r="J4159" s="10" t="s">
        <v>17</v>
      </c>
      <c r="K4159" s="10"/>
      <c r="L4159" s="10" t="s">
        <v>18</v>
      </c>
      <c r="M4159" s="11">
        <v>1</v>
      </c>
      <c r="N4159" s="10">
        <v>1</v>
      </c>
      <c r="O4159" s="12" t="s">
        <v>13951</v>
      </c>
      <c r="P4159" s="11">
        <f ca="1">IFERROR(__xludf.DUMMYFUNCTION("COUNTA(SPLIT(Q4159,"" ""))"),186)</f>
        <v>186</v>
      </c>
      <c r="Q4159" s="11">
        <v>7</v>
      </c>
      <c r="R4159" s="11">
        <f ca="1">IFERROR(__xludf.DUMMYFUNCTION("COUNTA(SPLIT($Q4159,CHAR(10),FALSE))"),1)</f>
        <v>1</v>
      </c>
      <c r="S4159" s="2">
        <v>-1.398764415</v>
      </c>
      <c r="T4159" s="2">
        <v>0.45946881000000001</v>
      </c>
      <c r="U4159" s="2">
        <v>73.89</v>
      </c>
      <c r="V4159" s="2">
        <v>9.5500000000000007</v>
      </c>
      <c r="W4159" s="2">
        <v>9.98</v>
      </c>
      <c r="X4159" s="2">
        <v>6</v>
      </c>
      <c r="Y4159" s="2">
        <v>7.5</v>
      </c>
      <c r="Z4159" s="2">
        <v>0.20677999999999999</v>
      </c>
      <c r="AA4159" s="2">
        <v>0.21228</v>
      </c>
      <c r="AB4159" s="2">
        <v>15.08352242</v>
      </c>
    </row>
    <row r="4160" spans="1:28" x14ac:dyDescent="0.2">
      <c r="A4160" s="17">
        <v>6774</v>
      </c>
      <c r="B4160" s="5" t="s">
        <v>13952</v>
      </c>
      <c r="C4160" s="5" t="s">
        <v>13953</v>
      </c>
      <c r="D4160" s="5"/>
      <c r="E4160" s="5" t="s">
        <v>13954</v>
      </c>
      <c r="F4160" s="10">
        <v>1922</v>
      </c>
      <c r="G4160" s="10" t="s">
        <v>16</v>
      </c>
      <c r="H4160" s="10"/>
      <c r="I4160" s="10">
        <v>1100</v>
      </c>
      <c r="J4160" s="10" t="s">
        <v>17</v>
      </c>
      <c r="K4160" s="10"/>
      <c r="L4160" s="10" t="s">
        <v>18</v>
      </c>
      <c r="M4160" s="11">
        <v>1</v>
      </c>
      <c r="N4160" s="10">
        <v>1</v>
      </c>
      <c r="O4160" s="12" t="s">
        <v>13955</v>
      </c>
      <c r="P4160" s="11">
        <f ca="1">IFERROR(__xludf.DUMMYFUNCTION("COUNTA(SPLIT(Q4160,"" ""))"),182)</f>
        <v>182</v>
      </c>
      <c r="Q4160" s="11">
        <v>9</v>
      </c>
      <c r="R4160" s="11">
        <f ca="1">IFERROR(__xludf.DUMMYFUNCTION("COUNTA(SPLIT($Q4160,CHAR(10),FALSE))"),2)</f>
        <v>2</v>
      </c>
      <c r="S4160" s="2">
        <v>-0.64976981499999997</v>
      </c>
      <c r="T4160" s="2">
        <v>0.48550145099999997</v>
      </c>
      <c r="U4160" s="2">
        <v>71.55</v>
      </c>
      <c r="V4160" s="2">
        <v>8.33</v>
      </c>
      <c r="W4160" s="2">
        <v>8.4600000000000009</v>
      </c>
      <c r="X4160" s="2">
        <v>10</v>
      </c>
      <c r="Y4160" s="2">
        <v>6.54</v>
      </c>
      <c r="Z4160" s="2">
        <v>0.11686000000000001</v>
      </c>
      <c r="AA4160" s="2">
        <v>0.10652</v>
      </c>
      <c r="AB4160" s="2">
        <v>20.66492745</v>
      </c>
    </row>
    <row r="4161" spans="1:28" x14ac:dyDescent="0.2">
      <c r="A4161" s="17">
        <v>6775</v>
      </c>
      <c r="B4161" s="5" t="s">
        <v>13956</v>
      </c>
      <c r="C4161" s="5" t="s">
        <v>13957</v>
      </c>
      <c r="D4161" s="5"/>
      <c r="E4161" s="5" t="s">
        <v>13958</v>
      </c>
      <c r="F4161" s="10">
        <v>1910</v>
      </c>
      <c r="G4161" s="10" t="s">
        <v>16</v>
      </c>
      <c r="H4161" s="10"/>
      <c r="I4161" s="10">
        <v>1300</v>
      </c>
      <c r="J4161" s="10" t="s">
        <v>17</v>
      </c>
      <c r="K4161" s="10"/>
      <c r="L4161" s="10" t="s">
        <v>18</v>
      </c>
      <c r="M4161" s="11">
        <v>1</v>
      </c>
      <c r="N4161" s="10">
        <v>1</v>
      </c>
      <c r="O4161" s="12" t="s">
        <v>13959</v>
      </c>
      <c r="P4161" s="11">
        <f ca="1">IFERROR(__xludf.DUMMYFUNCTION("COUNTA(SPLIT(Q4161,"" ""))"),185)</f>
        <v>185</v>
      </c>
      <c r="Q4161" s="11">
        <v>7</v>
      </c>
      <c r="R4161" s="11">
        <f ca="1">IFERROR(__xludf.DUMMYFUNCTION("COUNTA(SPLIT($Q4161,CHAR(10),FALSE))"),3)</f>
        <v>3</v>
      </c>
      <c r="S4161" s="2">
        <v>-1.244948811</v>
      </c>
      <c r="T4161" s="2">
        <v>0.46811280799999999</v>
      </c>
      <c r="U4161" s="2">
        <v>53.95</v>
      </c>
      <c r="V4161" s="2">
        <v>12.37</v>
      </c>
      <c r="W4161" s="2">
        <v>13.9</v>
      </c>
      <c r="X4161" s="2">
        <v>13</v>
      </c>
      <c r="Y4161" s="2">
        <v>8.42</v>
      </c>
      <c r="Z4161" s="2">
        <v>0.22509000000000001</v>
      </c>
      <c r="AA4161" s="2">
        <v>0.20685999999999999</v>
      </c>
      <c r="AB4161" s="2">
        <v>9.9502504680000001</v>
      </c>
    </row>
    <row r="4162" spans="1:28" x14ac:dyDescent="0.2">
      <c r="A4162" s="17">
        <v>6776</v>
      </c>
      <c r="B4162" s="5" t="s">
        <v>13960</v>
      </c>
      <c r="C4162" s="5" t="s">
        <v>13961</v>
      </c>
      <c r="D4162" s="5" t="s">
        <v>13962</v>
      </c>
      <c r="E4162" s="5" t="s">
        <v>13963</v>
      </c>
      <c r="F4162" s="10">
        <v>1855</v>
      </c>
      <c r="G4162" s="10" t="s">
        <v>16</v>
      </c>
      <c r="H4162" s="10"/>
      <c r="I4162" s="10">
        <v>1100</v>
      </c>
      <c r="J4162" s="10" t="s">
        <v>17</v>
      </c>
      <c r="K4162" s="10"/>
      <c r="L4162" s="10" t="s">
        <v>22</v>
      </c>
      <c r="M4162" s="11">
        <v>2</v>
      </c>
      <c r="N4162" s="10">
        <v>2</v>
      </c>
      <c r="O4162" s="12" t="s">
        <v>13964</v>
      </c>
      <c r="P4162" s="11">
        <f ca="1">IFERROR(__xludf.DUMMYFUNCTION("COUNTA(SPLIT(Q4162,"" ""))"),189)</f>
        <v>189</v>
      </c>
      <c r="Q4162" s="11">
        <v>6</v>
      </c>
      <c r="R4162" s="11">
        <f ca="1">IFERROR(__xludf.DUMMYFUNCTION("COUNTA(SPLIT($Q4162,CHAR(10),FALSE))"),1)</f>
        <v>1</v>
      </c>
      <c r="S4162" s="2">
        <v>-1.4887901079999999</v>
      </c>
      <c r="T4162" s="2">
        <v>0.44182208899999997</v>
      </c>
      <c r="U4162" s="2">
        <v>62.51</v>
      </c>
      <c r="V4162" s="2">
        <v>12.37</v>
      </c>
      <c r="W4162" s="2">
        <v>13.95</v>
      </c>
      <c r="X4162" s="2">
        <v>11</v>
      </c>
      <c r="Y4162" s="2">
        <v>7.2</v>
      </c>
      <c r="Z4162" s="2">
        <v>0.12592</v>
      </c>
      <c r="AA4162" s="2">
        <v>0.12592</v>
      </c>
      <c r="AB4162" s="2">
        <v>13.709608660000001</v>
      </c>
    </row>
    <row r="4163" spans="1:28" x14ac:dyDescent="0.2">
      <c r="A4163" s="17">
        <v>6777</v>
      </c>
      <c r="B4163" s="5" t="s">
        <v>13965</v>
      </c>
      <c r="C4163" s="5" t="s">
        <v>13966</v>
      </c>
      <c r="D4163" s="5"/>
      <c r="E4163" s="5" t="s">
        <v>13967</v>
      </c>
      <c r="F4163" s="10">
        <v>1921</v>
      </c>
      <c r="G4163" s="10" t="s">
        <v>16</v>
      </c>
      <c r="H4163" s="10"/>
      <c r="I4163" s="10">
        <v>1100</v>
      </c>
      <c r="J4163" s="10" t="s">
        <v>17</v>
      </c>
      <c r="K4163" s="10"/>
      <c r="L4163" s="10" t="s">
        <v>22</v>
      </c>
      <c r="M4163" s="11">
        <v>2</v>
      </c>
      <c r="N4163" s="10">
        <v>1.5</v>
      </c>
      <c r="O4163" s="12" t="s">
        <v>13968</v>
      </c>
      <c r="P4163" s="11">
        <f ca="1">IFERROR(__xludf.DUMMYFUNCTION("COUNTA(SPLIT(Q4163,"" ""))"),164)</f>
        <v>164</v>
      </c>
      <c r="Q4163" s="11">
        <v>7</v>
      </c>
      <c r="R4163" s="11">
        <f ca="1">IFERROR(__xludf.DUMMYFUNCTION("COUNTA(SPLIT($Q4163,CHAR(10),FALSE))"),3)</f>
        <v>3</v>
      </c>
      <c r="S4163" s="2">
        <v>-0.87015984599999996</v>
      </c>
      <c r="T4163" s="2">
        <v>0.45577359499999998</v>
      </c>
      <c r="U4163" s="2">
        <v>71.19</v>
      </c>
      <c r="V4163" s="2">
        <v>9.2899999999999991</v>
      </c>
      <c r="W4163" s="2">
        <v>10.96</v>
      </c>
      <c r="X4163" s="2">
        <v>9</v>
      </c>
      <c r="Y4163" s="2">
        <v>7.46</v>
      </c>
      <c r="Z4163" s="2">
        <v>0.17585999999999999</v>
      </c>
      <c r="AA4163" s="2">
        <v>0.18253</v>
      </c>
      <c r="AB4163" s="2">
        <v>11.19773923</v>
      </c>
    </row>
    <row r="4164" spans="1:28" x14ac:dyDescent="0.2">
      <c r="A4164" s="17">
        <v>6778</v>
      </c>
      <c r="B4164" s="5" t="s">
        <v>13969</v>
      </c>
      <c r="C4164" s="5" t="s">
        <v>13970</v>
      </c>
      <c r="D4164" s="5" t="s">
        <v>13971</v>
      </c>
      <c r="E4164" s="5" t="s">
        <v>13972</v>
      </c>
      <c r="F4164" s="10">
        <v>1918</v>
      </c>
      <c r="G4164" s="10" t="s">
        <v>16</v>
      </c>
      <c r="H4164" s="10"/>
      <c r="I4164" s="10">
        <v>700</v>
      </c>
      <c r="J4164" s="10" t="s">
        <v>17</v>
      </c>
      <c r="K4164" s="10"/>
      <c r="L4164" s="10" t="s">
        <v>18</v>
      </c>
      <c r="M4164" s="11">
        <v>1</v>
      </c>
      <c r="N4164" s="10">
        <v>1</v>
      </c>
      <c r="O4164" s="12" t="s">
        <v>13973</v>
      </c>
      <c r="P4164" s="11">
        <f ca="1">IFERROR(__xludf.DUMMYFUNCTION("COUNTA(SPLIT(Q4164,"" ""))"),173)</f>
        <v>173</v>
      </c>
      <c r="Q4164" s="11">
        <v>13</v>
      </c>
      <c r="R4164" s="11">
        <f ca="1">IFERROR(__xludf.DUMMYFUNCTION("COUNTA(SPLIT($Q4164,CHAR(10),FALSE))"),3)</f>
        <v>3</v>
      </c>
      <c r="S4164" s="2">
        <v>-0.70790824399999996</v>
      </c>
      <c r="T4164" s="2">
        <v>0.46730656100000001</v>
      </c>
      <c r="U4164" s="2">
        <v>81.5</v>
      </c>
      <c r="V4164" s="2">
        <v>5.24</v>
      </c>
      <c r="W4164" s="2">
        <v>6.25</v>
      </c>
      <c r="X4164" s="2">
        <v>7</v>
      </c>
      <c r="Y4164" s="2">
        <v>6.29</v>
      </c>
      <c r="Z4164" s="2">
        <v>0.10798000000000001</v>
      </c>
      <c r="AA4164" s="2">
        <v>0.12751000000000001</v>
      </c>
      <c r="AB4164" s="2">
        <v>16.894051380000001</v>
      </c>
    </row>
    <row r="4165" spans="1:28" x14ac:dyDescent="0.2">
      <c r="A4165" s="17">
        <v>6779</v>
      </c>
      <c r="B4165" s="5" t="s">
        <v>13969</v>
      </c>
      <c r="C4165" s="5" t="s">
        <v>13974</v>
      </c>
      <c r="D4165" s="5" t="s">
        <v>13975</v>
      </c>
      <c r="E4165" s="5" t="s">
        <v>13976</v>
      </c>
      <c r="F4165" s="10">
        <v>1921</v>
      </c>
      <c r="G4165" s="10" t="s">
        <v>16</v>
      </c>
      <c r="H4165" s="10"/>
      <c r="I4165" s="10">
        <v>900</v>
      </c>
      <c r="J4165" s="10" t="s">
        <v>17</v>
      </c>
      <c r="K4165" s="10"/>
      <c r="L4165" s="10" t="s">
        <v>18</v>
      </c>
      <c r="M4165" s="11">
        <v>1</v>
      </c>
      <c r="N4165" s="10">
        <v>1</v>
      </c>
      <c r="O4165" s="12" t="s">
        <v>13977</v>
      </c>
      <c r="P4165" s="11">
        <f ca="1">IFERROR(__xludf.DUMMYFUNCTION("COUNTA(SPLIT(Q4165,"" ""))"),173)</f>
        <v>173</v>
      </c>
      <c r="Q4165" s="11">
        <v>11</v>
      </c>
      <c r="R4165" s="11">
        <f ca="1">IFERROR(__xludf.DUMMYFUNCTION("COUNTA(SPLIT($Q4165,CHAR(10),FALSE))"),5)</f>
        <v>5</v>
      </c>
      <c r="S4165" s="2">
        <v>-0.18065056500000001</v>
      </c>
      <c r="T4165" s="2">
        <v>0.48418398099999999</v>
      </c>
      <c r="U4165" s="2">
        <v>79.61</v>
      </c>
      <c r="V4165" s="2">
        <v>6.15</v>
      </c>
      <c r="W4165" s="2">
        <v>6.58</v>
      </c>
      <c r="X4165" s="2">
        <v>7</v>
      </c>
      <c r="Y4165" s="2">
        <v>5.95</v>
      </c>
      <c r="Z4165" s="2">
        <v>7.0349999999999996E-2</v>
      </c>
      <c r="AA4165" s="2">
        <v>7.5539999999999996E-2</v>
      </c>
      <c r="AB4165" s="2">
        <v>11.84769391</v>
      </c>
    </row>
    <row r="4166" spans="1:28" x14ac:dyDescent="0.2">
      <c r="A4166" s="17">
        <v>6780</v>
      </c>
      <c r="B4166" s="5" t="s">
        <v>13978</v>
      </c>
      <c r="C4166" s="5" t="s">
        <v>13979</v>
      </c>
      <c r="D4166" s="5"/>
      <c r="E4166" s="5" t="s">
        <v>13980</v>
      </c>
      <c r="F4166" s="10">
        <v>1897</v>
      </c>
      <c r="G4166" s="10" t="s">
        <v>16</v>
      </c>
      <c r="H4166" s="10"/>
      <c r="I4166" s="10">
        <v>900</v>
      </c>
      <c r="J4166" s="10" t="s">
        <v>17</v>
      </c>
      <c r="K4166" s="10"/>
      <c r="L4166" s="10" t="s">
        <v>18</v>
      </c>
      <c r="M4166" s="11">
        <v>1</v>
      </c>
      <c r="N4166" s="10">
        <v>1</v>
      </c>
      <c r="O4166" s="12" t="s">
        <v>13981</v>
      </c>
      <c r="P4166" s="11">
        <f ca="1">IFERROR(__xludf.DUMMYFUNCTION("COUNTA(SPLIT(Q4166,"" ""))"),168)</f>
        <v>168</v>
      </c>
      <c r="Q4166" s="11">
        <v>9</v>
      </c>
      <c r="R4166" s="11">
        <f ca="1">IFERROR(__xludf.DUMMYFUNCTION("COUNTA(SPLIT($Q4166,CHAR(10),FALSE))"),1)</f>
        <v>1</v>
      </c>
      <c r="S4166" s="2">
        <v>-0.30995325699999998</v>
      </c>
      <c r="T4166" s="2">
        <v>0.47874272200000001</v>
      </c>
      <c r="U4166" s="2">
        <v>77.650000000000006</v>
      </c>
      <c r="V4166" s="2">
        <v>7.09</v>
      </c>
      <c r="W4166" s="2">
        <v>8.51</v>
      </c>
      <c r="X4166" s="2">
        <v>8</v>
      </c>
      <c r="Y4166" s="2">
        <v>6.25</v>
      </c>
      <c r="Z4166" s="2">
        <v>0.12363</v>
      </c>
      <c r="AA4166" s="2">
        <v>0.12363</v>
      </c>
      <c r="AB4166" s="2">
        <v>16.650987990000001</v>
      </c>
    </row>
    <row r="4167" spans="1:28" x14ac:dyDescent="0.2">
      <c r="A4167" s="17">
        <v>6781</v>
      </c>
      <c r="B4167" s="5" t="s">
        <v>13982</v>
      </c>
      <c r="C4167" s="5" t="s">
        <v>13983</v>
      </c>
      <c r="D4167" s="5"/>
      <c r="E4167" s="5" t="s">
        <v>13984</v>
      </c>
      <c r="F4167" s="10">
        <v>1909</v>
      </c>
      <c r="G4167" s="10" t="s">
        <v>16</v>
      </c>
      <c r="H4167" s="10"/>
      <c r="I4167" s="10">
        <v>900</v>
      </c>
      <c r="J4167" s="10" t="s">
        <v>17</v>
      </c>
      <c r="K4167" s="10"/>
      <c r="L4167" s="10" t="s">
        <v>22</v>
      </c>
      <c r="M4167" s="11">
        <v>2</v>
      </c>
      <c r="N4167" s="10">
        <v>1.5</v>
      </c>
      <c r="O4167" s="12" t="s">
        <v>13985</v>
      </c>
      <c r="P4167" s="11">
        <f ca="1">IFERROR(__xludf.DUMMYFUNCTION("COUNTA(SPLIT(Q4167,"" ""))"),191)</f>
        <v>191</v>
      </c>
      <c r="Q4167" s="11">
        <v>13</v>
      </c>
      <c r="R4167" s="11">
        <f ca="1">IFERROR(__xludf.DUMMYFUNCTION("COUNTA(SPLIT($Q4167,CHAR(10),FALSE))"),3)</f>
        <v>3</v>
      </c>
      <c r="S4167" s="2">
        <v>-1.1494915290000001</v>
      </c>
      <c r="T4167" s="2">
        <v>0.48134103099999997</v>
      </c>
      <c r="U4167" s="2">
        <v>85.25</v>
      </c>
      <c r="V4167" s="2">
        <v>5.0599999999999996</v>
      </c>
      <c r="W4167" s="2">
        <v>5.78</v>
      </c>
      <c r="X4167" s="2">
        <v>7</v>
      </c>
      <c r="Y4167" s="2">
        <v>6.66</v>
      </c>
      <c r="Z4167" s="2">
        <v>9.4200000000000006E-2</v>
      </c>
      <c r="AA4167" s="2">
        <v>8.0170000000000005E-2</v>
      </c>
      <c r="AB4167" s="2">
        <v>17.009861449999999</v>
      </c>
    </row>
    <row r="4168" spans="1:28" x14ac:dyDescent="0.2">
      <c r="A4168" s="17">
        <v>6782</v>
      </c>
      <c r="B4168" s="5" t="s">
        <v>13982</v>
      </c>
      <c r="C4168" s="5" t="s">
        <v>13986</v>
      </c>
      <c r="D4168" s="5"/>
      <c r="E4168" s="5" t="s">
        <v>13987</v>
      </c>
      <c r="F4168" s="10">
        <v>1911</v>
      </c>
      <c r="G4168" s="10" t="s">
        <v>16</v>
      </c>
      <c r="H4168" s="10"/>
      <c r="I4168" s="10">
        <v>1300</v>
      </c>
      <c r="J4168" s="10" t="s">
        <v>17</v>
      </c>
      <c r="K4168" s="10"/>
      <c r="L4168" s="10" t="s">
        <v>18</v>
      </c>
      <c r="M4168" s="11">
        <v>1</v>
      </c>
      <c r="N4168" s="10">
        <v>1</v>
      </c>
      <c r="O4168" s="12" t="s">
        <v>13988</v>
      </c>
      <c r="P4168" s="11">
        <f ca="1">IFERROR(__xludf.DUMMYFUNCTION("COUNTA(SPLIT(Q4168,"" ""))"),168)</f>
        <v>168</v>
      </c>
      <c r="Q4168" s="11">
        <v>7</v>
      </c>
      <c r="R4168" s="11">
        <f ca="1">IFERROR(__xludf.DUMMYFUNCTION("COUNTA(SPLIT($Q4168,CHAR(10),FALSE))"),3)</f>
        <v>3</v>
      </c>
      <c r="S4168" s="2">
        <v>-1.2546041370000001</v>
      </c>
      <c r="T4168" s="2">
        <v>0.46589338000000002</v>
      </c>
      <c r="U4168" s="2">
        <v>72.38</v>
      </c>
      <c r="V4168" s="2">
        <v>8.51</v>
      </c>
      <c r="W4168" s="2">
        <v>9.51</v>
      </c>
      <c r="X4168" s="2">
        <v>9</v>
      </c>
      <c r="Y4168" s="2">
        <v>6.91</v>
      </c>
      <c r="Z4168" s="2">
        <v>0.16653000000000001</v>
      </c>
      <c r="AA4168" s="2">
        <v>0.17948</v>
      </c>
      <c r="AB4168" s="2">
        <v>5.527382834</v>
      </c>
    </row>
    <row r="4169" spans="1:28" x14ac:dyDescent="0.2">
      <c r="A4169" s="17">
        <v>6783</v>
      </c>
      <c r="B4169" s="5" t="s">
        <v>13989</v>
      </c>
      <c r="C4169" s="5" t="s">
        <v>13990</v>
      </c>
      <c r="D4169" s="5" t="s">
        <v>8817</v>
      </c>
      <c r="E4169" s="5" t="s">
        <v>13991</v>
      </c>
      <c r="F4169" s="10">
        <v>1908</v>
      </c>
      <c r="G4169" s="10" t="s">
        <v>16</v>
      </c>
      <c r="H4169" s="10"/>
      <c r="I4169" s="10">
        <v>1300</v>
      </c>
      <c r="J4169" s="10" t="s">
        <v>17</v>
      </c>
      <c r="K4169" s="10"/>
      <c r="L4169" s="10" t="s">
        <v>18</v>
      </c>
      <c r="M4169" s="11">
        <v>1</v>
      </c>
      <c r="N4169" s="10">
        <v>1</v>
      </c>
      <c r="O4169" s="12" t="s">
        <v>13992</v>
      </c>
      <c r="P4169" s="11">
        <f ca="1">IFERROR(__xludf.DUMMYFUNCTION("COUNTA(SPLIT(Q4169,"" ""))"),189)</f>
        <v>189</v>
      </c>
      <c r="Q4169" s="11">
        <v>8</v>
      </c>
      <c r="R4169" s="11">
        <f ca="1">IFERROR(__xludf.DUMMYFUNCTION("COUNTA(SPLIT($Q4169,CHAR(10),FALSE))"),1)</f>
        <v>1</v>
      </c>
      <c r="S4169" s="2">
        <v>-0.98701321799999997</v>
      </c>
      <c r="T4169" s="2">
        <v>0.43875297200000002</v>
      </c>
      <c r="U4169" s="2">
        <v>67.849999999999994</v>
      </c>
      <c r="V4169" s="2">
        <v>9.6999999999999993</v>
      </c>
      <c r="W4169" s="2">
        <v>10.54</v>
      </c>
      <c r="X4169" s="2">
        <v>10</v>
      </c>
      <c r="Y4169" s="2">
        <v>6.89</v>
      </c>
      <c r="Z4169" s="2">
        <v>0.10403999999999999</v>
      </c>
      <c r="AA4169" s="2">
        <v>9.357E-2</v>
      </c>
      <c r="AB4169" s="2">
        <v>17.370040729999999</v>
      </c>
    </row>
    <row r="4170" spans="1:28" x14ac:dyDescent="0.2">
      <c r="A4170" s="17">
        <v>6786</v>
      </c>
      <c r="B4170" s="5" t="s">
        <v>8216</v>
      </c>
      <c r="C4170" s="5" t="s">
        <v>13993</v>
      </c>
      <c r="D4170" s="5" t="s">
        <v>13994</v>
      </c>
      <c r="E4170" s="5" t="s">
        <v>13995</v>
      </c>
      <c r="F4170" s="10">
        <v>1901</v>
      </c>
      <c r="G4170" s="10" t="s">
        <v>16</v>
      </c>
      <c r="H4170" s="10"/>
      <c r="I4170" s="10">
        <v>1100</v>
      </c>
      <c r="J4170" s="10" t="s">
        <v>17</v>
      </c>
      <c r="K4170" s="10"/>
      <c r="L4170" s="10" t="s">
        <v>18</v>
      </c>
      <c r="M4170" s="11">
        <v>1</v>
      </c>
      <c r="N4170" s="10">
        <v>1</v>
      </c>
      <c r="O4170" s="12" t="s">
        <v>13996</v>
      </c>
      <c r="P4170" s="11">
        <f ca="1">IFERROR(__xludf.DUMMYFUNCTION("COUNTA(SPLIT(Q4170,"" ""))"),183)</f>
        <v>183</v>
      </c>
      <c r="Q4170" s="11">
        <v>6</v>
      </c>
      <c r="R4170" s="11">
        <f ca="1">IFERROR(__xludf.DUMMYFUNCTION("COUNTA(SPLIT($Q4170,CHAR(10),FALSE))"),3)</f>
        <v>3</v>
      </c>
      <c r="S4170" s="2">
        <v>0.103231119</v>
      </c>
      <c r="T4170" s="2">
        <v>0.51033340500000002</v>
      </c>
      <c r="U4170" s="2">
        <v>77.12</v>
      </c>
      <c r="V4170" s="2">
        <v>9.07</v>
      </c>
      <c r="W4170" s="2">
        <v>10.87</v>
      </c>
      <c r="X4170" s="2">
        <v>7</v>
      </c>
      <c r="Y4170" s="2">
        <v>6.48</v>
      </c>
      <c r="Z4170" s="2">
        <v>4.0529999999999997E-2</v>
      </c>
      <c r="AA4170" s="2">
        <v>4.7109999999999999E-2</v>
      </c>
      <c r="AB4170" s="2">
        <v>11.49587328</v>
      </c>
    </row>
    <row r="4171" spans="1:28" x14ac:dyDescent="0.2">
      <c r="A4171" s="17">
        <v>6788</v>
      </c>
      <c r="B4171" s="5" t="s">
        <v>8216</v>
      </c>
      <c r="C4171" s="5" t="s">
        <v>13997</v>
      </c>
      <c r="D4171" s="5"/>
      <c r="E4171" s="5" t="s">
        <v>13998</v>
      </c>
      <c r="F4171" s="10">
        <v>1903</v>
      </c>
      <c r="G4171" s="10" t="s">
        <v>16</v>
      </c>
      <c r="H4171" s="10"/>
      <c r="I4171" s="10">
        <v>1100</v>
      </c>
      <c r="J4171" s="10" t="s">
        <v>17</v>
      </c>
      <c r="K4171" s="10"/>
      <c r="L4171" s="10" t="s">
        <v>18</v>
      </c>
      <c r="M4171" s="11">
        <v>1</v>
      </c>
      <c r="N4171" s="10">
        <v>1</v>
      </c>
      <c r="O4171" s="12" t="s">
        <v>13999</v>
      </c>
      <c r="P4171" s="11">
        <f ca="1">IFERROR(__xludf.DUMMYFUNCTION("COUNTA(SPLIT(Q4171,"" ""))"),176)</f>
        <v>176</v>
      </c>
      <c r="Q4171" s="11">
        <v>5</v>
      </c>
      <c r="R4171" s="11">
        <f ca="1">IFERROR(__xludf.DUMMYFUNCTION("COUNTA(SPLIT($Q4171,CHAR(10),FALSE))"),2)</f>
        <v>2</v>
      </c>
      <c r="S4171" s="2">
        <v>-0.213932294</v>
      </c>
      <c r="T4171" s="2">
        <v>0.468552731</v>
      </c>
      <c r="U4171" s="2">
        <v>54.23</v>
      </c>
      <c r="V4171" s="2">
        <v>14.59</v>
      </c>
      <c r="W4171" s="2">
        <v>18.43</v>
      </c>
      <c r="X4171" s="2">
        <v>12</v>
      </c>
      <c r="Y4171" s="2">
        <v>7.88</v>
      </c>
      <c r="Z4171" s="2">
        <v>0.17619000000000001</v>
      </c>
      <c r="AA4171" s="2">
        <v>0.18461</v>
      </c>
      <c r="AB4171" s="2">
        <v>5.8084735969999999</v>
      </c>
    </row>
    <row r="4172" spans="1:28" x14ac:dyDescent="0.2">
      <c r="A4172" s="17">
        <v>6789</v>
      </c>
      <c r="B4172" s="5" t="s">
        <v>8216</v>
      </c>
      <c r="C4172" s="5" t="s">
        <v>14000</v>
      </c>
      <c r="D4172" s="5"/>
      <c r="E4172" s="5" t="s">
        <v>14001</v>
      </c>
      <c r="F4172" s="10">
        <v>1904</v>
      </c>
      <c r="G4172" s="10" t="s">
        <v>16</v>
      </c>
      <c r="H4172" s="10"/>
      <c r="I4172" s="10">
        <v>1100</v>
      </c>
      <c r="J4172" s="10" t="s">
        <v>17</v>
      </c>
      <c r="K4172" s="10"/>
      <c r="L4172" s="10" t="s">
        <v>18</v>
      </c>
      <c r="M4172" s="11">
        <v>1</v>
      </c>
      <c r="N4172" s="10">
        <v>1</v>
      </c>
      <c r="O4172" s="12" t="s">
        <v>14002</v>
      </c>
      <c r="P4172" s="11">
        <f ca="1">IFERROR(__xludf.DUMMYFUNCTION("COUNTA(SPLIT(Q4172,"" ""))"),163)</f>
        <v>163</v>
      </c>
      <c r="Q4172" s="11">
        <v>7</v>
      </c>
      <c r="R4172" s="11">
        <f ca="1">IFERROR(__xludf.DUMMYFUNCTION("COUNTA(SPLIT($Q4172,CHAR(10),FALSE))"),3)</f>
        <v>3</v>
      </c>
      <c r="S4172" s="2">
        <v>4.6822049999999997E-2</v>
      </c>
      <c r="T4172" s="2">
        <v>0.48180141599999998</v>
      </c>
      <c r="U4172" s="2">
        <v>71.2</v>
      </c>
      <c r="V4172" s="2">
        <v>9.33</v>
      </c>
      <c r="W4172" s="2">
        <v>10.94</v>
      </c>
      <c r="X4172" s="2">
        <v>9</v>
      </c>
      <c r="Y4172" s="2">
        <v>7.08</v>
      </c>
      <c r="Z4172" s="2">
        <v>9.1200000000000003E-2</v>
      </c>
      <c r="AA4172" s="2">
        <v>0.10142</v>
      </c>
      <c r="AB4172" s="2">
        <v>13.436783439999999</v>
      </c>
    </row>
    <row r="4173" spans="1:28" x14ac:dyDescent="0.2">
      <c r="A4173" s="17">
        <v>6790</v>
      </c>
      <c r="B4173" s="5" t="s">
        <v>8216</v>
      </c>
      <c r="C4173" s="5" t="s">
        <v>14003</v>
      </c>
      <c r="D4173" s="5"/>
      <c r="E4173" s="5" t="s">
        <v>14004</v>
      </c>
      <c r="F4173" s="10">
        <v>1907</v>
      </c>
      <c r="G4173" s="10" t="s">
        <v>16</v>
      </c>
      <c r="H4173" s="10"/>
      <c r="I4173" s="10">
        <v>1300</v>
      </c>
      <c r="J4173" s="10" t="s">
        <v>17</v>
      </c>
      <c r="K4173" s="10"/>
      <c r="L4173" s="10" t="s">
        <v>18</v>
      </c>
      <c r="M4173" s="11">
        <v>1</v>
      </c>
      <c r="N4173" s="10">
        <v>1</v>
      </c>
      <c r="O4173" s="12" t="s">
        <v>14005</v>
      </c>
      <c r="P4173" s="11">
        <f ca="1">IFERROR(__xludf.DUMMYFUNCTION("COUNTA(SPLIT(Q4173,"" ""))"),173)</f>
        <v>173</v>
      </c>
      <c r="Q4173" s="11">
        <v>4</v>
      </c>
      <c r="R4173" s="11">
        <f ca="1">IFERROR(__xludf.DUMMYFUNCTION("COUNTA(SPLIT($Q4173,CHAR(10),FALSE))"),2)</f>
        <v>2</v>
      </c>
      <c r="S4173" s="2">
        <v>1.196150772</v>
      </c>
      <c r="T4173" s="2">
        <v>0.55163276699999997</v>
      </c>
      <c r="U4173" s="2">
        <v>55.23</v>
      </c>
      <c r="V4173" s="2">
        <v>16.36</v>
      </c>
      <c r="W4173" s="2">
        <v>19.11</v>
      </c>
      <c r="X4173" s="2">
        <v>11</v>
      </c>
      <c r="Y4173" s="2">
        <v>6.88</v>
      </c>
      <c r="Z4173" s="2">
        <v>-7.3299999999999997E-3</v>
      </c>
      <c r="AA4173" s="2">
        <v>-5.96E-3</v>
      </c>
      <c r="AB4173" s="2">
        <v>21.206785929999999</v>
      </c>
    </row>
    <row r="4174" spans="1:28" x14ac:dyDescent="0.2">
      <c r="A4174" s="17">
        <v>6791</v>
      </c>
      <c r="B4174" s="5" t="s">
        <v>8216</v>
      </c>
      <c r="C4174" s="5" t="s">
        <v>14006</v>
      </c>
      <c r="D4174" s="5"/>
      <c r="E4174" s="5" t="s">
        <v>14007</v>
      </c>
      <c r="F4174" s="10">
        <v>1909</v>
      </c>
      <c r="G4174" s="10" t="s">
        <v>16</v>
      </c>
      <c r="H4174" s="10"/>
      <c r="I4174" s="10">
        <v>900</v>
      </c>
      <c r="J4174" s="10" t="s">
        <v>17</v>
      </c>
      <c r="K4174" s="10"/>
      <c r="L4174" s="10" t="s">
        <v>18</v>
      </c>
      <c r="M4174" s="11">
        <v>1</v>
      </c>
      <c r="N4174" s="10">
        <v>1</v>
      </c>
      <c r="O4174" s="12" t="s">
        <v>14008</v>
      </c>
      <c r="P4174" s="11">
        <f ca="1">IFERROR(__xludf.DUMMYFUNCTION("COUNTA(SPLIT(Q4174,"" ""))"),182)</f>
        <v>182</v>
      </c>
      <c r="Q4174" s="11">
        <v>8</v>
      </c>
      <c r="R4174" s="11">
        <f ca="1">IFERROR(__xludf.DUMMYFUNCTION("COUNTA(SPLIT($Q4174,CHAR(10),FALSE))"),1)</f>
        <v>1</v>
      </c>
      <c r="S4174" s="2">
        <v>-3.9228500000000003E-3</v>
      </c>
      <c r="T4174" s="2">
        <v>0.47549912500000002</v>
      </c>
      <c r="U4174" s="2">
        <v>82.72</v>
      </c>
      <c r="V4174" s="2">
        <v>7.5</v>
      </c>
      <c r="W4174" s="2">
        <v>8.57</v>
      </c>
      <c r="X4174" s="2">
        <v>6</v>
      </c>
      <c r="Y4174" s="2">
        <v>6.15</v>
      </c>
      <c r="Z4174" s="2">
        <v>9.6629999999999994E-2</v>
      </c>
      <c r="AA4174" s="2">
        <v>0.10163</v>
      </c>
      <c r="AB4174" s="2">
        <v>23.296937969999998</v>
      </c>
    </row>
    <row r="4175" spans="1:28" x14ac:dyDescent="0.2">
      <c r="A4175" s="17">
        <v>6792</v>
      </c>
      <c r="B4175" s="5" t="s">
        <v>8216</v>
      </c>
      <c r="C4175" s="5" t="s">
        <v>14009</v>
      </c>
      <c r="D4175" s="5"/>
      <c r="E4175" s="5" t="s">
        <v>14010</v>
      </c>
      <c r="F4175" s="10">
        <v>1911</v>
      </c>
      <c r="G4175" s="10" t="s">
        <v>16</v>
      </c>
      <c r="H4175" s="10"/>
      <c r="I4175" s="10">
        <v>1100</v>
      </c>
      <c r="J4175" s="10" t="s">
        <v>17</v>
      </c>
      <c r="K4175" s="10"/>
      <c r="L4175" s="10" t="s">
        <v>18</v>
      </c>
      <c r="M4175" s="11">
        <v>1</v>
      </c>
      <c r="N4175" s="10">
        <v>1</v>
      </c>
      <c r="O4175" s="12" t="s">
        <v>14011</v>
      </c>
      <c r="P4175" s="11">
        <f ca="1">IFERROR(__xludf.DUMMYFUNCTION("COUNTA(SPLIT(Q4175,"" ""))"),141)</f>
        <v>141</v>
      </c>
      <c r="Q4175" s="11">
        <v>6</v>
      </c>
      <c r="R4175" s="11">
        <f ca="1">IFERROR(__xludf.DUMMYFUNCTION("COUNTA(SPLIT($Q4175,CHAR(10),FALSE))"),2)</f>
        <v>2</v>
      </c>
      <c r="S4175" s="2">
        <v>-0.10073523700000001</v>
      </c>
      <c r="T4175" s="2">
        <v>0.48632794099999999</v>
      </c>
      <c r="U4175" s="2">
        <v>74.98</v>
      </c>
      <c r="V4175" s="2">
        <v>8.68</v>
      </c>
      <c r="W4175" s="2">
        <v>9.5299999999999994</v>
      </c>
      <c r="X4175" s="2">
        <v>10</v>
      </c>
      <c r="Y4175" s="2">
        <v>6.81</v>
      </c>
      <c r="Z4175" s="2">
        <v>-9.8799999999999999E-3</v>
      </c>
      <c r="AA4175" s="2">
        <v>2.835E-2</v>
      </c>
      <c r="AB4175" s="2">
        <v>12.27957413</v>
      </c>
    </row>
    <row r="4176" spans="1:28" x14ac:dyDescent="0.2">
      <c r="A4176" s="17">
        <v>6794</v>
      </c>
      <c r="B4176" s="5" t="s">
        <v>8216</v>
      </c>
      <c r="C4176" s="5" t="s">
        <v>14012</v>
      </c>
      <c r="D4176" s="5"/>
      <c r="E4176" s="5" t="s">
        <v>14013</v>
      </c>
      <c r="F4176" s="10">
        <v>1915</v>
      </c>
      <c r="G4176" s="10" t="s">
        <v>16</v>
      </c>
      <c r="H4176" s="10"/>
      <c r="I4176" s="10">
        <v>1100</v>
      </c>
      <c r="J4176" s="10" t="s">
        <v>17</v>
      </c>
      <c r="K4176" s="10"/>
      <c r="L4176" s="10" t="s">
        <v>18</v>
      </c>
      <c r="M4176" s="11">
        <v>1</v>
      </c>
      <c r="N4176" s="10">
        <v>1</v>
      </c>
      <c r="O4176" s="12" t="s">
        <v>14014</v>
      </c>
      <c r="P4176" s="11">
        <f ca="1">IFERROR(__xludf.DUMMYFUNCTION("COUNTA(SPLIT(Q4176,"" ""))"),157)</f>
        <v>157</v>
      </c>
      <c r="Q4176" s="11">
        <v>6</v>
      </c>
      <c r="R4176" s="11">
        <f ca="1">IFERROR(__xludf.DUMMYFUNCTION("COUNTA(SPLIT($Q4176,CHAR(10),FALSE))"),1)</f>
        <v>1</v>
      </c>
      <c r="S4176" s="2">
        <v>-0.38631382199999997</v>
      </c>
      <c r="T4176" s="2">
        <v>0.465308045</v>
      </c>
      <c r="U4176" s="2">
        <v>77.91</v>
      </c>
      <c r="V4176" s="2">
        <v>8</v>
      </c>
      <c r="W4176" s="2">
        <v>9.1999999999999993</v>
      </c>
      <c r="X4176" s="2">
        <v>7</v>
      </c>
      <c r="Y4176" s="2">
        <v>6.95</v>
      </c>
      <c r="Z4176" s="2">
        <v>0.15039</v>
      </c>
      <c r="AA4176" s="2">
        <v>0.17893000000000001</v>
      </c>
      <c r="AB4176" s="2">
        <v>14.37099081</v>
      </c>
    </row>
    <row r="4177" spans="1:28" x14ac:dyDescent="0.2">
      <c r="A4177" s="17">
        <v>6795</v>
      </c>
      <c r="B4177" s="5" t="s">
        <v>8216</v>
      </c>
      <c r="C4177" s="5" t="s">
        <v>14015</v>
      </c>
      <c r="D4177" s="5"/>
      <c r="E4177" s="5" t="s">
        <v>14016</v>
      </c>
      <c r="F4177" s="10">
        <v>1916</v>
      </c>
      <c r="G4177" s="10" t="s">
        <v>16</v>
      </c>
      <c r="H4177" s="10"/>
      <c r="I4177" s="10">
        <v>1100</v>
      </c>
      <c r="J4177" s="10" t="s">
        <v>17</v>
      </c>
      <c r="K4177" s="10"/>
      <c r="L4177" s="10" t="s">
        <v>18</v>
      </c>
      <c r="M4177" s="11">
        <v>1</v>
      </c>
      <c r="N4177" s="10">
        <v>1</v>
      </c>
      <c r="O4177" s="12" t="s">
        <v>14017</v>
      </c>
      <c r="P4177" s="11">
        <f ca="1">IFERROR(__xludf.DUMMYFUNCTION("COUNTA(SPLIT(Q4177,"" ""))"),182)</f>
        <v>182</v>
      </c>
      <c r="Q4177" s="11">
        <v>5</v>
      </c>
      <c r="R4177" s="11">
        <f ca="1">IFERROR(__xludf.DUMMYFUNCTION("COUNTA(SPLIT($Q4177,CHAR(10),FALSE))"),2)</f>
        <v>2</v>
      </c>
      <c r="S4177" s="2">
        <v>-0.97781541699999996</v>
      </c>
      <c r="T4177" s="2">
        <v>0.46452512800000001</v>
      </c>
      <c r="U4177" s="2">
        <v>43.48</v>
      </c>
      <c r="V4177" s="2">
        <v>16.29</v>
      </c>
      <c r="W4177" s="2">
        <v>19.45</v>
      </c>
      <c r="X4177" s="2">
        <v>15</v>
      </c>
      <c r="Y4177" s="2">
        <v>8.3000000000000007</v>
      </c>
      <c r="Z4177" s="2">
        <v>0.23447000000000001</v>
      </c>
      <c r="AA4177" s="2">
        <v>0.22394</v>
      </c>
      <c r="AB4177" s="2">
        <v>5.1790832709999997</v>
      </c>
    </row>
    <row r="4178" spans="1:28" x14ac:dyDescent="0.2">
      <c r="A4178" s="17">
        <v>6797</v>
      </c>
      <c r="B4178" s="5" t="s">
        <v>8216</v>
      </c>
      <c r="C4178" s="5" t="s">
        <v>14018</v>
      </c>
      <c r="D4178" s="5"/>
      <c r="E4178" s="5" t="s">
        <v>14019</v>
      </c>
      <c r="F4178" s="10">
        <v>1917</v>
      </c>
      <c r="G4178" s="10" t="s">
        <v>16</v>
      </c>
      <c r="H4178" s="10"/>
      <c r="I4178" s="10">
        <v>1300</v>
      </c>
      <c r="J4178" s="10" t="s">
        <v>17</v>
      </c>
      <c r="K4178" s="10"/>
      <c r="L4178" s="10" t="s">
        <v>18</v>
      </c>
      <c r="M4178" s="11">
        <v>1</v>
      </c>
      <c r="N4178" s="10">
        <v>1</v>
      </c>
      <c r="O4178" s="12" t="s">
        <v>14020</v>
      </c>
      <c r="P4178" s="11">
        <f ca="1">IFERROR(__xludf.DUMMYFUNCTION("COUNTA(SPLIT(Q4178,"" ""))"),178)</f>
        <v>178</v>
      </c>
      <c r="Q4178" s="11">
        <v>6</v>
      </c>
      <c r="R4178" s="11">
        <f ca="1">IFERROR(__xludf.DUMMYFUNCTION("COUNTA(SPLIT($Q4178,CHAR(10),FALSE))"),2)</f>
        <v>2</v>
      </c>
      <c r="S4178" s="2">
        <v>-0.21734700500000001</v>
      </c>
      <c r="T4178" s="2">
        <v>0.49514183099999998</v>
      </c>
      <c r="U4178" s="2">
        <v>60.29</v>
      </c>
      <c r="V4178" s="2">
        <v>12.26</v>
      </c>
      <c r="W4178" s="2">
        <v>13.55</v>
      </c>
      <c r="X4178" s="2">
        <v>13</v>
      </c>
      <c r="Y4178" s="2">
        <v>7.76</v>
      </c>
      <c r="Z4178" s="2">
        <v>0.11555</v>
      </c>
      <c r="AA4178" s="2">
        <v>0.10621999999999999</v>
      </c>
      <c r="AB4178" s="2">
        <v>20.54492548</v>
      </c>
    </row>
    <row r="4179" spans="1:28" x14ac:dyDescent="0.2">
      <c r="A4179" s="17">
        <v>6798</v>
      </c>
      <c r="B4179" s="5" t="s">
        <v>8216</v>
      </c>
      <c r="C4179" s="5" t="s">
        <v>14021</v>
      </c>
      <c r="D4179" s="5"/>
      <c r="E4179" s="5" t="s">
        <v>14022</v>
      </c>
      <c r="F4179" s="10">
        <v>1919</v>
      </c>
      <c r="G4179" s="10" t="s">
        <v>16</v>
      </c>
      <c r="H4179" s="10"/>
      <c r="I4179" s="10">
        <v>1300</v>
      </c>
      <c r="J4179" s="10" t="s">
        <v>17</v>
      </c>
      <c r="K4179" s="10"/>
      <c r="L4179" s="10" t="s">
        <v>18</v>
      </c>
      <c r="M4179" s="11">
        <v>1</v>
      </c>
      <c r="N4179" s="10">
        <v>1</v>
      </c>
      <c r="O4179" s="12" t="s">
        <v>14023</v>
      </c>
      <c r="P4179" s="11">
        <f ca="1">IFERROR(__xludf.DUMMYFUNCTION("COUNTA(SPLIT(Q4179,"" ""))"),164)</f>
        <v>164</v>
      </c>
      <c r="Q4179" s="11">
        <v>7</v>
      </c>
      <c r="R4179" s="11">
        <f ca="1">IFERROR(__xludf.DUMMYFUNCTION("COUNTA(SPLIT($Q4179,CHAR(10),FALSE))"),2)</f>
        <v>2</v>
      </c>
      <c r="S4179" s="2">
        <v>-1.159264533</v>
      </c>
      <c r="T4179" s="2">
        <v>0.464904716</v>
      </c>
      <c r="U4179" s="2">
        <v>69.12</v>
      </c>
      <c r="V4179" s="2">
        <v>9.51</v>
      </c>
      <c r="W4179" s="2">
        <v>9.5299999999999994</v>
      </c>
      <c r="X4179" s="2">
        <v>9</v>
      </c>
      <c r="Y4179" s="2">
        <v>8.33</v>
      </c>
      <c r="Z4179" s="2">
        <v>0.13289999999999999</v>
      </c>
      <c r="AA4179" s="2">
        <v>0.13578999999999999</v>
      </c>
      <c r="AB4179" s="2">
        <v>14.70809637</v>
      </c>
    </row>
    <row r="4180" spans="1:28" x14ac:dyDescent="0.2">
      <c r="A4180" s="17">
        <v>6800</v>
      </c>
      <c r="B4180" s="5" t="s">
        <v>459</v>
      </c>
      <c r="C4180" s="5" t="s">
        <v>14024</v>
      </c>
      <c r="D4180" s="5" t="s">
        <v>14025</v>
      </c>
      <c r="E4180" s="5" t="s">
        <v>14026</v>
      </c>
      <c r="F4180" s="10">
        <v>1899</v>
      </c>
      <c r="G4180" s="10" t="s">
        <v>16</v>
      </c>
      <c r="H4180" s="10"/>
      <c r="I4180" s="10">
        <v>1100</v>
      </c>
      <c r="J4180" s="10" t="s">
        <v>17</v>
      </c>
      <c r="K4180" s="10"/>
      <c r="L4180" s="10" t="s">
        <v>22</v>
      </c>
      <c r="M4180" s="11">
        <v>2</v>
      </c>
      <c r="N4180" s="10">
        <v>1.5</v>
      </c>
      <c r="O4180" s="12" t="s">
        <v>14027</v>
      </c>
      <c r="P4180" s="11">
        <f ca="1">IFERROR(__xludf.DUMMYFUNCTION("COUNTA(SPLIT(Q4180,"" ""))"),175)</f>
        <v>175</v>
      </c>
      <c r="Q4180" s="11">
        <v>9</v>
      </c>
      <c r="R4180" s="11">
        <f ca="1">IFERROR(__xludf.DUMMYFUNCTION("COUNTA(SPLIT($Q4180,CHAR(10),FALSE))"),3)</f>
        <v>3</v>
      </c>
      <c r="S4180" s="2">
        <v>-1.1546041419999999</v>
      </c>
      <c r="T4180" s="2">
        <v>0.49444109000000003</v>
      </c>
      <c r="U4180" s="2">
        <v>73.12</v>
      </c>
      <c r="V4180" s="2">
        <v>7.95</v>
      </c>
      <c r="W4180" s="2">
        <v>8.3699999999999992</v>
      </c>
      <c r="X4180" s="2">
        <v>9</v>
      </c>
      <c r="Y4180" s="2">
        <v>6.84</v>
      </c>
      <c r="Z4180" s="2">
        <v>0.16353000000000001</v>
      </c>
      <c r="AA4180" s="2">
        <v>0.17323</v>
      </c>
      <c r="AB4180" s="2">
        <v>16.542603400000001</v>
      </c>
    </row>
    <row r="4181" spans="1:28" x14ac:dyDescent="0.2">
      <c r="A4181" s="17">
        <v>6802</v>
      </c>
      <c r="B4181" s="5" t="s">
        <v>520</v>
      </c>
      <c r="C4181" s="5" t="s">
        <v>14028</v>
      </c>
      <c r="D4181" s="5" t="s">
        <v>14029</v>
      </c>
      <c r="E4181" s="5" t="s">
        <v>14030</v>
      </c>
      <c r="F4181" s="10">
        <v>1877</v>
      </c>
      <c r="G4181" s="10" t="s">
        <v>16</v>
      </c>
      <c r="H4181" s="10"/>
      <c r="I4181" s="10">
        <v>1100</v>
      </c>
      <c r="J4181" s="10" t="s">
        <v>17</v>
      </c>
      <c r="K4181" s="10"/>
      <c r="L4181" s="10" t="s">
        <v>22</v>
      </c>
      <c r="M4181" s="11">
        <v>2</v>
      </c>
      <c r="N4181" s="10">
        <v>1.5</v>
      </c>
      <c r="O4181" s="12" t="s">
        <v>14031</v>
      </c>
      <c r="P4181" s="11">
        <f ca="1">IFERROR(__xludf.DUMMYFUNCTION("COUNTA(SPLIT(Q4181,"" ""))"),163)</f>
        <v>163</v>
      </c>
      <c r="Q4181" s="11">
        <v>4</v>
      </c>
      <c r="R4181" s="11">
        <f ca="1">IFERROR(__xludf.DUMMYFUNCTION("COUNTA(SPLIT($Q4181,CHAR(10),FALSE))"),2)</f>
        <v>2</v>
      </c>
      <c r="S4181" s="2">
        <v>-1.960115381</v>
      </c>
      <c r="T4181" s="2">
        <v>0.47776118899999998</v>
      </c>
      <c r="U4181" s="2">
        <v>52.82</v>
      </c>
      <c r="V4181" s="2">
        <v>16.39</v>
      </c>
      <c r="W4181" s="2">
        <v>19.07</v>
      </c>
      <c r="X4181" s="2">
        <v>9</v>
      </c>
      <c r="Y4181" s="2">
        <v>7.97</v>
      </c>
      <c r="Z4181" s="2">
        <v>0.10624</v>
      </c>
      <c r="AA4181" s="2">
        <v>0.11647</v>
      </c>
      <c r="AB4181" s="2">
        <v>16.919420550000002</v>
      </c>
    </row>
    <row r="4182" spans="1:28" x14ac:dyDescent="0.2">
      <c r="A4182" s="17">
        <v>6803</v>
      </c>
      <c r="B4182" s="5" t="s">
        <v>520</v>
      </c>
      <c r="C4182" s="5" t="s">
        <v>14032</v>
      </c>
      <c r="D4182" s="5" t="s">
        <v>14033</v>
      </c>
      <c r="E4182" s="5" t="s">
        <v>14034</v>
      </c>
      <c r="F4182" s="10">
        <v>1899</v>
      </c>
      <c r="G4182" s="10" t="s">
        <v>16</v>
      </c>
      <c r="H4182" s="10"/>
      <c r="I4182" s="10">
        <v>700</v>
      </c>
      <c r="J4182" s="10" t="s">
        <v>51</v>
      </c>
      <c r="K4182" s="10"/>
      <c r="L4182" s="10" t="s">
        <v>18</v>
      </c>
      <c r="M4182" s="11">
        <v>1</v>
      </c>
      <c r="N4182" s="10">
        <v>1</v>
      </c>
      <c r="O4182" s="12" t="s">
        <v>14035</v>
      </c>
      <c r="P4182" s="11">
        <f ca="1">IFERROR(__xludf.DUMMYFUNCTION("COUNTA(SPLIT(Q4182,"" ""))"),171)</f>
        <v>171</v>
      </c>
      <c r="Q4182" s="11">
        <v>7</v>
      </c>
      <c r="R4182" s="11">
        <f ca="1">IFERROR(__xludf.DUMMYFUNCTION("COUNTA(SPLIT($Q4182,CHAR(10),FALSE))"),5)</f>
        <v>5</v>
      </c>
      <c r="S4182" s="2">
        <v>-0.85339830999999999</v>
      </c>
      <c r="T4182" s="2">
        <v>0.46695754499999997</v>
      </c>
      <c r="U4182" s="2">
        <v>73.17</v>
      </c>
      <c r="V4182" s="2">
        <v>9.26</v>
      </c>
      <c r="W4182" s="2">
        <v>9.84</v>
      </c>
      <c r="X4182" s="2">
        <v>10</v>
      </c>
      <c r="Y4182" s="2">
        <v>6.68</v>
      </c>
      <c r="Z4182" s="2">
        <v>8.8919999999999999E-2</v>
      </c>
      <c r="AA4182" s="2">
        <v>9.0289999999999995E-2</v>
      </c>
      <c r="AB4182" s="2">
        <v>17.127011150000001</v>
      </c>
    </row>
    <row r="4183" spans="1:28" x14ac:dyDescent="0.2">
      <c r="A4183" s="17">
        <v>6805</v>
      </c>
      <c r="B4183" s="5" t="s">
        <v>520</v>
      </c>
      <c r="C4183" s="5" t="s">
        <v>14036</v>
      </c>
      <c r="D4183" s="5" t="s">
        <v>14033</v>
      </c>
      <c r="E4183" s="5" t="s">
        <v>14037</v>
      </c>
      <c r="F4183" s="10">
        <v>1899</v>
      </c>
      <c r="G4183" s="10" t="s">
        <v>16</v>
      </c>
      <c r="H4183" s="10"/>
      <c r="I4183" s="10">
        <v>1100</v>
      </c>
      <c r="J4183" s="10" t="s">
        <v>51</v>
      </c>
      <c r="K4183" s="10"/>
      <c r="L4183" s="10" t="s">
        <v>18</v>
      </c>
      <c r="M4183" s="11">
        <v>1</v>
      </c>
      <c r="N4183" s="10">
        <v>1</v>
      </c>
      <c r="O4183" s="12" t="s">
        <v>14038</v>
      </c>
      <c r="P4183" s="11">
        <f ca="1">IFERROR(__xludf.DUMMYFUNCTION("COUNTA(SPLIT(Q4183,"" ""))"),167)</f>
        <v>167</v>
      </c>
      <c r="Q4183" s="11">
        <v>7</v>
      </c>
      <c r="R4183" s="11">
        <f ca="1">IFERROR(__xludf.DUMMYFUNCTION("COUNTA(SPLIT($Q4183,CHAR(10),FALSE))"),3)</f>
        <v>3</v>
      </c>
      <c r="S4183" s="2">
        <v>-1.4176092119999999</v>
      </c>
      <c r="T4183" s="2">
        <v>0.55306079900000005</v>
      </c>
      <c r="U4183" s="2">
        <v>69.2</v>
      </c>
      <c r="V4183" s="2">
        <v>9.61</v>
      </c>
      <c r="W4183" s="2">
        <v>11.1</v>
      </c>
      <c r="X4183" s="2">
        <v>10</v>
      </c>
      <c r="Y4183" s="2">
        <v>6.98</v>
      </c>
      <c r="Z4183" s="2">
        <v>0.16577</v>
      </c>
      <c r="AA4183" s="2">
        <v>0.17962</v>
      </c>
      <c r="AB4183" s="2">
        <v>10.98358458</v>
      </c>
    </row>
    <row r="4184" spans="1:28" x14ac:dyDescent="0.2">
      <c r="A4184" s="17">
        <v>6808</v>
      </c>
      <c r="B4184" s="5" t="s">
        <v>520</v>
      </c>
      <c r="C4184" s="5" t="s">
        <v>14039</v>
      </c>
      <c r="D4184" s="5" t="s">
        <v>14040</v>
      </c>
      <c r="E4184" s="5" t="s">
        <v>14041</v>
      </c>
      <c r="F4184" s="10">
        <v>1879</v>
      </c>
      <c r="G4184" s="10" t="s">
        <v>16</v>
      </c>
      <c r="H4184" s="10"/>
      <c r="I4184" s="10">
        <v>1100</v>
      </c>
      <c r="J4184" s="10" t="s">
        <v>51</v>
      </c>
      <c r="K4184" s="10"/>
      <c r="L4184" s="10" t="s">
        <v>18</v>
      </c>
      <c r="M4184" s="11">
        <v>1</v>
      </c>
      <c r="N4184" s="10">
        <v>1</v>
      </c>
      <c r="O4184" s="12" t="s">
        <v>14042</v>
      </c>
      <c r="P4184" s="11">
        <f ca="1">IFERROR(__xludf.DUMMYFUNCTION("COUNTA(SPLIT(Q4184,"" ""))"),173)</f>
        <v>173</v>
      </c>
      <c r="Q4184" s="11">
        <v>8</v>
      </c>
      <c r="R4184" s="11">
        <f ca="1">IFERROR(__xludf.DUMMYFUNCTION("COUNTA(SPLIT($Q4184,CHAR(10),FALSE))"),3)</f>
        <v>3</v>
      </c>
      <c r="S4184" s="2">
        <v>-2.5898319339999998</v>
      </c>
      <c r="T4184" s="2">
        <v>0.52911008299999995</v>
      </c>
      <c r="U4184" s="2">
        <v>66.14</v>
      </c>
      <c r="V4184" s="2">
        <v>9.69</v>
      </c>
      <c r="W4184" s="2">
        <v>11.13</v>
      </c>
      <c r="X4184" s="2">
        <v>10</v>
      </c>
      <c r="Y4184" s="2">
        <v>7.71</v>
      </c>
      <c r="Z4184" s="2">
        <v>0.27872999999999998</v>
      </c>
      <c r="AA4184" s="2">
        <v>0.27378000000000002</v>
      </c>
      <c r="AB4184" s="2">
        <v>6.6129071030000004</v>
      </c>
    </row>
    <row r="4185" spans="1:28" x14ac:dyDescent="0.2">
      <c r="A4185" s="17">
        <v>6809</v>
      </c>
      <c r="B4185" s="5" t="s">
        <v>520</v>
      </c>
      <c r="C4185" s="5" t="s">
        <v>14043</v>
      </c>
      <c r="D4185" s="5" t="s">
        <v>14044</v>
      </c>
      <c r="E4185" s="5" t="s">
        <v>14045</v>
      </c>
      <c r="F4185" s="10">
        <v>1884</v>
      </c>
      <c r="G4185" s="10" t="s">
        <v>16</v>
      </c>
      <c r="H4185" s="10"/>
      <c r="I4185" s="10">
        <v>900</v>
      </c>
      <c r="J4185" s="10" t="s">
        <v>17</v>
      </c>
      <c r="K4185" s="10"/>
      <c r="L4185" s="10" t="s">
        <v>18</v>
      </c>
      <c r="M4185" s="11">
        <v>1</v>
      </c>
      <c r="N4185" s="10">
        <v>1</v>
      </c>
      <c r="O4185" s="12" t="s">
        <v>14046</v>
      </c>
      <c r="P4185" s="11">
        <f ca="1">IFERROR(__xludf.DUMMYFUNCTION("COUNTA(SPLIT(Q4185,"" ""))"),174)</f>
        <v>174</v>
      </c>
      <c r="Q4185" s="11">
        <v>11</v>
      </c>
      <c r="R4185" s="11">
        <f ca="1">IFERROR(__xludf.DUMMYFUNCTION("COUNTA(SPLIT($Q4185,CHAR(10),FALSE))"),4)</f>
        <v>4</v>
      </c>
      <c r="S4185" s="2">
        <v>-0.63588777100000005</v>
      </c>
      <c r="T4185" s="2">
        <v>0.45412065600000001</v>
      </c>
      <c r="U4185" s="2">
        <v>81.19</v>
      </c>
      <c r="V4185" s="2">
        <v>6</v>
      </c>
      <c r="W4185" s="2">
        <v>6.15</v>
      </c>
      <c r="X4185" s="2">
        <v>8</v>
      </c>
      <c r="Y4185" s="2">
        <v>6.47</v>
      </c>
      <c r="Z4185" s="2">
        <v>7.8270000000000006E-2</v>
      </c>
      <c r="AA4185" s="2">
        <v>8.4440000000000001E-2</v>
      </c>
      <c r="AB4185" s="2">
        <v>12.96480998</v>
      </c>
    </row>
    <row r="4186" spans="1:28" x14ac:dyDescent="0.2">
      <c r="A4186" s="17">
        <v>6810</v>
      </c>
      <c r="B4186" s="5" t="s">
        <v>520</v>
      </c>
      <c r="C4186" s="5" t="s">
        <v>14047</v>
      </c>
      <c r="D4186" s="5" t="s">
        <v>14048</v>
      </c>
      <c r="E4186" s="5" t="s">
        <v>14049</v>
      </c>
      <c r="F4186" s="10">
        <v>1862</v>
      </c>
      <c r="G4186" s="10" t="s">
        <v>16</v>
      </c>
      <c r="H4186" s="10"/>
      <c r="I4186" s="10">
        <v>1100</v>
      </c>
      <c r="J4186" s="10" t="s">
        <v>17</v>
      </c>
      <c r="K4186" s="10"/>
      <c r="L4186" s="10" t="s">
        <v>18</v>
      </c>
      <c r="M4186" s="11">
        <v>1</v>
      </c>
      <c r="N4186" s="10">
        <v>1</v>
      </c>
      <c r="O4186" s="12" t="s">
        <v>14050</v>
      </c>
      <c r="P4186" s="11">
        <f ca="1">IFERROR(__xludf.DUMMYFUNCTION("COUNTA(SPLIT(Q4186,"" ""))"),167)</f>
        <v>167</v>
      </c>
      <c r="Q4186" s="11">
        <v>3</v>
      </c>
      <c r="R4186" s="11">
        <f ca="1">IFERROR(__xludf.DUMMYFUNCTION("COUNTA(SPLIT($Q4186,CHAR(10),FALSE))"),1)</f>
        <v>1</v>
      </c>
      <c r="S4186" s="2">
        <v>-0.83768215999999995</v>
      </c>
      <c r="T4186" s="2">
        <v>0.46837605199999999</v>
      </c>
      <c r="U4186" s="2">
        <v>47.27</v>
      </c>
      <c r="V4186" s="2">
        <v>20.58</v>
      </c>
      <c r="W4186" s="2">
        <v>25.11</v>
      </c>
      <c r="X4186" s="2">
        <v>8</v>
      </c>
      <c r="Y4186" s="2">
        <v>3.34</v>
      </c>
      <c r="Z4186" s="2">
        <v>8.5370000000000001E-2</v>
      </c>
      <c r="AA4186" s="2">
        <v>0.11013000000000001</v>
      </c>
      <c r="AB4186" s="2">
        <v>17.30079293</v>
      </c>
    </row>
    <row r="4187" spans="1:28" x14ac:dyDescent="0.2">
      <c r="A4187" s="17">
        <v>6814</v>
      </c>
      <c r="B4187" s="5" t="s">
        <v>14051</v>
      </c>
      <c r="C4187" s="5" t="s">
        <v>14052</v>
      </c>
      <c r="D4187" s="5"/>
      <c r="E4187" s="5" t="s">
        <v>14053</v>
      </c>
      <c r="F4187" s="10">
        <v>1960</v>
      </c>
      <c r="G4187" s="10" t="s">
        <v>16</v>
      </c>
      <c r="H4187" s="10"/>
      <c r="I4187" s="10">
        <v>1100</v>
      </c>
      <c r="J4187" s="10" t="s">
        <v>17</v>
      </c>
      <c r="K4187" s="10"/>
      <c r="L4187" s="10" t="s">
        <v>18</v>
      </c>
      <c r="M4187" s="11">
        <v>1</v>
      </c>
      <c r="N4187" s="10">
        <v>1</v>
      </c>
      <c r="O4187" s="12" t="s">
        <v>14054</v>
      </c>
      <c r="P4187" s="11">
        <f ca="1">IFERROR(__xludf.DUMMYFUNCTION("COUNTA(SPLIT(Q4187,"" ""))"),161)</f>
        <v>161</v>
      </c>
      <c r="Q4187" s="11">
        <v>9</v>
      </c>
      <c r="R4187" s="11">
        <f ca="1">IFERROR(__xludf.DUMMYFUNCTION("COUNTA(SPLIT($Q4187,CHAR(10),FALSE))"),3)</f>
        <v>3</v>
      </c>
      <c r="S4187" s="2">
        <v>0.123510589</v>
      </c>
      <c r="T4187" s="2">
        <v>0.48318149900000001</v>
      </c>
      <c r="U4187" s="2">
        <v>83.09</v>
      </c>
      <c r="V4187" s="2">
        <v>6.17</v>
      </c>
      <c r="W4187" s="2">
        <v>6.24</v>
      </c>
      <c r="X4187" s="2">
        <v>5</v>
      </c>
      <c r="Y4187" s="2">
        <v>6.38</v>
      </c>
      <c r="Z4187" s="2">
        <v>7.2859999999999994E-2</v>
      </c>
      <c r="AA4187" s="2">
        <v>9.2499999999999999E-2</v>
      </c>
      <c r="AB4187" s="2">
        <v>13.37925476</v>
      </c>
    </row>
    <row r="4188" spans="1:28" x14ac:dyDescent="0.2">
      <c r="A4188" s="17">
        <v>6816</v>
      </c>
      <c r="B4188" s="5" t="s">
        <v>14051</v>
      </c>
      <c r="C4188" s="5" t="s">
        <v>14055</v>
      </c>
      <c r="D4188" s="5"/>
      <c r="E4188" s="5" t="s">
        <v>14056</v>
      </c>
      <c r="F4188" s="10">
        <v>1917</v>
      </c>
      <c r="G4188" s="10" t="s">
        <v>16</v>
      </c>
      <c r="H4188" s="10"/>
      <c r="I4188" s="10">
        <v>1100</v>
      </c>
      <c r="J4188" s="10" t="s">
        <v>17</v>
      </c>
      <c r="K4188" s="10"/>
      <c r="L4188" s="10" t="s">
        <v>18</v>
      </c>
      <c r="M4188" s="11">
        <v>1</v>
      </c>
      <c r="N4188" s="10">
        <v>1</v>
      </c>
      <c r="O4188" s="12" t="s">
        <v>14057</v>
      </c>
      <c r="P4188" s="11">
        <f ca="1">IFERROR(__xludf.DUMMYFUNCTION("COUNTA(SPLIT(Q4188,"" ""))"),176)</f>
        <v>176</v>
      </c>
      <c r="Q4188" s="11">
        <v>9</v>
      </c>
      <c r="R4188" s="11">
        <f ca="1">IFERROR(__xludf.DUMMYFUNCTION("COUNTA(SPLIT($Q4188,CHAR(10),FALSE))"),3)</f>
        <v>3</v>
      </c>
      <c r="S4188" s="2">
        <v>-0.28283704300000001</v>
      </c>
      <c r="T4188" s="2">
        <v>0.46442318399999999</v>
      </c>
      <c r="U4188" s="2">
        <v>76.5</v>
      </c>
      <c r="V4188" s="2">
        <v>7.5</v>
      </c>
      <c r="W4188" s="2">
        <v>8.02</v>
      </c>
      <c r="X4188" s="2">
        <v>9</v>
      </c>
      <c r="Y4188" s="2">
        <v>6.3</v>
      </c>
      <c r="Z4188" s="2">
        <v>9.7549999999999998E-2</v>
      </c>
      <c r="AA4188" s="2">
        <v>8.2119999999999999E-2</v>
      </c>
      <c r="AB4188" s="2">
        <v>22.957987280000001</v>
      </c>
    </row>
    <row r="4189" spans="1:28" x14ac:dyDescent="0.2">
      <c r="A4189" s="17">
        <v>6819</v>
      </c>
      <c r="B4189" s="5" t="s">
        <v>14051</v>
      </c>
      <c r="C4189" s="5" t="s">
        <v>14058</v>
      </c>
      <c r="D4189" s="5"/>
      <c r="E4189" s="5" t="s">
        <v>14059</v>
      </c>
      <c r="F4189" s="10">
        <v>1918</v>
      </c>
      <c r="G4189" s="10" t="s">
        <v>16</v>
      </c>
      <c r="H4189" s="10"/>
      <c r="I4189" s="10">
        <v>700</v>
      </c>
      <c r="J4189" s="10" t="s">
        <v>17</v>
      </c>
      <c r="K4189" s="10"/>
      <c r="L4189" s="10" t="s">
        <v>18</v>
      </c>
      <c r="M4189" s="11">
        <v>1</v>
      </c>
      <c r="N4189" s="10">
        <v>1</v>
      </c>
      <c r="O4189" s="12" t="s">
        <v>14060</v>
      </c>
      <c r="P4189" s="11">
        <f ca="1">IFERROR(__xludf.DUMMYFUNCTION("COUNTA(SPLIT(Q4189,"" ""))"),161)</f>
        <v>161</v>
      </c>
      <c r="Q4189" s="11">
        <v>12</v>
      </c>
      <c r="R4189" s="11">
        <f ca="1">IFERROR(__xludf.DUMMYFUNCTION("COUNTA(SPLIT($Q4189,CHAR(10),FALSE))"),6)</f>
        <v>6</v>
      </c>
      <c r="S4189" s="2">
        <v>0.53051428199999995</v>
      </c>
      <c r="T4189" s="2">
        <v>0.49905729700000001</v>
      </c>
      <c r="U4189" s="2">
        <v>86.79</v>
      </c>
      <c r="V4189" s="2">
        <v>4.59</v>
      </c>
      <c r="W4189" s="2">
        <v>4.9800000000000004</v>
      </c>
      <c r="X4189" s="2">
        <v>5</v>
      </c>
      <c r="Y4189" s="2">
        <v>6.42</v>
      </c>
      <c r="Z4189" s="2">
        <v>7.8189999999999996E-2</v>
      </c>
      <c r="AA4189" s="2">
        <v>7.3760000000000006E-2</v>
      </c>
      <c r="AB4189" s="2">
        <v>15.91148868</v>
      </c>
    </row>
    <row r="4190" spans="1:28" x14ac:dyDescent="0.2">
      <c r="A4190" s="17">
        <v>6820</v>
      </c>
      <c r="B4190" s="5" t="s">
        <v>14051</v>
      </c>
      <c r="C4190" s="5" t="s">
        <v>14061</v>
      </c>
      <c r="D4190" s="5"/>
      <c r="E4190" s="5" t="s">
        <v>14062</v>
      </c>
      <c r="F4190" s="10">
        <v>1922</v>
      </c>
      <c r="G4190" s="10" t="s">
        <v>16</v>
      </c>
      <c r="H4190" s="10"/>
      <c r="I4190" s="10">
        <v>900</v>
      </c>
      <c r="J4190" s="10" t="s">
        <v>17</v>
      </c>
      <c r="K4190" s="10"/>
      <c r="L4190" s="10" t="s">
        <v>18</v>
      </c>
      <c r="M4190" s="11">
        <v>1</v>
      </c>
      <c r="N4190" s="10">
        <v>1</v>
      </c>
      <c r="O4190" s="12" t="s">
        <v>14063</v>
      </c>
      <c r="P4190" s="11">
        <f ca="1">IFERROR(__xludf.DUMMYFUNCTION("COUNTA(SPLIT(Q4190,"" ""))"),141)</f>
        <v>141</v>
      </c>
      <c r="Q4190" s="11">
        <v>7</v>
      </c>
      <c r="R4190" s="11">
        <f ca="1">IFERROR(__xludf.DUMMYFUNCTION("COUNTA(SPLIT($Q4190,CHAR(10),FALSE))"),2)</f>
        <v>2</v>
      </c>
      <c r="S4190" s="2">
        <v>-1.2854396379999999</v>
      </c>
      <c r="T4190" s="2">
        <v>0.467678286</v>
      </c>
      <c r="U4190" s="2">
        <v>75.430000000000007</v>
      </c>
      <c r="V4190" s="2">
        <v>7.78</v>
      </c>
      <c r="W4190" s="2">
        <v>7.88</v>
      </c>
      <c r="X4190" s="2">
        <v>9</v>
      </c>
      <c r="Y4190" s="2">
        <v>7.09</v>
      </c>
      <c r="Z4190" s="2">
        <v>5.6469999999999999E-2</v>
      </c>
      <c r="AA4190" s="2">
        <v>6.8729999999999999E-2</v>
      </c>
      <c r="AB4190" s="2">
        <v>18.74128112</v>
      </c>
    </row>
    <row r="4191" spans="1:28" x14ac:dyDescent="0.2">
      <c r="A4191" s="17">
        <v>6822</v>
      </c>
      <c r="B4191" s="5" t="s">
        <v>14064</v>
      </c>
      <c r="C4191" s="5" t="s">
        <v>14065</v>
      </c>
      <c r="D4191" s="5"/>
      <c r="E4191" s="5" t="s">
        <v>14066</v>
      </c>
      <c r="F4191" s="10">
        <v>1916</v>
      </c>
      <c r="G4191" s="10" t="s">
        <v>16</v>
      </c>
      <c r="H4191" s="10"/>
      <c r="I4191" s="10">
        <v>900</v>
      </c>
      <c r="J4191" s="10" t="s">
        <v>17</v>
      </c>
      <c r="K4191" s="10"/>
      <c r="L4191" s="10" t="s">
        <v>18</v>
      </c>
      <c r="M4191" s="11">
        <v>1</v>
      </c>
      <c r="N4191" s="10">
        <v>1</v>
      </c>
      <c r="O4191" s="12" t="s">
        <v>14067</v>
      </c>
      <c r="P4191" s="11">
        <f ca="1">IFERROR(__xludf.DUMMYFUNCTION("COUNTA(SPLIT(Q4191,"" ""))"),194)</f>
        <v>194</v>
      </c>
      <c r="Q4191" s="11">
        <v>12</v>
      </c>
      <c r="R4191" s="11">
        <f ca="1">IFERROR(__xludf.DUMMYFUNCTION("COUNTA(SPLIT($Q4191,CHAR(10),FALSE))"),5)</f>
        <v>5</v>
      </c>
      <c r="S4191" s="2">
        <v>0.30775101900000001</v>
      </c>
      <c r="T4191" s="2">
        <v>0.524155696</v>
      </c>
      <c r="U4191" s="2">
        <v>81.209999999999994</v>
      </c>
      <c r="V4191" s="2">
        <v>6.9</v>
      </c>
      <c r="W4191" s="2">
        <v>7.71</v>
      </c>
      <c r="X4191" s="2">
        <v>5</v>
      </c>
      <c r="Y4191" s="2">
        <v>5.81</v>
      </c>
      <c r="Z4191" s="2">
        <v>1.8319999999999999E-2</v>
      </c>
      <c r="AA4191" s="2">
        <v>-7.0099999999999997E-3</v>
      </c>
      <c r="AB4191" s="2">
        <v>20.50188619</v>
      </c>
    </row>
    <row r="4192" spans="1:28" x14ac:dyDescent="0.2">
      <c r="A4192" s="17">
        <v>6823</v>
      </c>
      <c r="B4192" s="5" t="s">
        <v>14064</v>
      </c>
      <c r="C4192" s="5" t="s">
        <v>14068</v>
      </c>
      <c r="D4192" s="5"/>
      <c r="E4192" s="5" t="s">
        <v>14069</v>
      </c>
      <c r="F4192" s="10">
        <v>1916</v>
      </c>
      <c r="G4192" s="10" t="s">
        <v>16</v>
      </c>
      <c r="H4192" s="10"/>
      <c r="I4192" s="10">
        <v>900</v>
      </c>
      <c r="J4192" s="10" t="s">
        <v>17</v>
      </c>
      <c r="K4192" s="10"/>
      <c r="L4192" s="10" t="s">
        <v>18</v>
      </c>
      <c r="M4192" s="11">
        <v>1</v>
      </c>
      <c r="N4192" s="10">
        <v>1</v>
      </c>
      <c r="O4192" s="12" t="s">
        <v>14070</v>
      </c>
      <c r="P4192" s="11">
        <f ca="1">IFERROR(__xludf.DUMMYFUNCTION("COUNTA(SPLIT(Q4192,"" ""))"),183)</f>
        <v>183</v>
      </c>
      <c r="Q4192" s="11">
        <v>10</v>
      </c>
      <c r="R4192" s="11">
        <f ca="1">IFERROR(__xludf.DUMMYFUNCTION("COUNTA(SPLIT($Q4192,CHAR(10),FALSE))"),5)</f>
        <v>5</v>
      </c>
      <c r="S4192" s="2">
        <v>0.43045865500000002</v>
      </c>
      <c r="T4192" s="2">
        <v>0.49077011399999998</v>
      </c>
      <c r="U4192" s="2">
        <v>83.35</v>
      </c>
      <c r="V4192" s="2">
        <v>6.28</v>
      </c>
      <c r="W4192" s="2">
        <v>6.04</v>
      </c>
      <c r="X4192" s="2">
        <v>5</v>
      </c>
      <c r="Y4192" s="2">
        <v>5.41</v>
      </c>
      <c r="Z4192" s="2">
        <v>2.5100000000000001E-2</v>
      </c>
      <c r="AA4192" s="2">
        <v>2.3709999999999998E-2</v>
      </c>
      <c r="AB4192" s="2">
        <v>19.673808449999999</v>
      </c>
    </row>
    <row r="4193" spans="1:28" x14ac:dyDescent="0.2">
      <c r="A4193" s="17">
        <v>6824</v>
      </c>
      <c r="B4193" s="5" t="s">
        <v>14051</v>
      </c>
      <c r="C4193" s="5" t="s">
        <v>14071</v>
      </c>
      <c r="D4193" s="5"/>
      <c r="E4193" s="5" t="s">
        <v>14072</v>
      </c>
      <c r="F4193" s="10">
        <v>1914</v>
      </c>
      <c r="G4193" s="10" t="s">
        <v>16</v>
      </c>
      <c r="H4193" s="10"/>
      <c r="I4193" s="10">
        <v>1100</v>
      </c>
      <c r="J4193" s="10" t="s">
        <v>17</v>
      </c>
      <c r="K4193" s="10"/>
      <c r="L4193" s="10" t="s">
        <v>18</v>
      </c>
      <c r="M4193" s="11">
        <v>1</v>
      </c>
      <c r="N4193" s="10">
        <v>1</v>
      </c>
      <c r="O4193" s="12" t="s">
        <v>14073</v>
      </c>
      <c r="P4193" s="11">
        <f ca="1">IFERROR(__xludf.DUMMYFUNCTION("COUNTA(SPLIT(Q4193,"" ""))"),176)</f>
        <v>176</v>
      </c>
      <c r="Q4193" s="11">
        <v>7</v>
      </c>
      <c r="R4193" s="11">
        <f ca="1">IFERROR(__xludf.DUMMYFUNCTION("COUNTA(SPLIT($Q4193,CHAR(10),FALSE))"),3)</f>
        <v>3</v>
      </c>
      <c r="S4193" s="2">
        <v>-1.699586534</v>
      </c>
      <c r="T4193" s="2">
        <v>0.482755343</v>
      </c>
      <c r="U4193" s="2">
        <v>71.7</v>
      </c>
      <c r="V4193" s="2">
        <v>9.61</v>
      </c>
      <c r="W4193" s="2">
        <v>10.89</v>
      </c>
      <c r="X4193" s="2">
        <v>10</v>
      </c>
      <c r="Y4193" s="2">
        <v>7.46</v>
      </c>
      <c r="Z4193" s="2">
        <v>0.11486</v>
      </c>
      <c r="AA4193" s="2">
        <v>0.11183999999999999</v>
      </c>
      <c r="AB4193" s="2">
        <v>14.501557529999999</v>
      </c>
    </row>
    <row r="4194" spans="1:28" x14ac:dyDescent="0.2">
      <c r="A4194" s="17">
        <v>6825</v>
      </c>
      <c r="B4194" s="5" t="s">
        <v>14051</v>
      </c>
      <c r="C4194" s="5" t="s">
        <v>14074</v>
      </c>
      <c r="D4194" s="5"/>
      <c r="E4194" s="5" t="s">
        <v>14075</v>
      </c>
      <c r="F4194" s="10">
        <v>1915</v>
      </c>
      <c r="G4194" s="10" t="s">
        <v>16</v>
      </c>
      <c r="H4194" s="10"/>
      <c r="I4194" s="10">
        <v>700</v>
      </c>
      <c r="J4194" s="10" t="s">
        <v>17</v>
      </c>
      <c r="K4194" s="10"/>
      <c r="L4194" s="10" t="s">
        <v>22</v>
      </c>
      <c r="M4194" s="11">
        <v>2</v>
      </c>
      <c r="N4194" s="10">
        <v>1.5</v>
      </c>
      <c r="O4194" s="12" t="s">
        <v>14076</v>
      </c>
      <c r="P4194" s="11">
        <f ca="1">IFERROR(__xludf.DUMMYFUNCTION("COUNTA(SPLIT(Q4194,"" ""))"),187)</f>
        <v>187</v>
      </c>
      <c r="Q4194" s="11">
        <v>15</v>
      </c>
      <c r="R4194" s="11">
        <f ca="1">IFERROR(__xludf.DUMMYFUNCTION("COUNTA(SPLIT($Q4194,CHAR(10),FALSE))"),5)</f>
        <v>5</v>
      </c>
      <c r="S4194" s="2">
        <v>-0.46179552200000001</v>
      </c>
      <c r="T4194" s="2">
        <v>0.487901588</v>
      </c>
      <c r="U4194" s="2">
        <v>85.39</v>
      </c>
      <c r="V4194" s="2">
        <v>4.51</v>
      </c>
      <c r="W4194" s="2">
        <v>4.38</v>
      </c>
      <c r="X4194" s="2">
        <v>7</v>
      </c>
      <c r="Y4194" s="2">
        <v>7.24</v>
      </c>
      <c r="Z4194" s="2">
        <v>0.11309</v>
      </c>
      <c r="AA4194" s="2">
        <v>9.6909999999999996E-2</v>
      </c>
      <c r="AB4194" s="2">
        <v>15.67210349</v>
      </c>
    </row>
    <row r="4195" spans="1:28" x14ac:dyDescent="0.2">
      <c r="A4195" s="17">
        <v>6828</v>
      </c>
      <c r="B4195" s="5" t="s">
        <v>14064</v>
      </c>
      <c r="C4195" s="5" t="s">
        <v>14077</v>
      </c>
      <c r="D4195" s="5"/>
      <c r="E4195" s="5" t="s">
        <v>14078</v>
      </c>
      <c r="F4195" s="10">
        <v>1920</v>
      </c>
      <c r="G4195" s="10" t="s">
        <v>16</v>
      </c>
      <c r="H4195" s="10"/>
      <c r="I4195" s="10">
        <v>1100</v>
      </c>
      <c r="J4195" s="10" t="s">
        <v>17</v>
      </c>
      <c r="K4195" s="10"/>
      <c r="L4195" s="10" t="s">
        <v>18</v>
      </c>
      <c r="M4195" s="11">
        <v>1</v>
      </c>
      <c r="N4195" s="10">
        <v>1</v>
      </c>
      <c r="O4195" s="12" t="s">
        <v>14079</v>
      </c>
      <c r="P4195" s="11">
        <f ca="1">IFERROR(__xludf.DUMMYFUNCTION("COUNTA(SPLIT(Q4195,"" ""))"),178)</f>
        <v>178</v>
      </c>
      <c r="Q4195" s="11">
        <v>7</v>
      </c>
      <c r="R4195" s="11">
        <f ca="1">IFERROR(__xludf.DUMMYFUNCTION("COUNTA(SPLIT($Q4195,CHAR(10),FALSE))"),5)</f>
        <v>5</v>
      </c>
      <c r="S4195" s="2">
        <v>-1.040140364</v>
      </c>
      <c r="T4195" s="2">
        <v>0.475604637</v>
      </c>
      <c r="U4195" s="2">
        <v>72.599999999999994</v>
      </c>
      <c r="V4195" s="2">
        <v>9.59</v>
      </c>
      <c r="W4195" s="2">
        <v>11.66</v>
      </c>
      <c r="X4195" s="2">
        <v>9</v>
      </c>
      <c r="Y4195" s="2">
        <v>7.36</v>
      </c>
      <c r="Z4195" s="2">
        <v>0.16832</v>
      </c>
      <c r="AA4195" s="2">
        <v>0.17776</v>
      </c>
      <c r="AB4195" s="2">
        <v>13.87417162</v>
      </c>
    </row>
    <row r="4196" spans="1:28" x14ac:dyDescent="0.2">
      <c r="A4196" s="17">
        <v>6829</v>
      </c>
      <c r="B4196" s="5" t="s">
        <v>14064</v>
      </c>
      <c r="C4196" s="5" t="s">
        <v>14080</v>
      </c>
      <c r="D4196" s="5"/>
      <c r="E4196" s="5" t="s">
        <v>14081</v>
      </c>
      <c r="F4196" s="10">
        <v>1921</v>
      </c>
      <c r="G4196" s="10" t="s">
        <v>16</v>
      </c>
      <c r="H4196" s="10"/>
      <c r="I4196" s="10">
        <v>1100</v>
      </c>
      <c r="J4196" s="10" t="s">
        <v>17</v>
      </c>
      <c r="K4196" s="10"/>
      <c r="L4196" s="10" t="s">
        <v>18</v>
      </c>
      <c r="M4196" s="11">
        <v>1</v>
      </c>
      <c r="N4196" s="10">
        <v>1</v>
      </c>
      <c r="O4196" s="12" t="s">
        <v>14082</v>
      </c>
      <c r="P4196" s="11">
        <f ca="1">IFERROR(__xludf.DUMMYFUNCTION("COUNTA(SPLIT(Q4196,"" ""))"),191)</f>
        <v>191</v>
      </c>
      <c r="Q4196" s="11">
        <v>8</v>
      </c>
      <c r="R4196" s="11">
        <f ca="1">IFERROR(__xludf.DUMMYFUNCTION("COUNTA(SPLIT($Q4196,CHAR(10),FALSE))"),5)</f>
        <v>5</v>
      </c>
      <c r="S4196" s="2">
        <v>-0.74658603599999995</v>
      </c>
      <c r="T4196" s="2">
        <v>0.47350149899999999</v>
      </c>
      <c r="U4196" s="2">
        <v>75.13</v>
      </c>
      <c r="V4196" s="2">
        <v>8.27</v>
      </c>
      <c r="W4196" s="2">
        <v>9.81</v>
      </c>
      <c r="X4196" s="2">
        <v>8</v>
      </c>
      <c r="Y4196" s="2">
        <v>5.84</v>
      </c>
      <c r="Z4196" s="2">
        <v>9.6360000000000001E-2</v>
      </c>
      <c r="AA4196" s="2">
        <v>8.8069999999999996E-2</v>
      </c>
      <c r="AB4196" s="2">
        <v>22.270201279999998</v>
      </c>
    </row>
    <row r="4197" spans="1:28" x14ac:dyDescent="0.2">
      <c r="A4197" s="17">
        <v>6834</v>
      </c>
      <c r="B4197" s="5" t="s">
        <v>14064</v>
      </c>
      <c r="C4197" s="5" t="s">
        <v>14083</v>
      </c>
      <c r="D4197" s="5"/>
      <c r="E4197" s="5" t="s">
        <v>14084</v>
      </c>
      <c r="F4197" s="10">
        <v>1922</v>
      </c>
      <c r="G4197" s="10" t="s">
        <v>16</v>
      </c>
      <c r="H4197" s="10"/>
      <c r="I4197" s="10">
        <v>1100</v>
      </c>
      <c r="J4197" s="10" t="s">
        <v>17</v>
      </c>
      <c r="K4197" s="10"/>
      <c r="L4197" s="10" t="s">
        <v>22</v>
      </c>
      <c r="M4197" s="11">
        <v>2</v>
      </c>
      <c r="N4197" s="10">
        <v>1.5</v>
      </c>
      <c r="O4197" s="12" t="s">
        <v>14085</v>
      </c>
      <c r="P4197" s="11">
        <f ca="1">IFERROR(__xludf.DUMMYFUNCTION("COUNTA(SPLIT(Q4197,"" ""))"),147)</f>
        <v>147</v>
      </c>
      <c r="Q4197" s="11">
        <v>7</v>
      </c>
      <c r="R4197" s="11">
        <f ca="1">IFERROR(__xludf.DUMMYFUNCTION("COUNTA(SPLIT($Q4197,CHAR(10),FALSE))"),4)</f>
        <v>4</v>
      </c>
      <c r="S4197" s="2">
        <v>-1.028244259</v>
      </c>
      <c r="T4197" s="2">
        <v>0.47000502300000002</v>
      </c>
      <c r="U4197" s="2">
        <v>69.64</v>
      </c>
      <c r="V4197" s="2">
        <v>8.98</v>
      </c>
      <c r="W4197" s="2">
        <v>10.77</v>
      </c>
      <c r="X4197" s="2">
        <v>10</v>
      </c>
      <c r="Y4197" s="2">
        <v>7.51</v>
      </c>
      <c r="Z4197" s="2">
        <v>7.2169999999999998E-2</v>
      </c>
      <c r="AA4197" s="2">
        <v>8.8389999999999996E-2</v>
      </c>
      <c r="AB4197" s="2">
        <v>16.854573559999999</v>
      </c>
    </row>
    <row r="4198" spans="1:28" x14ac:dyDescent="0.2">
      <c r="A4198" s="17">
        <v>6836</v>
      </c>
      <c r="B4198" s="5" t="s">
        <v>14064</v>
      </c>
      <c r="C4198" s="5" t="s">
        <v>14086</v>
      </c>
      <c r="D4198" s="5"/>
      <c r="E4198" s="5" t="s">
        <v>14087</v>
      </c>
      <c r="F4198" s="10">
        <v>1916</v>
      </c>
      <c r="G4198" s="10" t="s">
        <v>16</v>
      </c>
      <c r="H4198" s="10"/>
      <c r="I4198" s="10">
        <v>700</v>
      </c>
      <c r="J4198" s="10" t="s">
        <v>17</v>
      </c>
      <c r="K4198" s="10"/>
      <c r="L4198" s="10" t="s">
        <v>18</v>
      </c>
      <c r="M4198" s="11">
        <v>1</v>
      </c>
      <c r="N4198" s="10">
        <v>1</v>
      </c>
      <c r="O4198" s="12" t="s">
        <v>14088</v>
      </c>
      <c r="P4198" s="11">
        <f ca="1">IFERROR(__xludf.DUMMYFUNCTION("COUNTA(SPLIT(Q4198,"" ""))"),146)</f>
        <v>146</v>
      </c>
      <c r="Q4198" s="11">
        <v>13</v>
      </c>
      <c r="R4198" s="11">
        <f ca="1">IFERROR(__xludf.DUMMYFUNCTION("COUNTA(SPLIT($Q4198,CHAR(10),FALSE))"),4)</f>
        <v>4</v>
      </c>
      <c r="S4198" s="2">
        <v>-0.32031045899999999</v>
      </c>
      <c r="T4198" s="2">
        <v>0.46724660099999998</v>
      </c>
      <c r="U4198" s="2">
        <v>82.32</v>
      </c>
      <c r="V4198" s="2">
        <v>4.6399999999999997</v>
      </c>
      <c r="W4198" s="2">
        <v>5.0599999999999996</v>
      </c>
      <c r="X4198" s="2">
        <v>7</v>
      </c>
      <c r="Y4198" s="2">
        <v>6.52</v>
      </c>
      <c r="Z4198" s="2">
        <v>4.1410000000000002E-2</v>
      </c>
      <c r="AA4198" s="2">
        <v>6.3519999999999993E-2</v>
      </c>
      <c r="AB4198" s="2">
        <v>13.16428737</v>
      </c>
    </row>
    <row r="4199" spans="1:28" x14ac:dyDescent="0.2">
      <c r="A4199" s="17">
        <v>6838</v>
      </c>
      <c r="B4199" s="5" t="s">
        <v>995</v>
      </c>
      <c r="C4199" s="5" t="s">
        <v>14089</v>
      </c>
      <c r="D4199" s="5" t="s">
        <v>14090</v>
      </c>
      <c r="E4199" s="5" t="s">
        <v>14091</v>
      </c>
      <c r="F4199" s="10">
        <v>1851</v>
      </c>
      <c r="G4199" s="10" t="s">
        <v>16</v>
      </c>
      <c r="H4199" s="10"/>
      <c r="I4199" s="10">
        <v>1300</v>
      </c>
      <c r="J4199" s="10" t="s">
        <v>51</v>
      </c>
      <c r="K4199" s="10"/>
      <c r="L4199" s="10" t="s">
        <v>18</v>
      </c>
      <c r="M4199" s="11">
        <v>1</v>
      </c>
      <c r="N4199" s="10">
        <v>1</v>
      </c>
      <c r="O4199" s="12" t="s">
        <v>14092</v>
      </c>
      <c r="P4199" s="11">
        <f ca="1">IFERROR(__xludf.DUMMYFUNCTION("COUNTA(SPLIT(Q4199,"" ""))"),144)</f>
        <v>144</v>
      </c>
      <c r="Q4199" s="11">
        <v>6</v>
      </c>
      <c r="R4199" s="11">
        <f ca="1">IFERROR(__xludf.DUMMYFUNCTION("COUNTA(SPLIT($Q4199,CHAR(10),FALSE))"),1)</f>
        <v>1</v>
      </c>
      <c r="S4199" s="2">
        <v>-0.74283565399999996</v>
      </c>
      <c r="T4199" s="2">
        <v>0.46063230199999999</v>
      </c>
      <c r="U4199" s="2">
        <v>72.62</v>
      </c>
      <c r="V4199" s="2">
        <v>9.18</v>
      </c>
      <c r="W4199" s="2">
        <v>10.51</v>
      </c>
      <c r="X4199" s="2">
        <v>9</v>
      </c>
      <c r="Y4199" s="2">
        <v>6.9</v>
      </c>
      <c r="Z4199" s="2">
        <v>4.2360000000000002E-2</v>
      </c>
      <c r="AA4199" s="2">
        <v>8.405E-2</v>
      </c>
      <c r="AB4199" s="2">
        <v>7.9628261919999996</v>
      </c>
    </row>
    <row r="4200" spans="1:28" x14ac:dyDescent="0.2">
      <c r="A4200" s="17">
        <v>6839</v>
      </c>
      <c r="B4200" s="5" t="s">
        <v>995</v>
      </c>
      <c r="C4200" s="5" t="s">
        <v>14093</v>
      </c>
      <c r="D4200" s="5" t="s">
        <v>14094</v>
      </c>
      <c r="E4200" s="5" t="s">
        <v>14095</v>
      </c>
      <c r="F4200" s="10">
        <v>1853</v>
      </c>
      <c r="G4200" s="10" t="s">
        <v>16</v>
      </c>
      <c r="H4200" s="10"/>
      <c r="I4200" s="10">
        <v>1100</v>
      </c>
      <c r="J4200" s="10" t="s">
        <v>51</v>
      </c>
      <c r="K4200" s="10"/>
      <c r="L4200" s="10" t="s">
        <v>18</v>
      </c>
      <c r="M4200" s="11">
        <v>1</v>
      </c>
      <c r="N4200" s="10">
        <v>1</v>
      </c>
      <c r="O4200" s="12" t="s">
        <v>14096</v>
      </c>
      <c r="P4200" s="11">
        <f ca="1">IFERROR(__xludf.DUMMYFUNCTION("COUNTA(SPLIT(Q4200,"" ""))"),182)</f>
        <v>182</v>
      </c>
      <c r="Q4200" s="11">
        <v>7</v>
      </c>
      <c r="R4200" s="11">
        <f ca="1">IFERROR(__xludf.DUMMYFUNCTION("COUNTA(SPLIT($Q4200,CHAR(10),FALSE))"),1)</f>
        <v>1</v>
      </c>
      <c r="S4200" s="2">
        <v>-1.7869594440000001</v>
      </c>
      <c r="T4200" s="2">
        <v>0.49329388499999999</v>
      </c>
      <c r="U4200" s="2">
        <v>66.58</v>
      </c>
      <c r="V4200" s="2">
        <v>10.47</v>
      </c>
      <c r="W4200" s="2">
        <v>11.27</v>
      </c>
      <c r="X4200" s="2">
        <v>9</v>
      </c>
      <c r="Y4200" s="2">
        <v>7.26</v>
      </c>
      <c r="Z4200" s="2">
        <v>9.5189999999999997E-2</v>
      </c>
      <c r="AA4200" s="2">
        <v>8.8039999999999993E-2</v>
      </c>
      <c r="AB4200" s="2">
        <v>17.851127030000001</v>
      </c>
    </row>
    <row r="4201" spans="1:28" x14ac:dyDescent="0.2">
      <c r="A4201" s="17">
        <v>6841</v>
      </c>
      <c r="B4201" s="5" t="s">
        <v>995</v>
      </c>
      <c r="C4201" s="5" t="s">
        <v>14097</v>
      </c>
      <c r="D4201" s="5" t="s">
        <v>14094</v>
      </c>
      <c r="E4201" s="5" t="s">
        <v>14095</v>
      </c>
      <c r="F4201" s="10">
        <v>1853</v>
      </c>
      <c r="G4201" s="10" t="s">
        <v>16</v>
      </c>
      <c r="H4201" s="10"/>
      <c r="I4201" s="10">
        <v>1100</v>
      </c>
      <c r="J4201" s="10" t="s">
        <v>17</v>
      </c>
      <c r="K4201" s="10"/>
      <c r="L4201" s="10" t="s">
        <v>18</v>
      </c>
      <c r="M4201" s="11">
        <v>1</v>
      </c>
      <c r="N4201" s="10">
        <v>1</v>
      </c>
      <c r="O4201" s="12" t="s">
        <v>14098</v>
      </c>
      <c r="P4201" s="11">
        <f ca="1">IFERROR(__xludf.DUMMYFUNCTION("COUNTA(SPLIT(Q4201,"" ""))"),163)</f>
        <v>163</v>
      </c>
      <c r="Q4201" s="11">
        <v>6</v>
      </c>
      <c r="R4201" s="11">
        <f ca="1">IFERROR(__xludf.DUMMYFUNCTION("COUNTA(SPLIT($Q4201,CHAR(10),FALSE))"),1)</f>
        <v>1</v>
      </c>
      <c r="S4201" s="2">
        <v>-1.9028490929999999</v>
      </c>
      <c r="T4201" s="2">
        <v>0.47894816600000001</v>
      </c>
      <c r="U4201" s="2">
        <v>71.61</v>
      </c>
      <c r="V4201" s="2">
        <v>9.06</v>
      </c>
      <c r="W4201" s="2">
        <v>10.59</v>
      </c>
      <c r="X4201" s="2">
        <v>10</v>
      </c>
      <c r="Y4201" s="2">
        <v>7.12</v>
      </c>
      <c r="Z4201" s="2">
        <v>0.20710000000000001</v>
      </c>
      <c r="AA4201" s="2">
        <v>0.23393</v>
      </c>
      <c r="AB4201" s="2">
        <v>7.5643957779999997</v>
      </c>
    </row>
    <row r="4202" spans="1:28" x14ac:dyDescent="0.2">
      <c r="A4202" s="17">
        <v>6844</v>
      </c>
      <c r="B4202" s="5" t="s">
        <v>995</v>
      </c>
      <c r="C4202" s="5" t="s">
        <v>14099</v>
      </c>
      <c r="D4202" s="5" t="s">
        <v>14090</v>
      </c>
      <c r="E4202" s="5" t="s">
        <v>14100</v>
      </c>
      <c r="F4202" s="10">
        <v>1851</v>
      </c>
      <c r="G4202" s="10" t="s">
        <v>16</v>
      </c>
      <c r="H4202" s="10"/>
      <c r="I4202" s="10">
        <v>1100</v>
      </c>
      <c r="J4202" s="10" t="s">
        <v>17</v>
      </c>
      <c r="K4202" s="10"/>
      <c r="L4202" s="10" t="s">
        <v>18</v>
      </c>
      <c r="M4202" s="11">
        <v>1</v>
      </c>
      <c r="N4202" s="10">
        <v>1</v>
      </c>
      <c r="O4202" s="12" t="s">
        <v>14101</v>
      </c>
      <c r="P4202" s="11">
        <f ca="1">IFERROR(__xludf.DUMMYFUNCTION("COUNTA(SPLIT(Q4202,"" ""))"),180)</f>
        <v>180</v>
      </c>
      <c r="Q4202" s="11">
        <v>9</v>
      </c>
      <c r="R4202" s="11">
        <f ca="1">IFERROR(__xludf.DUMMYFUNCTION("COUNTA(SPLIT($Q4202,CHAR(10),FALSE))"),2)</f>
        <v>2</v>
      </c>
      <c r="S4202" s="2">
        <v>-1.161769606</v>
      </c>
      <c r="T4202" s="2">
        <v>0.48157507199999999</v>
      </c>
      <c r="U4202" s="2">
        <v>72.84</v>
      </c>
      <c r="V4202" s="2">
        <v>8.1</v>
      </c>
      <c r="W4202" s="2">
        <v>9.56</v>
      </c>
      <c r="X4202" s="2">
        <v>9</v>
      </c>
      <c r="Y4202" s="2">
        <v>7.6</v>
      </c>
      <c r="Z4202" s="2">
        <v>0.19361</v>
      </c>
      <c r="AA4202" s="2">
        <v>0.18753</v>
      </c>
      <c r="AB4202" s="2">
        <v>10.47495588</v>
      </c>
    </row>
    <row r="4203" spans="1:28" x14ac:dyDescent="0.2">
      <c r="A4203" s="17">
        <v>6848</v>
      </c>
      <c r="B4203" s="5" t="s">
        <v>12915</v>
      </c>
      <c r="C4203" s="5" t="s">
        <v>14102</v>
      </c>
      <c r="D4203" s="5"/>
      <c r="E4203" s="5" t="s">
        <v>14103</v>
      </c>
      <c r="F4203" s="10">
        <v>1880</v>
      </c>
      <c r="G4203" s="10" t="s">
        <v>16</v>
      </c>
      <c r="H4203" s="10"/>
      <c r="I4203" s="10">
        <v>1300</v>
      </c>
      <c r="J4203" s="10" t="s">
        <v>17</v>
      </c>
      <c r="K4203" s="10"/>
      <c r="L4203" s="10" t="s">
        <v>18</v>
      </c>
      <c r="M4203" s="11">
        <v>1</v>
      </c>
      <c r="N4203" s="10">
        <v>1</v>
      </c>
      <c r="O4203" s="12" t="s">
        <v>14104</v>
      </c>
      <c r="P4203" s="11">
        <f ca="1">IFERROR(__xludf.DUMMYFUNCTION("COUNTA(SPLIT(Q4203,"" ""))"),141)</f>
        <v>141</v>
      </c>
      <c r="Q4203" s="11">
        <v>5</v>
      </c>
      <c r="R4203" s="11">
        <f ca="1">IFERROR(__xludf.DUMMYFUNCTION("COUNTA(SPLIT($Q4203,CHAR(10),FALSE))"),2)</f>
        <v>2</v>
      </c>
      <c r="S4203" s="2">
        <v>-1.488372582</v>
      </c>
      <c r="T4203" s="2">
        <v>0.45823248799999999</v>
      </c>
      <c r="U4203" s="2">
        <v>51.2</v>
      </c>
      <c r="V4203" s="2">
        <v>13.22</v>
      </c>
      <c r="W4203" s="2">
        <v>14.93</v>
      </c>
      <c r="X4203" s="2">
        <v>14</v>
      </c>
      <c r="Y4203" s="2">
        <v>8.92</v>
      </c>
      <c r="Z4203" s="2">
        <v>0.17837</v>
      </c>
      <c r="AA4203" s="2">
        <v>0.20308000000000001</v>
      </c>
      <c r="AB4203" s="2">
        <v>7.9881195680000001</v>
      </c>
    </row>
    <row r="4204" spans="1:28" x14ac:dyDescent="0.2">
      <c r="A4204" s="17">
        <v>6850</v>
      </c>
      <c r="B4204" s="5" t="s">
        <v>12915</v>
      </c>
      <c r="C4204" s="5" t="s">
        <v>14105</v>
      </c>
      <c r="D4204" s="5"/>
      <c r="E4204" s="5" t="s">
        <v>14106</v>
      </c>
      <c r="F4204" s="10">
        <v>1879</v>
      </c>
      <c r="G4204" s="10" t="s">
        <v>16</v>
      </c>
      <c r="H4204" s="10"/>
      <c r="I4204" s="10">
        <v>1100</v>
      </c>
      <c r="J4204" s="10" t="s">
        <v>17</v>
      </c>
      <c r="K4204" s="10"/>
      <c r="L4204" s="10" t="s">
        <v>18</v>
      </c>
      <c r="M4204" s="11">
        <v>1</v>
      </c>
      <c r="N4204" s="10">
        <v>1</v>
      </c>
      <c r="O4204" s="12" t="s">
        <v>14107</v>
      </c>
      <c r="P4204" s="11">
        <f ca="1">IFERROR(__xludf.DUMMYFUNCTION("COUNTA(SPLIT(Q4204,"" ""))"),193)</f>
        <v>193</v>
      </c>
      <c r="Q4204" s="11">
        <v>10</v>
      </c>
      <c r="R4204" s="11">
        <f ca="1">IFERROR(__xludf.DUMMYFUNCTION("COUNTA(SPLIT($Q4204,CHAR(10),FALSE))"),2)</f>
        <v>2</v>
      </c>
      <c r="S4204" s="2">
        <v>-1.5992848710000001</v>
      </c>
      <c r="T4204" s="2">
        <v>0.48262190599999999</v>
      </c>
      <c r="U4204" s="2">
        <v>63.59</v>
      </c>
      <c r="V4204" s="2">
        <v>9.2799999999999994</v>
      </c>
      <c r="W4204" s="2">
        <v>10.17</v>
      </c>
      <c r="X4204" s="2">
        <v>10</v>
      </c>
      <c r="Y4204" s="2">
        <v>8.6999999999999993</v>
      </c>
      <c r="Z4204" s="2">
        <v>0.16711999999999999</v>
      </c>
      <c r="AA4204" s="2">
        <v>0.15659000000000001</v>
      </c>
      <c r="AB4204" s="2">
        <v>7.8722240320000001</v>
      </c>
    </row>
    <row r="4205" spans="1:28" x14ac:dyDescent="0.2">
      <c r="A4205" s="17">
        <v>6853</v>
      </c>
      <c r="B4205" s="5" t="s">
        <v>12915</v>
      </c>
      <c r="C4205" s="5" t="s">
        <v>14108</v>
      </c>
      <c r="D4205" s="5"/>
      <c r="E4205" s="5" t="s">
        <v>14109</v>
      </c>
      <c r="F4205" s="10">
        <v>1876</v>
      </c>
      <c r="G4205" s="10" t="s">
        <v>16</v>
      </c>
      <c r="H4205" s="10"/>
      <c r="I4205" s="10">
        <v>1100</v>
      </c>
      <c r="J4205" s="10" t="s">
        <v>17</v>
      </c>
      <c r="K4205" s="10"/>
      <c r="L4205" s="10" t="s">
        <v>18</v>
      </c>
      <c r="M4205" s="11">
        <v>1</v>
      </c>
      <c r="N4205" s="10">
        <v>1</v>
      </c>
      <c r="O4205" s="12" t="s">
        <v>14110</v>
      </c>
      <c r="P4205" s="11">
        <f ca="1">IFERROR(__xludf.DUMMYFUNCTION("COUNTA(SPLIT(Q4205,"" ""))"),166)</f>
        <v>166</v>
      </c>
      <c r="Q4205" s="11">
        <v>8</v>
      </c>
      <c r="R4205" s="11">
        <f ca="1">IFERROR(__xludf.DUMMYFUNCTION("COUNTA(SPLIT($Q4205,CHAR(10),FALSE))"),1)</f>
        <v>1</v>
      </c>
      <c r="S4205" s="2">
        <v>-1.543063106</v>
      </c>
      <c r="T4205" s="2">
        <v>0.49512985799999998</v>
      </c>
      <c r="U4205" s="2">
        <v>74.790000000000006</v>
      </c>
      <c r="V4205" s="2">
        <v>8.11</v>
      </c>
      <c r="W4205" s="2">
        <v>9.23</v>
      </c>
      <c r="X4205" s="2">
        <v>9</v>
      </c>
      <c r="Y4205" s="2">
        <v>7.38</v>
      </c>
      <c r="Z4205" s="2">
        <v>0.24595</v>
      </c>
      <c r="AA4205" s="2">
        <v>0.26395000000000002</v>
      </c>
      <c r="AB4205" s="2">
        <v>8.5543202600000008</v>
      </c>
    </row>
    <row r="4206" spans="1:28" x14ac:dyDescent="0.2">
      <c r="A4206" s="17">
        <v>6855</v>
      </c>
      <c r="B4206" s="5" t="s">
        <v>12915</v>
      </c>
      <c r="C4206" s="5" t="s">
        <v>14111</v>
      </c>
      <c r="D4206" s="5"/>
      <c r="E4206" s="5" t="s">
        <v>14112</v>
      </c>
      <c r="F4206" s="10">
        <v>1893</v>
      </c>
      <c r="G4206" s="10" t="s">
        <v>16</v>
      </c>
      <c r="H4206" s="10"/>
      <c r="I4206" s="10">
        <v>1300</v>
      </c>
      <c r="J4206" s="10" t="s">
        <v>17</v>
      </c>
      <c r="K4206" s="10"/>
      <c r="L4206" s="10" t="s">
        <v>18</v>
      </c>
      <c r="M4206" s="11">
        <v>1</v>
      </c>
      <c r="N4206" s="10">
        <v>1</v>
      </c>
      <c r="O4206" s="12" t="s">
        <v>14113</v>
      </c>
      <c r="P4206" s="11">
        <f ca="1">IFERROR(__xludf.DUMMYFUNCTION("COUNTA(SPLIT(Q4206,"" ""))"),154)</f>
        <v>154</v>
      </c>
      <c r="Q4206" s="11">
        <v>6</v>
      </c>
      <c r="R4206" s="11">
        <f ca="1">IFERROR(__xludf.DUMMYFUNCTION("COUNTA(SPLIT($Q4206,CHAR(10),FALSE))"),2)</f>
        <v>2</v>
      </c>
      <c r="S4206" s="2">
        <v>-2.5001011339999999</v>
      </c>
      <c r="T4206" s="2">
        <v>0.49858529499999998</v>
      </c>
      <c r="U4206" s="2">
        <v>50.53</v>
      </c>
      <c r="V4206" s="2">
        <v>12.75</v>
      </c>
      <c r="W4206" s="2">
        <v>14.18</v>
      </c>
      <c r="X4206" s="2">
        <v>13</v>
      </c>
      <c r="Y4206" s="2">
        <v>8.34</v>
      </c>
      <c r="Z4206" s="2">
        <v>0.18953</v>
      </c>
      <c r="AA4206" s="2">
        <v>0.22066</v>
      </c>
      <c r="AB4206" s="2">
        <v>2.225788423</v>
      </c>
    </row>
    <row r="4207" spans="1:28" x14ac:dyDescent="0.2">
      <c r="A4207" s="17">
        <v>6857</v>
      </c>
      <c r="B4207" s="5" t="s">
        <v>12915</v>
      </c>
      <c r="C4207" s="5" t="s">
        <v>14114</v>
      </c>
      <c r="D4207" s="5"/>
      <c r="E4207" s="5" t="s">
        <v>14115</v>
      </c>
      <c r="F4207" s="10">
        <v>1880</v>
      </c>
      <c r="G4207" s="10" t="s">
        <v>16</v>
      </c>
      <c r="H4207" s="10"/>
      <c r="I4207" s="10">
        <v>1100</v>
      </c>
      <c r="J4207" s="10" t="s">
        <v>17</v>
      </c>
      <c r="K4207" s="10"/>
      <c r="L4207" s="10" t="s">
        <v>18</v>
      </c>
      <c r="M4207" s="11">
        <v>1</v>
      </c>
      <c r="N4207" s="10">
        <v>1</v>
      </c>
      <c r="O4207" s="12" t="s">
        <v>14116</v>
      </c>
      <c r="P4207" s="11">
        <f ca="1">IFERROR(__xludf.DUMMYFUNCTION("COUNTA(SPLIT(Q4207,"" ""))"),178)</f>
        <v>178</v>
      </c>
      <c r="Q4207" s="11">
        <v>10</v>
      </c>
      <c r="R4207" s="11">
        <f ca="1">IFERROR(__xludf.DUMMYFUNCTION("COUNTA(SPLIT($Q4207,CHAR(10),FALSE))"),3)</f>
        <v>3</v>
      </c>
      <c r="S4207" s="2">
        <v>-1.391763335</v>
      </c>
      <c r="T4207" s="2">
        <v>0.46601959599999998</v>
      </c>
      <c r="U4207" s="2">
        <v>65.959999999999994</v>
      </c>
      <c r="V4207" s="2">
        <v>8.26</v>
      </c>
      <c r="W4207" s="2">
        <v>8.66</v>
      </c>
      <c r="X4207" s="2">
        <v>11</v>
      </c>
      <c r="Y4207" s="2">
        <v>7.45</v>
      </c>
      <c r="Z4207" s="2">
        <v>0.17577999999999999</v>
      </c>
      <c r="AA4207" s="2">
        <v>0.17124</v>
      </c>
      <c r="AB4207" s="2">
        <v>10.93178241</v>
      </c>
    </row>
    <row r="4208" spans="1:28" x14ac:dyDescent="0.2">
      <c r="A4208" s="17">
        <v>6858</v>
      </c>
      <c r="B4208" s="5" t="s">
        <v>12915</v>
      </c>
      <c r="C4208" s="5" t="s">
        <v>14117</v>
      </c>
      <c r="D4208" s="5"/>
      <c r="E4208" s="5" t="s">
        <v>14118</v>
      </c>
      <c r="F4208" s="10">
        <v>1884</v>
      </c>
      <c r="G4208" s="10" t="s">
        <v>16</v>
      </c>
      <c r="H4208" s="10"/>
      <c r="I4208" s="10">
        <v>1300</v>
      </c>
      <c r="J4208" s="10" t="s">
        <v>17</v>
      </c>
      <c r="K4208" s="10"/>
      <c r="L4208" s="10" t="s">
        <v>18</v>
      </c>
      <c r="M4208" s="11">
        <v>1</v>
      </c>
      <c r="N4208" s="10">
        <v>1</v>
      </c>
      <c r="O4208" s="12" t="s">
        <v>14119</v>
      </c>
      <c r="P4208" s="11">
        <f ca="1">IFERROR(__xludf.DUMMYFUNCTION("COUNTA(SPLIT(Q4208,"" ""))"),148)</f>
        <v>148</v>
      </c>
      <c r="Q4208" s="11">
        <v>6</v>
      </c>
      <c r="R4208" s="11">
        <f ca="1">IFERROR(__xludf.DUMMYFUNCTION("COUNTA(SPLIT($Q4208,CHAR(10),FALSE))"),1)</f>
        <v>1</v>
      </c>
      <c r="S4208" s="2">
        <v>-0.91973272399999995</v>
      </c>
      <c r="T4208" s="2">
        <v>0.44512404300000002</v>
      </c>
      <c r="U4208" s="2">
        <v>70.91</v>
      </c>
      <c r="V4208" s="2">
        <v>9.74</v>
      </c>
      <c r="W4208" s="2">
        <v>10.73</v>
      </c>
      <c r="X4208" s="2">
        <v>10</v>
      </c>
      <c r="Y4208" s="2">
        <v>7.27</v>
      </c>
      <c r="Z4208" s="2">
        <v>0.1226</v>
      </c>
      <c r="AA4208" s="2">
        <v>0.15543999999999999</v>
      </c>
      <c r="AB4208" s="2">
        <v>11.08818595</v>
      </c>
    </row>
    <row r="4209" spans="1:28" x14ac:dyDescent="0.2">
      <c r="A4209" s="17">
        <v>6859</v>
      </c>
      <c r="B4209" s="5" t="s">
        <v>8194</v>
      </c>
      <c r="C4209" s="5" t="s">
        <v>14120</v>
      </c>
      <c r="D4209" s="5" t="s">
        <v>14121</v>
      </c>
      <c r="E4209" s="5" t="s">
        <v>14122</v>
      </c>
      <c r="F4209" s="10">
        <v>1895</v>
      </c>
      <c r="G4209" s="10" t="s">
        <v>16</v>
      </c>
      <c r="H4209" s="10"/>
      <c r="I4209" s="10">
        <v>1300</v>
      </c>
      <c r="J4209" s="10" t="s">
        <v>17</v>
      </c>
      <c r="K4209" s="10"/>
      <c r="L4209" s="10" t="s">
        <v>18</v>
      </c>
      <c r="M4209" s="11">
        <v>1</v>
      </c>
      <c r="N4209" s="10">
        <v>1</v>
      </c>
      <c r="O4209" s="12" t="s">
        <v>14123</v>
      </c>
      <c r="P4209" s="11">
        <f ca="1">IFERROR(__xludf.DUMMYFUNCTION("COUNTA(SPLIT(Q4209,"" ""))"),151)</f>
        <v>151</v>
      </c>
      <c r="Q4209" s="11">
        <v>5</v>
      </c>
      <c r="R4209" s="11">
        <f ca="1">IFERROR(__xludf.DUMMYFUNCTION("COUNTA(SPLIT($Q4209,CHAR(10),FALSE))"),1)</f>
        <v>1</v>
      </c>
      <c r="S4209" s="2">
        <v>-1.4766612139999999</v>
      </c>
      <c r="T4209" s="2">
        <v>0.48444518800000003</v>
      </c>
      <c r="U4209" s="2">
        <v>70.72</v>
      </c>
      <c r="V4209" s="2">
        <v>11.35</v>
      </c>
      <c r="W4209" s="2">
        <v>14.32</v>
      </c>
      <c r="X4209" s="2">
        <v>7</v>
      </c>
      <c r="Y4209" s="2">
        <v>7.1</v>
      </c>
      <c r="Z4209" s="2">
        <v>0.11315</v>
      </c>
      <c r="AA4209" s="2">
        <v>0.1421</v>
      </c>
      <c r="AB4209" s="2">
        <v>6.2138464659999997</v>
      </c>
    </row>
    <row r="4210" spans="1:28" x14ac:dyDescent="0.2">
      <c r="A4210" s="17">
        <v>6863</v>
      </c>
      <c r="B4210" s="5" t="s">
        <v>8194</v>
      </c>
      <c r="C4210" s="5" t="s">
        <v>14124</v>
      </c>
      <c r="D4210" s="5" t="s">
        <v>14125</v>
      </c>
      <c r="E4210" s="5" t="s">
        <v>14126</v>
      </c>
      <c r="F4210" s="10">
        <v>1902</v>
      </c>
      <c r="G4210" s="10" t="s">
        <v>16</v>
      </c>
      <c r="H4210" s="10"/>
      <c r="I4210" s="10">
        <v>700</v>
      </c>
      <c r="J4210" s="10" t="s">
        <v>17</v>
      </c>
      <c r="K4210" s="10"/>
      <c r="L4210" s="10" t="s">
        <v>18</v>
      </c>
      <c r="M4210" s="11">
        <v>1</v>
      </c>
      <c r="N4210" s="10">
        <v>1</v>
      </c>
      <c r="O4210" s="12" t="s">
        <v>14127</v>
      </c>
      <c r="P4210" s="11">
        <f ca="1">IFERROR(__xludf.DUMMYFUNCTION("COUNTA(SPLIT(Q4210,"" ""))"),177)</f>
        <v>177</v>
      </c>
      <c r="Q4210" s="11">
        <v>8</v>
      </c>
      <c r="R4210" s="11">
        <f ca="1">IFERROR(__xludf.DUMMYFUNCTION("COUNTA(SPLIT($Q4210,CHAR(10),FALSE))"),1)</f>
        <v>1</v>
      </c>
      <c r="S4210" s="2">
        <v>0.38089846799999999</v>
      </c>
      <c r="T4210" s="2">
        <v>0.49347854600000002</v>
      </c>
      <c r="U4210" s="2">
        <v>86.58</v>
      </c>
      <c r="V4210" s="2">
        <v>5.66</v>
      </c>
      <c r="W4210" s="2">
        <v>6.97</v>
      </c>
      <c r="X4210" s="2">
        <v>7</v>
      </c>
      <c r="Y4210" s="2">
        <v>1.59</v>
      </c>
      <c r="Z4210" s="2">
        <v>0.14707999999999999</v>
      </c>
      <c r="AA4210" s="2">
        <v>0.16772000000000001</v>
      </c>
      <c r="AB4210" s="2">
        <v>19.036413790000001</v>
      </c>
    </row>
    <row r="4211" spans="1:28" x14ac:dyDescent="0.2">
      <c r="A4211" s="17">
        <v>6868</v>
      </c>
      <c r="B4211" s="5" t="s">
        <v>8194</v>
      </c>
      <c r="C4211" s="5" t="s">
        <v>14128</v>
      </c>
      <c r="D4211" s="5" t="s">
        <v>14125</v>
      </c>
      <c r="E4211" s="5" t="s">
        <v>14126</v>
      </c>
      <c r="F4211" s="10">
        <v>1902</v>
      </c>
      <c r="G4211" s="10" t="s">
        <v>16</v>
      </c>
      <c r="H4211" s="10"/>
      <c r="I4211" s="10">
        <v>900</v>
      </c>
      <c r="J4211" s="10" t="s">
        <v>17</v>
      </c>
      <c r="K4211" s="10"/>
      <c r="L4211" s="10" t="s">
        <v>18</v>
      </c>
      <c r="M4211" s="11">
        <v>1</v>
      </c>
      <c r="N4211" s="10">
        <v>1</v>
      </c>
      <c r="O4211" s="12" t="s">
        <v>14129</v>
      </c>
      <c r="P4211" s="11">
        <f ca="1">IFERROR(__xludf.DUMMYFUNCTION("COUNTA(SPLIT(Q4211,"" ""))"),193)</f>
        <v>193</v>
      </c>
      <c r="Q4211" s="11">
        <v>2</v>
      </c>
      <c r="R4211" s="11">
        <f ca="1">IFERROR(__xludf.DUMMYFUNCTION("COUNTA(SPLIT($Q4211,CHAR(10),FALSE))"),1)</f>
        <v>1</v>
      </c>
      <c r="S4211" s="2">
        <v>-1.897865447</v>
      </c>
      <c r="T4211" s="2">
        <v>0.484068887</v>
      </c>
      <c r="U4211" s="2">
        <v>-4.93</v>
      </c>
      <c r="V4211" s="2">
        <v>39.29</v>
      </c>
      <c r="W4211" s="2">
        <v>48.71</v>
      </c>
      <c r="X4211" s="2">
        <v>12</v>
      </c>
      <c r="Y4211" s="2">
        <v>10.79</v>
      </c>
      <c r="Z4211" s="2">
        <v>0.20533000000000001</v>
      </c>
      <c r="AA4211" s="2">
        <v>0.20843999999999999</v>
      </c>
      <c r="AB4211" s="2">
        <v>2.2976832169999999</v>
      </c>
    </row>
    <row r="4212" spans="1:28" x14ac:dyDescent="0.2">
      <c r="A4212" s="17">
        <v>6873</v>
      </c>
      <c r="B4212" s="5" t="s">
        <v>8194</v>
      </c>
      <c r="C4212" s="5" t="s">
        <v>14130</v>
      </c>
      <c r="D4212" s="5" t="s">
        <v>14131</v>
      </c>
      <c r="E4212" s="5" t="s">
        <v>14132</v>
      </c>
      <c r="F4212" s="10">
        <v>1906</v>
      </c>
      <c r="G4212" s="10" t="s">
        <v>16</v>
      </c>
      <c r="H4212" s="10"/>
      <c r="I4212" s="10">
        <v>1100</v>
      </c>
      <c r="J4212" s="10" t="s">
        <v>17</v>
      </c>
      <c r="K4212" s="10"/>
      <c r="L4212" s="10" t="s">
        <v>18</v>
      </c>
      <c r="M4212" s="11">
        <v>1</v>
      </c>
      <c r="N4212" s="10">
        <v>1</v>
      </c>
      <c r="O4212" s="12" t="s">
        <v>14133</v>
      </c>
      <c r="P4212" s="11">
        <f ca="1">IFERROR(__xludf.DUMMYFUNCTION("COUNTA(SPLIT(Q4212,"" ""))"),175)</f>
        <v>175</v>
      </c>
      <c r="Q4212" s="11">
        <v>10</v>
      </c>
      <c r="R4212" s="11">
        <f ca="1">IFERROR(__xludf.DUMMYFUNCTION("COUNTA(SPLIT($Q4212,CHAR(10),FALSE))"),3)</f>
        <v>3</v>
      </c>
      <c r="S4212" s="2">
        <v>-1.8483918210000001</v>
      </c>
      <c r="T4212" s="2">
        <v>0.53813746299999998</v>
      </c>
      <c r="U4212" s="2">
        <v>85.17</v>
      </c>
      <c r="V4212" s="2">
        <v>5.93</v>
      </c>
      <c r="W4212" s="2">
        <v>7.34</v>
      </c>
      <c r="X4212" s="2">
        <v>7</v>
      </c>
      <c r="Y4212" s="2">
        <v>7.31</v>
      </c>
      <c r="Z4212" s="2">
        <v>0.22889999999999999</v>
      </c>
      <c r="AA4212" s="2">
        <v>0.22722000000000001</v>
      </c>
      <c r="AB4212" s="2">
        <v>8.9643816829999992</v>
      </c>
    </row>
    <row r="4213" spans="1:28" x14ac:dyDescent="0.2">
      <c r="A4213" s="17">
        <v>6874</v>
      </c>
      <c r="B4213" s="5" t="s">
        <v>8194</v>
      </c>
      <c r="C4213" s="5" t="s">
        <v>14134</v>
      </c>
      <c r="D4213" s="5" t="s">
        <v>14131</v>
      </c>
      <c r="E4213" s="5" t="s">
        <v>14132</v>
      </c>
      <c r="F4213" s="10">
        <v>1906</v>
      </c>
      <c r="G4213" s="10" t="s">
        <v>16</v>
      </c>
      <c r="H4213" s="10"/>
      <c r="I4213" s="10">
        <v>1300</v>
      </c>
      <c r="J4213" s="10" t="s">
        <v>51</v>
      </c>
      <c r="K4213" s="10"/>
      <c r="L4213" s="10" t="s">
        <v>18</v>
      </c>
      <c r="M4213" s="11">
        <v>1</v>
      </c>
      <c r="N4213" s="10">
        <v>1</v>
      </c>
      <c r="O4213" s="12" t="s">
        <v>14135</v>
      </c>
      <c r="P4213" s="11">
        <f ca="1">IFERROR(__xludf.DUMMYFUNCTION("COUNTA(SPLIT(Q4213,"" ""))"),174)</f>
        <v>174</v>
      </c>
      <c r="Q4213" s="11">
        <v>5</v>
      </c>
      <c r="R4213" s="11">
        <f ca="1">IFERROR(__xludf.DUMMYFUNCTION("COUNTA(SPLIT($Q4213,CHAR(10),FALSE))"),2)</f>
        <v>2</v>
      </c>
      <c r="S4213" s="2">
        <v>-0.86861812699999996</v>
      </c>
      <c r="T4213" s="2">
        <v>0.48643575100000003</v>
      </c>
      <c r="U4213" s="2">
        <v>74.540000000000006</v>
      </c>
      <c r="V4213" s="2">
        <v>9.2200000000000006</v>
      </c>
      <c r="W4213" s="2">
        <v>10.76</v>
      </c>
      <c r="X4213" s="2">
        <v>8</v>
      </c>
      <c r="Y4213" s="2">
        <v>7.29</v>
      </c>
      <c r="Z4213" s="2">
        <v>0.13422999999999999</v>
      </c>
      <c r="AA4213" s="2">
        <v>0.15326999999999999</v>
      </c>
      <c r="AB4213" s="2">
        <v>10.178091500000001</v>
      </c>
    </row>
    <row r="4214" spans="1:28" x14ac:dyDescent="0.2">
      <c r="A4214" s="17">
        <v>6875</v>
      </c>
      <c r="B4214" s="5" t="s">
        <v>8194</v>
      </c>
      <c r="C4214" s="5" t="s">
        <v>14136</v>
      </c>
      <c r="D4214" s="5" t="s">
        <v>14131</v>
      </c>
      <c r="E4214" s="5" t="s">
        <v>14132</v>
      </c>
      <c r="F4214" s="10">
        <v>1906</v>
      </c>
      <c r="G4214" s="10" t="s">
        <v>16</v>
      </c>
      <c r="H4214" s="10"/>
      <c r="I4214" s="10">
        <v>1300</v>
      </c>
      <c r="J4214" s="10" t="s">
        <v>17</v>
      </c>
      <c r="K4214" s="10"/>
      <c r="L4214" s="10" t="s">
        <v>18</v>
      </c>
      <c r="M4214" s="11">
        <v>1</v>
      </c>
      <c r="N4214" s="10">
        <v>1</v>
      </c>
      <c r="O4214" s="12" t="s">
        <v>14137</v>
      </c>
      <c r="P4214" s="11">
        <f ca="1">IFERROR(__xludf.DUMMYFUNCTION("COUNTA(SPLIT(Q4214,"" ""))"),150)</f>
        <v>150</v>
      </c>
      <c r="Q4214" s="11">
        <v>5</v>
      </c>
      <c r="R4214" s="11">
        <f ca="1">IFERROR(__xludf.DUMMYFUNCTION("COUNTA(SPLIT($Q4214,CHAR(10),FALSE))"),3)</f>
        <v>3</v>
      </c>
      <c r="S4214" s="2">
        <v>-2.8029275610000002</v>
      </c>
      <c r="T4214" s="2">
        <v>0.51110045999999998</v>
      </c>
      <c r="U4214" s="2">
        <v>63.48</v>
      </c>
      <c r="V4214" s="2">
        <v>12.11</v>
      </c>
      <c r="W4214" s="2">
        <v>14.91</v>
      </c>
      <c r="X4214" s="2">
        <v>11</v>
      </c>
      <c r="Y4214" s="2">
        <v>8.0299999999999994</v>
      </c>
      <c r="Z4214" s="2">
        <v>0.22295000000000001</v>
      </c>
      <c r="AA4214" s="2">
        <v>0.24765000000000001</v>
      </c>
      <c r="AB4214" s="2">
        <v>6.5437413080000004</v>
      </c>
    </row>
    <row r="4215" spans="1:28" x14ac:dyDescent="0.2">
      <c r="A4215" s="17">
        <v>6877</v>
      </c>
      <c r="B4215" s="5" t="s">
        <v>8194</v>
      </c>
      <c r="C4215" s="5" t="s">
        <v>14138</v>
      </c>
      <c r="D4215" s="5" t="s">
        <v>14131</v>
      </c>
      <c r="E4215" s="5" t="s">
        <v>14132</v>
      </c>
      <c r="F4215" s="10">
        <v>1906</v>
      </c>
      <c r="G4215" s="10" t="s">
        <v>16</v>
      </c>
      <c r="H4215" s="10"/>
      <c r="I4215" s="10">
        <v>1100</v>
      </c>
      <c r="J4215" s="10" t="s">
        <v>17</v>
      </c>
      <c r="K4215" s="10"/>
      <c r="L4215" s="10" t="s">
        <v>18</v>
      </c>
      <c r="M4215" s="11">
        <v>1</v>
      </c>
      <c r="N4215" s="10">
        <v>1</v>
      </c>
      <c r="O4215" s="12" t="s">
        <v>14139</v>
      </c>
      <c r="P4215" s="11">
        <f ca="1">IFERROR(__xludf.DUMMYFUNCTION("COUNTA(SPLIT(Q4215,"" ""))"),166)</f>
        <v>166</v>
      </c>
      <c r="Q4215" s="11">
        <v>6</v>
      </c>
      <c r="R4215" s="11">
        <f ca="1">IFERROR(__xludf.DUMMYFUNCTION("COUNTA(SPLIT($Q4215,CHAR(10),FALSE))"),2)</f>
        <v>2</v>
      </c>
      <c r="S4215" s="2">
        <v>-1.3623320379999999</v>
      </c>
      <c r="T4215" s="2">
        <v>0.48424054</v>
      </c>
      <c r="U4215" s="2">
        <v>73.52</v>
      </c>
      <c r="V4215" s="2">
        <v>10.09</v>
      </c>
      <c r="W4215" s="2">
        <v>12.93</v>
      </c>
      <c r="X4215" s="2">
        <v>8</v>
      </c>
      <c r="Y4215" s="2">
        <v>7.45</v>
      </c>
      <c r="Z4215" s="2">
        <v>0.10117</v>
      </c>
      <c r="AA4215" s="2">
        <v>0.12245</v>
      </c>
      <c r="AB4215" s="2">
        <v>10.70365511</v>
      </c>
    </row>
    <row r="4216" spans="1:28" x14ac:dyDescent="0.2">
      <c r="A4216" s="17">
        <v>6880</v>
      </c>
      <c r="B4216" s="5" t="s">
        <v>12278</v>
      </c>
      <c r="C4216" s="5" t="s">
        <v>14140</v>
      </c>
      <c r="D4216" s="5"/>
      <c r="E4216" s="5" t="s">
        <v>14141</v>
      </c>
      <c r="F4216" s="10">
        <v>1918</v>
      </c>
      <c r="G4216" s="10" t="s">
        <v>16</v>
      </c>
      <c r="H4216" s="10"/>
      <c r="I4216" s="10">
        <v>700</v>
      </c>
      <c r="J4216" s="10" t="s">
        <v>17</v>
      </c>
      <c r="K4216" s="10"/>
      <c r="L4216" s="10" t="s">
        <v>18</v>
      </c>
      <c r="M4216" s="11">
        <v>1</v>
      </c>
      <c r="N4216" s="10">
        <v>1</v>
      </c>
      <c r="O4216" s="12" t="s">
        <v>14142</v>
      </c>
      <c r="P4216" s="11">
        <f ca="1">IFERROR(__xludf.DUMMYFUNCTION("COUNTA(SPLIT(Q4216,"" ""))"),161)</f>
        <v>161</v>
      </c>
      <c r="Q4216" s="11">
        <v>10</v>
      </c>
      <c r="R4216" s="11">
        <f ca="1">IFERROR(__xludf.DUMMYFUNCTION("COUNTA(SPLIT($Q4216,CHAR(10),FALSE))"),1)</f>
        <v>1</v>
      </c>
      <c r="S4216" s="2">
        <v>-0.371065635</v>
      </c>
      <c r="T4216" s="2">
        <v>0.47381420499999999</v>
      </c>
      <c r="U4216" s="2">
        <v>87.5</v>
      </c>
      <c r="V4216" s="2">
        <v>5.05</v>
      </c>
      <c r="W4216" s="2">
        <v>3.97</v>
      </c>
      <c r="X4216" s="2">
        <v>5</v>
      </c>
      <c r="Y4216" s="2">
        <v>6.3</v>
      </c>
      <c r="Z4216" s="2">
        <v>-1.0149999999999999E-2</v>
      </c>
      <c r="AA4216" s="2">
        <v>5.2999999999999998E-4</v>
      </c>
      <c r="AB4216" s="2">
        <v>25.014894909999999</v>
      </c>
    </row>
    <row r="4217" spans="1:28" x14ac:dyDescent="0.2">
      <c r="A4217" s="17">
        <v>6882</v>
      </c>
      <c r="B4217" s="5" t="s">
        <v>12278</v>
      </c>
      <c r="C4217" s="5" t="s">
        <v>12285</v>
      </c>
      <c r="D4217" s="5"/>
      <c r="E4217" s="5" t="s">
        <v>12286</v>
      </c>
      <c r="F4217" s="10">
        <v>1921</v>
      </c>
      <c r="G4217" s="10" t="s">
        <v>16</v>
      </c>
      <c r="H4217" s="10"/>
      <c r="I4217" s="10">
        <v>900</v>
      </c>
      <c r="J4217" s="10" t="s">
        <v>17</v>
      </c>
      <c r="K4217" s="10"/>
      <c r="L4217" s="10" t="s">
        <v>18</v>
      </c>
      <c r="M4217" s="11">
        <v>1</v>
      </c>
      <c r="N4217" s="10">
        <v>1</v>
      </c>
      <c r="O4217" s="12" t="s">
        <v>14143</v>
      </c>
      <c r="P4217" s="11">
        <f ca="1">IFERROR(__xludf.DUMMYFUNCTION("COUNTA(SPLIT(Q4217,"" ""))"),142)</f>
        <v>142</v>
      </c>
      <c r="Q4217" s="11">
        <v>8</v>
      </c>
      <c r="R4217" s="11">
        <f ca="1">IFERROR(__xludf.DUMMYFUNCTION("COUNTA(SPLIT($Q4217,CHAR(10),FALSE))"),1)</f>
        <v>1</v>
      </c>
      <c r="S4217" s="2">
        <v>0.37716313200000001</v>
      </c>
      <c r="T4217" s="2">
        <v>0.50641496200000002</v>
      </c>
      <c r="U4217" s="2">
        <v>82.18</v>
      </c>
      <c r="V4217" s="2">
        <v>6.21</v>
      </c>
      <c r="W4217" s="2">
        <v>6.31</v>
      </c>
      <c r="X4217" s="2">
        <v>6</v>
      </c>
      <c r="Y4217" s="2">
        <v>5.41</v>
      </c>
      <c r="Z4217" s="2">
        <v>0.10314</v>
      </c>
      <c r="AA4217" s="2">
        <v>0.12514</v>
      </c>
      <c r="AB4217" s="2">
        <v>29.17448182</v>
      </c>
    </row>
    <row r="4218" spans="1:28" x14ac:dyDescent="0.2">
      <c r="A4218" s="17">
        <v>6886</v>
      </c>
      <c r="B4218" s="5" t="s">
        <v>12278</v>
      </c>
      <c r="C4218" s="5" t="s">
        <v>14144</v>
      </c>
      <c r="D4218" s="5"/>
      <c r="E4218" s="5" t="s">
        <v>14145</v>
      </c>
      <c r="F4218" s="10">
        <v>1920</v>
      </c>
      <c r="G4218" s="10" t="s">
        <v>16</v>
      </c>
      <c r="H4218" s="10"/>
      <c r="I4218" s="10">
        <v>1100</v>
      </c>
      <c r="J4218" s="10" t="s">
        <v>17</v>
      </c>
      <c r="K4218" s="10"/>
      <c r="L4218" s="10" t="s">
        <v>18</v>
      </c>
      <c r="M4218" s="11">
        <v>1</v>
      </c>
      <c r="N4218" s="10">
        <v>1</v>
      </c>
      <c r="O4218" s="12" t="s">
        <v>14146</v>
      </c>
      <c r="P4218" s="11">
        <f ca="1">IFERROR(__xludf.DUMMYFUNCTION("COUNTA(SPLIT(Q4218,"" ""))"),160)</f>
        <v>160</v>
      </c>
      <c r="Q4218" s="11">
        <v>9</v>
      </c>
      <c r="R4218" s="11">
        <f ca="1">IFERROR(__xludf.DUMMYFUNCTION("COUNTA(SPLIT($Q4218,CHAR(10),FALSE))"),2)</f>
        <v>2</v>
      </c>
      <c r="S4218" s="2">
        <v>-0.37473215500000001</v>
      </c>
      <c r="T4218" s="2">
        <v>0.45398987400000002</v>
      </c>
      <c r="U4218" s="2">
        <v>89.53</v>
      </c>
      <c r="V4218" s="2">
        <v>4.43</v>
      </c>
      <c r="W4218" s="2">
        <v>5.04</v>
      </c>
      <c r="X4218" s="2">
        <v>5</v>
      </c>
      <c r="Y4218" s="2">
        <v>6.51</v>
      </c>
      <c r="Z4218" s="2">
        <v>1.541E-2</v>
      </c>
      <c r="AA4218" s="2">
        <v>2.896E-2</v>
      </c>
      <c r="AB4218" s="2">
        <v>18.46185255</v>
      </c>
    </row>
    <row r="4219" spans="1:28" x14ac:dyDescent="0.2">
      <c r="A4219" s="17">
        <v>6887</v>
      </c>
      <c r="B4219" s="5" t="s">
        <v>12278</v>
      </c>
      <c r="C4219" s="5" t="s">
        <v>14147</v>
      </c>
      <c r="D4219" s="5"/>
      <c r="E4219" s="5" t="s">
        <v>14148</v>
      </c>
      <c r="F4219" s="10">
        <v>1922</v>
      </c>
      <c r="G4219" s="10" t="s">
        <v>16</v>
      </c>
      <c r="H4219" s="10"/>
      <c r="I4219" s="10">
        <v>900</v>
      </c>
      <c r="J4219" s="10" t="s">
        <v>17</v>
      </c>
      <c r="K4219" s="10"/>
      <c r="L4219" s="10" t="s">
        <v>18</v>
      </c>
      <c r="M4219" s="11">
        <v>1</v>
      </c>
      <c r="N4219" s="10">
        <v>1</v>
      </c>
      <c r="O4219" s="12" t="s">
        <v>14149</v>
      </c>
      <c r="P4219" s="11">
        <f ca="1">IFERROR(__xludf.DUMMYFUNCTION("COUNTA(SPLIT(Q4219,"" ""))"),149)</f>
        <v>149</v>
      </c>
      <c r="Q4219" s="11">
        <v>9</v>
      </c>
      <c r="R4219" s="11">
        <f ca="1">IFERROR(__xludf.DUMMYFUNCTION("COUNTA(SPLIT($Q4219,CHAR(10),FALSE))"),2)</f>
        <v>2</v>
      </c>
      <c r="S4219" s="2">
        <v>-0.62098736700000001</v>
      </c>
      <c r="T4219" s="2">
        <v>0.47534038499999998</v>
      </c>
      <c r="U4219" s="2">
        <v>76.069999999999993</v>
      </c>
      <c r="V4219" s="2">
        <v>6.82</v>
      </c>
      <c r="W4219" s="2">
        <v>6.33</v>
      </c>
      <c r="X4219" s="2">
        <v>7</v>
      </c>
      <c r="Y4219" s="2">
        <v>6.46</v>
      </c>
      <c r="Z4219" s="2">
        <v>0.13317000000000001</v>
      </c>
      <c r="AA4219" s="2">
        <v>0.15651999999999999</v>
      </c>
      <c r="AB4219" s="2">
        <v>19.151182039999998</v>
      </c>
    </row>
    <row r="4220" spans="1:28" x14ac:dyDescent="0.2">
      <c r="A4220" s="17">
        <v>6888</v>
      </c>
      <c r="B4220" s="5" t="s">
        <v>12278</v>
      </c>
      <c r="C4220" s="5" t="s">
        <v>14150</v>
      </c>
      <c r="D4220" s="5"/>
      <c r="E4220" s="5" t="s">
        <v>14151</v>
      </c>
      <c r="F4220" s="10">
        <v>1918</v>
      </c>
      <c r="G4220" s="10" t="s">
        <v>16</v>
      </c>
      <c r="H4220" s="10"/>
      <c r="I4220" s="10">
        <v>1100</v>
      </c>
      <c r="J4220" s="10" t="s">
        <v>17</v>
      </c>
      <c r="K4220" s="10"/>
      <c r="L4220" s="10" t="s">
        <v>18</v>
      </c>
      <c r="M4220" s="11">
        <v>1</v>
      </c>
      <c r="N4220" s="10">
        <v>1</v>
      </c>
      <c r="O4220" s="12" t="s">
        <v>14152</v>
      </c>
      <c r="P4220" s="11">
        <f ca="1">IFERROR(__xludf.DUMMYFUNCTION("COUNTA(SPLIT(Q4220,"" ""))"),166)</f>
        <v>166</v>
      </c>
      <c r="Q4220" s="11">
        <v>9</v>
      </c>
      <c r="R4220" s="11">
        <f ca="1">IFERROR(__xludf.DUMMYFUNCTION("COUNTA(SPLIT($Q4220,CHAR(10),FALSE))"),1)</f>
        <v>1</v>
      </c>
      <c r="S4220" s="2">
        <v>0.54748651999999998</v>
      </c>
      <c r="T4220" s="2">
        <v>0.52469600699999996</v>
      </c>
      <c r="U4220" s="2">
        <v>87.21</v>
      </c>
      <c r="V4220" s="2">
        <v>5.68</v>
      </c>
      <c r="W4220" s="2">
        <v>6.27</v>
      </c>
      <c r="X4220" s="2">
        <v>7</v>
      </c>
      <c r="Y4220" s="2">
        <v>5.88</v>
      </c>
      <c r="Z4220" s="2">
        <v>-4.8820000000000002E-2</v>
      </c>
      <c r="AA4220" s="2">
        <v>-4.2819999999999997E-2</v>
      </c>
      <c r="AB4220" s="2">
        <v>22.164028049999999</v>
      </c>
    </row>
    <row r="4221" spans="1:28" x14ac:dyDescent="0.2">
      <c r="A4221" s="17">
        <v>6890</v>
      </c>
      <c r="B4221" s="5" t="s">
        <v>12278</v>
      </c>
      <c r="C4221" s="5" t="s">
        <v>14153</v>
      </c>
      <c r="D4221" s="5"/>
      <c r="E4221" s="5" t="s">
        <v>14154</v>
      </c>
      <c r="F4221" s="10">
        <v>1919</v>
      </c>
      <c r="G4221" s="10" t="s">
        <v>16</v>
      </c>
      <c r="H4221" s="10"/>
      <c r="I4221" s="10">
        <v>1100</v>
      </c>
      <c r="J4221" s="10" t="s">
        <v>17</v>
      </c>
      <c r="K4221" s="10"/>
      <c r="L4221" s="10" t="s">
        <v>18</v>
      </c>
      <c r="M4221" s="11">
        <v>1</v>
      </c>
      <c r="N4221" s="10">
        <v>1</v>
      </c>
      <c r="O4221" s="12" t="s">
        <v>14155</v>
      </c>
      <c r="P4221" s="11">
        <f ca="1">IFERROR(__xludf.DUMMYFUNCTION("COUNTA(SPLIT(Q4221,"" ""))"),160)</f>
        <v>160</v>
      </c>
      <c r="Q4221" s="11">
        <v>8</v>
      </c>
      <c r="R4221" s="11">
        <f ca="1">IFERROR(__xludf.DUMMYFUNCTION("COUNTA(SPLIT($Q4221,CHAR(10),FALSE))"),2)</f>
        <v>2</v>
      </c>
      <c r="S4221" s="2">
        <v>0.143307499</v>
      </c>
      <c r="T4221" s="2">
        <v>0.47623739100000001</v>
      </c>
      <c r="U4221" s="2">
        <v>75.599999999999994</v>
      </c>
      <c r="V4221" s="2">
        <v>7.78</v>
      </c>
      <c r="W4221" s="2">
        <v>7.43</v>
      </c>
      <c r="X4221" s="2">
        <v>8</v>
      </c>
      <c r="Y4221" s="2">
        <v>6.58</v>
      </c>
      <c r="Z4221" s="2">
        <v>-1.1560000000000001E-2</v>
      </c>
      <c r="AA4221" s="2">
        <v>-5.2399999999999999E-3</v>
      </c>
      <c r="AB4221" s="2">
        <v>23.988561539999999</v>
      </c>
    </row>
    <row r="4222" spans="1:28" x14ac:dyDescent="0.2">
      <c r="A4222" s="17">
        <v>6891</v>
      </c>
      <c r="B4222" s="5" t="s">
        <v>12278</v>
      </c>
      <c r="C4222" s="5" t="s">
        <v>14156</v>
      </c>
      <c r="D4222" s="5"/>
      <c r="E4222" s="5" t="s">
        <v>14157</v>
      </c>
      <c r="F4222" s="10">
        <v>1920</v>
      </c>
      <c r="G4222" s="10" t="s">
        <v>16</v>
      </c>
      <c r="H4222" s="10"/>
      <c r="I4222" s="10">
        <v>700</v>
      </c>
      <c r="J4222" s="10" t="s">
        <v>17</v>
      </c>
      <c r="K4222" s="10"/>
      <c r="L4222" s="10" t="s">
        <v>18</v>
      </c>
      <c r="M4222" s="11">
        <v>1</v>
      </c>
      <c r="N4222" s="10">
        <v>1</v>
      </c>
      <c r="O4222" s="12" t="s">
        <v>14158</v>
      </c>
      <c r="P4222" s="11">
        <f ca="1">IFERROR(__xludf.DUMMYFUNCTION("COUNTA(SPLIT(Q4222,"" ""))"),151)</f>
        <v>151</v>
      </c>
      <c r="Q4222" s="11">
        <v>13</v>
      </c>
      <c r="R4222" s="11">
        <f ca="1">IFERROR(__xludf.DUMMYFUNCTION("COUNTA(SPLIT($Q4222,CHAR(10),FALSE))"),2)</f>
        <v>2</v>
      </c>
      <c r="S4222" s="2">
        <v>-0.13517483499999999</v>
      </c>
      <c r="T4222" s="2">
        <v>0.50634418199999998</v>
      </c>
      <c r="U4222" s="2">
        <v>89.83</v>
      </c>
      <c r="V4222" s="2">
        <v>3.65</v>
      </c>
      <c r="W4222" s="2">
        <v>3.88</v>
      </c>
      <c r="X4222" s="2">
        <v>5</v>
      </c>
      <c r="Y4222" s="2">
        <v>5.36</v>
      </c>
      <c r="Z4222" s="2">
        <v>-6.2300000000000003E-3</v>
      </c>
      <c r="AA4222" s="2">
        <v>-3.3300000000000001E-3</v>
      </c>
      <c r="AB4222" s="2">
        <v>18.956487460000002</v>
      </c>
    </row>
    <row r="4223" spans="1:28" x14ac:dyDescent="0.2">
      <c r="A4223" s="17">
        <v>6893</v>
      </c>
      <c r="B4223" s="5" t="s">
        <v>12278</v>
      </c>
      <c r="C4223" s="5" t="s">
        <v>14159</v>
      </c>
      <c r="D4223" s="5"/>
      <c r="E4223" s="5" t="s">
        <v>14160</v>
      </c>
      <c r="F4223" s="10">
        <v>1922</v>
      </c>
      <c r="G4223" s="10" t="s">
        <v>16</v>
      </c>
      <c r="H4223" s="10"/>
      <c r="I4223" s="10">
        <v>900</v>
      </c>
      <c r="J4223" s="10" t="s">
        <v>17</v>
      </c>
      <c r="K4223" s="10"/>
      <c r="L4223" s="10" t="s">
        <v>18</v>
      </c>
      <c r="M4223" s="11">
        <v>1</v>
      </c>
      <c r="N4223" s="10">
        <v>1</v>
      </c>
      <c r="O4223" s="12" t="s">
        <v>14161</v>
      </c>
      <c r="P4223" s="11">
        <f ca="1">IFERROR(__xludf.DUMMYFUNCTION("COUNTA(SPLIT(Q4223,"" ""))"),188)</f>
        <v>188</v>
      </c>
      <c r="Q4223" s="11">
        <v>13</v>
      </c>
      <c r="R4223" s="11">
        <f ca="1">IFERROR(__xludf.DUMMYFUNCTION("COUNTA(SPLIT($Q4223,CHAR(10),FALSE))"),2)</f>
        <v>2</v>
      </c>
      <c r="S4223" s="2">
        <v>0.30134624100000001</v>
      </c>
      <c r="T4223" s="2">
        <v>0.49634514499999999</v>
      </c>
      <c r="U4223" s="2">
        <v>77.36</v>
      </c>
      <c r="V4223" s="2">
        <v>6.16</v>
      </c>
      <c r="W4223" s="2">
        <v>6.83</v>
      </c>
      <c r="X4223" s="2">
        <v>9</v>
      </c>
      <c r="Y4223" s="2">
        <v>6.58</v>
      </c>
      <c r="Z4223" s="2">
        <v>7.3859999999999995E-2</v>
      </c>
      <c r="AA4223" s="2">
        <v>5.3170000000000002E-2</v>
      </c>
      <c r="AB4223" s="2">
        <v>22.82660349</v>
      </c>
    </row>
    <row r="4224" spans="1:28" x14ac:dyDescent="0.2">
      <c r="A4224" s="17">
        <v>6899</v>
      </c>
      <c r="B4224" s="5" t="s">
        <v>14162</v>
      </c>
      <c r="C4224" s="5" t="s">
        <v>14163</v>
      </c>
      <c r="D4224" s="5"/>
      <c r="E4224" s="5" t="s">
        <v>14164</v>
      </c>
      <c r="F4224" s="10">
        <v>1911</v>
      </c>
      <c r="G4224" s="10" t="s">
        <v>16</v>
      </c>
      <c r="H4224" s="10"/>
      <c r="I4224" s="10">
        <v>1100</v>
      </c>
      <c r="J4224" s="10" t="s">
        <v>17</v>
      </c>
      <c r="K4224" s="10"/>
      <c r="L4224" s="10" t="s">
        <v>18</v>
      </c>
      <c r="M4224" s="11">
        <v>1</v>
      </c>
      <c r="N4224" s="10">
        <v>1</v>
      </c>
      <c r="O4224" s="12" t="s">
        <v>14165</v>
      </c>
      <c r="P4224" s="11">
        <f ca="1">IFERROR(__xludf.DUMMYFUNCTION("COUNTA(SPLIT(Q4224,"" ""))"),169)</f>
        <v>169</v>
      </c>
      <c r="Q4224" s="11">
        <v>8</v>
      </c>
      <c r="R4224" s="11">
        <f ca="1">IFERROR(__xludf.DUMMYFUNCTION("COUNTA(SPLIT($Q4224,CHAR(10),FALSE))"),3)</f>
        <v>3</v>
      </c>
      <c r="S4224" s="2">
        <v>-1.181784151</v>
      </c>
      <c r="T4224" s="2">
        <v>0.46687690399999998</v>
      </c>
      <c r="U4224" s="2">
        <v>67.03</v>
      </c>
      <c r="V4224" s="2">
        <v>9.2799999999999994</v>
      </c>
      <c r="W4224" s="2">
        <v>10.33</v>
      </c>
      <c r="X4224" s="2">
        <v>10</v>
      </c>
      <c r="Y4224" s="2">
        <v>7.72</v>
      </c>
      <c r="Z4224" s="2">
        <v>0.18479000000000001</v>
      </c>
      <c r="AA4224" s="2">
        <v>0.18772</v>
      </c>
      <c r="AB4224" s="2">
        <v>12.750572740000001</v>
      </c>
    </row>
    <row r="4225" spans="1:28" x14ac:dyDescent="0.2">
      <c r="A4225" s="17">
        <v>6900</v>
      </c>
      <c r="B4225" s="5" t="s">
        <v>14162</v>
      </c>
      <c r="C4225" s="5" t="s">
        <v>14166</v>
      </c>
      <c r="D4225" s="5"/>
      <c r="E4225" s="5" t="s">
        <v>14167</v>
      </c>
      <c r="F4225" s="10">
        <v>1921</v>
      </c>
      <c r="G4225" s="10" t="s">
        <v>16</v>
      </c>
      <c r="H4225" s="10"/>
      <c r="I4225" s="10">
        <v>1300</v>
      </c>
      <c r="J4225" s="10" t="s">
        <v>17</v>
      </c>
      <c r="K4225" s="10"/>
      <c r="L4225" s="10" t="s">
        <v>18</v>
      </c>
      <c r="M4225" s="11">
        <v>1</v>
      </c>
      <c r="N4225" s="10">
        <v>1</v>
      </c>
      <c r="O4225" s="12" t="s">
        <v>14168</v>
      </c>
      <c r="P4225" s="11">
        <f ca="1">IFERROR(__xludf.DUMMYFUNCTION("COUNTA(SPLIT(Q4225,"" ""))"),178)</f>
        <v>178</v>
      </c>
      <c r="Q4225" s="11">
        <v>7</v>
      </c>
      <c r="R4225" s="11">
        <f ca="1">IFERROR(__xludf.DUMMYFUNCTION("COUNTA(SPLIT($Q4225,CHAR(10),FALSE))"),3)</f>
        <v>3</v>
      </c>
      <c r="S4225" s="2">
        <v>-1.586127821</v>
      </c>
      <c r="T4225" s="2">
        <v>0.477767151</v>
      </c>
      <c r="U4225" s="2">
        <v>60.47</v>
      </c>
      <c r="V4225" s="2">
        <v>11.25</v>
      </c>
      <c r="W4225" s="2">
        <v>12.82</v>
      </c>
      <c r="X4225" s="2">
        <v>11</v>
      </c>
      <c r="Y4225" s="2">
        <v>7.89</v>
      </c>
      <c r="Z4225" s="2">
        <v>0.10995000000000001</v>
      </c>
      <c r="AA4225" s="2">
        <v>0.10027</v>
      </c>
      <c r="AB4225" s="2">
        <v>11.6749802</v>
      </c>
    </row>
    <row r="4226" spans="1:28" x14ac:dyDescent="0.2">
      <c r="A4226" s="17">
        <v>6901</v>
      </c>
      <c r="B4226" s="5" t="s">
        <v>14162</v>
      </c>
      <c r="C4226" s="5" t="s">
        <v>14169</v>
      </c>
      <c r="D4226" s="5"/>
      <c r="E4226" s="5" t="s">
        <v>14170</v>
      </c>
      <c r="F4226" s="10">
        <v>1922</v>
      </c>
      <c r="G4226" s="10" t="s">
        <v>16</v>
      </c>
      <c r="H4226" s="10"/>
      <c r="I4226" s="10">
        <v>1300</v>
      </c>
      <c r="J4226" s="10" t="s">
        <v>17</v>
      </c>
      <c r="K4226" s="10"/>
      <c r="L4226" s="10" t="s">
        <v>18</v>
      </c>
      <c r="M4226" s="11">
        <v>1</v>
      </c>
      <c r="N4226" s="10">
        <v>1</v>
      </c>
      <c r="O4226" s="12" t="s">
        <v>14171</v>
      </c>
      <c r="P4226" s="11">
        <f ca="1">IFERROR(__xludf.DUMMYFUNCTION("COUNTA(SPLIT(Q4226,"" ""))"),162)</f>
        <v>162</v>
      </c>
      <c r="Q4226" s="11">
        <v>6</v>
      </c>
      <c r="R4226" s="11">
        <f ca="1">IFERROR(__xludf.DUMMYFUNCTION("COUNTA(SPLIT($Q4226,CHAR(10),FALSE))"),2)</f>
        <v>2</v>
      </c>
      <c r="S4226" s="2">
        <v>-0.66282572699999998</v>
      </c>
      <c r="T4226" s="2">
        <v>0.46607026899999998</v>
      </c>
      <c r="U4226" s="2">
        <v>56.44</v>
      </c>
      <c r="V4226" s="2">
        <v>12.26</v>
      </c>
      <c r="W4226" s="2">
        <v>13.46</v>
      </c>
      <c r="X4226" s="2">
        <v>11</v>
      </c>
      <c r="Y4226" s="2">
        <v>8.81</v>
      </c>
      <c r="Z4226" s="2">
        <v>0.17063</v>
      </c>
      <c r="AA4226" s="2">
        <v>0.17654</v>
      </c>
      <c r="AB4226" s="2">
        <v>14.26008603</v>
      </c>
    </row>
    <row r="4227" spans="1:28" x14ac:dyDescent="0.2">
      <c r="A4227" s="17">
        <v>6903</v>
      </c>
      <c r="B4227" s="5" t="s">
        <v>14162</v>
      </c>
      <c r="C4227" s="5" t="s">
        <v>14172</v>
      </c>
      <c r="D4227" s="5"/>
      <c r="E4227" s="5" t="s">
        <v>14173</v>
      </c>
      <c r="F4227" s="10">
        <v>1919</v>
      </c>
      <c r="G4227" s="10" t="s">
        <v>16</v>
      </c>
      <c r="H4227" s="10"/>
      <c r="I4227" s="10">
        <v>1100</v>
      </c>
      <c r="J4227" s="10" t="s">
        <v>17</v>
      </c>
      <c r="K4227" s="10"/>
      <c r="L4227" s="10" t="s">
        <v>18</v>
      </c>
      <c r="M4227" s="11">
        <v>1</v>
      </c>
      <c r="N4227" s="10">
        <v>1</v>
      </c>
      <c r="O4227" s="12" t="s">
        <v>14174</v>
      </c>
      <c r="P4227" s="11">
        <f ca="1">IFERROR(__xludf.DUMMYFUNCTION("COUNTA(SPLIT(Q4227,"" ""))"),184)</f>
        <v>184</v>
      </c>
      <c r="Q4227" s="11">
        <v>10</v>
      </c>
      <c r="R4227" s="11">
        <f ca="1">IFERROR(__xludf.DUMMYFUNCTION("COUNTA(SPLIT($Q4227,CHAR(10),FALSE))"),5)</f>
        <v>5</v>
      </c>
      <c r="S4227" s="2">
        <v>0.383169435</v>
      </c>
      <c r="T4227" s="2">
        <v>0.51011671700000005</v>
      </c>
      <c r="U4227" s="2">
        <v>83.8</v>
      </c>
      <c r="V4227" s="2">
        <v>6.27</v>
      </c>
      <c r="W4227" s="2">
        <v>6.45</v>
      </c>
      <c r="X4227" s="2">
        <v>7</v>
      </c>
      <c r="Y4227" s="2">
        <v>6.91</v>
      </c>
      <c r="Z4227" s="2">
        <v>2.5829999999999999E-2</v>
      </c>
      <c r="AA4227" s="2">
        <v>2.3040000000000001E-2</v>
      </c>
      <c r="AB4227" s="2">
        <v>16.237246750000001</v>
      </c>
    </row>
    <row r="4228" spans="1:28" x14ac:dyDescent="0.2">
      <c r="A4228" s="17">
        <v>6904</v>
      </c>
      <c r="B4228" s="5" t="s">
        <v>14162</v>
      </c>
      <c r="C4228" s="5" t="s">
        <v>14175</v>
      </c>
      <c r="D4228" s="5"/>
      <c r="E4228" s="5" t="s">
        <v>14176</v>
      </c>
      <c r="F4228" s="10">
        <v>1922</v>
      </c>
      <c r="G4228" s="10" t="s">
        <v>16</v>
      </c>
      <c r="H4228" s="10"/>
      <c r="I4228" s="10">
        <v>900</v>
      </c>
      <c r="J4228" s="10" t="s">
        <v>17</v>
      </c>
      <c r="K4228" s="10"/>
      <c r="L4228" s="10" t="s">
        <v>18</v>
      </c>
      <c r="M4228" s="11">
        <v>1</v>
      </c>
      <c r="N4228" s="10">
        <v>1</v>
      </c>
      <c r="O4228" s="12" t="s">
        <v>14177</v>
      </c>
      <c r="P4228" s="11">
        <f ca="1">IFERROR(__xludf.DUMMYFUNCTION("COUNTA(SPLIT(Q4228,"" ""))"),164)</f>
        <v>164</v>
      </c>
      <c r="Q4228" s="11">
        <v>9</v>
      </c>
      <c r="R4228" s="11">
        <f ca="1">IFERROR(__xludf.DUMMYFUNCTION("COUNTA(SPLIT($Q4228,CHAR(10),FALSE))"),3)</f>
        <v>3</v>
      </c>
      <c r="S4228" s="2">
        <v>-1.0635268879999999</v>
      </c>
      <c r="T4228" s="2">
        <v>0.51454879099999995</v>
      </c>
      <c r="U4228" s="2">
        <v>75.989999999999995</v>
      </c>
      <c r="V4228" s="2">
        <v>7.24</v>
      </c>
      <c r="W4228" s="2">
        <v>7.91</v>
      </c>
      <c r="X4228" s="2">
        <v>10</v>
      </c>
      <c r="Y4228" s="2">
        <v>6.74</v>
      </c>
      <c r="Z4228" s="2">
        <v>4.2189999999999998E-2</v>
      </c>
      <c r="AA4228" s="2">
        <v>4.7940000000000003E-2</v>
      </c>
      <c r="AB4228" s="2">
        <v>16.965794979999998</v>
      </c>
    </row>
    <row r="4229" spans="1:28" x14ac:dyDescent="0.2">
      <c r="A4229" s="17">
        <v>6906</v>
      </c>
      <c r="B4229" s="5" t="s">
        <v>14162</v>
      </c>
      <c r="C4229" s="5" t="s">
        <v>14178</v>
      </c>
      <c r="D4229" s="5"/>
      <c r="E4229" s="5" t="s">
        <v>14179</v>
      </c>
      <c r="F4229" s="10">
        <v>1913</v>
      </c>
      <c r="G4229" s="10" t="s">
        <v>16</v>
      </c>
      <c r="H4229" s="10"/>
      <c r="I4229" s="10">
        <v>900</v>
      </c>
      <c r="J4229" s="10" t="s">
        <v>17</v>
      </c>
      <c r="K4229" s="10"/>
      <c r="L4229" s="10" t="s">
        <v>18</v>
      </c>
      <c r="M4229" s="11">
        <v>1</v>
      </c>
      <c r="N4229" s="10">
        <v>1</v>
      </c>
      <c r="O4229" s="12" t="s">
        <v>14180</v>
      </c>
      <c r="P4229" s="11">
        <f ca="1">IFERROR(__xludf.DUMMYFUNCTION("COUNTA(SPLIT(Q4229,"" ""))"),179)</f>
        <v>179</v>
      </c>
      <c r="Q4229" s="11">
        <v>14</v>
      </c>
      <c r="R4229" s="11">
        <f ca="1">IFERROR(__xludf.DUMMYFUNCTION("COUNTA(SPLIT($Q4229,CHAR(10),FALSE))"),5)</f>
        <v>5</v>
      </c>
      <c r="S4229" s="2">
        <v>-0.56468077000000005</v>
      </c>
      <c r="T4229" s="2">
        <v>0.45387001599999999</v>
      </c>
      <c r="U4229" s="2">
        <v>78.459999999999994</v>
      </c>
      <c r="V4229" s="2">
        <v>5.56</v>
      </c>
      <c r="W4229" s="2">
        <v>5.07</v>
      </c>
      <c r="X4229" s="2">
        <v>9</v>
      </c>
      <c r="Y4229" s="2">
        <v>6.96</v>
      </c>
      <c r="Z4229" s="2">
        <v>0.19661999999999999</v>
      </c>
      <c r="AA4229" s="2">
        <v>0.19225</v>
      </c>
      <c r="AB4229" s="2">
        <v>16.46391478</v>
      </c>
    </row>
    <row r="4230" spans="1:28" x14ac:dyDescent="0.2">
      <c r="A4230" s="17">
        <v>6909</v>
      </c>
      <c r="B4230" s="5" t="s">
        <v>14162</v>
      </c>
      <c r="C4230" s="5" t="s">
        <v>14181</v>
      </c>
      <c r="D4230" s="5"/>
      <c r="E4230" s="5" t="s">
        <v>14182</v>
      </c>
      <c r="F4230" s="10">
        <v>1910</v>
      </c>
      <c r="G4230" s="10" t="s">
        <v>16</v>
      </c>
      <c r="H4230" s="10"/>
      <c r="I4230" s="10">
        <v>900</v>
      </c>
      <c r="J4230" s="10" t="s">
        <v>17</v>
      </c>
      <c r="K4230" s="10"/>
      <c r="L4230" s="10" t="s">
        <v>18</v>
      </c>
      <c r="M4230" s="11">
        <v>1</v>
      </c>
      <c r="N4230" s="10">
        <v>1</v>
      </c>
      <c r="O4230" s="12" t="s">
        <v>14183</v>
      </c>
      <c r="P4230" s="11">
        <f ca="1">IFERROR(__xludf.DUMMYFUNCTION("COUNTA(SPLIT(Q4230,"" ""))"),145)</f>
        <v>145</v>
      </c>
      <c r="Q4230" s="11">
        <v>9</v>
      </c>
      <c r="R4230" s="11">
        <f ca="1">IFERROR(__xludf.DUMMYFUNCTION("COUNTA(SPLIT($Q4230,CHAR(10),FALSE))"),4)</f>
        <v>4</v>
      </c>
      <c r="S4230" s="2">
        <v>-0.66377887999999996</v>
      </c>
      <c r="T4230" s="2">
        <v>0.47342766800000002</v>
      </c>
      <c r="U4230" s="2">
        <v>76.959999999999994</v>
      </c>
      <c r="V4230" s="2">
        <v>6.61</v>
      </c>
      <c r="W4230" s="2">
        <v>6.55</v>
      </c>
      <c r="X4230" s="2">
        <v>9</v>
      </c>
      <c r="Y4230" s="2">
        <v>7.44</v>
      </c>
      <c r="Z4230" s="2">
        <v>0.16791</v>
      </c>
      <c r="AA4230" s="2">
        <v>0.20401</v>
      </c>
      <c r="AB4230" s="2">
        <v>13.09858622</v>
      </c>
    </row>
    <row r="4231" spans="1:28" x14ac:dyDescent="0.2">
      <c r="A4231" s="17">
        <v>6910</v>
      </c>
      <c r="B4231" s="5" t="s">
        <v>14162</v>
      </c>
      <c r="C4231" s="5" t="s">
        <v>14184</v>
      </c>
      <c r="D4231" s="5"/>
      <c r="E4231" s="5" t="s">
        <v>14185</v>
      </c>
      <c r="F4231" s="10">
        <v>1920</v>
      </c>
      <c r="G4231" s="10" t="s">
        <v>16</v>
      </c>
      <c r="H4231" s="10"/>
      <c r="I4231" s="10">
        <v>700</v>
      </c>
      <c r="J4231" s="10" t="s">
        <v>17</v>
      </c>
      <c r="K4231" s="10"/>
      <c r="L4231" s="10" t="s">
        <v>18</v>
      </c>
      <c r="M4231" s="11">
        <v>1</v>
      </c>
      <c r="N4231" s="10">
        <v>1</v>
      </c>
      <c r="O4231" s="12" t="s">
        <v>14186</v>
      </c>
      <c r="P4231" s="11">
        <f ca="1">IFERROR(__xludf.DUMMYFUNCTION("COUNTA(SPLIT(Q4231,"" ""))"),186)</f>
        <v>186</v>
      </c>
      <c r="Q4231" s="11">
        <v>14</v>
      </c>
      <c r="R4231" s="11">
        <f ca="1">IFERROR(__xludf.DUMMYFUNCTION("COUNTA(SPLIT($Q4231,CHAR(10),FALSE))"),3)</f>
        <v>3</v>
      </c>
      <c r="S4231" s="2">
        <v>-0.869539752</v>
      </c>
      <c r="T4231" s="2">
        <v>0.46105905699999999</v>
      </c>
      <c r="U4231" s="2">
        <v>79.73</v>
      </c>
      <c r="V4231" s="2">
        <v>5.75</v>
      </c>
      <c r="W4231" s="2">
        <v>5.49</v>
      </c>
      <c r="X4231" s="2">
        <v>9</v>
      </c>
      <c r="Y4231" s="2">
        <v>6.86</v>
      </c>
      <c r="Z4231" s="2">
        <v>0.16803000000000001</v>
      </c>
      <c r="AA4231" s="2">
        <v>0.15329999999999999</v>
      </c>
      <c r="AB4231" s="2">
        <v>15.64054142</v>
      </c>
    </row>
    <row r="4232" spans="1:28" x14ac:dyDescent="0.2">
      <c r="A4232" s="17">
        <v>6911</v>
      </c>
      <c r="B4232" s="5" t="s">
        <v>14162</v>
      </c>
      <c r="C4232" s="5" t="s">
        <v>14187</v>
      </c>
      <c r="D4232" s="5"/>
      <c r="E4232" s="5" t="s">
        <v>14188</v>
      </c>
      <c r="F4232" s="10">
        <v>1918</v>
      </c>
      <c r="G4232" s="10" t="s">
        <v>16</v>
      </c>
      <c r="H4232" s="10"/>
      <c r="I4232" s="10">
        <v>700</v>
      </c>
      <c r="J4232" s="10" t="s">
        <v>17</v>
      </c>
      <c r="K4232" s="10"/>
      <c r="L4232" s="10" t="s">
        <v>18</v>
      </c>
      <c r="M4232" s="11">
        <v>1</v>
      </c>
      <c r="N4232" s="10">
        <v>1</v>
      </c>
      <c r="O4232" s="12" t="s">
        <v>14189</v>
      </c>
      <c r="P4232" s="11">
        <f ca="1">IFERROR(__xludf.DUMMYFUNCTION("COUNTA(SPLIT(Q4232,"" ""))"),175)</f>
        <v>175</v>
      </c>
      <c r="Q4232" s="11">
        <v>14</v>
      </c>
      <c r="R4232" s="11">
        <f ca="1">IFERROR(__xludf.DUMMYFUNCTION("COUNTA(SPLIT($Q4232,CHAR(10),FALSE))"),4)</f>
        <v>4</v>
      </c>
      <c r="S4232" s="2">
        <v>-0.158521513</v>
      </c>
      <c r="T4232" s="2">
        <v>0.49530941499999998</v>
      </c>
      <c r="U4232" s="2">
        <v>82.24</v>
      </c>
      <c r="V4232" s="2">
        <v>4.95</v>
      </c>
      <c r="W4232" s="2">
        <v>5.05</v>
      </c>
      <c r="X4232" s="2">
        <v>8</v>
      </c>
      <c r="Y4232" s="2">
        <v>7.37</v>
      </c>
      <c r="Z4232" s="2">
        <v>0.13422999999999999</v>
      </c>
      <c r="AA4232" s="2">
        <v>0.14169999999999999</v>
      </c>
      <c r="AB4232" s="2">
        <v>16.68872138</v>
      </c>
    </row>
    <row r="4233" spans="1:28" x14ac:dyDescent="0.2">
      <c r="A4233" s="17">
        <v>6913</v>
      </c>
      <c r="B4233" s="5" t="s">
        <v>14162</v>
      </c>
      <c r="C4233" s="5" t="s">
        <v>14190</v>
      </c>
      <c r="D4233" s="5"/>
      <c r="E4233" s="5" t="s">
        <v>14191</v>
      </c>
      <c r="F4233" s="10">
        <v>1912</v>
      </c>
      <c r="G4233" s="10" t="s">
        <v>16</v>
      </c>
      <c r="H4233" s="10"/>
      <c r="I4233" s="10">
        <v>900</v>
      </c>
      <c r="J4233" s="10" t="s">
        <v>17</v>
      </c>
      <c r="K4233" s="10"/>
      <c r="L4233" s="10" t="s">
        <v>18</v>
      </c>
      <c r="M4233" s="11">
        <v>1</v>
      </c>
      <c r="N4233" s="10">
        <v>1</v>
      </c>
      <c r="O4233" s="12" t="s">
        <v>14192</v>
      </c>
      <c r="P4233" s="11">
        <f ca="1">IFERROR(__xludf.DUMMYFUNCTION("COUNTA(SPLIT(Q4233,"" ""))"),172)</f>
        <v>172</v>
      </c>
      <c r="Q4233" s="11">
        <v>14</v>
      </c>
      <c r="R4233" s="11">
        <f ca="1">IFERROR(__xludf.DUMMYFUNCTION("COUNTA(SPLIT($Q4233,CHAR(10),FALSE))"),3)</f>
        <v>3</v>
      </c>
      <c r="S4233" s="2">
        <v>-0.200554804</v>
      </c>
      <c r="T4233" s="2">
        <v>0.471122347</v>
      </c>
      <c r="U4233" s="2">
        <v>78.02</v>
      </c>
      <c r="V4233" s="2">
        <v>5.47</v>
      </c>
      <c r="W4233" s="2">
        <v>4.93</v>
      </c>
      <c r="X4233" s="2">
        <v>9</v>
      </c>
      <c r="Y4233" s="2">
        <v>6.98</v>
      </c>
      <c r="Z4233" s="2">
        <v>8.7489999999999998E-2</v>
      </c>
      <c r="AA4233" s="2">
        <v>8.1799999999999998E-2</v>
      </c>
      <c r="AB4233" s="2">
        <v>21.725102679999999</v>
      </c>
    </row>
    <row r="4234" spans="1:28" x14ac:dyDescent="0.2">
      <c r="A4234" s="17">
        <v>6914</v>
      </c>
      <c r="B4234" s="5" t="s">
        <v>14162</v>
      </c>
      <c r="C4234" s="5" t="s">
        <v>14193</v>
      </c>
      <c r="D4234" s="5"/>
      <c r="E4234" s="5" t="s">
        <v>14194</v>
      </c>
      <c r="F4234" s="10">
        <v>1912</v>
      </c>
      <c r="G4234" s="10" t="s">
        <v>16</v>
      </c>
      <c r="H4234" s="10"/>
      <c r="I4234" s="10">
        <v>1100</v>
      </c>
      <c r="J4234" s="10" t="s">
        <v>17</v>
      </c>
      <c r="K4234" s="10"/>
      <c r="L4234" s="10" t="s">
        <v>18</v>
      </c>
      <c r="M4234" s="11">
        <v>1</v>
      </c>
      <c r="N4234" s="10">
        <v>1</v>
      </c>
      <c r="O4234" s="12" t="s">
        <v>14195</v>
      </c>
      <c r="P4234" s="11">
        <f ca="1">IFERROR(__xludf.DUMMYFUNCTION("COUNTA(SPLIT(Q4234,"" ""))"),152)</f>
        <v>152</v>
      </c>
      <c r="Q4234" s="11">
        <v>8</v>
      </c>
      <c r="R4234" s="11">
        <f ca="1">IFERROR(__xludf.DUMMYFUNCTION("COUNTA(SPLIT($Q4234,CHAR(10),FALSE))"),3)</f>
        <v>3</v>
      </c>
      <c r="S4234" s="2">
        <v>-1.848860956</v>
      </c>
      <c r="T4234" s="2">
        <v>0.47429545000000001</v>
      </c>
      <c r="U4234" s="2">
        <v>78.09</v>
      </c>
      <c r="V4234" s="2">
        <v>7.27</v>
      </c>
      <c r="W4234" s="2">
        <v>8.2100000000000009</v>
      </c>
      <c r="X4234" s="2">
        <v>9</v>
      </c>
      <c r="Y4234" s="2">
        <v>6.81</v>
      </c>
      <c r="Z4234" s="2">
        <v>0.12536</v>
      </c>
      <c r="AA4234" s="2">
        <v>0.14527000000000001</v>
      </c>
      <c r="AB4234" s="2">
        <v>12.17417427</v>
      </c>
    </row>
    <row r="4235" spans="1:28" x14ac:dyDescent="0.2">
      <c r="A4235" s="17">
        <v>6915</v>
      </c>
      <c r="B4235" s="5" t="s">
        <v>14162</v>
      </c>
      <c r="C4235" s="5" t="s">
        <v>14196</v>
      </c>
      <c r="D4235" s="5"/>
      <c r="E4235" s="5" t="s">
        <v>14197</v>
      </c>
      <c r="F4235" s="10">
        <v>1917</v>
      </c>
      <c r="G4235" s="10" t="s">
        <v>16</v>
      </c>
      <c r="H4235" s="10"/>
      <c r="I4235" s="10">
        <v>1100</v>
      </c>
      <c r="J4235" s="10" t="s">
        <v>17</v>
      </c>
      <c r="K4235" s="10"/>
      <c r="L4235" s="10" t="s">
        <v>18</v>
      </c>
      <c r="M4235" s="11">
        <v>1</v>
      </c>
      <c r="N4235" s="10">
        <v>1</v>
      </c>
      <c r="O4235" s="12" t="s">
        <v>14198</v>
      </c>
      <c r="P4235" s="11">
        <f ca="1">IFERROR(__xludf.DUMMYFUNCTION("COUNTA(SPLIT(Q4235,"" ""))"),185)</f>
        <v>185</v>
      </c>
      <c r="Q4235" s="11">
        <v>9</v>
      </c>
      <c r="R4235" s="11">
        <f ca="1">IFERROR(__xludf.DUMMYFUNCTION("COUNTA(SPLIT($Q4235,CHAR(10),FALSE))"),4)</f>
        <v>4</v>
      </c>
      <c r="S4235" s="2">
        <v>-0.78099836199999995</v>
      </c>
      <c r="T4235" s="2">
        <v>0.46983030399999998</v>
      </c>
      <c r="U4235" s="2">
        <v>69.98</v>
      </c>
      <c r="V4235" s="2">
        <v>8.69</v>
      </c>
      <c r="W4235" s="2">
        <v>9.42</v>
      </c>
      <c r="X4235" s="2">
        <v>11</v>
      </c>
      <c r="Y4235" s="2">
        <v>8.1999999999999993</v>
      </c>
      <c r="Z4235" s="2">
        <v>0.18042</v>
      </c>
      <c r="AA4235" s="2">
        <v>0.16721</v>
      </c>
      <c r="AB4235" s="2">
        <v>16.65498354</v>
      </c>
    </row>
    <row r="4236" spans="1:28" x14ac:dyDescent="0.2">
      <c r="A4236" s="17">
        <v>6916</v>
      </c>
      <c r="B4236" s="5" t="s">
        <v>12556</v>
      </c>
      <c r="C4236" s="5" t="s">
        <v>14199</v>
      </c>
      <c r="D4236" s="5" t="s">
        <v>14200</v>
      </c>
      <c r="E4236" s="5" t="s">
        <v>14201</v>
      </c>
      <c r="F4236" s="10">
        <v>1917</v>
      </c>
      <c r="G4236" s="10" t="s">
        <v>16</v>
      </c>
      <c r="H4236" s="10"/>
      <c r="I4236" s="10">
        <v>1100</v>
      </c>
      <c r="J4236" s="10" t="s">
        <v>51</v>
      </c>
      <c r="K4236" s="10"/>
      <c r="L4236" s="10" t="s">
        <v>22</v>
      </c>
      <c r="M4236" s="11">
        <v>2</v>
      </c>
      <c r="N4236" s="10">
        <v>1.5</v>
      </c>
      <c r="O4236" s="12" t="s">
        <v>14202</v>
      </c>
      <c r="P4236" s="11">
        <f ca="1">IFERROR(__xludf.DUMMYFUNCTION("COUNTA(SPLIT(Q4236,"" ""))"),144)</f>
        <v>144</v>
      </c>
      <c r="Q4236" s="11">
        <v>5</v>
      </c>
      <c r="R4236" s="11">
        <f ca="1">IFERROR(__xludf.DUMMYFUNCTION("COUNTA(SPLIT($Q4236,CHAR(10),FALSE))"),1)</f>
        <v>1</v>
      </c>
      <c r="S4236" s="2">
        <v>0.40730717</v>
      </c>
      <c r="T4236" s="2">
        <v>0.478456406</v>
      </c>
      <c r="U4236" s="2">
        <v>83.7</v>
      </c>
      <c r="V4236" s="2">
        <v>7.59</v>
      </c>
      <c r="W4236" s="2">
        <v>9.06</v>
      </c>
      <c r="X4236" s="2">
        <v>7</v>
      </c>
      <c r="Y4236" s="2">
        <v>1.85</v>
      </c>
      <c r="Z4236" s="2">
        <v>5.57E-2</v>
      </c>
      <c r="AA4236" s="2">
        <v>9.8830000000000001E-2</v>
      </c>
      <c r="AB4236" s="2">
        <v>17.08924674</v>
      </c>
    </row>
    <row r="4237" spans="1:28" x14ac:dyDescent="0.2">
      <c r="A4237" s="17">
        <v>6917</v>
      </c>
      <c r="B4237" s="5" t="s">
        <v>12556</v>
      </c>
      <c r="C4237" s="5" t="s">
        <v>502</v>
      </c>
      <c r="D4237" s="5" t="s">
        <v>14200</v>
      </c>
      <c r="E4237" s="5" t="s">
        <v>14203</v>
      </c>
      <c r="F4237" s="10">
        <v>1917</v>
      </c>
      <c r="G4237" s="10" t="s">
        <v>16</v>
      </c>
      <c r="H4237" s="10"/>
      <c r="I4237" s="10">
        <v>900</v>
      </c>
      <c r="J4237" s="10" t="s">
        <v>17</v>
      </c>
      <c r="K4237" s="10"/>
      <c r="L4237" s="10" t="s">
        <v>18</v>
      </c>
      <c r="M4237" s="11">
        <v>1</v>
      </c>
      <c r="N4237" s="10">
        <v>1</v>
      </c>
      <c r="O4237" s="12" t="s">
        <v>14204</v>
      </c>
      <c r="P4237" s="11">
        <f ca="1">IFERROR(__xludf.DUMMYFUNCTION("COUNTA(SPLIT(Q4237,"" ""))"),183)</f>
        <v>183</v>
      </c>
      <c r="Q4237" s="11">
        <v>11</v>
      </c>
      <c r="R4237" s="11">
        <f ca="1">IFERROR(__xludf.DUMMYFUNCTION("COUNTA(SPLIT($Q4237,CHAR(10),FALSE))"),1)</f>
        <v>1</v>
      </c>
      <c r="S4237" s="2">
        <v>0.68439634299999996</v>
      </c>
      <c r="T4237" s="2">
        <v>0.499351612</v>
      </c>
      <c r="U4237" s="2">
        <v>79.510000000000005</v>
      </c>
      <c r="V4237" s="2">
        <v>6.32</v>
      </c>
      <c r="W4237" s="2">
        <v>7.76</v>
      </c>
      <c r="X4237" s="2">
        <v>8</v>
      </c>
      <c r="Y4237" s="2">
        <v>6.18</v>
      </c>
      <c r="Z4237" s="2">
        <v>5.8659999999999997E-2</v>
      </c>
      <c r="AA4237" s="2">
        <v>4.3799999999999999E-2</v>
      </c>
      <c r="AB4237" s="2">
        <v>18.445228060000002</v>
      </c>
    </row>
    <row r="4238" spans="1:28" x14ac:dyDescent="0.2">
      <c r="A4238" s="17">
        <v>6918</v>
      </c>
      <c r="B4238" s="5" t="s">
        <v>12556</v>
      </c>
      <c r="C4238" s="5" t="s">
        <v>14205</v>
      </c>
      <c r="D4238" s="5" t="s">
        <v>14200</v>
      </c>
      <c r="E4238" s="5" t="s">
        <v>14206</v>
      </c>
      <c r="F4238" s="10">
        <v>1917</v>
      </c>
      <c r="G4238" s="10" t="s">
        <v>16</v>
      </c>
      <c r="H4238" s="10"/>
      <c r="I4238" s="10">
        <v>1300</v>
      </c>
      <c r="J4238" s="10" t="s">
        <v>17</v>
      </c>
      <c r="K4238" s="10"/>
      <c r="L4238" s="10" t="s">
        <v>18</v>
      </c>
      <c r="M4238" s="11">
        <v>1</v>
      </c>
      <c r="N4238" s="10">
        <v>1</v>
      </c>
      <c r="O4238" s="12" t="s">
        <v>14207</v>
      </c>
      <c r="P4238" s="11">
        <f ca="1">IFERROR(__xludf.DUMMYFUNCTION("COUNTA(SPLIT(Q4238,"" ""))"),177)</f>
        <v>177</v>
      </c>
      <c r="Q4238" s="11">
        <v>6</v>
      </c>
      <c r="R4238" s="11">
        <f ca="1">IFERROR(__xludf.DUMMYFUNCTION("COUNTA(SPLIT($Q4238,CHAR(10),FALSE))"),4)</f>
        <v>4</v>
      </c>
      <c r="S4238" s="2">
        <v>0.65223499900000004</v>
      </c>
      <c r="T4238" s="2">
        <v>0.54112368799999999</v>
      </c>
      <c r="U4238" s="2">
        <v>62.63</v>
      </c>
      <c r="V4238" s="2">
        <v>12.06</v>
      </c>
      <c r="W4238" s="2">
        <v>13.24</v>
      </c>
      <c r="X4238" s="2">
        <v>10</v>
      </c>
      <c r="Y4238" s="2">
        <v>6.96</v>
      </c>
      <c r="Z4238" s="2">
        <v>0.10774</v>
      </c>
      <c r="AA4238" s="2">
        <v>0.12239999999999999</v>
      </c>
      <c r="AB4238" s="2">
        <v>19.553524159999998</v>
      </c>
    </row>
    <row r="4239" spans="1:28" x14ac:dyDescent="0.2">
      <c r="A4239" s="17">
        <v>6920</v>
      </c>
      <c r="B4239" s="5" t="s">
        <v>12556</v>
      </c>
      <c r="C4239" s="5" t="s">
        <v>14208</v>
      </c>
      <c r="D4239" s="5" t="s">
        <v>14200</v>
      </c>
      <c r="E4239" s="5" t="s">
        <v>14209</v>
      </c>
      <c r="F4239" s="10">
        <v>1917</v>
      </c>
      <c r="G4239" s="10" t="s">
        <v>16</v>
      </c>
      <c r="H4239" s="10"/>
      <c r="I4239" s="10">
        <v>1100</v>
      </c>
      <c r="J4239" s="10" t="s">
        <v>17</v>
      </c>
      <c r="K4239" s="10"/>
      <c r="L4239" s="10" t="s">
        <v>22</v>
      </c>
      <c r="M4239" s="11">
        <v>2</v>
      </c>
      <c r="N4239" s="10">
        <v>1.5</v>
      </c>
      <c r="O4239" s="12" t="s">
        <v>14210</v>
      </c>
      <c r="P4239" s="11">
        <f ca="1">IFERROR(__xludf.DUMMYFUNCTION("COUNTA(SPLIT(Q4239,"" ""))"),171)</f>
        <v>171</v>
      </c>
      <c r="Q4239" s="11">
        <v>8</v>
      </c>
      <c r="R4239" s="11">
        <f ca="1">IFERROR(__xludf.DUMMYFUNCTION("COUNTA(SPLIT($Q4239,CHAR(10),FALSE))"),4)</f>
        <v>4</v>
      </c>
      <c r="S4239" s="2">
        <v>-0.118794214</v>
      </c>
      <c r="T4239" s="2">
        <v>0.469655139</v>
      </c>
      <c r="U4239" s="2">
        <v>78.28</v>
      </c>
      <c r="V4239" s="2">
        <v>7.74</v>
      </c>
      <c r="W4239" s="2">
        <v>8.81</v>
      </c>
      <c r="X4239" s="2">
        <v>6</v>
      </c>
      <c r="Y4239" s="2">
        <v>6.35</v>
      </c>
      <c r="Z4239" s="2">
        <v>8.8160000000000002E-2</v>
      </c>
      <c r="AA4239" s="2">
        <v>0.10102</v>
      </c>
      <c r="AB4239" s="2">
        <v>21.288878480000001</v>
      </c>
    </row>
    <row r="4240" spans="1:28" x14ac:dyDescent="0.2">
      <c r="A4240" s="17">
        <v>6921</v>
      </c>
      <c r="B4240" s="5" t="s">
        <v>12556</v>
      </c>
      <c r="C4240" s="5" t="s">
        <v>14211</v>
      </c>
      <c r="D4240" s="5" t="s">
        <v>14200</v>
      </c>
      <c r="E4240" s="5" t="s">
        <v>14212</v>
      </c>
      <c r="F4240" s="10">
        <v>1917</v>
      </c>
      <c r="G4240" s="10" t="s">
        <v>16</v>
      </c>
      <c r="H4240" s="10"/>
      <c r="I4240" s="10">
        <v>900</v>
      </c>
      <c r="J4240" s="10" t="s">
        <v>17</v>
      </c>
      <c r="K4240" s="10"/>
      <c r="L4240" s="10" t="s">
        <v>18</v>
      </c>
      <c r="M4240" s="11">
        <v>1</v>
      </c>
      <c r="N4240" s="10">
        <v>1</v>
      </c>
      <c r="O4240" s="12" t="s">
        <v>14213</v>
      </c>
      <c r="P4240" s="11">
        <f ca="1">IFERROR(__xludf.DUMMYFUNCTION("COUNTA(SPLIT(Q4240,"" ""))"),185)</f>
        <v>185</v>
      </c>
      <c r="Q4240" s="11">
        <v>8</v>
      </c>
      <c r="R4240" s="11">
        <f ca="1">IFERROR(__xludf.DUMMYFUNCTION("COUNTA(SPLIT($Q4240,CHAR(10),FALSE))"),4)</f>
        <v>4</v>
      </c>
      <c r="S4240" s="2">
        <v>0.49207904099999999</v>
      </c>
      <c r="T4240" s="2">
        <v>0.48307902800000002</v>
      </c>
      <c r="U4240" s="2">
        <v>77.23</v>
      </c>
      <c r="V4240" s="2">
        <v>8.32</v>
      </c>
      <c r="W4240" s="2">
        <v>9.83</v>
      </c>
      <c r="X4240" s="2">
        <v>8</v>
      </c>
      <c r="Y4240" s="2">
        <v>5.81</v>
      </c>
      <c r="Z4240" s="2">
        <v>-9.1420000000000001E-2</v>
      </c>
      <c r="AA4240" s="2">
        <v>-9.6729999999999997E-2</v>
      </c>
      <c r="AB4240" s="2">
        <v>17.77953243</v>
      </c>
    </row>
    <row r="4241" spans="1:28" x14ac:dyDescent="0.2">
      <c r="A4241" s="17">
        <v>6922</v>
      </c>
      <c r="B4241" s="5" t="s">
        <v>12556</v>
      </c>
      <c r="C4241" s="5" t="s">
        <v>14214</v>
      </c>
      <c r="D4241" s="5" t="s">
        <v>14200</v>
      </c>
      <c r="E4241" s="5" t="s">
        <v>14215</v>
      </c>
      <c r="F4241" s="10">
        <v>1917</v>
      </c>
      <c r="G4241" s="10" t="s">
        <v>16</v>
      </c>
      <c r="H4241" s="10"/>
      <c r="I4241" s="10">
        <v>300</v>
      </c>
      <c r="J4241" s="10" t="s">
        <v>51</v>
      </c>
      <c r="K4241" s="10"/>
      <c r="L4241" s="10" t="s">
        <v>18</v>
      </c>
      <c r="M4241" s="11">
        <v>1</v>
      </c>
      <c r="N4241" s="10">
        <v>1</v>
      </c>
      <c r="O4241" s="12" t="s">
        <v>14216</v>
      </c>
      <c r="P4241" s="11">
        <f ca="1">IFERROR(__xludf.DUMMYFUNCTION("COUNTA(SPLIT(Q4241,"" ""))"),144)</f>
        <v>144</v>
      </c>
      <c r="Q4241" s="11">
        <v>5</v>
      </c>
      <c r="R4241" s="11">
        <f ca="1">IFERROR(__xludf.DUMMYFUNCTION("COUNTA(SPLIT($Q4241,CHAR(10),FALSE))"),4)</f>
        <v>4</v>
      </c>
      <c r="S4241" s="2">
        <v>1.064276231</v>
      </c>
      <c r="T4241" s="2">
        <v>0.53923521299999999</v>
      </c>
      <c r="U4241" s="2">
        <v>79.989999999999995</v>
      </c>
      <c r="V4241" s="2">
        <v>9.75</v>
      </c>
      <c r="W4241" s="2">
        <v>11.31</v>
      </c>
      <c r="X4241" s="2">
        <v>5</v>
      </c>
      <c r="Y4241" s="2">
        <v>1.73</v>
      </c>
      <c r="Z4241" s="2">
        <v>0.29924000000000001</v>
      </c>
      <c r="AA4241" s="2">
        <v>0.31124000000000002</v>
      </c>
      <c r="AB4241" s="2">
        <v>27.593975749999998</v>
      </c>
    </row>
    <row r="4242" spans="1:28" x14ac:dyDescent="0.2">
      <c r="A4242" s="17">
        <v>6926</v>
      </c>
      <c r="B4242" s="5" t="s">
        <v>12556</v>
      </c>
      <c r="C4242" s="5" t="s">
        <v>14217</v>
      </c>
      <c r="D4242" s="5" t="s">
        <v>14200</v>
      </c>
      <c r="E4242" s="5" t="s">
        <v>14218</v>
      </c>
      <c r="F4242" s="10">
        <v>1917</v>
      </c>
      <c r="G4242" s="10" t="s">
        <v>16</v>
      </c>
      <c r="H4242" s="10"/>
      <c r="I4242" s="10">
        <v>1300</v>
      </c>
      <c r="J4242" s="10" t="s">
        <v>178</v>
      </c>
      <c r="K4242" s="10"/>
      <c r="L4242" s="10" t="s">
        <v>18</v>
      </c>
      <c r="M4242" s="11">
        <v>1</v>
      </c>
      <c r="N4242" s="10">
        <v>1</v>
      </c>
      <c r="O4242" s="12" t="s">
        <v>14219</v>
      </c>
      <c r="P4242" s="11">
        <f ca="1">IFERROR(__xludf.DUMMYFUNCTION("COUNTA(SPLIT(Q4242,"" ""))"),156)</f>
        <v>156</v>
      </c>
      <c r="Q4242" s="11">
        <v>7</v>
      </c>
      <c r="R4242" s="11">
        <f ca="1">IFERROR(__xludf.DUMMYFUNCTION("COUNTA(SPLIT($Q4242,CHAR(10),FALSE))"),5)</f>
        <v>5</v>
      </c>
      <c r="S4242" s="2">
        <v>-0.42737675200000003</v>
      </c>
      <c r="T4242" s="2">
        <v>0.46908481699999999</v>
      </c>
      <c r="U4242" s="2">
        <v>72.599999999999994</v>
      </c>
      <c r="V4242" s="2">
        <v>8.81</v>
      </c>
      <c r="W4242" s="2">
        <v>11.31</v>
      </c>
      <c r="X4242" s="2">
        <v>8</v>
      </c>
      <c r="Y4242" s="2">
        <v>7.34</v>
      </c>
      <c r="Z4242" s="2">
        <v>0.13188</v>
      </c>
      <c r="AA4242" s="2">
        <v>0.14766000000000001</v>
      </c>
      <c r="AB4242" s="2">
        <v>11.297562640000001</v>
      </c>
    </row>
    <row r="4243" spans="1:28" x14ac:dyDescent="0.2">
      <c r="A4243" s="17">
        <v>6928</v>
      </c>
      <c r="B4243" s="5" t="s">
        <v>12556</v>
      </c>
      <c r="C4243" s="5" t="s">
        <v>14220</v>
      </c>
      <c r="D4243" s="5" t="s">
        <v>14200</v>
      </c>
      <c r="E4243" s="5" t="s">
        <v>14221</v>
      </c>
      <c r="F4243" s="10">
        <v>1917</v>
      </c>
      <c r="G4243" s="10" t="s">
        <v>16</v>
      </c>
      <c r="H4243" s="10"/>
      <c r="I4243" s="10">
        <v>1100</v>
      </c>
      <c r="J4243" s="10" t="s">
        <v>17</v>
      </c>
      <c r="K4243" s="10"/>
      <c r="L4243" s="10" t="s">
        <v>18</v>
      </c>
      <c r="M4243" s="11">
        <v>1</v>
      </c>
      <c r="N4243" s="10">
        <v>1</v>
      </c>
      <c r="O4243" s="12" t="s">
        <v>14222</v>
      </c>
      <c r="P4243" s="11">
        <f ca="1">IFERROR(__xludf.DUMMYFUNCTION("COUNTA(SPLIT(Q4243,"" ""))"),196)</f>
        <v>196</v>
      </c>
      <c r="Q4243" s="11">
        <v>8</v>
      </c>
      <c r="R4243" s="11">
        <f ca="1">IFERROR(__xludf.DUMMYFUNCTION("COUNTA(SPLIT($Q4243,CHAR(10),FALSE))"),3)</f>
        <v>3</v>
      </c>
      <c r="S4243" s="2">
        <v>-0.98578539700000001</v>
      </c>
      <c r="T4243" s="2">
        <v>0.470353036</v>
      </c>
      <c r="U4243" s="2">
        <v>73.78</v>
      </c>
      <c r="V4243" s="2">
        <v>10.07</v>
      </c>
      <c r="W4243" s="2">
        <v>11.15</v>
      </c>
      <c r="X4243" s="2">
        <v>8</v>
      </c>
      <c r="Y4243" s="2">
        <v>5.92</v>
      </c>
      <c r="Z4243" s="2">
        <v>2.2599999999999999E-2</v>
      </c>
      <c r="AA4243" s="2">
        <v>6.3400000000000001E-3</v>
      </c>
      <c r="AB4243" s="2">
        <v>19.571175870000001</v>
      </c>
    </row>
    <row r="4244" spans="1:28" x14ac:dyDescent="0.2">
      <c r="A4244" s="17">
        <v>6929</v>
      </c>
      <c r="B4244" s="5" t="s">
        <v>12556</v>
      </c>
      <c r="C4244" s="5" t="s">
        <v>14223</v>
      </c>
      <c r="D4244" s="5" t="s">
        <v>14200</v>
      </c>
      <c r="E4244" s="5" t="s">
        <v>14224</v>
      </c>
      <c r="F4244" s="10">
        <v>1917</v>
      </c>
      <c r="G4244" s="10" t="s">
        <v>16</v>
      </c>
      <c r="H4244" s="10"/>
      <c r="I4244" s="10">
        <v>1300</v>
      </c>
      <c r="J4244" s="10" t="s">
        <v>51</v>
      </c>
      <c r="K4244" s="10"/>
      <c r="L4244" s="10" t="s">
        <v>18</v>
      </c>
      <c r="M4244" s="11">
        <v>1</v>
      </c>
      <c r="N4244" s="10">
        <v>1</v>
      </c>
      <c r="O4244" s="12" t="s">
        <v>14225</v>
      </c>
      <c r="P4244" s="11">
        <f ca="1">IFERROR(__xludf.DUMMYFUNCTION("COUNTA(SPLIT(Q4244,"" ""))"),151)</f>
        <v>151</v>
      </c>
      <c r="Q4244" s="11">
        <v>5</v>
      </c>
      <c r="R4244" s="11">
        <f ca="1">IFERROR(__xludf.DUMMYFUNCTION("COUNTA(SPLIT($Q4244,CHAR(10),FALSE))"),3)</f>
        <v>3</v>
      </c>
      <c r="S4244" s="2">
        <v>0.900853974</v>
      </c>
      <c r="T4244" s="2">
        <v>0.505544565</v>
      </c>
      <c r="U4244" s="2">
        <v>66.290000000000006</v>
      </c>
      <c r="V4244" s="2">
        <v>11.61</v>
      </c>
      <c r="W4244" s="2">
        <v>12.77</v>
      </c>
      <c r="X4244" s="2">
        <v>11</v>
      </c>
      <c r="Y4244" s="2">
        <v>6.29</v>
      </c>
      <c r="Z4244" s="2">
        <v>1.7270000000000001E-2</v>
      </c>
      <c r="AA4244" s="2">
        <v>5.1679999999999997E-2</v>
      </c>
      <c r="AB4244" s="2">
        <v>17.352740350000001</v>
      </c>
    </row>
    <row r="4245" spans="1:28" x14ac:dyDescent="0.2">
      <c r="A4245" s="17">
        <v>6931</v>
      </c>
      <c r="B4245" s="5" t="s">
        <v>12556</v>
      </c>
      <c r="C4245" s="5" t="s">
        <v>14226</v>
      </c>
      <c r="D4245" s="5" t="s">
        <v>14200</v>
      </c>
      <c r="E4245" s="5" t="s">
        <v>14227</v>
      </c>
      <c r="F4245" s="10">
        <v>1917</v>
      </c>
      <c r="G4245" s="10" t="s">
        <v>16</v>
      </c>
      <c r="H4245" s="10"/>
      <c r="I4245" s="10">
        <v>1100</v>
      </c>
      <c r="J4245" s="10" t="s">
        <v>17</v>
      </c>
      <c r="K4245" s="10"/>
      <c r="L4245" s="10" t="s">
        <v>18</v>
      </c>
      <c r="M4245" s="11">
        <v>1</v>
      </c>
      <c r="N4245" s="10">
        <v>1</v>
      </c>
      <c r="O4245" s="12" t="s">
        <v>14228</v>
      </c>
      <c r="P4245" s="11">
        <f ca="1">IFERROR(__xludf.DUMMYFUNCTION("COUNTA(SPLIT(Q4245,"" ""))"),165)</f>
        <v>165</v>
      </c>
      <c r="Q4245" s="11">
        <v>8</v>
      </c>
      <c r="R4245" s="11">
        <f ca="1">IFERROR(__xludf.DUMMYFUNCTION("COUNTA(SPLIT($Q4245,CHAR(10),FALSE))"),1)</f>
        <v>1</v>
      </c>
      <c r="S4245" s="2">
        <v>-0.47060334599999998</v>
      </c>
      <c r="T4245" s="2">
        <v>0.45958377</v>
      </c>
      <c r="U4245" s="2">
        <v>77.72</v>
      </c>
      <c r="V4245" s="2">
        <v>7.54</v>
      </c>
      <c r="W4245" s="2">
        <v>7.93</v>
      </c>
      <c r="X4245" s="2">
        <v>8</v>
      </c>
      <c r="Y4245" s="2">
        <v>5.9</v>
      </c>
      <c r="Z4245" s="2">
        <v>8.455E-2</v>
      </c>
      <c r="AA4245" s="2">
        <v>0.11804000000000001</v>
      </c>
      <c r="AB4245" s="2">
        <v>18.063765839999999</v>
      </c>
    </row>
    <row r="4246" spans="1:28" x14ac:dyDescent="0.2">
      <c r="A4246" s="17">
        <v>6934</v>
      </c>
      <c r="B4246" s="5" t="s">
        <v>14229</v>
      </c>
      <c r="C4246" s="5" t="s">
        <v>14230</v>
      </c>
      <c r="D4246" s="5" t="s">
        <v>14231</v>
      </c>
      <c r="E4246" s="5" t="s">
        <v>14232</v>
      </c>
      <c r="F4246" s="10">
        <v>1920</v>
      </c>
      <c r="G4246" s="10" t="s">
        <v>16</v>
      </c>
      <c r="H4246" s="10"/>
      <c r="I4246" s="10">
        <v>900</v>
      </c>
      <c r="J4246" s="10" t="s">
        <v>51</v>
      </c>
      <c r="K4246" s="10"/>
      <c r="L4246" s="10" t="s">
        <v>18</v>
      </c>
      <c r="M4246" s="11">
        <v>1</v>
      </c>
      <c r="N4246" s="10">
        <v>1</v>
      </c>
      <c r="O4246" s="12" t="s">
        <v>14233</v>
      </c>
      <c r="P4246" s="11">
        <f ca="1">IFERROR(__xludf.DUMMYFUNCTION("COUNTA(SPLIT(Q4246,"" ""))"),180)</f>
        <v>180</v>
      </c>
      <c r="Q4246" s="11">
        <v>5</v>
      </c>
      <c r="R4246" s="11">
        <f ca="1">IFERROR(__xludf.DUMMYFUNCTION("COUNTA(SPLIT($Q4246,CHAR(10),FALSE))"),2)</f>
        <v>2</v>
      </c>
      <c r="S4246" s="2">
        <v>0.34019080800000001</v>
      </c>
      <c r="T4246" s="2">
        <v>0.46612506500000001</v>
      </c>
      <c r="U4246" s="2">
        <v>68.44</v>
      </c>
      <c r="V4246" s="2">
        <v>12.81</v>
      </c>
      <c r="W4246" s="2">
        <v>15.11</v>
      </c>
      <c r="X4246" s="2">
        <v>8</v>
      </c>
      <c r="Y4246" s="2">
        <v>6.4</v>
      </c>
      <c r="Z4246" s="2">
        <v>8.1399999999999997E-3</v>
      </c>
      <c r="AA4246" s="2">
        <v>1.9130000000000001E-2</v>
      </c>
      <c r="AB4246" s="2">
        <v>18.766438659999999</v>
      </c>
    </row>
    <row r="4247" spans="1:28" x14ac:dyDescent="0.2">
      <c r="A4247" s="17">
        <v>6936</v>
      </c>
      <c r="B4247" s="5" t="s">
        <v>14229</v>
      </c>
      <c r="C4247" s="5" t="s">
        <v>14234</v>
      </c>
      <c r="D4247" s="5" t="s">
        <v>14231</v>
      </c>
      <c r="E4247" s="5" t="s">
        <v>14235</v>
      </c>
      <c r="F4247" s="10">
        <v>1920</v>
      </c>
      <c r="G4247" s="10" t="s">
        <v>16</v>
      </c>
      <c r="H4247" s="10"/>
      <c r="I4247" s="10">
        <v>700</v>
      </c>
      <c r="J4247" s="10" t="s">
        <v>17</v>
      </c>
      <c r="K4247" s="10"/>
      <c r="L4247" s="10" t="s">
        <v>18</v>
      </c>
      <c r="M4247" s="11">
        <v>1</v>
      </c>
      <c r="N4247" s="10">
        <v>1</v>
      </c>
      <c r="O4247" s="12" t="s">
        <v>14236</v>
      </c>
      <c r="P4247" s="11">
        <f ca="1">IFERROR(__xludf.DUMMYFUNCTION("COUNTA(SPLIT(Q4247,"" ""))"),195)</f>
        <v>195</v>
      </c>
      <c r="Q4247" s="11">
        <v>7</v>
      </c>
      <c r="R4247" s="11">
        <f ca="1">IFERROR(__xludf.DUMMYFUNCTION("COUNTA(SPLIT($Q4247,CHAR(10),FALSE))"),1)</f>
        <v>1</v>
      </c>
      <c r="S4247" s="2">
        <v>0.225036864</v>
      </c>
      <c r="T4247" s="2">
        <v>0.47727835800000001</v>
      </c>
      <c r="U4247" s="2">
        <v>83.55</v>
      </c>
      <c r="V4247" s="2">
        <v>8.5299999999999994</v>
      </c>
      <c r="W4247" s="2">
        <v>11.14</v>
      </c>
      <c r="X4247" s="2">
        <v>5</v>
      </c>
      <c r="Y4247" s="2">
        <v>2.11</v>
      </c>
      <c r="Z4247" s="2">
        <v>2.102E-2</v>
      </c>
      <c r="AA4247" s="2">
        <v>2.8080000000000001E-2</v>
      </c>
      <c r="AB4247" s="2">
        <v>20.295301469999998</v>
      </c>
    </row>
    <row r="4248" spans="1:28" x14ac:dyDescent="0.2">
      <c r="A4248" s="17">
        <v>6937</v>
      </c>
      <c r="B4248" s="5" t="s">
        <v>14229</v>
      </c>
      <c r="C4248" s="5" t="s">
        <v>14237</v>
      </c>
      <c r="D4248" s="5" t="s">
        <v>14231</v>
      </c>
      <c r="E4248" s="5" t="s">
        <v>14238</v>
      </c>
      <c r="F4248" s="10">
        <v>1920</v>
      </c>
      <c r="G4248" s="10" t="s">
        <v>16</v>
      </c>
      <c r="H4248" s="10"/>
      <c r="I4248" s="10">
        <v>1300</v>
      </c>
      <c r="J4248" s="10" t="s">
        <v>17</v>
      </c>
      <c r="K4248" s="10"/>
      <c r="L4248" s="10" t="s">
        <v>18</v>
      </c>
      <c r="M4248" s="11">
        <v>1</v>
      </c>
      <c r="N4248" s="10">
        <v>1</v>
      </c>
      <c r="O4248" s="12" t="s">
        <v>14239</v>
      </c>
      <c r="P4248" s="11">
        <f ca="1">IFERROR(__xludf.DUMMYFUNCTION("COUNTA(SPLIT(Q4248,"" ""))"),168)</f>
        <v>168</v>
      </c>
      <c r="Q4248" s="11">
        <v>5</v>
      </c>
      <c r="R4248" s="11">
        <f ca="1">IFERROR(__xludf.DUMMYFUNCTION("COUNTA(SPLIT($Q4248,CHAR(10),FALSE))"),4)</f>
        <v>4</v>
      </c>
      <c r="S4248" s="2">
        <v>-0.89502796399999995</v>
      </c>
      <c r="T4248" s="2">
        <v>0.49531342099999998</v>
      </c>
      <c r="U4248" s="2">
        <v>50.15</v>
      </c>
      <c r="V4248" s="2">
        <v>16.88</v>
      </c>
      <c r="W4248" s="2">
        <v>19.45</v>
      </c>
      <c r="X4248" s="2">
        <v>12</v>
      </c>
      <c r="Y4248" s="2">
        <v>7.79</v>
      </c>
      <c r="Z4248" s="2">
        <v>0.13117000000000001</v>
      </c>
      <c r="AA4248" s="2">
        <v>0.14562</v>
      </c>
      <c r="AB4248" s="2">
        <v>15.69449652</v>
      </c>
    </row>
    <row r="4249" spans="1:28" x14ac:dyDescent="0.2">
      <c r="A4249" s="17">
        <v>6939</v>
      </c>
      <c r="B4249" s="5" t="s">
        <v>14229</v>
      </c>
      <c r="C4249" s="5" t="s">
        <v>14240</v>
      </c>
      <c r="D4249" s="5" t="s">
        <v>14231</v>
      </c>
      <c r="E4249" s="5" t="s">
        <v>14241</v>
      </c>
      <c r="F4249" s="10">
        <v>1920</v>
      </c>
      <c r="G4249" s="10" t="s">
        <v>16</v>
      </c>
      <c r="H4249" s="10"/>
      <c r="I4249" s="10">
        <v>1300</v>
      </c>
      <c r="J4249" s="10" t="s">
        <v>17</v>
      </c>
      <c r="K4249" s="10"/>
      <c r="L4249" s="10" t="s">
        <v>18</v>
      </c>
      <c r="M4249" s="11">
        <v>1</v>
      </c>
      <c r="N4249" s="10">
        <v>1</v>
      </c>
      <c r="O4249" s="12" t="s">
        <v>14242</v>
      </c>
      <c r="P4249" s="11">
        <f ca="1">IFERROR(__xludf.DUMMYFUNCTION("COUNTA(SPLIT(Q4249,"" ""))"),181)</f>
        <v>181</v>
      </c>
      <c r="Q4249" s="11">
        <v>5</v>
      </c>
      <c r="R4249" s="11">
        <f ca="1">IFERROR(__xludf.DUMMYFUNCTION("COUNTA(SPLIT($Q4249,CHAR(10),FALSE))"),1)</f>
        <v>1</v>
      </c>
      <c r="S4249" s="2">
        <v>-2.4065720509999999</v>
      </c>
      <c r="T4249" s="2">
        <v>0.50786079699999997</v>
      </c>
      <c r="U4249" s="2">
        <v>55.63</v>
      </c>
      <c r="V4249" s="2">
        <v>12.99</v>
      </c>
      <c r="W4249" s="2">
        <v>15.81</v>
      </c>
      <c r="X4249" s="2">
        <v>11</v>
      </c>
      <c r="Y4249" s="2">
        <v>7.66</v>
      </c>
      <c r="Z4249" s="2">
        <v>0.13861000000000001</v>
      </c>
      <c r="AA4249" s="2">
        <v>0.13000999999999999</v>
      </c>
      <c r="AB4249" s="2">
        <v>20.12317994</v>
      </c>
    </row>
    <row r="4250" spans="1:28" x14ac:dyDescent="0.2">
      <c r="A4250" s="17">
        <v>6943</v>
      </c>
      <c r="B4250" s="5" t="s">
        <v>14229</v>
      </c>
      <c r="C4250" s="5" t="s">
        <v>14243</v>
      </c>
      <c r="D4250" s="5" t="s">
        <v>14231</v>
      </c>
      <c r="E4250" s="5" t="s">
        <v>14244</v>
      </c>
      <c r="F4250" s="10">
        <v>1920</v>
      </c>
      <c r="G4250" s="10" t="s">
        <v>16</v>
      </c>
      <c r="H4250" s="10"/>
      <c r="I4250" s="10">
        <v>1100</v>
      </c>
      <c r="J4250" s="10" t="s">
        <v>17</v>
      </c>
      <c r="K4250" s="10"/>
      <c r="L4250" s="10" t="s">
        <v>18</v>
      </c>
      <c r="M4250" s="11">
        <v>1</v>
      </c>
      <c r="N4250" s="10">
        <v>1</v>
      </c>
      <c r="O4250" s="12" t="s">
        <v>14245</v>
      </c>
      <c r="P4250" s="11">
        <f ca="1">IFERROR(__xludf.DUMMYFUNCTION("COUNTA(SPLIT(Q4250,"" ""))"),170)</f>
        <v>170</v>
      </c>
      <c r="Q4250" s="11">
        <v>7</v>
      </c>
      <c r="R4250" s="11">
        <f ca="1">IFERROR(__xludf.DUMMYFUNCTION("COUNTA(SPLIT($Q4250,CHAR(10),FALSE))"),3)</f>
        <v>3</v>
      </c>
      <c r="S4250" s="2">
        <v>-0.44632580999999999</v>
      </c>
      <c r="T4250" s="2">
        <v>0.48069430899999999</v>
      </c>
      <c r="U4250" s="2">
        <v>75.63</v>
      </c>
      <c r="V4250" s="2">
        <v>8.85</v>
      </c>
      <c r="W4250" s="2">
        <v>9.31</v>
      </c>
      <c r="X4250" s="2">
        <v>8</v>
      </c>
      <c r="Y4250" s="2">
        <v>6.78</v>
      </c>
      <c r="Z4250" s="2">
        <v>2.1250000000000002E-2</v>
      </c>
      <c r="AA4250" s="2">
        <v>2.767E-2</v>
      </c>
      <c r="AB4250" s="2">
        <v>20.459841359999999</v>
      </c>
    </row>
    <row r="4251" spans="1:28" x14ac:dyDescent="0.2">
      <c r="A4251" s="17">
        <v>6944</v>
      </c>
      <c r="B4251" s="5" t="s">
        <v>14229</v>
      </c>
      <c r="C4251" s="5" t="s">
        <v>14246</v>
      </c>
      <c r="D4251" s="5" t="s">
        <v>14231</v>
      </c>
      <c r="E4251" s="5" t="s">
        <v>14247</v>
      </c>
      <c r="F4251" s="10">
        <v>1920</v>
      </c>
      <c r="G4251" s="10" t="s">
        <v>16</v>
      </c>
      <c r="H4251" s="10"/>
      <c r="I4251" s="10">
        <v>1500</v>
      </c>
      <c r="J4251" s="10" t="s">
        <v>17</v>
      </c>
      <c r="K4251" s="10"/>
      <c r="L4251" s="10" t="s">
        <v>18</v>
      </c>
      <c r="M4251" s="11">
        <v>1</v>
      </c>
      <c r="N4251" s="10">
        <v>1</v>
      </c>
      <c r="O4251" s="12" t="s">
        <v>14248</v>
      </c>
      <c r="P4251" s="11">
        <f ca="1">IFERROR(__xludf.DUMMYFUNCTION("COUNTA(SPLIT(Q4251,"" ""))"),195)</f>
        <v>195</v>
      </c>
      <c r="Q4251" s="11">
        <v>6</v>
      </c>
      <c r="R4251" s="11">
        <f ca="1">IFERROR(__xludf.DUMMYFUNCTION("COUNTA(SPLIT($Q4251,CHAR(10),FALSE))"),3)</f>
        <v>3</v>
      </c>
      <c r="S4251" s="2">
        <v>-0.59584139899999999</v>
      </c>
      <c r="T4251" s="2">
        <v>0.50207056299999997</v>
      </c>
      <c r="U4251" s="2">
        <v>57.13</v>
      </c>
      <c r="V4251" s="2">
        <v>13.45</v>
      </c>
      <c r="W4251" s="2">
        <v>16.309999999999999</v>
      </c>
      <c r="X4251" s="2">
        <v>11</v>
      </c>
      <c r="Y4251" s="2">
        <v>7.11</v>
      </c>
      <c r="Z4251" s="2">
        <v>0.13727</v>
      </c>
      <c r="AA4251" s="2">
        <v>0.11942999999999999</v>
      </c>
      <c r="AB4251" s="2">
        <v>13.26280704</v>
      </c>
    </row>
    <row r="4252" spans="1:28" x14ac:dyDescent="0.2">
      <c r="A4252" s="17">
        <v>6945</v>
      </c>
      <c r="B4252" s="5" t="s">
        <v>14229</v>
      </c>
      <c r="C4252" s="5" t="s">
        <v>14249</v>
      </c>
      <c r="D4252" s="5" t="s">
        <v>14231</v>
      </c>
      <c r="E4252" s="5" t="s">
        <v>14250</v>
      </c>
      <c r="F4252" s="10">
        <v>1920</v>
      </c>
      <c r="G4252" s="10" t="s">
        <v>16</v>
      </c>
      <c r="H4252" s="10"/>
      <c r="I4252" s="10">
        <v>1300</v>
      </c>
      <c r="J4252" s="10" t="s">
        <v>17</v>
      </c>
      <c r="K4252" s="10"/>
      <c r="L4252" s="10" t="s">
        <v>18</v>
      </c>
      <c r="M4252" s="11">
        <v>1</v>
      </c>
      <c r="N4252" s="10">
        <v>1</v>
      </c>
      <c r="O4252" s="12" t="s">
        <v>14251</v>
      </c>
      <c r="P4252" s="11">
        <f ca="1">IFERROR(__xludf.DUMMYFUNCTION("COUNTA(SPLIT(Q4252,"" ""))"),159)</f>
        <v>159</v>
      </c>
      <c r="Q4252" s="11">
        <v>6</v>
      </c>
      <c r="R4252" s="11">
        <f ca="1">IFERROR(__xludf.DUMMYFUNCTION("COUNTA(SPLIT($Q4252,CHAR(10),FALSE))"),5)</f>
        <v>5</v>
      </c>
      <c r="S4252" s="2">
        <v>0.63570514099999997</v>
      </c>
      <c r="T4252" s="2">
        <v>0.52539691499999996</v>
      </c>
      <c r="U4252" s="2">
        <v>72.66</v>
      </c>
      <c r="V4252" s="2">
        <v>8.94</v>
      </c>
      <c r="W4252" s="2">
        <v>10.050000000000001</v>
      </c>
      <c r="X4252" s="2">
        <v>10</v>
      </c>
      <c r="Y4252" s="2">
        <v>6.24</v>
      </c>
      <c r="Z4252" s="2">
        <v>7.5389999999999999E-2</v>
      </c>
      <c r="AA4252" s="2">
        <v>8.7910000000000002E-2</v>
      </c>
      <c r="AB4252" s="2">
        <v>19.433505920000002</v>
      </c>
    </row>
    <row r="4253" spans="1:28" x14ac:dyDescent="0.2">
      <c r="A4253" s="17">
        <v>6946</v>
      </c>
      <c r="B4253" s="5" t="s">
        <v>14229</v>
      </c>
      <c r="C4253" s="5" t="s">
        <v>14252</v>
      </c>
      <c r="D4253" s="5" t="s">
        <v>14231</v>
      </c>
      <c r="E4253" s="5" t="s">
        <v>14253</v>
      </c>
      <c r="F4253" s="10">
        <v>1920</v>
      </c>
      <c r="G4253" s="10" t="s">
        <v>16</v>
      </c>
      <c r="H4253" s="10"/>
      <c r="I4253" s="10">
        <v>1100</v>
      </c>
      <c r="J4253" s="10" t="s">
        <v>51</v>
      </c>
      <c r="K4253" s="10"/>
      <c r="L4253" s="10" t="s">
        <v>18</v>
      </c>
      <c r="M4253" s="11">
        <v>1</v>
      </c>
      <c r="N4253" s="10">
        <v>1</v>
      </c>
      <c r="O4253" s="12" t="s">
        <v>14254</v>
      </c>
      <c r="P4253" s="11">
        <f ca="1">IFERROR(__xludf.DUMMYFUNCTION("COUNTA(SPLIT(Q4253,"" ""))"),140)</f>
        <v>140</v>
      </c>
      <c r="Q4253" s="11">
        <v>5</v>
      </c>
      <c r="R4253" s="11">
        <f ca="1">IFERROR(__xludf.DUMMYFUNCTION("COUNTA(SPLIT($Q4253,CHAR(10),FALSE))"),4)</f>
        <v>4</v>
      </c>
      <c r="S4253" s="2">
        <v>-0.206749288</v>
      </c>
      <c r="T4253" s="2">
        <v>0.51012813499999998</v>
      </c>
      <c r="U4253" s="2">
        <v>67.180000000000007</v>
      </c>
      <c r="V4253" s="2">
        <v>10.99</v>
      </c>
      <c r="W4253" s="2">
        <v>12.29</v>
      </c>
      <c r="X4253" s="2">
        <v>9</v>
      </c>
      <c r="Y4253" s="2">
        <v>5.94</v>
      </c>
      <c r="Z4253" s="2">
        <v>2.1989999999999999E-2</v>
      </c>
      <c r="AA4253" s="2">
        <v>4.9099999999999998E-2</v>
      </c>
      <c r="AB4253" s="2">
        <v>23.27277256</v>
      </c>
    </row>
    <row r="4254" spans="1:28" x14ac:dyDescent="0.2">
      <c r="A4254" s="17">
        <v>6947</v>
      </c>
      <c r="B4254" s="5" t="s">
        <v>14229</v>
      </c>
      <c r="C4254" s="5" t="s">
        <v>14255</v>
      </c>
      <c r="D4254" s="5" t="s">
        <v>14231</v>
      </c>
      <c r="E4254" s="5" t="s">
        <v>14256</v>
      </c>
      <c r="F4254" s="10">
        <v>1920</v>
      </c>
      <c r="G4254" s="10" t="s">
        <v>16</v>
      </c>
      <c r="H4254" s="10"/>
      <c r="I4254" s="10">
        <v>1500</v>
      </c>
      <c r="J4254" s="10" t="s">
        <v>51</v>
      </c>
      <c r="K4254" s="10"/>
      <c r="L4254" s="10" t="s">
        <v>18</v>
      </c>
      <c r="M4254" s="11">
        <v>1</v>
      </c>
      <c r="N4254" s="10">
        <v>1</v>
      </c>
      <c r="O4254" s="12" t="s">
        <v>14257</v>
      </c>
      <c r="P4254" s="11">
        <f ca="1">IFERROR(__xludf.DUMMYFUNCTION("COUNTA(SPLIT(Q4254,"" ""))"),151)</f>
        <v>151</v>
      </c>
      <c r="Q4254" s="11">
        <v>4</v>
      </c>
      <c r="R4254" s="11">
        <f ca="1">IFERROR(__xludf.DUMMYFUNCTION("COUNTA(SPLIT($Q4254,CHAR(10),FALSE))"),4)</f>
        <v>4</v>
      </c>
      <c r="S4254" s="2">
        <v>0.63092277900000004</v>
      </c>
      <c r="T4254" s="2">
        <v>0.53395899899999999</v>
      </c>
      <c r="U4254" s="2">
        <v>52.39</v>
      </c>
      <c r="V4254" s="2">
        <v>15.52</v>
      </c>
      <c r="W4254" s="2">
        <v>16.72</v>
      </c>
      <c r="X4254" s="2">
        <v>11</v>
      </c>
      <c r="Y4254" s="2">
        <v>6.98</v>
      </c>
      <c r="Z4254" s="2">
        <v>-6.9120000000000001E-2</v>
      </c>
      <c r="AA4254" s="2">
        <v>-5.2479999999999999E-2</v>
      </c>
      <c r="AB4254" s="2">
        <v>24.537656670000001</v>
      </c>
    </row>
    <row r="4255" spans="1:28" x14ac:dyDescent="0.2">
      <c r="A4255" s="17">
        <v>6948</v>
      </c>
      <c r="B4255" s="5" t="s">
        <v>14229</v>
      </c>
      <c r="C4255" s="5" t="s">
        <v>14258</v>
      </c>
      <c r="D4255" s="5" t="s">
        <v>14231</v>
      </c>
      <c r="E4255" s="5" t="s">
        <v>14259</v>
      </c>
      <c r="F4255" s="10">
        <v>1920</v>
      </c>
      <c r="G4255" s="10" t="s">
        <v>16</v>
      </c>
      <c r="H4255" s="10"/>
      <c r="I4255" s="10">
        <v>900</v>
      </c>
      <c r="J4255" s="10" t="s">
        <v>17</v>
      </c>
      <c r="K4255" s="10"/>
      <c r="L4255" s="10" t="s">
        <v>18</v>
      </c>
      <c r="M4255" s="11">
        <v>1</v>
      </c>
      <c r="N4255" s="10">
        <v>1</v>
      </c>
      <c r="O4255" s="12" t="s">
        <v>14260</v>
      </c>
      <c r="P4255" s="11">
        <f ca="1">IFERROR(__xludf.DUMMYFUNCTION("COUNTA(SPLIT(Q4255,"" ""))"),155)</f>
        <v>155</v>
      </c>
      <c r="Q4255" s="11">
        <v>10</v>
      </c>
      <c r="R4255" s="11">
        <f ca="1">IFERROR(__xludf.DUMMYFUNCTION("COUNTA(SPLIT($Q4255,CHAR(10),FALSE))"),1)</f>
        <v>1</v>
      </c>
      <c r="S4255" s="2">
        <v>-0.97374240700000003</v>
      </c>
      <c r="T4255" s="2">
        <v>0.485580609</v>
      </c>
      <c r="U4255" s="2">
        <v>88.84</v>
      </c>
      <c r="V4255" s="2">
        <v>5.74</v>
      </c>
      <c r="W4255" s="2">
        <v>5.66</v>
      </c>
      <c r="X4255" s="2">
        <v>5</v>
      </c>
      <c r="Y4255" s="2">
        <v>5.92</v>
      </c>
      <c r="Z4255" s="2">
        <v>-1.602E-2</v>
      </c>
      <c r="AA4255" s="2">
        <v>3.143E-2</v>
      </c>
      <c r="AB4255" s="2">
        <v>17.431979210000002</v>
      </c>
    </row>
    <row r="4256" spans="1:28" x14ac:dyDescent="0.2">
      <c r="A4256" s="17">
        <v>6950</v>
      </c>
      <c r="B4256" s="5" t="s">
        <v>14261</v>
      </c>
      <c r="C4256" s="5" t="s">
        <v>14262</v>
      </c>
      <c r="D4256" s="5" t="s">
        <v>14263</v>
      </c>
      <c r="E4256" s="5" t="s">
        <v>14264</v>
      </c>
      <c r="F4256" s="10">
        <v>1914</v>
      </c>
      <c r="G4256" s="10" t="s">
        <v>16</v>
      </c>
      <c r="H4256" s="10"/>
      <c r="I4256" s="10">
        <v>1100</v>
      </c>
      <c r="J4256" s="10" t="s">
        <v>17</v>
      </c>
      <c r="K4256" s="10"/>
      <c r="L4256" s="10" t="s">
        <v>18</v>
      </c>
      <c r="M4256" s="11">
        <v>1</v>
      </c>
      <c r="N4256" s="10">
        <v>1</v>
      </c>
      <c r="O4256" s="12" t="s">
        <v>14265</v>
      </c>
      <c r="P4256" s="11">
        <f ca="1">IFERROR(__xludf.DUMMYFUNCTION("COUNTA(SPLIT(Q4256,"" ""))"),168)</f>
        <v>168</v>
      </c>
      <c r="Q4256" s="11">
        <v>6</v>
      </c>
      <c r="R4256" s="11">
        <f ca="1">IFERROR(__xludf.DUMMYFUNCTION("COUNTA(SPLIT($Q4256,CHAR(10),FALSE))"),1)</f>
        <v>1</v>
      </c>
      <c r="S4256" s="2">
        <v>-0.54103572600000005</v>
      </c>
      <c r="T4256" s="2">
        <v>0.48386631299999999</v>
      </c>
      <c r="U4256" s="2">
        <v>76.13</v>
      </c>
      <c r="V4256" s="2">
        <v>9.64</v>
      </c>
      <c r="W4256" s="2">
        <v>10.83</v>
      </c>
      <c r="X4256" s="2">
        <v>7</v>
      </c>
      <c r="Y4256" s="2">
        <v>6.06</v>
      </c>
      <c r="Z4256" s="2">
        <v>3.4499999999999999E-3</v>
      </c>
      <c r="AA4256" s="2">
        <v>2.5260000000000001E-2</v>
      </c>
      <c r="AB4256" s="2">
        <v>16.932703440000001</v>
      </c>
    </row>
    <row r="4257" spans="1:28" x14ac:dyDescent="0.2">
      <c r="A4257" s="17">
        <v>6951</v>
      </c>
      <c r="B4257" s="5" t="s">
        <v>14261</v>
      </c>
      <c r="C4257" s="5" t="s">
        <v>14266</v>
      </c>
      <c r="D4257" s="5" t="s">
        <v>14263</v>
      </c>
      <c r="E4257" s="5" t="s">
        <v>14267</v>
      </c>
      <c r="F4257" s="10">
        <v>1914</v>
      </c>
      <c r="G4257" s="10" t="s">
        <v>16</v>
      </c>
      <c r="H4257" s="10"/>
      <c r="I4257" s="10">
        <v>1100</v>
      </c>
      <c r="J4257" s="10" t="s">
        <v>17</v>
      </c>
      <c r="K4257" s="10"/>
      <c r="L4257" s="10" t="s">
        <v>18</v>
      </c>
      <c r="M4257" s="11">
        <v>1</v>
      </c>
      <c r="N4257" s="10">
        <v>1</v>
      </c>
      <c r="O4257" s="12" t="s">
        <v>14268</v>
      </c>
      <c r="P4257" s="11">
        <f ca="1">IFERROR(__xludf.DUMMYFUNCTION("COUNTA(SPLIT(Q4257,"" ""))"),159)</f>
        <v>159</v>
      </c>
      <c r="Q4257" s="11">
        <v>5</v>
      </c>
      <c r="R4257" s="11">
        <f ca="1">IFERROR(__xludf.DUMMYFUNCTION("COUNTA(SPLIT($Q4257,CHAR(10),FALSE))"),1)</f>
        <v>1</v>
      </c>
      <c r="S4257" s="2">
        <v>-1.768607657</v>
      </c>
      <c r="T4257" s="2">
        <v>0.47652487300000002</v>
      </c>
      <c r="U4257" s="2">
        <v>70.19</v>
      </c>
      <c r="V4257" s="2">
        <v>11.42</v>
      </c>
      <c r="W4257" s="2">
        <v>14.32</v>
      </c>
      <c r="X4257" s="2">
        <v>10</v>
      </c>
      <c r="Y4257" s="2">
        <v>7.3</v>
      </c>
      <c r="Z4257" s="2">
        <v>8.8700000000000001E-2</v>
      </c>
      <c r="AA4257" s="2">
        <v>0.12075</v>
      </c>
      <c r="AB4257" s="2">
        <v>5.4846289009999998</v>
      </c>
    </row>
    <row r="4258" spans="1:28" x14ac:dyDescent="0.2">
      <c r="A4258" s="17">
        <v>6952</v>
      </c>
      <c r="B4258" s="5" t="s">
        <v>14261</v>
      </c>
      <c r="C4258" s="5" t="s">
        <v>14269</v>
      </c>
      <c r="D4258" s="5" t="s">
        <v>14263</v>
      </c>
      <c r="E4258" s="5" t="s">
        <v>14270</v>
      </c>
      <c r="F4258" s="10">
        <v>1914</v>
      </c>
      <c r="G4258" s="10" t="s">
        <v>16</v>
      </c>
      <c r="H4258" s="10"/>
      <c r="I4258" s="10">
        <v>1300</v>
      </c>
      <c r="J4258" s="10" t="s">
        <v>17</v>
      </c>
      <c r="K4258" s="10"/>
      <c r="L4258" s="10" t="s">
        <v>18</v>
      </c>
      <c r="M4258" s="11">
        <v>1</v>
      </c>
      <c r="N4258" s="10">
        <v>1</v>
      </c>
      <c r="O4258" s="12" t="s">
        <v>14271</v>
      </c>
      <c r="P4258" s="11">
        <f ca="1">IFERROR(__xludf.DUMMYFUNCTION("COUNTA(SPLIT(Q4258,"" ""))"),170)</f>
        <v>170</v>
      </c>
      <c r="Q4258" s="11">
        <v>7</v>
      </c>
      <c r="R4258" s="11">
        <f ca="1">IFERROR(__xludf.DUMMYFUNCTION("COUNTA(SPLIT($Q4258,CHAR(10),FALSE))"),1)</f>
        <v>1</v>
      </c>
      <c r="S4258" s="2">
        <v>-1.3462787089999999</v>
      </c>
      <c r="T4258" s="2">
        <v>0.451873103</v>
      </c>
      <c r="U4258" s="2">
        <v>71.209999999999994</v>
      </c>
      <c r="V4258" s="2">
        <v>9.36</v>
      </c>
      <c r="W4258" s="2">
        <v>11.97</v>
      </c>
      <c r="X4258" s="2">
        <v>9</v>
      </c>
      <c r="Y4258" s="2">
        <v>7.35</v>
      </c>
      <c r="Z4258" s="2">
        <v>9.8119999999999999E-2</v>
      </c>
      <c r="AA4258" s="2">
        <v>9.2119999999999994E-2</v>
      </c>
      <c r="AB4258" s="2">
        <v>10.18341635</v>
      </c>
    </row>
    <row r="4259" spans="1:28" x14ac:dyDescent="0.2">
      <c r="A4259" s="17">
        <v>6962</v>
      </c>
      <c r="B4259" s="5" t="s">
        <v>14261</v>
      </c>
      <c r="C4259" s="5" t="s">
        <v>14272</v>
      </c>
      <c r="D4259" s="5" t="s">
        <v>14263</v>
      </c>
      <c r="E4259" s="5" t="s">
        <v>14273</v>
      </c>
      <c r="F4259" s="10">
        <v>1914</v>
      </c>
      <c r="G4259" s="10" t="s">
        <v>16</v>
      </c>
      <c r="H4259" s="10"/>
      <c r="I4259" s="10">
        <v>1100</v>
      </c>
      <c r="J4259" s="10" t="s">
        <v>17</v>
      </c>
      <c r="K4259" s="10"/>
      <c r="L4259" s="10" t="s">
        <v>18</v>
      </c>
      <c r="M4259" s="11">
        <v>1</v>
      </c>
      <c r="N4259" s="10">
        <v>1</v>
      </c>
      <c r="O4259" s="12" t="s">
        <v>14274</v>
      </c>
      <c r="P4259" s="11">
        <f ca="1">IFERROR(__xludf.DUMMYFUNCTION("COUNTA(SPLIT(Q4259,"" ""))"),150)</f>
        <v>150</v>
      </c>
      <c r="Q4259" s="11">
        <v>9</v>
      </c>
      <c r="R4259" s="11">
        <f ca="1">IFERROR(__xludf.DUMMYFUNCTION("COUNTA(SPLIT($Q4259,CHAR(10),FALSE))"),2)</f>
        <v>2</v>
      </c>
      <c r="S4259" s="2">
        <v>-1.704471302</v>
      </c>
      <c r="T4259" s="2">
        <v>0.50394560899999996</v>
      </c>
      <c r="U4259" s="2">
        <v>79.53</v>
      </c>
      <c r="V4259" s="2">
        <v>5.94</v>
      </c>
      <c r="W4259" s="2">
        <v>4.7</v>
      </c>
      <c r="X4259" s="2">
        <v>8</v>
      </c>
      <c r="Y4259" s="2">
        <v>7.3</v>
      </c>
      <c r="Z4259" s="2">
        <v>0.10734</v>
      </c>
      <c r="AA4259" s="2">
        <v>0.14208000000000001</v>
      </c>
      <c r="AB4259" s="2">
        <v>16.088533089999999</v>
      </c>
    </row>
    <row r="4260" spans="1:28" x14ac:dyDescent="0.2">
      <c r="A4260" s="17">
        <v>6964</v>
      </c>
      <c r="B4260" s="5" t="s">
        <v>14261</v>
      </c>
      <c r="C4260" s="5" t="s">
        <v>14275</v>
      </c>
      <c r="D4260" s="5" t="s">
        <v>14263</v>
      </c>
      <c r="E4260" s="5" t="s">
        <v>14276</v>
      </c>
      <c r="F4260" s="10">
        <v>1914</v>
      </c>
      <c r="G4260" s="10" t="s">
        <v>16</v>
      </c>
      <c r="H4260" s="10"/>
      <c r="I4260" s="10">
        <v>1300</v>
      </c>
      <c r="J4260" s="10" t="s">
        <v>17</v>
      </c>
      <c r="K4260" s="10"/>
      <c r="L4260" s="10" t="s">
        <v>18</v>
      </c>
      <c r="M4260" s="11">
        <v>1</v>
      </c>
      <c r="N4260" s="10">
        <v>1</v>
      </c>
      <c r="O4260" s="12" t="s">
        <v>14277</v>
      </c>
      <c r="P4260" s="11">
        <f ca="1">IFERROR(__xludf.DUMMYFUNCTION("COUNTA(SPLIT(Q4260,"" ""))"),145)</f>
        <v>145</v>
      </c>
      <c r="Q4260" s="11">
        <v>7</v>
      </c>
      <c r="R4260" s="11">
        <f ca="1">IFERROR(__xludf.DUMMYFUNCTION("COUNTA(SPLIT($Q4260,CHAR(10),FALSE))"),1)</f>
        <v>1</v>
      </c>
      <c r="S4260" s="2">
        <v>-0.77823061100000002</v>
      </c>
      <c r="T4260" s="2">
        <v>0.43544057200000003</v>
      </c>
      <c r="U4260" s="2">
        <v>76.709999999999994</v>
      </c>
      <c r="V4260" s="2">
        <v>7.71</v>
      </c>
      <c r="W4260" s="2">
        <v>8.77</v>
      </c>
      <c r="X4260" s="2">
        <v>8</v>
      </c>
      <c r="Y4260" s="2">
        <v>7.71</v>
      </c>
      <c r="Z4260" s="2">
        <v>5.2060000000000002E-2</v>
      </c>
      <c r="AA4260" s="2">
        <v>8.9700000000000002E-2</v>
      </c>
      <c r="AB4260" s="2">
        <v>5.3545678939999997</v>
      </c>
    </row>
    <row r="4261" spans="1:28" x14ac:dyDescent="0.2">
      <c r="A4261" s="17">
        <v>6965</v>
      </c>
      <c r="B4261" s="5" t="s">
        <v>14261</v>
      </c>
      <c r="C4261" s="5" t="s">
        <v>14278</v>
      </c>
      <c r="D4261" s="5" t="s">
        <v>14263</v>
      </c>
      <c r="E4261" s="5" t="s">
        <v>14279</v>
      </c>
      <c r="F4261" s="10">
        <v>1914</v>
      </c>
      <c r="G4261" s="10" t="s">
        <v>16</v>
      </c>
      <c r="H4261" s="10"/>
      <c r="I4261" s="10">
        <v>1300</v>
      </c>
      <c r="J4261" s="10" t="s">
        <v>17</v>
      </c>
      <c r="K4261" s="10"/>
      <c r="L4261" s="10" t="s">
        <v>18</v>
      </c>
      <c r="M4261" s="11">
        <v>1</v>
      </c>
      <c r="N4261" s="10">
        <v>1</v>
      </c>
      <c r="O4261" s="12" t="s">
        <v>14280</v>
      </c>
      <c r="P4261" s="11">
        <f ca="1">IFERROR(__xludf.DUMMYFUNCTION("COUNTA(SPLIT(Q4261,"" ""))"),181)</f>
        <v>181</v>
      </c>
      <c r="Q4261" s="11">
        <v>7</v>
      </c>
      <c r="R4261" s="11">
        <f ca="1">IFERROR(__xludf.DUMMYFUNCTION("COUNTA(SPLIT($Q4261,CHAR(10),FALSE))"),2)</f>
        <v>2</v>
      </c>
      <c r="S4261" s="2">
        <v>-1.7774653119999999</v>
      </c>
      <c r="T4261" s="2">
        <v>0.45774555300000003</v>
      </c>
      <c r="U4261" s="2">
        <v>80.989999999999995</v>
      </c>
      <c r="V4261" s="2">
        <v>7.65</v>
      </c>
      <c r="W4261" s="2">
        <v>9.27</v>
      </c>
      <c r="X4261" s="2">
        <v>7</v>
      </c>
      <c r="Y4261" s="2">
        <v>6.84</v>
      </c>
      <c r="Z4261" s="2">
        <v>0.13925999999999999</v>
      </c>
      <c r="AA4261" s="2">
        <v>0.14269000000000001</v>
      </c>
      <c r="AB4261" s="2">
        <v>13.43514974</v>
      </c>
    </row>
    <row r="4262" spans="1:28" x14ac:dyDescent="0.2">
      <c r="A4262" s="17">
        <v>6966</v>
      </c>
      <c r="B4262" s="5" t="s">
        <v>14261</v>
      </c>
      <c r="C4262" s="5" t="s">
        <v>14281</v>
      </c>
      <c r="D4262" s="5" t="s">
        <v>14263</v>
      </c>
      <c r="E4262" s="5" t="s">
        <v>14282</v>
      </c>
      <c r="F4262" s="10">
        <v>1914</v>
      </c>
      <c r="G4262" s="10" t="s">
        <v>16</v>
      </c>
      <c r="H4262" s="10"/>
      <c r="I4262" s="10">
        <v>1300</v>
      </c>
      <c r="J4262" s="10" t="s">
        <v>17</v>
      </c>
      <c r="K4262" s="10"/>
      <c r="L4262" s="10" t="s">
        <v>18</v>
      </c>
      <c r="M4262" s="11">
        <v>1</v>
      </c>
      <c r="N4262" s="10">
        <v>1</v>
      </c>
      <c r="O4262" s="12" t="s">
        <v>14283</v>
      </c>
      <c r="P4262" s="11">
        <f ca="1">IFERROR(__xludf.DUMMYFUNCTION("COUNTA(SPLIT(Q4262,"" ""))"),176)</f>
        <v>176</v>
      </c>
      <c r="Q4262" s="11">
        <v>6</v>
      </c>
      <c r="R4262" s="11">
        <f ca="1">IFERROR(__xludf.DUMMYFUNCTION("COUNTA(SPLIT($Q4262,CHAR(10),FALSE))"),2)</f>
        <v>2</v>
      </c>
      <c r="S4262" s="2">
        <v>-1.180387718</v>
      </c>
      <c r="T4262" s="2">
        <v>0.47889482300000003</v>
      </c>
      <c r="U4262" s="2">
        <v>66.459999999999994</v>
      </c>
      <c r="V4262" s="2">
        <v>11.36</v>
      </c>
      <c r="W4262" s="2">
        <v>13.6</v>
      </c>
      <c r="X4262" s="2">
        <v>9</v>
      </c>
      <c r="Y4262" s="2">
        <v>7.24</v>
      </c>
      <c r="Z4262" s="2">
        <v>0.14310999999999999</v>
      </c>
      <c r="AA4262" s="2">
        <v>0.15079999999999999</v>
      </c>
      <c r="AB4262" s="2">
        <v>12.655962410000001</v>
      </c>
    </row>
    <row r="4263" spans="1:28" x14ac:dyDescent="0.2">
      <c r="A4263" s="17">
        <v>6967</v>
      </c>
      <c r="B4263" s="5" t="s">
        <v>14261</v>
      </c>
      <c r="C4263" s="5" t="s">
        <v>14284</v>
      </c>
      <c r="D4263" s="5" t="s">
        <v>14263</v>
      </c>
      <c r="E4263" s="5" t="s">
        <v>14285</v>
      </c>
      <c r="F4263" s="10">
        <v>1914</v>
      </c>
      <c r="G4263" s="10" t="s">
        <v>16</v>
      </c>
      <c r="H4263" s="10"/>
      <c r="I4263" s="10">
        <v>1100</v>
      </c>
      <c r="J4263" s="10" t="s">
        <v>17</v>
      </c>
      <c r="K4263" s="10"/>
      <c r="L4263" s="10" t="s">
        <v>18</v>
      </c>
      <c r="M4263" s="11">
        <v>1</v>
      </c>
      <c r="N4263" s="10">
        <v>1</v>
      </c>
      <c r="O4263" s="12" t="s">
        <v>14286</v>
      </c>
      <c r="P4263" s="11">
        <f ca="1">IFERROR(__xludf.DUMMYFUNCTION("COUNTA(SPLIT(Q4263,"" ""))"),152)</f>
        <v>152</v>
      </c>
      <c r="Q4263" s="11">
        <v>7</v>
      </c>
      <c r="R4263" s="11">
        <f ca="1">IFERROR(__xludf.DUMMYFUNCTION("COUNTA(SPLIT($Q4263,CHAR(10),FALSE))"),1)</f>
        <v>1</v>
      </c>
      <c r="S4263" s="2">
        <v>-1.4031080629999999</v>
      </c>
      <c r="T4263" s="2">
        <v>0.47103448799999997</v>
      </c>
      <c r="U4263" s="2">
        <v>79.040000000000006</v>
      </c>
      <c r="V4263" s="2">
        <v>7.67</v>
      </c>
      <c r="W4263" s="2">
        <v>9.32</v>
      </c>
      <c r="X4263" s="2">
        <v>6</v>
      </c>
      <c r="Y4263" s="2">
        <v>7.71</v>
      </c>
      <c r="Z4263" s="2">
        <v>0.15517</v>
      </c>
      <c r="AA4263" s="2">
        <v>0.18917</v>
      </c>
      <c r="AB4263" s="2">
        <v>7.4860191870000001</v>
      </c>
    </row>
    <row r="4264" spans="1:28" x14ac:dyDescent="0.2">
      <c r="A4264" s="17">
        <v>6968</v>
      </c>
      <c r="B4264" s="5" t="s">
        <v>14261</v>
      </c>
      <c r="C4264" s="5" t="s">
        <v>14287</v>
      </c>
      <c r="D4264" s="5" t="s">
        <v>14263</v>
      </c>
      <c r="E4264" s="5" t="s">
        <v>14288</v>
      </c>
      <c r="F4264" s="10">
        <v>1914</v>
      </c>
      <c r="G4264" s="10" t="s">
        <v>16</v>
      </c>
      <c r="H4264" s="10"/>
      <c r="I4264" s="10">
        <v>900</v>
      </c>
      <c r="J4264" s="10" t="s">
        <v>51</v>
      </c>
      <c r="K4264" s="10"/>
      <c r="L4264" s="10" t="s">
        <v>18</v>
      </c>
      <c r="M4264" s="11">
        <v>1</v>
      </c>
      <c r="N4264" s="10">
        <v>1</v>
      </c>
      <c r="O4264" s="12" t="s">
        <v>14289</v>
      </c>
      <c r="P4264" s="11">
        <f ca="1">IFERROR(__xludf.DUMMYFUNCTION("COUNTA(SPLIT(Q4264,"" ""))"),139)</f>
        <v>139</v>
      </c>
      <c r="Q4264" s="11">
        <v>10</v>
      </c>
      <c r="R4264" s="11">
        <f ca="1">IFERROR(__xludf.DUMMYFUNCTION("COUNTA(SPLIT($Q4264,CHAR(10),FALSE))"),2)</f>
        <v>2</v>
      </c>
      <c r="S4264" s="2">
        <v>-1.2495314989999999</v>
      </c>
      <c r="T4264" s="2">
        <v>0.46107430799999999</v>
      </c>
      <c r="U4264" s="2">
        <v>75.77</v>
      </c>
      <c r="V4264" s="2">
        <v>7.16</v>
      </c>
      <c r="W4264" s="2">
        <v>9.25</v>
      </c>
      <c r="X4264" s="2">
        <v>9</v>
      </c>
      <c r="Y4264" s="2">
        <v>8.15</v>
      </c>
      <c r="Z4264" s="2">
        <v>0.31090000000000001</v>
      </c>
      <c r="AA4264" s="2">
        <v>0.33718999999999999</v>
      </c>
      <c r="AB4264" s="2">
        <v>10.13725062</v>
      </c>
    </row>
    <row r="4265" spans="1:28" x14ac:dyDescent="0.2">
      <c r="A4265" s="17">
        <v>6970</v>
      </c>
      <c r="B4265" s="5" t="s">
        <v>14261</v>
      </c>
      <c r="C4265" s="5" t="s">
        <v>14290</v>
      </c>
      <c r="D4265" s="5" t="s">
        <v>14263</v>
      </c>
      <c r="E4265" s="5" t="s">
        <v>14291</v>
      </c>
      <c r="F4265" s="10">
        <v>1914</v>
      </c>
      <c r="G4265" s="10" t="s">
        <v>16</v>
      </c>
      <c r="H4265" s="10"/>
      <c r="I4265" s="10">
        <v>1300</v>
      </c>
      <c r="J4265" s="10" t="s">
        <v>17</v>
      </c>
      <c r="K4265" s="10"/>
      <c r="L4265" s="10" t="s">
        <v>18</v>
      </c>
      <c r="M4265" s="11">
        <v>1</v>
      </c>
      <c r="N4265" s="10">
        <v>1</v>
      </c>
      <c r="O4265" s="12" t="s">
        <v>14292</v>
      </c>
      <c r="P4265" s="11">
        <f ca="1">IFERROR(__xludf.DUMMYFUNCTION("COUNTA(SPLIT(Q4265,"" ""))"),159)</f>
        <v>159</v>
      </c>
      <c r="Q4265" s="11">
        <v>6</v>
      </c>
      <c r="R4265" s="11">
        <f ca="1">IFERROR(__xludf.DUMMYFUNCTION("COUNTA(SPLIT($Q4265,CHAR(10),FALSE))"),1)</f>
        <v>1</v>
      </c>
      <c r="S4265" s="2">
        <v>-0.96482981400000001</v>
      </c>
      <c r="T4265" s="2">
        <v>0.450749434</v>
      </c>
      <c r="U4265" s="2">
        <v>61.28</v>
      </c>
      <c r="V4265" s="2">
        <v>11.29</v>
      </c>
      <c r="W4265" s="2">
        <v>11.61</v>
      </c>
      <c r="X4265" s="2">
        <v>11</v>
      </c>
      <c r="Y4265" s="2">
        <v>8.0299999999999994</v>
      </c>
      <c r="Z4265" s="2">
        <v>0.21213000000000001</v>
      </c>
      <c r="AA4265" s="2">
        <v>0.2445</v>
      </c>
      <c r="AB4265" s="2">
        <v>9.7082948640000009</v>
      </c>
    </row>
    <row r="4266" spans="1:28" x14ac:dyDescent="0.2">
      <c r="A4266" s="17">
        <v>6979</v>
      </c>
      <c r="B4266" s="5" t="s">
        <v>14261</v>
      </c>
      <c r="C4266" s="5" t="s">
        <v>14293</v>
      </c>
      <c r="D4266" s="5" t="s">
        <v>14263</v>
      </c>
      <c r="E4266" s="5" t="s">
        <v>14294</v>
      </c>
      <c r="F4266" s="10">
        <v>1914</v>
      </c>
      <c r="G4266" s="10" t="s">
        <v>16</v>
      </c>
      <c r="H4266" s="10"/>
      <c r="I4266" s="10">
        <v>1300</v>
      </c>
      <c r="J4266" s="10" t="s">
        <v>17</v>
      </c>
      <c r="K4266" s="10"/>
      <c r="L4266" s="10" t="s">
        <v>18</v>
      </c>
      <c r="M4266" s="11">
        <v>1</v>
      </c>
      <c r="N4266" s="10">
        <v>1</v>
      </c>
      <c r="O4266" s="12" t="s">
        <v>14295</v>
      </c>
      <c r="P4266" s="11">
        <f ca="1">IFERROR(__xludf.DUMMYFUNCTION("COUNTA(SPLIT(Q4266,"" ""))"),186)</f>
        <v>186</v>
      </c>
      <c r="Q4266" s="11">
        <v>7</v>
      </c>
      <c r="R4266" s="11">
        <f ca="1">IFERROR(__xludf.DUMMYFUNCTION("COUNTA(SPLIT($Q4266,CHAR(10),FALSE))"),1)</f>
        <v>1</v>
      </c>
      <c r="S4266" s="2">
        <v>-1.2636564400000001</v>
      </c>
      <c r="T4266" s="2">
        <v>0.45110705400000001</v>
      </c>
      <c r="U4266" s="2">
        <v>70.239999999999995</v>
      </c>
      <c r="V4266" s="2">
        <v>10.1</v>
      </c>
      <c r="W4266" s="2">
        <v>11.84</v>
      </c>
      <c r="X4266" s="2">
        <v>10</v>
      </c>
      <c r="Y4266" s="2">
        <v>6.82</v>
      </c>
      <c r="Z4266" s="2">
        <v>0.11543</v>
      </c>
      <c r="AA4266" s="2">
        <v>0.10457</v>
      </c>
      <c r="AB4266" s="2">
        <v>18.314326990000001</v>
      </c>
    </row>
    <row r="4267" spans="1:28" x14ac:dyDescent="0.2">
      <c r="A4267" s="17">
        <v>6980</v>
      </c>
      <c r="B4267" s="5" t="s">
        <v>14261</v>
      </c>
      <c r="C4267" s="5" t="s">
        <v>14296</v>
      </c>
      <c r="D4267" s="5" t="s">
        <v>14263</v>
      </c>
      <c r="E4267" s="5" t="s">
        <v>14297</v>
      </c>
      <c r="F4267" s="10">
        <v>1914</v>
      </c>
      <c r="G4267" s="10" t="s">
        <v>16</v>
      </c>
      <c r="H4267" s="10"/>
      <c r="I4267" s="10">
        <v>1300</v>
      </c>
      <c r="J4267" s="10" t="s">
        <v>17</v>
      </c>
      <c r="K4267" s="10"/>
      <c r="L4267" s="10" t="s">
        <v>18</v>
      </c>
      <c r="M4267" s="11">
        <v>1</v>
      </c>
      <c r="N4267" s="10">
        <v>1</v>
      </c>
      <c r="O4267" s="12" t="s">
        <v>14298</v>
      </c>
      <c r="P4267" s="11">
        <f ca="1">IFERROR(__xludf.DUMMYFUNCTION("COUNTA(SPLIT(Q4267,"" ""))"),140)</f>
        <v>140</v>
      </c>
      <c r="Q4267" s="11">
        <v>4</v>
      </c>
      <c r="R4267" s="11">
        <f ca="1">IFERROR(__xludf.DUMMYFUNCTION("COUNTA(SPLIT($Q4267,CHAR(10),FALSE))"),2)</f>
        <v>2</v>
      </c>
      <c r="S4267" s="2">
        <v>-1.2111732500000001</v>
      </c>
      <c r="T4267" s="2">
        <v>0.47929269099999999</v>
      </c>
      <c r="U4267" s="2">
        <v>64.86</v>
      </c>
      <c r="V4267" s="2">
        <v>12.97</v>
      </c>
      <c r="W4267" s="2">
        <v>15.19</v>
      </c>
      <c r="X4267" s="2">
        <v>8</v>
      </c>
      <c r="Y4267" s="2">
        <v>7.85</v>
      </c>
      <c r="Z4267" s="2">
        <v>0.15157000000000001</v>
      </c>
      <c r="AA4267" s="2">
        <v>0.20522000000000001</v>
      </c>
      <c r="AB4267" s="2">
        <v>15.12409006</v>
      </c>
    </row>
    <row r="4268" spans="1:28" x14ac:dyDescent="0.2">
      <c r="A4268" s="17">
        <v>6984</v>
      </c>
      <c r="B4268" s="5" t="s">
        <v>14299</v>
      </c>
      <c r="C4268" s="5" t="s">
        <v>11936</v>
      </c>
      <c r="D4268" s="5" t="s">
        <v>14300</v>
      </c>
      <c r="E4268" s="5" t="s">
        <v>14301</v>
      </c>
      <c r="F4268" s="10">
        <v>1896</v>
      </c>
      <c r="G4268" s="10" t="s">
        <v>16</v>
      </c>
      <c r="H4268" s="10"/>
      <c r="I4268" s="10">
        <v>500</v>
      </c>
      <c r="J4268" s="10" t="s">
        <v>17</v>
      </c>
      <c r="K4268" s="10"/>
      <c r="L4268" s="10" t="s">
        <v>30</v>
      </c>
      <c r="M4268" s="11">
        <v>3</v>
      </c>
      <c r="N4268" s="10">
        <v>2</v>
      </c>
      <c r="O4268" s="12" t="s">
        <v>14302</v>
      </c>
      <c r="P4268" s="11">
        <f ca="1">IFERROR(__xludf.DUMMYFUNCTION("COUNTA(SPLIT(Q4268,"" ""))"),155)</f>
        <v>155</v>
      </c>
      <c r="Q4268" s="11">
        <v>20</v>
      </c>
      <c r="R4268" s="11">
        <f ca="1">IFERROR(__xludf.DUMMYFUNCTION("COUNTA(SPLIT($Q4268,CHAR(10),FALSE))"),4)</f>
        <v>4</v>
      </c>
      <c r="S4268" s="2">
        <v>0.60050891699999998</v>
      </c>
      <c r="T4268" s="2">
        <v>0.54684910900000006</v>
      </c>
      <c r="U4268" s="2">
        <v>102.44</v>
      </c>
      <c r="V4268" s="2">
        <v>0.93</v>
      </c>
      <c r="W4268" s="2">
        <v>-0.49</v>
      </c>
      <c r="X4268" s="2">
        <v>0</v>
      </c>
      <c r="Y4268" s="2">
        <v>0.79</v>
      </c>
      <c r="Z4268" s="2">
        <v>-1.7510000000000001E-2</v>
      </c>
      <c r="AA4268" s="2">
        <v>2.0300000000000001E-3</v>
      </c>
      <c r="AB4268" s="2">
        <v>31.944811380000001</v>
      </c>
    </row>
    <row r="4269" spans="1:28" x14ac:dyDescent="0.2">
      <c r="A4269" s="17">
        <v>6986</v>
      </c>
      <c r="B4269" s="5" t="s">
        <v>14299</v>
      </c>
      <c r="C4269" s="5" t="s">
        <v>14303</v>
      </c>
      <c r="D4269" s="5" t="s">
        <v>14300</v>
      </c>
      <c r="E4269" s="5" t="s">
        <v>14304</v>
      </c>
      <c r="F4269" s="10">
        <v>1896</v>
      </c>
      <c r="G4269" s="10" t="s">
        <v>16</v>
      </c>
      <c r="H4269" s="10"/>
      <c r="I4269" s="10">
        <v>500</v>
      </c>
      <c r="J4269" s="10" t="s">
        <v>17</v>
      </c>
      <c r="K4269" s="10"/>
      <c r="L4269" s="10" t="s">
        <v>18</v>
      </c>
      <c r="M4269" s="11">
        <v>1</v>
      </c>
      <c r="N4269" s="10">
        <v>1</v>
      </c>
      <c r="O4269" s="12" t="s">
        <v>14305</v>
      </c>
      <c r="P4269" s="11">
        <f ca="1">IFERROR(__xludf.DUMMYFUNCTION("COUNTA(SPLIT(Q4269,"" ""))"),176)</f>
        <v>176</v>
      </c>
      <c r="Q4269" s="11">
        <v>21</v>
      </c>
      <c r="R4269" s="11">
        <f ca="1">IFERROR(__xludf.DUMMYFUNCTION("COUNTA(SPLIT($Q4269,CHAR(10),FALSE))"),8)</f>
        <v>8</v>
      </c>
      <c r="S4269" s="2">
        <v>5.1885921000000002E-2</v>
      </c>
      <c r="T4269" s="2">
        <v>0.49521213600000002</v>
      </c>
      <c r="U4269" s="2">
        <v>102.29</v>
      </c>
      <c r="V4269" s="2">
        <v>1.1599999999999999</v>
      </c>
      <c r="W4269" s="2">
        <v>-0.18</v>
      </c>
      <c r="X4269" s="2">
        <v>0</v>
      </c>
      <c r="Y4269" s="2">
        <v>1.1200000000000001</v>
      </c>
      <c r="Z4269" s="2">
        <v>6.3479999999999995E-2</v>
      </c>
      <c r="AA4269" s="2">
        <v>5.4399999999999997E-2</v>
      </c>
      <c r="AB4269" s="2">
        <v>33.010112319999998</v>
      </c>
    </row>
    <row r="4270" spans="1:28" x14ac:dyDescent="0.2">
      <c r="A4270" s="17">
        <v>6987</v>
      </c>
      <c r="B4270" s="5" t="s">
        <v>14299</v>
      </c>
      <c r="C4270" s="5" t="s">
        <v>14306</v>
      </c>
      <c r="D4270" s="5" t="s">
        <v>14300</v>
      </c>
      <c r="E4270" s="5" t="s">
        <v>14307</v>
      </c>
      <c r="F4270" s="10">
        <v>1896</v>
      </c>
      <c r="G4270" s="10" t="s">
        <v>16</v>
      </c>
      <c r="H4270" s="10"/>
      <c r="I4270" s="10">
        <v>300</v>
      </c>
      <c r="J4270" s="10" t="s">
        <v>51</v>
      </c>
      <c r="K4270" s="10"/>
      <c r="L4270" s="10" t="s">
        <v>18</v>
      </c>
      <c r="M4270" s="11">
        <v>1</v>
      </c>
      <c r="N4270" s="10">
        <v>1</v>
      </c>
      <c r="O4270" s="12" t="s">
        <v>14308</v>
      </c>
      <c r="P4270" s="11">
        <f ca="1">IFERROR(__xludf.DUMMYFUNCTION("COUNTA(SPLIT(Q4270,"" ""))"),153)</f>
        <v>153</v>
      </c>
      <c r="Q4270" s="11">
        <v>25</v>
      </c>
      <c r="R4270" s="11">
        <f ca="1">IFERROR(__xludf.DUMMYFUNCTION("COUNTA(SPLIT($Q4270,CHAR(10),FALSE))"),9)</f>
        <v>9</v>
      </c>
      <c r="S4270" s="2">
        <v>0.70063468500000003</v>
      </c>
      <c r="T4270" s="2">
        <v>0.54602390099999998</v>
      </c>
      <c r="U4270" s="2">
        <v>104.92</v>
      </c>
      <c r="V4270" s="2">
        <v>0.28999999999999998</v>
      </c>
      <c r="W4270" s="2">
        <v>-1.05</v>
      </c>
      <c r="X4270" s="2">
        <v>5</v>
      </c>
      <c r="Y4270" s="2">
        <v>6.03</v>
      </c>
      <c r="Z4270" s="2">
        <v>-7.3289999999999994E-2</v>
      </c>
      <c r="AA4270" s="2">
        <v>-7.9960000000000003E-2</v>
      </c>
      <c r="AB4270" s="2">
        <v>36.445683809999998</v>
      </c>
    </row>
    <row r="4271" spans="1:28" x14ac:dyDescent="0.2">
      <c r="A4271" s="17">
        <v>6988</v>
      </c>
      <c r="B4271" s="5" t="s">
        <v>14299</v>
      </c>
      <c r="C4271" s="5" t="s">
        <v>14309</v>
      </c>
      <c r="D4271" s="5" t="s">
        <v>14300</v>
      </c>
      <c r="E4271" s="5" t="s">
        <v>14310</v>
      </c>
      <c r="F4271" s="10">
        <v>1896</v>
      </c>
      <c r="G4271" s="10" t="s">
        <v>16</v>
      </c>
      <c r="H4271" s="10"/>
      <c r="I4271" s="10">
        <v>500</v>
      </c>
      <c r="J4271" s="10" t="s">
        <v>17</v>
      </c>
      <c r="K4271" s="10"/>
      <c r="L4271" s="10" t="s">
        <v>18</v>
      </c>
      <c r="M4271" s="11">
        <v>1</v>
      </c>
      <c r="N4271" s="10">
        <v>1</v>
      </c>
      <c r="O4271" s="12" t="s">
        <v>14311</v>
      </c>
      <c r="P4271" s="11">
        <f ca="1">IFERROR(__xludf.DUMMYFUNCTION("COUNTA(SPLIT(Q4271,"" ""))"),180)</f>
        <v>180</v>
      </c>
      <c r="Q4271" s="11">
        <v>20</v>
      </c>
      <c r="R4271" s="11">
        <f ca="1">IFERROR(__xludf.DUMMYFUNCTION("COUNTA(SPLIT($Q4271,CHAR(10),FALSE))"),8)</f>
        <v>8</v>
      </c>
      <c r="S4271" s="2">
        <v>-0.35893207100000002</v>
      </c>
      <c r="T4271" s="2">
        <v>0.49168114299999999</v>
      </c>
      <c r="U4271" s="2">
        <v>104.6</v>
      </c>
      <c r="V4271" s="2">
        <v>0.99</v>
      </c>
      <c r="W4271" s="2">
        <v>0.13</v>
      </c>
      <c r="X4271" s="2">
        <v>0</v>
      </c>
      <c r="Y4271" s="2">
        <v>5.96</v>
      </c>
      <c r="Z4271" s="2">
        <v>-8.5999999999999998E-4</v>
      </c>
      <c r="AA4271" s="2">
        <v>-1.265E-2</v>
      </c>
      <c r="AB4271" s="2">
        <v>36.284568569999998</v>
      </c>
    </row>
    <row r="4272" spans="1:28" x14ac:dyDescent="0.2">
      <c r="A4272" s="17">
        <v>6989</v>
      </c>
      <c r="B4272" s="5" t="s">
        <v>14299</v>
      </c>
      <c r="C4272" s="5" t="s">
        <v>14312</v>
      </c>
      <c r="D4272" s="5" t="s">
        <v>14300</v>
      </c>
      <c r="E4272" s="5" t="s">
        <v>14313</v>
      </c>
      <c r="F4272" s="10">
        <v>1896</v>
      </c>
      <c r="G4272" s="10" t="s">
        <v>16</v>
      </c>
      <c r="H4272" s="10"/>
      <c r="I4272" s="10">
        <v>500</v>
      </c>
      <c r="J4272" s="10" t="s">
        <v>51</v>
      </c>
      <c r="K4272" s="10"/>
      <c r="L4272" s="10" t="s">
        <v>18</v>
      </c>
      <c r="M4272" s="11">
        <v>1</v>
      </c>
      <c r="N4272" s="10">
        <v>1</v>
      </c>
      <c r="O4272" s="12" t="s">
        <v>14314</v>
      </c>
      <c r="P4272" s="11">
        <f ca="1">IFERROR(__xludf.DUMMYFUNCTION("COUNTA(SPLIT(Q4272,"" ""))"),144)</f>
        <v>144</v>
      </c>
      <c r="Q4272" s="11">
        <v>16</v>
      </c>
      <c r="R4272" s="11">
        <f ca="1">IFERROR(__xludf.DUMMYFUNCTION("COUNTA(SPLIT($Q4272,CHAR(10),FALSE))"),9)</f>
        <v>9</v>
      </c>
      <c r="S4272" s="2">
        <v>0.500174428</v>
      </c>
      <c r="T4272" s="2">
        <v>0.47525452699999998</v>
      </c>
      <c r="U4272" s="2">
        <v>101.37</v>
      </c>
      <c r="V4272" s="2">
        <v>1.64</v>
      </c>
      <c r="W4272" s="2">
        <v>1.27</v>
      </c>
      <c r="X4272" s="2">
        <v>0</v>
      </c>
      <c r="Y4272" s="2">
        <v>4.97</v>
      </c>
      <c r="Z4272" s="2">
        <v>1.3600000000000001E-3</v>
      </c>
      <c r="AA4272" s="2">
        <v>2.077E-2</v>
      </c>
      <c r="AB4272" s="2">
        <v>27.06809428</v>
      </c>
    </row>
    <row r="4273" spans="1:28" x14ac:dyDescent="0.2">
      <c r="A4273" s="17">
        <v>6990</v>
      </c>
      <c r="B4273" s="5" t="s">
        <v>14299</v>
      </c>
      <c r="C4273" s="5" t="s">
        <v>14315</v>
      </c>
      <c r="D4273" s="5" t="s">
        <v>14300</v>
      </c>
      <c r="E4273" s="5" t="s">
        <v>14316</v>
      </c>
      <c r="F4273" s="10">
        <v>1896</v>
      </c>
      <c r="G4273" s="10" t="s">
        <v>16</v>
      </c>
      <c r="H4273" s="10"/>
      <c r="I4273" s="10">
        <v>500</v>
      </c>
      <c r="J4273" s="10" t="s">
        <v>17</v>
      </c>
      <c r="K4273" s="10"/>
      <c r="L4273" s="10" t="s">
        <v>18</v>
      </c>
      <c r="M4273" s="11">
        <v>1</v>
      </c>
      <c r="N4273" s="10">
        <v>1</v>
      </c>
      <c r="O4273" s="12" t="s">
        <v>14317</v>
      </c>
      <c r="P4273" s="11">
        <f ca="1">IFERROR(__xludf.DUMMYFUNCTION("COUNTA(SPLIT(Q4273,"" ""))"),175)</f>
        <v>175</v>
      </c>
      <c r="Q4273" s="11">
        <v>15</v>
      </c>
      <c r="R4273" s="11">
        <f ca="1">IFERROR(__xludf.DUMMYFUNCTION("COUNTA(SPLIT($Q4273,CHAR(10),FALSE))"),7)</f>
        <v>7</v>
      </c>
      <c r="S4273" s="2">
        <v>1.101127977</v>
      </c>
      <c r="T4273" s="2">
        <v>0.52995613200000002</v>
      </c>
      <c r="U4273" s="2">
        <v>97.37</v>
      </c>
      <c r="V4273" s="2">
        <v>2.69</v>
      </c>
      <c r="W4273" s="2">
        <v>1.68</v>
      </c>
      <c r="X4273" s="2">
        <v>5</v>
      </c>
      <c r="Y4273" s="2">
        <v>5.63</v>
      </c>
      <c r="Z4273" s="2">
        <v>-1.8290000000000001E-2</v>
      </c>
      <c r="AA4273" s="2">
        <v>-2.4E-2</v>
      </c>
      <c r="AB4273" s="2">
        <v>32.529040629999997</v>
      </c>
    </row>
    <row r="4274" spans="1:28" x14ac:dyDescent="0.2">
      <c r="A4274" s="17">
        <v>6991</v>
      </c>
      <c r="B4274" s="5" t="s">
        <v>14299</v>
      </c>
      <c r="C4274" s="5" t="s">
        <v>14318</v>
      </c>
      <c r="D4274" s="5" t="s">
        <v>14300</v>
      </c>
      <c r="E4274" s="5" t="s">
        <v>14319</v>
      </c>
      <c r="F4274" s="10">
        <v>1896</v>
      </c>
      <c r="G4274" s="10" t="s">
        <v>16</v>
      </c>
      <c r="H4274" s="10"/>
      <c r="I4274" s="10">
        <v>500</v>
      </c>
      <c r="J4274" s="10" t="s">
        <v>51</v>
      </c>
      <c r="K4274" s="10"/>
      <c r="L4274" s="10" t="s">
        <v>22</v>
      </c>
      <c r="M4274" s="11">
        <v>2</v>
      </c>
      <c r="N4274" s="10">
        <v>1.5</v>
      </c>
      <c r="O4274" s="12" t="s">
        <v>14320</v>
      </c>
      <c r="P4274" s="11">
        <f ca="1">IFERROR(__xludf.DUMMYFUNCTION("COUNTA(SPLIT(Q4274,"" ""))"),138)</f>
        <v>138</v>
      </c>
      <c r="Q4274" s="11">
        <v>14</v>
      </c>
      <c r="R4274" s="11">
        <f ca="1">IFERROR(__xludf.DUMMYFUNCTION("COUNTA(SPLIT($Q4274,CHAR(10),FALSE))"),5)</f>
        <v>5</v>
      </c>
      <c r="S4274" s="2">
        <v>-0.37737089299999999</v>
      </c>
      <c r="T4274" s="2">
        <v>0.46647789899999997</v>
      </c>
      <c r="U4274" s="2">
        <v>98.24</v>
      </c>
      <c r="V4274" s="2">
        <v>2.08</v>
      </c>
      <c r="W4274" s="2">
        <v>1.91</v>
      </c>
      <c r="X4274" s="2">
        <v>5</v>
      </c>
      <c r="Y4274" s="2">
        <v>5.36</v>
      </c>
      <c r="Z4274" s="2">
        <v>-4.9320000000000003E-2</v>
      </c>
      <c r="AA4274" s="2">
        <v>-2.2210000000000001E-2</v>
      </c>
      <c r="AB4274" s="2">
        <v>24.89681393</v>
      </c>
    </row>
    <row r="4275" spans="1:28" x14ac:dyDescent="0.2">
      <c r="A4275" s="17">
        <v>6992</v>
      </c>
      <c r="B4275" s="5" t="s">
        <v>14299</v>
      </c>
      <c r="C4275" s="5" t="s">
        <v>14321</v>
      </c>
      <c r="D4275" s="5" t="s">
        <v>14300</v>
      </c>
      <c r="E4275" s="5" t="s">
        <v>14322</v>
      </c>
      <c r="F4275" s="10">
        <v>1896</v>
      </c>
      <c r="G4275" s="10" t="s">
        <v>16</v>
      </c>
      <c r="H4275" s="10"/>
      <c r="I4275" s="10">
        <v>500</v>
      </c>
      <c r="J4275" s="10" t="s">
        <v>51</v>
      </c>
      <c r="K4275" s="10"/>
      <c r="L4275" s="10" t="s">
        <v>22</v>
      </c>
      <c r="M4275" s="11">
        <v>2</v>
      </c>
      <c r="N4275" s="10">
        <v>1.5</v>
      </c>
      <c r="O4275" s="12" t="s">
        <v>14323</v>
      </c>
      <c r="P4275" s="11">
        <f ca="1">IFERROR(__xludf.DUMMYFUNCTION("COUNTA(SPLIT(Q4275,"" ""))"),187)</f>
        <v>187</v>
      </c>
      <c r="Q4275" s="11">
        <v>18</v>
      </c>
      <c r="R4275" s="11">
        <f ca="1">IFERROR(__xludf.DUMMYFUNCTION("COUNTA(SPLIT($Q4275,CHAR(10),FALSE))"),8)</f>
        <v>8</v>
      </c>
      <c r="S4275" s="2">
        <v>-0.84061072299999995</v>
      </c>
      <c r="T4275" s="2">
        <v>0.458964869</v>
      </c>
      <c r="U4275" s="2">
        <v>99.52</v>
      </c>
      <c r="V4275" s="2">
        <v>2.06</v>
      </c>
      <c r="W4275" s="2">
        <v>2.67</v>
      </c>
      <c r="X4275" s="2">
        <v>0</v>
      </c>
      <c r="Y4275" s="2">
        <v>5.23</v>
      </c>
      <c r="Z4275" s="2">
        <v>1.9939999999999999E-2</v>
      </c>
      <c r="AA4275" s="2">
        <v>5.5799999999999999E-3</v>
      </c>
      <c r="AB4275" s="2">
        <v>27.455471549999999</v>
      </c>
    </row>
    <row r="4276" spans="1:28" x14ac:dyDescent="0.2">
      <c r="A4276" s="17">
        <v>6993</v>
      </c>
      <c r="B4276" s="5" t="s">
        <v>14299</v>
      </c>
      <c r="C4276" s="5" t="s">
        <v>14324</v>
      </c>
      <c r="D4276" s="5" t="s">
        <v>14300</v>
      </c>
      <c r="E4276" s="5" t="s">
        <v>14325</v>
      </c>
      <c r="F4276" s="10">
        <v>1896</v>
      </c>
      <c r="G4276" s="10" t="s">
        <v>16</v>
      </c>
      <c r="H4276" s="10"/>
      <c r="I4276" s="10">
        <v>500</v>
      </c>
      <c r="J4276" s="10" t="s">
        <v>51</v>
      </c>
      <c r="K4276" s="10"/>
      <c r="L4276" s="10" t="s">
        <v>18</v>
      </c>
      <c r="M4276" s="11">
        <v>1</v>
      </c>
      <c r="N4276" s="10">
        <v>1</v>
      </c>
      <c r="O4276" s="12" t="s">
        <v>14326</v>
      </c>
      <c r="P4276" s="11">
        <f ca="1">IFERROR(__xludf.DUMMYFUNCTION("COUNTA(SPLIT(Q4276,"" ""))"),160)</f>
        <v>160</v>
      </c>
      <c r="Q4276" s="11">
        <v>14</v>
      </c>
      <c r="R4276" s="11">
        <f ca="1">IFERROR(__xludf.DUMMYFUNCTION("COUNTA(SPLIT($Q4276,CHAR(10),FALSE))"),8)</f>
        <v>8</v>
      </c>
      <c r="S4276" s="2">
        <v>1.2798461800000001</v>
      </c>
      <c r="T4276" s="2">
        <v>0.54594299599999996</v>
      </c>
      <c r="U4276" s="2">
        <v>95.94</v>
      </c>
      <c r="V4276" s="2">
        <v>2.84</v>
      </c>
      <c r="W4276" s="2">
        <v>1.97</v>
      </c>
      <c r="X4276" s="2">
        <v>0</v>
      </c>
      <c r="Y4276" s="2">
        <v>5.93</v>
      </c>
      <c r="Z4276" s="2">
        <v>-1.55E-2</v>
      </c>
      <c r="AA4276" s="2">
        <v>-5.8100000000000001E-3</v>
      </c>
      <c r="AB4276" s="2">
        <v>27.624156960000001</v>
      </c>
    </row>
    <row r="4277" spans="1:28" x14ac:dyDescent="0.2">
      <c r="A4277" s="17">
        <v>6994</v>
      </c>
      <c r="B4277" s="5" t="s">
        <v>439</v>
      </c>
      <c r="C4277" s="5" t="s">
        <v>440</v>
      </c>
      <c r="D4277" s="5" t="s">
        <v>441</v>
      </c>
      <c r="E4277" s="5" t="s">
        <v>14327</v>
      </c>
      <c r="F4277" s="10">
        <v>1851</v>
      </c>
      <c r="G4277" s="10" t="s">
        <v>16</v>
      </c>
      <c r="H4277" s="10"/>
      <c r="I4277" s="10">
        <v>900</v>
      </c>
      <c r="J4277" s="10" t="s">
        <v>17</v>
      </c>
      <c r="K4277" s="10"/>
      <c r="L4277" s="10" t="s">
        <v>18</v>
      </c>
      <c r="M4277" s="11">
        <v>1</v>
      </c>
      <c r="N4277" s="10">
        <v>1</v>
      </c>
      <c r="O4277" s="12" t="s">
        <v>14328</v>
      </c>
      <c r="P4277" s="11">
        <f ca="1">IFERROR(__xludf.DUMMYFUNCTION("COUNTA(SPLIT(Q4277,"" ""))"),197)</f>
        <v>197</v>
      </c>
      <c r="Q4277" s="11">
        <v>11</v>
      </c>
      <c r="R4277" s="11">
        <f ca="1">IFERROR(__xludf.DUMMYFUNCTION("COUNTA(SPLIT($Q4277,CHAR(10),FALSE))"),1)</f>
        <v>1</v>
      </c>
      <c r="S4277" s="2">
        <v>-2.4126795740000002</v>
      </c>
      <c r="T4277" s="2">
        <v>0.49576360200000003</v>
      </c>
      <c r="U4277" s="2">
        <v>70.45</v>
      </c>
      <c r="V4277" s="2">
        <v>7.53</v>
      </c>
      <c r="W4277" s="2">
        <v>7.15</v>
      </c>
      <c r="X4277" s="2">
        <v>10</v>
      </c>
      <c r="Y4277" s="2">
        <v>8.0399999999999991</v>
      </c>
      <c r="Z4277" s="2">
        <v>0.19857</v>
      </c>
      <c r="AA4277" s="2">
        <v>0.17587</v>
      </c>
      <c r="AB4277" s="2">
        <v>13.867319889999999</v>
      </c>
    </row>
    <row r="4278" spans="1:28" x14ac:dyDescent="0.2">
      <c r="A4278" s="17">
        <v>6995</v>
      </c>
      <c r="B4278" s="5" t="s">
        <v>439</v>
      </c>
      <c r="C4278" s="5" t="s">
        <v>14329</v>
      </c>
      <c r="D4278" s="5" t="s">
        <v>441</v>
      </c>
      <c r="E4278" s="5" t="s">
        <v>14330</v>
      </c>
      <c r="F4278" s="10">
        <v>1851</v>
      </c>
      <c r="G4278" s="10" t="s">
        <v>16</v>
      </c>
      <c r="H4278" s="10"/>
      <c r="I4278" s="10">
        <v>700</v>
      </c>
      <c r="J4278" s="10" t="s">
        <v>17</v>
      </c>
      <c r="K4278" s="10"/>
      <c r="L4278" s="10" t="s">
        <v>18</v>
      </c>
      <c r="M4278" s="11">
        <v>1</v>
      </c>
      <c r="N4278" s="10">
        <v>1</v>
      </c>
      <c r="O4278" s="12" t="s">
        <v>14331</v>
      </c>
      <c r="P4278" s="11">
        <f ca="1">IFERROR(__xludf.DUMMYFUNCTION("COUNTA(SPLIT(Q4278,"" ""))"),173)</f>
        <v>173</v>
      </c>
      <c r="Q4278" s="11">
        <v>15</v>
      </c>
      <c r="R4278" s="11">
        <f ca="1">IFERROR(__xludf.DUMMYFUNCTION("COUNTA(SPLIT($Q4278,CHAR(10),FALSE))"),5)</f>
        <v>5</v>
      </c>
      <c r="S4278" s="2">
        <v>-0.96218937299999996</v>
      </c>
      <c r="T4278" s="2">
        <v>0.457242223</v>
      </c>
      <c r="U4278" s="2">
        <v>77.959999999999994</v>
      </c>
      <c r="V4278" s="2">
        <v>5.54</v>
      </c>
      <c r="W4278" s="2">
        <v>5.89</v>
      </c>
      <c r="X4278" s="2">
        <v>8</v>
      </c>
      <c r="Y4278" s="2">
        <v>7.19</v>
      </c>
      <c r="Z4278" s="2">
        <v>9.2090000000000005E-2</v>
      </c>
      <c r="AA4278" s="2">
        <v>9.0560000000000002E-2</v>
      </c>
      <c r="AB4278" s="2">
        <v>19.874155250000001</v>
      </c>
    </row>
    <row r="4279" spans="1:28" ht="16" customHeight="1" x14ac:dyDescent="0.2">
      <c r="A4279" s="17">
        <v>6996</v>
      </c>
      <c r="B4279" s="5" t="s">
        <v>439</v>
      </c>
      <c r="C4279" s="5" t="s">
        <v>14332</v>
      </c>
      <c r="D4279" s="5" t="s">
        <v>441</v>
      </c>
      <c r="E4279" s="5" t="s">
        <v>14333</v>
      </c>
      <c r="F4279" s="10">
        <v>1851</v>
      </c>
      <c r="G4279" s="10" t="s">
        <v>16</v>
      </c>
      <c r="H4279" s="10"/>
      <c r="I4279" s="10">
        <v>1300</v>
      </c>
      <c r="J4279" s="10" t="s">
        <v>17</v>
      </c>
      <c r="K4279" s="10"/>
      <c r="L4279" s="10" t="s">
        <v>18</v>
      </c>
      <c r="M4279" s="11">
        <v>1</v>
      </c>
      <c r="N4279" s="10">
        <v>1</v>
      </c>
      <c r="O4279" s="12" t="s">
        <v>14334</v>
      </c>
      <c r="P4279" s="11">
        <f ca="1">IFERROR(__xludf.DUMMYFUNCTION("COUNTA(SPLIT(Q4279,"" ""))"),191)</f>
        <v>191</v>
      </c>
      <c r="Q4279" s="11">
        <v>4</v>
      </c>
      <c r="R4279" s="11">
        <f ca="1">IFERROR(__xludf.DUMMYFUNCTION("COUNTA(SPLIT($Q4279,CHAR(10),FALSE))"),2)</f>
        <v>2</v>
      </c>
      <c r="S4279" s="2">
        <v>-1.083530426</v>
      </c>
      <c r="T4279" s="2">
        <v>0.491859934</v>
      </c>
      <c r="U4279" s="2">
        <v>49.72</v>
      </c>
      <c r="V4279" s="2">
        <v>18.25</v>
      </c>
      <c r="W4279" s="2">
        <v>21.06</v>
      </c>
      <c r="X4279" s="2">
        <v>11</v>
      </c>
      <c r="Y4279" s="2">
        <v>7.17</v>
      </c>
      <c r="Z4279" s="2">
        <v>4.6499999999999996E-3</v>
      </c>
      <c r="AA4279" s="19">
        <v>-6.9999999999999994E-5</v>
      </c>
      <c r="AB4279" s="2">
        <v>19.352610899999998</v>
      </c>
    </row>
    <row r="4280" spans="1:28" x14ac:dyDescent="0.2">
      <c r="A4280" s="17">
        <v>6997</v>
      </c>
      <c r="B4280" s="5" t="s">
        <v>439</v>
      </c>
      <c r="C4280" s="5" t="s">
        <v>14335</v>
      </c>
      <c r="D4280" s="5" t="s">
        <v>441</v>
      </c>
      <c r="E4280" s="5" t="s">
        <v>14336</v>
      </c>
      <c r="F4280" s="10">
        <v>1851</v>
      </c>
      <c r="G4280" s="10" t="s">
        <v>16</v>
      </c>
      <c r="H4280" s="10"/>
      <c r="I4280" s="10">
        <v>1300</v>
      </c>
      <c r="J4280" s="10" t="s">
        <v>17</v>
      </c>
      <c r="K4280" s="10"/>
      <c r="L4280" s="10" t="s">
        <v>18</v>
      </c>
      <c r="M4280" s="11">
        <v>1</v>
      </c>
      <c r="N4280" s="10">
        <v>1</v>
      </c>
      <c r="O4280" s="12" t="s">
        <v>14337</v>
      </c>
      <c r="P4280" s="11">
        <f ca="1">IFERROR(__xludf.DUMMYFUNCTION("COUNTA(SPLIT(Q4280,"" ""))"),177)</f>
        <v>177</v>
      </c>
      <c r="Q4280" s="11">
        <v>5</v>
      </c>
      <c r="R4280" s="11">
        <f ca="1">IFERROR(__xludf.DUMMYFUNCTION("COUNTA(SPLIT($Q4280,CHAR(10),FALSE))"),2)</f>
        <v>2</v>
      </c>
      <c r="S4280" s="2">
        <v>-3.2232020979999998</v>
      </c>
      <c r="T4280" s="2">
        <v>0.57742125799999999</v>
      </c>
      <c r="U4280" s="2">
        <v>58.88</v>
      </c>
      <c r="V4280" s="2">
        <v>11.36</v>
      </c>
      <c r="W4280" s="2">
        <v>11.96</v>
      </c>
      <c r="X4280" s="2">
        <v>11</v>
      </c>
      <c r="Y4280" s="2">
        <v>7.38</v>
      </c>
      <c r="Z4280" s="2">
        <v>0.13447000000000001</v>
      </c>
      <c r="AA4280" s="2">
        <v>0.13704</v>
      </c>
      <c r="AB4280" s="2">
        <v>23.54172316</v>
      </c>
    </row>
    <row r="4281" spans="1:28" x14ac:dyDescent="0.2">
      <c r="A4281" s="17">
        <v>6998</v>
      </c>
      <c r="B4281" s="5" t="s">
        <v>14338</v>
      </c>
      <c r="C4281" s="5" t="s">
        <v>14339</v>
      </c>
      <c r="D4281" s="5" t="s">
        <v>14340</v>
      </c>
      <c r="E4281" s="5" t="s">
        <v>14341</v>
      </c>
      <c r="F4281" s="10">
        <v>1918</v>
      </c>
      <c r="G4281" s="10" t="s">
        <v>16</v>
      </c>
      <c r="H4281" s="10"/>
      <c r="I4281" s="10">
        <v>500</v>
      </c>
      <c r="J4281" s="10" t="s">
        <v>51</v>
      </c>
      <c r="K4281" s="10"/>
      <c r="L4281" s="10" t="s">
        <v>18</v>
      </c>
      <c r="M4281" s="11">
        <v>1</v>
      </c>
      <c r="N4281" s="10">
        <v>1</v>
      </c>
      <c r="O4281" s="12" t="s">
        <v>14342</v>
      </c>
      <c r="P4281" s="11">
        <f ca="1">IFERROR(__xludf.DUMMYFUNCTION("COUNTA(SPLIT(Q4281,"" ""))"),151)</f>
        <v>151</v>
      </c>
      <c r="Q4281" s="11">
        <v>20</v>
      </c>
      <c r="R4281" s="11">
        <f ca="1">IFERROR(__xludf.DUMMYFUNCTION("COUNTA(SPLIT($Q4281,CHAR(10),FALSE))"),9)</f>
        <v>9</v>
      </c>
      <c r="S4281" s="2">
        <v>0.12388255400000001</v>
      </c>
      <c r="T4281" s="2">
        <v>0.486440172</v>
      </c>
      <c r="U4281" s="2">
        <v>83.41</v>
      </c>
      <c r="V4281" s="2">
        <v>3.7</v>
      </c>
      <c r="W4281" s="2">
        <v>3.49</v>
      </c>
      <c r="X4281" s="2">
        <v>7</v>
      </c>
      <c r="Y4281" s="2">
        <v>6.04</v>
      </c>
      <c r="Z4281" s="2">
        <v>0.15744</v>
      </c>
      <c r="AA4281" s="2">
        <v>0.16109000000000001</v>
      </c>
      <c r="AB4281" s="2">
        <v>24.97939268</v>
      </c>
    </row>
    <row r="4282" spans="1:28" x14ac:dyDescent="0.2">
      <c r="A4282" s="17">
        <v>7000</v>
      </c>
      <c r="B4282" s="5" t="s">
        <v>14338</v>
      </c>
      <c r="C4282" s="5" t="s">
        <v>14343</v>
      </c>
      <c r="D4282" s="5" t="s">
        <v>14340</v>
      </c>
      <c r="E4282" s="5" t="s">
        <v>14344</v>
      </c>
      <c r="F4282" s="10">
        <v>1918</v>
      </c>
      <c r="G4282" s="10" t="s">
        <v>16</v>
      </c>
      <c r="H4282" s="10"/>
      <c r="I4282" s="10">
        <v>700</v>
      </c>
      <c r="J4282" s="10" t="s">
        <v>17</v>
      </c>
      <c r="K4282" s="10"/>
      <c r="L4282" s="10" t="s">
        <v>18</v>
      </c>
      <c r="M4282" s="11">
        <v>1</v>
      </c>
      <c r="N4282" s="10">
        <v>1</v>
      </c>
      <c r="O4282" s="12" t="s">
        <v>14345</v>
      </c>
      <c r="P4282" s="11">
        <f ca="1">IFERROR(__xludf.DUMMYFUNCTION("COUNTA(SPLIT(Q4282,"" ""))"),161)</f>
        <v>161</v>
      </c>
      <c r="Q4282" s="11">
        <v>13</v>
      </c>
      <c r="R4282" s="11">
        <f ca="1">IFERROR(__xludf.DUMMYFUNCTION("COUNTA(SPLIT($Q4282,CHAR(10),FALSE))"),5)</f>
        <v>5</v>
      </c>
      <c r="S4282" s="2">
        <v>-0.19759880299999999</v>
      </c>
      <c r="T4282" s="2">
        <v>0.46864198800000001</v>
      </c>
      <c r="U4282" s="2">
        <v>85.77</v>
      </c>
      <c r="V4282" s="2">
        <v>4.45</v>
      </c>
      <c r="W4282" s="2">
        <v>4.2699999999999996</v>
      </c>
      <c r="X4282" s="2">
        <v>8</v>
      </c>
      <c r="Y4282" s="2">
        <v>5.51</v>
      </c>
      <c r="Z4282" s="2">
        <v>6.2019999999999999E-2</v>
      </c>
      <c r="AA4282" s="2">
        <v>7.646E-2</v>
      </c>
      <c r="AB4282" s="2">
        <v>21.988988670000001</v>
      </c>
    </row>
    <row r="4283" spans="1:28" x14ac:dyDescent="0.2">
      <c r="A4283" s="17">
        <v>7001</v>
      </c>
      <c r="B4283" s="5" t="s">
        <v>14346</v>
      </c>
      <c r="C4283" s="5" t="s">
        <v>14347</v>
      </c>
      <c r="D4283" s="5" t="s">
        <v>14348</v>
      </c>
      <c r="E4283" s="5" t="s">
        <v>14349</v>
      </c>
      <c r="F4283" s="10">
        <v>1920</v>
      </c>
      <c r="G4283" s="10" t="s">
        <v>16</v>
      </c>
      <c r="H4283" s="10"/>
      <c r="I4283" s="10">
        <v>1100</v>
      </c>
      <c r="J4283" s="10" t="s">
        <v>51</v>
      </c>
      <c r="K4283" s="10"/>
      <c r="L4283" s="10" t="s">
        <v>18</v>
      </c>
      <c r="M4283" s="11">
        <v>1</v>
      </c>
      <c r="N4283" s="10">
        <v>1</v>
      </c>
      <c r="O4283" s="12" t="s">
        <v>14350</v>
      </c>
      <c r="P4283" s="11">
        <f ca="1">IFERROR(__xludf.DUMMYFUNCTION("COUNTA(SPLIT(Q4283,"" ""))"),180)</f>
        <v>180</v>
      </c>
      <c r="Q4283" s="11">
        <v>8</v>
      </c>
      <c r="R4283" s="11">
        <f ca="1">IFERROR(__xludf.DUMMYFUNCTION("COUNTA(SPLIT($Q4283,CHAR(10),FALSE))"),4)</f>
        <v>4</v>
      </c>
      <c r="S4283" s="2">
        <v>-1.3423692730000001</v>
      </c>
      <c r="T4283" s="2">
        <v>0.499857473</v>
      </c>
      <c r="U4283" s="2">
        <v>82.03</v>
      </c>
      <c r="V4283" s="2">
        <v>6.56</v>
      </c>
      <c r="W4283" s="2">
        <v>6.78</v>
      </c>
      <c r="X4283" s="2">
        <v>6</v>
      </c>
      <c r="Y4283" s="2">
        <v>6.98</v>
      </c>
      <c r="Z4283" s="2">
        <v>2.7269999999999999E-2</v>
      </c>
      <c r="AA4283" s="2">
        <v>2.7269999999999999E-2</v>
      </c>
      <c r="AB4283" s="2">
        <v>27.282360359999998</v>
      </c>
    </row>
    <row r="4284" spans="1:28" x14ac:dyDescent="0.2">
      <c r="A4284" s="17">
        <v>7002</v>
      </c>
      <c r="B4284" s="5" t="s">
        <v>14351</v>
      </c>
      <c r="C4284" s="5" t="s">
        <v>14352</v>
      </c>
      <c r="D4284" s="5" t="s">
        <v>14348</v>
      </c>
      <c r="E4284" s="5" t="s">
        <v>14353</v>
      </c>
      <c r="F4284" s="10">
        <v>1920</v>
      </c>
      <c r="G4284" s="10" t="s">
        <v>16</v>
      </c>
      <c r="H4284" s="10"/>
      <c r="I4284" s="10">
        <v>700</v>
      </c>
      <c r="J4284" s="10" t="s">
        <v>17</v>
      </c>
      <c r="K4284" s="10"/>
      <c r="L4284" s="10" t="s">
        <v>18</v>
      </c>
      <c r="M4284" s="11">
        <v>1</v>
      </c>
      <c r="N4284" s="10">
        <v>1</v>
      </c>
      <c r="O4284" s="12" t="s">
        <v>14354</v>
      </c>
      <c r="P4284" s="11">
        <f ca="1">IFERROR(__xludf.DUMMYFUNCTION("COUNTA(SPLIT(Q4284,"" ""))"),146)</f>
        <v>146</v>
      </c>
      <c r="Q4284" s="11">
        <v>10</v>
      </c>
      <c r="R4284" s="11">
        <f ca="1">IFERROR(__xludf.DUMMYFUNCTION("COUNTA(SPLIT($Q4284,CHAR(10),FALSE))"),6)</f>
        <v>6</v>
      </c>
      <c r="S4284" s="2">
        <v>0.16641750799999999</v>
      </c>
      <c r="T4284" s="2">
        <v>0.52173135500000001</v>
      </c>
      <c r="U4284" s="2">
        <v>72.42</v>
      </c>
      <c r="V4284" s="2">
        <v>6.96</v>
      </c>
      <c r="W4284" s="2">
        <v>6.69</v>
      </c>
      <c r="X4284" s="2">
        <v>9</v>
      </c>
      <c r="Y4284" s="2">
        <v>5.84</v>
      </c>
      <c r="Z4284" s="2">
        <v>0.10724</v>
      </c>
      <c r="AA4284" s="2">
        <v>0.11235000000000001</v>
      </c>
      <c r="AB4284" s="2">
        <v>27.237874210000001</v>
      </c>
    </row>
    <row r="4285" spans="1:28" x14ac:dyDescent="0.2">
      <c r="A4285" s="17">
        <v>7003</v>
      </c>
      <c r="B4285" s="5" t="s">
        <v>14355</v>
      </c>
      <c r="C4285" s="5" t="s">
        <v>14356</v>
      </c>
      <c r="D4285" s="5" t="s">
        <v>14348</v>
      </c>
      <c r="E4285" s="5" t="s">
        <v>14357</v>
      </c>
      <c r="F4285" s="10">
        <v>1920</v>
      </c>
      <c r="G4285" s="10" t="s">
        <v>16</v>
      </c>
      <c r="H4285" s="10"/>
      <c r="I4285" s="10">
        <v>900</v>
      </c>
      <c r="J4285" s="10" t="s">
        <v>51</v>
      </c>
      <c r="K4285" s="10"/>
      <c r="L4285" s="10" t="s">
        <v>18</v>
      </c>
      <c r="M4285" s="11">
        <v>1</v>
      </c>
      <c r="N4285" s="10">
        <v>1</v>
      </c>
      <c r="O4285" s="12" t="s">
        <v>14358</v>
      </c>
      <c r="P4285" s="11">
        <f ca="1">IFERROR(__xludf.DUMMYFUNCTION("COUNTA(SPLIT(Q4285,"" ""))"),141)</f>
        <v>141</v>
      </c>
      <c r="Q4285" s="11">
        <v>8</v>
      </c>
      <c r="R4285" s="11">
        <f ca="1">IFERROR(__xludf.DUMMYFUNCTION("COUNTA(SPLIT($Q4285,CHAR(10),FALSE))"),6)</f>
        <v>6</v>
      </c>
      <c r="S4285" s="2">
        <v>-6.7349412999999997E-2</v>
      </c>
      <c r="T4285" s="2">
        <v>0.48339938599999999</v>
      </c>
      <c r="U4285" s="2">
        <v>88.39</v>
      </c>
      <c r="V4285" s="2">
        <v>4.99</v>
      </c>
      <c r="W4285" s="2">
        <v>4.3499999999999996</v>
      </c>
      <c r="X4285" s="2">
        <v>5</v>
      </c>
      <c r="Y4285" s="2">
        <v>5.84</v>
      </c>
      <c r="Z4285" s="2">
        <v>3.2129999999999999E-2</v>
      </c>
      <c r="AA4285" s="2">
        <v>5.7939999999999998E-2</v>
      </c>
      <c r="AB4285" s="2">
        <v>21.352908110000001</v>
      </c>
    </row>
    <row r="4286" spans="1:28" x14ac:dyDescent="0.2">
      <c r="A4286" s="17">
        <v>7004</v>
      </c>
      <c r="B4286" s="5" t="s">
        <v>14355</v>
      </c>
      <c r="C4286" s="5" t="s">
        <v>14359</v>
      </c>
      <c r="D4286" s="5" t="s">
        <v>14348</v>
      </c>
      <c r="E4286" s="5" t="s">
        <v>14360</v>
      </c>
      <c r="F4286" s="10">
        <v>1920</v>
      </c>
      <c r="G4286" s="10" t="s">
        <v>16</v>
      </c>
      <c r="H4286" s="10"/>
      <c r="I4286" s="10">
        <v>700</v>
      </c>
      <c r="J4286" s="10" t="s">
        <v>51</v>
      </c>
      <c r="K4286" s="10"/>
      <c r="L4286" s="10" t="s">
        <v>18</v>
      </c>
      <c r="M4286" s="11">
        <v>1</v>
      </c>
      <c r="N4286" s="10">
        <v>1</v>
      </c>
      <c r="O4286" s="12" t="s">
        <v>14361</v>
      </c>
      <c r="P4286" s="11">
        <f ca="1">IFERROR(__xludf.DUMMYFUNCTION("COUNTA(SPLIT(Q4286,"" ""))"),162)</f>
        <v>162</v>
      </c>
      <c r="Q4286" s="11">
        <v>6</v>
      </c>
      <c r="R4286" s="11">
        <f ca="1">IFERROR(__xludf.DUMMYFUNCTION("COUNTA(SPLIT($Q4286,CHAR(10),FALSE))"),7)</f>
        <v>7</v>
      </c>
      <c r="S4286" s="2">
        <v>-0.40508598400000001</v>
      </c>
      <c r="T4286" s="2">
        <v>0.460526936</v>
      </c>
      <c r="U4286" s="2">
        <v>77.2</v>
      </c>
      <c r="V4286" s="2">
        <v>9.4499999999999993</v>
      </c>
      <c r="W4286" s="2">
        <v>10.94</v>
      </c>
      <c r="X4286" s="2">
        <v>6</v>
      </c>
      <c r="Y4286" s="2">
        <v>1.95</v>
      </c>
      <c r="Z4286" s="2">
        <v>-2.8760000000000001E-2</v>
      </c>
      <c r="AA4286" s="2">
        <v>-2.5049999999999999E-2</v>
      </c>
      <c r="AB4286" s="2">
        <v>19.189481610000001</v>
      </c>
    </row>
    <row r="4287" spans="1:28" x14ac:dyDescent="0.2">
      <c r="A4287" s="17">
        <v>7005</v>
      </c>
      <c r="B4287" s="5" t="s">
        <v>14362</v>
      </c>
      <c r="C4287" s="5" t="s">
        <v>14363</v>
      </c>
      <c r="D4287" s="5" t="s">
        <v>14348</v>
      </c>
      <c r="E4287" s="5" t="s">
        <v>14364</v>
      </c>
      <c r="F4287" s="10">
        <v>1920</v>
      </c>
      <c r="G4287" s="10" t="s">
        <v>16</v>
      </c>
      <c r="H4287" s="10"/>
      <c r="I4287" s="10">
        <v>700</v>
      </c>
      <c r="J4287" s="10" t="s">
        <v>178</v>
      </c>
      <c r="K4287" s="10"/>
      <c r="L4287" s="10" t="s">
        <v>18</v>
      </c>
      <c r="M4287" s="11">
        <v>1</v>
      </c>
      <c r="N4287" s="10">
        <v>1</v>
      </c>
      <c r="O4287" s="12" t="s">
        <v>14365</v>
      </c>
      <c r="P4287" s="11">
        <f ca="1">IFERROR(__xludf.DUMMYFUNCTION("COUNTA(SPLIT(Q4287,"" ""))"),174)</f>
        <v>174</v>
      </c>
      <c r="Q4287" s="11">
        <v>16</v>
      </c>
      <c r="R4287" s="11">
        <f ca="1">IFERROR(__xludf.DUMMYFUNCTION("COUNTA(SPLIT($Q4287,CHAR(10),FALSE))"),7)</f>
        <v>7</v>
      </c>
      <c r="S4287" s="2">
        <v>-0.57276756900000003</v>
      </c>
      <c r="T4287" s="2">
        <v>0.47627423200000002</v>
      </c>
      <c r="U4287" s="2">
        <v>97.37</v>
      </c>
      <c r="V4287" s="2">
        <v>2.66</v>
      </c>
      <c r="W4287" s="2">
        <v>2.58</v>
      </c>
      <c r="X4287" s="2">
        <v>5</v>
      </c>
      <c r="Y4287" s="2">
        <v>5.1100000000000003</v>
      </c>
      <c r="Z4287" s="2">
        <v>1.967E-2</v>
      </c>
      <c r="AA4287" s="2">
        <v>2.1000000000000001E-2</v>
      </c>
      <c r="AB4287" s="2">
        <v>21.96821181</v>
      </c>
    </row>
    <row r="4288" spans="1:28" x14ac:dyDescent="0.2">
      <c r="A4288" s="17">
        <v>7006</v>
      </c>
      <c r="B4288" s="5" t="s">
        <v>685</v>
      </c>
      <c r="C4288" s="5" t="s">
        <v>14366</v>
      </c>
      <c r="D4288" s="5" t="s">
        <v>14348</v>
      </c>
      <c r="E4288" s="5" t="s">
        <v>14367</v>
      </c>
      <c r="F4288" s="10">
        <v>1920</v>
      </c>
      <c r="G4288" s="10" t="s">
        <v>16</v>
      </c>
      <c r="H4288" s="10"/>
      <c r="I4288" s="10">
        <v>1100</v>
      </c>
      <c r="J4288" s="10" t="s">
        <v>17</v>
      </c>
      <c r="K4288" s="10"/>
      <c r="L4288" s="10" t="s">
        <v>18</v>
      </c>
      <c r="M4288" s="11">
        <v>1</v>
      </c>
      <c r="N4288" s="10">
        <v>1</v>
      </c>
      <c r="O4288" s="12" t="s">
        <v>14368</v>
      </c>
      <c r="P4288" s="11">
        <f ca="1">IFERROR(__xludf.DUMMYFUNCTION("COUNTA(SPLIT(Q4288,"" ""))"),184)</f>
        <v>184</v>
      </c>
      <c r="Q4288" s="11">
        <v>7</v>
      </c>
      <c r="R4288" s="11">
        <f ca="1">IFERROR(__xludf.DUMMYFUNCTION("COUNTA(SPLIT($Q4288,CHAR(10),FALSE))"),2)</f>
        <v>2</v>
      </c>
      <c r="S4288" s="2">
        <v>-0.33962951499999999</v>
      </c>
      <c r="T4288" s="2">
        <v>0.47163080899999998</v>
      </c>
      <c r="U4288" s="2">
        <v>74.13</v>
      </c>
      <c r="V4288" s="2">
        <v>9.73</v>
      </c>
      <c r="W4288" s="2">
        <v>10.87</v>
      </c>
      <c r="X4288" s="2">
        <v>7</v>
      </c>
      <c r="Y4288" s="2">
        <v>5.82</v>
      </c>
      <c r="Z4288" s="2">
        <v>1.9109999999999999E-2</v>
      </c>
      <c r="AA4288" s="2">
        <v>8.8999999999999999E-3</v>
      </c>
      <c r="AB4288" s="2">
        <v>18.18497623</v>
      </c>
    </row>
    <row r="4289" spans="1:28" x14ac:dyDescent="0.2">
      <c r="A4289" s="17">
        <v>7007</v>
      </c>
      <c r="B4289" s="5" t="s">
        <v>14369</v>
      </c>
      <c r="C4289" s="5" t="s">
        <v>14370</v>
      </c>
      <c r="D4289" s="5" t="s">
        <v>14348</v>
      </c>
      <c r="E4289" s="5" t="s">
        <v>14371</v>
      </c>
      <c r="F4289" s="10">
        <v>1920</v>
      </c>
      <c r="G4289" s="10" t="s">
        <v>16</v>
      </c>
      <c r="H4289" s="10"/>
      <c r="I4289" s="10">
        <v>500</v>
      </c>
      <c r="J4289" s="10" t="s">
        <v>17</v>
      </c>
      <c r="K4289" s="10"/>
      <c r="L4289" s="10" t="s">
        <v>18</v>
      </c>
      <c r="M4289" s="11">
        <v>1</v>
      </c>
      <c r="N4289" s="10">
        <v>1</v>
      </c>
      <c r="O4289" s="12" t="s">
        <v>14372</v>
      </c>
      <c r="P4289" s="11">
        <f ca="1">IFERROR(__xludf.DUMMYFUNCTION("COUNTA(SPLIT(Q4289,"" ""))"),152)</f>
        <v>152</v>
      </c>
      <c r="Q4289" s="11">
        <v>15</v>
      </c>
      <c r="R4289" s="11">
        <f ca="1">IFERROR(__xludf.DUMMYFUNCTION("COUNTA(SPLIT($Q4289,CHAR(10),FALSE))"),7)</f>
        <v>7</v>
      </c>
      <c r="S4289" s="2">
        <v>0.108209861</v>
      </c>
      <c r="T4289" s="2">
        <v>0.46065693000000002</v>
      </c>
      <c r="U4289" s="2">
        <v>97.62</v>
      </c>
      <c r="V4289" s="2">
        <v>2.39</v>
      </c>
      <c r="W4289" s="2">
        <v>0</v>
      </c>
      <c r="X4289" s="2">
        <v>6</v>
      </c>
      <c r="Y4289" s="2">
        <v>5.7</v>
      </c>
      <c r="Z4289" s="2">
        <v>0.18314</v>
      </c>
      <c r="AA4289" s="2">
        <v>0.19264000000000001</v>
      </c>
      <c r="AB4289" s="2">
        <v>28.438880940000001</v>
      </c>
    </row>
    <row r="4290" spans="1:28" x14ac:dyDescent="0.2">
      <c r="A4290" s="17">
        <v>7008</v>
      </c>
      <c r="B4290" s="5" t="s">
        <v>14373</v>
      </c>
      <c r="C4290" s="5" t="s">
        <v>14374</v>
      </c>
      <c r="D4290" s="5" t="s">
        <v>14348</v>
      </c>
      <c r="E4290" s="5" t="s">
        <v>14375</v>
      </c>
      <c r="F4290" s="10">
        <v>1920</v>
      </c>
      <c r="G4290" s="10" t="s">
        <v>16</v>
      </c>
      <c r="H4290" s="10"/>
      <c r="I4290" s="10">
        <v>1100</v>
      </c>
      <c r="J4290" s="10" t="s">
        <v>17</v>
      </c>
      <c r="K4290" s="10"/>
      <c r="L4290" s="10" t="s">
        <v>18</v>
      </c>
      <c r="M4290" s="11">
        <v>1</v>
      </c>
      <c r="N4290" s="10">
        <v>1</v>
      </c>
      <c r="O4290" s="12" t="s">
        <v>14376</v>
      </c>
      <c r="P4290" s="11">
        <f ca="1">IFERROR(__xludf.DUMMYFUNCTION("COUNTA(SPLIT(Q4290,"" ""))"),179)</f>
        <v>179</v>
      </c>
      <c r="Q4290" s="11">
        <v>5</v>
      </c>
      <c r="R4290" s="11">
        <f ca="1">IFERROR(__xludf.DUMMYFUNCTION("COUNTA(SPLIT($Q4290,CHAR(10),FALSE))"),2)</f>
        <v>2</v>
      </c>
      <c r="S4290" s="2">
        <v>-0.188191513</v>
      </c>
      <c r="T4290" s="2">
        <v>0.46340617299999998</v>
      </c>
      <c r="U4290" s="2">
        <v>63.36</v>
      </c>
      <c r="V4290" s="2">
        <v>13.51</v>
      </c>
      <c r="W4290" s="2">
        <v>15.52</v>
      </c>
      <c r="X4290" s="2">
        <v>9</v>
      </c>
      <c r="Y4290" s="2">
        <v>6.75</v>
      </c>
      <c r="Z4290" s="2">
        <v>5.074E-2</v>
      </c>
      <c r="AA4290" s="2">
        <v>5.5129999999999998E-2</v>
      </c>
      <c r="AB4290" s="2">
        <v>21.31978191</v>
      </c>
    </row>
    <row r="4291" spans="1:28" x14ac:dyDescent="0.2">
      <c r="A4291" s="17">
        <v>7009</v>
      </c>
      <c r="B4291" s="5" t="s">
        <v>14377</v>
      </c>
      <c r="C4291" s="5" t="s">
        <v>14378</v>
      </c>
      <c r="D4291" s="5" t="s">
        <v>14348</v>
      </c>
      <c r="E4291" s="5" t="s">
        <v>14379</v>
      </c>
      <c r="F4291" s="10">
        <v>1920</v>
      </c>
      <c r="G4291" s="10" t="s">
        <v>16</v>
      </c>
      <c r="H4291" s="10"/>
      <c r="I4291" s="10">
        <v>700</v>
      </c>
      <c r="J4291" s="10" t="s">
        <v>17</v>
      </c>
      <c r="K4291" s="10"/>
      <c r="L4291" s="10" t="s">
        <v>18</v>
      </c>
      <c r="M4291" s="11">
        <v>1</v>
      </c>
      <c r="N4291" s="10">
        <v>1</v>
      </c>
      <c r="O4291" s="12" t="s">
        <v>14380</v>
      </c>
      <c r="P4291" s="11">
        <f ca="1">IFERROR(__xludf.DUMMYFUNCTION("COUNTA(SPLIT(Q4291,"" ""))"),167)</f>
        <v>167</v>
      </c>
      <c r="Q4291" s="11">
        <v>13</v>
      </c>
      <c r="R4291" s="11">
        <f ca="1">IFERROR(__xludf.DUMMYFUNCTION("COUNTA(SPLIT($Q4291,CHAR(10),FALSE))"),8)</f>
        <v>8</v>
      </c>
      <c r="S4291" s="2">
        <v>0.478576257</v>
      </c>
      <c r="T4291" s="2">
        <v>0.51142619300000003</v>
      </c>
      <c r="U4291" s="2">
        <v>91.69</v>
      </c>
      <c r="V4291" s="2">
        <v>3.85</v>
      </c>
      <c r="W4291" s="2">
        <v>3.32</v>
      </c>
      <c r="X4291" s="2">
        <v>5</v>
      </c>
      <c r="Y4291" s="2">
        <v>5.38</v>
      </c>
      <c r="Z4291" s="2">
        <v>3.1489999999999997E-2</v>
      </c>
      <c r="AA4291" s="2">
        <v>3.1489999999999997E-2</v>
      </c>
      <c r="AB4291" s="2">
        <v>21.604712840000001</v>
      </c>
    </row>
    <row r="4292" spans="1:28" x14ac:dyDescent="0.2">
      <c r="A4292" s="17">
        <v>7010</v>
      </c>
      <c r="B4292" s="5" t="s">
        <v>14381</v>
      </c>
      <c r="C4292" s="5" t="s">
        <v>14382</v>
      </c>
      <c r="D4292" s="5" t="s">
        <v>14348</v>
      </c>
      <c r="E4292" s="5" t="s">
        <v>14383</v>
      </c>
      <c r="F4292" s="10">
        <v>1920</v>
      </c>
      <c r="G4292" s="10" t="s">
        <v>16</v>
      </c>
      <c r="H4292" s="10"/>
      <c r="I4292" s="10">
        <v>700</v>
      </c>
      <c r="J4292" s="10" t="s">
        <v>17</v>
      </c>
      <c r="K4292" s="10"/>
      <c r="L4292" s="10" t="s">
        <v>18</v>
      </c>
      <c r="M4292" s="11">
        <v>1</v>
      </c>
      <c r="N4292" s="10">
        <v>1</v>
      </c>
      <c r="O4292" s="12" t="s">
        <v>14384</v>
      </c>
      <c r="P4292" s="11">
        <f ca="1">IFERROR(__xludf.DUMMYFUNCTION("COUNTA(SPLIT(Q4292,"" ""))"),170)</f>
        <v>170</v>
      </c>
      <c r="Q4292" s="11">
        <v>18</v>
      </c>
      <c r="R4292" s="11">
        <f ca="1">IFERROR(__xludf.DUMMYFUNCTION("COUNTA(SPLIT($Q4292,CHAR(10),FALSE))"),7)</f>
        <v>7</v>
      </c>
      <c r="S4292" s="2">
        <v>0.24690699799999999</v>
      </c>
      <c r="T4292" s="2">
        <v>0.51425595000000002</v>
      </c>
      <c r="U4292" s="2">
        <v>89.61</v>
      </c>
      <c r="V4292" s="2">
        <v>3.54</v>
      </c>
      <c r="W4292" s="2">
        <v>2.91</v>
      </c>
      <c r="X4292" s="2">
        <v>5</v>
      </c>
      <c r="Y4292" s="2">
        <v>6.31</v>
      </c>
      <c r="Z4292" s="2">
        <v>6.8760000000000002E-2</v>
      </c>
      <c r="AA4292" s="2">
        <v>6.6720000000000002E-2</v>
      </c>
      <c r="AB4292" s="2">
        <v>21.751221560000001</v>
      </c>
    </row>
    <row r="4293" spans="1:28" x14ac:dyDescent="0.2">
      <c r="A4293" s="17">
        <v>7011</v>
      </c>
      <c r="B4293" s="5" t="s">
        <v>685</v>
      </c>
      <c r="C4293" s="5" t="s">
        <v>14385</v>
      </c>
      <c r="D4293" s="5" t="s">
        <v>14348</v>
      </c>
      <c r="E4293" s="5" t="s">
        <v>14386</v>
      </c>
      <c r="F4293" s="10">
        <v>1920</v>
      </c>
      <c r="G4293" s="10" t="s">
        <v>16</v>
      </c>
      <c r="H4293" s="10"/>
      <c r="I4293" s="10">
        <v>500</v>
      </c>
      <c r="J4293" s="10" t="s">
        <v>51</v>
      </c>
      <c r="K4293" s="10"/>
      <c r="L4293" s="10" t="s">
        <v>18</v>
      </c>
      <c r="M4293" s="11">
        <v>1</v>
      </c>
      <c r="N4293" s="10">
        <v>1</v>
      </c>
      <c r="O4293" s="12" t="s">
        <v>14387</v>
      </c>
      <c r="P4293" s="11">
        <f ca="1">IFERROR(__xludf.DUMMYFUNCTION("COUNTA(SPLIT(Q4293,"" ""))"),181)</f>
        <v>181</v>
      </c>
      <c r="Q4293" s="11">
        <v>19</v>
      </c>
      <c r="R4293" s="11">
        <f ca="1">IFERROR(__xludf.DUMMYFUNCTION("COUNTA(SPLIT($Q4293,CHAR(10),FALSE))"),9)</f>
        <v>9</v>
      </c>
      <c r="S4293" s="2">
        <v>1.1185125659999999</v>
      </c>
      <c r="T4293" s="2">
        <v>0.57955164999999997</v>
      </c>
      <c r="U4293" s="2">
        <v>94.23</v>
      </c>
      <c r="V4293" s="2">
        <v>2.59</v>
      </c>
      <c r="W4293" s="2">
        <v>1.6</v>
      </c>
      <c r="X4293" s="2">
        <v>5</v>
      </c>
      <c r="Y4293" s="2">
        <v>5.22</v>
      </c>
      <c r="Z4293" s="2">
        <v>-1.6729999999999998E-2</v>
      </c>
      <c r="AA4293" s="2">
        <v>-2.2249999999999999E-2</v>
      </c>
      <c r="AB4293" s="2">
        <v>29.248560179999998</v>
      </c>
    </row>
    <row r="4294" spans="1:28" x14ac:dyDescent="0.2">
      <c r="A4294" s="17">
        <v>7012</v>
      </c>
      <c r="B4294" s="5" t="s">
        <v>14388</v>
      </c>
      <c r="C4294" s="5" t="s">
        <v>14389</v>
      </c>
      <c r="D4294" s="5" t="s">
        <v>14348</v>
      </c>
      <c r="E4294" s="5" t="s">
        <v>14390</v>
      </c>
      <c r="F4294" s="10">
        <v>1920</v>
      </c>
      <c r="G4294" s="10" t="s">
        <v>16</v>
      </c>
      <c r="H4294" s="10"/>
      <c r="I4294" s="10">
        <v>700</v>
      </c>
      <c r="J4294" s="10" t="s">
        <v>17</v>
      </c>
      <c r="K4294" s="10"/>
      <c r="L4294" s="10" t="s">
        <v>18</v>
      </c>
      <c r="M4294" s="11">
        <v>1</v>
      </c>
      <c r="N4294" s="10">
        <v>1</v>
      </c>
      <c r="O4294" s="12" t="s">
        <v>14391</v>
      </c>
      <c r="P4294" s="11">
        <f ca="1">IFERROR(__xludf.DUMMYFUNCTION("COUNTA(SPLIT(Q4294,"" ""))"),182)</f>
        <v>182</v>
      </c>
      <c r="Q4294" s="11">
        <v>8</v>
      </c>
      <c r="R4294" s="11">
        <f ca="1">IFERROR(__xludf.DUMMYFUNCTION("COUNTA(SPLIT($Q4294,CHAR(10),FALSE))"),3)</f>
        <v>3</v>
      </c>
      <c r="S4294" s="2">
        <v>4.9498848999999998E-2</v>
      </c>
      <c r="T4294" s="2">
        <v>0.48080536600000001</v>
      </c>
      <c r="U4294" s="2">
        <v>94.75</v>
      </c>
      <c r="V4294" s="2">
        <v>5.76</v>
      </c>
      <c r="W4294" s="2">
        <v>5.21</v>
      </c>
      <c r="X4294" s="2">
        <v>0</v>
      </c>
      <c r="Y4294" s="2">
        <v>1.1399999999999999</v>
      </c>
      <c r="Z4294" s="2">
        <v>5.4190000000000002E-2</v>
      </c>
      <c r="AA4294" s="2">
        <v>4.8039999999999999E-2</v>
      </c>
      <c r="AB4294" s="2">
        <v>29.207733149999999</v>
      </c>
    </row>
    <row r="4295" spans="1:28" x14ac:dyDescent="0.2">
      <c r="A4295" s="17">
        <v>7013</v>
      </c>
      <c r="B4295" s="5" t="s">
        <v>14388</v>
      </c>
      <c r="C4295" s="5" t="s">
        <v>14392</v>
      </c>
      <c r="D4295" s="5" t="s">
        <v>14348</v>
      </c>
      <c r="E4295" s="5" t="s">
        <v>14393</v>
      </c>
      <c r="F4295" s="10">
        <v>1920</v>
      </c>
      <c r="G4295" s="10" t="s">
        <v>16</v>
      </c>
      <c r="H4295" s="10"/>
      <c r="I4295" s="10">
        <v>500</v>
      </c>
      <c r="J4295" s="10" t="s">
        <v>51</v>
      </c>
      <c r="K4295" s="10"/>
      <c r="L4295" s="10" t="s">
        <v>18</v>
      </c>
      <c r="M4295" s="11">
        <v>1</v>
      </c>
      <c r="N4295" s="10">
        <v>1</v>
      </c>
      <c r="O4295" s="12" t="s">
        <v>14394</v>
      </c>
      <c r="P4295" s="11">
        <f ca="1">IFERROR(__xludf.DUMMYFUNCTION("COUNTA(SPLIT(Q4295,"" ""))"),146)</f>
        <v>146</v>
      </c>
      <c r="Q4295" s="11">
        <v>13</v>
      </c>
      <c r="R4295" s="11">
        <f ca="1">IFERROR(__xludf.DUMMYFUNCTION("COUNTA(SPLIT($Q4295,CHAR(10),FALSE))"),6)</f>
        <v>6</v>
      </c>
      <c r="S4295" s="2">
        <v>0.21385432700000001</v>
      </c>
      <c r="T4295" s="2">
        <v>0.50554097899999995</v>
      </c>
      <c r="U4295" s="2">
        <v>102.7</v>
      </c>
      <c r="V4295" s="2">
        <v>2.35</v>
      </c>
      <c r="W4295" s="2">
        <v>0.78</v>
      </c>
      <c r="X4295" s="2">
        <v>0</v>
      </c>
      <c r="Y4295" s="2">
        <v>0.68</v>
      </c>
      <c r="Z4295" s="2">
        <v>-1.5800000000000002E-2</v>
      </c>
      <c r="AA4295" s="2">
        <v>-1.388E-2</v>
      </c>
      <c r="AB4295" s="2">
        <v>25.466181779999999</v>
      </c>
    </row>
    <row r="4296" spans="1:28" x14ac:dyDescent="0.2">
      <c r="A4296" s="17">
        <v>7014</v>
      </c>
      <c r="B4296" s="5" t="s">
        <v>14388</v>
      </c>
      <c r="C4296" s="5" t="s">
        <v>14395</v>
      </c>
      <c r="D4296" s="5" t="s">
        <v>14348</v>
      </c>
      <c r="E4296" s="5" t="s">
        <v>14396</v>
      </c>
      <c r="F4296" s="10">
        <v>1920</v>
      </c>
      <c r="G4296" s="10" t="s">
        <v>16</v>
      </c>
      <c r="H4296" s="10"/>
      <c r="I4296" s="10">
        <v>1100</v>
      </c>
      <c r="J4296" s="10" t="s">
        <v>17</v>
      </c>
      <c r="K4296" s="10"/>
      <c r="L4296" s="10" t="s">
        <v>18</v>
      </c>
      <c r="M4296" s="11">
        <v>1</v>
      </c>
      <c r="N4296" s="10">
        <v>1</v>
      </c>
      <c r="O4296" s="12" t="s">
        <v>14397</v>
      </c>
      <c r="P4296" s="11">
        <f ca="1">IFERROR(__xludf.DUMMYFUNCTION("COUNTA(SPLIT(Q4296,"" ""))"),190)</f>
        <v>190</v>
      </c>
      <c r="Q4296" s="11">
        <v>8</v>
      </c>
      <c r="R4296" s="11">
        <f ca="1">IFERROR(__xludf.DUMMYFUNCTION("COUNTA(SPLIT($Q4296,CHAR(10),FALSE))"),1)</f>
        <v>1</v>
      </c>
      <c r="S4296" s="2">
        <v>-0.87989286200000005</v>
      </c>
      <c r="T4296" s="2">
        <v>0.44566061000000001</v>
      </c>
      <c r="U4296" s="2">
        <v>95.46</v>
      </c>
      <c r="V4296" s="2">
        <v>5.85</v>
      </c>
      <c r="W4296" s="2">
        <v>5.33</v>
      </c>
      <c r="X4296" s="2">
        <v>0</v>
      </c>
      <c r="Y4296" s="2">
        <v>1.26</v>
      </c>
      <c r="Z4296" s="2">
        <v>6.8680000000000005E-2</v>
      </c>
      <c r="AA4296" s="2">
        <v>6.9669999999999996E-2</v>
      </c>
      <c r="AB4296" s="2">
        <v>25.53542904</v>
      </c>
    </row>
    <row r="4297" spans="1:28" x14ac:dyDescent="0.2">
      <c r="A4297" s="17">
        <v>7015</v>
      </c>
      <c r="B4297" s="5" t="s">
        <v>14398</v>
      </c>
      <c r="C4297" s="5" t="s">
        <v>14399</v>
      </c>
      <c r="D4297" s="5" t="s">
        <v>14348</v>
      </c>
      <c r="E4297" s="5" t="s">
        <v>14400</v>
      </c>
      <c r="F4297" s="10">
        <v>1920</v>
      </c>
      <c r="G4297" s="10" t="s">
        <v>16</v>
      </c>
      <c r="H4297" s="10"/>
      <c r="I4297" s="10">
        <v>500</v>
      </c>
      <c r="J4297" s="10" t="s">
        <v>17</v>
      </c>
      <c r="K4297" s="10"/>
      <c r="L4297" s="10" t="s">
        <v>18</v>
      </c>
      <c r="M4297" s="11">
        <v>1</v>
      </c>
      <c r="N4297" s="10">
        <v>1</v>
      </c>
      <c r="O4297" s="12" t="s">
        <v>14401</v>
      </c>
      <c r="P4297" s="11">
        <f ca="1">IFERROR(__xludf.DUMMYFUNCTION("COUNTA(SPLIT(Q4297,"" ""))"),134)</f>
        <v>134</v>
      </c>
      <c r="Q4297" s="11">
        <v>13</v>
      </c>
      <c r="R4297" s="11">
        <f ca="1">IFERROR(__xludf.DUMMYFUNCTION("COUNTA(SPLIT($Q4297,CHAR(10),FALSE))"),10)</f>
        <v>10</v>
      </c>
      <c r="S4297" s="2">
        <v>-0.170251333</v>
      </c>
      <c r="T4297" s="2">
        <v>0.48015232800000002</v>
      </c>
      <c r="U4297" s="2">
        <v>87.21</v>
      </c>
      <c r="V4297" s="2">
        <v>4.0599999999999996</v>
      </c>
      <c r="W4297" s="2">
        <v>3.22</v>
      </c>
      <c r="X4297" s="2">
        <v>8</v>
      </c>
      <c r="Y4297" s="2">
        <v>5.86</v>
      </c>
      <c r="Z4297" s="2">
        <v>3.1130000000000001E-2</v>
      </c>
      <c r="AA4297" s="2">
        <v>3.1850000000000003E-2</v>
      </c>
      <c r="AB4297" s="2">
        <v>23.456778289999999</v>
      </c>
    </row>
    <row r="4298" spans="1:28" x14ac:dyDescent="0.2">
      <c r="A4298" s="17">
        <v>7016</v>
      </c>
      <c r="B4298" s="5" t="s">
        <v>14402</v>
      </c>
      <c r="C4298" s="5" t="s">
        <v>14403</v>
      </c>
      <c r="D4298" s="5" t="s">
        <v>14348</v>
      </c>
      <c r="E4298" s="5" t="s">
        <v>14404</v>
      </c>
      <c r="F4298" s="10">
        <v>1920</v>
      </c>
      <c r="G4298" s="10" t="s">
        <v>16</v>
      </c>
      <c r="H4298" s="10"/>
      <c r="I4298" s="10">
        <v>500</v>
      </c>
      <c r="J4298" s="10" t="s">
        <v>17</v>
      </c>
      <c r="K4298" s="10"/>
      <c r="L4298" s="10" t="s">
        <v>18</v>
      </c>
      <c r="M4298" s="11">
        <v>1</v>
      </c>
      <c r="N4298" s="10">
        <v>1</v>
      </c>
      <c r="O4298" s="12" t="s">
        <v>14405</v>
      </c>
      <c r="P4298" s="11">
        <f ca="1">IFERROR(__xludf.DUMMYFUNCTION("COUNTA(SPLIT(Q4298,"" ""))"),172)</f>
        <v>172</v>
      </c>
      <c r="Q4298" s="11">
        <v>14</v>
      </c>
      <c r="R4298" s="11">
        <f ca="1">IFERROR(__xludf.DUMMYFUNCTION("COUNTA(SPLIT($Q4298,CHAR(10),FALSE))"),8)</f>
        <v>8</v>
      </c>
      <c r="S4298" s="2">
        <v>1.281422354</v>
      </c>
      <c r="T4298" s="2">
        <v>0.51523358200000002</v>
      </c>
      <c r="U4298" s="2">
        <v>97.86</v>
      </c>
      <c r="V4298" s="2">
        <v>3.03</v>
      </c>
      <c r="W4298" s="2">
        <v>2.38</v>
      </c>
      <c r="X4298" s="2">
        <v>0</v>
      </c>
      <c r="Y4298" s="2">
        <v>1.39</v>
      </c>
      <c r="Z4298" s="2">
        <v>1.4749999999999999E-2</v>
      </c>
      <c r="AA4298" s="2">
        <v>1.7909999999999999E-2</v>
      </c>
      <c r="AB4298" s="2">
        <v>29.450514680000001</v>
      </c>
    </row>
    <row r="4299" spans="1:28" x14ac:dyDescent="0.2">
      <c r="A4299" s="17">
        <v>7017</v>
      </c>
      <c r="B4299" s="5" t="s">
        <v>8216</v>
      </c>
      <c r="C4299" s="5" t="s">
        <v>14406</v>
      </c>
      <c r="D4299" s="5" t="s">
        <v>14348</v>
      </c>
      <c r="E4299" s="5" t="s">
        <v>14407</v>
      </c>
      <c r="F4299" s="10">
        <v>1920</v>
      </c>
      <c r="G4299" s="10" t="s">
        <v>16</v>
      </c>
      <c r="H4299" s="10"/>
      <c r="I4299" s="10">
        <v>900</v>
      </c>
      <c r="J4299" s="10" t="s">
        <v>17</v>
      </c>
      <c r="K4299" s="10"/>
      <c r="L4299" s="10" t="s">
        <v>18</v>
      </c>
      <c r="M4299" s="11">
        <v>1</v>
      </c>
      <c r="N4299" s="10">
        <v>1</v>
      </c>
      <c r="O4299" s="12" t="s">
        <v>14408</v>
      </c>
      <c r="P4299" s="11">
        <f ca="1">IFERROR(__xludf.DUMMYFUNCTION("COUNTA(SPLIT(Q4299,"" ""))"),168)</f>
        <v>168</v>
      </c>
      <c r="Q4299" s="11">
        <v>10</v>
      </c>
      <c r="R4299" s="11">
        <f ca="1">IFERROR(__xludf.DUMMYFUNCTION("COUNTA(SPLIT($Q4299,CHAR(10),FALSE))"),4)</f>
        <v>4</v>
      </c>
      <c r="S4299" s="2">
        <v>-0.44546143999999999</v>
      </c>
      <c r="T4299" s="2">
        <v>0.47645870400000001</v>
      </c>
      <c r="U4299" s="2">
        <v>76.77</v>
      </c>
      <c r="V4299" s="2">
        <v>6.41</v>
      </c>
      <c r="W4299" s="2">
        <v>7.42</v>
      </c>
      <c r="X4299" s="2">
        <v>9</v>
      </c>
      <c r="Y4299" s="2">
        <v>6.44</v>
      </c>
      <c r="Z4299" s="2">
        <v>0.15975</v>
      </c>
      <c r="AA4299" s="2">
        <v>0.15831999999999999</v>
      </c>
      <c r="AB4299" s="2">
        <v>19.230114629999999</v>
      </c>
    </row>
    <row r="4300" spans="1:28" x14ac:dyDescent="0.2">
      <c r="A4300" s="17">
        <v>7018</v>
      </c>
      <c r="B4300" s="5" t="s">
        <v>14409</v>
      </c>
      <c r="C4300" s="5" t="s">
        <v>14410</v>
      </c>
      <c r="D4300" s="5" t="s">
        <v>14348</v>
      </c>
      <c r="E4300" s="5" t="s">
        <v>14411</v>
      </c>
      <c r="F4300" s="10">
        <v>1920</v>
      </c>
      <c r="G4300" s="10" t="s">
        <v>16</v>
      </c>
      <c r="H4300" s="10"/>
      <c r="I4300" s="10">
        <v>700</v>
      </c>
      <c r="J4300" s="10" t="s">
        <v>51</v>
      </c>
      <c r="K4300" s="10"/>
      <c r="L4300" s="10" t="s">
        <v>18</v>
      </c>
      <c r="M4300" s="11">
        <v>1</v>
      </c>
      <c r="N4300" s="10">
        <v>1</v>
      </c>
      <c r="O4300" s="12" t="s">
        <v>14412</v>
      </c>
      <c r="P4300" s="11">
        <f ca="1">IFERROR(__xludf.DUMMYFUNCTION("COUNTA(SPLIT(Q4300,"" ""))"),180)</f>
        <v>180</v>
      </c>
      <c r="Q4300" s="11">
        <v>11</v>
      </c>
      <c r="R4300" s="11">
        <f ca="1">IFERROR(__xludf.DUMMYFUNCTION("COUNTA(SPLIT($Q4300,CHAR(10),FALSE))"),5)</f>
        <v>5</v>
      </c>
      <c r="S4300" s="2">
        <v>1.0761493929999999</v>
      </c>
      <c r="T4300" s="2">
        <v>0.54328554699999998</v>
      </c>
      <c r="U4300" s="2">
        <v>80.569999999999993</v>
      </c>
      <c r="V4300" s="2">
        <v>6.59</v>
      </c>
      <c r="W4300" s="2">
        <v>6.96</v>
      </c>
      <c r="X4300" s="2">
        <v>8</v>
      </c>
      <c r="Y4300" s="2">
        <v>5.58</v>
      </c>
      <c r="Z4300" s="2">
        <v>4.0230000000000002E-2</v>
      </c>
      <c r="AA4300" s="2">
        <v>2.6519999999999998E-2</v>
      </c>
      <c r="AB4300" s="2">
        <v>24.191496430000001</v>
      </c>
    </row>
    <row r="4301" spans="1:28" x14ac:dyDescent="0.2">
      <c r="A4301" s="17">
        <v>7019</v>
      </c>
      <c r="B4301" s="5" t="s">
        <v>685</v>
      </c>
      <c r="C4301" s="5" t="s">
        <v>14413</v>
      </c>
      <c r="D4301" s="5" t="s">
        <v>14348</v>
      </c>
      <c r="E4301" s="5" t="s">
        <v>14414</v>
      </c>
      <c r="F4301" s="10">
        <v>1920</v>
      </c>
      <c r="G4301" s="10" t="s">
        <v>16</v>
      </c>
      <c r="H4301" s="10"/>
      <c r="I4301" s="10">
        <v>900</v>
      </c>
      <c r="J4301" s="10" t="s">
        <v>17</v>
      </c>
      <c r="K4301" s="10"/>
      <c r="L4301" s="10" t="s">
        <v>18</v>
      </c>
      <c r="M4301" s="11">
        <v>1</v>
      </c>
      <c r="N4301" s="10">
        <v>1</v>
      </c>
      <c r="O4301" s="12" t="s">
        <v>14415</v>
      </c>
      <c r="P4301" s="11">
        <f ca="1">IFERROR(__xludf.DUMMYFUNCTION("COUNTA(SPLIT(Q4301,"" ""))"),137)</f>
        <v>137</v>
      </c>
      <c r="Q4301" s="11">
        <v>8</v>
      </c>
      <c r="R4301" s="11">
        <f ca="1">IFERROR(__xludf.DUMMYFUNCTION("COUNTA(SPLIT($Q4301,CHAR(10),FALSE))"),4)</f>
        <v>4</v>
      </c>
      <c r="S4301" s="2">
        <v>0.66459794100000003</v>
      </c>
      <c r="T4301" s="2">
        <v>0.50190101799999998</v>
      </c>
      <c r="U4301" s="2">
        <v>88.13</v>
      </c>
      <c r="V4301" s="2">
        <v>5.38</v>
      </c>
      <c r="W4301" s="2">
        <v>6.28</v>
      </c>
      <c r="X4301" s="2">
        <v>5</v>
      </c>
      <c r="Y4301" s="2">
        <v>1.66</v>
      </c>
      <c r="Z4301" s="2">
        <v>-7.7130000000000004E-2</v>
      </c>
      <c r="AA4301" s="2">
        <v>-3.8670000000000003E-2</v>
      </c>
      <c r="AB4301" s="2">
        <v>15.90136609</v>
      </c>
    </row>
    <row r="4302" spans="1:28" x14ac:dyDescent="0.2">
      <c r="A4302" s="17">
        <v>7020</v>
      </c>
      <c r="B4302" s="5" t="s">
        <v>14416</v>
      </c>
      <c r="C4302" s="5" t="s">
        <v>14417</v>
      </c>
      <c r="D4302" s="5" t="s">
        <v>14348</v>
      </c>
      <c r="E4302" s="5" t="s">
        <v>14418</v>
      </c>
      <c r="F4302" s="10">
        <v>1920</v>
      </c>
      <c r="G4302" s="10" t="s">
        <v>16</v>
      </c>
      <c r="H4302" s="10"/>
      <c r="I4302" s="10">
        <v>500</v>
      </c>
      <c r="J4302" s="10" t="s">
        <v>17</v>
      </c>
      <c r="K4302" s="10"/>
      <c r="L4302" s="10" t="s">
        <v>18</v>
      </c>
      <c r="M4302" s="11">
        <v>1</v>
      </c>
      <c r="N4302" s="10">
        <v>1</v>
      </c>
      <c r="O4302" s="12" t="s">
        <v>14419</v>
      </c>
      <c r="P4302" s="11">
        <f ca="1">IFERROR(__xludf.DUMMYFUNCTION("COUNTA(SPLIT(Q4302,"" ""))"),177)</f>
        <v>177</v>
      </c>
      <c r="Q4302" s="11">
        <v>14</v>
      </c>
      <c r="R4302" s="11">
        <f ca="1">IFERROR(__xludf.DUMMYFUNCTION("COUNTA(SPLIT($Q4302,CHAR(10),FALSE))"),10)</f>
        <v>10</v>
      </c>
      <c r="S4302" s="2">
        <v>0.76697143499999998</v>
      </c>
      <c r="T4302" s="2">
        <v>0.57594403599999999</v>
      </c>
      <c r="U4302" s="2">
        <v>93.73</v>
      </c>
      <c r="V4302" s="2">
        <v>4.08</v>
      </c>
      <c r="W4302" s="2">
        <v>3.98</v>
      </c>
      <c r="X4302" s="2">
        <v>5</v>
      </c>
      <c r="Y4302" s="2">
        <v>1.1100000000000001</v>
      </c>
      <c r="Z4302" s="2">
        <v>0.17710999999999999</v>
      </c>
      <c r="AA4302" s="2">
        <v>0.18013999999999999</v>
      </c>
      <c r="AB4302" s="2">
        <v>25.511946510000001</v>
      </c>
    </row>
    <row r="4303" spans="1:28" x14ac:dyDescent="0.2">
      <c r="A4303" s="17">
        <v>7021</v>
      </c>
      <c r="B4303" s="5" t="s">
        <v>685</v>
      </c>
      <c r="C4303" s="5" t="s">
        <v>14214</v>
      </c>
      <c r="D4303" s="5" t="s">
        <v>14348</v>
      </c>
      <c r="E4303" s="5" t="s">
        <v>14420</v>
      </c>
      <c r="F4303" s="10">
        <v>1920</v>
      </c>
      <c r="G4303" s="10" t="s">
        <v>16</v>
      </c>
      <c r="H4303" s="10"/>
      <c r="I4303" s="10">
        <v>900</v>
      </c>
      <c r="J4303" s="10" t="s">
        <v>51</v>
      </c>
      <c r="K4303" s="10"/>
      <c r="L4303" s="10" t="s">
        <v>18</v>
      </c>
      <c r="M4303" s="11">
        <v>1</v>
      </c>
      <c r="N4303" s="10">
        <v>1</v>
      </c>
      <c r="O4303" s="12" t="s">
        <v>14421</v>
      </c>
      <c r="P4303" s="11">
        <f ca="1">IFERROR(__xludf.DUMMYFUNCTION("COUNTA(SPLIT(Q4303,"" ""))"),168)</f>
        <v>168</v>
      </c>
      <c r="Q4303" s="11">
        <v>9</v>
      </c>
      <c r="R4303" s="11">
        <f ca="1">IFERROR(__xludf.DUMMYFUNCTION("COUNTA(SPLIT($Q4303,CHAR(10),FALSE))"),1)</f>
        <v>1</v>
      </c>
      <c r="S4303" s="2">
        <v>1.4443849520000001</v>
      </c>
      <c r="T4303" s="2">
        <v>0.62311993300000001</v>
      </c>
      <c r="U4303" s="2">
        <v>89.07</v>
      </c>
      <c r="V4303" s="2">
        <v>5.01</v>
      </c>
      <c r="W4303" s="2">
        <v>4.3600000000000003</v>
      </c>
      <c r="X4303" s="2">
        <v>6</v>
      </c>
      <c r="Y4303" s="2">
        <v>5.32</v>
      </c>
      <c r="Z4303" s="2">
        <v>2.2089999999999999E-2</v>
      </c>
      <c r="AA4303" s="2">
        <v>4.8379999999999999E-2</v>
      </c>
      <c r="AB4303" s="2">
        <v>33.85660764</v>
      </c>
    </row>
    <row r="4304" spans="1:28" x14ac:dyDescent="0.2">
      <c r="A4304" s="17">
        <v>7022</v>
      </c>
      <c r="B4304" s="5" t="s">
        <v>14422</v>
      </c>
      <c r="C4304" s="5" t="s">
        <v>14423</v>
      </c>
      <c r="D4304" s="5" t="s">
        <v>14348</v>
      </c>
      <c r="E4304" s="5" t="s">
        <v>14424</v>
      </c>
      <c r="F4304" s="10">
        <v>1920</v>
      </c>
      <c r="G4304" s="10" t="s">
        <v>16</v>
      </c>
      <c r="H4304" s="10"/>
      <c r="I4304" s="10">
        <v>900</v>
      </c>
      <c r="J4304" s="10" t="s">
        <v>17</v>
      </c>
      <c r="K4304" s="10"/>
      <c r="L4304" s="10" t="s">
        <v>18</v>
      </c>
      <c r="M4304" s="11">
        <v>1</v>
      </c>
      <c r="N4304" s="10">
        <v>1</v>
      </c>
      <c r="O4304" s="12" t="s">
        <v>14425</v>
      </c>
      <c r="P4304" s="11">
        <f ca="1">IFERROR(__xludf.DUMMYFUNCTION("COUNTA(SPLIT(Q4304,"" ""))"),157)</f>
        <v>157</v>
      </c>
      <c r="Q4304" s="11">
        <v>9</v>
      </c>
      <c r="R4304" s="11">
        <f ca="1">IFERROR(__xludf.DUMMYFUNCTION("COUNTA(SPLIT($Q4304,CHAR(10),FALSE))"),5)</f>
        <v>5</v>
      </c>
      <c r="S4304" s="2">
        <v>-0.67269826600000004</v>
      </c>
      <c r="T4304" s="2">
        <v>0.45873503799999998</v>
      </c>
      <c r="U4304" s="2">
        <v>79.42</v>
      </c>
      <c r="V4304" s="2">
        <v>6.65</v>
      </c>
      <c r="W4304" s="2">
        <v>5.83</v>
      </c>
      <c r="X4304" s="2">
        <v>8</v>
      </c>
      <c r="Y4304" s="2">
        <v>5.89</v>
      </c>
      <c r="Z4304" s="2">
        <v>5.0009999999999999E-2</v>
      </c>
      <c r="AA4304" s="2">
        <v>8.2860000000000003E-2</v>
      </c>
      <c r="AB4304" s="2">
        <v>23.493225370000001</v>
      </c>
    </row>
    <row r="4305" spans="1:28" x14ac:dyDescent="0.2">
      <c r="A4305" s="17">
        <v>7023</v>
      </c>
      <c r="B4305" s="5" t="s">
        <v>14426</v>
      </c>
      <c r="C4305" s="5" t="s">
        <v>14427</v>
      </c>
      <c r="D4305" s="5" t="s">
        <v>14348</v>
      </c>
      <c r="E4305" s="5" t="s">
        <v>14428</v>
      </c>
      <c r="F4305" s="10">
        <v>1920</v>
      </c>
      <c r="G4305" s="10" t="s">
        <v>16</v>
      </c>
      <c r="H4305" s="10"/>
      <c r="I4305" s="10">
        <v>700</v>
      </c>
      <c r="J4305" s="10" t="s">
        <v>17</v>
      </c>
      <c r="K4305" s="10"/>
      <c r="L4305" s="10" t="s">
        <v>18</v>
      </c>
      <c r="M4305" s="11">
        <v>1</v>
      </c>
      <c r="N4305" s="10">
        <v>1</v>
      </c>
      <c r="O4305" s="12" t="s">
        <v>14429</v>
      </c>
      <c r="P4305" s="11">
        <f ca="1">IFERROR(__xludf.DUMMYFUNCTION("COUNTA(SPLIT(Q4305,"" ""))"),173)</f>
        <v>173</v>
      </c>
      <c r="Q4305" s="11">
        <v>9</v>
      </c>
      <c r="R4305" s="11">
        <f ca="1">IFERROR(__xludf.DUMMYFUNCTION("COUNTA(SPLIT($Q4305,CHAR(10),FALSE))"),2)</f>
        <v>2</v>
      </c>
      <c r="S4305" s="2">
        <v>-0.67345522999999996</v>
      </c>
      <c r="T4305" s="2">
        <v>0.48783680099999999</v>
      </c>
      <c r="U4305" s="2">
        <v>83.39</v>
      </c>
      <c r="V4305" s="2">
        <v>7.8</v>
      </c>
      <c r="W4305" s="2">
        <v>8.5500000000000007</v>
      </c>
      <c r="X4305" s="2">
        <v>8</v>
      </c>
      <c r="Y4305" s="2">
        <v>5.69</v>
      </c>
      <c r="Z4305" s="2">
        <v>6.2260000000000003E-2</v>
      </c>
      <c r="AA4305" s="2">
        <v>7.7799999999999994E-2</v>
      </c>
      <c r="AB4305" s="2">
        <v>20.35657011</v>
      </c>
    </row>
    <row r="4306" spans="1:28" x14ac:dyDescent="0.2">
      <c r="A4306" s="17">
        <v>7024</v>
      </c>
      <c r="B4306" s="5" t="s">
        <v>14430</v>
      </c>
      <c r="C4306" s="5" t="s">
        <v>14431</v>
      </c>
      <c r="D4306" s="5" t="s">
        <v>14348</v>
      </c>
      <c r="E4306" s="5" t="s">
        <v>14432</v>
      </c>
      <c r="F4306" s="10">
        <v>1920</v>
      </c>
      <c r="G4306" s="10" t="s">
        <v>16</v>
      </c>
      <c r="H4306" s="10"/>
      <c r="I4306" s="10">
        <v>500</v>
      </c>
      <c r="J4306" s="10" t="s">
        <v>178</v>
      </c>
      <c r="K4306" s="10"/>
      <c r="L4306" s="10" t="s">
        <v>18</v>
      </c>
      <c r="M4306" s="11">
        <v>1</v>
      </c>
      <c r="N4306" s="10">
        <v>1</v>
      </c>
      <c r="O4306" s="12" t="s">
        <v>14433</v>
      </c>
      <c r="P4306" s="11">
        <f ca="1">IFERROR(__xludf.DUMMYFUNCTION("COUNTA(SPLIT(Q4306,"" ""))"),179)</f>
        <v>179</v>
      </c>
      <c r="Q4306" s="11">
        <v>11</v>
      </c>
      <c r="R4306" s="11">
        <f ca="1">IFERROR(__xludf.DUMMYFUNCTION("COUNTA(SPLIT($Q4306,CHAR(10),FALSE))"),7)</f>
        <v>7</v>
      </c>
      <c r="S4306" s="2">
        <v>-0.66139437000000001</v>
      </c>
      <c r="T4306" s="2">
        <v>0.46504157800000001</v>
      </c>
      <c r="U4306" s="2">
        <v>92.41</v>
      </c>
      <c r="V4306" s="2">
        <v>4.2</v>
      </c>
      <c r="W4306" s="2">
        <v>4.2699999999999996</v>
      </c>
      <c r="X4306" s="2">
        <v>0</v>
      </c>
      <c r="Y4306" s="2">
        <v>5.25</v>
      </c>
      <c r="Z4306" s="2">
        <v>0.19292999999999999</v>
      </c>
      <c r="AA4306" s="2">
        <v>0.19108</v>
      </c>
      <c r="AB4306" s="2">
        <v>24.848185000000001</v>
      </c>
    </row>
    <row r="4307" spans="1:28" x14ac:dyDescent="0.2">
      <c r="A4307" s="17">
        <v>7025</v>
      </c>
      <c r="B4307" s="5" t="s">
        <v>14434</v>
      </c>
      <c r="C4307" s="5" t="s">
        <v>14435</v>
      </c>
      <c r="D4307" s="5" t="s">
        <v>14348</v>
      </c>
      <c r="E4307" s="5" t="s">
        <v>14436</v>
      </c>
      <c r="F4307" s="10">
        <v>1920</v>
      </c>
      <c r="G4307" s="10" t="s">
        <v>16</v>
      </c>
      <c r="H4307" s="10"/>
      <c r="I4307" s="10">
        <v>1300</v>
      </c>
      <c r="J4307" s="10" t="s">
        <v>17</v>
      </c>
      <c r="K4307" s="10"/>
      <c r="L4307" s="10" t="s">
        <v>18</v>
      </c>
      <c r="M4307" s="11">
        <v>1</v>
      </c>
      <c r="N4307" s="10">
        <v>1</v>
      </c>
      <c r="O4307" s="12" t="s">
        <v>14437</v>
      </c>
      <c r="P4307" s="11">
        <f ca="1">IFERROR(__xludf.DUMMYFUNCTION("COUNTA(SPLIT(Q4307,"" ""))"),180)</f>
        <v>180</v>
      </c>
      <c r="Q4307" s="11">
        <v>7</v>
      </c>
      <c r="R4307" s="11">
        <f ca="1">IFERROR(__xludf.DUMMYFUNCTION("COUNTA(SPLIT($Q4307,CHAR(10),FALSE))"),4)</f>
        <v>4</v>
      </c>
      <c r="S4307" s="2">
        <v>-0.37438733899999999</v>
      </c>
      <c r="T4307" s="2">
        <v>0.48919611699999999</v>
      </c>
      <c r="U4307" s="2">
        <v>61.11</v>
      </c>
      <c r="V4307" s="2">
        <v>11.3</v>
      </c>
      <c r="W4307" s="2">
        <v>12.83</v>
      </c>
      <c r="X4307" s="2">
        <v>13</v>
      </c>
      <c r="Y4307" s="2">
        <v>7.42</v>
      </c>
      <c r="Z4307" s="2">
        <v>0.16375999999999999</v>
      </c>
      <c r="AA4307" s="2">
        <v>0.15448000000000001</v>
      </c>
      <c r="AB4307" s="2">
        <v>14.31869517</v>
      </c>
    </row>
    <row r="4308" spans="1:28" x14ac:dyDescent="0.2">
      <c r="A4308" s="17">
        <v>7026</v>
      </c>
      <c r="B4308" s="5" t="s">
        <v>14438</v>
      </c>
      <c r="C4308" s="5" t="s">
        <v>14439</v>
      </c>
      <c r="D4308" s="5" t="s">
        <v>14348</v>
      </c>
      <c r="E4308" s="5" t="s">
        <v>14440</v>
      </c>
      <c r="F4308" s="10">
        <v>1920</v>
      </c>
      <c r="G4308" s="10" t="s">
        <v>16</v>
      </c>
      <c r="H4308" s="10"/>
      <c r="I4308" s="10">
        <v>700</v>
      </c>
      <c r="J4308" s="10" t="s">
        <v>51</v>
      </c>
      <c r="K4308" s="10"/>
      <c r="L4308" s="10" t="s">
        <v>18</v>
      </c>
      <c r="M4308" s="11">
        <v>1</v>
      </c>
      <c r="N4308" s="10">
        <v>1</v>
      </c>
      <c r="O4308" s="12" t="s">
        <v>14441</v>
      </c>
      <c r="P4308" s="11">
        <f ca="1">IFERROR(__xludf.DUMMYFUNCTION("COUNTA(SPLIT(Q4308,"" ""))"),180)</f>
        <v>180</v>
      </c>
      <c r="Q4308" s="11">
        <v>12</v>
      </c>
      <c r="R4308" s="11">
        <f ca="1">IFERROR(__xludf.DUMMYFUNCTION("COUNTA(SPLIT($Q4308,CHAR(10),FALSE))"),6)</f>
        <v>6</v>
      </c>
      <c r="S4308" s="2">
        <v>8.2834131000000005E-2</v>
      </c>
      <c r="T4308" s="2">
        <v>0.48709739099999999</v>
      </c>
      <c r="U4308" s="2">
        <v>76.56</v>
      </c>
      <c r="V4308" s="2">
        <v>6.45</v>
      </c>
      <c r="W4308" s="2">
        <v>5.82</v>
      </c>
      <c r="X4308" s="2">
        <v>8</v>
      </c>
      <c r="Y4308" s="2">
        <v>6.18</v>
      </c>
      <c r="Z4308" s="2">
        <v>-2.9139999999999999E-2</v>
      </c>
      <c r="AA4308" s="2">
        <v>-4.4139999999999999E-2</v>
      </c>
      <c r="AB4308" s="2">
        <v>29.312324029999999</v>
      </c>
    </row>
    <row r="4309" spans="1:28" x14ac:dyDescent="0.2">
      <c r="A4309" s="17">
        <v>7027</v>
      </c>
      <c r="B4309" s="5" t="s">
        <v>14442</v>
      </c>
      <c r="C4309" s="5" t="s">
        <v>14443</v>
      </c>
      <c r="D4309" s="5" t="s">
        <v>14348</v>
      </c>
      <c r="E4309" s="5" t="s">
        <v>14444</v>
      </c>
      <c r="F4309" s="10">
        <v>1920</v>
      </c>
      <c r="G4309" s="10" t="s">
        <v>16</v>
      </c>
      <c r="H4309" s="10"/>
      <c r="I4309" s="10">
        <v>700</v>
      </c>
      <c r="J4309" s="10" t="s">
        <v>17</v>
      </c>
      <c r="K4309" s="10"/>
      <c r="L4309" s="10" t="s">
        <v>18</v>
      </c>
      <c r="M4309" s="11">
        <v>1</v>
      </c>
      <c r="N4309" s="10">
        <v>1</v>
      </c>
      <c r="O4309" s="12" t="s">
        <v>14445</v>
      </c>
      <c r="P4309" s="11">
        <f ca="1">IFERROR(__xludf.DUMMYFUNCTION("COUNTA(SPLIT(Q4309,"" ""))"),150)</f>
        <v>150</v>
      </c>
      <c r="Q4309" s="11">
        <v>8</v>
      </c>
      <c r="R4309" s="11">
        <f ca="1">IFERROR(__xludf.DUMMYFUNCTION("COUNTA(SPLIT($Q4309,CHAR(10),FALSE))"),4)</f>
        <v>4</v>
      </c>
      <c r="S4309" s="2">
        <v>0.63966482499999999</v>
      </c>
      <c r="T4309" s="2">
        <v>0.56157623800000001</v>
      </c>
      <c r="U4309" s="2">
        <v>85.07</v>
      </c>
      <c r="V4309" s="2">
        <v>5.62</v>
      </c>
      <c r="W4309" s="2">
        <v>5.51</v>
      </c>
      <c r="X4309" s="2">
        <v>6</v>
      </c>
      <c r="Y4309" s="2">
        <v>5.92</v>
      </c>
      <c r="Z4309" s="2">
        <v>-8.9300000000000004E-3</v>
      </c>
      <c r="AA4309" s="2">
        <v>5.5300000000000002E-3</v>
      </c>
      <c r="AB4309" s="2">
        <v>24.053305259999998</v>
      </c>
    </row>
    <row r="4310" spans="1:28" x14ac:dyDescent="0.2">
      <c r="A4310" s="17">
        <v>7028</v>
      </c>
      <c r="B4310" s="5" t="s">
        <v>14446</v>
      </c>
      <c r="C4310" s="5" t="s">
        <v>14447</v>
      </c>
      <c r="D4310" s="5" t="s">
        <v>14348</v>
      </c>
      <c r="E4310" s="5" t="s">
        <v>14448</v>
      </c>
      <c r="F4310" s="10">
        <v>1920</v>
      </c>
      <c r="G4310" s="10" t="s">
        <v>16</v>
      </c>
      <c r="H4310" s="10"/>
      <c r="I4310" s="10">
        <v>900</v>
      </c>
      <c r="J4310" s="10" t="s">
        <v>17</v>
      </c>
      <c r="K4310" s="10"/>
      <c r="L4310" s="10" t="s">
        <v>18</v>
      </c>
      <c r="M4310" s="11">
        <v>1</v>
      </c>
      <c r="N4310" s="10">
        <v>1</v>
      </c>
      <c r="O4310" s="12" t="s">
        <v>14449</v>
      </c>
      <c r="P4310" s="11">
        <f ca="1">IFERROR(__xludf.DUMMYFUNCTION("COUNTA(SPLIT(Q4310,"" ""))"),179)</f>
        <v>179</v>
      </c>
      <c r="Q4310" s="11">
        <v>12</v>
      </c>
      <c r="R4310" s="11">
        <f ca="1">IFERROR(__xludf.DUMMYFUNCTION("COUNTA(SPLIT($Q4310,CHAR(10),FALSE))"),2)</f>
        <v>2</v>
      </c>
      <c r="S4310" s="2">
        <v>0.73361430999999999</v>
      </c>
      <c r="T4310" s="2">
        <v>0.52409951499999996</v>
      </c>
      <c r="U4310" s="2">
        <v>83.05</v>
      </c>
      <c r="V4310" s="2">
        <v>5.63</v>
      </c>
      <c r="W4310" s="2">
        <v>6.25</v>
      </c>
      <c r="X4310" s="2">
        <v>9</v>
      </c>
      <c r="Y4310" s="2">
        <v>6.91</v>
      </c>
      <c r="Z4310" s="2">
        <v>4.9050000000000003E-2</v>
      </c>
      <c r="AA4310" s="2">
        <v>4.4499999999999998E-2</v>
      </c>
      <c r="AB4310" s="2">
        <v>16.875904429999999</v>
      </c>
    </row>
    <row r="4311" spans="1:28" x14ac:dyDescent="0.2">
      <c r="A4311" s="17">
        <v>7029</v>
      </c>
      <c r="B4311" s="5" t="s">
        <v>14450</v>
      </c>
      <c r="C4311" s="5" t="s">
        <v>14451</v>
      </c>
      <c r="D4311" s="5" t="s">
        <v>14348</v>
      </c>
      <c r="E4311" s="5" t="s">
        <v>14452</v>
      </c>
      <c r="F4311" s="10">
        <v>1920</v>
      </c>
      <c r="G4311" s="10" t="s">
        <v>16</v>
      </c>
      <c r="H4311" s="10"/>
      <c r="I4311" s="10">
        <v>900</v>
      </c>
      <c r="J4311" s="10" t="s">
        <v>17</v>
      </c>
      <c r="K4311" s="10"/>
      <c r="L4311" s="10" t="s">
        <v>18</v>
      </c>
      <c r="M4311" s="11">
        <v>1</v>
      </c>
      <c r="N4311" s="10">
        <v>1</v>
      </c>
      <c r="O4311" s="12" t="s">
        <v>14453</v>
      </c>
      <c r="P4311" s="11">
        <f ca="1">IFERROR(__xludf.DUMMYFUNCTION("COUNTA(SPLIT(Q4311,"" ""))"),161)</f>
        <v>161</v>
      </c>
      <c r="Q4311" s="11">
        <v>10</v>
      </c>
      <c r="R4311" s="11">
        <f ca="1">IFERROR(__xludf.DUMMYFUNCTION("COUNTA(SPLIT($Q4311,CHAR(10),FALSE))"),2)</f>
        <v>2</v>
      </c>
      <c r="S4311" s="2">
        <v>0.19899776799999999</v>
      </c>
      <c r="T4311" s="2">
        <v>0.47497241800000001</v>
      </c>
      <c r="U4311" s="2">
        <v>89.79</v>
      </c>
      <c r="V4311" s="2">
        <v>4.13</v>
      </c>
      <c r="W4311" s="2">
        <v>3.96</v>
      </c>
      <c r="X4311" s="2">
        <v>6</v>
      </c>
      <c r="Y4311" s="2">
        <v>5.47</v>
      </c>
      <c r="Z4311" s="2">
        <v>-5.2830000000000002E-2</v>
      </c>
      <c r="AA4311" s="2">
        <v>-3.6200000000000003E-2</v>
      </c>
      <c r="AB4311" s="2">
        <v>26.68041917</v>
      </c>
    </row>
    <row r="4312" spans="1:28" x14ac:dyDescent="0.2">
      <c r="A4312" s="17">
        <v>7030</v>
      </c>
      <c r="B4312" s="5" t="s">
        <v>14454</v>
      </c>
      <c r="C4312" s="5" t="s">
        <v>14455</v>
      </c>
      <c r="D4312" s="5" t="s">
        <v>14348</v>
      </c>
      <c r="E4312" s="5" t="s">
        <v>14456</v>
      </c>
      <c r="F4312" s="10">
        <v>1920</v>
      </c>
      <c r="G4312" s="10" t="s">
        <v>16</v>
      </c>
      <c r="H4312" s="10"/>
      <c r="I4312" s="10">
        <v>1100</v>
      </c>
      <c r="J4312" s="10" t="s">
        <v>17</v>
      </c>
      <c r="K4312" s="10"/>
      <c r="L4312" s="10" t="s">
        <v>18</v>
      </c>
      <c r="M4312" s="11">
        <v>1</v>
      </c>
      <c r="N4312" s="10">
        <v>1</v>
      </c>
      <c r="O4312" s="12" t="s">
        <v>14457</v>
      </c>
      <c r="P4312" s="11">
        <f ca="1">IFERROR(__xludf.DUMMYFUNCTION("COUNTA(SPLIT(Q4312,"" ""))"),162)</f>
        <v>162</v>
      </c>
      <c r="Q4312" s="11">
        <v>8</v>
      </c>
      <c r="R4312" s="11">
        <f ca="1">IFERROR(__xludf.DUMMYFUNCTION("COUNTA(SPLIT($Q4312,CHAR(10),FALSE))"),1)</f>
        <v>1</v>
      </c>
      <c r="S4312" s="2">
        <v>0.33181369700000002</v>
      </c>
      <c r="T4312" s="2">
        <v>0.46970418000000003</v>
      </c>
      <c r="U4312" s="2">
        <v>75.569999999999993</v>
      </c>
      <c r="V4312" s="2">
        <v>7.75</v>
      </c>
      <c r="W4312" s="2">
        <v>9.08</v>
      </c>
      <c r="X4312" s="2">
        <v>9</v>
      </c>
      <c r="Y4312" s="2">
        <v>6.3</v>
      </c>
      <c r="Z4312" s="2">
        <v>5.1860000000000003E-2</v>
      </c>
      <c r="AA4312" s="2">
        <v>6.6970000000000002E-2</v>
      </c>
      <c r="AB4312" s="2">
        <v>16.851025069999999</v>
      </c>
    </row>
    <row r="4313" spans="1:28" x14ac:dyDescent="0.2">
      <c r="A4313" s="17">
        <v>7031</v>
      </c>
      <c r="B4313" s="5" t="s">
        <v>14458</v>
      </c>
      <c r="C4313" s="5" t="s">
        <v>14459</v>
      </c>
      <c r="D4313" s="5" t="s">
        <v>14348</v>
      </c>
      <c r="E4313" s="5" t="s">
        <v>14460</v>
      </c>
      <c r="F4313" s="10">
        <v>1920</v>
      </c>
      <c r="G4313" s="10" t="s">
        <v>16</v>
      </c>
      <c r="H4313" s="10"/>
      <c r="I4313" s="10">
        <v>900</v>
      </c>
      <c r="J4313" s="10" t="s">
        <v>17</v>
      </c>
      <c r="K4313" s="10"/>
      <c r="L4313" s="10" t="s">
        <v>18</v>
      </c>
      <c r="M4313" s="11">
        <v>1</v>
      </c>
      <c r="N4313" s="10">
        <v>1</v>
      </c>
      <c r="O4313" s="12" t="s">
        <v>14461</v>
      </c>
      <c r="P4313" s="11">
        <f ca="1">IFERROR(__xludf.DUMMYFUNCTION("COUNTA(SPLIT(Q4313,"" ""))"),177)</f>
        <v>177</v>
      </c>
      <c r="Q4313" s="11">
        <v>12</v>
      </c>
      <c r="R4313" s="11">
        <f ca="1">IFERROR(__xludf.DUMMYFUNCTION("COUNTA(SPLIT($Q4313,CHAR(10),FALSE))"),2)</f>
        <v>2</v>
      </c>
      <c r="S4313" s="2">
        <v>-0.23129540500000001</v>
      </c>
      <c r="T4313" s="2">
        <v>0.481308809</v>
      </c>
      <c r="U4313" s="2">
        <v>81.63</v>
      </c>
      <c r="V4313" s="2">
        <v>5.6</v>
      </c>
      <c r="W4313" s="2">
        <v>5.29</v>
      </c>
      <c r="X4313" s="2">
        <v>7</v>
      </c>
      <c r="Y4313" s="2">
        <v>1.53</v>
      </c>
      <c r="Z4313" s="2">
        <v>8.541E-2</v>
      </c>
      <c r="AA4313" s="2">
        <v>8.541E-2</v>
      </c>
      <c r="AB4313" s="2">
        <v>19.454133339999998</v>
      </c>
    </row>
    <row r="4314" spans="1:28" x14ac:dyDescent="0.2">
      <c r="A4314" s="17">
        <v>7032</v>
      </c>
      <c r="B4314" s="5" t="s">
        <v>14462</v>
      </c>
      <c r="C4314" s="5" t="s">
        <v>14463</v>
      </c>
      <c r="D4314" s="5" t="s">
        <v>14348</v>
      </c>
      <c r="E4314" s="5" t="s">
        <v>14464</v>
      </c>
      <c r="F4314" s="10">
        <v>1920</v>
      </c>
      <c r="G4314" s="10" t="s">
        <v>16</v>
      </c>
      <c r="H4314" s="10"/>
      <c r="I4314" s="10">
        <v>1100</v>
      </c>
      <c r="J4314" s="10" t="s">
        <v>17</v>
      </c>
      <c r="K4314" s="10"/>
      <c r="L4314" s="10" t="s">
        <v>18</v>
      </c>
      <c r="M4314" s="11">
        <v>1</v>
      </c>
      <c r="N4314" s="10">
        <v>1</v>
      </c>
      <c r="O4314" s="12" t="s">
        <v>14465</v>
      </c>
      <c r="P4314" s="11">
        <f ca="1">IFERROR(__xludf.DUMMYFUNCTION("COUNTA(SPLIT(Q4314,"" ""))"),161)</f>
        <v>161</v>
      </c>
      <c r="Q4314" s="11">
        <v>5</v>
      </c>
      <c r="R4314" s="11">
        <f ca="1">IFERROR(__xludf.DUMMYFUNCTION("COUNTA(SPLIT($Q4314,CHAR(10),FALSE))"),3)</f>
        <v>3</v>
      </c>
      <c r="S4314" s="2">
        <v>1.465054812</v>
      </c>
      <c r="T4314" s="2">
        <v>0.60710674799999997</v>
      </c>
      <c r="U4314" s="2">
        <v>71.62</v>
      </c>
      <c r="V4314" s="2">
        <v>11.57</v>
      </c>
      <c r="W4314" s="2">
        <v>13.72</v>
      </c>
      <c r="X4314" s="2">
        <v>9</v>
      </c>
      <c r="Y4314" s="2">
        <v>2.13</v>
      </c>
      <c r="Z4314" s="2">
        <v>0.04</v>
      </c>
      <c r="AA4314" s="2">
        <v>5.9429999999999997E-2</v>
      </c>
      <c r="AB4314" s="2">
        <v>21.805502130000001</v>
      </c>
    </row>
    <row r="4315" spans="1:28" x14ac:dyDescent="0.2">
      <c r="A4315" s="17">
        <v>7033</v>
      </c>
      <c r="B4315" s="5" t="s">
        <v>14466</v>
      </c>
      <c r="C4315" s="5" t="s">
        <v>14467</v>
      </c>
      <c r="D4315" s="5" t="s">
        <v>14348</v>
      </c>
      <c r="E4315" s="5" t="s">
        <v>14468</v>
      </c>
      <c r="F4315" s="10">
        <v>1920</v>
      </c>
      <c r="G4315" s="10" t="s">
        <v>16</v>
      </c>
      <c r="H4315" s="10"/>
      <c r="I4315" s="10">
        <v>700</v>
      </c>
      <c r="J4315" s="10" t="s">
        <v>17</v>
      </c>
      <c r="K4315" s="10"/>
      <c r="L4315" s="10" t="s">
        <v>18</v>
      </c>
      <c r="M4315" s="11">
        <v>1</v>
      </c>
      <c r="N4315" s="10">
        <v>1</v>
      </c>
      <c r="O4315" s="12" t="s">
        <v>14469</v>
      </c>
      <c r="P4315" s="11">
        <f ca="1">IFERROR(__xludf.DUMMYFUNCTION("COUNTA(SPLIT(Q4315,"" ""))"),158)</f>
        <v>158</v>
      </c>
      <c r="Q4315" s="11">
        <v>13</v>
      </c>
      <c r="R4315" s="11">
        <f ca="1">IFERROR(__xludf.DUMMYFUNCTION("COUNTA(SPLIT($Q4315,CHAR(10),FALSE))"),5)</f>
        <v>5</v>
      </c>
      <c r="S4315" s="2">
        <v>0.59852275099999996</v>
      </c>
      <c r="T4315" s="2">
        <v>0.50794417199999997</v>
      </c>
      <c r="U4315" s="2">
        <v>83.61</v>
      </c>
      <c r="V4315" s="2">
        <v>4.53</v>
      </c>
      <c r="W4315" s="2">
        <v>4.53</v>
      </c>
      <c r="X4315" s="2">
        <v>7</v>
      </c>
      <c r="Y4315" s="2">
        <v>1.35</v>
      </c>
      <c r="Z4315" s="2">
        <v>5.475E-2</v>
      </c>
      <c r="AA4315" s="2">
        <v>6.7100000000000007E-2</v>
      </c>
      <c r="AB4315" s="2">
        <v>16.870042739999999</v>
      </c>
    </row>
    <row r="4316" spans="1:28" x14ac:dyDescent="0.2">
      <c r="A4316" s="17">
        <v>7034</v>
      </c>
      <c r="B4316" s="5" t="s">
        <v>685</v>
      </c>
      <c r="C4316" s="5" t="s">
        <v>14470</v>
      </c>
      <c r="D4316" s="5" t="s">
        <v>14348</v>
      </c>
      <c r="E4316" s="5" t="s">
        <v>14471</v>
      </c>
      <c r="F4316" s="10">
        <v>1920</v>
      </c>
      <c r="G4316" s="10" t="s">
        <v>16</v>
      </c>
      <c r="H4316" s="10"/>
      <c r="I4316" s="10">
        <v>500</v>
      </c>
      <c r="J4316" s="10" t="s">
        <v>51</v>
      </c>
      <c r="K4316" s="10"/>
      <c r="L4316" s="10" t="s">
        <v>18</v>
      </c>
      <c r="M4316" s="11">
        <v>1</v>
      </c>
      <c r="N4316" s="10">
        <v>1</v>
      </c>
      <c r="O4316" s="12" t="s">
        <v>14472</v>
      </c>
      <c r="P4316" s="11">
        <f ca="1">IFERROR(__xludf.DUMMYFUNCTION("COUNTA(SPLIT(Q4316,"" ""))"),164)</f>
        <v>164</v>
      </c>
      <c r="Q4316" s="11">
        <v>12</v>
      </c>
      <c r="R4316" s="11">
        <f ca="1">IFERROR(__xludf.DUMMYFUNCTION("COUNTA(SPLIT($Q4316,CHAR(10),FALSE))"),5)</f>
        <v>5</v>
      </c>
      <c r="S4316" s="2">
        <v>1.3146341349999999</v>
      </c>
      <c r="T4316" s="2">
        <v>0.57045421799999996</v>
      </c>
      <c r="U4316" s="2">
        <v>90.9</v>
      </c>
      <c r="V4316" s="2">
        <v>4.0599999999999996</v>
      </c>
      <c r="W4316" s="2">
        <v>3.07</v>
      </c>
      <c r="X4316" s="2">
        <v>5</v>
      </c>
      <c r="Y4316" s="2">
        <v>1.1599999999999999</v>
      </c>
      <c r="Z4316" s="2">
        <v>-6.9620000000000001E-2</v>
      </c>
      <c r="AA4316" s="2">
        <v>-5.9339999999999997E-2</v>
      </c>
      <c r="AB4316" s="2">
        <v>27.041411409999998</v>
      </c>
    </row>
    <row r="4317" spans="1:28" x14ac:dyDescent="0.2">
      <c r="A4317" s="17">
        <v>7035</v>
      </c>
      <c r="B4317" s="5" t="s">
        <v>14426</v>
      </c>
      <c r="C4317" s="5" t="s">
        <v>14473</v>
      </c>
      <c r="D4317" s="5" t="s">
        <v>14348</v>
      </c>
      <c r="E4317" s="5" t="s">
        <v>14474</v>
      </c>
      <c r="F4317" s="10">
        <v>1920</v>
      </c>
      <c r="G4317" s="10" t="s">
        <v>16</v>
      </c>
      <c r="H4317" s="10"/>
      <c r="I4317" s="10">
        <v>1100</v>
      </c>
      <c r="J4317" s="10" t="s">
        <v>17</v>
      </c>
      <c r="K4317" s="10"/>
      <c r="L4317" s="10" t="s">
        <v>18</v>
      </c>
      <c r="M4317" s="11">
        <v>1</v>
      </c>
      <c r="N4317" s="10">
        <v>1</v>
      </c>
      <c r="O4317" s="12" t="s">
        <v>14475</v>
      </c>
      <c r="P4317" s="11">
        <f ca="1">IFERROR(__xludf.DUMMYFUNCTION("COUNTA(SPLIT(Q4317,"" ""))"),141)</f>
        <v>141</v>
      </c>
      <c r="Q4317" s="11">
        <v>4</v>
      </c>
      <c r="R4317" s="11">
        <f ca="1">IFERROR(__xludf.DUMMYFUNCTION("COUNTA(SPLIT($Q4317,CHAR(10),FALSE))"),1)</f>
        <v>1</v>
      </c>
      <c r="S4317" s="2">
        <v>-1.019399237</v>
      </c>
      <c r="T4317" s="2">
        <v>0.444002389</v>
      </c>
      <c r="U4317" s="2">
        <v>60.66</v>
      </c>
      <c r="V4317" s="2">
        <v>13.56</v>
      </c>
      <c r="W4317" s="2">
        <v>16.36</v>
      </c>
      <c r="X4317" s="2">
        <v>11</v>
      </c>
      <c r="Y4317" s="2">
        <v>7.18</v>
      </c>
      <c r="Z4317" s="2">
        <v>4.2840000000000003E-2</v>
      </c>
      <c r="AA4317" s="2">
        <v>8.8709999999999997E-2</v>
      </c>
      <c r="AB4317" s="2">
        <v>16.149503840000001</v>
      </c>
    </row>
    <row r="4318" spans="1:28" x14ac:dyDescent="0.2">
      <c r="A4318" s="17">
        <v>7036</v>
      </c>
      <c r="B4318" s="5" t="s">
        <v>685</v>
      </c>
      <c r="C4318" s="5" t="s">
        <v>14476</v>
      </c>
      <c r="D4318" s="5" t="s">
        <v>14348</v>
      </c>
      <c r="E4318" s="5" t="s">
        <v>14477</v>
      </c>
      <c r="F4318" s="10">
        <v>1920</v>
      </c>
      <c r="G4318" s="10" t="s">
        <v>16</v>
      </c>
      <c r="H4318" s="10"/>
      <c r="I4318" s="10">
        <v>700</v>
      </c>
      <c r="J4318" s="10" t="s">
        <v>51</v>
      </c>
      <c r="K4318" s="10"/>
      <c r="L4318" s="10" t="s">
        <v>18</v>
      </c>
      <c r="M4318" s="11">
        <v>1</v>
      </c>
      <c r="N4318" s="10">
        <v>1</v>
      </c>
      <c r="O4318" s="12" t="s">
        <v>14478</v>
      </c>
      <c r="P4318" s="11">
        <f ca="1">IFERROR(__xludf.DUMMYFUNCTION("COUNTA(SPLIT(Q4318,"" ""))"),142)</f>
        <v>142</v>
      </c>
      <c r="Q4318" s="11">
        <v>8</v>
      </c>
      <c r="R4318" s="11">
        <f ca="1">IFERROR(__xludf.DUMMYFUNCTION("COUNTA(SPLIT($Q4318,CHAR(10),FALSE))"),3)</f>
        <v>3</v>
      </c>
      <c r="S4318" s="2">
        <v>0.82097756</v>
      </c>
      <c r="T4318" s="2">
        <v>0.525056678</v>
      </c>
      <c r="U4318" s="2">
        <v>83.4</v>
      </c>
      <c r="V4318" s="2">
        <v>6.1</v>
      </c>
      <c r="W4318" s="2">
        <v>5.45</v>
      </c>
      <c r="X4318" s="2">
        <v>7</v>
      </c>
      <c r="Y4318" s="2">
        <v>1.55</v>
      </c>
      <c r="Z4318" s="2">
        <v>-0.11552</v>
      </c>
      <c r="AA4318" s="2">
        <v>-9.2069999999999999E-2</v>
      </c>
      <c r="AB4318" s="2">
        <v>25.017626480000001</v>
      </c>
    </row>
    <row r="4319" spans="1:28" x14ac:dyDescent="0.2">
      <c r="A4319" s="17">
        <v>7037</v>
      </c>
      <c r="B4319" s="5" t="s">
        <v>14479</v>
      </c>
      <c r="C4319" s="5" t="s">
        <v>14480</v>
      </c>
      <c r="D4319" s="5" t="s">
        <v>14348</v>
      </c>
      <c r="E4319" s="5" t="s">
        <v>14481</v>
      </c>
      <c r="F4319" s="10">
        <v>1920</v>
      </c>
      <c r="G4319" s="10" t="s">
        <v>16</v>
      </c>
      <c r="H4319" s="10"/>
      <c r="I4319" s="10">
        <v>1100</v>
      </c>
      <c r="J4319" s="10" t="s">
        <v>17</v>
      </c>
      <c r="K4319" s="10"/>
      <c r="L4319" s="10" t="s">
        <v>18</v>
      </c>
      <c r="M4319" s="11">
        <v>1</v>
      </c>
      <c r="N4319" s="10">
        <v>1</v>
      </c>
      <c r="O4319" s="12" t="s">
        <v>14482</v>
      </c>
      <c r="P4319" s="11">
        <f ca="1">IFERROR(__xludf.DUMMYFUNCTION("COUNTA(SPLIT(Q4319,"" ""))"),173)</f>
        <v>173</v>
      </c>
      <c r="Q4319" s="11">
        <v>6</v>
      </c>
      <c r="R4319" s="11">
        <f ca="1">IFERROR(__xludf.DUMMYFUNCTION("COUNTA(SPLIT($Q4319,CHAR(10),FALSE))"),3)</f>
        <v>3</v>
      </c>
      <c r="S4319" s="2">
        <v>-0.18386218100000001</v>
      </c>
      <c r="T4319" s="2">
        <v>0.47444756500000002</v>
      </c>
      <c r="U4319" s="2">
        <v>71.72</v>
      </c>
      <c r="V4319" s="2">
        <v>9.4700000000000006</v>
      </c>
      <c r="W4319" s="2">
        <v>10.029999999999999</v>
      </c>
      <c r="X4319" s="2">
        <v>9</v>
      </c>
      <c r="Y4319" s="2">
        <v>5.87</v>
      </c>
      <c r="Z4319" s="2">
        <v>2.3640000000000001E-2</v>
      </c>
      <c r="AA4319" s="2">
        <v>3.5810000000000002E-2</v>
      </c>
      <c r="AB4319" s="2">
        <v>17.850095629999998</v>
      </c>
    </row>
    <row r="4320" spans="1:28" x14ac:dyDescent="0.2">
      <c r="A4320" s="17">
        <v>7038</v>
      </c>
      <c r="B4320" s="5" t="s">
        <v>14483</v>
      </c>
      <c r="C4320" s="5" t="s">
        <v>14484</v>
      </c>
      <c r="D4320" s="5" t="s">
        <v>14348</v>
      </c>
      <c r="E4320" s="5" t="s">
        <v>14485</v>
      </c>
      <c r="F4320" s="10">
        <v>1920</v>
      </c>
      <c r="G4320" s="10" t="s">
        <v>16</v>
      </c>
      <c r="H4320" s="10"/>
      <c r="I4320" s="10">
        <v>500</v>
      </c>
      <c r="J4320" s="10" t="s">
        <v>51</v>
      </c>
      <c r="K4320" s="10"/>
      <c r="L4320" s="10" t="s">
        <v>18</v>
      </c>
      <c r="M4320" s="11">
        <v>1</v>
      </c>
      <c r="N4320" s="10">
        <v>1</v>
      </c>
      <c r="O4320" s="12" t="s">
        <v>14486</v>
      </c>
      <c r="P4320" s="11">
        <f ca="1">IFERROR(__xludf.DUMMYFUNCTION("COUNTA(SPLIT(Q4320,"" ""))"),138)</f>
        <v>138</v>
      </c>
      <c r="Q4320" s="11">
        <v>14</v>
      </c>
      <c r="R4320" s="11">
        <f ca="1">IFERROR(__xludf.DUMMYFUNCTION("COUNTA(SPLIT($Q4320,CHAR(10),FALSE))"),4)</f>
        <v>4</v>
      </c>
      <c r="S4320" s="2">
        <v>0.30449110800000001</v>
      </c>
      <c r="T4320" s="2">
        <v>0.49046776199999997</v>
      </c>
      <c r="U4320" s="2">
        <v>87.91</v>
      </c>
      <c r="V4320" s="2">
        <v>3.71</v>
      </c>
      <c r="W4320" s="2">
        <v>1.63</v>
      </c>
      <c r="X4320" s="2">
        <v>5</v>
      </c>
      <c r="Y4320" s="2">
        <v>5.4</v>
      </c>
      <c r="Z4320" s="2">
        <v>-1.9949999999999999E-2</v>
      </c>
      <c r="AA4320" s="2">
        <v>8.8000000000000003E-4</v>
      </c>
      <c r="AB4320" s="2">
        <v>27.66342989</v>
      </c>
    </row>
    <row r="4321" spans="1:28" x14ac:dyDescent="0.2">
      <c r="A4321" s="17">
        <v>7039</v>
      </c>
      <c r="B4321" s="5" t="s">
        <v>14487</v>
      </c>
      <c r="C4321" s="5" t="s">
        <v>14488</v>
      </c>
      <c r="D4321" s="5" t="s">
        <v>14348</v>
      </c>
      <c r="E4321" s="5" t="s">
        <v>14489</v>
      </c>
      <c r="F4321" s="10">
        <v>1920</v>
      </c>
      <c r="G4321" s="10" t="s">
        <v>16</v>
      </c>
      <c r="H4321" s="10"/>
      <c r="I4321" s="10">
        <v>1100</v>
      </c>
      <c r="J4321" s="10" t="s">
        <v>17</v>
      </c>
      <c r="K4321" s="10"/>
      <c r="L4321" s="10" t="s">
        <v>18</v>
      </c>
      <c r="M4321" s="11">
        <v>1</v>
      </c>
      <c r="N4321" s="10">
        <v>1</v>
      </c>
      <c r="O4321" s="12" t="s">
        <v>14490</v>
      </c>
      <c r="P4321" s="11">
        <f ca="1">IFERROR(__xludf.DUMMYFUNCTION("COUNTA(SPLIT(Q4321,"" ""))"),179)</f>
        <v>179</v>
      </c>
      <c r="Q4321" s="11">
        <v>6</v>
      </c>
      <c r="R4321" s="11">
        <f ca="1">IFERROR(__xludf.DUMMYFUNCTION("COUNTA(SPLIT($Q4321,CHAR(10),FALSE))"),2)</f>
        <v>2</v>
      </c>
      <c r="S4321" s="2">
        <v>-0.30977431999999999</v>
      </c>
      <c r="T4321" s="2">
        <v>0.49533184699999999</v>
      </c>
      <c r="U4321" s="2">
        <v>72.52</v>
      </c>
      <c r="V4321" s="2">
        <v>10.6</v>
      </c>
      <c r="W4321" s="2">
        <v>12.47</v>
      </c>
      <c r="X4321" s="2">
        <v>6</v>
      </c>
      <c r="Y4321" s="2">
        <v>6.18</v>
      </c>
      <c r="Z4321" s="2">
        <v>8.6690000000000003E-2</v>
      </c>
      <c r="AA4321" s="2">
        <v>9.0709999999999999E-2</v>
      </c>
      <c r="AB4321" s="2">
        <v>23.080302979999999</v>
      </c>
    </row>
    <row r="4322" spans="1:28" x14ac:dyDescent="0.2">
      <c r="A4322" s="17">
        <v>7040</v>
      </c>
      <c r="B4322" s="5" t="s">
        <v>14491</v>
      </c>
      <c r="C4322" s="5" t="s">
        <v>14492</v>
      </c>
      <c r="D4322" s="5" t="s">
        <v>14348</v>
      </c>
      <c r="E4322" s="5" t="s">
        <v>14493</v>
      </c>
      <c r="F4322" s="10">
        <v>1920</v>
      </c>
      <c r="G4322" s="10" t="s">
        <v>16</v>
      </c>
      <c r="H4322" s="10"/>
      <c r="I4322" s="10">
        <v>700</v>
      </c>
      <c r="J4322" s="10" t="s">
        <v>17</v>
      </c>
      <c r="K4322" s="10"/>
      <c r="L4322" s="10" t="s">
        <v>18</v>
      </c>
      <c r="M4322" s="11">
        <v>1</v>
      </c>
      <c r="N4322" s="10">
        <v>1</v>
      </c>
      <c r="O4322" s="12" t="s">
        <v>14494</v>
      </c>
      <c r="P4322" s="11">
        <f ca="1">IFERROR(__xludf.DUMMYFUNCTION("COUNTA(SPLIT(Q4322,"" ""))"),177)</f>
        <v>177</v>
      </c>
      <c r="Q4322" s="11">
        <v>12</v>
      </c>
      <c r="R4322" s="11">
        <f ca="1">IFERROR(__xludf.DUMMYFUNCTION("COUNTA(SPLIT($Q4322,CHAR(10),FALSE))"),3)</f>
        <v>3</v>
      </c>
      <c r="S4322" s="2">
        <v>-0.18601479100000001</v>
      </c>
      <c r="T4322" s="2">
        <v>0.49273091699999999</v>
      </c>
      <c r="U4322" s="2">
        <v>85.67</v>
      </c>
      <c r="V4322" s="2">
        <v>4.7699999999999996</v>
      </c>
      <c r="W4322" s="2">
        <v>4.51</v>
      </c>
      <c r="X4322" s="2">
        <v>7</v>
      </c>
      <c r="Y4322" s="2">
        <v>5.98</v>
      </c>
      <c r="Z4322" s="2">
        <v>7.4789999999999995E-2</v>
      </c>
      <c r="AA4322" s="2">
        <v>6.2239999999999997E-2</v>
      </c>
      <c r="AB4322" s="2">
        <v>24.179141359999999</v>
      </c>
    </row>
    <row r="4323" spans="1:28" x14ac:dyDescent="0.2">
      <c r="A4323" s="17">
        <v>7041</v>
      </c>
      <c r="B4323" s="5" t="s">
        <v>14495</v>
      </c>
      <c r="C4323" s="5" t="s">
        <v>14496</v>
      </c>
      <c r="D4323" s="5" t="s">
        <v>14348</v>
      </c>
      <c r="E4323" s="5" t="s">
        <v>14497</v>
      </c>
      <c r="F4323" s="10">
        <v>1920</v>
      </c>
      <c r="G4323" s="10" t="s">
        <v>16</v>
      </c>
      <c r="H4323" s="10"/>
      <c r="I4323" s="10">
        <v>300</v>
      </c>
      <c r="J4323" s="10" t="s">
        <v>17</v>
      </c>
      <c r="K4323" s="10"/>
      <c r="L4323" s="10" t="s">
        <v>18</v>
      </c>
      <c r="M4323" s="11">
        <v>1</v>
      </c>
      <c r="N4323" s="10">
        <v>1</v>
      </c>
      <c r="O4323" s="12" t="s">
        <v>14498</v>
      </c>
      <c r="P4323" s="11">
        <f ca="1">IFERROR(__xludf.DUMMYFUNCTION("COUNTA(SPLIT(Q4323,"" ""))"),169)</f>
        <v>169</v>
      </c>
      <c r="Q4323" s="11">
        <v>15</v>
      </c>
      <c r="R4323" s="11">
        <f ca="1">IFERROR(__xludf.DUMMYFUNCTION("COUNTA(SPLIT($Q4323,CHAR(10),FALSE))"),2)</f>
        <v>2</v>
      </c>
      <c r="S4323" s="2">
        <v>0.261074839</v>
      </c>
      <c r="T4323" s="2">
        <v>0.47249996599999999</v>
      </c>
      <c r="U4323" s="2">
        <v>94.03</v>
      </c>
      <c r="V4323" s="2">
        <v>3.2</v>
      </c>
      <c r="W4323" s="2">
        <v>2.66</v>
      </c>
      <c r="X4323" s="2">
        <v>5</v>
      </c>
      <c r="Y4323" s="2">
        <v>5.71</v>
      </c>
      <c r="Z4323" s="2">
        <v>-1.0330000000000001E-2</v>
      </c>
      <c r="AA4323" s="2">
        <v>-1.985E-2</v>
      </c>
      <c r="AB4323" s="2">
        <v>28.965358559999999</v>
      </c>
    </row>
    <row r="4324" spans="1:28" x14ac:dyDescent="0.2">
      <c r="A4324" s="17">
        <v>7042</v>
      </c>
      <c r="B4324" s="5" t="s">
        <v>14499</v>
      </c>
      <c r="C4324" s="5" t="s">
        <v>14500</v>
      </c>
      <c r="D4324" s="5" t="s">
        <v>14348</v>
      </c>
      <c r="E4324" s="5" t="s">
        <v>14501</v>
      </c>
      <c r="F4324" s="10">
        <v>1920</v>
      </c>
      <c r="G4324" s="10" t="s">
        <v>16</v>
      </c>
      <c r="H4324" s="10"/>
      <c r="I4324" s="10">
        <v>700</v>
      </c>
      <c r="J4324" s="10" t="s">
        <v>17</v>
      </c>
      <c r="K4324" s="10"/>
      <c r="L4324" s="10" t="s">
        <v>18</v>
      </c>
      <c r="M4324" s="11">
        <v>1</v>
      </c>
      <c r="N4324" s="10">
        <v>1</v>
      </c>
      <c r="O4324" s="12" t="s">
        <v>14502</v>
      </c>
      <c r="P4324" s="11">
        <f ca="1">IFERROR(__xludf.DUMMYFUNCTION("COUNTA(SPLIT(Q4324,"" ""))"),194)</f>
        <v>194</v>
      </c>
      <c r="Q4324" s="11">
        <v>10</v>
      </c>
      <c r="R4324" s="11">
        <f ca="1">IFERROR(__xludf.DUMMYFUNCTION("COUNTA(SPLIT($Q4324,CHAR(10),FALSE))"),7)</f>
        <v>7</v>
      </c>
      <c r="S4324" s="2">
        <v>-0.28101534500000003</v>
      </c>
      <c r="T4324" s="2">
        <v>0.47812217299999998</v>
      </c>
      <c r="U4324" s="2">
        <v>87.98</v>
      </c>
      <c r="V4324" s="2">
        <v>5.96</v>
      </c>
      <c r="W4324" s="2">
        <v>5.66</v>
      </c>
      <c r="X4324" s="2">
        <v>5</v>
      </c>
      <c r="Y4324" s="2">
        <v>1.47</v>
      </c>
      <c r="Z4324" s="2">
        <v>3.0859999999999999E-2</v>
      </c>
      <c r="AA4324" s="2">
        <v>3.0859999999999999E-2</v>
      </c>
      <c r="AB4324" s="2">
        <v>27.237551320000001</v>
      </c>
    </row>
    <row r="4325" spans="1:28" x14ac:dyDescent="0.2">
      <c r="A4325" s="17">
        <v>7043</v>
      </c>
      <c r="B4325" s="5" t="s">
        <v>685</v>
      </c>
      <c r="C4325" s="5" t="s">
        <v>14503</v>
      </c>
      <c r="D4325" s="5" t="s">
        <v>14348</v>
      </c>
      <c r="E4325" s="5" t="s">
        <v>14504</v>
      </c>
      <c r="F4325" s="10">
        <v>1920</v>
      </c>
      <c r="G4325" s="10" t="s">
        <v>16</v>
      </c>
      <c r="H4325" s="10"/>
      <c r="I4325" s="10">
        <v>700</v>
      </c>
      <c r="J4325" s="10" t="s">
        <v>51</v>
      </c>
      <c r="K4325" s="10"/>
      <c r="L4325" s="10" t="s">
        <v>18</v>
      </c>
      <c r="M4325" s="11">
        <v>1</v>
      </c>
      <c r="N4325" s="10">
        <v>1</v>
      </c>
      <c r="O4325" s="12" t="s">
        <v>14505</v>
      </c>
      <c r="P4325" s="11">
        <f ca="1">IFERROR(__xludf.DUMMYFUNCTION("COUNTA(SPLIT(Q4325,"" ""))"),171)</f>
        <v>171</v>
      </c>
      <c r="Q4325" s="11">
        <v>12</v>
      </c>
      <c r="R4325" s="11">
        <f ca="1">IFERROR(__xludf.DUMMYFUNCTION("COUNTA(SPLIT($Q4325,CHAR(10),FALSE))"),5)</f>
        <v>5</v>
      </c>
      <c r="S4325" s="2">
        <v>-1.1229882609999999</v>
      </c>
      <c r="T4325" s="2">
        <v>0.49482410399999999</v>
      </c>
      <c r="U4325" s="2">
        <v>90.81</v>
      </c>
      <c r="V4325" s="2">
        <v>4.05</v>
      </c>
      <c r="W4325" s="2">
        <v>4.4400000000000004</v>
      </c>
      <c r="X4325" s="2">
        <v>5</v>
      </c>
      <c r="Y4325" s="2">
        <v>6.6</v>
      </c>
      <c r="Z4325" s="2">
        <v>4.5870000000000001E-2</v>
      </c>
      <c r="AA4325" s="2">
        <v>5.1619999999999999E-2</v>
      </c>
      <c r="AB4325" s="2">
        <v>20.410739899999999</v>
      </c>
    </row>
    <row r="4326" spans="1:28" x14ac:dyDescent="0.2">
      <c r="A4326" s="17">
        <v>7044</v>
      </c>
      <c r="B4326" s="5" t="s">
        <v>14506</v>
      </c>
      <c r="C4326" s="5" t="s">
        <v>14507</v>
      </c>
      <c r="D4326" s="5" t="s">
        <v>14348</v>
      </c>
      <c r="E4326" s="5" t="s">
        <v>14508</v>
      </c>
      <c r="F4326" s="10">
        <v>1920</v>
      </c>
      <c r="G4326" s="10" t="s">
        <v>16</v>
      </c>
      <c r="H4326" s="10"/>
      <c r="I4326" s="10">
        <v>700</v>
      </c>
      <c r="J4326" s="10" t="s">
        <v>178</v>
      </c>
      <c r="K4326" s="10"/>
      <c r="L4326" s="10" t="s">
        <v>18</v>
      </c>
      <c r="M4326" s="11">
        <v>1</v>
      </c>
      <c r="N4326" s="10">
        <v>1</v>
      </c>
      <c r="O4326" s="12" t="s">
        <v>14509</v>
      </c>
      <c r="P4326" s="11">
        <f ca="1">IFERROR(__xludf.DUMMYFUNCTION("COUNTA(SPLIT(Q4326,"" ""))"),184)</f>
        <v>184</v>
      </c>
      <c r="Q4326" s="11">
        <v>10</v>
      </c>
      <c r="R4326" s="11">
        <f ca="1">IFERROR(__xludf.DUMMYFUNCTION("COUNTA(SPLIT($Q4326,CHAR(10),FALSE))"),5)</f>
        <v>5</v>
      </c>
      <c r="S4326" s="2">
        <v>-0.26701250999999998</v>
      </c>
      <c r="T4326" s="2">
        <v>0.49253806500000002</v>
      </c>
      <c r="U4326" s="2">
        <v>89.25</v>
      </c>
      <c r="V4326" s="2">
        <v>4.79</v>
      </c>
      <c r="W4326" s="2">
        <v>4.2699999999999996</v>
      </c>
      <c r="X4326" s="2">
        <v>6</v>
      </c>
      <c r="Y4326" s="2">
        <v>5.91</v>
      </c>
      <c r="Z4326" s="2">
        <v>4.913E-2</v>
      </c>
      <c r="AA4326" s="2">
        <v>5.0479999999999997E-2</v>
      </c>
      <c r="AB4326" s="2">
        <v>24.650299329999999</v>
      </c>
    </row>
    <row r="4327" spans="1:28" x14ac:dyDescent="0.2">
      <c r="A4327" s="17">
        <v>7045</v>
      </c>
      <c r="B4327" s="5" t="s">
        <v>685</v>
      </c>
      <c r="C4327" s="5" t="s">
        <v>14510</v>
      </c>
      <c r="D4327" s="5" t="s">
        <v>14348</v>
      </c>
      <c r="E4327" s="5" t="s">
        <v>14511</v>
      </c>
      <c r="F4327" s="10">
        <v>1920</v>
      </c>
      <c r="G4327" s="10" t="s">
        <v>16</v>
      </c>
      <c r="H4327" s="10"/>
      <c r="I4327" s="10">
        <v>500</v>
      </c>
      <c r="J4327" s="10" t="s">
        <v>51</v>
      </c>
      <c r="K4327" s="10"/>
      <c r="L4327" s="10" t="s">
        <v>18</v>
      </c>
      <c r="M4327" s="11">
        <v>1</v>
      </c>
      <c r="N4327" s="10">
        <v>1</v>
      </c>
      <c r="O4327" s="12" t="s">
        <v>14512</v>
      </c>
      <c r="P4327" s="11">
        <f ca="1">IFERROR(__xludf.DUMMYFUNCTION("COUNTA(SPLIT(Q4327,"" ""))"),187)</f>
        <v>187</v>
      </c>
      <c r="Q4327" s="11">
        <v>21</v>
      </c>
      <c r="R4327" s="11">
        <f ca="1">IFERROR(__xludf.DUMMYFUNCTION("COUNTA(SPLIT($Q4327,CHAR(10),FALSE))"),3)</f>
        <v>3</v>
      </c>
      <c r="S4327" s="2">
        <v>0.46578382499999998</v>
      </c>
      <c r="T4327" s="2">
        <v>0.50975669199999996</v>
      </c>
      <c r="U4327" s="2">
        <v>100.53</v>
      </c>
      <c r="V4327" s="2">
        <v>1.37</v>
      </c>
      <c r="W4327" s="2">
        <v>0.05</v>
      </c>
      <c r="X4327" s="2">
        <v>5</v>
      </c>
      <c r="Y4327" s="2">
        <v>0.84</v>
      </c>
      <c r="Z4327" s="2">
        <v>-2.4510000000000001E-2</v>
      </c>
      <c r="AA4327" s="2">
        <v>-3.5209999999999998E-2</v>
      </c>
      <c r="AB4327" s="2">
        <v>31.984753659999999</v>
      </c>
    </row>
    <row r="4328" spans="1:28" x14ac:dyDescent="0.2">
      <c r="A4328" s="17">
        <v>7046</v>
      </c>
      <c r="B4328" s="5" t="s">
        <v>685</v>
      </c>
      <c r="C4328" s="5" t="s">
        <v>14513</v>
      </c>
      <c r="D4328" s="5" t="s">
        <v>14348</v>
      </c>
      <c r="E4328" s="5" t="s">
        <v>14514</v>
      </c>
      <c r="F4328" s="10">
        <v>1920</v>
      </c>
      <c r="G4328" s="10" t="s">
        <v>16</v>
      </c>
      <c r="H4328" s="10"/>
      <c r="I4328" s="10">
        <v>700</v>
      </c>
      <c r="J4328" s="10" t="s">
        <v>17</v>
      </c>
      <c r="K4328" s="10"/>
      <c r="L4328" s="10" t="s">
        <v>18</v>
      </c>
      <c r="M4328" s="11">
        <v>1</v>
      </c>
      <c r="N4328" s="10">
        <v>1</v>
      </c>
      <c r="O4328" s="12" t="s">
        <v>14515</v>
      </c>
      <c r="P4328" s="11">
        <f ca="1">IFERROR(__xludf.DUMMYFUNCTION("COUNTA(SPLIT(Q4328,"" ""))"),162)</f>
        <v>162</v>
      </c>
      <c r="Q4328" s="11">
        <v>14</v>
      </c>
      <c r="R4328" s="11">
        <f ca="1">IFERROR(__xludf.DUMMYFUNCTION("COUNTA(SPLIT($Q4328,CHAR(10),FALSE))"),2)</f>
        <v>2</v>
      </c>
      <c r="S4328" s="2">
        <v>0.247029737</v>
      </c>
      <c r="T4328" s="2">
        <v>0.46973990700000001</v>
      </c>
      <c r="U4328" s="2">
        <v>94.11</v>
      </c>
      <c r="V4328" s="2">
        <v>2.85</v>
      </c>
      <c r="W4328" s="2">
        <v>2.11</v>
      </c>
      <c r="X4328" s="2">
        <v>5</v>
      </c>
      <c r="Y4328" s="2">
        <v>6.39</v>
      </c>
      <c r="Z4328" s="2">
        <v>-4.0309999999999999E-2</v>
      </c>
      <c r="AA4328" s="2">
        <v>-2.809E-2</v>
      </c>
      <c r="AB4328" s="2">
        <v>24.589328980000001</v>
      </c>
    </row>
    <row r="4329" spans="1:28" x14ac:dyDescent="0.2">
      <c r="A4329" s="17">
        <v>7047</v>
      </c>
      <c r="B4329" s="5" t="s">
        <v>14487</v>
      </c>
      <c r="C4329" s="5" t="s">
        <v>14516</v>
      </c>
      <c r="D4329" s="5" t="s">
        <v>14348</v>
      </c>
      <c r="E4329" s="5" t="s">
        <v>14517</v>
      </c>
      <c r="F4329" s="10">
        <v>1920</v>
      </c>
      <c r="G4329" s="10" t="s">
        <v>16</v>
      </c>
      <c r="H4329" s="10"/>
      <c r="I4329" s="10">
        <v>1100</v>
      </c>
      <c r="J4329" s="10" t="s">
        <v>17</v>
      </c>
      <c r="K4329" s="10"/>
      <c r="L4329" s="10" t="s">
        <v>18</v>
      </c>
      <c r="M4329" s="11">
        <v>1</v>
      </c>
      <c r="N4329" s="10">
        <v>1</v>
      </c>
      <c r="O4329" s="12" t="s">
        <v>14518</v>
      </c>
      <c r="P4329" s="11">
        <f ca="1">IFERROR(__xludf.DUMMYFUNCTION("COUNTA(SPLIT(Q4329,"" ""))"),156)</f>
        <v>156</v>
      </c>
      <c r="Q4329" s="11">
        <v>5</v>
      </c>
      <c r="R4329" s="11">
        <f ca="1">IFERROR(__xludf.DUMMYFUNCTION("COUNTA(SPLIT($Q4329,CHAR(10),FALSE))"),2)</f>
        <v>2</v>
      </c>
      <c r="S4329" s="2">
        <v>0.46726408400000002</v>
      </c>
      <c r="T4329" s="2">
        <v>0.51543771199999999</v>
      </c>
      <c r="U4329" s="2">
        <v>73.040000000000006</v>
      </c>
      <c r="V4329" s="2">
        <v>9.57</v>
      </c>
      <c r="W4329" s="2">
        <v>10.76</v>
      </c>
      <c r="X4329" s="2">
        <v>5</v>
      </c>
      <c r="Y4329" s="2">
        <v>6.34</v>
      </c>
      <c r="Z4329" s="2">
        <v>2.69E-2</v>
      </c>
      <c r="AA4329" s="2">
        <v>4.3339999999999997E-2</v>
      </c>
      <c r="AB4329" s="2">
        <v>28.450652810000001</v>
      </c>
    </row>
    <row r="4330" spans="1:28" x14ac:dyDescent="0.2">
      <c r="A4330" s="17">
        <v>7048</v>
      </c>
      <c r="B4330" s="5" t="s">
        <v>14519</v>
      </c>
      <c r="C4330" s="5" t="s">
        <v>14520</v>
      </c>
      <c r="D4330" s="5" t="s">
        <v>14348</v>
      </c>
      <c r="E4330" s="5" t="s">
        <v>14521</v>
      </c>
      <c r="F4330" s="10">
        <v>1920</v>
      </c>
      <c r="G4330" s="10" t="s">
        <v>16</v>
      </c>
      <c r="H4330" s="10"/>
      <c r="I4330" s="10">
        <v>500</v>
      </c>
      <c r="J4330" s="10" t="s">
        <v>17</v>
      </c>
      <c r="K4330" s="10"/>
      <c r="L4330" s="10" t="s">
        <v>18</v>
      </c>
      <c r="M4330" s="11">
        <v>1</v>
      </c>
      <c r="N4330" s="10">
        <v>1</v>
      </c>
      <c r="O4330" s="12" t="s">
        <v>14522</v>
      </c>
      <c r="P4330" s="11">
        <f ca="1">IFERROR(__xludf.DUMMYFUNCTION("COUNTA(SPLIT(Q4330,"" ""))"),170)</f>
        <v>170</v>
      </c>
      <c r="Q4330" s="11">
        <v>16</v>
      </c>
      <c r="R4330" s="11">
        <f ca="1">IFERROR(__xludf.DUMMYFUNCTION("COUNTA(SPLIT($Q4330,CHAR(10),FALSE))"),5)</f>
        <v>5</v>
      </c>
      <c r="S4330" s="2">
        <v>-0.35437856400000001</v>
      </c>
      <c r="T4330" s="2">
        <v>0.48910101700000003</v>
      </c>
      <c r="U4330" s="2">
        <v>92.84</v>
      </c>
      <c r="V4330" s="2">
        <v>3.06</v>
      </c>
      <c r="W4330" s="2">
        <v>2.5</v>
      </c>
      <c r="X4330" s="2">
        <v>6</v>
      </c>
      <c r="Y4330" s="2">
        <v>5.34</v>
      </c>
      <c r="Z4330" s="2">
        <v>8.7200000000000003E-3</v>
      </c>
      <c r="AA4330" s="2">
        <v>1.1379999999999999E-2</v>
      </c>
      <c r="AB4330" s="2">
        <v>23.730690939999999</v>
      </c>
    </row>
    <row r="4331" spans="1:28" x14ac:dyDescent="0.2">
      <c r="A4331" s="17">
        <v>7049</v>
      </c>
      <c r="B4331" s="5" t="s">
        <v>14523</v>
      </c>
      <c r="C4331" s="5" t="s">
        <v>14524</v>
      </c>
      <c r="D4331" s="5" t="s">
        <v>14348</v>
      </c>
      <c r="E4331" s="5" t="s">
        <v>14525</v>
      </c>
      <c r="F4331" s="10">
        <v>1920</v>
      </c>
      <c r="G4331" s="10" t="s">
        <v>16</v>
      </c>
      <c r="H4331" s="10"/>
      <c r="I4331" s="10">
        <v>700</v>
      </c>
      <c r="J4331" s="10" t="s">
        <v>51</v>
      </c>
      <c r="K4331" s="10"/>
      <c r="L4331" s="10" t="s">
        <v>18</v>
      </c>
      <c r="M4331" s="11">
        <v>1</v>
      </c>
      <c r="N4331" s="10">
        <v>1</v>
      </c>
      <c r="O4331" s="12" t="s">
        <v>14526</v>
      </c>
      <c r="P4331" s="11">
        <f ca="1">IFERROR(__xludf.DUMMYFUNCTION("COUNTA(SPLIT(Q4331,"" ""))"),164)</f>
        <v>164</v>
      </c>
      <c r="Q4331" s="11">
        <v>16</v>
      </c>
      <c r="R4331" s="11">
        <f ca="1">IFERROR(__xludf.DUMMYFUNCTION("COUNTA(SPLIT($Q4331,CHAR(10),FALSE))"),5)</f>
        <v>5</v>
      </c>
      <c r="S4331" s="2">
        <v>-0.11855661200000001</v>
      </c>
      <c r="T4331" s="2">
        <v>0.464438456</v>
      </c>
      <c r="U4331" s="2">
        <v>90.38</v>
      </c>
      <c r="V4331" s="2">
        <v>3.49</v>
      </c>
      <c r="W4331" s="2">
        <v>3.75</v>
      </c>
      <c r="X4331" s="2">
        <v>6</v>
      </c>
      <c r="Y4331" s="2">
        <v>6.33</v>
      </c>
      <c r="Z4331" s="2">
        <v>7.0550000000000002E-2</v>
      </c>
      <c r="AA4331" s="2">
        <v>6.9080000000000003E-2</v>
      </c>
      <c r="AB4331" s="2">
        <v>16.72484566</v>
      </c>
    </row>
    <row r="4332" spans="1:28" x14ac:dyDescent="0.2">
      <c r="A4332" s="17">
        <v>7051</v>
      </c>
      <c r="B4332" s="5" t="s">
        <v>685</v>
      </c>
      <c r="C4332" s="5" t="s">
        <v>14527</v>
      </c>
      <c r="D4332" s="5" t="s">
        <v>14528</v>
      </c>
      <c r="E4332" s="5" t="s">
        <v>14529</v>
      </c>
      <c r="F4332" s="10">
        <v>1905</v>
      </c>
      <c r="G4332" s="10" t="s">
        <v>16</v>
      </c>
      <c r="H4332" s="10"/>
      <c r="I4332" s="10">
        <v>1100</v>
      </c>
      <c r="J4332" s="10" t="s">
        <v>178</v>
      </c>
      <c r="K4332" s="10"/>
      <c r="L4332" s="10" t="s">
        <v>18</v>
      </c>
      <c r="M4332" s="11">
        <v>1</v>
      </c>
      <c r="N4332" s="10">
        <v>1</v>
      </c>
      <c r="O4332" s="12" t="s">
        <v>14530</v>
      </c>
      <c r="P4332" s="11">
        <f ca="1">IFERROR(__xludf.DUMMYFUNCTION("COUNTA(SPLIT(Q4332,"" ""))"),153)</f>
        <v>153</v>
      </c>
      <c r="Q4332" s="11">
        <v>8</v>
      </c>
      <c r="R4332" s="11">
        <f ca="1">IFERROR(__xludf.DUMMYFUNCTION("COUNTA(SPLIT($Q4332,CHAR(10),FALSE))"),5)</f>
        <v>5</v>
      </c>
      <c r="S4332" s="2">
        <v>-0.37753543299999998</v>
      </c>
      <c r="T4332" s="2">
        <v>0.45987028699999999</v>
      </c>
      <c r="U4332" s="2">
        <v>80.22</v>
      </c>
      <c r="V4332" s="2">
        <v>6.95</v>
      </c>
      <c r="W4332" s="2">
        <v>7.46</v>
      </c>
      <c r="X4332" s="2">
        <v>8</v>
      </c>
      <c r="Y4332" s="2">
        <v>6.42</v>
      </c>
      <c r="Z4332" s="2">
        <v>6.2230000000000001E-2</v>
      </c>
      <c r="AA4332" s="2">
        <v>8.1320000000000003E-2</v>
      </c>
      <c r="AB4332" s="2">
        <v>15.73462329</v>
      </c>
    </row>
    <row r="4333" spans="1:28" x14ac:dyDescent="0.2">
      <c r="A4333" s="17">
        <v>7052</v>
      </c>
      <c r="B4333" s="5" t="s">
        <v>685</v>
      </c>
      <c r="C4333" s="5" t="s">
        <v>14531</v>
      </c>
      <c r="D4333" s="5" t="s">
        <v>14528</v>
      </c>
      <c r="E4333" s="5" t="s">
        <v>14532</v>
      </c>
      <c r="F4333" s="10">
        <v>1905</v>
      </c>
      <c r="G4333" s="10" t="s">
        <v>16</v>
      </c>
      <c r="H4333" s="10"/>
      <c r="I4333" s="10">
        <v>1100</v>
      </c>
      <c r="J4333" s="10" t="s">
        <v>51</v>
      </c>
      <c r="K4333" s="10"/>
      <c r="L4333" s="10" t="s">
        <v>18</v>
      </c>
      <c r="M4333" s="11">
        <v>1</v>
      </c>
      <c r="N4333" s="10">
        <v>1</v>
      </c>
      <c r="O4333" s="12" t="s">
        <v>14533</v>
      </c>
      <c r="P4333" s="11">
        <f ca="1">IFERROR(__xludf.DUMMYFUNCTION("COUNTA(SPLIT(Q4333,"" ""))"),188)</f>
        <v>188</v>
      </c>
      <c r="Q4333" s="11">
        <v>11</v>
      </c>
      <c r="R4333" s="11">
        <f ca="1">IFERROR(__xludf.DUMMYFUNCTION("COUNTA(SPLIT($Q4333,CHAR(10),FALSE))"),6)</f>
        <v>6</v>
      </c>
      <c r="S4333" s="2">
        <v>0.40437854000000001</v>
      </c>
      <c r="T4333" s="2">
        <v>0.51036136300000001</v>
      </c>
      <c r="U4333" s="2">
        <v>84.87</v>
      </c>
      <c r="V4333" s="2">
        <v>5.42</v>
      </c>
      <c r="W4333" s="2">
        <v>5.47</v>
      </c>
      <c r="X4333" s="2">
        <v>7</v>
      </c>
      <c r="Y4333" s="2">
        <v>5.83</v>
      </c>
      <c r="Z4333" s="2">
        <v>5.4829999999999997E-2</v>
      </c>
      <c r="AA4333" s="2">
        <v>4.3130000000000002E-2</v>
      </c>
      <c r="AB4333" s="2">
        <v>23.219549199999999</v>
      </c>
    </row>
    <row r="4334" spans="1:28" x14ac:dyDescent="0.2">
      <c r="A4334" s="17">
        <v>7053</v>
      </c>
      <c r="B4334" s="5" t="s">
        <v>14534</v>
      </c>
      <c r="C4334" s="5" t="s">
        <v>14535</v>
      </c>
      <c r="D4334" s="5" t="s">
        <v>14536</v>
      </c>
      <c r="E4334" s="5" t="s">
        <v>14537</v>
      </c>
      <c r="F4334" s="10">
        <v>1906</v>
      </c>
      <c r="G4334" s="10" t="s">
        <v>16</v>
      </c>
      <c r="H4334" s="10"/>
      <c r="I4334" s="10">
        <v>1100</v>
      </c>
      <c r="J4334" s="10" t="s">
        <v>51</v>
      </c>
      <c r="K4334" s="10"/>
      <c r="L4334" s="10" t="s">
        <v>18</v>
      </c>
      <c r="M4334" s="11">
        <v>1</v>
      </c>
      <c r="N4334" s="10">
        <v>1</v>
      </c>
      <c r="O4334" s="12" t="s">
        <v>14538</v>
      </c>
      <c r="P4334" s="11">
        <f ca="1">IFERROR(__xludf.DUMMYFUNCTION("COUNTA(SPLIT(Q4334,"" ""))"),167)</f>
        <v>167</v>
      </c>
      <c r="Q4334" s="11">
        <v>8</v>
      </c>
      <c r="R4334" s="11">
        <f ca="1">IFERROR(__xludf.DUMMYFUNCTION("COUNTA(SPLIT($Q4334,CHAR(10),FALSE))"),2)</f>
        <v>2</v>
      </c>
      <c r="S4334" s="2">
        <v>-9.5277629000000003E-2</v>
      </c>
      <c r="T4334" s="2">
        <v>0.51738348599999995</v>
      </c>
      <c r="U4334" s="2">
        <v>66.33</v>
      </c>
      <c r="V4334" s="2">
        <v>9.2899999999999991</v>
      </c>
      <c r="W4334" s="2">
        <v>10.7</v>
      </c>
      <c r="X4334" s="2">
        <v>10</v>
      </c>
      <c r="Y4334" s="2">
        <v>7.29</v>
      </c>
      <c r="Z4334" s="2">
        <v>0.17326</v>
      </c>
      <c r="AA4334" s="2">
        <v>0.17479</v>
      </c>
      <c r="AB4334" s="2">
        <v>16.370338820000001</v>
      </c>
    </row>
    <row r="4335" spans="1:28" x14ac:dyDescent="0.2">
      <c r="A4335" s="17">
        <v>7054</v>
      </c>
      <c r="B4335" s="5" t="s">
        <v>14534</v>
      </c>
      <c r="C4335" s="5" t="s">
        <v>14539</v>
      </c>
      <c r="D4335" s="5" t="s">
        <v>14536</v>
      </c>
      <c r="E4335" s="5" t="s">
        <v>14540</v>
      </c>
      <c r="F4335" s="10">
        <v>1906</v>
      </c>
      <c r="G4335" s="10" t="s">
        <v>16</v>
      </c>
      <c r="H4335" s="10"/>
      <c r="I4335" s="10">
        <v>1100</v>
      </c>
      <c r="J4335" s="10" t="s">
        <v>17</v>
      </c>
      <c r="K4335" s="10"/>
      <c r="L4335" s="10" t="s">
        <v>18</v>
      </c>
      <c r="M4335" s="11">
        <v>1</v>
      </c>
      <c r="N4335" s="10">
        <v>1</v>
      </c>
      <c r="O4335" s="12" t="s">
        <v>14541</v>
      </c>
      <c r="P4335" s="11">
        <f ca="1">IFERROR(__xludf.DUMMYFUNCTION("COUNTA(SPLIT(Q4335,"" ""))"),147)</f>
        <v>147</v>
      </c>
      <c r="Q4335" s="11">
        <v>7</v>
      </c>
      <c r="R4335" s="11">
        <f ca="1">IFERROR(__xludf.DUMMYFUNCTION("COUNTA(SPLIT($Q4335,CHAR(10),FALSE))"),2)</f>
        <v>2</v>
      </c>
      <c r="S4335" s="2">
        <v>-0.39996178199999999</v>
      </c>
      <c r="T4335" s="2">
        <v>0.473254114</v>
      </c>
      <c r="U4335" s="2">
        <v>64.86</v>
      </c>
      <c r="V4335" s="2">
        <v>9.5</v>
      </c>
      <c r="W4335" s="2">
        <v>11.02</v>
      </c>
      <c r="X4335" s="2">
        <v>11</v>
      </c>
      <c r="Y4335" s="2">
        <v>8.61</v>
      </c>
      <c r="Z4335" s="2">
        <v>0.19766</v>
      </c>
      <c r="AA4335" s="2">
        <v>0.20416000000000001</v>
      </c>
      <c r="AB4335" s="2">
        <v>9.1517739260000006</v>
      </c>
    </row>
    <row r="4336" spans="1:28" x14ac:dyDescent="0.2">
      <c r="A4336" s="17">
        <v>7055</v>
      </c>
      <c r="B4336" s="5" t="s">
        <v>14534</v>
      </c>
      <c r="C4336" s="5" t="s">
        <v>14542</v>
      </c>
      <c r="D4336" s="5" t="s">
        <v>14536</v>
      </c>
      <c r="E4336" s="5" t="s">
        <v>14543</v>
      </c>
      <c r="F4336" s="10">
        <v>1906</v>
      </c>
      <c r="G4336" s="10" t="s">
        <v>16</v>
      </c>
      <c r="H4336" s="10"/>
      <c r="I4336" s="10">
        <v>1100</v>
      </c>
      <c r="J4336" s="10" t="s">
        <v>17</v>
      </c>
      <c r="K4336" s="10"/>
      <c r="L4336" s="10" t="s">
        <v>18</v>
      </c>
      <c r="M4336" s="11">
        <v>1</v>
      </c>
      <c r="N4336" s="10">
        <v>1</v>
      </c>
      <c r="O4336" s="12" t="s">
        <v>14544</v>
      </c>
      <c r="P4336" s="11">
        <f ca="1">IFERROR(__xludf.DUMMYFUNCTION("COUNTA(SPLIT(Q4336,"" ""))"),141)</f>
        <v>141</v>
      </c>
      <c r="Q4336" s="11">
        <v>4</v>
      </c>
      <c r="R4336" s="11">
        <f ca="1">IFERROR(__xludf.DUMMYFUNCTION("COUNTA(SPLIT($Q4336,CHAR(10),FALSE))"),2)</f>
        <v>2</v>
      </c>
      <c r="S4336" s="2">
        <v>0.61363157300000004</v>
      </c>
      <c r="T4336" s="2">
        <v>0.491804407</v>
      </c>
      <c r="U4336" s="2">
        <v>53.43</v>
      </c>
      <c r="V4336" s="2">
        <v>14.63</v>
      </c>
      <c r="W4336" s="2">
        <v>16.34</v>
      </c>
      <c r="X4336" s="2">
        <v>11</v>
      </c>
      <c r="Y4336" s="2">
        <v>7.62</v>
      </c>
      <c r="Z4336" s="2">
        <v>0.14960000000000001</v>
      </c>
      <c r="AA4336" s="2">
        <v>0.18110000000000001</v>
      </c>
      <c r="AB4336" s="2">
        <v>15.806976450000001</v>
      </c>
    </row>
    <row r="4337" spans="1:28" x14ac:dyDescent="0.2">
      <c r="A4337" s="17">
        <v>7056</v>
      </c>
      <c r="B4337" s="5" t="s">
        <v>14545</v>
      </c>
      <c r="C4337" s="5" t="s">
        <v>14546</v>
      </c>
      <c r="D4337" s="5" t="s">
        <v>14547</v>
      </c>
      <c r="E4337" s="5" t="s">
        <v>14548</v>
      </c>
      <c r="F4337" s="10">
        <v>1907</v>
      </c>
      <c r="G4337" s="10" t="s">
        <v>16</v>
      </c>
      <c r="H4337" s="10"/>
      <c r="I4337" s="10">
        <v>1100</v>
      </c>
      <c r="J4337" s="10" t="s">
        <v>17</v>
      </c>
      <c r="K4337" s="10"/>
      <c r="L4337" s="10" t="s">
        <v>18</v>
      </c>
      <c r="M4337" s="11">
        <v>1</v>
      </c>
      <c r="N4337" s="10">
        <v>1</v>
      </c>
      <c r="O4337" s="12" t="s">
        <v>14549</v>
      </c>
      <c r="P4337" s="11">
        <f ca="1">IFERROR(__xludf.DUMMYFUNCTION("COUNTA(SPLIT(Q4337,"" ""))"),171)</f>
        <v>171</v>
      </c>
      <c r="Q4337" s="11">
        <v>7</v>
      </c>
      <c r="R4337" s="11">
        <f ca="1">IFERROR(__xludf.DUMMYFUNCTION("COUNTA(SPLIT($Q4337,CHAR(10),FALSE))"),4)</f>
        <v>4</v>
      </c>
      <c r="S4337" s="2">
        <v>-0.99372649400000002</v>
      </c>
      <c r="T4337" s="2">
        <v>0.456379282</v>
      </c>
      <c r="U4337" s="2">
        <v>73.150000000000006</v>
      </c>
      <c r="V4337" s="2">
        <v>9.34</v>
      </c>
      <c r="W4337" s="2">
        <v>10.38</v>
      </c>
      <c r="X4337" s="2">
        <v>9</v>
      </c>
      <c r="Y4337" s="2">
        <v>6.59</v>
      </c>
      <c r="Z4337" s="2">
        <v>6.4089999999999994E-2</v>
      </c>
      <c r="AA4337" s="2">
        <v>8.2129999999999995E-2</v>
      </c>
      <c r="AB4337" s="2">
        <v>15.06171891</v>
      </c>
    </row>
    <row r="4338" spans="1:28" x14ac:dyDescent="0.2">
      <c r="A4338" s="17">
        <v>7057</v>
      </c>
      <c r="B4338" s="5" t="s">
        <v>14545</v>
      </c>
      <c r="C4338" s="5" t="s">
        <v>14550</v>
      </c>
      <c r="D4338" s="5" t="s">
        <v>14547</v>
      </c>
      <c r="E4338" s="5" t="s">
        <v>14551</v>
      </c>
      <c r="F4338" s="10">
        <v>1907</v>
      </c>
      <c r="G4338" s="10" t="s">
        <v>16</v>
      </c>
      <c r="H4338" s="10"/>
      <c r="I4338" s="10">
        <v>1300</v>
      </c>
      <c r="J4338" s="10" t="s">
        <v>17</v>
      </c>
      <c r="K4338" s="10"/>
      <c r="L4338" s="10" t="s">
        <v>18</v>
      </c>
      <c r="M4338" s="11">
        <v>1</v>
      </c>
      <c r="N4338" s="10">
        <v>1</v>
      </c>
      <c r="O4338" s="12" t="s">
        <v>14552</v>
      </c>
      <c r="P4338" s="11">
        <f ca="1">IFERROR(__xludf.DUMMYFUNCTION("COUNTA(SPLIT(Q4338,"" ""))"),189)</f>
        <v>189</v>
      </c>
      <c r="Q4338" s="11">
        <v>7</v>
      </c>
      <c r="R4338" s="11">
        <f ca="1">IFERROR(__xludf.DUMMYFUNCTION("COUNTA(SPLIT($Q4338,CHAR(10),FALSE))"),2)</f>
        <v>2</v>
      </c>
      <c r="S4338" s="2">
        <v>-2.0026929500000001</v>
      </c>
      <c r="T4338" s="2">
        <v>0.49569430599999997</v>
      </c>
      <c r="U4338" s="2">
        <v>60.88</v>
      </c>
      <c r="V4338" s="2">
        <v>11.55</v>
      </c>
      <c r="W4338" s="2">
        <v>13.31</v>
      </c>
      <c r="X4338" s="2">
        <v>12</v>
      </c>
      <c r="Y4338" s="2">
        <v>7.64</v>
      </c>
      <c r="Z4338" s="2">
        <v>0.21944</v>
      </c>
      <c r="AA4338" s="2">
        <v>0.22116</v>
      </c>
      <c r="AB4338" s="2">
        <v>12.064810380000001</v>
      </c>
    </row>
    <row r="4339" spans="1:28" x14ac:dyDescent="0.2">
      <c r="A4339" s="17">
        <v>7058</v>
      </c>
      <c r="B4339" s="5" t="s">
        <v>14553</v>
      </c>
      <c r="C4339" s="5" t="s">
        <v>14554</v>
      </c>
      <c r="D4339" s="5" t="s">
        <v>14547</v>
      </c>
      <c r="E4339" s="5" t="s">
        <v>14555</v>
      </c>
      <c r="F4339" s="10">
        <v>1907</v>
      </c>
      <c r="G4339" s="10" t="s">
        <v>16</v>
      </c>
      <c r="H4339" s="10"/>
      <c r="I4339" s="10">
        <v>1500</v>
      </c>
      <c r="J4339" s="10" t="s">
        <v>51</v>
      </c>
      <c r="K4339" s="10"/>
      <c r="L4339" s="10" t="s">
        <v>18</v>
      </c>
      <c r="M4339" s="11">
        <v>1</v>
      </c>
      <c r="N4339" s="10">
        <v>1</v>
      </c>
      <c r="O4339" s="12" t="s">
        <v>14556</v>
      </c>
      <c r="P4339" s="11">
        <f ca="1">IFERROR(__xludf.DUMMYFUNCTION("COUNTA(SPLIT(Q4339,"" ""))"),167)</f>
        <v>167</v>
      </c>
      <c r="Q4339" s="11">
        <v>5</v>
      </c>
      <c r="R4339" s="11">
        <f ca="1">IFERROR(__xludf.DUMMYFUNCTION("COUNTA(SPLIT($Q4339,CHAR(10),FALSE))"),1)</f>
        <v>1</v>
      </c>
      <c r="S4339" s="2">
        <v>-2.587122425</v>
      </c>
      <c r="T4339" s="2">
        <v>0.51936335099999997</v>
      </c>
      <c r="U4339" s="2">
        <v>58.95</v>
      </c>
      <c r="V4339" s="2">
        <v>13.33</v>
      </c>
      <c r="W4339" s="2">
        <v>15.55</v>
      </c>
      <c r="X4339" s="2">
        <v>11</v>
      </c>
      <c r="Y4339" s="2">
        <v>8.1300000000000008</v>
      </c>
      <c r="Z4339" s="2">
        <v>0.17332</v>
      </c>
      <c r="AA4339" s="2">
        <v>0.18865000000000001</v>
      </c>
      <c r="AB4339" s="2">
        <v>12.16220978</v>
      </c>
    </row>
    <row r="4340" spans="1:28" x14ac:dyDescent="0.2">
      <c r="A4340" s="17">
        <v>7059</v>
      </c>
      <c r="B4340" s="5" t="s">
        <v>14553</v>
      </c>
      <c r="C4340" s="5" t="s">
        <v>14557</v>
      </c>
      <c r="D4340" s="5" t="s">
        <v>14547</v>
      </c>
      <c r="E4340" s="5" t="s">
        <v>14558</v>
      </c>
      <c r="F4340" s="10">
        <v>1907</v>
      </c>
      <c r="G4340" s="10" t="s">
        <v>16</v>
      </c>
      <c r="H4340" s="10"/>
      <c r="I4340" s="10">
        <v>1300</v>
      </c>
      <c r="J4340" s="10" t="s">
        <v>17</v>
      </c>
      <c r="K4340" s="10"/>
      <c r="L4340" s="10" t="s">
        <v>18</v>
      </c>
      <c r="M4340" s="11">
        <v>1</v>
      </c>
      <c r="N4340" s="10">
        <v>1</v>
      </c>
      <c r="O4340" s="12" t="s">
        <v>14559</v>
      </c>
      <c r="P4340" s="11">
        <f ca="1">IFERROR(__xludf.DUMMYFUNCTION("COUNTA(SPLIT(Q4340,"" ""))"),186)</f>
        <v>186</v>
      </c>
      <c r="Q4340" s="11">
        <v>6</v>
      </c>
      <c r="R4340" s="11">
        <f ca="1">IFERROR(__xludf.DUMMYFUNCTION("COUNTA(SPLIT($Q4340,CHAR(10),FALSE))"),1)</f>
        <v>1</v>
      </c>
      <c r="S4340" s="2">
        <v>-3.218972393</v>
      </c>
      <c r="T4340" s="2">
        <v>0.55130141399999999</v>
      </c>
      <c r="U4340" s="2">
        <v>55.77</v>
      </c>
      <c r="V4340" s="2">
        <v>13.22</v>
      </c>
      <c r="W4340" s="2">
        <v>16.059999999999999</v>
      </c>
      <c r="X4340" s="2">
        <v>12</v>
      </c>
      <c r="Y4340" s="2">
        <v>8.98</v>
      </c>
      <c r="Z4340" s="2">
        <v>0.25939000000000001</v>
      </c>
      <c r="AA4340" s="2">
        <v>0.26497999999999999</v>
      </c>
      <c r="AB4340" s="2">
        <v>6.1396219370000003</v>
      </c>
    </row>
    <row r="4341" spans="1:28" x14ac:dyDescent="0.2">
      <c r="A4341" s="17">
        <v>7060</v>
      </c>
      <c r="B4341" s="5" t="s">
        <v>14560</v>
      </c>
      <c r="C4341" s="5" t="s">
        <v>14561</v>
      </c>
      <c r="D4341" s="5" t="s">
        <v>14547</v>
      </c>
      <c r="E4341" s="5" t="s">
        <v>14562</v>
      </c>
      <c r="F4341" s="10">
        <v>1907</v>
      </c>
      <c r="G4341" s="10" t="s">
        <v>16</v>
      </c>
      <c r="H4341" s="10"/>
      <c r="I4341" s="10">
        <v>1300</v>
      </c>
      <c r="J4341" s="10" t="s">
        <v>17</v>
      </c>
      <c r="K4341" s="10"/>
      <c r="L4341" s="10" t="s">
        <v>18</v>
      </c>
      <c r="M4341" s="11">
        <v>1</v>
      </c>
      <c r="N4341" s="10">
        <v>1</v>
      </c>
      <c r="O4341" s="12" t="s">
        <v>14563</v>
      </c>
      <c r="P4341" s="11">
        <f ca="1">IFERROR(__xludf.DUMMYFUNCTION("COUNTA(SPLIT(Q4341,"" ""))"),187)</f>
        <v>187</v>
      </c>
      <c r="Q4341" s="11">
        <v>5</v>
      </c>
      <c r="R4341" s="11">
        <f ca="1">IFERROR(__xludf.DUMMYFUNCTION("COUNTA(SPLIT($Q4341,CHAR(10),FALSE))"),2)</f>
        <v>2</v>
      </c>
      <c r="S4341" s="2">
        <v>-3.0780832180000002</v>
      </c>
      <c r="T4341" s="2">
        <v>0.63545555499999995</v>
      </c>
      <c r="U4341" s="2">
        <v>54.77</v>
      </c>
      <c r="V4341" s="2">
        <v>15.01</v>
      </c>
      <c r="W4341" s="2">
        <v>18.22</v>
      </c>
      <c r="X4341" s="2">
        <v>12</v>
      </c>
      <c r="Y4341" s="2">
        <v>8.1</v>
      </c>
      <c r="Z4341" s="2">
        <v>0.21043000000000001</v>
      </c>
      <c r="AA4341" s="2">
        <v>0.20149</v>
      </c>
      <c r="AB4341" s="2">
        <v>8.8954683689999996</v>
      </c>
    </row>
    <row r="4342" spans="1:28" x14ac:dyDescent="0.2">
      <c r="A4342" s="17">
        <v>7062</v>
      </c>
      <c r="B4342" s="5" t="s">
        <v>995</v>
      </c>
      <c r="C4342" s="5" t="s">
        <v>14564</v>
      </c>
      <c r="D4342" s="5" t="s">
        <v>14547</v>
      </c>
      <c r="E4342" s="5" t="s">
        <v>14565</v>
      </c>
      <c r="F4342" s="10">
        <v>1907</v>
      </c>
      <c r="G4342" s="10" t="s">
        <v>16</v>
      </c>
      <c r="H4342" s="10"/>
      <c r="I4342" s="10">
        <v>1300</v>
      </c>
      <c r="J4342" s="10" t="s">
        <v>17</v>
      </c>
      <c r="K4342" s="10"/>
      <c r="L4342" s="10" t="s">
        <v>18</v>
      </c>
      <c r="M4342" s="11">
        <v>1</v>
      </c>
      <c r="N4342" s="10">
        <v>1</v>
      </c>
      <c r="O4342" s="12" t="s">
        <v>14566</v>
      </c>
      <c r="P4342" s="11">
        <f ca="1">IFERROR(__xludf.DUMMYFUNCTION("COUNTA(SPLIT(Q4342,"" ""))"),143)</f>
        <v>143</v>
      </c>
      <c r="Q4342" s="11">
        <v>5</v>
      </c>
      <c r="R4342" s="11">
        <f ca="1">IFERROR(__xludf.DUMMYFUNCTION("COUNTA(SPLIT($Q4342,CHAR(10),FALSE))"),1)</f>
        <v>1</v>
      </c>
      <c r="S4342" s="2">
        <v>0.94302090299999997</v>
      </c>
      <c r="T4342" s="2">
        <v>0.53771294400000003</v>
      </c>
      <c r="U4342" s="2">
        <v>60.1</v>
      </c>
      <c r="V4342" s="2">
        <v>12.03</v>
      </c>
      <c r="W4342" s="2">
        <v>13.9</v>
      </c>
      <c r="X4342" s="2">
        <v>10</v>
      </c>
      <c r="Y4342" s="2">
        <v>7.7</v>
      </c>
      <c r="Z4342" s="2">
        <v>8.6379999999999998E-2</v>
      </c>
      <c r="AA4342" s="2">
        <v>0.13064999999999999</v>
      </c>
      <c r="AB4342" s="2">
        <v>10.268452290000001</v>
      </c>
    </row>
    <row r="4343" spans="1:28" x14ac:dyDescent="0.2">
      <c r="A4343" s="17">
        <v>7063</v>
      </c>
      <c r="B4343" s="5" t="s">
        <v>995</v>
      </c>
      <c r="C4343" s="5" t="s">
        <v>14567</v>
      </c>
      <c r="D4343" s="5" t="s">
        <v>14547</v>
      </c>
      <c r="E4343" s="5" t="s">
        <v>14568</v>
      </c>
      <c r="F4343" s="10">
        <v>1907</v>
      </c>
      <c r="G4343" s="10" t="s">
        <v>16</v>
      </c>
      <c r="H4343" s="10"/>
      <c r="I4343" s="10">
        <v>1300</v>
      </c>
      <c r="J4343" s="10" t="s">
        <v>17</v>
      </c>
      <c r="K4343" s="10"/>
      <c r="L4343" s="10" t="s">
        <v>18</v>
      </c>
      <c r="M4343" s="11">
        <v>1</v>
      </c>
      <c r="N4343" s="10">
        <v>1</v>
      </c>
      <c r="O4343" s="12" t="s">
        <v>14569</v>
      </c>
      <c r="P4343" s="11">
        <f ca="1">IFERROR(__xludf.DUMMYFUNCTION("COUNTA(SPLIT(Q4343,"" ""))"),148)</f>
        <v>148</v>
      </c>
      <c r="Q4343" s="11">
        <v>4</v>
      </c>
      <c r="R4343" s="11">
        <f ca="1">IFERROR(__xludf.DUMMYFUNCTION("COUNTA(SPLIT($Q4343,CHAR(10),FALSE))"),1)</f>
        <v>1</v>
      </c>
      <c r="S4343" s="2">
        <v>-0.78832180799999996</v>
      </c>
      <c r="T4343" s="2">
        <v>0.47708593900000001</v>
      </c>
      <c r="U4343" s="2">
        <v>60.95</v>
      </c>
      <c r="V4343" s="2">
        <v>14.14</v>
      </c>
      <c r="W4343" s="2">
        <v>17.53</v>
      </c>
      <c r="X4343" s="2">
        <v>11</v>
      </c>
      <c r="Y4343" s="2">
        <v>7.39</v>
      </c>
      <c r="Z4343" s="2">
        <v>4.752E-2</v>
      </c>
      <c r="AA4343" s="2">
        <v>9.3200000000000005E-2</v>
      </c>
      <c r="AB4343" s="2">
        <v>9.2361811599999992</v>
      </c>
    </row>
    <row r="4344" spans="1:28" x14ac:dyDescent="0.2">
      <c r="A4344" s="17">
        <v>7064</v>
      </c>
      <c r="B4344" s="5" t="s">
        <v>14570</v>
      </c>
      <c r="C4344" s="5" t="s">
        <v>14571</v>
      </c>
      <c r="D4344" s="5" t="s">
        <v>14547</v>
      </c>
      <c r="E4344" s="5" t="s">
        <v>14572</v>
      </c>
      <c r="F4344" s="10">
        <v>1907</v>
      </c>
      <c r="G4344" s="10" t="s">
        <v>16</v>
      </c>
      <c r="H4344" s="10"/>
      <c r="I4344" s="10">
        <v>1300</v>
      </c>
      <c r="J4344" s="10" t="s">
        <v>51</v>
      </c>
      <c r="K4344" s="10"/>
      <c r="L4344" s="10" t="s">
        <v>18</v>
      </c>
      <c r="M4344" s="11">
        <v>1</v>
      </c>
      <c r="N4344" s="10">
        <v>1</v>
      </c>
      <c r="O4344" s="12" t="s">
        <v>14573</v>
      </c>
      <c r="P4344" s="11">
        <f ca="1">IFERROR(__xludf.DUMMYFUNCTION("COUNTA(SPLIT(Q4344,"" ""))"),144)</f>
        <v>144</v>
      </c>
      <c r="Q4344" s="11">
        <v>6</v>
      </c>
      <c r="R4344" s="11">
        <f ca="1">IFERROR(__xludf.DUMMYFUNCTION("COUNTA(SPLIT($Q4344,CHAR(10),FALSE))"),2)</f>
        <v>2</v>
      </c>
      <c r="S4344" s="2">
        <v>-0.81354260099999998</v>
      </c>
      <c r="T4344" s="2">
        <v>0.47129507599999998</v>
      </c>
      <c r="U4344" s="2">
        <v>73.2</v>
      </c>
      <c r="V4344" s="2">
        <v>9.0500000000000007</v>
      </c>
      <c r="W4344" s="2">
        <v>10.49</v>
      </c>
      <c r="X4344" s="2">
        <v>8</v>
      </c>
      <c r="Y4344" s="2">
        <v>7.67</v>
      </c>
      <c r="Z4344" s="2">
        <v>-1.5440000000000001E-2</v>
      </c>
      <c r="AA4344" s="2">
        <v>2.3900000000000001E-2</v>
      </c>
      <c r="AB4344" s="2">
        <v>8.0970635659999992</v>
      </c>
    </row>
    <row r="4345" spans="1:28" x14ac:dyDescent="0.2">
      <c r="A4345" s="17">
        <v>7065</v>
      </c>
      <c r="B4345" s="5" t="s">
        <v>14570</v>
      </c>
      <c r="C4345" s="5" t="s">
        <v>14574</v>
      </c>
      <c r="D4345" s="5" t="s">
        <v>14547</v>
      </c>
      <c r="E4345" s="5" t="s">
        <v>14575</v>
      </c>
      <c r="F4345" s="10">
        <v>1907</v>
      </c>
      <c r="G4345" s="10" t="s">
        <v>16</v>
      </c>
      <c r="H4345" s="10"/>
      <c r="I4345" s="10">
        <v>700</v>
      </c>
      <c r="J4345" s="10" t="s">
        <v>17</v>
      </c>
      <c r="K4345" s="10"/>
      <c r="L4345" s="10" t="s">
        <v>18</v>
      </c>
      <c r="M4345" s="11">
        <v>1</v>
      </c>
      <c r="N4345" s="10">
        <v>1</v>
      </c>
      <c r="O4345" s="12" t="s">
        <v>14576</v>
      </c>
      <c r="P4345" s="11">
        <f ca="1">IFERROR(__xludf.DUMMYFUNCTION("COUNTA(SPLIT(Q4345,"" ""))"),178)</f>
        <v>178</v>
      </c>
      <c r="Q4345" s="11">
        <v>11</v>
      </c>
      <c r="R4345" s="11">
        <f ca="1">IFERROR(__xludf.DUMMYFUNCTION("COUNTA(SPLIT($Q4345,CHAR(10),FALSE))"),2)</f>
        <v>2</v>
      </c>
      <c r="S4345" s="2">
        <v>-0.90384823000000003</v>
      </c>
      <c r="T4345" s="2">
        <v>0.47994177399999999</v>
      </c>
      <c r="U4345" s="2">
        <v>81.66</v>
      </c>
      <c r="V4345" s="2">
        <v>5.94</v>
      </c>
      <c r="W4345" s="2">
        <v>7.02</v>
      </c>
      <c r="X4345" s="2">
        <v>8</v>
      </c>
      <c r="Y4345" s="2">
        <v>7.26</v>
      </c>
      <c r="Z4345" s="2">
        <v>0.12384000000000001</v>
      </c>
      <c r="AA4345" s="2">
        <v>0.14029</v>
      </c>
      <c r="AB4345" s="2">
        <v>11.03945669</v>
      </c>
    </row>
    <row r="4346" spans="1:28" x14ac:dyDescent="0.2">
      <c r="A4346" s="17">
        <v>7066</v>
      </c>
      <c r="B4346" s="5" t="s">
        <v>14570</v>
      </c>
      <c r="C4346" s="5" t="s">
        <v>14577</v>
      </c>
      <c r="D4346" s="5" t="s">
        <v>14547</v>
      </c>
      <c r="E4346" s="5" t="s">
        <v>14578</v>
      </c>
      <c r="F4346" s="10">
        <v>1907</v>
      </c>
      <c r="G4346" s="10" t="s">
        <v>16</v>
      </c>
      <c r="H4346" s="10"/>
      <c r="I4346" s="10">
        <v>1100</v>
      </c>
      <c r="J4346" s="10" t="s">
        <v>17</v>
      </c>
      <c r="K4346" s="10"/>
      <c r="L4346" s="10" t="s">
        <v>18</v>
      </c>
      <c r="M4346" s="11">
        <v>1</v>
      </c>
      <c r="N4346" s="10">
        <v>1</v>
      </c>
      <c r="O4346" s="12" t="s">
        <v>14579</v>
      </c>
      <c r="P4346" s="11">
        <f ca="1">IFERROR(__xludf.DUMMYFUNCTION("COUNTA(SPLIT(Q4346,"" ""))"),147)</f>
        <v>147</v>
      </c>
      <c r="Q4346" s="11">
        <v>7</v>
      </c>
      <c r="R4346" s="11">
        <f ca="1">IFERROR(__xludf.DUMMYFUNCTION("COUNTA(SPLIT($Q4346,CHAR(10),FALSE))"),1)</f>
        <v>1</v>
      </c>
      <c r="S4346" s="2">
        <v>-1.331333705</v>
      </c>
      <c r="T4346" s="2">
        <v>0.484047952</v>
      </c>
      <c r="U4346" s="2">
        <v>86.53</v>
      </c>
      <c r="V4346" s="2">
        <v>6.41</v>
      </c>
      <c r="W4346" s="2">
        <v>7.78</v>
      </c>
      <c r="X4346" s="2">
        <v>0</v>
      </c>
      <c r="Y4346" s="2">
        <v>6.83</v>
      </c>
      <c r="Z4346" s="2">
        <v>-3.47E-3</v>
      </c>
      <c r="AA4346" s="2">
        <v>3.7580000000000002E-2</v>
      </c>
      <c r="AB4346" s="2">
        <v>7.8379588059999996</v>
      </c>
    </row>
    <row r="4347" spans="1:28" x14ac:dyDescent="0.2">
      <c r="A4347" s="17">
        <v>7067</v>
      </c>
      <c r="B4347" s="5" t="s">
        <v>14580</v>
      </c>
      <c r="C4347" s="5" t="s">
        <v>14581</v>
      </c>
      <c r="D4347" s="5" t="s">
        <v>14547</v>
      </c>
      <c r="E4347" s="5" t="s">
        <v>14582</v>
      </c>
      <c r="F4347" s="10">
        <v>1907</v>
      </c>
      <c r="G4347" s="10" t="s">
        <v>16</v>
      </c>
      <c r="H4347" s="10"/>
      <c r="I4347" s="10">
        <v>1100</v>
      </c>
      <c r="J4347" s="10" t="s">
        <v>17</v>
      </c>
      <c r="K4347" s="10"/>
      <c r="L4347" s="10" t="s">
        <v>18</v>
      </c>
      <c r="M4347" s="11">
        <v>1</v>
      </c>
      <c r="N4347" s="10">
        <v>1</v>
      </c>
      <c r="O4347" s="12" t="s">
        <v>14583</v>
      </c>
      <c r="P4347" s="11">
        <f ca="1">IFERROR(__xludf.DUMMYFUNCTION("COUNTA(SPLIT(Q4347,"" ""))"),175)</f>
        <v>175</v>
      </c>
      <c r="Q4347" s="11">
        <v>10</v>
      </c>
      <c r="R4347" s="11">
        <f ca="1">IFERROR(__xludf.DUMMYFUNCTION("COUNTA(SPLIT($Q4347,CHAR(10),FALSE))"),2)</f>
        <v>2</v>
      </c>
      <c r="S4347" s="2">
        <v>-1.82115147</v>
      </c>
      <c r="T4347" s="2">
        <v>0.477498278</v>
      </c>
      <c r="U4347" s="2">
        <v>78.94</v>
      </c>
      <c r="V4347" s="2">
        <v>6.65</v>
      </c>
      <c r="W4347" s="2">
        <v>6.96</v>
      </c>
      <c r="X4347" s="2">
        <v>7</v>
      </c>
      <c r="Y4347" s="2">
        <v>6.57</v>
      </c>
      <c r="Z4347" s="2">
        <v>0.15658</v>
      </c>
      <c r="AA4347" s="2">
        <v>0.16275000000000001</v>
      </c>
      <c r="AB4347" s="2">
        <v>13.60379296</v>
      </c>
    </row>
    <row r="4348" spans="1:28" x14ac:dyDescent="0.2">
      <c r="A4348" s="17">
        <v>7068</v>
      </c>
      <c r="B4348" s="5" t="s">
        <v>14580</v>
      </c>
      <c r="C4348" s="5" t="s">
        <v>14584</v>
      </c>
      <c r="D4348" s="5" t="s">
        <v>14547</v>
      </c>
      <c r="E4348" s="5" t="s">
        <v>14585</v>
      </c>
      <c r="F4348" s="10">
        <v>1907</v>
      </c>
      <c r="G4348" s="10" t="s">
        <v>16</v>
      </c>
      <c r="H4348" s="10"/>
      <c r="I4348" s="10">
        <v>900</v>
      </c>
      <c r="J4348" s="10" t="s">
        <v>17</v>
      </c>
      <c r="K4348" s="10"/>
      <c r="L4348" s="10" t="s">
        <v>18</v>
      </c>
      <c r="M4348" s="11">
        <v>1</v>
      </c>
      <c r="N4348" s="10">
        <v>1</v>
      </c>
      <c r="O4348" s="12" t="s">
        <v>14586</v>
      </c>
      <c r="P4348" s="11">
        <f ca="1">IFERROR(__xludf.DUMMYFUNCTION("COUNTA(SPLIT(Q4348,"" ""))"),160)</f>
        <v>160</v>
      </c>
      <c r="Q4348" s="11">
        <v>10</v>
      </c>
      <c r="R4348" s="11">
        <f ca="1">IFERROR(__xludf.DUMMYFUNCTION("COUNTA(SPLIT($Q4348,CHAR(10),FALSE))"),2)</f>
        <v>2</v>
      </c>
      <c r="S4348" s="2">
        <v>-2.1562462440000001</v>
      </c>
      <c r="T4348" s="2">
        <v>0.49453797300000002</v>
      </c>
      <c r="U4348" s="2">
        <v>90.65</v>
      </c>
      <c r="V4348" s="2">
        <v>4.6100000000000003</v>
      </c>
      <c r="W4348" s="2">
        <v>4.7</v>
      </c>
      <c r="X4348" s="2">
        <v>6</v>
      </c>
      <c r="Y4348" s="2">
        <v>7.08</v>
      </c>
      <c r="Z4348" s="2">
        <v>5.3099999999999996E-3</v>
      </c>
      <c r="AA4348" s="2">
        <v>3.2750000000000001E-2</v>
      </c>
      <c r="AB4348" s="2">
        <v>11.903482840000001</v>
      </c>
    </row>
    <row r="4349" spans="1:28" x14ac:dyDescent="0.2">
      <c r="A4349" s="17">
        <v>7069</v>
      </c>
      <c r="B4349" s="5" t="s">
        <v>14587</v>
      </c>
      <c r="C4349" s="5" t="s">
        <v>14588</v>
      </c>
      <c r="D4349" s="5" t="s">
        <v>14547</v>
      </c>
      <c r="E4349" s="5" t="s">
        <v>14589</v>
      </c>
      <c r="F4349" s="10">
        <v>1907</v>
      </c>
      <c r="G4349" s="10" t="s">
        <v>16</v>
      </c>
      <c r="H4349" s="10"/>
      <c r="I4349" s="10">
        <v>1100</v>
      </c>
      <c r="J4349" s="10" t="s">
        <v>17</v>
      </c>
      <c r="K4349" s="10"/>
      <c r="L4349" s="10" t="s">
        <v>18</v>
      </c>
      <c r="M4349" s="11">
        <v>1</v>
      </c>
      <c r="N4349" s="10">
        <v>1</v>
      </c>
      <c r="O4349" s="12" t="s">
        <v>14590</v>
      </c>
      <c r="P4349" s="11">
        <f ca="1">IFERROR(__xludf.DUMMYFUNCTION("COUNTA(SPLIT(Q4349,"" ""))"),167)</f>
        <v>167</v>
      </c>
      <c r="Q4349" s="11">
        <v>6</v>
      </c>
      <c r="R4349" s="11">
        <f ca="1">IFERROR(__xludf.DUMMYFUNCTION("COUNTA(SPLIT($Q4349,CHAR(10),FALSE))"),3)</f>
        <v>3</v>
      </c>
      <c r="S4349" s="2">
        <v>-1.8377609260000001</v>
      </c>
      <c r="T4349" s="2">
        <v>0.47386718999999999</v>
      </c>
      <c r="U4349" s="2">
        <v>66.099999999999994</v>
      </c>
      <c r="V4349" s="2">
        <v>11.12</v>
      </c>
      <c r="W4349" s="2">
        <v>14.12</v>
      </c>
      <c r="X4349" s="2">
        <v>10</v>
      </c>
      <c r="Y4349" s="2">
        <v>8.19</v>
      </c>
      <c r="Z4349" s="2">
        <v>0.14566000000000001</v>
      </c>
      <c r="AA4349" s="2">
        <v>0.16838</v>
      </c>
      <c r="AB4349" s="2">
        <v>3.7361370680000001</v>
      </c>
    </row>
    <row r="4350" spans="1:28" x14ac:dyDescent="0.2">
      <c r="A4350" s="17">
        <v>7070</v>
      </c>
      <c r="B4350" s="5" t="s">
        <v>14591</v>
      </c>
      <c r="C4350" s="5" t="s">
        <v>14592</v>
      </c>
      <c r="D4350" s="5" t="s">
        <v>14547</v>
      </c>
      <c r="E4350" s="5" t="s">
        <v>14593</v>
      </c>
      <c r="F4350" s="10">
        <v>1907</v>
      </c>
      <c r="G4350" s="10" t="s">
        <v>16</v>
      </c>
      <c r="H4350" s="10"/>
      <c r="I4350" s="10">
        <v>1100</v>
      </c>
      <c r="J4350" s="10" t="s">
        <v>51</v>
      </c>
      <c r="K4350" s="10"/>
      <c r="L4350" s="10" t="s">
        <v>18</v>
      </c>
      <c r="M4350" s="11">
        <v>1</v>
      </c>
      <c r="N4350" s="10">
        <v>1</v>
      </c>
      <c r="O4350" s="12" t="s">
        <v>14594</v>
      </c>
      <c r="P4350" s="11">
        <f ca="1">IFERROR(__xludf.DUMMYFUNCTION("COUNTA(SPLIT(Q4350,"" ""))"),183)</f>
        <v>183</v>
      </c>
      <c r="Q4350" s="11">
        <v>8</v>
      </c>
      <c r="R4350" s="11">
        <f ca="1">IFERROR(__xludf.DUMMYFUNCTION("COUNTA(SPLIT($Q4350,CHAR(10),FALSE))"),2)</f>
        <v>2</v>
      </c>
      <c r="S4350" s="2">
        <v>-1.8928368879999999</v>
      </c>
      <c r="T4350" s="2">
        <v>0.47691135299999998</v>
      </c>
      <c r="U4350" s="2">
        <v>82.6</v>
      </c>
      <c r="V4350" s="2">
        <v>6.9</v>
      </c>
      <c r="W4350" s="2">
        <v>7.96</v>
      </c>
      <c r="X4350" s="2">
        <v>7</v>
      </c>
      <c r="Y4350" s="2">
        <v>6.95</v>
      </c>
      <c r="Z4350" s="2">
        <v>7.6100000000000001E-2</v>
      </c>
      <c r="AA4350" s="2">
        <v>7.442E-2</v>
      </c>
      <c r="AB4350" s="2">
        <v>13.74071934</v>
      </c>
    </row>
    <row r="4351" spans="1:28" x14ac:dyDescent="0.2">
      <c r="A4351" s="17">
        <v>7071</v>
      </c>
      <c r="B4351" s="5" t="s">
        <v>14595</v>
      </c>
      <c r="C4351" s="5" t="s">
        <v>14596</v>
      </c>
      <c r="D4351" s="5" t="s">
        <v>14547</v>
      </c>
      <c r="E4351" s="5" t="s">
        <v>14597</v>
      </c>
      <c r="F4351" s="10">
        <v>1907</v>
      </c>
      <c r="G4351" s="10" t="s">
        <v>16</v>
      </c>
      <c r="H4351" s="10"/>
      <c r="I4351" s="10">
        <v>1100</v>
      </c>
      <c r="J4351" s="10" t="s">
        <v>17</v>
      </c>
      <c r="K4351" s="10"/>
      <c r="L4351" s="10" t="s">
        <v>18</v>
      </c>
      <c r="M4351" s="11">
        <v>1</v>
      </c>
      <c r="N4351" s="10">
        <v>1</v>
      </c>
      <c r="O4351" s="12" t="s">
        <v>14598</v>
      </c>
      <c r="P4351" s="11">
        <f ca="1">IFERROR(__xludf.DUMMYFUNCTION("COUNTA(SPLIT(Q4351,"" ""))"),165)</f>
        <v>165</v>
      </c>
      <c r="Q4351" s="11">
        <v>6</v>
      </c>
      <c r="R4351" s="11">
        <f ca="1">IFERROR(__xludf.DUMMYFUNCTION("COUNTA(SPLIT($Q4351,CHAR(10),FALSE))"),3)</f>
        <v>3</v>
      </c>
      <c r="S4351" s="2">
        <v>-0.85852529300000002</v>
      </c>
      <c r="T4351" s="2">
        <v>0.45712328400000002</v>
      </c>
      <c r="U4351" s="2">
        <v>77.05</v>
      </c>
      <c r="V4351" s="2">
        <v>9.5500000000000007</v>
      </c>
      <c r="W4351" s="2">
        <v>11.33</v>
      </c>
      <c r="X4351" s="2">
        <v>8</v>
      </c>
      <c r="Y4351" s="2">
        <v>6.81</v>
      </c>
      <c r="Z4351" s="2">
        <v>0.18362000000000001</v>
      </c>
      <c r="AA4351" s="2">
        <v>0.21523</v>
      </c>
      <c r="AB4351" s="2">
        <v>11.23091919</v>
      </c>
    </row>
    <row r="4352" spans="1:28" x14ac:dyDescent="0.2">
      <c r="A4352" s="17">
        <v>7072</v>
      </c>
      <c r="B4352" s="5" t="s">
        <v>14595</v>
      </c>
      <c r="C4352" s="5" t="s">
        <v>14599</v>
      </c>
      <c r="D4352" s="5" t="s">
        <v>14547</v>
      </c>
      <c r="E4352" s="5" t="s">
        <v>14600</v>
      </c>
      <c r="F4352" s="10">
        <v>1907</v>
      </c>
      <c r="G4352" s="10" t="s">
        <v>16</v>
      </c>
      <c r="H4352" s="10"/>
      <c r="I4352" s="10">
        <v>1100</v>
      </c>
      <c r="J4352" s="10" t="s">
        <v>17</v>
      </c>
      <c r="K4352" s="10"/>
      <c r="L4352" s="10" t="s">
        <v>18</v>
      </c>
      <c r="M4352" s="11">
        <v>1</v>
      </c>
      <c r="N4352" s="10">
        <v>1</v>
      </c>
      <c r="O4352" s="12" t="s">
        <v>14601</v>
      </c>
      <c r="P4352" s="11">
        <f ca="1">IFERROR(__xludf.DUMMYFUNCTION("COUNTA(SPLIT(Q4352,"" ""))"),171)</f>
        <v>171</v>
      </c>
      <c r="Q4352" s="11">
        <v>8</v>
      </c>
      <c r="R4352" s="11">
        <f ca="1">IFERROR(__xludf.DUMMYFUNCTION("COUNTA(SPLIT($Q4352,CHAR(10),FALSE))"),1)</f>
        <v>1</v>
      </c>
      <c r="S4352" s="2">
        <v>-1.1373480579999999</v>
      </c>
      <c r="T4352" s="2">
        <v>0.45541208300000002</v>
      </c>
      <c r="U4352" s="2">
        <v>88.08</v>
      </c>
      <c r="V4352" s="2">
        <v>5.72</v>
      </c>
      <c r="W4352" s="2">
        <v>5.91</v>
      </c>
      <c r="X4352" s="2">
        <v>5</v>
      </c>
      <c r="Y4352" s="2">
        <v>6.05</v>
      </c>
      <c r="Z4352" s="2">
        <v>0.1065</v>
      </c>
      <c r="AA4352" s="2">
        <v>0.12712000000000001</v>
      </c>
      <c r="AB4352" s="2">
        <v>15.459805100000001</v>
      </c>
    </row>
    <row r="4353" spans="1:28" x14ac:dyDescent="0.2">
      <c r="A4353" s="17">
        <v>7074</v>
      </c>
      <c r="B4353" s="5" t="s">
        <v>14602</v>
      </c>
      <c r="C4353" s="5" t="s">
        <v>14603</v>
      </c>
      <c r="D4353" s="5" t="s">
        <v>14547</v>
      </c>
      <c r="E4353" s="5" t="s">
        <v>14604</v>
      </c>
      <c r="F4353" s="10">
        <v>1907</v>
      </c>
      <c r="G4353" s="10" t="s">
        <v>16</v>
      </c>
      <c r="H4353" s="10"/>
      <c r="I4353" s="10">
        <v>1300</v>
      </c>
      <c r="J4353" s="10" t="s">
        <v>17</v>
      </c>
      <c r="K4353" s="10"/>
      <c r="L4353" s="10" t="s">
        <v>18</v>
      </c>
      <c r="M4353" s="11">
        <v>1</v>
      </c>
      <c r="N4353" s="10">
        <v>1</v>
      </c>
      <c r="O4353" s="12" t="s">
        <v>14605</v>
      </c>
      <c r="P4353" s="11">
        <f ca="1">IFERROR(__xludf.DUMMYFUNCTION("COUNTA(SPLIT(Q4353,"" ""))"),159)</f>
        <v>159</v>
      </c>
      <c r="Q4353" s="11">
        <v>6</v>
      </c>
      <c r="R4353" s="11">
        <f ca="1">IFERROR(__xludf.DUMMYFUNCTION("COUNTA(SPLIT($Q4353,CHAR(10),FALSE))"),2)</f>
        <v>2</v>
      </c>
      <c r="S4353" s="2">
        <v>-2.074525569</v>
      </c>
      <c r="T4353" s="2">
        <v>0.51760101999999997</v>
      </c>
      <c r="U4353" s="2">
        <v>66.78</v>
      </c>
      <c r="V4353" s="2">
        <v>9.6199999999999992</v>
      </c>
      <c r="W4353" s="2">
        <v>11.46</v>
      </c>
      <c r="X4353" s="2">
        <v>11</v>
      </c>
      <c r="Y4353" s="2">
        <v>8.32</v>
      </c>
      <c r="Z4353" s="2">
        <v>0.23980000000000001</v>
      </c>
      <c r="AA4353" s="2">
        <v>0.27579999999999999</v>
      </c>
      <c r="AB4353" s="2">
        <v>7.2990259320000002</v>
      </c>
    </row>
    <row r="4354" spans="1:28" x14ac:dyDescent="0.2">
      <c r="A4354" s="17">
        <v>7075</v>
      </c>
      <c r="B4354" s="5" t="s">
        <v>14602</v>
      </c>
      <c r="C4354" s="5" t="s">
        <v>14606</v>
      </c>
      <c r="D4354" s="5" t="s">
        <v>14547</v>
      </c>
      <c r="E4354" s="5" t="s">
        <v>14607</v>
      </c>
      <c r="F4354" s="10">
        <v>1907</v>
      </c>
      <c r="G4354" s="10" t="s">
        <v>16</v>
      </c>
      <c r="H4354" s="10"/>
      <c r="I4354" s="10">
        <v>1300</v>
      </c>
      <c r="J4354" s="10" t="s">
        <v>17</v>
      </c>
      <c r="K4354" s="10"/>
      <c r="L4354" s="10" t="s">
        <v>18</v>
      </c>
      <c r="M4354" s="11">
        <v>1</v>
      </c>
      <c r="N4354" s="10">
        <v>1</v>
      </c>
      <c r="O4354" s="12" t="s">
        <v>14608</v>
      </c>
      <c r="P4354" s="11">
        <f ca="1">IFERROR(__xludf.DUMMYFUNCTION("COUNTA(SPLIT(Q4354,"" ""))"),178)</f>
        <v>178</v>
      </c>
      <c r="Q4354" s="11">
        <v>7</v>
      </c>
      <c r="R4354" s="11">
        <f ca="1">IFERROR(__xludf.DUMMYFUNCTION("COUNTA(SPLIT($Q4354,CHAR(10),FALSE))"),1)</f>
        <v>1</v>
      </c>
      <c r="S4354" s="2">
        <v>-2.2497815019999998</v>
      </c>
      <c r="T4354" s="2">
        <v>0.48523494299999997</v>
      </c>
      <c r="U4354" s="2">
        <v>60.83</v>
      </c>
      <c r="V4354" s="2">
        <v>11.13</v>
      </c>
      <c r="W4354" s="2">
        <v>12.21</v>
      </c>
      <c r="X4354" s="2">
        <v>13</v>
      </c>
      <c r="Y4354" s="2">
        <v>7.9</v>
      </c>
      <c r="Z4354" s="2">
        <v>0.24707000000000001</v>
      </c>
      <c r="AA4354" s="2">
        <v>0.26329999999999998</v>
      </c>
      <c r="AB4354" s="2">
        <v>9.1010794700000002</v>
      </c>
    </row>
    <row r="4355" spans="1:28" x14ac:dyDescent="0.2">
      <c r="A4355" s="17">
        <v>7076</v>
      </c>
      <c r="B4355" s="5" t="s">
        <v>14602</v>
      </c>
      <c r="C4355" s="5" t="s">
        <v>14609</v>
      </c>
      <c r="D4355" s="5" t="s">
        <v>14547</v>
      </c>
      <c r="E4355" s="5" t="s">
        <v>14610</v>
      </c>
      <c r="F4355" s="10">
        <v>1907</v>
      </c>
      <c r="G4355" s="10" t="s">
        <v>16</v>
      </c>
      <c r="H4355" s="10"/>
      <c r="I4355" s="10">
        <v>1300</v>
      </c>
      <c r="J4355" s="10" t="s">
        <v>17</v>
      </c>
      <c r="K4355" s="10"/>
      <c r="L4355" s="10" t="s">
        <v>22</v>
      </c>
      <c r="M4355" s="11">
        <v>2</v>
      </c>
      <c r="N4355" s="10">
        <v>1.5</v>
      </c>
      <c r="O4355" s="12" t="s">
        <v>14611</v>
      </c>
      <c r="P4355" s="11">
        <f ca="1">IFERROR(__xludf.DUMMYFUNCTION("COUNTA(SPLIT(Q4355,"" ""))"),176)</f>
        <v>176</v>
      </c>
      <c r="Q4355" s="11">
        <v>6</v>
      </c>
      <c r="R4355" s="11">
        <f ca="1">IFERROR(__xludf.DUMMYFUNCTION("COUNTA(SPLIT($Q4355,CHAR(10),FALSE))"),1)</f>
        <v>1</v>
      </c>
      <c r="S4355" s="2">
        <v>-3.2860646290000002</v>
      </c>
      <c r="T4355" s="2">
        <v>0.53232104800000002</v>
      </c>
      <c r="U4355" s="2">
        <v>55.49</v>
      </c>
      <c r="V4355" s="2">
        <v>12.85</v>
      </c>
      <c r="W4355" s="2">
        <v>15.07</v>
      </c>
      <c r="X4355" s="2">
        <v>12</v>
      </c>
      <c r="Y4355" s="2">
        <v>9.1999999999999993</v>
      </c>
      <c r="Z4355" s="2">
        <v>0.31691999999999998</v>
      </c>
      <c r="AA4355" s="2">
        <v>0.32375999999999999</v>
      </c>
      <c r="AB4355" s="2">
        <v>5.1212687969999999</v>
      </c>
    </row>
    <row r="4356" spans="1:28" x14ac:dyDescent="0.2">
      <c r="A4356" s="17">
        <v>7077</v>
      </c>
      <c r="B4356" s="5" t="s">
        <v>277</v>
      </c>
      <c r="C4356" s="5" t="s">
        <v>14612</v>
      </c>
      <c r="D4356" s="5" t="s">
        <v>496</v>
      </c>
      <c r="E4356" s="5" t="s">
        <v>14613</v>
      </c>
      <c r="F4356" s="10">
        <v>1864</v>
      </c>
      <c r="G4356" s="10" t="s">
        <v>16</v>
      </c>
      <c r="H4356" s="10"/>
      <c r="I4356" s="10">
        <v>1100</v>
      </c>
      <c r="J4356" s="10" t="s">
        <v>17</v>
      </c>
      <c r="K4356" s="10"/>
      <c r="L4356" s="10" t="s">
        <v>18</v>
      </c>
      <c r="M4356" s="11">
        <v>1</v>
      </c>
      <c r="N4356" s="10">
        <v>1</v>
      </c>
      <c r="O4356" s="12" t="s">
        <v>14614</v>
      </c>
      <c r="P4356" s="11">
        <f ca="1">IFERROR(__xludf.DUMMYFUNCTION("COUNTA(SPLIT(Q4356,"" ""))"),172)</f>
        <v>172</v>
      </c>
      <c r="Q4356" s="11">
        <v>7</v>
      </c>
      <c r="R4356" s="11">
        <f ca="1">IFERROR(__xludf.DUMMYFUNCTION("COUNTA(SPLIT($Q4356,CHAR(10),FALSE))"),2)</f>
        <v>2</v>
      </c>
      <c r="S4356" s="2">
        <v>-0.60403841400000002</v>
      </c>
      <c r="T4356" s="2">
        <v>0.49283421900000002</v>
      </c>
      <c r="U4356" s="2">
        <v>69.33</v>
      </c>
      <c r="V4356" s="2">
        <v>9.91</v>
      </c>
      <c r="W4356" s="2">
        <v>11.38</v>
      </c>
      <c r="X4356" s="2">
        <v>9</v>
      </c>
      <c r="Y4356" s="2">
        <v>6.76</v>
      </c>
      <c r="Z4356" s="2">
        <v>0.17333999999999999</v>
      </c>
      <c r="AA4356" s="2">
        <v>0.18978</v>
      </c>
      <c r="AB4356" s="2">
        <v>15.36036593</v>
      </c>
    </row>
    <row r="4357" spans="1:28" x14ac:dyDescent="0.2">
      <c r="A4357" s="17">
        <v>7078</v>
      </c>
      <c r="B4357" s="5" t="s">
        <v>14615</v>
      </c>
      <c r="C4357" s="5" t="s">
        <v>14616</v>
      </c>
      <c r="D4357" s="5" t="s">
        <v>14617</v>
      </c>
      <c r="E4357" s="5" t="s">
        <v>14618</v>
      </c>
      <c r="F4357" s="10">
        <v>1922</v>
      </c>
      <c r="G4357" s="10" t="s">
        <v>16</v>
      </c>
      <c r="H4357" s="10"/>
      <c r="I4357" s="10">
        <v>900</v>
      </c>
      <c r="J4357" s="10" t="s">
        <v>17</v>
      </c>
      <c r="K4357" s="10"/>
      <c r="L4357" s="10" t="s">
        <v>18</v>
      </c>
      <c r="M4357" s="11">
        <v>1</v>
      </c>
      <c r="N4357" s="10">
        <v>1</v>
      </c>
      <c r="O4357" s="12" t="s">
        <v>14619</v>
      </c>
      <c r="P4357" s="11">
        <f ca="1">IFERROR(__xludf.DUMMYFUNCTION("COUNTA(SPLIT(Q4357,"" ""))"),149)</f>
        <v>149</v>
      </c>
      <c r="Q4357" s="11">
        <v>6</v>
      </c>
      <c r="R4357" s="11">
        <f ca="1">IFERROR(__xludf.DUMMYFUNCTION("COUNTA(SPLIT($Q4357,CHAR(10),FALSE))"),4)</f>
        <v>4</v>
      </c>
      <c r="S4357" s="2">
        <v>-3.3046431000000001E-2</v>
      </c>
      <c r="T4357" s="2">
        <v>0.46276449600000003</v>
      </c>
      <c r="U4357" s="2">
        <v>62.57</v>
      </c>
      <c r="V4357" s="2">
        <v>10.83</v>
      </c>
      <c r="W4357" s="2">
        <v>11.96</v>
      </c>
      <c r="X4357" s="2">
        <v>11</v>
      </c>
      <c r="Y4357" s="2">
        <v>7.07</v>
      </c>
      <c r="Z4357" s="2">
        <v>6.1129999999999997E-2</v>
      </c>
      <c r="AA4357" s="2">
        <v>7.9350000000000004E-2</v>
      </c>
      <c r="AB4357" s="2">
        <v>13.784454670000001</v>
      </c>
    </row>
    <row r="4358" spans="1:28" x14ac:dyDescent="0.2">
      <c r="A4358" s="17">
        <v>7079</v>
      </c>
      <c r="B4358" s="5" t="s">
        <v>11644</v>
      </c>
      <c r="C4358" s="5" t="s">
        <v>14620</v>
      </c>
      <c r="D4358" s="5" t="s">
        <v>14617</v>
      </c>
      <c r="E4358" s="5" t="s">
        <v>14618</v>
      </c>
      <c r="F4358" s="10">
        <v>1922</v>
      </c>
      <c r="G4358" s="10" t="s">
        <v>16</v>
      </c>
      <c r="H4358" s="10"/>
      <c r="I4358" s="10">
        <v>1100</v>
      </c>
      <c r="J4358" s="10" t="s">
        <v>17</v>
      </c>
      <c r="K4358" s="10"/>
      <c r="L4358" s="10" t="s">
        <v>18</v>
      </c>
      <c r="M4358" s="11">
        <v>1</v>
      </c>
      <c r="N4358" s="10">
        <v>1</v>
      </c>
      <c r="O4358" s="12" t="s">
        <v>14621</v>
      </c>
      <c r="P4358" s="11">
        <f ca="1">IFERROR(__xludf.DUMMYFUNCTION("COUNTA(SPLIT(Q4358,"" ""))"),184)</f>
        <v>184</v>
      </c>
      <c r="Q4358" s="11">
        <v>7</v>
      </c>
      <c r="R4358" s="11">
        <f ca="1">IFERROR(__xludf.DUMMYFUNCTION("COUNTA(SPLIT($Q4358,CHAR(10),FALSE))"),3)</f>
        <v>3</v>
      </c>
      <c r="S4358" s="2">
        <v>-0.485596107</v>
      </c>
      <c r="T4358" s="2">
        <v>0.45289783900000002</v>
      </c>
      <c r="U4358" s="2">
        <v>74.34</v>
      </c>
      <c r="V4358" s="2">
        <v>9.49</v>
      </c>
      <c r="W4358" s="2">
        <v>10.41</v>
      </c>
      <c r="X4358" s="2">
        <v>9</v>
      </c>
      <c r="Y4358" s="2">
        <v>6.4</v>
      </c>
      <c r="Z4358" s="2">
        <v>2.0200000000000001E-3</v>
      </c>
      <c r="AA4358" s="2">
        <v>-7.92E-3</v>
      </c>
      <c r="AB4358" s="2">
        <v>26.468631980000001</v>
      </c>
    </row>
    <row r="4359" spans="1:28" x14ac:dyDescent="0.2">
      <c r="A4359" s="17">
        <v>7080</v>
      </c>
      <c r="B4359" s="5" t="s">
        <v>6897</v>
      </c>
      <c r="C4359" s="5" t="s">
        <v>14622</v>
      </c>
      <c r="D4359" s="5" t="s">
        <v>14617</v>
      </c>
      <c r="E4359" s="5" t="s">
        <v>14618</v>
      </c>
      <c r="F4359" s="10">
        <v>1922</v>
      </c>
      <c r="G4359" s="10" t="s">
        <v>16</v>
      </c>
      <c r="H4359" s="10"/>
      <c r="I4359" s="10">
        <v>900</v>
      </c>
      <c r="J4359" s="10" t="s">
        <v>17</v>
      </c>
      <c r="K4359" s="10"/>
      <c r="L4359" s="10" t="s">
        <v>18</v>
      </c>
      <c r="M4359" s="11">
        <v>1</v>
      </c>
      <c r="N4359" s="10">
        <v>1</v>
      </c>
      <c r="O4359" s="12" t="s">
        <v>14623</v>
      </c>
      <c r="P4359" s="11">
        <f ca="1">IFERROR(__xludf.DUMMYFUNCTION("COUNTA(SPLIT(Q4359,"" ""))"),183)</f>
        <v>183</v>
      </c>
      <c r="Q4359" s="11">
        <v>2</v>
      </c>
      <c r="R4359" s="11">
        <f ca="1">IFERROR(__xludf.DUMMYFUNCTION("COUNTA(SPLIT($Q4359,CHAR(10),FALSE))"),1)</f>
        <v>1</v>
      </c>
      <c r="S4359" s="2">
        <v>-2.0537916059999999</v>
      </c>
      <c r="T4359" s="2">
        <v>0.51782728200000006</v>
      </c>
      <c r="U4359" s="2">
        <v>38.130000000000003</v>
      </c>
      <c r="V4359" s="2">
        <v>23.1</v>
      </c>
      <c r="W4359" s="2">
        <v>27.82</v>
      </c>
      <c r="X4359" s="2">
        <v>11</v>
      </c>
      <c r="Y4359" s="2">
        <v>8.73</v>
      </c>
      <c r="Z4359" s="2">
        <v>0.16463</v>
      </c>
      <c r="AA4359" s="2">
        <v>0.17516000000000001</v>
      </c>
      <c r="AB4359" s="2">
        <v>5.1990592209999997</v>
      </c>
    </row>
    <row r="4360" spans="1:28" x14ac:dyDescent="0.2">
      <c r="A4360" s="17">
        <v>7081</v>
      </c>
      <c r="B4360" s="5" t="s">
        <v>14624</v>
      </c>
      <c r="C4360" s="5" t="s">
        <v>14625</v>
      </c>
      <c r="D4360" s="5" t="s">
        <v>14617</v>
      </c>
      <c r="E4360" s="5" t="s">
        <v>14618</v>
      </c>
      <c r="F4360" s="10">
        <v>1922</v>
      </c>
      <c r="G4360" s="10" t="s">
        <v>16</v>
      </c>
      <c r="H4360" s="10"/>
      <c r="I4360" s="10">
        <v>900</v>
      </c>
      <c r="J4360" s="10" t="s">
        <v>17</v>
      </c>
      <c r="K4360" s="10"/>
      <c r="L4360" s="10" t="s">
        <v>18</v>
      </c>
      <c r="M4360" s="11">
        <v>1</v>
      </c>
      <c r="N4360" s="10">
        <v>1</v>
      </c>
      <c r="O4360" s="12" t="s">
        <v>14626</v>
      </c>
      <c r="P4360" s="11">
        <f ca="1">IFERROR(__xludf.DUMMYFUNCTION("COUNTA(SPLIT(Q4360,"" ""))"),141)</f>
        <v>141</v>
      </c>
      <c r="Q4360" s="11">
        <v>8</v>
      </c>
      <c r="R4360" s="11">
        <f ca="1">IFERROR(__xludf.DUMMYFUNCTION("COUNTA(SPLIT($Q4360,CHAR(10),FALSE))"),1)</f>
        <v>1</v>
      </c>
      <c r="S4360" s="2">
        <v>-0.73273914500000004</v>
      </c>
      <c r="T4360" s="2">
        <v>0.48480000699999998</v>
      </c>
      <c r="U4360" s="2">
        <v>84.73</v>
      </c>
      <c r="V4360" s="2">
        <v>5.33</v>
      </c>
      <c r="W4360" s="2">
        <v>5.97</v>
      </c>
      <c r="X4360" s="2">
        <v>8</v>
      </c>
      <c r="Y4360" s="2">
        <v>6.54</v>
      </c>
      <c r="Z4360" s="2">
        <v>0.16266</v>
      </c>
      <c r="AA4360" s="2">
        <v>0.21165999999999999</v>
      </c>
      <c r="AB4360" s="2">
        <v>15.065742350000001</v>
      </c>
    </row>
    <row r="4361" spans="1:28" x14ac:dyDescent="0.2">
      <c r="A4361" s="17">
        <v>7083</v>
      </c>
      <c r="B4361" s="5" t="s">
        <v>14627</v>
      </c>
      <c r="C4361" s="5" t="s">
        <v>14628</v>
      </c>
      <c r="D4361" s="5" t="s">
        <v>14617</v>
      </c>
      <c r="E4361" s="5" t="s">
        <v>14618</v>
      </c>
      <c r="F4361" s="10">
        <v>1922</v>
      </c>
      <c r="G4361" s="10" t="s">
        <v>16</v>
      </c>
      <c r="H4361" s="10"/>
      <c r="I4361" s="10">
        <v>1100</v>
      </c>
      <c r="J4361" s="10" t="s">
        <v>17</v>
      </c>
      <c r="K4361" s="10"/>
      <c r="L4361" s="10" t="s">
        <v>18</v>
      </c>
      <c r="M4361" s="11">
        <v>1</v>
      </c>
      <c r="N4361" s="10">
        <v>1</v>
      </c>
      <c r="O4361" s="12" t="s">
        <v>14629</v>
      </c>
      <c r="P4361" s="11">
        <f ca="1">IFERROR(__xludf.DUMMYFUNCTION("COUNTA(SPLIT(Q4361,"" ""))"),200)</f>
        <v>200</v>
      </c>
      <c r="Q4361" s="11">
        <v>7</v>
      </c>
      <c r="R4361" s="11">
        <f ca="1">IFERROR(__xludf.DUMMYFUNCTION("COUNTA(SPLIT($Q4361,CHAR(10),FALSE))"),1)</f>
        <v>1</v>
      </c>
      <c r="S4361" s="2">
        <v>-0.76622702399999998</v>
      </c>
      <c r="T4361" s="2">
        <v>0.47144330800000001</v>
      </c>
      <c r="U4361" s="2">
        <v>76.77</v>
      </c>
      <c r="V4361" s="2">
        <v>9.09</v>
      </c>
      <c r="W4361" s="2">
        <v>9.5</v>
      </c>
      <c r="X4361" s="2">
        <v>8</v>
      </c>
      <c r="Y4361" s="2">
        <v>6.34</v>
      </c>
      <c r="Z4361" s="2">
        <v>9.6369999999999997E-2</v>
      </c>
      <c r="AA4361" s="2">
        <v>0.13425999999999999</v>
      </c>
      <c r="AB4361" s="2">
        <v>17.92544925</v>
      </c>
    </row>
    <row r="4362" spans="1:28" x14ac:dyDescent="0.2">
      <c r="A4362" s="17">
        <v>7084</v>
      </c>
      <c r="B4362" s="5" t="s">
        <v>6176</v>
      </c>
      <c r="C4362" s="5" t="s">
        <v>14630</v>
      </c>
      <c r="D4362" s="5" t="s">
        <v>14617</v>
      </c>
      <c r="E4362" s="5" t="s">
        <v>14618</v>
      </c>
      <c r="F4362" s="10">
        <v>1922</v>
      </c>
      <c r="G4362" s="10" t="s">
        <v>16</v>
      </c>
      <c r="H4362" s="10"/>
      <c r="I4362" s="10">
        <v>1300</v>
      </c>
      <c r="J4362" s="10" t="s">
        <v>17</v>
      </c>
      <c r="K4362" s="10"/>
      <c r="L4362" s="10" t="s">
        <v>18</v>
      </c>
      <c r="M4362" s="11">
        <v>1</v>
      </c>
      <c r="N4362" s="10">
        <v>1</v>
      </c>
      <c r="O4362" s="12" t="s">
        <v>14631</v>
      </c>
      <c r="P4362" s="11">
        <f ca="1">IFERROR(__xludf.DUMMYFUNCTION("COUNTA(SPLIT(Q4362,"" ""))"),140)</f>
        <v>140</v>
      </c>
      <c r="Q4362" s="11">
        <v>6</v>
      </c>
      <c r="R4362" s="11">
        <f ca="1">IFERROR(__xludf.DUMMYFUNCTION("COUNTA(SPLIT($Q4362,CHAR(10),FALSE))"),1)</f>
        <v>1</v>
      </c>
      <c r="S4362" s="2">
        <v>-1.2910529209999999</v>
      </c>
      <c r="T4362" s="2">
        <v>0.47230194800000003</v>
      </c>
      <c r="U4362" s="2">
        <v>65.38</v>
      </c>
      <c r="V4362" s="2">
        <v>9.98</v>
      </c>
      <c r="W4362" s="2">
        <v>12.06</v>
      </c>
      <c r="X4362" s="2">
        <v>9</v>
      </c>
      <c r="Y4362" s="2">
        <v>7.71</v>
      </c>
      <c r="Z4362" s="2">
        <v>0.16902</v>
      </c>
      <c r="AA4362" s="2">
        <v>0.20052</v>
      </c>
      <c r="AB4362" s="2">
        <v>8.1143994159999995</v>
      </c>
    </row>
    <row r="4363" spans="1:28" x14ac:dyDescent="0.2">
      <c r="A4363" s="17">
        <v>7085</v>
      </c>
      <c r="B4363" s="5" t="s">
        <v>986</v>
      </c>
      <c r="C4363" s="5" t="s">
        <v>14632</v>
      </c>
      <c r="D4363" s="5" t="s">
        <v>14617</v>
      </c>
      <c r="E4363" s="5" t="s">
        <v>14618</v>
      </c>
      <c r="F4363" s="10">
        <v>1922</v>
      </c>
      <c r="G4363" s="10" t="s">
        <v>16</v>
      </c>
      <c r="H4363" s="10"/>
      <c r="I4363" s="10">
        <v>1100</v>
      </c>
      <c r="J4363" s="10" t="s">
        <v>51</v>
      </c>
      <c r="K4363" s="10"/>
      <c r="L4363" s="10" t="s">
        <v>18</v>
      </c>
      <c r="M4363" s="11">
        <v>1</v>
      </c>
      <c r="N4363" s="10">
        <v>1</v>
      </c>
      <c r="O4363" s="12" t="s">
        <v>14633</v>
      </c>
      <c r="P4363" s="11">
        <f ca="1">IFERROR(__xludf.DUMMYFUNCTION("COUNTA(SPLIT(Q4363,"" ""))"),140)</f>
        <v>140</v>
      </c>
      <c r="Q4363" s="11">
        <v>6</v>
      </c>
      <c r="R4363" s="11">
        <f ca="1">IFERROR(__xludf.DUMMYFUNCTION("COUNTA(SPLIT($Q4363,CHAR(10),FALSE))"),3)</f>
        <v>3</v>
      </c>
      <c r="S4363" s="2">
        <v>-0.42760112900000002</v>
      </c>
      <c r="T4363" s="2">
        <v>0.47802888100000002</v>
      </c>
      <c r="U4363" s="2">
        <v>73.2</v>
      </c>
      <c r="V4363" s="2">
        <v>8.9700000000000006</v>
      </c>
      <c r="W4363" s="2">
        <v>10.4</v>
      </c>
      <c r="X4363" s="2">
        <v>8</v>
      </c>
      <c r="Y4363" s="2">
        <v>7.47</v>
      </c>
      <c r="Z4363" s="2">
        <v>1.4409999999999999E-2</v>
      </c>
      <c r="AA4363" s="2">
        <v>4.9390000000000003E-2</v>
      </c>
      <c r="AB4363" s="2">
        <v>16.076864990000001</v>
      </c>
    </row>
    <row r="4364" spans="1:28" x14ac:dyDescent="0.2">
      <c r="A4364" s="17">
        <v>7086</v>
      </c>
      <c r="B4364" s="5" t="s">
        <v>14634</v>
      </c>
      <c r="C4364" s="5" t="s">
        <v>14635</v>
      </c>
      <c r="D4364" s="5" t="s">
        <v>14617</v>
      </c>
      <c r="E4364" s="5" t="s">
        <v>14618</v>
      </c>
      <c r="F4364" s="10">
        <v>1922</v>
      </c>
      <c r="G4364" s="10" t="s">
        <v>16</v>
      </c>
      <c r="H4364" s="10"/>
      <c r="I4364" s="10">
        <v>1300</v>
      </c>
      <c r="J4364" s="10" t="s">
        <v>17</v>
      </c>
      <c r="K4364" s="10"/>
      <c r="L4364" s="10" t="s">
        <v>18</v>
      </c>
      <c r="M4364" s="11">
        <v>1</v>
      </c>
      <c r="N4364" s="10">
        <v>1</v>
      </c>
      <c r="O4364" s="12" t="s">
        <v>14636</v>
      </c>
      <c r="P4364" s="11">
        <f ca="1">IFERROR(__xludf.DUMMYFUNCTION("COUNTA(SPLIT(Q4364,"" ""))"),143)</f>
        <v>143</v>
      </c>
      <c r="Q4364" s="11">
        <v>6</v>
      </c>
      <c r="R4364" s="11">
        <f ca="1">IFERROR(__xludf.DUMMYFUNCTION("COUNTA(SPLIT($Q4364,CHAR(10),FALSE))"),1)</f>
        <v>1</v>
      </c>
      <c r="S4364" s="2">
        <v>-1.7870432789999999</v>
      </c>
      <c r="T4364" s="2">
        <v>0.51594896700000004</v>
      </c>
      <c r="U4364" s="2">
        <v>59.59</v>
      </c>
      <c r="V4364" s="2">
        <v>10.87</v>
      </c>
      <c r="W4364" s="2">
        <v>12.71</v>
      </c>
      <c r="X4364" s="2">
        <v>12</v>
      </c>
      <c r="Y4364" s="2">
        <v>8.1300000000000008</v>
      </c>
      <c r="Z4364" s="2">
        <v>0.16614000000000001</v>
      </c>
      <c r="AA4364" s="2">
        <v>0.19661999999999999</v>
      </c>
      <c r="AB4364" s="2">
        <v>12.378275110000001</v>
      </c>
    </row>
    <row r="4365" spans="1:28" x14ac:dyDescent="0.2">
      <c r="A4365" s="17">
        <v>7087</v>
      </c>
      <c r="B4365" s="5" t="s">
        <v>14634</v>
      </c>
      <c r="C4365" s="5" t="s">
        <v>14637</v>
      </c>
      <c r="D4365" s="5" t="s">
        <v>14617</v>
      </c>
      <c r="E4365" s="5" t="s">
        <v>14618</v>
      </c>
      <c r="F4365" s="10">
        <v>1922</v>
      </c>
      <c r="G4365" s="10" t="s">
        <v>16</v>
      </c>
      <c r="H4365" s="10"/>
      <c r="I4365" s="10">
        <v>1500</v>
      </c>
      <c r="J4365" s="10" t="s">
        <v>17</v>
      </c>
      <c r="K4365" s="10"/>
      <c r="L4365" s="10" t="s">
        <v>18</v>
      </c>
      <c r="M4365" s="11">
        <v>1</v>
      </c>
      <c r="N4365" s="10">
        <v>1</v>
      </c>
      <c r="O4365" s="12" t="s">
        <v>14638</v>
      </c>
      <c r="P4365" s="11">
        <f ca="1">IFERROR(__xludf.DUMMYFUNCTION("COUNTA(SPLIT(Q4365,"" ""))"),167)</f>
        <v>167</v>
      </c>
      <c r="Q4365" s="11">
        <v>6</v>
      </c>
      <c r="R4365" s="11">
        <f ca="1">IFERROR(__xludf.DUMMYFUNCTION("COUNTA(SPLIT($Q4365,CHAR(10),FALSE))"),2)</f>
        <v>2</v>
      </c>
      <c r="S4365" s="2">
        <v>-2.440718232</v>
      </c>
      <c r="T4365" s="2">
        <v>0.508607476</v>
      </c>
      <c r="U4365" s="2">
        <v>64.099999999999994</v>
      </c>
      <c r="V4365" s="2">
        <v>11.27</v>
      </c>
      <c r="W4365" s="2">
        <v>13.8</v>
      </c>
      <c r="X4365" s="2">
        <v>11</v>
      </c>
      <c r="Y4365" s="2">
        <v>7.94</v>
      </c>
      <c r="Z4365" s="2">
        <v>8.3970000000000003E-2</v>
      </c>
      <c r="AA4365" s="2">
        <v>9.7189999999999999E-2</v>
      </c>
      <c r="AB4365" s="2">
        <v>8.6491710889999993</v>
      </c>
    </row>
    <row r="4366" spans="1:28" x14ac:dyDescent="0.2">
      <c r="A4366" s="17">
        <v>7088</v>
      </c>
      <c r="B4366" s="5" t="s">
        <v>685</v>
      </c>
      <c r="C4366" s="5" t="s">
        <v>14639</v>
      </c>
      <c r="D4366" s="5" t="s">
        <v>11825</v>
      </c>
      <c r="E4366" s="5" t="s">
        <v>11826</v>
      </c>
      <c r="F4366" s="10">
        <v>1909</v>
      </c>
      <c r="G4366" s="10" t="s">
        <v>16</v>
      </c>
      <c r="H4366" s="10"/>
      <c r="I4366" s="10">
        <v>1300</v>
      </c>
      <c r="J4366" s="10" t="s">
        <v>17</v>
      </c>
      <c r="K4366" s="10"/>
      <c r="L4366" s="10" t="s">
        <v>18</v>
      </c>
      <c r="M4366" s="11">
        <v>1</v>
      </c>
      <c r="N4366" s="10">
        <v>1</v>
      </c>
      <c r="O4366" s="12" t="s">
        <v>14640</v>
      </c>
      <c r="P4366" s="11">
        <f ca="1">IFERROR(__xludf.DUMMYFUNCTION("COUNTA(SPLIT(Q4366,"" ""))"),171)</f>
        <v>171</v>
      </c>
      <c r="Q4366" s="11">
        <v>4</v>
      </c>
      <c r="R4366" s="11">
        <f ca="1">IFERROR(__xludf.DUMMYFUNCTION("COUNTA(SPLIT($Q4366,CHAR(10),FALSE))"),1)</f>
        <v>1</v>
      </c>
      <c r="S4366" s="2">
        <v>-2.4293313730000001</v>
      </c>
      <c r="T4366" s="2">
        <v>0.48963163300000001</v>
      </c>
      <c r="U4366" s="2">
        <v>55.1</v>
      </c>
      <c r="V4366" s="2">
        <v>16.190000000000001</v>
      </c>
      <c r="W4366" s="2">
        <v>19.37</v>
      </c>
      <c r="X4366" s="2">
        <v>11</v>
      </c>
      <c r="Y4366" s="2">
        <v>8.8000000000000007</v>
      </c>
      <c r="Z4366" s="2">
        <v>0.29059000000000001</v>
      </c>
      <c r="AA4366" s="2">
        <v>0.30245</v>
      </c>
      <c r="AB4366" s="2">
        <v>19.070798190000001</v>
      </c>
    </row>
    <row r="4367" spans="1:28" x14ac:dyDescent="0.2">
      <c r="A4367" s="17">
        <v>7089</v>
      </c>
      <c r="B4367" s="5" t="s">
        <v>14641</v>
      </c>
      <c r="C4367" s="5" t="s">
        <v>14642</v>
      </c>
      <c r="D4367" s="5" t="s">
        <v>11825</v>
      </c>
      <c r="E4367" s="5" t="s">
        <v>11826</v>
      </c>
      <c r="F4367" s="10">
        <v>1909</v>
      </c>
      <c r="G4367" s="10" t="s">
        <v>16</v>
      </c>
      <c r="H4367" s="10"/>
      <c r="I4367" s="10">
        <v>1300</v>
      </c>
      <c r="J4367" s="10" t="s">
        <v>17</v>
      </c>
      <c r="K4367" s="10"/>
      <c r="L4367" s="10" t="s">
        <v>18</v>
      </c>
      <c r="M4367" s="11">
        <v>1</v>
      </c>
      <c r="N4367" s="10">
        <v>1</v>
      </c>
      <c r="O4367" s="12" t="s">
        <v>14643</v>
      </c>
      <c r="P4367" s="11">
        <f ca="1">IFERROR(__xludf.DUMMYFUNCTION("COUNTA(SPLIT(Q4367,"" ""))"),164)</f>
        <v>164</v>
      </c>
      <c r="Q4367" s="11">
        <v>6</v>
      </c>
      <c r="R4367" s="11">
        <f ca="1">IFERROR(__xludf.DUMMYFUNCTION("COUNTA(SPLIT($Q4367,CHAR(10),FALSE))"),1)</f>
        <v>1</v>
      </c>
      <c r="S4367" s="2">
        <v>-1.3601071730000001</v>
      </c>
      <c r="T4367" s="2">
        <v>0.48996439200000003</v>
      </c>
      <c r="U4367" s="2">
        <v>53.22</v>
      </c>
      <c r="V4367" s="2">
        <v>12.63</v>
      </c>
      <c r="W4367" s="2">
        <v>14.5</v>
      </c>
      <c r="X4367" s="2">
        <v>13</v>
      </c>
      <c r="Y4367" s="2">
        <v>8.27</v>
      </c>
      <c r="Z4367" s="2">
        <v>0.10508000000000001</v>
      </c>
      <c r="AA4367" s="2">
        <v>0.10668</v>
      </c>
      <c r="AB4367" s="2">
        <v>10.70016285</v>
      </c>
    </row>
    <row r="4368" spans="1:28" x14ac:dyDescent="0.2">
      <c r="A4368" s="17">
        <v>7090</v>
      </c>
      <c r="B4368" s="5" t="s">
        <v>14644</v>
      </c>
      <c r="C4368" s="5" t="s">
        <v>14645</v>
      </c>
      <c r="D4368" s="5" t="s">
        <v>11825</v>
      </c>
      <c r="E4368" s="5" t="s">
        <v>11826</v>
      </c>
      <c r="F4368" s="10">
        <v>1909</v>
      </c>
      <c r="G4368" s="10" t="s">
        <v>16</v>
      </c>
      <c r="H4368" s="10"/>
      <c r="I4368" s="10">
        <v>1100</v>
      </c>
      <c r="J4368" s="10" t="s">
        <v>17</v>
      </c>
      <c r="K4368" s="10"/>
      <c r="L4368" s="10" t="s">
        <v>18</v>
      </c>
      <c r="M4368" s="11">
        <v>1</v>
      </c>
      <c r="N4368" s="10">
        <v>1</v>
      </c>
      <c r="O4368" s="12" t="s">
        <v>14646</v>
      </c>
      <c r="P4368" s="11">
        <f ca="1">IFERROR(__xludf.DUMMYFUNCTION("COUNTA(SPLIT(Q4368,"" ""))"),144)</f>
        <v>144</v>
      </c>
      <c r="Q4368" s="11">
        <v>5</v>
      </c>
      <c r="R4368" s="11">
        <f ca="1">IFERROR(__xludf.DUMMYFUNCTION("COUNTA(SPLIT($Q4368,CHAR(10),FALSE))"),1)</f>
        <v>1</v>
      </c>
      <c r="S4368" s="2">
        <v>-3.0670606E-2</v>
      </c>
      <c r="T4368" s="2">
        <v>0.50150096099999997</v>
      </c>
      <c r="U4368" s="2">
        <v>59.54</v>
      </c>
      <c r="V4368" s="2">
        <v>12.16</v>
      </c>
      <c r="W4368" s="2">
        <v>14.21</v>
      </c>
      <c r="X4368" s="2">
        <v>11</v>
      </c>
      <c r="Y4368" s="2">
        <v>7.04</v>
      </c>
      <c r="Z4368" s="2">
        <v>0.13111</v>
      </c>
      <c r="AA4368" s="2">
        <v>0.1709</v>
      </c>
      <c r="AB4368" s="2">
        <v>16.58172257</v>
      </c>
    </row>
    <row r="4369" spans="1:28" x14ac:dyDescent="0.2">
      <c r="A4369" s="17">
        <v>7091</v>
      </c>
      <c r="B4369" s="5" t="s">
        <v>14647</v>
      </c>
      <c r="C4369" s="5" t="s">
        <v>14648</v>
      </c>
      <c r="D4369" s="5" t="s">
        <v>11825</v>
      </c>
      <c r="E4369" s="5" t="s">
        <v>11826</v>
      </c>
      <c r="F4369" s="10">
        <v>1909</v>
      </c>
      <c r="G4369" s="10" t="s">
        <v>16</v>
      </c>
      <c r="H4369" s="10"/>
      <c r="I4369" s="10">
        <v>1100</v>
      </c>
      <c r="J4369" s="10" t="s">
        <v>17</v>
      </c>
      <c r="K4369" s="10"/>
      <c r="L4369" s="10" t="s">
        <v>18</v>
      </c>
      <c r="M4369" s="11">
        <v>1</v>
      </c>
      <c r="N4369" s="10">
        <v>1</v>
      </c>
      <c r="O4369" s="12" t="s">
        <v>14649</v>
      </c>
      <c r="P4369" s="11">
        <f ca="1">IFERROR(__xludf.DUMMYFUNCTION("COUNTA(SPLIT(Q4369,"" ""))"),180)</f>
        <v>180</v>
      </c>
      <c r="Q4369" s="11">
        <v>8</v>
      </c>
      <c r="R4369" s="11">
        <f ca="1">IFERROR(__xludf.DUMMYFUNCTION("COUNTA(SPLIT($Q4369,CHAR(10),FALSE))"),3)</f>
        <v>3</v>
      </c>
      <c r="S4369" s="2">
        <v>-1.7246153959999999</v>
      </c>
      <c r="T4369" s="2">
        <v>0.47249891799999999</v>
      </c>
      <c r="U4369" s="2">
        <v>68.459999999999994</v>
      </c>
      <c r="V4369" s="2">
        <v>9.36</v>
      </c>
      <c r="W4369" s="2">
        <v>10.84</v>
      </c>
      <c r="X4369" s="2">
        <v>11</v>
      </c>
      <c r="Y4369" s="2">
        <v>8.06</v>
      </c>
      <c r="Z4369" s="2">
        <v>0.17918000000000001</v>
      </c>
      <c r="AA4369" s="2">
        <v>0.17918000000000001</v>
      </c>
      <c r="AB4369" s="2">
        <v>8.976580985</v>
      </c>
    </row>
    <row r="4370" spans="1:28" x14ac:dyDescent="0.2">
      <c r="A4370" s="17">
        <v>7093</v>
      </c>
      <c r="B4370" s="5" t="s">
        <v>14641</v>
      </c>
      <c r="C4370" s="5" t="s">
        <v>14650</v>
      </c>
      <c r="D4370" s="5"/>
      <c r="E4370" s="5"/>
      <c r="F4370" s="10">
        <v>1922</v>
      </c>
      <c r="G4370" s="10" t="s">
        <v>16</v>
      </c>
      <c r="H4370" s="10"/>
      <c r="I4370" s="10">
        <v>1300</v>
      </c>
      <c r="J4370" s="10" t="s">
        <v>17</v>
      </c>
      <c r="K4370" s="10"/>
      <c r="L4370" s="10" t="s">
        <v>18</v>
      </c>
      <c r="M4370" s="11">
        <v>1</v>
      </c>
      <c r="N4370" s="10">
        <v>1</v>
      </c>
      <c r="O4370" s="12" t="s">
        <v>14651</v>
      </c>
      <c r="P4370" s="11">
        <f ca="1">IFERROR(__xludf.DUMMYFUNCTION("COUNTA(SPLIT(Q4370,"" ""))"),154)</f>
        <v>154</v>
      </c>
      <c r="Q4370" s="11">
        <v>5</v>
      </c>
      <c r="R4370" s="11">
        <f ca="1">IFERROR(__xludf.DUMMYFUNCTION("COUNTA(SPLIT($Q4370,CHAR(10),FALSE))"),2)</f>
        <v>2</v>
      </c>
      <c r="S4370" s="2">
        <v>0.30729172300000002</v>
      </c>
      <c r="T4370" s="2">
        <v>0.53769991399999995</v>
      </c>
      <c r="U4370" s="2">
        <v>53.66</v>
      </c>
      <c r="V4370" s="2">
        <v>13.48</v>
      </c>
      <c r="W4370" s="2">
        <v>15.37</v>
      </c>
      <c r="X4370" s="2">
        <v>12</v>
      </c>
      <c r="Y4370" s="2">
        <v>7.52</v>
      </c>
      <c r="Z4370" s="2">
        <v>3.4049999999999997E-2</v>
      </c>
      <c r="AA4370" s="2">
        <v>5.2589999999999998E-2</v>
      </c>
      <c r="AB4370" s="2">
        <v>6.7661369169999999</v>
      </c>
    </row>
    <row r="4371" spans="1:28" x14ac:dyDescent="0.2">
      <c r="A4371" s="17">
        <v>7095</v>
      </c>
      <c r="B4371" s="5" t="s">
        <v>14652</v>
      </c>
      <c r="C4371" s="5" t="s">
        <v>14653</v>
      </c>
      <c r="D4371" s="5"/>
      <c r="E4371" s="5"/>
      <c r="F4371" s="10">
        <v>1850</v>
      </c>
      <c r="G4371" s="10" t="s">
        <v>16</v>
      </c>
      <c r="H4371" s="10"/>
      <c r="I4371" s="10">
        <v>1300</v>
      </c>
      <c r="J4371" s="10" t="s">
        <v>17</v>
      </c>
      <c r="K4371" s="10"/>
      <c r="L4371" s="10" t="s">
        <v>18</v>
      </c>
      <c r="M4371" s="11">
        <v>1</v>
      </c>
      <c r="N4371" s="10">
        <v>1</v>
      </c>
      <c r="O4371" s="12" t="s">
        <v>14654</v>
      </c>
      <c r="P4371" s="11">
        <f ca="1">IFERROR(__xludf.DUMMYFUNCTION("COUNTA(SPLIT(Q4371,"" ""))"),167)</f>
        <v>167</v>
      </c>
      <c r="Q4371" s="11">
        <v>7</v>
      </c>
      <c r="R4371" s="11">
        <f ca="1">IFERROR(__xludf.DUMMYFUNCTION("COUNTA(SPLIT($Q4371,CHAR(10),FALSE))"),2)</f>
        <v>2</v>
      </c>
      <c r="S4371" s="2">
        <v>-1.019849322</v>
      </c>
      <c r="T4371" s="2">
        <v>0.48195695500000002</v>
      </c>
      <c r="U4371" s="2">
        <v>62.81</v>
      </c>
      <c r="V4371" s="2">
        <v>10.57</v>
      </c>
      <c r="W4371" s="2">
        <v>12.17</v>
      </c>
      <c r="X4371" s="2">
        <v>11</v>
      </c>
      <c r="Y4371" s="2">
        <v>8.08</v>
      </c>
      <c r="Z4371" s="2">
        <v>0.19289999999999999</v>
      </c>
      <c r="AA4371" s="2">
        <v>0.19636999999999999</v>
      </c>
      <c r="AB4371" s="2">
        <v>5.7167413610000004</v>
      </c>
    </row>
    <row r="4372" spans="1:28" x14ac:dyDescent="0.2">
      <c r="A4372" s="17">
        <v>7096</v>
      </c>
      <c r="B4372" s="5" t="s">
        <v>14655</v>
      </c>
      <c r="C4372" s="5" t="s">
        <v>14656</v>
      </c>
      <c r="D4372" s="5"/>
      <c r="E4372" s="5"/>
      <c r="F4372" s="10">
        <v>1840</v>
      </c>
      <c r="G4372" s="10" t="s">
        <v>16</v>
      </c>
      <c r="H4372" s="10"/>
      <c r="I4372" s="10">
        <v>1100</v>
      </c>
      <c r="J4372" s="10" t="s">
        <v>17</v>
      </c>
      <c r="K4372" s="10"/>
      <c r="L4372" s="10" t="s">
        <v>18</v>
      </c>
      <c r="M4372" s="11">
        <v>1</v>
      </c>
      <c r="N4372" s="10">
        <v>1</v>
      </c>
      <c r="O4372" s="12" t="s">
        <v>14657</v>
      </c>
      <c r="P4372" s="11">
        <f ca="1">IFERROR(__xludf.DUMMYFUNCTION("COUNTA(SPLIT(Q4372,"" ""))"),184)</f>
        <v>184</v>
      </c>
      <c r="Q4372" s="11">
        <v>10</v>
      </c>
      <c r="R4372" s="11">
        <f ca="1">IFERROR(__xludf.DUMMYFUNCTION("COUNTA(SPLIT($Q4372,CHAR(10),FALSE))"),3)</f>
        <v>3</v>
      </c>
      <c r="S4372" s="2">
        <v>-0.82105008700000004</v>
      </c>
      <c r="T4372" s="2">
        <v>0.47484375600000001</v>
      </c>
      <c r="U4372" s="2">
        <v>61.75</v>
      </c>
      <c r="V4372" s="2">
        <v>9.32</v>
      </c>
      <c r="W4372" s="2">
        <v>10.01</v>
      </c>
      <c r="X4372" s="2">
        <v>12</v>
      </c>
      <c r="Y4372" s="2">
        <v>7.26</v>
      </c>
      <c r="Z4372" s="2">
        <v>0.11945</v>
      </c>
      <c r="AA4372" s="2">
        <v>0.11455</v>
      </c>
      <c r="AB4372" s="2">
        <v>10.169629049999999</v>
      </c>
    </row>
    <row r="4373" spans="1:28" x14ac:dyDescent="0.2">
      <c r="A4373" s="17">
        <v>7098</v>
      </c>
      <c r="B4373" s="5" t="s">
        <v>14658</v>
      </c>
      <c r="C4373" s="5" t="s">
        <v>14659</v>
      </c>
      <c r="D4373" s="5"/>
      <c r="E4373" s="5"/>
      <c r="F4373" s="10">
        <v>1847</v>
      </c>
      <c r="G4373" s="10" t="s">
        <v>16</v>
      </c>
      <c r="H4373" s="10"/>
      <c r="I4373" s="10">
        <v>900</v>
      </c>
      <c r="J4373" s="10" t="s">
        <v>17</v>
      </c>
      <c r="K4373" s="10"/>
      <c r="L4373" s="10" t="s">
        <v>18</v>
      </c>
      <c r="M4373" s="11">
        <v>1</v>
      </c>
      <c r="N4373" s="10">
        <v>1</v>
      </c>
      <c r="O4373" s="12" t="s">
        <v>14660</v>
      </c>
      <c r="P4373" s="11">
        <f ca="1">IFERROR(__xludf.DUMMYFUNCTION("COUNTA(SPLIT(Q4373,"" ""))"),174)</f>
        <v>174</v>
      </c>
      <c r="Q4373" s="11">
        <v>6</v>
      </c>
      <c r="R4373" s="11">
        <f ca="1">IFERROR(__xludf.DUMMYFUNCTION("COUNTA(SPLIT($Q4373,CHAR(10),FALSE))"),1)</f>
        <v>1</v>
      </c>
      <c r="S4373" s="2">
        <v>-2.2551421970000001</v>
      </c>
      <c r="T4373" s="2">
        <v>0.49443928500000001</v>
      </c>
      <c r="U4373" s="2">
        <v>64.510000000000005</v>
      </c>
      <c r="V4373" s="2">
        <v>10.51</v>
      </c>
      <c r="W4373" s="2">
        <v>11.73</v>
      </c>
      <c r="X4373" s="2">
        <v>11</v>
      </c>
      <c r="Y4373" s="2">
        <v>9.73</v>
      </c>
      <c r="Z4373" s="2">
        <v>0.30187000000000003</v>
      </c>
      <c r="AA4373" s="2">
        <v>0.32596000000000003</v>
      </c>
      <c r="AB4373" s="2">
        <v>9.496183941</v>
      </c>
    </row>
    <row r="4374" spans="1:28" x14ac:dyDescent="0.2">
      <c r="A4374" s="17">
        <v>7100</v>
      </c>
      <c r="B4374" s="5" t="s">
        <v>14661</v>
      </c>
      <c r="C4374" s="5" t="s">
        <v>14662</v>
      </c>
      <c r="D4374" s="5"/>
      <c r="E4374" s="13" t="s">
        <v>14663</v>
      </c>
      <c r="F4374" s="10">
        <v>1852</v>
      </c>
      <c r="G4374" s="10" t="s">
        <v>16</v>
      </c>
      <c r="H4374" s="10"/>
      <c r="I4374" s="10">
        <v>1300</v>
      </c>
      <c r="J4374" s="10" t="s">
        <v>17</v>
      </c>
      <c r="K4374" s="10"/>
      <c r="L4374" s="10" t="s">
        <v>22</v>
      </c>
      <c r="M4374" s="11">
        <v>2</v>
      </c>
      <c r="N4374" s="10">
        <v>1.5</v>
      </c>
      <c r="O4374" s="12" t="s">
        <v>14664</v>
      </c>
      <c r="P4374" s="11">
        <f ca="1">IFERROR(__xludf.DUMMYFUNCTION("COUNTA(SPLIT(Q4374,"" ""))"),165)</f>
        <v>165</v>
      </c>
      <c r="Q4374" s="11">
        <v>4</v>
      </c>
      <c r="R4374" s="11">
        <f ca="1">IFERROR(__xludf.DUMMYFUNCTION("COUNTA(SPLIT($Q4374,CHAR(10),FALSE))"),1)</f>
        <v>1</v>
      </c>
      <c r="S4374" s="2">
        <v>-0.80109311500000002</v>
      </c>
      <c r="T4374" s="2">
        <v>0.44659795600000002</v>
      </c>
      <c r="U4374" s="2">
        <v>57.81</v>
      </c>
      <c r="V4374" s="2">
        <v>15.44</v>
      </c>
      <c r="W4374" s="2">
        <v>19.64</v>
      </c>
      <c r="X4374" s="2">
        <v>7</v>
      </c>
      <c r="Y4374" s="2">
        <v>8.36</v>
      </c>
      <c r="Z4374" s="2">
        <v>0.13219</v>
      </c>
      <c r="AA4374" s="2">
        <v>0.15725</v>
      </c>
      <c r="AB4374" s="2">
        <v>17.756860960000001</v>
      </c>
    </row>
    <row r="4375" spans="1:28" x14ac:dyDescent="0.2">
      <c r="A4375" s="17">
        <v>7101</v>
      </c>
      <c r="B4375" s="5" t="s">
        <v>14665</v>
      </c>
      <c r="C4375" s="5" t="s">
        <v>14666</v>
      </c>
      <c r="D4375" s="5" t="s">
        <v>14667</v>
      </c>
      <c r="E4375" s="5" t="s">
        <v>14668</v>
      </c>
      <c r="F4375" s="10">
        <v>1922</v>
      </c>
      <c r="G4375" s="10" t="s">
        <v>16</v>
      </c>
      <c r="H4375" s="10"/>
      <c r="I4375" s="10">
        <v>1100</v>
      </c>
      <c r="J4375" s="10" t="s">
        <v>17</v>
      </c>
      <c r="K4375" s="10"/>
      <c r="L4375" s="10" t="s">
        <v>18</v>
      </c>
      <c r="M4375" s="11">
        <v>1</v>
      </c>
      <c r="N4375" s="10">
        <v>1</v>
      </c>
      <c r="O4375" s="12" t="s">
        <v>14669</v>
      </c>
      <c r="P4375" s="11">
        <f ca="1">IFERROR(__xludf.DUMMYFUNCTION("COUNTA(SPLIT(Q4375,"" ""))"),177)</f>
        <v>177</v>
      </c>
      <c r="Q4375" s="11">
        <v>7</v>
      </c>
      <c r="R4375" s="11">
        <f ca="1">IFERROR(__xludf.DUMMYFUNCTION("COUNTA(SPLIT($Q4375,CHAR(10),FALSE))"),2)</f>
        <v>2</v>
      </c>
      <c r="S4375" s="2">
        <v>-1.4634683230000001</v>
      </c>
      <c r="T4375" s="2">
        <v>0.47310188399999997</v>
      </c>
      <c r="U4375" s="2">
        <v>42.24</v>
      </c>
      <c r="V4375" s="2">
        <v>13.68</v>
      </c>
      <c r="W4375" s="2">
        <v>14.21</v>
      </c>
      <c r="X4375" s="2">
        <v>14</v>
      </c>
      <c r="Y4375" s="2">
        <v>8.8000000000000007</v>
      </c>
      <c r="Z4375" s="2">
        <v>0.24193000000000001</v>
      </c>
      <c r="AA4375" s="2">
        <v>0.24893000000000001</v>
      </c>
      <c r="AB4375" s="2">
        <v>7.286099471</v>
      </c>
    </row>
    <row r="4376" spans="1:28" x14ac:dyDescent="0.2">
      <c r="A4376" s="17">
        <v>7102</v>
      </c>
      <c r="B4376" s="5" t="s">
        <v>14670</v>
      </c>
      <c r="C4376" s="5" t="s">
        <v>14671</v>
      </c>
      <c r="D4376" s="5" t="s">
        <v>14667</v>
      </c>
      <c r="E4376" s="5" t="s">
        <v>14672</v>
      </c>
      <c r="F4376" s="10">
        <v>1922</v>
      </c>
      <c r="G4376" s="10" t="s">
        <v>16</v>
      </c>
      <c r="H4376" s="10"/>
      <c r="I4376" s="10">
        <v>1100</v>
      </c>
      <c r="J4376" s="10" t="s">
        <v>17</v>
      </c>
      <c r="K4376" s="10"/>
      <c r="L4376" s="10" t="s">
        <v>18</v>
      </c>
      <c r="M4376" s="11">
        <v>1</v>
      </c>
      <c r="N4376" s="10">
        <v>1</v>
      </c>
      <c r="O4376" s="12" t="s">
        <v>14673</v>
      </c>
      <c r="P4376" s="11">
        <f ca="1">IFERROR(__xludf.DUMMYFUNCTION("COUNTA(SPLIT(Q4376,"" ""))"),183)</f>
        <v>183</v>
      </c>
      <c r="Q4376" s="11">
        <v>9</v>
      </c>
      <c r="R4376" s="11">
        <f ca="1">IFERROR(__xludf.DUMMYFUNCTION("COUNTA(SPLIT($Q4376,CHAR(10),FALSE))"),2)</f>
        <v>2</v>
      </c>
      <c r="S4376" s="2">
        <v>-1.5810370890000001</v>
      </c>
      <c r="T4376" s="2">
        <v>0.50770499899999999</v>
      </c>
      <c r="U4376" s="2">
        <v>70.27</v>
      </c>
      <c r="V4376" s="2">
        <v>8.56</v>
      </c>
      <c r="W4376" s="2">
        <v>9.8699999999999992</v>
      </c>
      <c r="X4376" s="2">
        <v>9</v>
      </c>
      <c r="Y4376" s="2">
        <v>7.56</v>
      </c>
      <c r="Z4376" s="2">
        <v>0.17541000000000001</v>
      </c>
      <c r="AA4376" s="2">
        <v>0.18207999999999999</v>
      </c>
      <c r="AB4376" s="2">
        <v>8.090519317</v>
      </c>
    </row>
    <row r="4377" spans="1:28" x14ac:dyDescent="0.2">
      <c r="A4377" s="17">
        <v>7103</v>
      </c>
      <c r="B4377" s="5" t="s">
        <v>14674</v>
      </c>
      <c r="C4377" s="5" t="s">
        <v>14675</v>
      </c>
      <c r="D4377" s="5" t="s">
        <v>14667</v>
      </c>
      <c r="E4377" s="5" t="s">
        <v>14676</v>
      </c>
      <c r="F4377" s="10">
        <v>1922</v>
      </c>
      <c r="G4377" s="10" t="s">
        <v>16</v>
      </c>
      <c r="H4377" s="10"/>
      <c r="I4377" s="10">
        <v>1300</v>
      </c>
      <c r="J4377" s="10" t="s">
        <v>17</v>
      </c>
      <c r="K4377" s="10"/>
      <c r="L4377" s="10" t="s">
        <v>18</v>
      </c>
      <c r="M4377" s="11">
        <v>1</v>
      </c>
      <c r="N4377" s="10">
        <v>1</v>
      </c>
      <c r="O4377" s="12" t="s">
        <v>14677</v>
      </c>
      <c r="P4377" s="11">
        <f ca="1">IFERROR(__xludf.DUMMYFUNCTION("COUNTA(SPLIT(Q4377,"" ""))"),193)</f>
        <v>193</v>
      </c>
      <c r="Q4377" s="11">
        <v>5</v>
      </c>
      <c r="R4377" s="11">
        <f ca="1">IFERROR(__xludf.DUMMYFUNCTION("COUNTA(SPLIT($Q4377,CHAR(10),FALSE))"),1)</f>
        <v>1</v>
      </c>
      <c r="S4377" s="2">
        <v>-1.515278474</v>
      </c>
      <c r="T4377" s="2">
        <v>0.47740078400000002</v>
      </c>
      <c r="U4377" s="2">
        <v>49.61</v>
      </c>
      <c r="V4377" s="2">
        <v>16.13</v>
      </c>
      <c r="W4377" s="2">
        <v>20.309999999999999</v>
      </c>
      <c r="X4377" s="2">
        <v>13</v>
      </c>
      <c r="Y4377" s="2">
        <v>8.48</v>
      </c>
      <c r="Z4377" s="2">
        <v>0.18622</v>
      </c>
      <c r="AA4377" s="2">
        <v>0.17945</v>
      </c>
      <c r="AB4377" s="2">
        <v>7.4669084860000003</v>
      </c>
    </row>
    <row r="4378" spans="1:28" x14ac:dyDescent="0.2">
      <c r="A4378" s="17">
        <v>7104</v>
      </c>
      <c r="B4378" s="5" t="s">
        <v>14678</v>
      </c>
      <c r="C4378" s="5" t="s">
        <v>14679</v>
      </c>
      <c r="D4378" s="5" t="s">
        <v>14667</v>
      </c>
      <c r="E4378" s="5" t="s">
        <v>14680</v>
      </c>
      <c r="F4378" s="10">
        <v>1922</v>
      </c>
      <c r="G4378" s="10" t="s">
        <v>16</v>
      </c>
      <c r="H4378" s="10"/>
      <c r="I4378" s="10">
        <v>1100</v>
      </c>
      <c r="J4378" s="10" t="s">
        <v>17</v>
      </c>
      <c r="K4378" s="10"/>
      <c r="L4378" s="10" t="s">
        <v>18</v>
      </c>
      <c r="M4378" s="11">
        <v>1</v>
      </c>
      <c r="N4378" s="10">
        <v>1</v>
      </c>
      <c r="O4378" s="12" t="s">
        <v>14681</v>
      </c>
      <c r="P4378" s="11">
        <f ca="1">IFERROR(__xludf.DUMMYFUNCTION("COUNTA(SPLIT(Q4378,"" ""))"),166)</f>
        <v>166</v>
      </c>
      <c r="Q4378" s="11">
        <v>6</v>
      </c>
      <c r="R4378" s="11">
        <f ca="1">IFERROR(__xludf.DUMMYFUNCTION("COUNTA(SPLIT($Q4378,CHAR(10),FALSE))"),1)</f>
        <v>1</v>
      </c>
      <c r="S4378" s="2">
        <v>-1.7957833089999999</v>
      </c>
      <c r="T4378" s="2">
        <v>0.44637286599999998</v>
      </c>
      <c r="U4378" s="2">
        <v>59.54</v>
      </c>
      <c r="V4378" s="2">
        <v>11.87</v>
      </c>
      <c r="W4378" s="2">
        <v>14.29</v>
      </c>
      <c r="X4378" s="2">
        <v>12</v>
      </c>
      <c r="Y4378" s="2">
        <v>8.23</v>
      </c>
      <c r="Z4378" s="2">
        <v>0.32684999999999997</v>
      </c>
      <c r="AA4378" s="2">
        <v>0.35094999999999998</v>
      </c>
      <c r="AB4378" s="2">
        <v>8.7145232289999992</v>
      </c>
    </row>
    <row r="4379" spans="1:28" x14ac:dyDescent="0.2">
      <c r="A4379" s="17">
        <v>7105</v>
      </c>
      <c r="B4379" s="5" t="s">
        <v>14670</v>
      </c>
      <c r="C4379" s="5" t="s">
        <v>14682</v>
      </c>
      <c r="D4379" s="5" t="s">
        <v>14667</v>
      </c>
      <c r="E4379" s="5" t="s">
        <v>14683</v>
      </c>
      <c r="F4379" s="10">
        <v>1922</v>
      </c>
      <c r="G4379" s="10" t="s">
        <v>16</v>
      </c>
      <c r="H4379" s="10"/>
      <c r="I4379" s="10">
        <v>1300</v>
      </c>
      <c r="J4379" s="10" t="s">
        <v>17</v>
      </c>
      <c r="K4379" s="10"/>
      <c r="L4379" s="10" t="s">
        <v>18</v>
      </c>
      <c r="M4379" s="11">
        <v>1</v>
      </c>
      <c r="N4379" s="10">
        <v>1</v>
      </c>
      <c r="O4379" s="12" t="s">
        <v>14684</v>
      </c>
      <c r="P4379" s="11">
        <f ca="1">IFERROR(__xludf.DUMMYFUNCTION("COUNTA(SPLIT(Q4379,"" ""))"),175)</f>
        <v>175</v>
      </c>
      <c r="Q4379" s="11">
        <v>7</v>
      </c>
      <c r="R4379" s="11">
        <f ca="1">IFERROR(__xludf.DUMMYFUNCTION("COUNTA(SPLIT($Q4379,CHAR(10),FALSE))"),1)</f>
        <v>1</v>
      </c>
      <c r="S4379" s="2">
        <v>-2.4462289739999998</v>
      </c>
      <c r="T4379" s="2">
        <v>0.54482549899999999</v>
      </c>
      <c r="U4379" s="2">
        <v>53.93</v>
      </c>
      <c r="V4379" s="2">
        <v>11.98</v>
      </c>
      <c r="W4379" s="2">
        <v>14.54</v>
      </c>
      <c r="X4379" s="2">
        <v>13</v>
      </c>
      <c r="Y4379" s="2">
        <v>10.09</v>
      </c>
      <c r="Z4379" s="2">
        <v>0.32124999999999998</v>
      </c>
      <c r="AA4379" s="2">
        <v>0.30643999999999999</v>
      </c>
      <c r="AB4379" s="2">
        <v>-1.7900559579999999</v>
      </c>
    </row>
    <row r="4380" spans="1:28" x14ac:dyDescent="0.2">
      <c r="A4380" s="17">
        <v>7106</v>
      </c>
      <c r="B4380" s="5" t="s">
        <v>14685</v>
      </c>
      <c r="C4380" s="5" t="s">
        <v>14686</v>
      </c>
      <c r="D4380" s="5" t="s">
        <v>14667</v>
      </c>
      <c r="E4380" s="5" t="s">
        <v>14687</v>
      </c>
      <c r="F4380" s="10">
        <v>1922</v>
      </c>
      <c r="G4380" s="10" t="s">
        <v>16</v>
      </c>
      <c r="H4380" s="10"/>
      <c r="I4380" s="10">
        <v>1100</v>
      </c>
      <c r="J4380" s="10" t="s">
        <v>17</v>
      </c>
      <c r="K4380" s="10"/>
      <c r="L4380" s="10" t="s">
        <v>18</v>
      </c>
      <c r="M4380" s="11">
        <v>1</v>
      </c>
      <c r="N4380" s="10">
        <v>1</v>
      </c>
      <c r="O4380" s="12" t="s">
        <v>14688</v>
      </c>
      <c r="P4380" s="11">
        <f ca="1">IFERROR(__xludf.DUMMYFUNCTION("COUNTA(SPLIT(Q4380,"" ""))"),167)</f>
        <v>167</v>
      </c>
      <c r="Q4380" s="11">
        <v>4</v>
      </c>
      <c r="R4380" s="11">
        <f ca="1">IFERROR(__xludf.DUMMYFUNCTION("COUNTA(SPLIT($Q4380,CHAR(10),FALSE))"),1)</f>
        <v>1</v>
      </c>
      <c r="S4380" s="2">
        <v>-1.438362148</v>
      </c>
      <c r="T4380" s="2">
        <v>0.49888093300000003</v>
      </c>
      <c r="U4380" s="2">
        <v>46.31</v>
      </c>
      <c r="V4380" s="2">
        <v>17.3</v>
      </c>
      <c r="W4380" s="2">
        <v>20.38</v>
      </c>
      <c r="X4380" s="2">
        <v>14</v>
      </c>
      <c r="Y4380" s="2">
        <v>8.82</v>
      </c>
      <c r="Z4380" s="2">
        <v>0.12725</v>
      </c>
      <c r="AA4380" s="2">
        <v>0.15915000000000001</v>
      </c>
      <c r="AB4380" s="2">
        <v>5.0646593920000003</v>
      </c>
    </row>
    <row r="4381" spans="1:28" x14ac:dyDescent="0.2">
      <c r="A4381" s="17">
        <v>7107</v>
      </c>
      <c r="B4381" s="5" t="s">
        <v>14689</v>
      </c>
      <c r="C4381" s="5" t="s">
        <v>14690</v>
      </c>
      <c r="D4381" s="5" t="s">
        <v>14667</v>
      </c>
      <c r="E4381" s="5" t="s">
        <v>14691</v>
      </c>
      <c r="F4381" s="10">
        <v>1922</v>
      </c>
      <c r="G4381" s="10" t="s">
        <v>16</v>
      </c>
      <c r="H4381" s="10"/>
      <c r="I4381" s="10">
        <v>1300</v>
      </c>
      <c r="J4381" s="10" t="s">
        <v>17</v>
      </c>
      <c r="K4381" s="10"/>
      <c r="L4381" s="10" t="s">
        <v>18</v>
      </c>
      <c r="M4381" s="11">
        <v>1</v>
      </c>
      <c r="N4381" s="10">
        <v>1</v>
      </c>
      <c r="O4381" s="12" t="s">
        <v>14692</v>
      </c>
      <c r="P4381" s="11">
        <f ca="1">IFERROR(__xludf.DUMMYFUNCTION("COUNTA(SPLIT(Q4381,"" ""))"),187)</f>
        <v>187</v>
      </c>
      <c r="Q4381" s="11">
        <v>7</v>
      </c>
      <c r="R4381" s="11">
        <f ca="1">IFERROR(__xludf.DUMMYFUNCTION("COUNTA(SPLIT($Q4381,CHAR(10),FALSE))"),2)</f>
        <v>2</v>
      </c>
      <c r="S4381" s="2">
        <v>-0.18640099500000001</v>
      </c>
      <c r="T4381" s="2">
        <v>0.45760072800000001</v>
      </c>
      <c r="U4381" s="2">
        <v>54.99</v>
      </c>
      <c r="V4381" s="2">
        <v>12.3</v>
      </c>
      <c r="W4381" s="2">
        <v>14.14</v>
      </c>
      <c r="X4381" s="2">
        <v>12</v>
      </c>
      <c r="Y4381" s="2">
        <v>8.32</v>
      </c>
      <c r="Z4381" s="2">
        <v>8.0780000000000005E-2</v>
      </c>
      <c r="AA4381" s="2">
        <v>7.0050000000000001E-2</v>
      </c>
      <c r="AB4381" s="2">
        <v>15.2378052</v>
      </c>
    </row>
    <row r="4382" spans="1:28" x14ac:dyDescent="0.2">
      <c r="A4382" s="17">
        <v>7108</v>
      </c>
      <c r="B4382" s="5" t="s">
        <v>14689</v>
      </c>
      <c r="C4382" s="5" t="s">
        <v>14693</v>
      </c>
      <c r="D4382" s="5" t="s">
        <v>14667</v>
      </c>
      <c r="E4382" s="5" t="s">
        <v>14694</v>
      </c>
      <c r="F4382" s="10">
        <v>1922</v>
      </c>
      <c r="G4382" s="10" t="s">
        <v>16</v>
      </c>
      <c r="H4382" s="10"/>
      <c r="I4382" s="10">
        <v>1100</v>
      </c>
      <c r="J4382" s="10" t="s">
        <v>17</v>
      </c>
      <c r="K4382" s="10"/>
      <c r="L4382" s="10" t="s">
        <v>18</v>
      </c>
      <c r="M4382" s="11">
        <v>1</v>
      </c>
      <c r="N4382" s="10">
        <v>1</v>
      </c>
      <c r="O4382" s="12" t="s">
        <v>14695</v>
      </c>
      <c r="P4382" s="11">
        <f ca="1">IFERROR(__xludf.DUMMYFUNCTION("COUNTA(SPLIT(Q4382,"" ""))"),156)</f>
        <v>156</v>
      </c>
      <c r="Q4382" s="11">
        <v>7</v>
      </c>
      <c r="R4382" s="11">
        <f ca="1">IFERROR(__xludf.DUMMYFUNCTION("COUNTA(SPLIT($Q4382,CHAR(10),FALSE))"),1)</f>
        <v>1</v>
      </c>
      <c r="S4382" s="2">
        <v>-0.92552514500000005</v>
      </c>
      <c r="T4382" s="2">
        <v>0.47849216500000002</v>
      </c>
      <c r="U4382" s="2">
        <v>65.45</v>
      </c>
      <c r="V4382" s="2">
        <v>9.67</v>
      </c>
      <c r="W4382" s="2">
        <v>10.88</v>
      </c>
      <c r="X4382" s="2">
        <v>10</v>
      </c>
      <c r="Y4382" s="2">
        <v>7.78</v>
      </c>
      <c r="Z4382" s="2">
        <v>0.17161000000000001</v>
      </c>
      <c r="AA4382" s="2">
        <v>0.18407000000000001</v>
      </c>
      <c r="AB4382" s="2">
        <v>17.251312049999999</v>
      </c>
    </row>
    <row r="4383" spans="1:28" x14ac:dyDescent="0.2">
      <c r="A4383" s="17">
        <v>7109</v>
      </c>
      <c r="B4383" s="5" t="s">
        <v>14696</v>
      </c>
      <c r="C4383" s="5" t="s">
        <v>14697</v>
      </c>
      <c r="D4383" s="5" t="s">
        <v>14667</v>
      </c>
      <c r="E4383" s="5" t="s">
        <v>14698</v>
      </c>
      <c r="F4383" s="10">
        <v>1922</v>
      </c>
      <c r="G4383" s="10" t="s">
        <v>16</v>
      </c>
      <c r="H4383" s="10"/>
      <c r="I4383" s="10">
        <v>1300</v>
      </c>
      <c r="J4383" s="10" t="s">
        <v>17</v>
      </c>
      <c r="K4383" s="10"/>
      <c r="L4383" s="10" t="s">
        <v>18</v>
      </c>
      <c r="M4383" s="11">
        <v>1</v>
      </c>
      <c r="N4383" s="10">
        <v>1</v>
      </c>
      <c r="O4383" s="12" t="s">
        <v>14699</v>
      </c>
      <c r="P4383" s="11">
        <f ca="1">IFERROR(__xludf.DUMMYFUNCTION("COUNTA(SPLIT(Q4383,"" ""))"),173)</f>
        <v>173</v>
      </c>
      <c r="Q4383" s="11">
        <v>3</v>
      </c>
      <c r="R4383" s="11">
        <f ca="1">IFERROR(__xludf.DUMMYFUNCTION("COUNTA(SPLIT($Q4383,CHAR(10),FALSE))"),2)</f>
        <v>2</v>
      </c>
      <c r="S4383" s="2">
        <v>-2.1316113749999999</v>
      </c>
      <c r="T4383" s="2">
        <v>0.49778118199999999</v>
      </c>
      <c r="U4383" s="2">
        <v>27.39</v>
      </c>
      <c r="V4383" s="2">
        <v>23.85</v>
      </c>
      <c r="W4383" s="2">
        <v>28.12</v>
      </c>
      <c r="X4383" s="2">
        <v>18</v>
      </c>
      <c r="Y4383" s="2">
        <v>9.6</v>
      </c>
      <c r="Z4383" s="2">
        <v>0.27489999999999998</v>
      </c>
      <c r="AA4383" s="2">
        <v>0.27489999999999998</v>
      </c>
      <c r="AB4383" s="2">
        <v>15.733946230000001</v>
      </c>
    </row>
    <row r="4384" spans="1:28" x14ac:dyDescent="0.2">
      <c r="A4384" s="17">
        <v>7113</v>
      </c>
      <c r="B4384" s="5" t="s">
        <v>14700</v>
      </c>
      <c r="C4384" s="5" t="s">
        <v>14701</v>
      </c>
      <c r="D4384" s="5" t="s">
        <v>14702</v>
      </c>
      <c r="E4384" s="5" t="s">
        <v>14703</v>
      </c>
      <c r="F4384" s="10">
        <v>1922</v>
      </c>
      <c r="G4384" s="10" t="s">
        <v>68</v>
      </c>
      <c r="H4384" s="10"/>
      <c r="I4384" s="10">
        <v>1300</v>
      </c>
      <c r="J4384" s="10" t="s">
        <v>17</v>
      </c>
      <c r="K4384" s="10"/>
      <c r="L4384" s="10" t="s">
        <v>18</v>
      </c>
      <c r="M4384" s="11">
        <v>1</v>
      </c>
      <c r="N4384" s="10">
        <v>1</v>
      </c>
      <c r="O4384" s="12" t="s">
        <v>14704</v>
      </c>
      <c r="P4384" s="11">
        <f ca="1">IFERROR(__xludf.DUMMYFUNCTION("COUNTA(SPLIT(Q4384,"" ""))"),187)</f>
        <v>187</v>
      </c>
      <c r="Q4384" s="11">
        <v>8</v>
      </c>
      <c r="R4384" s="11">
        <f ca="1">IFERROR(__xludf.DUMMYFUNCTION("COUNTA(SPLIT($Q4384,CHAR(10),FALSE))"),2)</f>
        <v>2</v>
      </c>
      <c r="S4384" s="2">
        <v>-1.3759295389999999</v>
      </c>
      <c r="T4384" s="2">
        <v>0.46251025400000001</v>
      </c>
      <c r="U4384" s="2">
        <v>45.29</v>
      </c>
      <c r="V4384" s="2">
        <v>12.87</v>
      </c>
      <c r="W4384" s="2">
        <v>14.02</v>
      </c>
      <c r="X4384" s="2">
        <v>14</v>
      </c>
      <c r="Y4384" s="2">
        <v>8.2899999999999991</v>
      </c>
      <c r="Z4384" s="2">
        <v>0.28112999999999999</v>
      </c>
      <c r="AA4384" s="2">
        <v>0.26329000000000002</v>
      </c>
      <c r="AB4384" s="2">
        <v>11.579391620000001</v>
      </c>
    </row>
    <row r="4385" spans="1:28" x14ac:dyDescent="0.2">
      <c r="A4385" s="17">
        <v>7114</v>
      </c>
      <c r="B4385" s="5" t="s">
        <v>14700</v>
      </c>
      <c r="C4385" s="5" t="s">
        <v>14705</v>
      </c>
      <c r="D4385" s="5" t="s">
        <v>14702</v>
      </c>
      <c r="E4385" s="5" t="s">
        <v>14706</v>
      </c>
      <c r="F4385" s="10">
        <v>1922</v>
      </c>
      <c r="G4385" s="10" t="s">
        <v>68</v>
      </c>
      <c r="H4385" s="10"/>
      <c r="I4385" s="10">
        <v>1300</v>
      </c>
      <c r="J4385" s="10" t="s">
        <v>17</v>
      </c>
      <c r="K4385" s="10"/>
      <c r="L4385" s="10" t="s">
        <v>18</v>
      </c>
      <c r="M4385" s="11">
        <v>1</v>
      </c>
      <c r="N4385" s="10">
        <v>1</v>
      </c>
      <c r="O4385" s="12" t="s">
        <v>14707</v>
      </c>
      <c r="P4385" s="11">
        <f ca="1">IFERROR(__xludf.DUMMYFUNCTION("COUNTA(SPLIT(Q4385,"" ""))"),180)</f>
        <v>180</v>
      </c>
      <c r="Q4385" s="11">
        <v>6</v>
      </c>
      <c r="R4385" s="11">
        <f ca="1">IFERROR(__xludf.DUMMYFUNCTION("COUNTA(SPLIT($Q4385,CHAR(10),FALSE))"),1)</f>
        <v>1</v>
      </c>
      <c r="S4385" s="2">
        <v>-0.70643127100000003</v>
      </c>
      <c r="T4385" s="2">
        <v>0.467637525</v>
      </c>
      <c r="U4385" s="2">
        <v>63.59</v>
      </c>
      <c r="V4385" s="2">
        <v>11.84</v>
      </c>
      <c r="W4385" s="2">
        <v>13.1</v>
      </c>
      <c r="X4385" s="2">
        <v>12</v>
      </c>
      <c r="Y4385" s="2">
        <v>6.97</v>
      </c>
      <c r="Z4385" s="2">
        <v>0.15662000000000001</v>
      </c>
      <c r="AA4385" s="2">
        <v>0.15934999999999999</v>
      </c>
      <c r="AB4385" s="2">
        <v>14.455582010000001</v>
      </c>
    </row>
    <row r="4386" spans="1:28" x14ac:dyDescent="0.2">
      <c r="A4386" s="17">
        <v>7115</v>
      </c>
      <c r="B4386" s="5" t="s">
        <v>14700</v>
      </c>
      <c r="C4386" s="5" t="s">
        <v>14708</v>
      </c>
      <c r="D4386" s="5" t="s">
        <v>14702</v>
      </c>
      <c r="E4386" s="5" t="s">
        <v>14709</v>
      </c>
      <c r="F4386" s="10">
        <v>1922</v>
      </c>
      <c r="G4386" s="10" t="s">
        <v>68</v>
      </c>
      <c r="H4386" s="10"/>
      <c r="I4386" s="10">
        <v>1100</v>
      </c>
      <c r="J4386" s="10" t="s">
        <v>51</v>
      </c>
      <c r="K4386" s="10"/>
      <c r="L4386" s="10" t="s">
        <v>18</v>
      </c>
      <c r="M4386" s="11">
        <v>1</v>
      </c>
      <c r="N4386" s="10">
        <v>1</v>
      </c>
      <c r="O4386" s="12" t="s">
        <v>14710</v>
      </c>
      <c r="P4386" s="11">
        <f ca="1">IFERROR(__xludf.DUMMYFUNCTION("COUNTA(SPLIT(Q4386,"" ""))"),187)</f>
        <v>187</v>
      </c>
      <c r="Q4386" s="11">
        <v>9</v>
      </c>
      <c r="R4386" s="11">
        <f ca="1">IFERROR(__xludf.DUMMYFUNCTION("COUNTA(SPLIT($Q4386,CHAR(10),FALSE))"),3)</f>
        <v>3</v>
      </c>
      <c r="S4386" s="2">
        <v>-1.2815534019999999</v>
      </c>
      <c r="T4386" s="2">
        <v>0.46774904</v>
      </c>
      <c r="U4386" s="2">
        <v>61.08</v>
      </c>
      <c r="V4386" s="2">
        <v>9.9600000000000009</v>
      </c>
      <c r="W4386" s="2">
        <v>11.34</v>
      </c>
      <c r="X4386" s="2">
        <v>11</v>
      </c>
      <c r="Y4386" s="2">
        <v>7.77</v>
      </c>
      <c r="Z4386" s="2">
        <v>0.18729999999999999</v>
      </c>
      <c r="AA4386" s="2">
        <v>0.17559</v>
      </c>
      <c r="AB4386" s="2">
        <v>13.75860928</v>
      </c>
    </row>
    <row r="4387" spans="1:28" x14ac:dyDescent="0.2">
      <c r="A4387" s="17">
        <v>7117</v>
      </c>
      <c r="B4387" s="5" t="s">
        <v>14700</v>
      </c>
      <c r="C4387" s="5" t="s">
        <v>14711</v>
      </c>
      <c r="D4387" s="5" t="s">
        <v>14702</v>
      </c>
      <c r="E4387" s="5" t="s">
        <v>14712</v>
      </c>
      <c r="F4387" s="10">
        <v>1922</v>
      </c>
      <c r="G4387" s="10" t="s">
        <v>68</v>
      </c>
      <c r="H4387" s="10"/>
      <c r="I4387" s="10">
        <v>1300</v>
      </c>
      <c r="J4387" s="10" t="s">
        <v>17</v>
      </c>
      <c r="K4387" s="10"/>
      <c r="L4387" s="10" t="s">
        <v>18</v>
      </c>
      <c r="M4387" s="11">
        <v>1</v>
      </c>
      <c r="N4387" s="10">
        <v>1</v>
      </c>
      <c r="O4387" s="12" t="s">
        <v>14713</v>
      </c>
      <c r="P4387" s="11">
        <f ca="1">IFERROR(__xludf.DUMMYFUNCTION("COUNTA(SPLIT(Q4387,"" ""))"),177)</f>
        <v>177</v>
      </c>
      <c r="Q4387" s="11">
        <v>7</v>
      </c>
      <c r="R4387" s="11">
        <f ca="1">IFERROR(__xludf.DUMMYFUNCTION("COUNTA(SPLIT($Q4387,CHAR(10),FALSE))"),1)</f>
        <v>1</v>
      </c>
      <c r="S4387" s="2">
        <v>-1.540992613</v>
      </c>
      <c r="T4387" s="2">
        <v>0.47075550399999999</v>
      </c>
      <c r="U4387" s="2">
        <v>63.59</v>
      </c>
      <c r="V4387" s="2">
        <v>10.67</v>
      </c>
      <c r="W4387" s="2">
        <v>12.01</v>
      </c>
      <c r="X4387" s="2">
        <v>11</v>
      </c>
      <c r="Y4387" s="2">
        <v>7.21</v>
      </c>
      <c r="Z4387" s="2">
        <v>0.17127000000000001</v>
      </c>
      <c r="AA4387" s="2">
        <v>0.17274</v>
      </c>
      <c r="AB4387" s="2">
        <v>19.10696222</v>
      </c>
    </row>
    <row r="4388" spans="1:28" x14ac:dyDescent="0.2">
      <c r="A4388" s="17">
        <v>7118</v>
      </c>
      <c r="B4388" s="5" t="s">
        <v>14700</v>
      </c>
      <c r="C4388" s="5" t="s">
        <v>14714</v>
      </c>
      <c r="D4388" s="5" t="s">
        <v>14702</v>
      </c>
      <c r="E4388" s="5" t="s">
        <v>14715</v>
      </c>
      <c r="F4388" s="10">
        <v>1922</v>
      </c>
      <c r="G4388" s="10" t="s">
        <v>68</v>
      </c>
      <c r="H4388" s="10"/>
      <c r="I4388" s="10">
        <v>1300</v>
      </c>
      <c r="J4388" s="10" t="s">
        <v>17</v>
      </c>
      <c r="K4388" s="10"/>
      <c r="L4388" s="10" t="s">
        <v>18</v>
      </c>
      <c r="M4388" s="11">
        <v>1</v>
      </c>
      <c r="N4388" s="10">
        <v>1</v>
      </c>
      <c r="O4388" s="12" t="s">
        <v>14716</v>
      </c>
      <c r="P4388" s="11">
        <f ca="1">IFERROR(__xludf.DUMMYFUNCTION("COUNTA(SPLIT(Q4388,"" ""))"),194)</f>
        <v>194</v>
      </c>
      <c r="Q4388" s="11">
        <v>8</v>
      </c>
      <c r="R4388" s="11">
        <f ca="1">IFERROR(__xludf.DUMMYFUNCTION("COUNTA(SPLIT($Q4388,CHAR(10),FALSE))"),1)</f>
        <v>1</v>
      </c>
      <c r="S4388" s="2">
        <v>-2.1331148820000001</v>
      </c>
      <c r="T4388" s="2">
        <v>0.522257474</v>
      </c>
      <c r="U4388" s="2">
        <v>53.14</v>
      </c>
      <c r="V4388" s="2">
        <v>11.87</v>
      </c>
      <c r="W4388" s="2">
        <v>12.54</v>
      </c>
      <c r="X4388" s="2">
        <v>13</v>
      </c>
      <c r="Y4388" s="2">
        <v>8.75</v>
      </c>
      <c r="Z4388" s="2">
        <v>0.35304000000000002</v>
      </c>
      <c r="AA4388" s="2">
        <v>0.34673999999999999</v>
      </c>
      <c r="AB4388" s="2">
        <v>9.8152725049999994</v>
      </c>
    </row>
    <row r="4389" spans="1:28" x14ac:dyDescent="0.2">
      <c r="A4389" s="17">
        <v>7119</v>
      </c>
      <c r="B4389" s="5" t="s">
        <v>14700</v>
      </c>
      <c r="C4389" s="5" t="s">
        <v>14717</v>
      </c>
      <c r="D4389" s="5" t="s">
        <v>14702</v>
      </c>
      <c r="E4389" s="5" t="s">
        <v>14718</v>
      </c>
      <c r="F4389" s="10">
        <v>1922</v>
      </c>
      <c r="G4389" s="10" t="s">
        <v>68</v>
      </c>
      <c r="H4389" s="10"/>
      <c r="I4389" s="10">
        <v>1100</v>
      </c>
      <c r="J4389" s="10" t="s">
        <v>17</v>
      </c>
      <c r="K4389" s="10"/>
      <c r="L4389" s="10" t="s">
        <v>18</v>
      </c>
      <c r="M4389" s="11">
        <v>1</v>
      </c>
      <c r="N4389" s="10">
        <v>1</v>
      </c>
      <c r="O4389" s="12" t="s">
        <v>14719</v>
      </c>
      <c r="P4389" s="11">
        <f ca="1">IFERROR(__xludf.DUMMYFUNCTION("COUNTA(SPLIT(Q4389,"" ""))"),150)</f>
        <v>150</v>
      </c>
      <c r="Q4389" s="11">
        <v>7</v>
      </c>
      <c r="R4389" s="11">
        <f ca="1">IFERROR(__xludf.DUMMYFUNCTION("COUNTA(SPLIT($Q4389,CHAR(10),FALSE))"),2)</f>
        <v>2</v>
      </c>
      <c r="S4389" s="2">
        <v>-1.766723874</v>
      </c>
      <c r="T4389" s="2">
        <v>0.510588296</v>
      </c>
      <c r="U4389" s="2">
        <v>69.58</v>
      </c>
      <c r="V4389" s="2">
        <v>8.9499999999999993</v>
      </c>
      <c r="W4389" s="2">
        <v>10.06</v>
      </c>
      <c r="X4389" s="2">
        <v>9</v>
      </c>
      <c r="Y4389" s="2">
        <v>7</v>
      </c>
      <c r="Z4389" s="2">
        <v>0.13328000000000001</v>
      </c>
      <c r="AA4389" s="2">
        <v>0.15919</v>
      </c>
      <c r="AB4389" s="2">
        <v>11.22926294</v>
      </c>
    </row>
    <row r="4390" spans="1:28" x14ac:dyDescent="0.2">
      <c r="A4390" s="17">
        <v>7120</v>
      </c>
      <c r="B4390" s="5" t="s">
        <v>14700</v>
      </c>
      <c r="C4390" s="5" t="s">
        <v>14720</v>
      </c>
      <c r="D4390" s="5" t="s">
        <v>14702</v>
      </c>
      <c r="E4390" s="5" t="s">
        <v>14721</v>
      </c>
      <c r="F4390" s="10">
        <v>1922</v>
      </c>
      <c r="G4390" s="10" t="s">
        <v>68</v>
      </c>
      <c r="H4390" s="10"/>
      <c r="I4390" s="10">
        <v>1100</v>
      </c>
      <c r="J4390" s="10" t="s">
        <v>17</v>
      </c>
      <c r="K4390" s="10"/>
      <c r="L4390" s="10" t="s">
        <v>18</v>
      </c>
      <c r="M4390" s="11">
        <v>1</v>
      </c>
      <c r="N4390" s="10">
        <v>1</v>
      </c>
      <c r="O4390" s="12" t="s">
        <v>14722</v>
      </c>
      <c r="P4390" s="11">
        <f ca="1">IFERROR(__xludf.DUMMYFUNCTION("COUNTA(SPLIT(Q4390,"" ""))"),177)</f>
        <v>177</v>
      </c>
      <c r="Q4390" s="11">
        <v>8</v>
      </c>
      <c r="R4390" s="11">
        <f ca="1">IFERROR(__xludf.DUMMYFUNCTION("COUNTA(SPLIT($Q4390,CHAR(10),FALSE))"),2)</f>
        <v>2</v>
      </c>
      <c r="S4390" s="2">
        <v>-2.0054185859999998</v>
      </c>
      <c r="T4390" s="2">
        <v>0.48499940899999999</v>
      </c>
      <c r="U4390" s="2">
        <v>50.83</v>
      </c>
      <c r="V4390" s="2">
        <v>11.08</v>
      </c>
      <c r="W4390" s="2">
        <v>11.33</v>
      </c>
      <c r="X4390" s="2">
        <v>13</v>
      </c>
      <c r="Y4390" s="2">
        <v>9.0500000000000007</v>
      </c>
      <c r="Z4390" s="2">
        <v>0.31845000000000001</v>
      </c>
      <c r="AA4390" s="2">
        <v>0.31983</v>
      </c>
      <c r="AB4390" s="2">
        <v>13.914296050000001</v>
      </c>
    </row>
    <row r="4391" spans="1:28" x14ac:dyDescent="0.2">
      <c r="A4391" s="17">
        <v>7121</v>
      </c>
      <c r="B4391" s="5" t="s">
        <v>14700</v>
      </c>
      <c r="C4391" s="5" t="s">
        <v>14723</v>
      </c>
      <c r="D4391" s="5" t="s">
        <v>14702</v>
      </c>
      <c r="E4391" s="5" t="s">
        <v>14724</v>
      </c>
      <c r="F4391" s="10">
        <v>1922</v>
      </c>
      <c r="G4391" s="10" t="s">
        <v>68</v>
      </c>
      <c r="H4391" s="10"/>
      <c r="I4391" s="10">
        <v>1300</v>
      </c>
      <c r="J4391" s="10" t="s">
        <v>17</v>
      </c>
      <c r="K4391" s="10"/>
      <c r="L4391" s="10" t="s">
        <v>18</v>
      </c>
      <c r="M4391" s="11">
        <v>1</v>
      </c>
      <c r="N4391" s="10">
        <v>1</v>
      </c>
      <c r="O4391" s="12" t="s">
        <v>14725</v>
      </c>
      <c r="P4391" s="11">
        <f ca="1">IFERROR(__xludf.DUMMYFUNCTION("COUNTA(SPLIT(Q4391,"" ""))"),175)</f>
        <v>175</v>
      </c>
      <c r="Q4391" s="11">
        <v>7</v>
      </c>
      <c r="R4391" s="11">
        <f ca="1">IFERROR(__xludf.DUMMYFUNCTION("COUNTA(SPLIT($Q4391,CHAR(10),FALSE))"),2)</f>
        <v>2</v>
      </c>
      <c r="S4391" s="2">
        <v>-1.265645047</v>
      </c>
      <c r="T4391" s="2">
        <v>0.475417431</v>
      </c>
      <c r="U4391" s="2">
        <v>50.09</v>
      </c>
      <c r="V4391" s="2">
        <v>12.52</v>
      </c>
      <c r="W4391" s="2">
        <v>13.36</v>
      </c>
      <c r="X4391" s="2">
        <v>14</v>
      </c>
      <c r="Y4391" s="2">
        <v>8.83</v>
      </c>
      <c r="Z4391" s="2">
        <v>0.2601</v>
      </c>
      <c r="AA4391" s="2">
        <v>0.2601</v>
      </c>
      <c r="AB4391" s="2">
        <v>17.277053840000001</v>
      </c>
    </row>
    <row r="4392" spans="1:28" x14ac:dyDescent="0.2">
      <c r="A4392" s="17">
        <v>7129</v>
      </c>
      <c r="B4392" s="5" t="s">
        <v>1108</v>
      </c>
      <c r="C4392" s="5" t="s">
        <v>14726</v>
      </c>
      <c r="D4392" s="5" t="s">
        <v>14727</v>
      </c>
      <c r="E4392" s="5" t="s">
        <v>14728</v>
      </c>
      <c r="F4392" s="10">
        <v>1922</v>
      </c>
      <c r="G4392" s="10" t="s">
        <v>68</v>
      </c>
      <c r="H4392" s="10"/>
      <c r="I4392" s="10">
        <v>1300</v>
      </c>
      <c r="J4392" s="10" t="s">
        <v>17</v>
      </c>
      <c r="K4392" s="10"/>
      <c r="L4392" s="10" t="s">
        <v>18</v>
      </c>
      <c r="M4392" s="11">
        <v>1</v>
      </c>
      <c r="N4392" s="10">
        <v>1</v>
      </c>
      <c r="O4392" s="12" t="s">
        <v>14729</v>
      </c>
      <c r="P4392" s="11">
        <f ca="1">IFERROR(__xludf.DUMMYFUNCTION("COUNTA(SPLIT(Q4392,"" ""))"),171)</f>
        <v>171</v>
      </c>
      <c r="Q4392" s="11">
        <v>5</v>
      </c>
      <c r="R4392" s="11">
        <f ca="1">IFERROR(__xludf.DUMMYFUNCTION("COUNTA(SPLIT($Q4392,CHAR(10),FALSE))"),1)</f>
        <v>1</v>
      </c>
      <c r="S4392" s="2">
        <v>-0.97102733600000002</v>
      </c>
      <c r="T4392" s="2">
        <v>0.44563750000000002</v>
      </c>
      <c r="U4392" s="2">
        <v>52.39</v>
      </c>
      <c r="V4392" s="2">
        <v>14.6</v>
      </c>
      <c r="W4392" s="2">
        <v>16.39</v>
      </c>
      <c r="X4392" s="2">
        <v>12</v>
      </c>
      <c r="Y4392" s="2">
        <v>7.63</v>
      </c>
      <c r="Z4392" s="2">
        <v>0.16445000000000001</v>
      </c>
      <c r="AA4392" s="2">
        <v>0.18225</v>
      </c>
      <c r="AB4392" s="2">
        <v>15.33373098</v>
      </c>
    </row>
    <row r="4393" spans="1:28" x14ac:dyDescent="0.2">
      <c r="A4393" s="17">
        <v>7130</v>
      </c>
      <c r="B4393" s="5" t="s">
        <v>1034</v>
      </c>
      <c r="C4393" s="5" t="s">
        <v>14730</v>
      </c>
      <c r="D4393" s="5" t="s">
        <v>14727</v>
      </c>
      <c r="E4393" s="5" t="s">
        <v>14728</v>
      </c>
      <c r="F4393" s="10">
        <v>1922</v>
      </c>
      <c r="G4393" s="10" t="s">
        <v>16</v>
      </c>
      <c r="H4393" s="10"/>
      <c r="I4393" s="10">
        <v>1300</v>
      </c>
      <c r="J4393" s="10" t="s">
        <v>17</v>
      </c>
      <c r="K4393" s="10"/>
      <c r="L4393" s="10" t="s">
        <v>18</v>
      </c>
      <c r="M4393" s="11">
        <v>1</v>
      </c>
      <c r="N4393" s="10">
        <v>1</v>
      </c>
      <c r="O4393" s="12" t="s">
        <v>14731</v>
      </c>
      <c r="P4393" s="11">
        <f ca="1">IFERROR(__xludf.DUMMYFUNCTION("COUNTA(SPLIT(Q4393,"" ""))"),141)</f>
        <v>141</v>
      </c>
      <c r="Q4393" s="11">
        <v>3</v>
      </c>
      <c r="R4393" s="11">
        <f ca="1">IFERROR(__xludf.DUMMYFUNCTION("COUNTA(SPLIT($Q4393,CHAR(10),FALSE))"),2)</f>
        <v>2</v>
      </c>
      <c r="S4393" s="2">
        <v>-2.0735292749999998</v>
      </c>
      <c r="T4393" s="2">
        <v>0.52877310399999999</v>
      </c>
      <c r="U4393" s="2">
        <v>55.82</v>
      </c>
      <c r="V4393" s="2">
        <v>14.29</v>
      </c>
      <c r="W4393" s="2">
        <v>17.34</v>
      </c>
      <c r="X4393" s="2">
        <v>11</v>
      </c>
      <c r="Y4393" s="2">
        <v>9.73</v>
      </c>
      <c r="Z4393" s="2">
        <v>0.10166</v>
      </c>
      <c r="AA4393" s="2">
        <v>0.13775999999999999</v>
      </c>
      <c r="AB4393" s="2">
        <v>4.1677158609999996</v>
      </c>
    </row>
    <row r="4394" spans="1:28" x14ac:dyDescent="0.2">
      <c r="A4394" s="17">
        <v>7132</v>
      </c>
      <c r="B4394" s="5" t="s">
        <v>685</v>
      </c>
      <c r="C4394" s="5" t="s">
        <v>14732</v>
      </c>
      <c r="D4394" s="5" t="s">
        <v>14727</v>
      </c>
      <c r="E4394" s="5" t="s">
        <v>14728</v>
      </c>
      <c r="F4394" s="10">
        <v>1922</v>
      </c>
      <c r="G4394" s="10" t="s">
        <v>16</v>
      </c>
      <c r="H4394" s="10"/>
      <c r="I4394" s="10">
        <v>700</v>
      </c>
      <c r="J4394" s="10" t="s">
        <v>17</v>
      </c>
      <c r="K4394" s="10"/>
      <c r="L4394" s="10" t="s">
        <v>22</v>
      </c>
      <c r="M4394" s="11">
        <v>2</v>
      </c>
      <c r="N4394" s="10">
        <v>1.5</v>
      </c>
      <c r="O4394" s="12" t="s">
        <v>14733</v>
      </c>
      <c r="P4394" s="11">
        <f ca="1">IFERROR(__xludf.DUMMYFUNCTION("COUNTA(SPLIT(Q4394,"" ""))"),186)</f>
        <v>186</v>
      </c>
      <c r="Q4394" s="11">
        <v>6</v>
      </c>
      <c r="R4394" s="11">
        <f ca="1">IFERROR(__xludf.DUMMYFUNCTION("COUNTA(SPLIT($Q4394,CHAR(10),FALSE))"),4)</f>
        <v>4</v>
      </c>
      <c r="S4394" s="2">
        <v>-1.625624381</v>
      </c>
      <c r="T4394" s="2">
        <v>0.46731803599999999</v>
      </c>
      <c r="U4394" s="2">
        <v>71.97</v>
      </c>
      <c r="V4394" s="2">
        <v>11.25</v>
      </c>
      <c r="W4394" s="2">
        <v>12.77</v>
      </c>
      <c r="X4394" s="2">
        <v>8</v>
      </c>
      <c r="Y4394" s="2">
        <v>6.71</v>
      </c>
      <c r="Z4394" s="2">
        <v>0.10911</v>
      </c>
      <c r="AA4394" s="2">
        <v>0.1293</v>
      </c>
      <c r="AB4394" s="2">
        <v>21.326763069999998</v>
      </c>
    </row>
    <row r="4395" spans="1:28" x14ac:dyDescent="0.2">
      <c r="A4395" s="17">
        <v>7135</v>
      </c>
      <c r="B4395" s="5" t="s">
        <v>685</v>
      </c>
      <c r="C4395" s="5" t="s">
        <v>14734</v>
      </c>
      <c r="D4395" s="5" t="s">
        <v>14727</v>
      </c>
      <c r="E4395" s="5" t="s">
        <v>14728</v>
      </c>
      <c r="F4395" s="10">
        <v>1922</v>
      </c>
      <c r="G4395" s="10" t="s">
        <v>68</v>
      </c>
      <c r="H4395" s="10"/>
      <c r="I4395" s="10">
        <v>1300</v>
      </c>
      <c r="J4395" s="10" t="s">
        <v>17</v>
      </c>
      <c r="K4395" s="10"/>
      <c r="L4395" s="10" t="s">
        <v>18</v>
      </c>
      <c r="M4395" s="11">
        <v>1</v>
      </c>
      <c r="N4395" s="10">
        <v>1</v>
      </c>
      <c r="O4395" s="12" t="s">
        <v>14735</v>
      </c>
      <c r="P4395" s="11">
        <f ca="1">IFERROR(__xludf.DUMMYFUNCTION("COUNTA(SPLIT(Q4395,"" ""))"),156)</f>
        <v>156</v>
      </c>
      <c r="Q4395" s="11">
        <v>7</v>
      </c>
      <c r="R4395" s="11">
        <f ca="1">IFERROR(__xludf.DUMMYFUNCTION("COUNTA(SPLIT($Q4395,CHAR(10),FALSE))"),1)</f>
        <v>1</v>
      </c>
      <c r="S4395" s="2">
        <v>-0.556713185</v>
      </c>
      <c r="T4395" s="2">
        <v>0.47846666999999998</v>
      </c>
      <c r="U4395" s="2">
        <v>54.09</v>
      </c>
      <c r="V4395" s="2">
        <v>12.17</v>
      </c>
      <c r="W4395" s="2">
        <v>12.19</v>
      </c>
      <c r="X4395" s="2">
        <v>13</v>
      </c>
      <c r="Y4395" s="2">
        <v>7.96</v>
      </c>
      <c r="Z4395" s="2">
        <v>8.251E-2</v>
      </c>
      <c r="AA4395" s="2">
        <v>0.10492</v>
      </c>
      <c r="AB4395" s="2">
        <v>10.437212580000001</v>
      </c>
    </row>
    <row r="4396" spans="1:28" x14ac:dyDescent="0.2">
      <c r="A4396" s="17">
        <v>7136</v>
      </c>
      <c r="B4396" s="5" t="s">
        <v>685</v>
      </c>
      <c r="C4396" s="5" t="s">
        <v>572</v>
      </c>
      <c r="D4396" s="5" t="s">
        <v>14727</v>
      </c>
      <c r="E4396" s="5" t="s">
        <v>14728</v>
      </c>
      <c r="F4396" s="10">
        <v>1922</v>
      </c>
      <c r="G4396" s="10" t="s">
        <v>68</v>
      </c>
      <c r="H4396" s="10"/>
      <c r="I4396" s="10">
        <v>1300</v>
      </c>
      <c r="J4396" s="10" t="s">
        <v>17</v>
      </c>
      <c r="K4396" s="10"/>
      <c r="L4396" s="10" t="s">
        <v>18</v>
      </c>
      <c r="M4396" s="11">
        <v>1</v>
      </c>
      <c r="N4396" s="10">
        <v>1</v>
      </c>
      <c r="O4396" s="12" t="s">
        <v>14736</v>
      </c>
      <c r="P4396" s="11">
        <f ca="1">IFERROR(__xludf.DUMMYFUNCTION("COUNTA(SPLIT(Q4396,"" ""))"),171)</f>
        <v>171</v>
      </c>
      <c r="Q4396" s="11">
        <v>5</v>
      </c>
      <c r="R4396" s="11">
        <f ca="1">IFERROR(__xludf.DUMMYFUNCTION("COUNTA(SPLIT($Q4396,CHAR(10),FALSE))"),1)</f>
        <v>1</v>
      </c>
      <c r="S4396" s="2">
        <v>-1.2002060269999999</v>
      </c>
      <c r="T4396" s="2">
        <v>0.454397775</v>
      </c>
      <c r="U4396" s="2">
        <v>46.46</v>
      </c>
      <c r="V4396" s="2">
        <v>15.28</v>
      </c>
      <c r="W4396" s="2">
        <v>17</v>
      </c>
      <c r="X4396" s="2">
        <v>14</v>
      </c>
      <c r="Y4396" s="2">
        <v>8.66</v>
      </c>
      <c r="Z4396" s="2">
        <v>0.13338</v>
      </c>
      <c r="AA4396" s="2">
        <v>0.127</v>
      </c>
      <c r="AB4396" s="2">
        <v>11.71680486</v>
      </c>
    </row>
    <row r="4397" spans="1:28" x14ac:dyDescent="0.2">
      <c r="A4397" s="17">
        <v>7138</v>
      </c>
      <c r="B4397" s="5" t="s">
        <v>1104</v>
      </c>
      <c r="C4397" s="5" t="s">
        <v>14737</v>
      </c>
      <c r="D4397" s="5" t="s">
        <v>14727</v>
      </c>
      <c r="E4397" s="5" t="s">
        <v>14728</v>
      </c>
      <c r="F4397" s="10">
        <v>1922</v>
      </c>
      <c r="G4397" s="10" t="s">
        <v>16</v>
      </c>
      <c r="H4397" s="10"/>
      <c r="I4397" s="10">
        <v>1100</v>
      </c>
      <c r="J4397" s="10" t="s">
        <v>17</v>
      </c>
      <c r="K4397" s="10"/>
      <c r="L4397" s="10" t="s">
        <v>18</v>
      </c>
      <c r="M4397" s="11">
        <v>1</v>
      </c>
      <c r="N4397" s="10">
        <v>1</v>
      </c>
      <c r="O4397" s="12" t="s">
        <v>14738</v>
      </c>
      <c r="P4397" s="11">
        <f ca="1">IFERROR(__xludf.DUMMYFUNCTION("COUNTA(SPLIT(Q4397,"" ""))"),172)</f>
        <v>172</v>
      </c>
      <c r="Q4397" s="11">
        <v>5</v>
      </c>
      <c r="R4397" s="11">
        <f ca="1">IFERROR(__xludf.DUMMYFUNCTION("COUNTA(SPLIT($Q4397,CHAR(10),FALSE))"),2)</f>
        <v>2</v>
      </c>
      <c r="S4397" s="2">
        <v>-3.3152822899999999</v>
      </c>
      <c r="T4397" s="2">
        <v>0.54473492400000001</v>
      </c>
      <c r="U4397" s="2">
        <v>73.3</v>
      </c>
      <c r="V4397" s="2">
        <v>11.68</v>
      </c>
      <c r="W4397" s="2">
        <v>14.03</v>
      </c>
      <c r="X4397" s="2">
        <v>7</v>
      </c>
      <c r="Y4397" s="2">
        <v>7.45</v>
      </c>
      <c r="Z4397" s="2">
        <v>0.18260000000000001</v>
      </c>
      <c r="AA4397" s="2">
        <v>0.2036</v>
      </c>
      <c r="AB4397" s="2">
        <v>10.23784272</v>
      </c>
    </row>
    <row r="4398" spans="1:28" x14ac:dyDescent="0.2">
      <c r="A4398" s="17">
        <v>7139</v>
      </c>
      <c r="B4398" s="5" t="s">
        <v>1097</v>
      </c>
      <c r="C4398" s="5" t="s">
        <v>14739</v>
      </c>
      <c r="D4398" s="5" t="s">
        <v>14727</v>
      </c>
      <c r="E4398" s="5" t="s">
        <v>14728</v>
      </c>
      <c r="F4398" s="10">
        <v>1922</v>
      </c>
      <c r="G4398" s="10" t="s">
        <v>16</v>
      </c>
      <c r="H4398" s="10"/>
      <c r="I4398" s="10">
        <v>1100</v>
      </c>
      <c r="J4398" s="10" t="s">
        <v>17</v>
      </c>
      <c r="K4398" s="10"/>
      <c r="L4398" s="10" t="s">
        <v>18</v>
      </c>
      <c r="M4398" s="11">
        <v>1</v>
      </c>
      <c r="N4398" s="10">
        <v>1</v>
      </c>
      <c r="O4398" s="12" t="s">
        <v>14740</v>
      </c>
      <c r="P4398" s="11">
        <f ca="1">IFERROR(__xludf.DUMMYFUNCTION("COUNTA(SPLIT(Q4398,"" ""))"),196)</f>
        <v>196</v>
      </c>
      <c r="Q4398" s="11">
        <v>10</v>
      </c>
      <c r="R4398" s="11">
        <f ca="1">IFERROR(__xludf.DUMMYFUNCTION("COUNTA(SPLIT($Q4398,CHAR(10),FALSE))"),1)</f>
        <v>1</v>
      </c>
      <c r="S4398" s="2">
        <v>-1.471859295</v>
      </c>
      <c r="T4398" s="2">
        <v>0.46770368299999998</v>
      </c>
      <c r="U4398" s="2">
        <v>73.900000000000006</v>
      </c>
      <c r="V4398" s="2">
        <v>7.85</v>
      </c>
      <c r="W4398" s="2">
        <v>8.16</v>
      </c>
      <c r="X4398" s="2">
        <v>9</v>
      </c>
      <c r="Y4398" s="2">
        <v>6.78</v>
      </c>
      <c r="Z4398" s="2">
        <v>0.10786</v>
      </c>
      <c r="AA4398" s="2">
        <v>0.11104</v>
      </c>
      <c r="AB4398" s="2">
        <v>17.883560670000001</v>
      </c>
    </row>
    <row r="4399" spans="1:28" x14ac:dyDescent="0.2">
      <c r="A4399" s="17">
        <v>7140</v>
      </c>
      <c r="B4399" s="5" t="s">
        <v>7425</v>
      </c>
      <c r="C4399" s="5" t="s">
        <v>14741</v>
      </c>
      <c r="D4399" s="5" t="s">
        <v>14727</v>
      </c>
      <c r="E4399" s="5" t="s">
        <v>14728</v>
      </c>
      <c r="F4399" s="10">
        <v>1922</v>
      </c>
      <c r="G4399" s="10" t="s">
        <v>68</v>
      </c>
      <c r="H4399" s="10"/>
      <c r="I4399" s="10">
        <v>1100</v>
      </c>
      <c r="J4399" s="10" t="s">
        <v>178</v>
      </c>
      <c r="K4399" s="10"/>
      <c r="L4399" s="10" t="s">
        <v>18</v>
      </c>
      <c r="M4399" s="11">
        <v>1</v>
      </c>
      <c r="N4399" s="10">
        <v>1</v>
      </c>
      <c r="O4399" s="12" t="s">
        <v>14742</v>
      </c>
      <c r="P4399" s="11">
        <f ca="1">IFERROR(__xludf.DUMMYFUNCTION("COUNTA(SPLIT(Q4399,"" ""))"),192)</f>
        <v>192</v>
      </c>
      <c r="Q4399" s="11">
        <v>8</v>
      </c>
      <c r="R4399" s="11">
        <f ca="1">IFERROR(__xludf.DUMMYFUNCTION("COUNTA(SPLIT($Q4399,CHAR(10),FALSE))"),1)</f>
        <v>1</v>
      </c>
      <c r="S4399" s="2">
        <v>-3.0910587409999999</v>
      </c>
      <c r="T4399" s="2">
        <v>0.60382242399999997</v>
      </c>
      <c r="U4399" s="2">
        <v>68.819999999999993</v>
      </c>
      <c r="V4399" s="2">
        <v>9.65</v>
      </c>
      <c r="W4399" s="2">
        <v>10.119999999999999</v>
      </c>
      <c r="X4399" s="2">
        <v>10</v>
      </c>
      <c r="Y4399" s="2">
        <v>7.86</v>
      </c>
      <c r="Z4399" s="2">
        <v>0.19570000000000001</v>
      </c>
      <c r="AA4399" s="2">
        <v>0.19903999999999999</v>
      </c>
      <c r="AB4399" s="2">
        <v>14.92913426</v>
      </c>
    </row>
    <row r="4400" spans="1:28" x14ac:dyDescent="0.2">
      <c r="A4400" s="17">
        <v>7141</v>
      </c>
      <c r="B4400" s="5" t="s">
        <v>14743</v>
      </c>
      <c r="C4400" s="5" t="s">
        <v>14744</v>
      </c>
      <c r="D4400" s="5" t="s">
        <v>14727</v>
      </c>
      <c r="E4400" s="5" t="s">
        <v>14728</v>
      </c>
      <c r="F4400" s="10">
        <v>1922</v>
      </c>
      <c r="G4400" s="10" t="s">
        <v>16</v>
      </c>
      <c r="H4400" s="10"/>
      <c r="I4400" s="10">
        <v>1300</v>
      </c>
      <c r="J4400" s="10" t="s">
        <v>17</v>
      </c>
      <c r="K4400" s="10"/>
      <c r="L4400" s="10" t="s">
        <v>18</v>
      </c>
      <c r="M4400" s="11">
        <v>1</v>
      </c>
      <c r="N4400" s="10">
        <v>1</v>
      </c>
      <c r="O4400" s="12" t="s">
        <v>14745</v>
      </c>
      <c r="P4400" s="11">
        <f ca="1">IFERROR(__xludf.DUMMYFUNCTION("COUNTA(SPLIT(Q4400,"" ""))"),149)</f>
        <v>149</v>
      </c>
      <c r="Q4400" s="11">
        <v>4</v>
      </c>
      <c r="R4400" s="11">
        <f ca="1">IFERROR(__xludf.DUMMYFUNCTION("COUNTA(SPLIT($Q4400,CHAR(10),FALSE))"),1)</f>
        <v>1</v>
      </c>
      <c r="S4400" s="2">
        <v>-2.7538794260000001</v>
      </c>
      <c r="T4400" s="2">
        <v>0.58562875400000003</v>
      </c>
      <c r="U4400" s="2">
        <v>49.79</v>
      </c>
      <c r="V4400" s="2">
        <v>15.57</v>
      </c>
      <c r="W4400" s="2">
        <v>17.55</v>
      </c>
      <c r="X4400" s="2">
        <v>14</v>
      </c>
      <c r="Y4400" s="2">
        <v>7.71</v>
      </c>
      <c r="Z4400" s="2">
        <v>0.14879999999999999</v>
      </c>
      <c r="AA4400" s="2">
        <v>0.18335000000000001</v>
      </c>
      <c r="AB4400" s="2">
        <v>11.28821542</v>
      </c>
    </row>
    <row r="4401" spans="1:28" x14ac:dyDescent="0.2">
      <c r="A4401" s="17">
        <v>7142</v>
      </c>
      <c r="B4401" s="5" t="s">
        <v>14746</v>
      </c>
      <c r="C4401" s="5" t="s">
        <v>14747</v>
      </c>
      <c r="D4401" s="5" t="s">
        <v>14727</v>
      </c>
      <c r="E4401" s="5" t="s">
        <v>14728</v>
      </c>
      <c r="F4401" s="10">
        <v>1922</v>
      </c>
      <c r="G4401" s="10" t="s">
        <v>16</v>
      </c>
      <c r="H4401" s="10"/>
      <c r="I4401" s="10">
        <v>900</v>
      </c>
      <c r="J4401" s="10" t="s">
        <v>17</v>
      </c>
      <c r="K4401" s="10"/>
      <c r="L4401" s="10" t="s">
        <v>18</v>
      </c>
      <c r="M4401" s="11">
        <v>1</v>
      </c>
      <c r="N4401" s="10">
        <v>1</v>
      </c>
      <c r="O4401" s="12" t="s">
        <v>14748</v>
      </c>
      <c r="P4401" s="11">
        <f ca="1">IFERROR(__xludf.DUMMYFUNCTION("COUNTA(SPLIT(Q4401,"" ""))"),191)</f>
        <v>191</v>
      </c>
      <c r="Q4401" s="11">
        <v>12</v>
      </c>
      <c r="R4401" s="11">
        <f ca="1">IFERROR(__xludf.DUMMYFUNCTION("COUNTA(SPLIT($Q4401,CHAR(10),FALSE))"),1)</f>
        <v>1</v>
      </c>
      <c r="S4401" s="2">
        <v>-2.2061304329999998</v>
      </c>
      <c r="T4401" s="2">
        <v>0.47965172700000003</v>
      </c>
      <c r="U4401" s="2">
        <v>72.599999999999994</v>
      </c>
      <c r="V4401" s="2">
        <v>7.13</v>
      </c>
      <c r="W4401" s="2">
        <v>6.84</v>
      </c>
      <c r="X4401" s="2">
        <v>9</v>
      </c>
      <c r="Y4401" s="2">
        <v>6.64</v>
      </c>
      <c r="Z4401" s="2">
        <v>0.1148</v>
      </c>
      <c r="AA4401" s="2">
        <v>0.11330999999999999</v>
      </c>
      <c r="AB4401" s="2">
        <v>19.78494203</v>
      </c>
    </row>
    <row r="4402" spans="1:28" x14ac:dyDescent="0.2">
      <c r="A4402" s="17">
        <v>7143</v>
      </c>
      <c r="B4402" s="5" t="s">
        <v>14749</v>
      </c>
      <c r="C4402" s="5" t="s">
        <v>14750</v>
      </c>
      <c r="D4402" s="5" t="s">
        <v>14727</v>
      </c>
      <c r="E4402" s="5" t="s">
        <v>14728</v>
      </c>
      <c r="F4402" s="10">
        <v>1922</v>
      </c>
      <c r="G4402" s="10" t="s">
        <v>16</v>
      </c>
      <c r="H4402" s="10"/>
      <c r="I4402" s="10">
        <v>1300</v>
      </c>
      <c r="J4402" s="10" t="s">
        <v>51</v>
      </c>
      <c r="K4402" s="10"/>
      <c r="L4402" s="10" t="s">
        <v>18</v>
      </c>
      <c r="M4402" s="11">
        <v>1</v>
      </c>
      <c r="N4402" s="10">
        <v>1</v>
      </c>
      <c r="O4402" s="12" t="s">
        <v>14751</v>
      </c>
      <c r="P4402" s="11">
        <f ca="1">IFERROR(__xludf.DUMMYFUNCTION("COUNTA(SPLIT(Q4402,"" ""))"),161)</f>
        <v>161</v>
      </c>
      <c r="Q4402" s="11">
        <v>4</v>
      </c>
      <c r="R4402" s="11">
        <f ca="1">IFERROR(__xludf.DUMMYFUNCTION("COUNTA(SPLIT($Q4402,CHAR(10),FALSE))"),3)</f>
        <v>3</v>
      </c>
      <c r="S4402" s="2">
        <v>-2.5426323979999998</v>
      </c>
      <c r="T4402" s="2">
        <v>0.50134670100000001</v>
      </c>
      <c r="U4402" s="2">
        <v>70.739999999999995</v>
      </c>
      <c r="V4402" s="2">
        <v>10.220000000000001</v>
      </c>
      <c r="W4402" s="2">
        <v>11.34</v>
      </c>
      <c r="X4402" s="2">
        <v>6</v>
      </c>
      <c r="Y4402" s="2">
        <v>6.91</v>
      </c>
      <c r="Z4402" s="2">
        <v>6.9949999999999998E-2</v>
      </c>
      <c r="AA4402" s="2">
        <v>8.9859999999999995E-2</v>
      </c>
      <c r="AB4402" s="2">
        <v>11.822726469999999</v>
      </c>
    </row>
    <row r="4403" spans="1:28" x14ac:dyDescent="0.2">
      <c r="A4403" s="17">
        <v>7145</v>
      </c>
      <c r="B4403" s="5" t="s">
        <v>6690</v>
      </c>
      <c r="C4403" s="5" t="s">
        <v>14752</v>
      </c>
      <c r="D4403" s="5" t="s">
        <v>14753</v>
      </c>
      <c r="E4403" s="5" t="s">
        <v>14754</v>
      </c>
      <c r="F4403" s="10">
        <v>1922</v>
      </c>
      <c r="G4403" s="10" t="s">
        <v>16</v>
      </c>
      <c r="H4403" s="10"/>
      <c r="I4403" s="10">
        <v>1100</v>
      </c>
      <c r="J4403" s="10" t="s">
        <v>17</v>
      </c>
      <c r="K4403" s="10"/>
      <c r="L4403" s="10" t="s">
        <v>22</v>
      </c>
      <c r="M4403" s="11">
        <v>2</v>
      </c>
      <c r="N4403" s="10">
        <v>1.5</v>
      </c>
      <c r="O4403" s="12" t="s">
        <v>14755</v>
      </c>
      <c r="P4403" s="11">
        <f ca="1">IFERROR(__xludf.DUMMYFUNCTION("COUNTA(SPLIT(Q4403,"" ""))"),197)</f>
        <v>197</v>
      </c>
      <c r="Q4403" s="11">
        <v>7</v>
      </c>
      <c r="R4403" s="11">
        <f ca="1">IFERROR(__xludf.DUMMYFUNCTION("COUNTA(SPLIT($Q4403,CHAR(10),FALSE))"),3)</f>
        <v>3</v>
      </c>
      <c r="S4403" s="2">
        <v>-3.308518598</v>
      </c>
      <c r="T4403" s="2">
        <v>0.54089772800000002</v>
      </c>
      <c r="U4403" s="2">
        <v>47.13</v>
      </c>
      <c r="V4403" s="2">
        <v>13.78</v>
      </c>
      <c r="W4403" s="2">
        <v>14.42</v>
      </c>
      <c r="X4403" s="2">
        <v>14</v>
      </c>
      <c r="Y4403" s="2">
        <v>9</v>
      </c>
      <c r="Z4403" s="2">
        <v>0.29752000000000001</v>
      </c>
      <c r="AA4403" s="2">
        <v>0.29263</v>
      </c>
      <c r="AB4403" s="2">
        <v>5.9449095940000003</v>
      </c>
    </row>
    <row r="4404" spans="1:28" x14ac:dyDescent="0.2">
      <c r="A4404" s="17">
        <v>7146</v>
      </c>
      <c r="B4404" s="5" t="s">
        <v>14756</v>
      </c>
      <c r="C4404" s="5" t="s">
        <v>14757</v>
      </c>
      <c r="D4404" s="5" t="s">
        <v>14753</v>
      </c>
      <c r="E4404" s="5" t="s">
        <v>14754</v>
      </c>
      <c r="F4404" s="10">
        <v>1922</v>
      </c>
      <c r="G4404" s="10" t="s">
        <v>16</v>
      </c>
      <c r="H4404" s="10"/>
      <c r="I4404" s="10">
        <v>1100</v>
      </c>
      <c r="J4404" s="10" t="s">
        <v>17</v>
      </c>
      <c r="K4404" s="10"/>
      <c r="L4404" s="10" t="s">
        <v>18</v>
      </c>
      <c r="M4404" s="11">
        <v>1</v>
      </c>
      <c r="N4404" s="10">
        <v>1</v>
      </c>
      <c r="O4404" s="12" t="s">
        <v>14758</v>
      </c>
      <c r="P4404" s="11">
        <f ca="1">IFERROR(__xludf.DUMMYFUNCTION("COUNTA(SPLIT(Q4404,"" ""))"),193)</f>
        <v>193</v>
      </c>
      <c r="Q4404" s="11">
        <v>10</v>
      </c>
      <c r="R4404" s="11">
        <f ca="1">IFERROR(__xludf.DUMMYFUNCTION("COUNTA(SPLIT($Q4404,CHAR(10),FALSE))"),2)</f>
        <v>2</v>
      </c>
      <c r="S4404" s="2">
        <v>-1.706167744</v>
      </c>
      <c r="T4404" s="2">
        <v>0.52503947299999998</v>
      </c>
      <c r="U4404" s="2">
        <v>62.42</v>
      </c>
      <c r="V4404" s="2">
        <v>9.3699999999999992</v>
      </c>
      <c r="W4404" s="2">
        <v>11.11</v>
      </c>
      <c r="X4404" s="2">
        <v>11</v>
      </c>
      <c r="Y4404" s="2">
        <v>8.18</v>
      </c>
      <c r="Z4404" s="2">
        <v>0.17013</v>
      </c>
      <c r="AA4404" s="2">
        <v>0.16644999999999999</v>
      </c>
      <c r="AB4404" s="2">
        <v>10.66048236</v>
      </c>
    </row>
    <row r="4405" spans="1:28" x14ac:dyDescent="0.2">
      <c r="A4405" s="17">
        <v>7147</v>
      </c>
      <c r="B4405" s="5" t="s">
        <v>685</v>
      </c>
      <c r="C4405" s="5" t="s">
        <v>14759</v>
      </c>
      <c r="D4405" s="5" t="s">
        <v>14753</v>
      </c>
      <c r="E4405" s="5" t="s">
        <v>14754</v>
      </c>
      <c r="F4405" s="10">
        <v>1922</v>
      </c>
      <c r="G4405" s="10" t="s">
        <v>16</v>
      </c>
      <c r="H4405" s="10"/>
      <c r="I4405" s="10">
        <v>1100</v>
      </c>
      <c r="J4405" s="10" t="s">
        <v>51</v>
      </c>
      <c r="K4405" s="10"/>
      <c r="L4405" s="10" t="s">
        <v>18</v>
      </c>
      <c r="M4405" s="11">
        <v>1</v>
      </c>
      <c r="N4405" s="10">
        <v>1</v>
      </c>
      <c r="O4405" s="12" t="s">
        <v>14760</v>
      </c>
      <c r="P4405" s="11">
        <f ca="1">IFERROR(__xludf.DUMMYFUNCTION("COUNTA(SPLIT(Q4405,"" ""))"),151)</f>
        <v>151</v>
      </c>
      <c r="Q4405" s="11">
        <v>6</v>
      </c>
      <c r="R4405" s="11">
        <f ca="1">IFERROR(__xludf.DUMMYFUNCTION("COUNTA(SPLIT($Q4405,CHAR(10),FALSE))"),3)</f>
        <v>3</v>
      </c>
      <c r="S4405" s="2">
        <v>-1.059062701</v>
      </c>
      <c r="T4405" s="2">
        <v>0.45092080200000001</v>
      </c>
      <c r="U4405" s="2">
        <v>54.98</v>
      </c>
      <c r="V4405" s="2">
        <v>11.97</v>
      </c>
      <c r="W4405" s="2">
        <v>12.78</v>
      </c>
      <c r="X4405" s="2">
        <v>12</v>
      </c>
      <c r="Y4405" s="2">
        <v>8.2899999999999991</v>
      </c>
      <c r="Z4405" s="2">
        <v>0.16259000000000001</v>
      </c>
      <c r="AA4405" s="2">
        <v>0.19078000000000001</v>
      </c>
      <c r="AB4405" s="2">
        <v>6.0015098240000002</v>
      </c>
    </row>
    <row r="4406" spans="1:28" x14ac:dyDescent="0.2">
      <c r="A4406" s="17">
        <v>7148</v>
      </c>
      <c r="B4406" s="5" t="s">
        <v>14761</v>
      </c>
      <c r="C4406" s="5" t="s">
        <v>14762</v>
      </c>
      <c r="D4406" s="5" t="s">
        <v>14753</v>
      </c>
      <c r="E4406" s="5" t="s">
        <v>14754</v>
      </c>
      <c r="F4406" s="10">
        <v>1922</v>
      </c>
      <c r="G4406" s="10" t="s">
        <v>68</v>
      </c>
      <c r="H4406" s="10"/>
      <c r="I4406" s="10">
        <v>1300</v>
      </c>
      <c r="J4406" s="10" t="s">
        <v>17</v>
      </c>
      <c r="K4406" s="10"/>
      <c r="L4406" s="10" t="s">
        <v>18</v>
      </c>
      <c r="M4406" s="11">
        <v>1</v>
      </c>
      <c r="N4406" s="10">
        <v>1</v>
      </c>
      <c r="O4406" s="12" t="s">
        <v>14763</v>
      </c>
      <c r="P4406" s="11">
        <f ca="1">IFERROR(__xludf.DUMMYFUNCTION("COUNTA(SPLIT(Q4406,"" ""))"),161)</f>
        <v>161</v>
      </c>
      <c r="Q4406" s="11">
        <v>6</v>
      </c>
      <c r="R4406" s="11">
        <f ca="1">IFERROR(__xludf.DUMMYFUNCTION("COUNTA(SPLIT($Q4406,CHAR(10),FALSE))"),1)</f>
        <v>1</v>
      </c>
      <c r="S4406" s="2">
        <v>3.1372777999999997E-2</v>
      </c>
      <c r="T4406" s="2">
        <v>0.52596833799999998</v>
      </c>
      <c r="U4406" s="2">
        <v>66.11</v>
      </c>
      <c r="V4406" s="2">
        <v>10.75</v>
      </c>
      <c r="W4406" s="2">
        <v>12.31</v>
      </c>
      <c r="X4406" s="2">
        <v>12</v>
      </c>
      <c r="Y4406" s="2">
        <v>7.7</v>
      </c>
      <c r="Z4406" s="2">
        <v>4.9590000000000002E-2</v>
      </c>
      <c r="AA4406" s="2">
        <v>7.6799999999999993E-2</v>
      </c>
      <c r="AB4406" s="2">
        <v>11.524634130000001</v>
      </c>
    </row>
    <row r="4407" spans="1:28" x14ac:dyDescent="0.2">
      <c r="A4407" s="17">
        <v>7149</v>
      </c>
      <c r="B4407" s="5" t="s">
        <v>14764</v>
      </c>
      <c r="C4407" s="5" t="s">
        <v>14765</v>
      </c>
      <c r="D4407" s="5" t="s">
        <v>14766</v>
      </c>
      <c r="E4407" s="5" t="s">
        <v>14767</v>
      </c>
      <c r="F4407" s="10">
        <v>1851</v>
      </c>
      <c r="G4407" s="10" t="s">
        <v>16</v>
      </c>
      <c r="H4407" s="10"/>
      <c r="I4407" s="10">
        <v>700</v>
      </c>
      <c r="J4407" s="10" t="s">
        <v>17</v>
      </c>
      <c r="K4407" s="10"/>
      <c r="L4407" s="10" t="s">
        <v>18</v>
      </c>
      <c r="M4407" s="11">
        <v>1</v>
      </c>
      <c r="N4407" s="10">
        <v>1</v>
      </c>
      <c r="O4407" s="12" t="s">
        <v>14768</v>
      </c>
      <c r="P4407" s="11">
        <f ca="1">IFERROR(__xludf.DUMMYFUNCTION("COUNTA(SPLIT(Q4407,"" ""))"),188)</f>
        <v>188</v>
      </c>
      <c r="Q4407" s="11">
        <v>15</v>
      </c>
      <c r="R4407" s="11">
        <f ca="1">IFERROR(__xludf.DUMMYFUNCTION("COUNTA(SPLIT($Q4407,CHAR(10),FALSE))"),4)</f>
        <v>4</v>
      </c>
      <c r="S4407" s="2">
        <v>-1.4798659009999999</v>
      </c>
      <c r="T4407" s="2">
        <v>0.46024731699999999</v>
      </c>
      <c r="U4407" s="2">
        <v>81.63</v>
      </c>
      <c r="V4407" s="2">
        <v>5.33</v>
      </c>
      <c r="W4407" s="2">
        <v>5.0199999999999996</v>
      </c>
      <c r="X4407" s="2">
        <v>8</v>
      </c>
      <c r="Y4407" s="2">
        <v>6.43</v>
      </c>
      <c r="Z4407" s="2">
        <v>9.8299999999999998E-2</v>
      </c>
      <c r="AA4407" s="2">
        <v>9.9790000000000004E-2</v>
      </c>
      <c r="AB4407" s="2">
        <v>16.9175331</v>
      </c>
    </row>
    <row r="4408" spans="1:28" x14ac:dyDescent="0.2">
      <c r="A4408" s="17">
        <v>7150</v>
      </c>
      <c r="B4408" s="5" t="s">
        <v>14764</v>
      </c>
      <c r="C4408" s="5" t="s">
        <v>14769</v>
      </c>
      <c r="D4408" s="5" t="s">
        <v>14766</v>
      </c>
      <c r="E4408" s="5" t="s">
        <v>14767</v>
      </c>
      <c r="F4408" s="10">
        <v>1851</v>
      </c>
      <c r="G4408" s="10" t="s">
        <v>16</v>
      </c>
      <c r="H4408" s="10"/>
      <c r="I4408" s="10">
        <v>1100</v>
      </c>
      <c r="J4408" s="10" t="s">
        <v>17</v>
      </c>
      <c r="K4408" s="10"/>
      <c r="L4408" s="10" t="s">
        <v>18</v>
      </c>
      <c r="M4408" s="11">
        <v>1</v>
      </c>
      <c r="N4408" s="10">
        <v>1</v>
      </c>
      <c r="O4408" s="12" t="s">
        <v>14770</v>
      </c>
      <c r="P4408" s="11">
        <f ca="1">IFERROR(__xludf.DUMMYFUNCTION("COUNTA(SPLIT(Q4408,"" ""))"),193)</f>
        <v>193</v>
      </c>
      <c r="Q4408" s="11">
        <v>7</v>
      </c>
      <c r="R4408" s="11">
        <f ca="1">IFERROR(__xludf.DUMMYFUNCTION("COUNTA(SPLIT($Q4408,CHAR(10),FALSE))"),3)</f>
        <v>3</v>
      </c>
      <c r="S4408" s="2">
        <v>-1.307890241</v>
      </c>
      <c r="T4408" s="2">
        <v>0.50809298899999999</v>
      </c>
      <c r="U4408" s="2">
        <v>72.63</v>
      </c>
      <c r="V4408" s="2">
        <v>10.119999999999999</v>
      </c>
      <c r="W4408" s="2">
        <v>11.52</v>
      </c>
      <c r="X4408" s="2">
        <v>9</v>
      </c>
      <c r="Y4408" s="2">
        <v>6.39</v>
      </c>
      <c r="Z4408" s="2">
        <v>8.7739999999999999E-2</v>
      </c>
      <c r="AA4408" s="2">
        <v>8.4610000000000005E-2</v>
      </c>
      <c r="AB4408" s="2">
        <v>17.85993517</v>
      </c>
    </row>
    <row r="4409" spans="1:28" x14ac:dyDescent="0.2">
      <c r="A4409" s="17">
        <v>7151</v>
      </c>
      <c r="B4409" s="5" t="s">
        <v>14764</v>
      </c>
      <c r="C4409" s="5" t="s">
        <v>14771</v>
      </c>
      <c r="D4409" s="5" t="s">
        <v>14766</v>
      </c>
      <c r="E4409" s="5" t="s">
        <v>14767</v>
      </c>
      <c r="F4409" s="10">
        <v>1851</v>
      </c>
      <c r="G4409" s="10" t="s">
        <v>16</v>
      </c>
      <c r="H4409" s="10"/>
      <c r="I4409" s="10">
        <v>700</v>
      </c>
      <c r="J4409" s="10" t="s">
        <v>17</v>
      </c>
      <c r="K4409" s="10"/>
      <c r="L4409" s="10" t="s">
        <v>18</v>
      </c>
      <c r="M4409" s="11">
        <v>1</v>
      </c>
      <c r="N4409" s="10">
        <v>1</v>
      </c>
      <c r="O4409" s="12" t="s">
        <v>14772</v>
      </c>
      <c r="P4409" s="11">
        <f ca="1">IFERROR(__xludf.DUMMYFUNCTION("COUNTA(SPLIT(Q4409,"" ""))"),184)</f>
        <v>184</v>
      </c>
      <c r="Q4409" s="11">
        <v>15</v>
      </c>
      <c r="R4409" s="11">
        <f ca="1">IFERROR(__xludf.DUMMYFUNCTION("COUNTA(SPLIT($Q4409,CHAR(10),FALSE))"),7)</f>
        <v>7</v>
      </c>
      <c r="S4409" s="2">
        <v>-2.1170847780000002</v>
      </c>
      <c r="T4409" s="2">
        <v>0.49065408700000002</v>
      </c>
      <c r="U4409" s="2">
        <v>79.150000000000006</v>
      </c>
      <c r="V4409" s="2">
        <v>5.61</v>
      </c>
      <c r="W4409" s="2">
        <v>5.09</v>
      </c>
      <c r="X4409" s="2">
        <v>8</v>
      </c>
      <c r="Y4409" s="2">
        <v>5.97</v>
      </c>
      <c r="Z4409" s="2">
        <v>2.7040000000000002E-2</v>
      </c>
      <c r="AA4409" s="2">
        <v>2.085E-2</v>
      </c>
      <c r="AB4409" s="2">
        <v>26.0061295</v>
      </c>
    </row>
    <row r="4410" spans="1:28" x14ac:dyDescent="0.2">
      <c r="A4410" s="17">
        <v>7152</v>
      </c>
      <c r="B4410" s="5" t="s">
        <v>12449</v>
      </c>
      <c r="C4410" s="5" t="s">
        <v>14773</v>
      </c>
      <c r="D4410" s="5" t="s">
        <v>14766</v>
      </c>
      <c r="E4410" s="5" t="s">
        <v>14767</v>
      </c>
      <c r="F4410" s="10">
        <v>1894</v>
      </c>
      <c r="G4410" s="10" t="s">
        <v>16</v>
      </c>
      <c r="H4410" s="10"/>
      <c r="I4410" s="10">
        <v>1100</v>
      </c>
      <c r="J4410" s="10" t="s">
        <v>17</v>
      </c>
      <c r="K4410" s="10"/>
      <c r="L4410" s="10" t="s">
        <v>18</v>
      </c>
      <c r="M4410" s="11">
        <v>1</v>
      </c>
      <c r="N4410" s="10">
        <v>1</v>
      </c>
      <c r="O4410" s="12" t="s">
        <v>14774</v>
      </c>
      <c r="P4410" s="11">
        <f ca="1">IFERROR(__xludf.DUMMYFUNCTION("COUNTA(SPLIT(Q4410,"" ""))"),189)</f>
        <v>189</v>
      </c>
      <c r="Q4410" s="11">
        <v>7</v>
      </c>
      <c r="R4410" s="11">
        <f ca="1">IFERROR(__xludf.DUMMYFUNCTION("COUNTA(SPLIT($Q4410,CHAR(10),FALSE))"),4)</f>
        <v>4</v>
      </c>
      <c r="S4410" s="2">
        <v>0.13637721899999999</v>
      </c>
      <c r="T4410" s="2">
        <v>0.47296661299999998</v>
      </c>
      <c r="U4410" s="2">
        <v>78.97</v>
      </c>
      <c r="V4410" s="2">
        <v>9.06</v>
      </c>
      <c r="W4410" s="2">
        <v>10.28</v>
      </c>
      <c r="X4410" s="2">
        <v>8</v>
      </c>
      <c r="Y4410" s="2">
        <v>2.1</v>
      </c>
      <c r="Z4410" s="2">
        <v>5.8139999999999997E-2</v>
      </c>
      <c r="AA4410" s="2">
        <v>6.7199999999999996E-2</v>
      </c>
      <c r="AB4410" s="2">
        <v>15.949107980000001</v>
      </c>
    </row>
    <row r="4411" spans="1:28" x14ac:dyDescent="0.2">
      <c r="A4411" s="17">
        <v>7153</v>
      </c>
      <c r="B4411" s="5" t="s">
        <v>14775</v>
      </c>
      <c r="C4411" s="5" t="s">
        <v>14776</v>
      </c>
      <c r="D4411" s="5" t="s">
        <v>14766</v>
      </c>
      <c r="E4411" s="5" t="s">
        <v>14767</v>
      </c>
      <c r="F4411" s="10">
        <v>1898</v>
      </c>
      <c r="G4411" s="10" t="s">
        <v>16</v>
      </c>
      <c r="H4411" s="10"/>
      <c r="I4411" s="10">
        <v>700</v>
      </c>
      <c r="J4411" s="10" t="s">
        <v>17</v>
      </c>
      <c r="K4411" s="10"/>
      <c r="L4411" s="10" t="s">
        <v>18</v>
      </c>
      <c r="M4411" s="11">
        <v>1</v>
      </c>
      <c r="N4411" s="10">
        <v>1</v>
      </c>
      <c r="O4411" s="12" t="s">
        <v>14777</v>
      </c>
      <c r="P4411" s="11">
        <f ca="1">IFERROR(__xludf.DUMMYFUNCTION("COUNTA(SPLIT(Q4411,"" ""))"),180)</f>
        <v>180</v>
      </c>
      <c r="Q4411" s="11">
        <v>9</v>
      </c>
      <c r="R4411" s="11">
        <f ca="1">IFERROR(__xludf.DUMMYFUNCTION("COUNTA(SPLIT($Q4411,CHAR(10),FALSE))"),3)</f>
        <v>3</v>
      </c>
      <c r="S4411" s="2">
        <v>-0.49214455299999998</v>
      </c>
      <c r="T4411" s="2">
        <v>0.43875530499999998</v>
      </c>
      <c r="U4411" s="2">
        <v>75.680000000000007</v>
      </c>
      <c r="V4411" s="2">
        <v>7.73</v>
      </c>
      <c r="W4411" s="2">
        <v>8.4700000000000006</v>
      </c>
      <c r="X4411" s="2">
        <v>7</v>
      </c>
      <c r="Y4411" s="2">
        <v>6.46</v>
      </c>
      <c r="Z4411" s="2">
        <v>6.7830000000000001E-2</v>
      </c>
      <c r="AA4411" s="2">
        <v>7.0400000000000004E-2</v>
      </c>
      <c r="AB4411" s="2">
        <v>20.653988340000002</v>
      </c>
    </row>
    <row r="4412" spans="1:28" x14ac:dyDescent="0.2">
      <c r="A4412" s="17">
        <v>7154</v>
      </c>
      <c r="B4412" s="5" t="s">
        <v>14775</v>
      </c>
      <c r="C4412" s="5" t="s">
        <v>14778</v>
      </c>
      <c r="D4412" s="5" t="s">
        <v>14766</v>
      </c>
      <c r="E4412" s="5" t="s">
        <v>14767</v>
      </c>
      <c r="F4412" s="10">
        <v>1898</v>
      </c>
      <c r="G4412" s="10" t="s">
        <v>16</v>
      </c>
      <c r="H4412" s="10"/>
      <c r="I4412" s="10">
        <v>900</v>
      </c>
      <c r="J4412" s="10" t="s">
        <v>17</v>
      </c>
      <c r="K4412" s="10"/>
      <c r="L4412" s="10" t="s">
        <v>18</v>
      </c>
      <c r="M4412" s="11">
        <v>1</v>
      </c>
      <c r="N4412" s="10">
        <v>1</v>
      </c>
      <c r="O4412" s="12" t="s">
        <v>14779</v>
      </c>
      <c r="P4412" s="11">
        <f ca="1">IFERROR(__xludf.DUMMYFUNCTION("COUNTA(SPLIT(Q4412,"" ""))"),197)</f>
        <v>197</v>
      </c>
      <c r="Q4412" s="11">
        <v>11</v>
      </c>
      <c r="R4412" s="11">
        <f ca="1">IFERROR(__xludf.DUMMYFUNCTION("COUNTA(SPLIT($Q4412,CHAR(10),FALSE))"),3)</f>
        <v>3</v>
      </c>
      <c r="S4412" s="2">
        <v>-0.581430381</v>
      </c>
      <c r="T4412" s="2">
        <v>0.474555744</v>
      </c>
      <c r="U4412" s="2">
        <v>87.96</v>
      </c>
      <c r="V4412" s="2">
        <v>5.07</v>
      </c>
      <c r="W4412" s="2">
        <v>6.31</v>
      </c>
      <c r="X4412" s="2">
        <v>6</v>
      </c>
      <c r="Y4412" s="2">
        <v>5.25</v>
      </c>
      <c r="Z4412" s="2">
        <v>1.1129999999999999E-2</v>
      </c>
      <c r="AA4412" s="2">
        <v>3.4299999999999999E-3</v>
      </c>
      <c r="AB4412" s="2">
        <v>27.668876409999999</v>
      </c>
    </row>
    <row r="4413" spans="1:28" x14ac:dyDescent="0.2">
      <c r="A4413" s="17">
        <v>7155</v>
      </c>
      <c r="B4413" s="5" t="s">
        <v>14780</v>
      </c>
      <c r="C4413" s="5" t="s">
        <v>14781</v>
      </c>
      <c r="D4413" s="5" t="s">
        <v>14766</v>
      </c>
      <c r="E4413" s="5" t="s">
        <v>14767</v>
      </c>
      <c r="F4413" s="10">
        <v>1892</v>
      </c>
      <c r="G4413" s="10" t="s">
        <v>16</v>
      </c>
      <c r="H4413" s="10"/>
      <c r="I4413" s="10">
        <v>700</v>
      </c>
      <c r="J4413" s="10" t="s">
        <v>17</v>
      </c>
      <c r="K4413" s="10"/>
      <c r="L4413" s="10" t="s">
        <v>18</v>
      </c>
      <c r="M4413" s="11">
        <v>1</v>
      </c>
      <c r="N4413" s="10">
        <v>1</v>
      </c>
      <c r="O4413" s="12" t="s">
        <v>14782</v>
      </c>
      <c r="P4413" s="11">
        <f ca="1">IFERROR(__xludf.DUMMYFUNCTION("COUNTA(SPLIT(Q4413,"" ""))"),173)</f>
        <v>173</v>
      </c>
      <c r="Q4413" s="11">
        <v>14</v>
      </c>
      <c r="R4413" s="11">
        <f ca="1">IFERROR(__xludf.DUMMYFUNCTION("COUNTA(SPLIT($Q4413,CHAR(10),FALSE))"),4)</f>
        <v>4</v>
      </c>
      <c r="S4413" s="2">
        <v>-1.598382296</v>
      </c>
      <c r="T4413" s="2">
        <v>0.44560783799999998</v>
      </c>
      <c r="U4413" s="2">
        <v>76.900000000000006</v>
      </c>
      <c r="V4413" s="2">
        <v>5.67</v>
      </c>
      <c r="W4413" s="2">
        <v>5.05</v>
      </c>
      <c r="X4413" s="2">
        <v>9</v>
      </c>
      <c r="Y4413" s="2">
        <v>6.32</v>
      </c>
      <c r="Z4413" s="2">
        <v>0.11414000000000001</v>
      </c>
      <c r="AA4413" s="2">
        <v>0.12071999999999999</v>
      </c>
      <c r="AB4413" s="2">
        <v>19.40571667</v>
      </c>
    </row>
    <row r="4414" spans="1:28" x14ac:dyDescent="0.2">
      <c r="A4414" s="17">
        <v>7156</v>
      </c>
      <c r="B4414" s="5" t="s">
        <v>14780</v>
      </c>
      <c r="C4414" s="5" t="s">
        <v>14783</v>
      </c>
      <c r="D4414" s="5" t="s">
        <v>14766</v>
      </c>
      <c r="E4414" s="5" t="s">
        <v>14767</v>
      </c>
      <c r="F4414" s="10">
        <v>1892</v>
      </c>
      <c r="G4414" s="10" t="s">
        <v>16</v>
      </c>
      <c r="H4414" s="10"/>
      <c r="I4414" s="10">
        <v>1300</v>
      </c>
      <c r="J4414" s="10" t="s">
        <v>17</v>
      </c>
      <c r="K4414" s="10"/>
      <c r="L4414" s="10" t="s">
        <v>18</v>
      </c>
      <c r="M4414" s="11">
        <v>1</v>
      </c>
      <c r="N4414" s="10">
        <v>1</v>
      </c>
      <c r="O4414" s="12" t="s">
        <v>14784</v>
      </c>
      <c r="P4414" s="11">
        <f ca="1">IFERROR(__xludf.DUMMYFUNCTION("COUNTA(SPLIT(Q4414,"" ""))"),170)</f>
        <v>170</v>
      </c>
      <c r="Q4414" s="11">
        <v>6</v>
      </c>
      <c r="R4414" s="11">
        <f ca="1">IFERROR(__xludf.DUMMYFUNCTION("COUNTA(SPLIT($Q4414,CHAR(10),FALSE))"),2)</f>
        <v>2</v>
      </c>
      <c r="S4414" s="2">
        <v>-0.96004246299999996</v>
      </c>
      <c r="T4414" s="2">
        <v>0.44952725500000001</v>
      </c>
      <c r="U4414" s="2">
        <v>62.12</v>
      </c>
      <c r="V4414" s="2">
        <v>11.63</v>
      </c>
      <c r="W4414" s="2">
        <v>12.91</v>
      </c>
      <c r="X4414" s="2">
        <v>10</v>
      </c>
      <c r="Y4414" s="2">
        <v>6.71</v>
      </c>
      <c r="Z4414" s="2">
        <v>6.7589999999999997E-2</v>
      </c>
      <c r="AA4414" s="2">
        <v>7.4639999999999998E-2</v>
      </c>
      <c r="AB4414" s="2">
        <v>15.487502190000001</v>
      </c>
    </row>
    <row r="4415" spans="1:28" x14ac:dyDescent="0.2">
      <c r="A4415" s="17">
        <v>7157</v>
      </c>
      <c r="B4415" s="5" t="s">
        <v>14780</v>
      </c>
      <c r="C4415" s="5" t="s">
        <v>14785</v>
      </c>
      <c r="D4415" s="5" t="s">
        <v>14766</v>
      </c>
      <c r="E4415" s="5" t="s">
        <v>14767</v>
      </c>
      <c r="F4415" s="10">
        <v>1892</v>
      </c>
      <c r="G4415" s="10" t="s">
        <v>16</v>
      </c>
      <c r="H4415" s="10"/>
      <c r="I4415" s="10">
        <v>900</v>
      </c>
      <c r="J4415" s="10" t="s">
        <v>17</v>
      </c>
      <c r="K4415" s="10"/>
      <c r="L4415" s="10" t="s">
        <v>18</v>
      </c>
      <c r="M4415" s="11">
        <v>1</v>
      </c>
      <c r="N4415" s="10">
        <v>1</v>
      </c>
      <c r="O4415" s="12" t="s">
        <v>14786</v>
      </c>
      <c r="P4415" s="11">
        <f ca="1">IFERROR(__xludf.DUMMYFUNCTION("COUNTA(SPLIT(Q4415,"" ""))"),182)</f>
        <v>182</v>
      </c>
      <c r="Q4415" s="11">
        <v>10</v>
      </c>
      <c r="R4415" s="11">
        <f ca="1">IFERROR(__xludf.DUMMYFUNCTION("COUNTA(SPLIT($Q4415,CHAR(10),FALSE))"),3)</f>
        <v>3</v>
      </c>
      <c r="S4415" s="2">
        <v>-0.88950777700000005</v>
      </c>
      <c r="T4415" s="2">
        <v>0.49172756099999998</v>
      </c>
      <c r="U4415" s="2">
        <v>84.71</v>
      </c>
      <c r="V4415" s="2">
        <v>6.04</v>
      </c>
      <c r="W4415" s="2">
        <v>6.44</v>
      </c>
      <c r="X4415" s="2">
        <v>7</v>
      </c>
      <c r="Y4415" s="2">
        <v>5.58</v>
      </c>
      <c r="Z4415" s="2">
        <v>2.4989999999999998E-2</v>
      </c>
      <c r="AA4415" s="2">
        <v>3.4180000000000002E-2</v>
      </c>
      <c r="AB4415" s="2">
        <v>27.035115350000002</v>
      </c>
    </row>
    <row r="4416" spans="1:28" x14ac:dyDescent="0.2">
      <c r="A4416" s="17">
        <v>7158</v>
      </c>
      <c r="B4416" s="5" t="s">
        <v>169</v>
      </c>
      <c r="C4416" s="5" t="s">
        <v>14787</v>
      </c>
      <c r="D4416" s="5" t="s">
        <v>14766</v>
      </c>
      <c r="E4416" s="5" t="s">
        <v>14767</v>
      </c>
      <c r="F4416" s="10">
        <v>1894</v>
      </c>
      <c r="G4416" s="10" t="s">
        <v>16</v>
      </c>
      <c r="H4416" s="10"/>
      <c r="I4416" s="10">
        <v>900</v>
      </c>
      <c r="J4416" s="10" t="s">
        <v>51</v>
      </c>
      <c r="K4416" s="10"/>
      <c r="L4416" s="10" t="s">
        <v>22</v>
      </c>
      <c r="M4416" s="11">
        <v>2</v>
      </c>
      <c r="N4416" s="10">
        <v>2</v>
      </c>
      <c r="O4416" s="12" t="s">
        <v>14788</v>
      </c>
      <c r="P4416" s="11">
        <f ca="1">IFERROR(__xludf.DUMMYFUNCTION("COUNTA(SPLIT(Q4416,"" ""))"),182)</f>
        <v>182</v>
      </c>
      <c r="Q4416" s="11">
        <v>12</v>
      </c>
      <c r="R4416" s="11">
        <f ca="1">IFERROR(__xludf.DUMMYFUNCTION("COUNTA(SPLIT($Q4416,CHAR(10),FALSE))"),6)</f>
        <v>6</v>
      </c>
      <c r="S4416" s="2">
        <v>0.20893682799999999</v>
      </c>
      <c r="T4416" s="2">
        <v>0.45970900399999998</v>
      </c>
      <c r="U4416" s="2">
        <v>87</v>
      </c>
      <c r="V4416" s="2">
        <v>5.04</v>
      </c>
      <c r="W4416" s="2">
        <v>4.68</v>
      </c>
      <c r="X4416" s="2">
        <v>7</v>
      </c>
      <c r="Y4416" s="2">
        <v>6.92</v>
      </c>
      <c r="Z4416" s="2">
        <v>0.10435999999999999</v>
      </c>
      <c r="AA4416" s="2">
        <v>0.10906</v>
      </c>
      <c r="AB4416" s="2">
        <v>16.195664659999998</v>
      </c>
    </row>
    <row r="4417" spans="1:28" x14ac:dyDescent="0.2">
      <c r="A4417" s="17">
        <v>7159</v>
      </c>
      <c r="B4417" s="5" t="s">
        <v>169</v>
      </c>
      <c r="C4417" s="5" t="s">
        <v>14789</v>
      </c>
      <c r="D4417" s="5" t="s">
        <v>14766</v>
      </c>
      <c r="E4417" s="5" t="s">
        <v>14767</v>
      </c>
      <c r="F4417" s="10">
        <v>1894</v>
      </c>
      <c r="G4417" s="10" t="s">
        <v>16</v>
      </c>
      <c r="H4417" s="10"/>
      <c r="I4417" s="10">
        <v>900</v>
      </c>
      <c r="J4417" s="10" t="s">
        <v>17</v>
      </c>
      <c r="K4417" s="10"/>
      <c r="L4417" s="10" t="s">
        <v>18</v>
      </c>
      <c r="M4417" s="11">
        <v>1</v>
      </c>
      <c r="N4417" s="10">
        <v>1</v>
      </c>
      <c r="O4417" s="12" t="s">
        <v>14790</v>
      </c>
      <c r="P4417" s="11">
        <f ca="1">IFERROR(__xludf.DUMMYFUNCTION("COUNTA(SPLIT(Q4417,"" ""))"),177)</f>
        <v>177</v>
      </c>
      <c r="Q4417" s="11">
        <v>7</v>
      </c>
      <c r="R4417" s="11">
        <f ca="1">IFERROR(__xludf.DUMMYFUNCTION("COUNTA(SPLIT($Q4417,CHAR(10),FALSE))"),4)</f>
        <v>4</v>
      </c>
      <c r="S4417" s="2">
        <v>-0.82286312399999995</v>
      </c>
      <c r="T4417" s="2">
        <v>0.443994324</v>
      </c>
      <c r="U4417" s="2">
        <v>73.59</v>
      </c>
      <c r="V4417" s="2">
        <v>9.35</v>
      </c>
      <c r="W4417" s="2">
        <v>9.36</v>
      </c>
      <c r="X4417" s="2">
        <v>9</v>
      </c>
      <c r="Y4417" s="2">
        <v>6.93</v>
      </c>
      <c r="Z4417" s="2">
        <v>4.7149999999999997E-2</v>
      </c>
      <c r="AA4417" s="2">
        <v>4.981E-2</v>
      </c>
      <c r="AB4417" s="2">
        <v>21.79144333</v>
      </c>
    </row>
    <row r="4418" spans="1:28" x14ac:dyDescent="0.2">
      <c r="A4418" s="17">
        <v>7160</v>
      </c>
      <c r="B4418" s="5" t="s">
        <v>169</v>
      </c>
      <c r="C4418" s="5" t="s">
        <v>14791</v>
      </c>
      <c r="D4418" s="5" t="s">
        <v>14766</v>
      </c>
      <c r="E4418" s="5" t="s">
        <v>14767</v>
      </c>
      <c r="F4418" s="10">
        <v>1894</v>
      </c>
      <c r="G4418" s="10" t="s">
        <v>16</v>
      </c>
      <c r="H4418" s="10"/>
      <c r="I4418" s="10">
        <v>900</v>
      </c>
      <c r="J4418" s="10" t="s">
        <v>17</v>
      </c>
      <c r="K4418" s="10"/>
      <c r="L4418" s="10" t="s">
        <v>18</v>
      </c>
      <c r="M4418" s="11">
        <v>1</v>
      </c>
      <c r="N4418" s="10">
        <v>1</v>
      </c>
      <c r="O4418" s="12" t="s">
        <v>14792</v>
      </c>
      <c r="P4418" s="11">
        <f ca="1">IFERROR(__xludf.DUMMYFUNCTION("COUNTA(SPLIT(Q4418,"" ""))"),186)</f>
        <v>186</v>
      </c>
      <c r="Q4418" s="11">
        <v>10</v>
      </c>
      <c r="R4418" s="11">
        <f ca="1">IFERROR(__xludf.DUMMYFUNCTION("COUNTA(SPLIT($Q4418,CHAR(10),FALSE))"),3)</f>
        <v>3</v>
      </c>
      <c r="S4418" s="2">
        <v>-1.8353939349999999</v>
      </c>
      <c r="T4418" s="2">
        <v>0.50573809300000006</v>
      </c>
      <c r="U4418" s="2">
        <v>78.989999999999995</v>
      </c>
      <c r="V4418" s="2">
        <v>7.51</v>
      </c>
      <c r="W4418" s="2">
        <v>7.89</v>
      </c>
      <c r="X4418" s="2">
        <v>8</v>
      </c>
      <c r="Y4418" s="2">
        <v>6.43</v>
      </c>
      <c r="Z4418" s="2">
        <v>6.0249999999999998E-2</v>
      </c>
      <c r="AA4418" s="2">
        <v>5.432E-2</v>
      </c>
      <c r="AB4418" s="2">
        <v>14.67026699</v>
      </c>
    </row>
    <row r="4419" spans="1:28" x14ac:dyDescent="0.2">
      <c r="A4419" s="17">
        <v>7161</v>
      </c>
      <c r="B4419" s="5" t="s">
        <v>169</v>
      </c>
      <c r="C4419" s="5" t="s">
        <v>14793</v>
      </c>
      <c r="D4419" s="5" t="s">
        <v>14766</v>
      </c>
      <c r="E4419" s="5" t="s">
        <v>14767</v>
      </c>
      <c r="F4419" s="10">
        <v>1894</v>
      </c>
      <c r="G4419" s="10" t="s">
        <v>16</v>
      </c>
      <c r="H4419" s="10"/>
      <c r="I4419" s="10">
        <v>500</v>
      </c>
      <c r="J4419" s="10" t="s">
        <v>17</v>
      </c>
      <c r="K4419" s="10"/>
      <c r="L4419" s="10" t="s">
        <v>18</v>
      </c>
      <c r="M4419" s="11">
        <v>1</v>
      </c>
      <c r="N4419" s="10">
        <v>1</v>
      </c>
      <c r="O4419" s="12" t="s">
        <v>14794</v>
      </c>
      <c r="P4419" s="11">
        <f ca="1">IFERROR(__xludf.DUMMYFUNCTION("COUNTA(SPLIT(Q4419,"" ""))"),167)</f>
        <v>167</v>
      </c>
      <c r="Q4419" s="11">
        <v>16</v>
      </c>
      <c r="R4419" s="11">
        <f ca="1">IFERROR(__xludf.DUMMYFUNCTION("COUNTA(SPLIT($Q4419,CHAR(10),FALSE))"),6)</f>
        <v>6</v>
      </c>
      <c r="S4419" s="2">
        <v>5.0438640000000003E-3</v>
      </c>
      <c r="T4419" s="2">
        <v>0.482219958</v>
      </c>
      <c r="U4419" s="2">
        <v>83.09</v>
      </c>
      <c r="V4419" s="2">
        <v>4.3899999999999997</v>
      </c>
      <c r="W4419" s="2">
        <v>3.26</v>
      </c>
      <c r="X4419" s="2">
        <v>7</v>
      </c>
      <c r="Y4419" s="2">
        <v>6.34</v>
      </c>
      <c r="Z4419" s="2">
        <v>5.4089999999999999E-2</v>
      </c>
      <c r="AA4419" s="2">
        <v>6.6430000000000003E-2</v>
      </c>
      <c r="AB4419" s="2">
        <v>19.387730099999999</v>
      </c>
    </row>
    <row r="4420" spans="1:28" x14ac:dyDescent="0.2">
      <c r="A4420" s="17">
        <v>7162</v>
      </c>
      <c r="B4420" s="5" t="s">
        <v>169</v>
      </c>
      <c r="C4420" s="5" t="s">
        <v>14795</v>
      </c>
      <c r="D4420" s="5" t="s">
        <v>14766</v>
      </c>
      <c r="E4420" s="5" t="s">
        <v>14767</v>
      </c>
      <c r="F4420" s="10">
        <v>1894</v>
      </c>
      <c r="G4420" s="10" t="s">
        <v>16</v>
      </c>
      <c r="H4420" s="10"/>
      <c r="I4420" s="10">
        <v>700</v>
      </c>
      <c r="J4420" s="10" t="s">
        <v>17</v>
      </c>
      <c r="K4420" s="10"/>
      <c r="L4420" s="10" t="s">
        <v>18</v>
      </c>
      <c r="M4420" s="11">
        <v>1</v>
      </c>
      <c r="N4420" s="10">
        <v>1</v>
      </c>
      <c r="O4420" s="12" t="s">
        <v>14796</v>
      </c>
      <c r="P4420" s="11">
        <f ca="1">IFERROR(__xludf.DUMMYFUNCTION("COUNTA(SPLIT(Q4420,"" ""))"),174)</f>
        <v>174</v>
      </c>
      <c r="Q4420" s="11">
        <v>13</v>
      </c>
      <c r="R4420" s="11">
        <f ca="1">IFERROR(__xludf.DUMMYFUNCTION("COUNTA(SPLIT($Q4420,CHAR(10),FALSE))"),8)</f>
        <v>8</v>
      </c>
      <c r="S4420" s="2">
        <v>-0.31335157499999999</v>
      </c>
      <c r="T4420" s="2">
        <v>0.465334582</v>
      </c>
      <c r="U4420" s="2">
        <v>83.85</v>
      </c>
      <c r="V4420" s="2">
        <v>5.04</v>
      </c>
      <c r="W4420" s="2">
        <v>5.35</v>
      </c>
      <c r="X4420" s="2">
        <v>7</v>
      </c>
      <c r="Y4420" s="2">
        <v>6.15</v>
      </c>
      <c r="Z4420" s="2">
        <v>0.10813</v>
      </c>
      <c r="AA4420" s="2">
        <v>9.8320000000000005E-2</v>
      </c>
      <c r="AB4420" s="2">
        <v>15.972482449999999</v>
      </c>
    </row>
    <row r="4421" spans="1:28" x14ac:dyDescent="0.2">
      <c r="A4421" s="17">
        <v>7163</v>
      </c>
      <c r="B4421" s="5" t="s">
        <v>14797</v>
      </c>
      <c r="C4421" s="5" t="s">
        <v>14798</v>
      </c>
      <c r="D4421" s="5" t="s">
        <v>14766</v>
      </c>
      <c r="E4421" s="5" t="s">
        <v>14767</v>
      </c>
      <c r="F4421" s="10">
        <v>1887</v>
      </c>
      <c r="G4421" s="10" t="s">
        <v>16</v>
      </c>
      <c r="H4421" s="10"/>
      <c r="I4421" s="10">
        <v>300</v>
      </c>
      <c r="J4421" s="10" t="s">
        <v>877</v>
      </c>
      <c r="K4421" s="10"/>
      <c r="L4421" s="10" t="s">
        <v>18</v>
      </c>
      <c r="M4421" s="11">
        <v>1</v>
      </c>
      <c r="N4421" s="10">
        <v>1</v>
      </c>
      <c r="O4421" s="12" t="s">
        <v>14799</v>
      </c>
      <c r="P4421" s="11">
        <f ca="1">IFERROR(__xludf.DUMMYFUNCTION("COUNTA(SPLIT(Q4421,"" ""))"),162)</f>
        <v>162</v>
      </c>
      <c r="Q4421" s="11">
        <v>17</v>
      </c>
      <c r="R4421" s="11">
        <f ca="1">IFERROR(__xludf.DUMMYFUNCTION("COUNTA(SPLIT($Q4421,CHAR(10),FALSE))"),9)</f>
        <v>9</v>
      </c>
      <c r="S4421" s="2">
        <v>-1.0102659E-2</v>
      </c>
      <c r="T4421" s="2">
        <v>0.45584483199999998</v>
      </c>
      <c r="U4421" s="2">
        <v>108.74</v>
      </c>
      <c r="V4421" s="2">
        <v>0.91</v>
      </c>
      <c r="W4421" s="2">
        <v>-0.3</v>
      </c>
      <c r="X4421" s="2">
        <v>5</v>
      </c>
      <c r="Y4421" s="2">
        <v>0.75</v>
      </c>
      <c r="Z4421" s="2">
        <v>0.1024</v>
      </c>
      <c r="AA4421" s="2">
        <v>0.11303000000000001</v>
      </c>
      <c r="AB4421" s="2">
        <v>26.441269760000001</v>
      </c>
    </row>
    <row r="4422" spans="1:28" x14ac:dyDescent="0.2">
      <c r="A4422" s="17">
        <v>7164</v>
      </c>
      <c r="B4422" s="5" t="s">
        <v>14797</v>
      </c>
      <c r="C4422" s="5" t="s">
        <v>14800</v>
      </c>
      <c r="D4422" s="5" t="s">
        <v>14766</v>
      </c>
      <c r="E4422" s="5" t="s">
        <v>14767</v>
      </c>
      <c r="F4422" s="10">
        <v>1887</v>
      </c>
      <c r="G4422" s="10" t="s">
        <v>16</v>
      </c>
      <c r="H4422" s="10"/>
      <c r="I4422" s="10">
        <v>900</v>
      </c>
      <c r="J4422" s="10" t="s">
        <v>877</v>
      </c>
      <c r="K4422" s="10"/>
      <c r="L4422" s="10" t="s">
        <v>18</v>
      </c>
      <c r="M4422" s="11">
        <v>1</v>
      </c>
      <c r="N4422" s="10">
        <v>1</v>
      </c>
      <c r="O4422" s="12" t="s">
        <v>14801</v>
      </c>
      <c r="P4422" s="11">
        <f ca="1">IFERROR(__xludf.DUMMYFUNCTION("COUNTA(SPLIT(Q4422,"" ""))"),145)</f>
        <v>145</v>
      </c>
      <c r="Q4422" s="11">
        <v>9</v>
      </c>
      <c r="R4422" s="11">
        <f ca="1">IFERROR(__xludf.DUMMYFUNCTION("COUNTA(SPLIT($Q4422,CHAR(10),FALSE))"),5)</f>
        <v>5</v>
      </c>
      <c r="S4422" s="2">
        <v>-1.2346167809999999</v>
      </c>
      <c r="T4422" s="2">
        <v>0.47395644399999998</v>
      </c>
      <c r="U4422" s="2">
        <v>91.24</v>
      </c>
      <c r="V4422" s="2">
        <v>4.6500000000000004</v>
      </c>
      <c r="W4422" s="2">
        <v>5.43</v>
      </c>
      <c r="X4422" s="2">
        <v>0</v>
      </c>
      <c r="Y4422" s="2">
        <v>6.79</v>
      </c>
      <c r="Z4422" s="2">
        <v>7.6789999999999997E-2</v>
      </c>
      <c r="AA4422" s="2">
        <v>0.10785</v>
      </c>
      <c r="AB4422" s="2">
        <v>18.545696020000001</v>
      </c>
    </row>
    <row r="4423" spans="1:28" x14ac:dyDescent="0.2">
      <c r="A4423" s="17">
        <v>7165</v>
      </c>
      <c r="B4423" s="5" t="s">
        <v>14797</v>
      </c>
      <c r="C4423" s="5" t="s">
        <v>14802</v>
      </c>
      <c r="D4423" s="5" t="s">
        <v>14766</v>
      </c>
      <c r="E4423" s="5" t="s">
        <v>14767</v>
      </c>
      <c r="F4423" s="10">
        <v>1887</v>
      </c>
      <c r="G4423" s="10" t="s">
        <v>16</v>
      </c>
      <c r="H4423" s="10"/>
      <c r="I4423" s="10">
        <v>900</v>
      </c>
      <c r="J4423" s="10" t="s">
        <v>877</v>
      </c>
      <c r="K4423" s="10"/>
      <c r="L4423" s="10" t="s">
        <v>18</v>
      </c>
      <c r="M4423" s="11">
        <v>1</v>
      </c>
      <c r="N4423" s="10">
        <v>1</v>
      </c>
      <c r="O4423" s="12" t="s">
        <v>14803</v>
      </c>
      <c r="P4423" s="11">
        <f ca="1">IFERROR(__xludf.DUMMYFUNCTION("COUNTA(SPLIT(Q4423,"" ""))"),149)</f>
        <v>149</v>
      </c>
      <c r="Q4423" s="11">
        <v>12</v>
      </c>
      <c r="R4423" s="11">
        <f ca="1">IFERROR(__xludf.DUMMYFUNCTION("COUNTA(SPLIT($Q4423,CHAR(10),FALSE))"),6)</f>
        <v>6</v>
      </c>
      <c r="S4423" s="2">
        <v>-0.45305162300000001</v>
      </c>
      <c r="T4423" s="2">
        <v>0.47886616399999998</v>
      </c>
      <c r="U4423" s="2">
        <v>87.38</v>
      </c>
      <c r="V4423" s="2">
        <v>4.9000000000000004</v>
      </c>
      <c r="W4423" s="2">
        <v>5.41</v>
      </c>
      <c r="X4423" s="2">
        <v>6</v>
      </c>
      <c r="Y4423" s="2">
        <v>6.76</v>
      </c>
      <c r="Z4423" s="2">
        <v>0.12686</v>
      </c>
      <c r="AA4423" s="2">
        <v>0.15911</v>
      </c>
      <c r="AB4423" s="2">
        <v>14.955394699999999</v>
      </c>
    </row>
    <row r="4424" spans="1:28" x14ac:dyDescent="0.2">
      <c r="A4424" s="17">
        <v>7166</v>
      </c>
      <c r="B4424" s="5" t="s">
        <v>14797</v>
      </c>
      <c r="C4424" s="5" t="s">
        <v>14804</v>
      </c>
      <c r="D4424" s="5" t="s">
        <v>14766</v>
      </c>
      <c r="E4424" s="5" t="s">
        <v>14767</v>
      </c>
      <c r="F4424" s="10">
        <v>1887</v>
      </c>
      <c r="G4424" s="10" t="s">
        <v>16</v>
      </c>
      <c r="H4424" s="10"/>
      <c r="I4424" s="10">
        <v>1100</v>
      </c>
      <c r="J4424" s="10" t="s">
        <v>178</v>
      </c>
      <c r="K4424" s="10"/>
      <c r="L4424" s="10" t="s">
        <v>18</v>
      </c>
      <c r="M4424" s="11">
        <v>1</v>
      </c>
      <c r="N4424" s="10">
        <v>1</v>
      </c>
      <c r="O4424" s="12" t="s">
        <v>14805</v>
      </c>
      <c r="P4424" s="11">
        <f ca="1">IFERROR(__xludf.DUMMYFUNCTION("COUNTA(SPLIT(Q4424,"" ""))"),179)</f>
        <v>179</v>
      </c>
      <c r="Q4424" s="11">
        <v>6</v>
      </c>
      <c r="R4424" s="11">
        <f ca="1">IFERROR(__xludf.DUMMYFUNCTION("COUNTA(SPLIT($Q4424,CHAR(10),FALSE))"),3)</f>
        <v>3</v>
      </c>
      <c r="S4424" s="2">
        <v>9.0334664999999995E-2</v>
      </c>
      <c r="T4424" s="2">
        <v>0.49779283699999999</v>
      </c>
      <c r="U4424" s="2">
        <v>71.98</v>
      </c>
      <c r="V4424" s="2">
        <v>10.71</v>
      </c>
      <c r="W4424" s="2">
        <v>12.17</v>
      </c>
      <c r="X4424" s="2">
        <v>8</v>
      </c>
      <c r="Y4424" s="2">
        <v>6.09</v>
      </c>
      <c r="Z4424" s="2">
        <v>0.12955</v>
      </c>
      <c r="AA4424" s="2">
        <v>0.13313</v>
      </c>
      <c r="AB4424" s="2">
        <v>25.59467574</v>
      </c>
    </row>
    <row r="4425" spans="1:28" x14ac:dyDescent="0.2">
      <c r="A4425" s="17">
        <v>7167</v>
      </c>
      <c r="B4425" s="5" t="s">
        <v>14806</v>
      </c>
      <c r="C4425" s="5" t="s">
        <v>14807</v>
      </c>
      <c r="D4425" s="5" t="s">
        <v>14766</v>
      </c>
      <c r="E4425" s="5" t="s">
        <v>14767</v>
      </c>
      <c r="F4425" s="10">
        <v>1897</v>
      </c>
      <c r="G4425" s="10" t="s">
        <v>16</v>
      </c>
      <c r="H4425" s="10"/>
      <c r="I4425" s="10">
        <v>900</v>
      </c>
      <c r="J4425" s="10" t="s">
        <v>17</v>
      </c>
      <c r="K4425" s="10"/>
      <c r="L4425" s="10" t="s">
        <v>18</v>
      </c>
      <c r="M4425" s="11">
        <v>1</v>
      </c>
      <c r="N4425" s="10">
        <v>1</v>
      </c>
      <c r="O4425" s="12" t="s">
        <v>14808</v>
      </c>
      <c r="P4425" s="11">
        <f ca="1">IFERROR(__xludf.DUMMYFUNCTION("COUNTA(SPLIT(Q4425,"" ""))"),172)</f>
        <v>172</v>
      </c>
      <c r="Q4425" s="11">
        <v>8</v>
      </c>
      <c r="R4425" s="11">
        <f ca="1">IFERROR(__xludf.DUMMYFUNCTION("COUNTA(SPLIT($Q4425,CHAR(10),FALSE))"),4)</f>
        <v>4</v>
      </c>
      <c r="S4425" s="2">
        <v>-0.52276885799999995</v>
      </c>
      <c r="T4425" s="2">
        <v>0.493903645</v>
      </c>
      <c r="U4425" s="2">
        <v>79.73</v>
      </c>
      <c r="V4425" s="2">
        <v>7.57</v>
      </c>
      <c r="W4425" s="2">
        <v>7.68</v>
      </c>
      <c r="X4425" s="2">
        <v>8</v>
      </c>
      <c r="Y4425" s="2">
        <v>5.71</v>
      </c>
      <c r="Z4425" s="2">
        <v>-4.3800000000000002E-3</v>
      </c>
      <c r="AA4425" s="2">
        <v>-1.1E-4</v>
      </c>
      <c r="AB4425" s="2">
        <v>24.98708061</v>
      </c>
    </row>
    <row r="4426" spans="1:28" x14ac:dyDescent="0.2">
      <c r="A4426" s="17">
        <v>7169</v>
      </c>
      <c r="B4426" s="5" t="s">
        <v>14806</v>
      </c>
      <c r="C4426" s="5" t="s">
        <v>14809</v>
      </c>
      <c r="D4426" s="5" t="s">
        <v>14766</v>
      </c>
      <c r="E4426" s="5" t="s">
        <v>14767</v>
      </c>
      <c r="F4426" s="10">
        <v>1897</v>
      </c>
      <c r="G4426" s="10" t="s">
        <v>16</v>
      </c>
      <c r="H4426" s="10"/>
      <c r="I4426" s="10">
        <v>900</v>
      </c>
      <c r="J4426" s="10" t="s">
        <v>17</v>
      </c>
      <c r="K4426" s="10"/>
      <c r="L4426" s="10" t="s">
        <v>18</v>
      </c>
      <c r="M4426" s="11">
        <v>1</v>
      </c>
      <c r="N4426" s="10">
        <v>1</v>
      </c>
      <c r="O4426" s="12" t="s">
        <v>14810</v>
      </c>
      <c r="P4426" s="11">
        <f ca="1">IFERROR(__xludf.DUMMYFUNCTION("COUNTA(SPLIT(Q4426,"" ""))"),168)</f>
        <v>168</v>
      </c>
      <c r="Q4426" s="11">
        <v>8</v>
      </c>
      <c r="R4426" s="11">
        <f ca="1">IFERROR(__xludf.DUMMYFUNCTION("COUNTA(SPLIT($Q4426,CHAR(10),FALSE))"),4)</f>
        <v>4</v>
      </c>
      <c r="S4426" s="2">
        <v>0.150524028</v>
      </c>
      <c r="T4426" s="2">
        <v>0.474114971</v>
      </c>
      <c r="U4426" s="2">
        <v>89.16</v>
      </c>
      <c r="V4426" s="2">
        <v>6.13</v>
      </c>
      <c r="W4426" s="2">
        <v>6.73</v>
      </c>
      <c r="X4426" s="2">
        <v>6</v>
      </c>
      <c r="Y4426" s="2">
        <v>5.8</v>
      </c>
      <c r="Z4426" s="2">
        <v>9.7210000000000005E-2</v>
      </c>
      <c r="AA4426" s="2">
        <v>0.11395</v>
      </c>
      <c r="AB4426" s="2">
        <v>22.93580043</v>
      </c>
    </row>
    <row r="4427" spans="1:28" x14ac:dyDescent="0.2">
      <c r="A4427" s="17">
        <v>7170</v>
      </c>
      <c r="B4427" s="5" t="s">
        <v>14811</v>
      </c>
      <c r="C4427" s="5" t="s">
        <v>14812</v>
      </c>
      <c r="D4427" s="5" t="s">
        <v>14766</v>
      </c>
      <c r="E4427" s="5" t="s">
        <v>14767</v>
      </c>
      <c r="F4427" s="10">
        <v>1907</v>
      </c>
      <c r="G4427" s="10" t="s">
        <v>16</v>
      </c>
      <c r="H4427" s="10"/>
      <c r="I4427" s="10">
        <v>900</v>
      </c>
      <c r="J4427" s="10" t="s">
        <v>17</v>
      </c>
      <c r="K4427" s="10"/>
      <c r="L4427" s="10" t="s">
        <v>18</v>
      </c>
      <c r="M4427" s="11">
        <v>1</v>
      </c>
      <c r="N4427" s="10">
        <v>1</v>
      </c>
      <c r="O4427" s="12" t="s">
        <v>14813</v>
      </c>
      <c r="P4427" s="11">
        <f ca="1">IFERROR(__xludf.DUMMYFUNCTION("COUNTA(SPLIT(Q4427,"" ""))"),184)</f>
        <v>184</v>
      </c>
      <c r="Q4427" s="11">
        <v>8</v>
      </c>
      <c r="R4427" s="11">
        <f ca="1">IFERROR(__xludf.DUMMYFUNCTION("COUNTA(SPLIT($Q4427,CHAR(10),FALSE))"),5)</f>
        <v>5</v>
      </c>
      <c r="S4427" s="2">
        <v>0.62031562500000004</v>
      </c>
      <c r="T4427" s="2">
        <v>0.50443639100000004</v>
      </c>
      <c r="U4427" s="2">
        <v>91.58</v>
      </c>
      <c r="V4427" s="2">
        <v>5.67</v>
      </c>
      <c r="W4427" s="2">
        <v>6.14</v>
      </c>
      <c r="X4427" s="2">
        <v>5</v>
      </c>
      <c r="Y4427" s="2">
        <v>5.51</v>
      </c>
      <c r="Z4427" s="2">
        <v>-2.7390000000000001E-2</v>
      </c>
      <c r="AA4427" s="2">
        <v>-2.494E-2</v>
      </c>
      <c r="AB4427" s="2">
        <v>19.108041329999999</v>
      </c>
    </row>
    <row r="4428" spans="1:28" x14ac:dyDescent="0.2">
      <c r="A4428" s="17">
        <v>7171</v>
      </c>
      <c r="B4428" s="5" t="s">
        <v>14811</v>
      </c>
      <c r="C4428" s="5" t="s">
        <v>14814</v>
      </c>
      <c r="D4428" s="5" t="s">
        <v>14766</v>
      </c>
      <c r="E4428" s="5" t="s">
        <v>14767</v>
      </c>
      <c r="F4428" s="10">
        <v>1907</v>
      </c>
      <c r="G4428" s="10" t="s">
        <v>16</v>
      </c>
      <c r="H4428" s="10"/>
      <c r="I4428" s="10">
        <v>700</v>
      </c>
      <c r="J4428" s="10" t="s">
        <v>178</v>
      </c>
      <c r="K4428" s="10"/>
      <c r="L4428" s="10" t="s">
        <v>18</v>
      </c>
      <c r="M4428" s="11">
        <v>1</v>
      </c>
      <c r="N4428" s="10">
        <v>1</v>
      </c>
      <c r="O4428" s="12" t="s">
        <v>14815</v>
      </c>
      <c r="P4428" s="11">
        <f ca="1">IFERROR(__xludf.DUMMYFUNCTION("COUNTA(SPLIT(Q4428,"" ""))"),166)</f>
        <v>166</v>
      </c>
      <c r="Q4428" s="11">
        <v>9</v>
      </c>
      <c r="R4428" s="11">
        <f ca="1">IFERROR(__xludf.DUMMYFUNCTION("COUNTA(SPLIT($Q4428,CHAR(10),FALSE))"),3)</f>
        <v>3</v>
      </c>
      <c r="S4428" s="2">
        <v>0.53558468000000004</v>
      </c>
      <c r="T4428" s="2">
        <v>0.52925648999999997</v>
      </c>
      <c r="U4428" s="2">
        <v>95.73</v>
      </c>
      <c r="V4428" s="2">
        <v>4.54</v>
      </c>
      <c r="W4428" s="2">
        <v>4.37</v>
      </c>
      <c r="X4428" s="2">
        <v>5</v>
      </c>
      <c r="Y4428" s="2">
        <v>5.6</v>
      </c>
      <c r="Z4428" s="2">
        <v>-1.353E-2</v>
      </c>
      <c r="AA4428" s="2">
        <v>4.0499999999999998E-3</v>
      </c>
      <c r="AB4428" s="2">
        <v>27.74437691</v>
      </c>
    </row>
    <row r="4429" spans="1:28" x14ac:dyDescent="0.2">
      <c r="A4429" s="17">
        <v>7172</v>
      </c>
      <c r="B4429" s="5" t="s">
        <v>14816</v>
      </c>
      <c r="C4429" s="5" t="s">
        <v>14817</v>
      </c>
      <c r="D4429" s="5" t="s">
        <v>14766</v>
      </c>
      <c r="E4429" s="5" t="s">
        <v>14767</v>
      </c>
      <c r="F4429" s="10">
        <v>1874</v>
      </c>
      <c r="G4429" s="10" t="s">
        <v>16</v>
      </c>
      <c r="H4429" s="10"/>
      <c r="I4429" s="10">
        <v>700</v>
      </c>
      <c r="J4429" s="10" t="s">
        <v>17</v>
      </c>
      <c r="K4429" s="10"/>
      <c r="L4429" s="10" t="s">
        <v>18</v>
      </c>
      <c r="M4429" s="11">
        <v>1</v>
      </c>
      <c r="N4429" s="10">
        <v>1</v>
      </c>
      <c r="O4429" s="12" t="s">
        <v>14818</v>
      </c>
      <c r="P4429" s="11">
        <f ca="1">IFERROR(__xludf.DUMMYFUNCTION("COUNTA(SPLIT(Q4429,"" ""))"),181)</f>
        <v>181</v>
      </c>
      <c r="Q4429" s="11">
        <v>12</v>
      </c>
      <c r="R4429" s="11">
        <f ca="1">IFERROR(__xludf.DUMMYFUNCTION("COUNTA(SPLIT($Q4429,CHAR(10),FALSE))"),1)</f>
        <v>1</v>
      </c>
      <c r="S4429" s="2">
        <v>-0.661596356</v>
      </c>
      <c r="T4429" s="2">
        <v>0.49376186</v>
      </c>
      <c r="U4429" s="2">
        <v>83.77</v>
      </c>
      <c r="V4429" s="2">
        <v>6.1</v>
      </c>
      <c r="W4429" s="2">
        <v>6.76</v>
      </c>
      <c r="X4429" s="2">
        <v>7</v>
      </c>
      <c r="Y4429" s="2">
        <v>1.42</v>
      </c>
      <c r="Z4429" s="2">
        <v>4.8719999999999999E-2</v>
      </c>
      <c r="AA4429" s="2">
        <v>4.7359999999999999E-2</v>
      </c>
      <c r="AB4429" s="2">
        <v>21.7645613</v>
      </c>
    </row>
    <row r="4430" spans="1:28" x14ac:dyDescent="0.2">
      <c r="A4430" s="17">
        <v>7173</v>
      </c>
      <c r="B4430" s="5" t="s">
        <v>14816</v>
      </c>
      <c r="C4430" s="5" t="s">
        <v>14819</v>
      </c>
      <c r="D4430" s="5" t="s">
        <v>14766</v>
      </c>
      <c r="E4430" s="5" t="s">
        <v>14767</v>
      </c>
      <c r="F4430" s="10">
        <v>1867</v>
      </c>
      <c r="G4430" s="10" t="s">
        <v>16</v>
      </c>
      <c r="H4430" s="10"/>
      <c r="I4430" s="10">
        <v>700</v>
      </c>
      <c r="J4430" s="10" t="s">
        <v>51</v>
      </c>
      <c r="K4430" s="10"/>
      <c r="L4430" s="10" t="s">
        <v>18</v>
      </c>
      <c r="M4430" s="11">
        <v>1</v>
      </c>
      <c r="N4430" s="10">
        <v>1</v>
      </c>
      <c r="O4430" s="12" t="s">
        <v>14820</v>
      </c>
      <c r="P4430" s="11">
        <f ca="1">IFERROR(__xludf.DUMMYFUNCTION("COUNTA(SPLIT(Q4430,"" ""))"),186)</f>
        <v>186</v>
      </c>
      <c r="Q4430" s="11">
        <v>10</v>
      </c>
      <c r="R4430" s="11">
        <f ca="1">IFERROR(__xludf.DUMMYFUNCTION("COUNTA(SPLIT($Q4430,CHAR(10),FALSE))"),4)</f>
        <v>4</v>
      </c>
      <c r="S4430" s="2">
        <v>-3.3403452E-2</v>
      </c>
      <c r="T4430" s="2">
        <v>0.47053732700000001</v>
      </c>
      <c r="U4430" s="2">
        <v>90.44</v>
      </c>
      <c r="V4430" s="2">
        <v>4.96</v>
      </c>
      <c r="W4430" s="2">
        <v>5.05</v>
      </c>
      <c r="X4430" s="2">
        <v>5</v>
      </c>
      <c r="Y4430" s="2">
        <v>5.57</v>
      </c>
      <c r="Z4430" s="2">
        <v>-1.099E-2</v>
      </c>
      <c r="AA4430" s="2">
        <v>1.23E-3</v>
      </c>
      <c r="AB4430" s="2">
        <v>24.0157743</v>
      </c>
    </row>
    <row r="4431" spans="1:28" x14ac:dyDescent="0.2">
      <c r="A4431" s="17">
        <v>7174</v>
      </c>
      <c r="B4431" s="5" t="s">
        <v>14816</v>
      </c>
      <c r="C4431" s="5" t="s">
        <v>14821</v>
      </c>
      <c r="D4431" s="5" t="s">
        <v>14766</v>
      </c>
      <c r="E4431" s="5" t="s">
        <v>14767</v>
      </c>
      <c r="F4431" s="10">
        <v>1909</v>
      </c>
      <c r="G4431" s="10" t="s">
        <v>16</v>
      </c>
      <c r="H4431" s="10"/>
      <c r="I4431" s="10">
        <v>1100</v>
      </c>
      <c r="J4431" s="10" t="s">
        <v>877</v>
      </c>
      <c r="K4431" s="10"/>
      <c r="L4431" s="10" t="s">
        <v>18</v>
      </c>
      <c r="M4431" s="11">
        <v>1</v>
      </c>
      <c r="N4431" s="10">
        <v>1</v>
      </c>
      <c r="O4431" s="12" t="s">
        <v>14822</v>
      </c>
      <c r="P4431" s="11">
        <f ca="1">IFERROR(__xludf.DUMMYFUNCTION("COUNTA(SPLIT(Q4431,"" ""))"),188)</f>
        <v>188</v>
      </c>
      <c r="Q4431" s="11">
        <v>7</v>
      </c>
      <c r="R4431" s="11">
        <f ca="1">IFERROR(__xludf.DUMMYFUNCTION("COUNTA(SPLIT($Q4431,CHAR(10),FALSE))"),5)</f>
        <v>5</v>
      </c>
      <c r="S4431" s="2">
        <v>0.12309026000000001</v>
      </c>
      <c r="T4431" s="2">
        <v>0.49225957999999997</v>
      </c>
      <c r="U4431" s="2">
        <v>72.8</v>
      </c>
      <c r="V4431" s="2">
        <v>9.92</v>
      </c>
      <c r="W4431" s="2">
        <v>11.44</v>
      </c>
      <c r="X4431" s="2">
        <v>10</v>
      </c>
      <c r="Y4431" s="2">
        <v>6.15</v>
      </c>
      <c r="Z4431" s="2">
        <v>3.959E-2</v>
      </c>
      <c r="AA4431" s="2">
        <v>3.6729999999999999E-2</v>
      </c>
      <c r="AB4431" s="2">
        <v>20.031525259999999</v>
      </c>
    </row>
    <row r="4432" spans="1:28" x14ac:dyDescent="0.2">
      <c r="A4432" s="17">
        <v>7175</v>
      </c>
      <c r="B4432" s="5" t="s">
        <v>14816</v>
      </c>
      <c r="C4432" s="5" t="s">
        <v>14823</v>
      </c>
      <c r="D4432" s="5" t="s">
        <v>14766</v>
      </c>
      <c r="E4432" s="5" t="s">
        <v>14767</v>
      </c>
      <c r="F4432" s="10">
        <v>1867</v>
      </c>
      <c r="G4432" s="10" t="s">
        <v>16</v>
      </c>
      <c r="H4432" s="10"/>
      <c r="I4432" s="10">
        <v>900</v>
      </c>
      <c r="J4432" s="10" t="s">
        <v>877</v>
      </c>
      <c r="K4432" s="10"/>
      <c r="L4432" s="10" t="s">
        <v>18</v>
      </c>
      <c r="M4432" s="11">
        <v>1</v>
      </c>
      <c r="N4432" s="10">
        <v>1</v>
      </c>
      <c r="O4432" s="12" t="s">
        <v>14824</v>
      </c>
      <c r="P4432" s="11">
        <f ca="1">IFERROR(__xludf.DUMMYFUNCTION("COUNTA(SPLIT(Q4432,"" ""))"),176)</f>
        <v>176</v>
      </c>
      <c r="Q4432" s="11">
        <v>8</v>
      </c>
      <c r="R4432" s="11">
        <f ca="1">IFERROR(__xludf.DUMMYFUNCTION("COUNTA(SPLIT($Q4432,CHAR(10),FALSE))"),6)</f>
        <v>6</v>
      </c>
      <c r="S4432" s="2">
        <v>0.472715424</v>
      </c>
      <c r="T4432" s="2">
        <v>0.52141442000000005</v>
      </c>
      <c r="U4432" s="2">
        <v>80.09</v>
      </c>
      <c r="V4432" s="2">
        <v>7.74</v>
      </c>
      <c r="W4432" s="2">
        <v>7.81</v>
      </c>
      <c r="X4432" s="2">
        <v>8</v>
      </c>
      <c r="Y4432" s="2">
        <v>5.81</v>
      </c>
      <c r="Z4432" s="2">
        <v>0.12087000000000001</v>
      </c>
      <c r="AA4432" s="2">
        <v>0.12214999999999999</v>
      </c>
      <c r="AB4432" s="2">
        <v>21.180923289999999</v>
      </c>
    </row>
    <row r="4433" spans="1:28" x14ac:dyDescent="0.2">
      <c r="A4433" s="17">
        <v>7176</v>
      </c>
      <c r="B4433" s="5" t="s">
        <v>14816</v>
      </c>
      <c r="C4433" s="5" t="s">
        <v>14825</v>
      </c>
      <c r="D4433" s="5" t="s">
        <v>14766</v>
      </c>
      <c r="E4433" s="5" t="s">
        <v>14767</v>
      </c>
      <c r="F4433" s="10">
        <v>1909</v>
      </c>
      <c r="G4433" s="10" t="s">
        <v>16</v>
      </c>
      <c r="H4433" s="10"/>
      <c r="I4433" s="10">
        <v>1100</v>
      </c>
      <c r="J4433" s="10" t="s">
        <v>17</v>
      </c>
      <c r="K4433" s="10"/>
      <c r="L4433" s="10" t="s">
        <v>18</v>
      </c>
      <c r="M4433" s="11">
        <v>1</v>
      </c>
      <c r="N4433" s="10">
        <v>1</v>
      </c>
      <c r="O4433" s="12" t="s">
        <v>14826</v>
      </c>
      <c r="P4433" s="11">
        <f ca="1">IFERROR(__xludf.DUMMYFUNCTION("COUNTA(SPLIT(Q4433,"" ""))"),152)</f>
        <v>152</v>
      </c>
      <c r="Q4433" s="11">
        <v>4</v>
      </c>
      <c r="R4433" s="11">
        <f ca="1">IFERROR(__xludf.DUMMYFUNCTION("COUNTA(SPLIT($Q4433,CHAR(10),FALSE))"),1)</f>
        <v>1</v>
      </c>
      <c r="S4433" s="2">
        <v>-1.2162109459999999</v>
      </c>
      <c r="T4433" s="2">
        <v>0.49642245600000001</v>
      </c>
      <c r="U4433" s="2">
        <v>63.38</v>
      </c>
      <c r="V4433" s="2">
        <v>13.98</v>
      </c>
      <c r="W4433" s="2">
        <v>17.059999999999999</v>
      </c>
      <c r="X4433" s="2">
        <v>9</v>
      </c>
      <c r="Y4433" s="2">
        <v>6.88</v>
      </c>
      <c r="Z4433" s="2">
        <v>0.26683000000000001</v>
      </c>
      <c r="AA4433" s="2">
        <v>0.30974000000000002</v>
      </c>
      <c r="AB4433" s="2">
        <v>16.70194734</v>
      </c>
    </row>
    <row r="4434" spans="1:28" x14ac:dyDescent="0.2">
      <c r="A4434" s="17">
        <v>7177</v>
      </c>
      <c r="B4434" s="5" t="s">
        <v>14816</v>
      </c>
      <c r="C4434" s="5" t="s">
        <v>14827</v>
      </c>
      <c r="D4434" s="5" t="s">
        <v>14766</v>
      </c>
      <c r="E4434" s="5" t="s">
        <v>14767</v>
      </c>
      <c r="F4434" s="10">
        <v>1867</v>
      </c>
      <c r="G4434" s="10" t="s">
        <v>16</v>
      </c>
      <c r="H4434" s="10"/>
      <c r="I4434" s="10">
        <v>700</v>
      </c>
      <c r="J4434" s="10" t="s">
        <v>877</v>
      </c>
      <c r="K4434" s="10"/>
      <c r="L4434" s="10" t="s">
        <v>18</v>
      </c>
      <c r="M4434" s="11">
        <v>1</v>
      </c>
      <c r="N4434" s="10">
        <v>1</v>
      </c>
      <c r="O4434" s="12" t="s">
        <v>14828</v>
      </c>
      <c r="P4434" s="11">
        <f ca="1">IFERROR(__xludf.DUMMYFUNCTION("COUNTA(SPLIT(Q4434,"" ""))"),180)</f>
        <v>180</v>
      </c>
      <c r="Q4434" s="11">
        <v>13</v>
      </c>
      <c r="R4434" s="11">
        <f ca="1">IFERROR(__xludf.DUMMYFUNCTION("COUNTA(SPLIT($Q4434,CHAR(10),FALSE))"),7)</f>
        <v>7</v>
      </c>
      <c r="S4434" s="2">
        <v>8.9356639999999994E-3</v>
      </c>
      <c r="T4434" s="2">
        <v>0.50165198099999997</v>
      </c>
      <c r="U4434" s="2">
        <v>94.65</v>
      </c>
      <c r="V4434" s="2">
        <v>3.38</v>
      </c>
      <c r="W4434" s="2">
        <v>2.52</v>
      </c>
      <c r="X4434" s="2">
        <v>5</v>
      </c>
      <c r="Y4434" s="2">
        <v>5.57</v>
      </c>
      <c r="Z4434" s="2">
        <v>0.11377</v>
      </c>
      <c r="AA4434" s="2">
        <v>0.1115</v>
      </c>
      <c r="AB4434" s="2">
        <v>19.453327649999999</v>
      </c>
    </row>
    <row r="4435" spans="1:28" x14ac:dyDescent="0.2">
      <c r="A4435" s="17">
        <v>7178</v>
      </c>
      <c r="B4435" s="5" t="s">
        <v>14829</v>
      </c>
      <c r="C4435" s="5" t="s">
        <v>14830</v>
      </c>
      <c r="D4435" s="5" t="s">
        <v>1143</v>
      </c>
      <c r="E4435" s="5" t="s">
        <v>14831</v>
      </c>
      <c r="F4435" s="10">
        <v>1905</v>
      </c>
      <c r="G4435" s="10" t="s">
        <v>16</v>
      </c>
      <c r="H4435" s="10"/>
      <c r="I4435" s="10">
        <v>1100</v>
      </c>
      <c r="J4435" s="10" t="s">
        <v>17</v>
      </c>
      <c r="K4435" s="10"/>
      <c r="L4435" s="10" t="s">
        <v>18</v>
      </c>
      <c r="M4435" s="11">
        <v>1</v>
      </c>
      <c r="N4435" s="10">
        <v>1</v>
      </c>
      <c r="O4435" s="12" t="s">
        <v>14832</v>
      </c>
      <c r="P4435" s="11">
        <f ca="1">IFERROR(__xludf.DUMMYFUNCTION("COUNTA(SPLIT(Q4435,"" ""))"),159)</f>
        <v>159</v>
      </c>
      <c r="Q4435" s="11">
        <v>5</v>
      </c>
      <c r="R4435" s="11">
        <f ca="1">IFERROR(__xludf.DUMMYFUNCTION("COUNTA(SPLIT($Q4435,CHAR(10),FALSE))"),2)</f>
        <v>2</v>
      </c>
      <c r="S4435" s="2">
        <v>-0.55891397899999995</v>
      </c>
      <c r="T4435" s="2">
        <v>0.47324651600000001</v>
      </c>
      <c r="U4435" s="2">
        <v>73.489999999999995</v>
      </c>
      <c r="V4435" s="2">
        <v>9.6300000000000008</v>
      </c>
      <c r="W4435" s="2">
        <v>10.86</v>
      </c>
      <c r="X4435" s="2">
        <v>9</v>
      </c>
      <c r="Y4435" s="2">
        <v>7.13</v>
      </c>
      <c r="Z4435" s="2">
        <v>5.3109999999999997E-2</v>
      </c>
      <c r="AA4435" s="2">
        <v>7.2230000000000003E-2</v>
      </c>
      <c r="AB4435" s="2">
        <v>19.564183280000002</v>
      </c>
    </row>
    <row r="4436" spans="1:28" x14ac:dyDescent="0.2">
      <c r="A4436" s="17">
        <v>7179</v>
      </c>
      <c r="B4436" s="5" t="s">
        <v>14829</v>
      </c>
      <c r="C4436" s="5" t="s">
        <v>14833</v>
      </c>
      <c r="D4436" s="5" t="s">
        <v>1143</v>
      </c>
      <c r="E4436" s="5" t="s">
        <v>14831</v>
      </c>
      <c r="F4436" s="10">
        <v>1923</v>
      </c>
      <c r="G4436" s="10" t="s">
        <v>16</v>
      </c>
      <c r="H4436" s="10"/>
      <c r="I4436" s="10">
        <v>1300</v>
      </c>
      <c r="J4436" s="10" t="s">
        <v>17</v>
      </c>
      <c r="K4436" s="10"/>
      <c r="L4436" s="10" t="s">
        <v>18</v>
      </c>
      <c r="M4436" s="11">
        <v>1</v>
      </c>
      <c r="N4436" s="10">
        <v>1</v>
      </c>
      <c r="O4436" s="12" t="s">
        <v>14834</v>
      </c>
      <c r="P4436" s="11">
        <f ca="1">IFERROR(__xludf.DUMMYFUNCTION("COUNTA(SPLIT(Q4436,"" ""))"),174)</f>
        <v>174</v>
      </c>
      <c r="Q4436" s="11">
        <v>6</v>
      </c>
      <c r="R4436" s="11">
        <f ca="1">IFERROR(__xludf.DUMMYFUNCTION("COUNTA(SPLIT($Q4436,CHAR(10),FALSE))"),3)</f>
        <v>3</v>
      </c>
      <c r="S4436" s="2">
        <v>-1.216708721</v>
      </c>
      <c r="T4436" s="2">
        <v>0.47411499699999998</v>
      </c>
      <c r="U4436" s="2">
        <v>66.989999999999995</v>
      </c>
      <c r="V4436" s="2">
        <v>11.2</v>
      </c>
      <c r="W4436" s="2">
        <v>14.15</v>
      </c>
      <c r="X4436" s="2">
        <v>10</v>
      </c>
      <c r="Y4436" s="2">
        <v>8.32</v>
      </c>
      <c r="Z4436" s="2">
        <v>0.21490000000000001</v>
      </c>
      <c r="AA4436" s="2">
        <v>0.23033000000000001</v>
      </c>
      <c r="AB4436" s="2">
        <v>9.1190220229999994</v>
      </c>
    </row>
    <row r="4437" spans="1:28" x14ac:dyDescent="0.2">
      <c r="A4437" s="17">
        <v>7180</v>
      </c>
      <c r="B4437" s="5" t="s">
        <v>14829</v>
      </c>
      <c r="C4437" s="5" t="s">
        <v>14835</v>
      </c>
      <c r="D4437" s="5" t="s">
        <v>1143</v>
      </c>
      <c r="E4437" s="5" t="s">
        <v>14831</v>
      </c>
      <c r="F4437" s="10">
        <v>1905</v>
      </c>
      <c r="G4437" s="10" t="s">
        <v>16</v>
      </c>
      <c r="H4437" s="10"/>
      <c r="I4437" s="10">
        <v>1300</v>
      </c>
      <c r="J4437" s="10" t="s">
        <v>17</v>
      </c>
      <c r="K4437" s="10"/>
      <c r="L4437" s="10" t="s">
        <v>18</v>
      </c>
      <c r="M4437" s="11">
        <v>1</v>
      </c>
      <c r="N4437" s="10">
        <v>1</v>
      </c>
      <c r="O4437" s="12" t="s">
        <v>14836</v>
      </c>
      <c r="P4437" s="11">
        <f ca="1">IFERROR(__xludf.DUMMYFUNCTION("COUNTA(SPLIT(Q4437,"" ""))"),194)</f>
        <v>194</v>
      </c>
      <c r="Q4437" s="11">
        <v>5</v>
      </c>
      <c r="R4437" s="11">
        <f ca="1">IFERROR(__xludf.DUMMYFUNCTION("COUNTA(SPLIT($Q4437,CHAR(10),FALSE))"),1)</f>
        <v>1</v>
      </c>
      <c r="S4437" s="2">
        <v>-1.5349671899999999</v>
      </c>
      <c r="T4437" s="2">
        <v>0.48683148799999998</v>
      </c>
      <c r="U4437" s="2">
        <v>60.61</v>
      </c>
      <c r="V4437" s="2">
        <v>14.44</v>
      </c>
      <c r="W4437" s="2">
        <v>17.39</v>
      </c>
      <c r="X4437" s="2">
        <v>8</v>
      </c>
      <c r="Y4437" s="2">
        <v>7.92</v>
      </c>
      <c r="Z4437" s="2">
        <v>0.16916</v>
      </c>
      <c r="AA4437" s="2">
        <v>0.1709</v>
      </c>
      <c r="AB4437" s="2">
        <v>13.39537333</v>
      </c>
    </row>
    <row r="4438" spans="1:28" x14ac:dyDescent="0.2">
      <c r="A4438" s="17">
        <v>7181</v>
      </c>
      <c r="B4438" s="5" t="s">
        <v>14837</v>
      </c>
      <c r="C4438" s="5" t="s">
        <v>14838</v>
      </c>
      <c r="D4438" s="5" t="s">
        <v>1143</v>
      </c>
      <c r="E4438" s="5" t="s">
        <v>14831</v>
      </c>
      <c r="F4438" s="10">
        <v>1917</v>
      </c>
      <c r="G4438" s="10" t="s">
        <v>16</v>
      </c>
      <c r="H4438" s="10"/>
      <c r="I4438" s="10">
        <v>1100</v>
      </c>
      <c r="J4438" s="10" t="s">
        <v>17</v>
      </c>
      <c r="K4438" s="10"/>
      <c r="L4438" s="10" t="s">
        <v>18</v>
      </c>
      <c r="M4438" s="11">
        <v>1</v>
      </c>
      <c r="N4438" s="10">
        <v>1</v>
      </c>
      <c r="O4438" s="12" t="s">
        <v>14839</v>
      </c>
      <c r="P4438" s="11">
        <f ca="1">IFERROR(__xludf.DUMMYFUNCTION("COUNTA(SPLIT(Q4438,"" ""))"),198)</f>
        <v>198</v>
      </c>
      <c r="Q4438" s="11">
        <v>5</v>
      </c>
      <c r="R4438" s="11">
        <f ca="1">IFERROR(__xludf.DUMMYFUNCTION("COUNTA(SPLIT($Q4438,CHAR(10),FALSE))"),1)</f>
        <v>1</v>
      </c>
      <c r="S4438" s="2">
        <v>-1.8634890289999999</v>
      </c>
      <c r="T4438" s="2">
        <v>0.466738861</v>
      </c>
      <c r="U4438" s="2">
        <v>67.38</v>
      </c>
      <c r="V4438" s="2">
        <v>12.06</v>
      </c>
      <c r="W4438" s="2">
        <v>13.79</v>
      </c>
      <c r="X4438" s="2">
        <v>10</v>
      </c>
      <c r="Y4438" s="2">
        <v>8.14</v>
      </c>
      <c r="Z4438" s="2">
        <v>0.13857</v>
      </c>
      <c r="AA4438" s="2">
        <v>0.13356999999999999</v>
      </c>
      <c r="AB4438" s="2">
        <v>16.57244451</v>
      </c>
    </row>
    <row r="4439" spans="1:28" x14ac:dyDescent="0.2">
      <c r="A4439" s="17">
        <v>7182</v>
      </c>
      <c r="B4439" s="5" t="s">
        <v>14829</v>
      </c>
      <c r="C4439" s="5" t="s">
        <v>14840</v>
      </c>
      <c r="D4439" s="5" t="s">
        <v>1143</v>
      </c>
      <c r="E4439" s="5" t="s">
        <v>14831</v>
      </c>
      <c r="F4439" s="10">
        <v>1918</v>
      </c>
      <c r="G4439" s="10" t="s">
        <v>16</v>
      </c>
      <c r="H4439" s="10"/>
      <c r="I4439" s="10">
        <v>900</v>
      </c>
      <c r="J4439" s="10" t="s">
        <v>17</v>
      </c>
      <c r="K4439" s="10"/>
      <c r="L4439" s="10" t="s">
        <v>18</v>
      </c>
      <c r="M4439" s="11">
        <v>1</v>
      </c>
      <c r="N4439" s="10">
        <v>1</v>
      </c>
      <c r="O4439" s="12" t="s">
        <v>14841</v>
      </c>
      <c r="P4439" s="11">
        <f ca="1">IFERROR(__xludf.DUMMYFUNCTION("COUNTA(SPLIT(Q4439,"" ""))"),182)</f>
        <v>182</v>
      </c>
      <c r="Q4439" s="11">
        <v>9</v>
      </c>
      <c r="R4439" s="11">
        <f ca="1">IFERROR(__xludf.DUMMYFUNCTION("COUNTA(SPLIT($Q4439,CHAR(10),FALSE))"),2)</f>
        <v>2</v>
      </c>
      <c r="S4439" s="2">
        <v>-1.110347339</v>
      </c>
      <c r="T4439" s="2">
        <v>0.48970548200000003</v>
      </c>
      <c r="U4439" s="2">
        <v>86.74</v>
      </c>
      <c r="V4439" s="2">
        <v>6.27</v>
      </c>
      <c r="W4439" s="2">
        <v>7.17</v>
      </c>
      <c r="X4439" s="2">
        <v>7</v>
      </c>
      <c r="Y4439" s="2">
        <v>6.53</v>
      </c>
      <c r="Z4439" s="2">
        <v>9.758E-2</v>
      </c>
      <c r="AA4439" s="2">
        <v>9.8909999999999998E-2</v>
      </c>
      <c r="AB4439" s="2">
        <v>17.831240489999999</v>
      </c>
    </row>
    <row r="4440" spans="1:28" x14ac:dyDescent="0.2">
      <c r="A4440" s="17">
        <v>7183</v>
      </c>
      <c r="B4440" s="5" t="s">
        <v>14829</v>
      </c>
      <c r="C4440" s="5" t="s">
        <v>14842</v>
      </c>
      <c r="D4440" s="5" t="s">
        <v>1143</v>
      </c>
      <c r="E4440" s="5" t="s">
        <v>14831</v>
      </c>
      <c r="F4440" s="10">
        <v>1918</v>
      </c>
      <c r="G4440" s="10" t="s">
        <v>16</v>
      </c>
      <c r="H4440" s="10"/>
      <c r="I4440" s="10">
        <v>900</v>
      </c>
      <c r="J4440" s="10" t="s">
        <v>17</v>
      </c>
      <c r="K4440" s="10"/>
      <c r="L4440" s="10" t="s">
        <v>18</v>
      </c>
      <c r="M4440" s="11">
        <v>1</v>
      </c>
      <c r="N4440" s="10">
        <v>1</v>
      </c>
      <c r="O4440" s="12" t="s">
        <v>14843</v>
      </c>
      <c r="P4440" s="11">
        <f ca="1">IFERROR(__xludf.DUMMYFUNCTION("COUNTA(SPLIT(Q4440,"" ""))"),185)</f>
        <v>185</v>
      </c>
      <c r="Q4440" s="11">
        <v>10</v>
      </c>
      <c r="R4440" s="11">
        <f ca="1">IFERROR(__xludf.DUMMYFUNCTION("COUNTA(SPLIT($Q4440,CHAR(10),FALSE))"),1)</f>
        <v>1</v>
      </c>
      <c r="S4440" s="2">
        <v>-2.8326788289999998</v>
      </c>
      <c r="T4440" s="2">
        <v>0.61126584299999998</v>
      </c>
      <c r="U4440" s="2">
        <v>77.61</v>
      </c>
      <c r="V4440" s="2">
        <v>7.57</v>
      </c>
      <c r="W4440" s="2">
        <v>7.53</v>
      </c>
      <c r="X4440" s="2">
        <v>9</v>
      </c>
      <c r="Y4440" s="2">
        <v>6.78</v>
      </c>
      <c r="Z4440" s="2">
        <v>0.10846</v>
      </c>
      <c r="AA4440" s="2">
        <v>0.11148</v>
      </c>
      <c r="AB4440" s="2">
        <v>22.76965723</v>
      </c>
    </row>
    <row r="4441" spans="1:28" x14ac:dyDescent="0.2">
      <c r="A4441" s="17">
        <v>7184</v>
      </c>
      <c r="B4441" s="5" t="s">
        <v>14844</v>
      </c>
      <c r="C4441" s="5" t="s">
        <v>14845</v>
      </c>
      <c r="D4441" s="5" t="s">
        <v>14846</v>
      </c>
      <c r="E4441" s="5" t="s">
        <v>14847</v>
      </c>
      <c r="F4441" s="10">
        <v>1877</v>
      </c>
      <c r="G4441" s="10" t="s">
        <v>16</v>
      </c>
      <c r="H4441" s="10"/>
      <c r="I4441" s="10">
        <v>1300</v>
      </c>
      <c r="J4441" s="10" t="s">
        <v>17</v>
      </c>
      <c r="K4441" s="10"/>
      <c r="L4441" s="10" t="s">
        <v>18</v>
      </c>
      <c r="M4441" s="11">
        <v>1</v>
      </c>
      <c r="N4441" s="10">
        <v>1</v>
      </c>
      <c r="O4441" s="12" t="s">
        <v>14848</v>
      </c>
      <c r="P4441" s="11">
        <f ca="1">IFERROR(__xludf.DUMMYFUNCTION("COUNTA(SPLIT(Q4441,"" ""))"),160)</f>
        <v>160</v>
      </c>
      <c r="Q4441" s="11">
        <v>4</v>
      </c>
      <c r="R4441" s="11">
        <f ca="1">IFERROR(__xludf.DUMMYFUNCTION("COUNTA(SPLIT($Q4441,CHAR(10),FALSE))"),1)</f>
        <v>1</v>
      </c>
      <c r="S4441" s="2">
        <v>-0.25826955400000001</v>
      </c>
      <c r="T4441" s="2">
        <v>0.49540171700000002</v>
      </c>
      <c r="U4441" s="2">
        <v>43.57</v>
      </c>
      <c r="V4441" s="2">
        <v>17.12</v>
      </c>
      <c r="W4441" s="2">
        <v>19.059999999999999</v>
      </c>
      <c r="X4441" s="2">
        <v>14</v>
      </c>
      <c r="Y4441" s="2">
        <v>8.19</v>
      </c>
      <c r="Z4441" s="2">
        <v>0.18945000000000001</v>
      </c>
      <c r="AA4441" s="2">
        <v>0.20499999999999999</v>
      </c>
      <c r="AB4441" s="2">
        <v>15.496095309999999</v>
      </c>
    </row>
    <row r="4442" spans="1:28" x14ac:dyDescent="0.2">
      <c r="A4442" s="17">
        <v>7185</v>
      </c>
      <c r="B4442" s="5" t="s">
        <v>14849</v>
      </c>
      <c r="C4442" s="5" t="s">
        <v>14850</v>
      </c>
      <c r="D4442" s="5" t="s">
        <v>14846</v>
      </c>
      <c r="E4442" s="5" t="s">
        <v>14851</v>
      </c>
      <c r="F4442" s="10">
        <v>1878</v>
      </c>
      <c r="G4442" s="10" t="s">
        <v>16</v>
      </c>
      <c r="H4442" s="10"/>
      <c r="I4442" s="10">
        <v>1300</v>
      </c>
      <c r="J4442" s="10" t="s">
        <v>17</v>
      </c>
      <c r="K4442" s="10"/>
      <c r="L4442" s="10" t="s">
        <v>18</v>
      </c>
      <c r="M4442" s="11">
        <v>1</v>
      </c>
      <c r="N4442" s="10">
        <v>1</v>
      </c>
      <c r="O4442" s="12" t="s">
        <v>14852</v>
      </c>
      <c r="P4442" s="11">
        <f ca="1">IFERROR(__xludf.DUMMYFUNCTION("COUNTA(SPLIT(Q4442,"" ""))"),183)</f>
        <v>183</v>
      </c>
      <c r="Q4442" s="11">
        <v>5</v>
      </c>
      <c r="R4442" s="11">
        <f ca="1">IFERROR(__xludf.DUMMYFUNCTION("COUNTA(SPLIT($Q4442,CHAR(10),FALSE))"),1)</f>
        <v>1</v>
      </c>
      <c r="S4442" s="2">
        <v>-0.85249318900000004</v>
      </c>
      <c r="T4442" s="2">
        <v>0.47238395900000002</v>
      </c>
      <c r="U4442" s="2">
        <v>61.43</v>
      </c>
      <c r="V4442" s="2">
        <v>13.83</v>
      </c>
      <c r="W4442" s="2">
        <v>16.77</v>
      </c>
      <c r="X4442" s="2">
        <v>9</v>
      </c>
      <c r="Y4442" s="2">
        <v>7.61</v>
      </c>
      <c r="Z4442" s="2">
        <v>0.13985</v>
      </c>
      <c r="AA4442" s="2">
        <v>0.13632</v>
      </c>
      <c r="AB4442" s="2">
        <v>11.47986978</v>
      </c>
    </row>
    <row r="4443" spans="1:28" x14ac:dyDescent="0.2">
      <c r="A4443" s="17">
        <v>7186</v>
      </c>
      <c r="B4443" s="5" t="s">
        <v>14853</v>
      </c>
      <c r="C4443" s="5" t="s">
        <v>14854</v>
      </c>
      <c r="D4443" s="5" t="s">
        <v>14846</v>
      </c>
      <c r="E4443" s="5" t="s">
        <v>14855</v>
      </c>
      <c r="F4443" s="10">
        <v>1878</v>
      </c>
      <c r="G4443" s="10" t="s">
        <v>16</v>
      </c>
      <c r="H4443" s="10"/>
      <c r="I4443" s="10">
        <v>1100</v>
      </c>
      <c r="J4443" s="10" t="s">
        <v>17</v>
      </c>
      <c r="K4443" s="10"/>
      <c r="L4443" s="10" t="s">
        <v>18</v>
      </c>
      <c r="M4443" s="11">
        <v>1</v>
      </c>
      <c r="N4443" s="10">
        <v>1</v>
      </c>
      <c r="O4443" s="12" t="s">
        <v>14856</v>
      </c>
      <c r="P4443" s="11">
        <f ca="1">IFERROR(__xludf.DUMMYFUNCTION("COUNTA(SPLIT(Q4443,"" ""))"),178)</f>
        <v>178</v>
      </c>
      <c r="Q4443" s="11">
        <v>8</v>
      </c>
      <c r="R4443" s="11">
        <f ca="1">IFERROR(__xludf.DUMMYFUNCTION("COUNTA(SPLIT($Q4443,CHAR(10),FALSE))"),5)</f>
        <v>5</v>
      </c>
      <c r="S4443" s="2">
        <v>-1.4573340800000001</v>
      </c>
      <c r="T4443" s="2">
        <v>0.469066594</v>
      </c>
      <c r="U4443" s="2">
        <v>66.709999999999994</v>
      </c>
      <c r="V4443" s="2">
        <v>9.67</v>
      </c>
      <c r="W4443" s="2">
        <v>10.15</v>
      </c>
      <c r="X4443" s="2">
        <v>9</v>
      </c>
      <c r="Y4443" s="2">
        <v>7.7</v>
      </c>
      <c r="Z4443" s="2">
        <v>0.18981999999999999</v>
      </c>
      <c r="AA4443" s="2">
        <v>0.19312000000000001</v>
      </c>
      <c r="AB4443" s="2">
        <v>7.5796502769999998</v>
      </c>
    </row>
    <row r="4444" spans="1:28" x14ac:dyDescent="0.2">
      <c r="A4444" s="17">
        <v>7187</v>
      </c>
      <c r="B4444" s="5" t="s">
        <v>14857</v>
      </c>
      <c r="C4444" s="5" t="s">
        <v>14858</v>
      </c>
      <c r="D4444" s="5" t="s">
        <v>14846</v>
      </c>
      <c r="E4444" s="5" t="s">
        <v>14859</v>
      </c>
      <c r="F4444" s="10">
        <v>1881</v>
      </c>
      <c r="G4444" s="10" t="s">
        <v>16</v>
      </c>
      <c r="H4444" s="10"/>
      <c r="I4444" s="10">
        <v>900</v>
      </c>
      <c r="J4444" s="10" t="s">
        <v>17</v>
      </c>
      <c r="K4444" s="10"/>
      <c r="L4444" s="10" t="s">
        <v>18</v>
      </c>
      <c r="M4444" s="11">
        <v>1</v>
      </c>
      <c r="N4444" s="10">
        <v>1</v>
      </c>
      <c r="O4444" s="12" t="s">
        <v>14860</v>
      </c>
      <c r="P4444" s="11">
        <f ca="1">IFERROR(__xludf.DUMMYFUNCTION("COUNTA(SPLIT(Q4444,"" ""))"),192)</f>
        <v>192</v>
      </c>
      <c r="Q4444" s="11">
        <v>15</v>
      </c>
      <c r="R4444" s="11">
        <f ca="1">IFERROR(__xludf.DUMMYFUNCTION("COUNTA(SPLIT($Q4444,CHAR(10),FALSE))"),8)</f>
        <v>8</v>
      </c>
      <c r="S4444" s="2">
        <v>-9.4155765000000002E-2</v>
      </c>
      <c r="T4444" s="2">
        <v>0.481908687</v>
      </c>
      <c r="U4444" s="2">
        <v>85.13</v>
      </c>
      <c r="V4444" s="2">
        <v>4.5199999999999996</v>
      </c>
      <c r="W4444" s="2">
        <v>3.77</v>
      </c>
      <c r="X4444" s="2">
        <v>7</v>
      </c>
      <c r="Y4444" s="2">
        <v>5.2</v>
      </c>
      <c r="Z4444" s="2">
        <v>0.13575000000000001</v>
      </c>
      <c r="AA4444" s="2">
        <v>0.13264999999999999</v>
      </c>
      <c r="AB4444" s="2">
        <v>24.14204565</v>
      </c>
    </row>
    <row r="4445" spans="1:28" x14ac:dyDescent="0.2">
      <c r="A4445" s="17">
        <v>7188</v>
      </c>
      <c r="B4445" s="5" t="s">
        <v>14861</v>
      </c>
      <c r="C4445" s="5" t="s">
        <v>14862</v>
      </c>
      <c r="D4445" s="5" t="s">
        <v>14846</v>
      </c>
      <c r="E4445" s="5" t="s">
        <v>14863</v>
      </c>
      <c r="F4445" s="10">
        <v>1877</v>
      </c>
      <c r="G4445" s="10" t="s">
        <v>16</v>
      </c>
      <c r="H4445" s="10"/>
      <c r="I4445" s="10">
        <v>1100</v>
      </c>
      <c r="J4445" s="10" t="s">
        <v>17</v>
      </c>
      <c r="K4445" s="10"/>
      <c r="L4445" s="10" t="s">
        <v>18</v>
      </c>
      <c r="M4445" s="11">
        <v>1</v>
      </c>
      <c r="N4445" s="10">
        <v>1</v>
      </c>
      <c r="O4445" s="12" t="s">
        <v>14864</v>
      </c>
      <c r="P4445" s="11">
        <f ca="1">IFERROR(__xludf.DUMMYFUNCTION("COUNTA(SPLIT(Q4445,"" ""))"),184)</f>
        <v>184</v>
      </c>
      <c r="Q4445" s="11">
        <v>8</v>
      </c>
      <c r="R4445" s="11">
        <f ca="1">IFERROR(__xludf.DUMMYFUNCTION("COUNTA(SPLIT($Q4445,CHAR(10),FALSE))"),4)</f>
        <v>4</v>
      </c>
      <c r="S4445" s="2">
        <v>-0.67515095899999999</v>
      </c>
      <c r="T4445" s="2">
        <v>0.47633734700000002</v>
      </c>
      <c r="U4445" s="2">
        <v>71.83</v>
      </c>
      <c r="V4445" s="2">
        <v>9.08</v>
      </c>
      <c r="W4445" s="2">
        <v>10.23</v>
      </c>
      <c r="X4445" s="2">
        <v>8</v>
      </c>
      <c r="Y4445" s="2">
        <v>7.57</v>
      </c>
      <c r="Z4445" s="2">
        <v>0.14582999999999999</v>
      </c>
      <c r="AA4445" s="2">
        <v>0.12545000000000001</v>
      </c>
      <c r="AB4445" s="2">
        <v>21.466793030000002</v>
      </c>
    </row>
    <row r="4446" spans="1:28" x14ac:dyDescent="0.2">
      <c r="A4446" s="17">
        <v>7189</v>
      </c>
      <c r="B4446" s="5" t="s">
        <v>14865</v>
      </c>
      <c r="C4446" s="5" t="s">
        <v>14866</v>
      </c>
      <c r="D4446" s="5" t="s">
        <v>14846</v>
      </c>
      <c r="E4446" s="5" t="s">
        <v>14867</v>
      </c>
      <c r="F4446" s="10">
        <v>1831</v>
      </c>
      <c r="G4446" s="10" t="s">
        <v>16</v>
      </c>
      <c r="H4446" s="10"/>
      <c r="I4446" s="10">
        <v>1100</v>
      </c>
      <c r="J4446" s="10" t="s">
        <v>17</v>
      </c>
      <c r="K4446" s="10"/>
      <c r="L4446" s="10" t="s">
        <v>18</v>
      </c>
      <c r="M4446" s="11">
        <v>1</v>
      </c>
      <c r="N4446" s="10">
        <v>1</v>
      </c>
      <c r="O4446" s="12" t="s">
        <v>14868</v>
      </c>
      <c r="P4446" s="11">
        <f ca="1">IFERROR(__xludf.DUMMYFUNCTION("COUNTA(SPLIT(Q4446,"" ""))"),186)</f>
        <v>186</v>
      </c>
      <c r="Q4446" s="11">
        <v>9</v>
      </c>
      <c r="R4446" s="11">
        <f ca="1">IFERROR(__xludf.DUMMYFUNCTION("COUNTA(SPLIT($Q4446,CHAR(10),FALSE))"),2)</f>
        <v>2</v>
      </c>
      <c r="S4446" s="2">
        <v>-1.415011332</v>
      </c>
      <c r="T4446" s="2">
        <v>0.43619791200000002</v>
      </c>
      <c r="U4446" s="2">
        <v>68.8</v>
      </c>
      <c r="V4446" s="2">
        <v>8.93</v>
      </c>
      <c r="W4446" s="2">
        <v>10.18</v>
      </c>
      <c r="X4446" s="2">
        <v>10</v>
      </c>
      <c r="Y4446" s="2">
        <v>6.26</v>
      </c>
      <c r="Z4446" s="2">
        <v>0.17899000000000001</v>
      </c>
      <c r="AA4446" s="2">
        <v>0.17565</v>
      </c>
      <c r="AB4446" s="2">
        <v>8.4533851329999994</v>
      </c>
    </row>
    <row r="4447" spans="1:28" x14ac:dyDescent="0.2">
      <c r="A4447" s="17">
        <v>7191</v>
      </c>
      <c r="B4447" s="5" t="s">
        <v>14869</v>
      </c>
      <c r="C4447" s="5" t="s">
        <v>14870</v>
      </c>
      <c r="D4447" s="5" t="s">
        <v>14846</v>
      </c>
      <c r="E4447" s="5" t="s">
        <v>14871</v>
      </c>
      <c r="F4447" s="10">
        <v>1877</v>
      </c>
      <c r="G4447" s="10" t="s">
        <v>16</v>
      </c>
      <c r="H4447" s="10"/>
      <c r="I4447" s="10">
        <v>1300</v>
      </c>
      <c r="J4447" s="10" t="s">
        <v>17</v>
      </c>
      <c r="K4447" s="10"/>
      <c r="L4447" s="10" t="s">
        <v>18</v>
      </c>
      <c r="M4447" s="11">
        <v>1</v>
      </c>
      <c r="N4447" s="10">
        <v>1</v>
      </c>
      <c r="O4447" s="12" t="s">
        <v>14872</v>
      </c>
      <c r="P4447" s="11">
        <f ca="1">IFERROR(__xludf.DUMMYFUNCTION("COUNTA(SPLIT(Q4447,"" ""))"),170)</f>
        <v>170</v>
      </c>
      <c r="Q4447" s="11">
        <v>6</v>
      </c>
      <c r="R4447" s="11">
        <f ca="1">IFERROR(__xludf.DUMMYFUNCTION("COUNTA(SPLIT($Q4447,CHAR(10),FALSE))"),2)</f>
        <v>2</v>
      </c>
      <c r="S4447" s="2">
        <v>-1.1778869169999999</v>
      </c>
      <c r="T4447" s="2">
        <v>0.49072366299999998</v>
      </c>
      <c r="U4447" s="2">
        <v>63.62</v>
      </c>
      <c r="V4447" s="2">
        <v>11.47</v>
      </c>
      <c r="W4447" s="2">
        <v>12.16</v>
      </c>
      <c r="X4447" s="2">
        <v>11</v>
      </c>
      <c r="Y4447" s="2">
        <v>7.54</v>
      </c>
      <c r="Z4447" s="2">
        <v>0.11421000000000001</v>
      </c>
      <c r="AA4447" s="2">
        <v>0.13383999999999999</v>
      </c>
      <c r="AB4447" s="2">
        <v>13.259966029999999</v>
      </c>
    </row>
    <row r="4448" spans="1:28" x14ac:dyDescent="0.2">
      <c r="A4448" s="17">
        <v>7192</v>
      </c>
      <c r="B4448" s="5" t="s">
        <v>14873</v>
      </c>
      <c r="C4448" s="5" t="s">
        <v>14874</v>
      </c>
      <c r="D4448" s="5" t="s">
        <v>14846</v>
      </c>
      <c r="E4448" s="5" t="s">
        <v>14875</v>
      </c>
      <c r="F4448" s="10">
        <v>1877</v>
      </c>
      <c r="G4448" s="10" t="s">
        <v>16</v>
      </c>
      <c r="H4448" s="10"/>
      <c r="I4448" s="10">
        <v>1100</v>
      </c>
      <c r="J4448" s="10" t="s">
        <v>51</v>
      </c>
      <c r="K4448" s="10"/>
      <c r="L4448" s="10" t="s">
        <v>18</v>
      </c>
      <c r="M4448" s="11">
        <v>1</v>
      </c>
      <c r="N4448" s="10">
        <v>1</v>
      </c>
      <c r="O4448" s="12" t="s">
        <v>14876</v>
      </c>
      <c r="P4448" s="11">
        <f ca="1">IFERROR(__xludf.DUMMYFUNCTION("COUNTA(SPLIT(Q4448,"" ""))"),189)</f>
        <v>189</v>
      </c>
      <c r="Q4448" s="11">
        <v>10</v>
      </c>
      <c r="R4448" s="11">
        <f ca="1">IFERROR(__xludf.DUMMYFUNCTION("COUNTA(SPLIT($Q4448,CHAR(10),FALSE))"),4)</f>
        <v>4</v>
      </c>
      <c r="S4448" s="2">
        <v>-1.243383855</v>
      </c>
      <c r="T4448" s="2">
        <v>0.50509223700000005</v>
      </c>
      <c r="U4448" s="2">
        <v>75.06</v>
      </c>
      <c r="V4448" s="2">
        <v>8.14</v>
      </c>
      <c r="W4448" s="2">
        <v>8.3699999999999992</v>
      </c>
      <c r="X4448" s="2">
        <v>9</v>
      </c>
      <c r="Y4448" s="2">
        <v>6.33</v>
      </c>
      <c r="Z4448" s="2">
        <v>7.7210000000000001E-2</v>
      </c>
      <c r="AA4448" s="2">
        <v>8.974E-2</v>
      </c>
      <c r="AB4448" s="2">
        <v>14.822422359999999</v>
      </c>
    </row>
    <row r="4449" spans="1:28" x14ac:dyDescent="0.2">
      <c r="A4449" s="17">
        <v>7193</v>
      </c>
      <c r="B4449" s="5" t="s">
        <v>14877</v>
      </c>
      <c r="C4449" s="5" t="s">
        <v>14878</v>
      </c>
      <c r="D4449" s="5" t="s">
        <v>14846</v>
      </c>
      <c r="E4449" s="5" t="s">
        <v>14879</v>
      </c>
      <c r="F4449" s="10">
        <v>1890</v>
      </c>
      <c r="G4449" s="10" t="s">
        <v>16</v>
      </c>
      <c r="H4449" s="10"/>
      <c r="I4449" s="10">
        <v>1300</v>
      </c>
      <c r="J4449" s="10" t="s">
        <v>178</v>
      </c>
      <c r="K4449" s="10"/>
      <c r="L4449" s="10" t="s">
        <v>18</v>
      </c>
      <c r="M4449" s="11">
        <v>1</v>
      </c>
      <c r="N4449" s="10">
        <v>1</v>
      </c>
      <c r="O4449" s="12" t="s">
        <v>14880</v>
      </c>
      <c r="P4449" s="11">
        <f ca="1">IFERROR(__xludf.DUMMYFUNCTION("COUNTA(SPLIT(Q4449,"" ""))"),176)</f>
        <v>176</v>
      </c>
      <c r="Q4449" s="11">
        <v>7</v>
      </c>
      <c r="R4449" s="11">
        <f ca="1">IFERROR(__xludf.DUMMYFUNCTION("COUNTA(SPLIT($Q4449,CHAR(10),FALSE))"),1)</f>
        <v>1</v>
      </c>
      <c r="S4449" s="2">
        <v>-1.5073009319999999</v>
      </c>
      <c r="T4449" s="2">
        <v>0.456097739</v>
      </c>
      <c r="U4449" s="2">
        <v>63.14</v>
      </c>
      <c r="V4449" s="2">
        <v>12.05</v>
      </c>
      <c r="W4449" s="2">
        <v>14.41</v>
      </c>
      <c r="X4449" s="2">
        <v>9</v>
      </c>
      <c r="Y4449" s="2">
        <v>7.74</v>
      </c>
      <c r="Z4449" s="2">
        <v>0.22670999999999999</v>
      </c>
      <c r="AA4449" s="2">
        <v>0.19503999999999999</v>
      </c>
      <c r="AB4449" s="2">
        <v>9.5579412379999997</v>
      </c>
    </row>
    <row r="4450" spans="1:28" x14ac:dyDescent="0.2">
      <c r="A4450" s="17">
        <v>7194</v>
      </c>
      <c r="B4450" s="5" t="s">
        <v>14877</v>
      </c>
      <c r="C4450" s="5" t="s">
        <v>14881</v>
      </c>
      <c r="D4450" s="5" t="s">
        <v>14846</v>
      </c>
      <c r="E4450" s="5" t="s">
        <v>14882</v>
      </c>
      <c r="F4450" s="10">
        <v>1890</v>
      </c>
      <c r="G4450" s="10" t="s">
        <v>16</v>
      </c>
      <c r="H4450" s="10"/>
      <c r="I4450" s="10">
        <v>700</v>
      </c>
      <c r="J4450" s="10" t="s">
        <v>17</v>
      </c>
      <c r="K4450" s="10"/>
      <c r="L4450" s="10" t="s">
        <v>18</v>
      </c>
      <c r="M4450" s="11">
        <v>1</v>
      </c>
      <c r="N4450" s="10">
        <v>1</v>
      </c>
      <c r="O4450" s="12" t="s">
        <v>14883</v>
      </c>
      <c r="P4450" s="11">
        <f ca="1">IFERROR(__xludf.DUMMYFUNCTION("COUNTA(SPLIT(Q4450,"" ""))"),148)</f>
        <v>148</v>
      </c>
      <c r="Q4450" s="11">
        <v>11</v>
      </c>
      <c r="R4450" s="11">
        <f ca="1">IFERROR(__xludf.DUMMYFUNCTION("COUNTA(SPLIT($Q4450,CHAR(10),FALSE))"),3)</f>
        <v>3</v>
      </c>
      <c r="S4450" s="2">
        <v>3.5570381999999998E-2</v>
      </c>
      <c r="T4450" s="2">
        <v>0.49643678000000002</v>
      </c>
      <c r="U4450" s="2">
        <v>93.47</v>
      </c>
      <c r="V4450" s="2">
        <v>3.95</v>
      </c>
      <c r="W4450" s="2">
        <v>4.09</v>
      </c>
      <c r="X4450" s="2">
        <v>5</v>
      </c>
      <c r="Y4450" s="2">
        <v>1.48</v>
      </c>
      <c r="Z4450" s="2">
        <v>3.678E-2</v>
      </c>
      <c r="AA4450" s="2">
        <v>6.3780000000000003E-2</v>
      </c>
      <c r="AB4450" s="2">
        <v>23.675620080000002</v>
      </c>
    </row>
    <row r="4451" spans="1:28" x14ac:dyDescent="0.2">
      <c r="A4451" s="17">
        <v>7195</v>
      </c>
      <c r="B4451" s="5" t="s">
        <v>11669</v>
      </c>
      <c r="C4451" s="5" t="s">
        <v>14884</v>
      </c>
      <c r="D4451" s="5" t="s">
        <v>14846</v>
      </c>
      <c r="E4451" s="5" t="s">
        <v>14885</v>
      </c>
      <c r="F4451" s="10">
        <v>1878</v>
      </c>
      <c r="G4451" s="10" t="s">
        <v>68</v>
      </c>
      <c r="H4451" s="10"/>
      <c r="I4451" s="10">
        <v>1100</v>
      </c>
      <c r="J4451" s="10" t="s">
        <v>17</v>
      </c>
      <c r="K4451" s="10"/>
      <c r="L4451" s="10" t="s">
        <v>18</v>
      </c>
      <c r="M4451" s="11">
        <v>1</v>
      </c>
      <c r="N4451" s="10">
        <v>1</v>
      </c>
      <c r="O4451" s="12" t="s">
        <v>14886</v>
      </c>
      <c r="P4451" s="11">
        <f ca="1">IFERROR(__xludf.DUMMYFUNCTION("COUNTA(SPLIT(Q4451,"" ""))"),161)</f>
        <v>161</v>
      </c>
      <c r="Q4451" s="11">
        <v>7</v>
      </c>
      <c r="R4451" s="11">
        <f ca="1">IFERROR(__xludf.DUMMYFUNCTION("COUNTA(SPLIT($Q4451,CHAR(10),FALSE))"),2)</f>
        <v>2</v>
      </c>
      <c r="S4451" s="2">
        <v>-0.65645853799999998</v>
      </c>
      <c r="T4451" s="2">
        <v>0.46829196499999998</v>
      </c>
      <c r="U4451" s="2">
        <v>65.08</v>
      </c>
      <c r="V4451" s="2">
        <v>10.93</v>
      </c>
      <c r="W4451" s="2">
        <v>12.35</v>
      </c>
      <c r="X4451" s="2">
        <v>12</v>
      </c>
      <c r="Y4451" s="2">
        <v>9.0500000000000007</v>
      </c>
      <c r="Z4451" s="2">
        <v>0.22341</v>
      </c>
      <c r="AA4451" s="2">
        <v>0.24229999999999999</v>
      </c>
      <c r="AB4451" s="2">
        <v>13.64517431</v>
      </c>
    </row>
    <row r="4452" spans="1:28" x14ac:dyDescent="0.2">
      <c r="A4452" s="17">
        <v>7196</v>
      </c>
      <c r="B4452" s="5" t="s">
        <v>14887</v>
      </c>
      <c r="C4452" s="5" t="s">
        <v>14888</v>
      </c>
      <c r="D4452" s="5" t="s">
        <v>1052</v>
      </c>
      <c r="E4452" s="5" t="s">
        <v>14889</v>
      </c>
      <c r="F4452" s="10">
        <v>1879</v>
      </c>
      <c r="G4452" s="10" t="s">
        <v>16</v>
      </c>
      <c r="H4452" s="10"/>
      <c r="I4452" s="10">
        <v>1100</v>
      </c>
      <c r="J4452" s="10" t="s">
        <v>17</v>
      </c>
      <c r="K4452" s="10"/>
      <c r="L4452" s="10" t="s">
        <v>18</v>
      </c>
      <c r="M4452" s="11">
        <v>1</v>
      </c>
      <c r="N4452" s="10">
        <v>1</v>
      </c>
      <c r="O4452" s="12" t="s">
        <v>14890</v>
      </c>
      <c r="P4452" s="11">
        <f ca="1">IFERROR(__xludf.DUMMYFUNCTION("COUNTA(SPLIT(Q4452,"" ""))"),163)</f>
        <v>163</v>
      </c>
      <c r="Q4452" s="11">
        <v>8</v>
      </c>
      <c r="R4452" s="11">
        <f ca="1">IFERROR(__xludf.DUMMYFUNCTION("COUNTA(SPLIT($Q4452,CHAR(10),FALSE))"),5)</f>
        <v>5</v>
      </c>
      <c r="S4452" s="2">
        <v>-1.1894499190000001</v>
      </c>
      <c r="T4452" s="2">
        <v>0.46975022900000002</v>
      </c>
      <c r="U4452" s="2">
        <v>78.77</v>
      </c>
      <c r="V4452" s="2">
        <v>7.52</v>
      </c>
      <c r="W4452" s="2">
        <v>8.42</v>
      </c>
      <c r="X4452" s="2">
        <v>7</v>
      </c>
      <c r="Y4452" s="2">
        <v>6.83</v>
      </c>
      <c r="Z4452" s="2">
        <v>0.21362</v>
      </c>
      <c r="AA4452" s="2">
        <v>0.23050999999999999</v>
      </c>
      <c r="AB4452" s="2">
        <v>14.54694153</v>
      </c>
    </row>
    <row r="4453" spans="1:28" x14ac:dyDescent="0.2">
      <c r="A4453" s="17">
        <v>7197</v>
      </c>
      <c r="B4453" s="5" t="s">
        <v>14891</v>
      </c>
      <c r="C4453" s="5" t="s">
        <v>14892</v>
      </c>
      <c r="D4453" s="5" t="s">
        <v>1052</v>
      </c>
      <c r="E4453" s="5" t="s">
        <v>14893</v>
      </c>
      <c r="F4453" s="10">
        <v>1878</v>
      </c>
      <c r="G4453" s="10" t="s">
        <v>16</v>
      </c>
      <c r="H4453" s="10"/>
      <c r="I4453" s="10">
        <v>1100</v>
      </c>
      <c r="J4453" s="10" t="s">
        <v>17</v>
      </c>
      <c r="K4453" s="10"/>
      <c r="L4453" s="10" t="s">
        <v>18</v>
      </c>
      <c r="M4453" s="11">
        <v>1</v>
      </c>
      <c r="N4453" s="10">
        <v>1</v>
      </c>
      <c r="O4453" s="12" t="s">
        <v>14894</v>
      </c>
      <c r="P4453" s="11">
        <f ca="1">IFERROR(__xludf.DUMMYFUNCTION("COUNTA(SPLIT(Q4453,"" ""))"),178)</f>
        <v>178</v>
      </c>
      <c r="Q4453" s="11">
        <v>10</v>
      </c>
      <c r="R4453" s="11">
        <f ca="1">IFERROR(__xludf.DUMMYFUNCTION("COUNTA(SPLIT($Q4453,CHAR(10),FALSE))"),3)</f>
        <v>3</v>
      </c>
      <c r="S4453" s="2">
        <v>-0.85091888500000001</v>
      </c>
      <c r="T4453" s="2">
        <v>0.48084937700000002</v>
      </c>
      <c r="U4453" s="2">
        <v>71.040000000000006</v>
      </c>
      <c r="V4453" s="2">
        <v>7.46</v>
      </c>
      <c r="W4453" s="2">
        <v>7.38</v>
      </c>
      <c r="X4453" s="2">
        <v>11</v>
      </c>
      <c r="Y4453" s="2">
        <v>7.23</v>
      </c>
      <c r="Z4453" s="2">
        <v>0.10922</v>
      </c>
      <c r="AA4453" s="2">
        <v>0.12651999999999999</v>
      </c>
      <c r="AB4453" s="2">
        <v>12.219224540000001</v>
      </c>
    </row>
    <row r="4454" spans="1:28" x14ac:dyDescent="0.2">
      <c r="A4454" s="17">
        <v>7198</v>
      </c>
      <c r="B4454" s="5" t="s">
        <v>11644</v>
      </c>
      <c r="C4454" s="5" t="s">
        <v>14895</v>
      </c>
      <c r="D4454" s="5" t="s">
        <v>1052</v>
      </c>
      <c r="E4454" s="5" t="s">
        <v>14896</v>
      </c>
      <c r="F4454" s="10">
        <v>1878</v>
      </c>
      <c r="G4454" s="10" t="s">
        <v>16</v>
      </c>
      <c r="H4454" s="10"/>
      <c r="I4454" s="10">
        <v>900</v>
      </c>
      <c r="J4454" s="10" t="s">
        <v>17</v>
      </c>
      <c r="K4454" s="10"/>
      <c r="L4454" s="10" t="s">
        <v>18</v>
      </c>
      <c r="M4454" s="11">
        <v>1</v>
      </c>
      <c r="N4454" s="10">
        <v>1</v>
      </c>
      <c r="O4454" s="12" t="s">
        <v>14897</v>
      </c>
      <c r="P4454" s="11">
        <f ca="1">IFERROR(__xludf.DUMMYFUNCTION("COUNTA(SPLIT(Q4454,"" ""))"),153)</f>
        <v>153</v>
      </c>
      <c r="Q4454" s="11">
        <v>7</v>
      </c>
      <c r="R4454" s="11">
        <f ca="1">IFERROR(__xludf.DUMMYFUNCTION("COUNTA(SPLIT($Q4454,CHAR(10),FALSE))"),4)</f>
        <v>4</v>
      </c>
      <c r="S4454" s="2">
        <v>-0.12589256800000001</v>
      </c>
      <c r="T4454" s="2">
        <v>0.48687582099999999</v>
      </c>
      <c r="U4454" s="2">
        <v>83.35</v>
      </c>
      <c r="V4454" s="2">
        <v>7.17</v>
      </c>
      <c r="W4454" s="2">
        <v>8.5500000000000007</v>
      </c>
      <c r="X4454" s="2">
        <v>7</v>
      </c>
      <c r="Y4454" s="2">
        <v>6.67</v>
      </c>
      <c r="Z4454" s="2">
        <v>6.3420000000000004E-2</v>
      </c>
      <c r="AA4454" s="2">
        <v>6.6159999999999997E-2</v>
      </c>
      <c r="AB4454" s="2">
        <v>26.9309561</v>
      </c>
    </row>
    <row r="4455" spans="1:28" x14ac:dyDescent="0.2">
      <c r="A4455" s="17">
        <v>7199</v>
      </c>
      <c r="B4455" s="5" t="s">
        <v>14898</v>
      </c>
      <c r="C4455" s="5" t="s">
        <v>14899</v>
      </c>
      <c r="D4455" s="5" t="s">
        <v>1052</v>
      </c>
      <c r="E4455" s="5" t="s">
        <v>14900</v>
      </c>
      <c r="F4455" s="10">
        <v>1878</v>
      </c>
      <c r="G4455" s="10" t="s">
        <v>16</v>
      </c>
      <c r="H4455" s="10"/>
      <c r="I4455" s="10">
        <v>1300</v>
      </c>
      <c r="J4455" s="10" t="s">
        <v>17</v>
      </c>
      <c r="K4455" s="10"/>
      <c r="L4455" s="10" t="s">
        <v>22</v>
      </c>
      <c r="M4455" s="11">
        <v>2</v>
      </c>
      <c r="N4455" s="10">
        <v>1.5</v>
      </c>
      <c r="O4455" s="12" t="s">
        <v>14901</v>
      </c>
      <c r="P4455" s="11">
        <f ca="1">IFERROR(__xludf.DUMMYFUNCTION("COUNTA(SPLIT(Q4455,"" ""))"),186)</f>
        <v>186</v>
      </c>
      <c r="Q4455" s="11">
        <v>7</v>
      </c>
      <c r="R4455" s="11">
        <f ca="1">IFERROR(__xludf.DUMMYFUNCTION("COUNTA(SPLIT($Q4455,CHAR(10),FALSE))"),6)</f>
        <v>6</v>
      </c>
      <c r="S4455" s="2">
        <v>-1.6721563930000001</v>
      </c>
      <c r="T4455" s="2">
        <v>0.477411319</v>
      </c>
      <c r="U4455" s="2">
        <v>53.6</v>
      </c>
      <c r="V4455" s="2">
        <v>13.69</v>
      </c>
      <c r="W4455" s="2">
        <v>16.45</v>
      </c>
      <c r="X4455" s="2">
        <v>12</v>
      </c>
      <c r="Y4455" s="2">
        <v>9.84</v>
      </c>
      <c r="Z4455" s="2">
        <v>0.26527000000000001</v>
      </c>
      <c r="AA4455" s="2">
        <v>0.26527000000000001</v>
      </c>
      <c r="AB4455" s="2">
        <v>4.7732272929999997</v>
      </c>
    </row>
    <row r="4456" spans="1:28" x14ac:dyDescent="0.2">
      <c r="A4456" s="17">
        <v>7200</v>
      </c>
      <c r="B4456" s="5" t="s">
        <v>1245</v>
      </c>
      <c r="C4456" s="5" t="s">
        <v>14902</v>
      </c>
      <c r="D4456" s="5" t="s">
        <v>1052</v>
      </c>
      <c r="E4456" s="5" t="s">
        <v>14903</v>
      </c>
      <c r="F4456" s="10">
        <v>1878</v>
      </c>
      <c r="G4456" s="10" t="s">
        <v>16</v>
      </c>
      <c r="H4456" s="10"/>
      <c r="I4456" s="10">
        <v>900</v>
      </c>
      <c r="J4456" s="10" t="s">
        <v>17</v>
      </c>
      <c r="K4456" s="10"/>
      <c r="L4456" s="10" t="s">
        <v>18</v>
      </c>
      <c r="M4456" s="11">
        <v>1</v>
      </c>
      <c r="N4456" s="10">
        <v>1</v>
      </c>
      <c r="O4456" s="12" t="s">
        <v>14904</v>
      </c>
      <c r="P4456" s="11">
        <f ca="1">IFERROR(__xludf.DUMMYFUNCTION("COUNTA(SPLIT(Q4456,"" ""))"),184)</f>
        <v>184</v>
      </c>
      <c r="Q4456" s="11">
        <v>10</v>
      </c>
      <c r="R4456" s="11">
        <f ca="1">IFERROR(__xludf.DUMMYFUNCTION("COUNTA(SPLIT($Q4456,CHAR(10),FALSE))"),3)</f>
        <v>3</v>
      </c>
      <c r="S4456" s="2">
        <v>-0.81044354299999999</v>
      </c>
      <c r="T4456" s="2">
        <v>0.47619713600000002</v>
      </c>
      <c r="U4456" s="2">
        <v>72.61</v>
      </c>
      <c r="V4456" s="2">
        <v>7.83</v>
      </c>
      <c r="W4456" s="2">
        <v>8.1</v>
      </c>
      <c r="X4456" s="2">
        <v>9</v>
      </c>
      <c r="Y4456" s="2">
        <v>6.08</v>
      </c>
      <c r="Z4456" s="2">
        <v>2.1800000000000001E-3</v>
      </c>
      <c r="AA4456" s="2">
        <v>2.1800000000000001E-3</v>
      </c>
      <c r="AB4456" s="2">
        <v>27.216353789999999</v>
      </c>
    </row>
    <row r="4457" spans="1:28" x14ac:dyDescent="0.2">
      <c r="A4457" s="17">
        <v>7201</v>
      </c>
      <c r="B4457" s="5" t="s">
        <v>856</v>
      </c>
      <c r="C4457" s="5" t="s">
        <v>14905</v>
      </c>
      <c r="D4457" s="5" t="s">
        <v>1278</v>
      </c>
      <c r="E4457" s="5" t="s">
        <v>1279</v>
      </c>
      <c r="F4457" s="10">
        <v>1917</v>
      </c>
      <c r="G4457" s="10" t="s">
        <v>16</v>
      </c>
      <c r="H4457" s="10"/>
      <c r="I4457" s="10">
        <v>700</v>
      </c>
      <c r="J4457" s="10" t="s">
        <v>17</v>
      </c>
      <c r="K4457" s="10"/>
      <c r="L4457" s="10" t="s">
        <v>18</v>
      </c>
      <c r="M4457" s="11">
        <v>1</v>
      </c>
      <c r="N4457" s="10">
        <v>1</v>
      </c>
      <c r="O4457" s="12" t="s">
        <v>14906</v>
      </c>
      <c r="P4457" s="11">
        <f ca="1">IFERROR(__xludf.DUMMYFUNCTION("COUNTA(SPLIT(Q4457,"" ""))"),160)</f>
        <v>160</v>
      </c>
      <c r="Q4457" s="11">
        <v>8</v>
      </c>
      <c r="R4457" s="11">
        <f ca="1">IFERROR(__xludf.DUMMYFUNCTION("COUNTA(SPLIT($Q4457,CHAR(10),FALSE))"),4)</f>
        <v>4</v>
      </c>
      <c r="S4457" s="2">
        <v>0.18367693800000001</v>
      </c>
      <c r="T4457" s="2">
        <v>0.50308429799999999</v>
      </c>
      <c r="U4457" s="2">
        <v>83.62</v>
      </c>
      <c r="V4457" s="2">
        <v>6.12</v>
      </c>
      <c r="W4457" s="2">
        <v>6.35</v>
      </c>
      <c r="X4457" s="2">
        <v>6</v>
      </c>
      <c r="Y4457" s="2">
        <v>5.5</v>
      </c>
      <c r="Z4457" s="2">
        <v>3.0020000000000002E-2</v>
      </c>
      <c r="AA4457" s="2">
        <v>5.1240000000000001E-2</v>
      </c>
      <c r="AB4457" s="2">
        <v>20.70461847</v>
      </c>
    </row>
    <row r="4458" spans="1:28" x14ac:dyDescent="0.2">
      <c r="A4458" s="17">
        <v>7203</v>
      </c>
      <c r="B4458" s="5" t="s">
        <v>856</v>
      </c>
      <c r="C4458" s="5" t="s">
        <v>14907</v>
      </c>
      <c r="D4458" s="5" t="s">
        <v>1278</v>
      </c>
      <c r="E4458" s="5" t="s">
        <v>1279</v>
      </c>
      <c r="F4458" s="10">
        <v>1917</v>
      </c>
      <c r="G4458" s="10" t="s">
        <v>16</v>
      </c>
      <c r="H4458" s="10"/>
      <c r="I4458" s="10">
        <v>900</v>
      </c>
      <c r="J4458" s="10" t="s">
        <v>17</v>
      </c>
      <c r="K4458" s="10"/>
      <c r="L4458" s="10" t="s">
        <v>18</v>
      </c>
      <c r="M4458" s="11">
        <v>1</v>
      </c>
      <c r="N4458" s="10">
        <v>1</v>
      </c>
      <c r="O4458" s="12" t="s">
        <v>14908</v>
      </c>
      <c r="P4458" s="11">
        <f ca="1">IFERROR(__xludf.DUMMYFUNCTION("COUNTA(SPLIT(Q4458,"" ""))"),198)</f>
        <v>198</v>
      </c>
      <c r="Q4458" s="11">
        <v>9</v>
      </c>
      <c r="R4458" s="11">
        <f ca="1">IFERROR(__xludf.DUMMYFUNCTION("COUNTA(SPLIT($Q4458,CHAR(10),FALSE))"),3)</f>
        <v>3</v>
      </c>
      <c r="S4458" s="2">
        <v>-0.77217813899999999</v>
      </c>
      <c r="T4458" s="2">
        <v>0.46578108899999998</v>
      </c>
      <c r="U4458" s="2">
        <v>81.180000000000007</v>
      </c>
      <c r="V4458" s="2">
        <v>7.15</v>
      </c>
      <c r="W4458" s="2">
        <v>8.4700000000000006</v>
      </c>
      <c r="X4458" s="2">
        <v>6</v>
      </c>
      <c r="Y4458" s="2">
        <v>6.11</v>
      </c>
      <c r="Z4458" s="2">
        <v>1.5440000000000001E-2</v>
      </c>
      <c r="AA4458" s="2">
        <v>-2.97E-3</v>
      </c>
      <c r="AB4458" s="2">
        <v>18.869138939999999</v>
      </c>
    </row>
    <row r="4459" spans="1:28" x14ac:dyDescent="0.2">
      <c r="A4459" s="17">
        <v>7204</v>
      </c>
      <c r="B4459" s="5" t="s">
        <v>6840</v>
      </c>
      <c r="C4459" s="5" t="s">
        <v>14909</v>
      </c>
      <c r="D4459" s="5" t="s">
        <v>1278</v>
      </c>
      <c r="E4459" s="5" t="s">
        <v>1279</v>
      </c>
      <c r="F4459" s="10">
        <v>1884</v>
      </c>
      <c r="G4459" s="10" t="s">
        <v>16</v>
      </c>
      <c r="H4459" s="10"/>
      <c r="I4459" s="10">
        <v>900</v>
      </c>
      <c r="J4459" s="10" t="s">
        <v>51</v>
      </c>
      <c r="K4459" s="10"/>
      <c r="L4459" s="10" t="s">
        <v>18</v>
      </c>
      <c r="M4459" s="11">
        <v>1</v>
      </c>
      <c r="N4459" s="10">
        <v>1</v>
      </c>
      <c r="O4459" s="12" t="s">
        <v>14910</v>
      </c>
      <c r="P4459" s="11">
        <f ca="1">IFERROR(__xludf.DUMMYFUNCTION("COUNTA(SPLIT(Q4459,"" ""))"),185)</f>
        <v>185</v>
      </c>
      <c r="Q4459" s="11">
        <v>8</v>
      </c>
      <c r="R4459" s="11">
        <f ca="1">IFERROR(__xludf.DUMMYFUNCTION("COUNTA(SPLIT($Q4459,CHAR(10),FALSE))"),1)</f>
        <v>1</v>
      </c>
      <c r="S4459" s="2">
        <v>-0.390656226</v>
      </c>
      <c r="T4459" s="2">
        <v>0.46248958899999998</v>
      </c>
      <c r="U4459" s="2">
        <v>75.44</v>
      </c>
      <c r="V4459" s="2">
        <v>8.51</v>
      </c>
      <c r="W4459" s="2">
        <v>9.48</v>
      </c>
      <c r="X4459" s="2">
        <v>9</v>
      </c>
      <c r="Y4459" s="2">
        <v>6.57</v>
      </c>
      <c r="Z4459" s="2">
        <v>0.11684</v>
      </c>
      <c r="AA4459" s="2">
        <v>0.11562</v>
      </c>
      <c r="AB4459" s="2">
        <v>21.93043776</v>
      </c>
    </row>
    <row r="4460" spans="1:28" x14ac:dyDescent="0.2">
      <c r="A4460" s="17">
        <v>7205</v>
      </c>
      <c r="B4460" s="5" t="s">
        <v>14911</v>
      </c>
      <c r="C4460" s="5" t="s">
        <v>14912</v>
      </c>
      <c r="D4460" s="5" t="s">
        <v>2855</v>
      </c>
      <c r="E4460" s="5" t="s">
        <v>14913</v>
      </c>
      <c r="F4460" s="10">
        <v>2020</v>
      </c>
      <c r="G4460" s="10" t="s">
        <v>16</v>
      </c>
      <c r="H4460" s="10"/>
      <c r="I4460" s="10">
        <v>1300</v>
      </c>
      <c r="J4460" s="10" t="s">
        <v>17</v>
      </c>
      <c r="K4460" s="10"/>
      <c r="L4460" s="10" t="s">
        <v>18</v>
      </c>
      <c r="M4460" s="11">
        <v>1</v>
      </c>
      <c r="N4460" s="10">
        <v>1</v>
      </c>
      <c r="O4460" s="12" t="s">
        <v>14914</v>
      </c>
      <c r="P4460" s="11">
        <f ca="1">IFERROR(__xludf.DUMMYFUNCTION("COUNTA(SPLIT(Q4460,"" ""))"),192)</f>
        <v>192</v>
      </c>
      <c r="Q4460" s="11">
        <v>10</v>
      </c>
      <c r="R4460" s="11">
        <f ca="1">IFERROR(__xludf.DUMMYFUNCTION("COUNTA(SPLIT($Q4460,CHAR(10),FALSE))"),2)</f>
        <v>2</v>
      </c>
      <c r="S4460" s="2">
        <v>-0.82812385399999999</v>
      </c>
      <c r="T4460" s="2">
        <v>0.49511970900000002</v>
      </c>
      <c r="U4460" s="2">
        <v>36.700000000000003</v>
      </c>
      <c r="V4460" s="2">
        <v>12.96</v>
      </c>
      <c r="W4460" s="2">
        <v>14.14</v>
      </c>
      <c r="X4460" s="2">
        <v>14</v>
      </c>
      <c r="Y4460" s="2">
        <v>11.11</v>
      </c>
      <c r="Z4460" s="2">
        <v>0.27783000000000002</v>
      </c>
      <c r="AA4460" s="2">
        <v>0.22753000000000001</v>
      </c>
      <c r="AB4460" s="2">
        <v>8.4939385279999993</v>
      </c>
    </row>
    <row r="4461" spans="1:28" x14ac:dyDescent="0.2">
      <c r="A4461" s="17">
        <v>7206</v>
      </c>
      <c r="B4461" s="5" t="s">
        <v>6176</v>
      </c>
      <c r="C4461" s="5" t="s">
        <v>14915</v>
      </c>
      <c r="D4461" s="5" t="s">
        <v>2855</v>
      </c>
      <c r="E4461" s="5" t="s">
        <v>14916</v>
      </c>
      <c r="F4461" s="10">
        <v>1988</v>
      </c>
      <c r="G4461" s="10" t="s">
        <v>16</v>
      </c>
      <c r="H4461" s="10"/>
      <c r="I4461" s="10">
        <v>700</v>
      </c>
      <c r="J4461" s="10" t="s">
        <v>17</v>
      </c>
      <c r="K4461" s="10"/>
      <c r="L4461" s="10" t="s">
        <v>18</v>
      </c>
      <c r="M4461" s="11">
        <v>1</v>
      </c>
      <c r="N4461" s="10">
        <v>1</v>
      </c>
      <c r="O4461" s="12" t="s">
        <v>14917</v>
      </c>
      <c r="P4461" s="11">
        <f ca="1">IFERROR(__xludf.DUMMYFUNCTION("COUNTA(SPLIT(Q4461,"" ""))"),168)</f>
        <v>168</v>
      </c>
      <c r="Q4461" s="11">
        <v>14</v>
      </c>
      <c r="R4461" s="11">
        <f ca="1">IFERROR(__xludf.DUMMYFUNCTION("COUNTA(SPLIT($Q4461,CHAR(10),FALSE))"),5)</f>
        <v>5</v>
      </c>
      <c r="S4461" s="2">
        <v>5.6977332999999998E-2</v>
      </c>
      <c r="T4461" s="2">
        <v>0.48703828399999999</v>
      </c>
      <c r="U4461" s="2">
        <v>85.17</v>
      </c>
      <c r="V4461" s="2">
        <v>4.43</v>
      </c>
      <c r="W4461" s="2">
        <v>4.9800000000000004</v>
      </c>
      <c r="X4461" s="2">
        <v>8</v>
      </c>
      <c r="Y4461" s="2">
        <v>6.08</v>
      </c>
      <c r="Z4461" s="2">
        <v>8.2210000000000005E-2</v>
      </c>
      <c r="AA4461" s="2">
        <v>8.0729999999999996E-2</v>
      </c>
      <c r="AB4461" s="2">
        <v>20.5440933</v>
      </c>
    </row>
    <row r="4462" spans="1:28" x14ac:dyDescent="0.2">
      <c r="A4462" s="17">
        <v>7207</v>
      </c>
      <c r="B4462" s="5" t="s">
        <v>14918</v>
      </c>
      <c r="C4462" s="5" t="s">
        <v>14919</v>
      </c>
      <c r="D4462" s="5" t="s">
        <v>7792</v>
      </c>
      <c r="E4462" s="5" t="s">
        <v>14920</v>
      </c>
      <c r="F4462" s="10">
        <v>1910</v>
      </c>
      <c r="G4462" s="10" t="s">
        <v>68</v>
      </c>
      <c r="H4462" s="10"/>
      <c r="I4462" s="10">
        <v>1300</v>
      </c>
      <c r="J4462" s="10" t="s">
        <v>17</v>
      </c>
      <c r="K4462" s="10"/>
      <c r="L4462" s="10" t="s">
        <v>18</v>
      </c>
      <c r="M4462" s="11">
        <v>1</v>
      </c>
      <c r="N4462" s="10">
        <v>1</v>
      </c>
      <c r="O4462" s="12" t="s">
        <v>14921</v>
      </c>
      <c r="P4462" s="11">
        <f ca="1">IFERROR(__xludf.DUMMYFUNCTION("COUNTA(SPLIT(Q4462,"" ""))"),162)</f>
        <v>162</v>
      </c>
      <c r="Q4462" s="11">
        <v>5</v>
      </c>
      <c r="R4462" s="11">
        <f ca="1">IFERROR(__xludf.DUMMYFUNCTION("COUNTA(SPLIT($Q4462,CHAR(10),FALSE))"),1)</f>
        <v>1</v>
      </c>
      <c r="S4462" s="2">
        <v>-1.208209756</v>
      </c>
      <c r="T4462" s="2">
        <v>0.47230942599999998</v>
      </c>
      <c r="U4462" s="2">
        <v>46.7</v>
      </c>
      <c r="V4462" s="2">
        <v>14.94</v>
      </c>
      <c r="W4462" s="2">
        <v>16.45</v>
      </c>
      <c r="X4462" s="2">
        <v>14</v>
      </c>
      <c r="Y4462" s="2">
        <v>8.91</v>
      </c>
      <c r="Z4462" s="2">
        <v>0.13184000000000001</v>
      </c>
      <c r="AA4462" s="2">
        <v>0.14851</v>
      </c>
      <c r="AB4462" s="2">
        <v>11.47967403</v>
      </c>
    </row>
    <row r="4463" spans="1:28" x14ac:dyDescent="0.2">
      <c r="A4463" s="17">
        <v>7208</v>
      </c>
      <c r="B4463" s="5" t="s">
        <v>14922</v>
      </c>
      <c r="C4463" s="5" t="s">
        <v>14923</v>
      </c>
      <c r="D4463" s="5" t="s">
        <v>7792</v>
      </c>
      <c r="E4463" s="5" t="s">
        <v>14924</v>
      </c>
      <c r="F4463" s="10">
        <v>1898</v>
      </c>
      <c r="G4463" s="10" t="s">
        <v>68</v>
      </c>
      <c r="H4463" s="10"/>
      <c r="I4463" s="10">
        <v>1300</v>
      </c>
      <c r="J4463" s="10" t="s">
        <v>17</v>
      </c>
      <c r="K4463" s="10"/>
      <c r="L4463" s="10" t="s">
        <v>18</v>
      </c>
      <c r="M4463" s="11">
        <v>1</v>
      </c>
      <c r="N4463" s="10">
        <v>1</v>
      </c>
      <c r="O4463" s="12" t="s">
        <v>14925</v>
      </c>
      <c r="P4463" s="11">
        <f ca="1">IFERROR(__xludf.DUMMYFUNCTION("COUNTA(SPLIT(Q4463,"" ""))"),158)</f>
        <v>158</v>
      </c>
      <c r="Q4463" s="11">
        <v>7</v>
      </c>
      <c r="R4463" s="11">
        <f ca="1">IFERROR(__xludf.DUMMYFUNCTION("COUNTA(SPLIT($Q4463,CHAR(10),FALSE))"),1)</f>
        <v>1</v>
      </c>
      <c r="S4463" s="2">
        <v>-2.0450487919999998</v>
      </c>
      <c r="T4463" s="2">
        <v>0.48935943300000001</v>
      </c>
      <c r="U4463" s="2">
        <v>51.29</v>
      </c>
      <c r="V4463" s="2">
        <v>11.75</v>
      </c>
      <c r="W4463" s="2">
        <v>12.62</v>
      </c>
      <c r="X4463" s="2">
        <v>13</v>
      </c>
      <c r="Y4463" s="2">
        <v>10.029999999999999</v>
      </c>
      <c r="Z4463" s="2">
        <v>0.34316999999999998</v>
      </c>
      <c r="AA4463" s="2">
        <v>0.36831000000000003</v>
      </c>
      <c r="AB4463" s="2">
        <v>6.8174511569999998</v>
      </c>
    </row>
    <row r="4464" spans="1:28" x14ac:dyDescent="0.2">
      <c r="A4464" s="17">
        <v>7209</v>
      </c>
      <c r="B4464" s="5" t="s">
        <v>14926</v>
      </c>
      <c r="C4464" s="5" t="s">
        <v>14927</v>
      </c>
      <c r="D4464" s="5" t="s">
        <v>7792</v>
      </c>
      <c r="E4464" s="5" t="s">
        <v>14928</v>
      </c>
      <c r="F4464" s="10">
        <v>1891</v>
      </c>
      <c r="G4464" s="10" t="s">
        <v>68</v>
      </c>
      <c r="H4464" s="10"/>
      <c r="I4464" s="10">
        <v>1100</v>
      </c>
      <c r="J4464" s="10" t="s">
        <v>17</v>
      </c>
      <c r="K4464" s="10"/>
      <c r="L4464" s="10" t="s">
        <v>18</v>
      </c>
      <c r="M4464" s="11">
        <v>1</v>
      </c>
      <c r="N4464" s="10">
        <v>1</v>
      </c>
      <c r="O4464" s="12" t="s">
        <v>14929</v>
      </c>
      <c r="P4464" s="11">
        <f ca="1">IFERROR(__xludf.DUMMYFUNCTION("COUNTA(SPLIT(Q4464,"" ""))"),171)</f>
        <v>171</v>
      </c>
      <c r="Q4464" s="11">
        <v>8</v>
      </c>
      <c r="R4464" s="11">
        <f ca="1">IFERROR(__xludf.DUMMYFUNCTION("COUNTA(SPLIT($Q4464,CHAR(10),FALSE))"),1)</f>
        <v>1</v>
      </c>
      <c r="S4464" s="2">
        <v>-2.1339823340000001</v>
      </c>
      <c r="T4464" s="2">
        <v>0.49633633500000002</v>
      </c>
      <c r="U4464" s="2">
        <v>65.41</v>
      </c>
      <c r="V4464" s="2">
        <v>9.4499999999999993</v>
      </c>
      <c r="W4464" s="2">
        <v>9.43</v>
      </c>
      <c r="X4464" s="2">
        <v>11</v>
      </c>
      <c r="Y4464" s="2">
        <v>7.37</v>
      </c>
      <c r="Z4464" s="2">
        <v>0.10333000000000001</v>
      </c>
      <c r="AA4464" s="2">
        <v>0.1085</v>
      </c>
      <c r="AB4464" s="2">
        <v>21.466568609999999</v>
      </c>
    </row>
    <row r="4465" spans="1:28" x14ac:dyDescent="0.2">
      <c r="A4465" s="17">
        <v>7210</v>
      </c>
      <c r="B4465" s="5" t="s">
        <v>14930</v>
      </c>
      <c r="C4465" s="5" t="s">
        <v>14931</v>
      </c>
      <c r="D4465" s="5" t="s">
        <v>2855</v>
      </c>
      <c r="E4465" s="5" t="s">
        <v>14932</v>
      </c>
      <c r="F4465" s="10">
        <v>1934</v>
      </c>
      <c r="G4465" s="10" t="s">
        <v>68</v>
      </c>
      <c r="H4465" s="10"/>
      <c r="I4465" s="10">
        <v>1500</v>
      </c>
      <c r="J4465" s="10" t="s">
        <v>17</v>
      </c>
      <c r="K4465" s="10"/>
      <c r="L4465" s="10" t="s">
        <v>18</v>
      </c>
      <c r="M4465" s="11">
        <v>1</v>
      </c>
      <c r="N4465" s="10">
        <v>1</v>
      </c>
      <c r="O4465" s="12" t="s">
        <v>14933</v>
      </c>
      <c r="P4465" s="11">
        <f ca="1">IFERROR(__xludf.DUMMYFUNCTION("COUNTA(SPLIT(Q4465,"" ""))"),189)</f>
        <v>189</v>
      </c>
      <c r="Q4465" s="11">
        <v>4</v>
      </c>
      <c r="R4465" s="11">
        <f ca="1">IFERROR(__xludf.DUMMYFUNCTION("COUNTA(SPLIT($Q4465,CHAR(10),FALSE))"),3)</f>
        <v>3</v>
      </c>
      <c r="S4465" s="2">
        <v>-0.400910655</v>
      </c>
      <c r="T4465" s="2">
        <v>0.46158007600000001</v>
      </c>
      <c r="U4465" s="2">
        <v>47.42</v>
      </c>
      <c r="V4465" s="2">
        <v>18.38</v>
      </c>
      <c r="W4465" s="2">
        <v>21.05</v>
      </c>
      <c r="X4465" s="2">
        <v>13</v>
      </c>
      <c r="Y4465" s="2">
        <v>7.9</v>
      </c>
      <c r="Z4465" s="2">
        <v>0.12656000000000001</v>
      </c>
      <c r="AA4465" s="2">
        <v>0.12071999999999999</v>
      </c>
      <c r="AB4465" s="2">
        <v>22.975000869999999</v>
      </c>
    </row>
    <row r="4466" spans="1:28" x14ac:dyDescent="0.2">
      <c r="A4466" s="17">
        <v>7211</v>
      </c>
      <c r="B4466" s="5" t="s">
        <v>685</v>
      </c>
      <c r="C4466" s="5" t="s">
        <v>14934</v>
      </c>
      <c r="D4466" s="5" t="s">
        <v>6328</v>
      </c>
      <c r="E4466" s="5" t="s">
        <v>14935</v>
      </c>
      <c r="F4466" s="10">
        <v>1920</v>
      </c>
      <c r="G4466" s="10" t="s">
        <v>16</v>
      </c>
      <c r="H4466" s="10"/>
      <c r="I4466" s="10">
        <v>700</v>
      </c>
      <c r="J4466" s="10" t="s">
        <v>17</v>
      </c>
      <c r="K4466" s="10"/>
      <c r="L4466" s="10" t="s">
        <v>18</v>
      </c>
      <c r="M4466" s="11">
        <v>1</v>
      </c>
      <c r="N4466" s="10">
        <v>1</v>
      </c>
      <c r="O4466" s="12" t="s">
        <v>14936</v>
      </c>
      <c r="P4466" s="11">
        <f ca="1">IFERROR(__xludf.DUMMYFUNCTION("COUNTA(SPLIT(Q4466,"" ""))"),185)</f>
        <v>185</v>
      </c>
      <c r="Q4466" s="11">
        <v>18</v>
      </c>
      <c r="R4466" s="11">
        <f ca="1">IFERROR(__xludf.DUMMYFUNCTION("COUNTA(SPLIT($Q4466,CHAR(10),FALSE))"),14)</f>
        <v>14</v>
      </c>
      <c r="S4466" s="2">
        <v>8.8763638000000006E-2</v>
      </c>
      <c r="T4466" s="2">
        <v>0.46381705099999998</v>
      </c>
      <c r="U4466" s="2">
        <v>94.35</v>
      </c>
      <c r="V4466" s="2">
        <v>3.05</v>
      </c>
      <c r="W4466" s="2">
        <v>2.23</v>
      </c>
      <c r="X4466" s="2">
        <v>5</v>
      </c>
      <c r="Y4466" s="2">
        <v>7.25</v>
      </c>
      <c r="Z4466" s="2">
        <v>0.11924999999999999</v>
      </c>
      <c r="AA4466" s="2">
        <v>0.10076</v>
      </c>
      <c r="AB4466" s="2">
        <v>26.26995222</v>
      </c>
    </row>
    <row r="4467" spans="1:28" x14ac:dyDescent="0.2">
      <c r="A4467" s="17">
        <v>7212</v>
      </c>
      <c r="B4467" s="5" t="s">
        <v>685</v>
      </c>
      <c r="C4467" s="5" t="s">
        <v>14937</v>
      </c>
      <c r="D4467" s="5" t="s">
        <v>6328</v>
      </c>
      <c r="E4467" s="5" t="s">
        <v>14938</v>
      </c>
      <c r="F4467" s="10">
        <v>1920</v>
      </c>
      <c r="G4467" s="10" t="s">
        <v>16</v>
      </c>
      <c r="H4467" s="10"/>
      <c r="I4467" s="10">
        <v>500</v>
      </c>
      <c r="J4467" s="10" t="s">
        <v>17</v>
      </c>
      <c r="K4467" s="10"/>
      <c r="L4467" s="10" t="s">
        <v>18</v>
      </c>
      <c r="M4467" s="11">
        <v>1</v>
      </c>
      <c r="N4467" s="10">
        <v>1</v>
      </c>
      <c r="O4467" s="12" t="s">
        <v>14939</v>
      </c>
      <c r="P4467" s="11">
        <f ca="1">IFERROR(__xludf.DUMMYFUNCTION("COUNTA(SPLIT(Q4467,"" ""))"),191)</f>
        <v>191</v>
      </c>
      <c r="Q4467" s="11">
        <v>23</v>
      </c>
      <c r="R4467" s="11">
        <f ca="1">IFERROR(__xludf.DUMMYFUNCTION("COUNTA(SPLIT($Q4467,CHAR(10),FALSE))"),7)</f>
        <v>7</v>
      </c>
      <c r="S4467" s="2">
        <v>-3.054017E-3</v>
      </c>
      <c r="T4467" s="2">
        <v>0.49586863799999997</v>
      </c>
      <c r="U4467" s="2">
        <v>106.67</v>
      </c>
      <c r="V4467" s="2">
        <v>0.51</v>
      </c>
      <c r="W4467" s="2">
        <v>1.26</v>
      </c>
      <c r="X4467" s="2">
        <v>0</v>
      </c>
      <c r="Y4467" s="2">
        <v>1.1499999999999999</v>
      </c>
      <c r="Z4467" s="2">
        <v>0.23221</v>
      </c>
      <c r="AA4467" s="2">
        <v>0.21848000000000001</v>
      </c>
      <c r="AB4467" s="2">
        <v>28.39505247</v>
      </c>
    </row>
    <row r="4468" spans="1:28" x14ac:dyDescent="0.2">
      <c r="A4468" s="17">
        <v>7213</v>
      </c>
      <c r="B4468" s="5" t="s">
        <v>685</v>
      </c>
      <c r="C4468" s="5" t="s">
        <v>14940</v>
      </c>
      <c r="D4468" s="5" t="s">
        <v>6328</v>
      </c>
      <c r="E4468" s="5" t="s">
        <v>14941</v>
      </c>
      <c r="F4468" s="10">
        <v>1920</v>
      </c>
      <c r="G4468" s="10" t="s">
        <v>16</v>
      </c>
      <c r="H4468" s="10"/>
      <c r="I4468" s="10">
        <v>700</v>
      </c>
      <c r="J4468" s="10" t="s">
        <v>17</v>
      </c>
      <c r="K4468" s="10"/>
      <c r="L4468" s="10" t="s">
        <v>18</v>
      </c>
      <c r="M4468" s="11">
        <v>1</v>
      </c>
      <c r="N4468" s="10">
        <v>1</v>
      </c>
      <c r="O4468" s="12" t="s">
        <v>14942</v>
      </c>
      <c r="P4468" s="11">
        <f ca="1">IFERROR(__xludf.DUMMYFUNCTION("COUNTA(SPLIT(Q4468,"" ""))"),147)</f>
        <v>147</v>
      </c>
      <c r="Q4468" s="11">
        <v>16</v>
      </c>
      <c r="R4468" s="11">
        <f ca="1">IFERROR(__xludf.DUMMYFUNCTION("COUNTA(SPLIT($Q4468,CHAR(10),FALSE))"),6)</f>
        <v>6</v>
      </c>
      <c r="S4468" s="2">
        <v>0.59682012299999998</v>
      </c>
      <c r="T4468" s="2">
        <v>0.49742793800000001</v>
      </c>
      <c r="U4468" s="2">
        <v>86.82</v>
      </c>
      <c r="V4468" s="2">
        <v>3.75</v>
      </c>
      <c r="W4468" s="2">
        <v>4.17</v>
      </c>
      <c r="X4468" s="2">
        <v>7</v>
      </c>
      <c r="Y4468" s="2">
        <v>6.27</v>
      </c>
      <c r="Z4468" s="2">
        <v>0.10552</v>
      </c>
      <c r="AA4468" s="2">
        <v>0.1132</v>
      </c>
      <c r="AB4468" s="2">
        <v>18.701523479999999</v>
      </c>
    </row>
    <row r="4469" spans="1:28" x14ac:dyDescent="0.2">
      <c r="A4469" s="17">
        <v>7214</v>
      </c>
      <c r="B4469" s="5" t="s">
        <v>685</v>
      </c>
      <c r="C4469" s="5" t="s">
        <v>14943</v>
      </c>
      <c r="D4469" s="5" t="s">
        <v>6328</v>
      </c>
      <c r="E4469" s="5" t="s">
        <v>14944</v>
      </c>
      <c r="F4469" s="10">
        <v>1920</v>
      </c>
      <c r="G4469" s="10" t="s">
        <v>16</v>
      </c>
      <c r="H4469" s="10"/>
      <c r="I4469" s="10">
        <v>500</v>
      </c>
      <c r="J4469" s="10" t="s">
        <v>17</v>
      </c>
      <c r="K4469" s="10"/>
      <c r="L4469" s="10" t="s">
        <v>22</v>
      </c>
      <c r="M4469" s="11">
        <v>2</v>
      </c>
      <c r="N4469" s="10">
        <v>1.5</v>
      </c>
      <c r="O4469" s="12" t="s">
        <v>14945</v>
      </c>
      <c r="P4469" s="11">
        <f ca="1">IFERROR(__xludf.DUMMYFUNCTION("COUNTA(SPLIT(Q4469,"" ""))"),169)</f>
        <v>169</v>
      </c>
      <c r="Q4469" s="11">
        <v>28</v>
      </c>
      <c r="R4469" s="11">
        <f ca="1">IFERROR(__xludf.DUMMYFUNCTION("COUNTA(SPLIT($Q4469,CHAR(10),FALSE))"),12)</f>
        <v>12</v>
      </c>
      <c r="S4469" s="2">
        <v>0.14253977400000001</v>
      </c>
      <c r="T4469" s="2">
        <v>0.48971494900000001</v>
      </c>
      <c r="U4469" s="2">
        <v>108.35</v>
      </c>
      <c r="V4469" s="2">
        <v>-0.06</v>
      </c>
      <c r="W4469" s="2">
        <v>-0.68</v>
      </c>
      <c r="X4469" s="2">
        <v>5</v>
      </c>
      <c r="Y4469" s="2">
        <v>0.88</v>
      </c>
      <c r="Z4469" s="2">
        <v>-3.705E-2</v>
      </c>
      <c r="AA4469" s="2">
        <v>-3.9789999999999999E-2</v>
      </c>
      <c r="AB4469" s="2">
        <v>32.80587731</v>
      </c>
    </row>
    <row r="4470" spans="1:28" x14ac:dyDescent="0.2">
      <c r="A4470" s="17">
        <v>7215</v>
      </c>
      <c r="B4470" s="5" t="s">
        <v>7650</v>
      </c>
      <c r="C4470" s="5" t="s">
        <v>14946</v>
      </c>
      <c r="D4470" s="5" t="s">
        <v>7652</v>
      </c>
      <c r="E4470" s="5" t="s">
        <v>14947</v>
      </c>
      <c r="F4470" s="10">
        <v>1914</v>
      </c>
      <c r="G4470" s="10" t="s">
        <v>16</v>
      </c>
      <c r="H4470" s="10"/>
      <c r="I4470" s="10">
        <v>500</v>
      </c>
      <c r="J4470" s="10" t="s">
        <v>17</v>
      </c>
      <c r="K4470" s="10"/>
      <c r="L4470" s="10" t="s">
        <v>22</v>
      </c>
      <c r="M4470" s="11">
        <v>2</v>
      </c>
      <c r="N4470" s="10">
        <v>1.5</v>
      </c>
      <c r="O4470" s="12" t="s">
        <v>14948</v>
      </c>
      <c r="P4470" s="11">
        <f ca="1">IFERROR(__xludf.DUMMYFUNCTION("COUNTA(SPLIT(Q4470,"" ""))"),187)</f>
        <v>187</v>
      </c>
      <c r="Q4470" s="11">
        <v>16</v>
      </c>
      <c r="R4470" s="11">
        <f ca="1">IFERROR(__xludf.DUMMYFUNCTION("COUNTA(SPLIT($Q4470,CHAR(10),FALSE))"),7)</f>
        <v>7</v>
      </c>
      <c r="S4470" s="2">
        <v>0.627643273</v>
      </c>
      <c r="T4470" s="2">
        <v>0.53657241300000003</v>
      </c>
      <c r="U4470" s="2">
        <v>101.66</v>
      </c>
      <c r="V4470" s="2">
        <v>2.08</v>
      </c>
      <c r="W4470" s="2">
        <v>1.48</v>
      </c>
      <c r="X4470" s="2">
        <v>0</v>
      </c>
      <c r="Y4470" s="2">
        <v>0.6</v>
      </c>
      <c r="Z4470" s="2">
        <v>1.941E-2</v>
      </c>
      <c r="AA4470" s="2">
        <v>1.427E-2</v>
      </c>
      <c r="AB4470" s="2">
        <v>30.758238989999999</v>
      </c>
    </row>
    <row r="4471" spans="1:28" x14ac:dyDescent="0.2">
      <c r="A4471" s="17">
        <v>7216</v>
      </c>
      <c r="B4471" s="5" t="s">
        <v>14949</v>
      </c>
      <c r="C4471" s="5" t="s">
        <v>14950</v>
      </c>
      <c r="D4471" s="5" t="s">
        <v>7652</v>
      </c>
      <c r="E4471" s="5" t="s">
        <v>14951</v>
      </c>
      <c r="F4471" s="10">
        <v>1905</v>
      </c>
      <c r="G4471" s="10" t="s">
        <v>16</v>
      </c>
      <c r="H4471" s="10"/>
      <c r="I4471" s="10">
        <v>700</v>
      </c>
      <c r="J4471" s="10" t="s">
        <v>17</v>
      </c>
      <c r="K4471" s="10"/>
      <c r="L4471" s="10" t="s">
        <v>18</v>
      </c>
      <c r="M4471" s="11">
        <v>1</v>
      </c>
      <c r="N4471" s="10">
        <v>1</v>
      </c>
      <c r="O4471" s="12" t="s">
        <v>14952</v>
      </c>
      <c r="P4471" s="11">
        <f ca="1">IFERROR(__xludf.DUMMYFUNCTION("COUNTA(SPLIT(Q4471,"" ""))"),190)</f>
        <v>190</v>
      </c>
      <c r="Q4471" s="11">
        <v>17</v>
      </c>
      <c r="R4471" s="11">
        <f ca="1">IFERROR(__xludf.DUMMYFUNCTION("COUNTA(SPLIT($Q4471,CHAR(10),FALSE))"),10)</f>
        <v>10</v>
      </c>
      <c r="S4471" s="2">
        <v>0.58673227699999997</v>
      </c>
      <c r="T4471" s="2">
        <v>0.50773202200000001</v>
      </c>
      <c r="U4471" s="2">
        <v>94.2</v>
      </c>
      <c r="V4471" s="2">
        <v>3.03</v>
      </c>
      <c r="W4471" s="2">
        <v>2.17</v>
      </c>
      <c r="X4471" s="2">
        <v>5</v>
      </c>
      <c r="Y4471" s="2">
        <v>1.06</v>
      </c>
      <c r="Z4471" s="2">
        <v>-3.0179999999999998E-2</v>
      </c>
      <c r="AA4471" s="2">
        <v>-4.582E-2</v>
      </c>
      <c r="AB4471" s="2">
        <v>29.848966310000002</v>
      </c>
    </row>
    <row r="4472" spans="1:28" x14ac:dyDescent="0.2">
      <c r="A4472" s="17">
        <v>7217</v>
      </c>
      <c r="B4472" s="5" t="s">
        <v>8556</v>
      </c>
      <c r="C4472" s="5" t="s">
        <v>14953</v>
      </c>
      <c r="D4472" s="5"/>
      <c r="E4472" s="5" t="s">
        <v>14954</v>
      </c>
      <c r="F4472" s="10">
        <v>1899</v>
      </c>
      <c r="G4472" s="10" t="s">
        <v>16</v>
      </c>
      <c r="H4472" s="10"/>
      <c r="I4472" s="10">
        <v>900</v>
      </c>
      <c r="J4472" s="10" t="s">
        <v>17</v>
      </c>
      <c r="K4472" s="10"/>
      <c r="L4472" s="10" t="s">
        <v>18</v>
      </c>
      <c r="M4472" s="11">
        <v>1</v>
      </c>
      <c r="N4472" s="10">
        <v>1</v>
      </c>
      <c r="O4472" s="12" t="s">
        <v>14955</v>
      </c>
      <c r="P4472" s="11">
        <f ca="1">IFERROR(__xludf.DUMMYFUNCTION("COUNTA(SPLIT(Q4472,"" ""))"),193)</f>
        <v>193</v>
      </c>
      <c r="Q4472" s="11">
        <v>13</v>
      </c>
      <c r="R4472" s="11">
        <f ca="1">IFERROR(__xludf.DUMMYFUNCTION("COUNTA(SPLIT($Q4472,CHAR(10),FALSE))"),1)</f>
        <v>1</v>
      </c>
      <c r="S4472" s="2">
        <v>-1.4967523439999999</v>
      </c>
      <c r="T4472" s="2">
        <v>0.45163039700000002</v>
      </c>
      <c r="U4472" s="2">
        <v>72.400000000000006</v>
      </c>
      <c r="V4472" s="2">
        <v>6.91</v>
      </c>
      <c r="W4472" s="2">
        <v>7.25</v>
      </c>
      <c r="X4472" s="2">
        <v>9</v>
      </c>
      <c r="Y4472" s="2">
        <v>6.48</v>
      </c>
      <c r="Z4472" s="2">
        <v>0.13333999999999999</v>
      </c>
      <c r="AA4472" s="2">
        <v>0.12304</v>
      </c>
      <c r="AB4472" s="2">
        <v>13.43394423</v>
      </c>
    </row>
    <row r="4473" spans="1:28" x14ac:dyDescent="0.2">
      <c r="A4473" s="17">
        <v>7218</v>
      </c>
      <c r="B4473" s="5" t="s">
        <v>14956</v>
      </c>
      <c r="C4473" s="5" t="s">
        <v>14957</v>
      </c>
      <c r="D4473" s="5" t="s">
        <v>2855</v>
      </c>
      <c r="E4473" s="5" t="s">
        <v>14958</v>
      </c>
      <c r="F4473" s="10">
        <v>1900</v>
      </c>
      <c r="G4473" s="10" t="s">
        <v>68</v>
      </c>
      <c r="H4473" s="10"/>
      <c r="I4473" s="10">
        <v>1100</v>
      </c>
      <c r="J4473" s="10" t="s">
        <v>17</v>
      </c>
      <c r="K4473" s="10"/>
      <c r="L4473" s="10" t="s">
        <v>18</v>
      </c>
      <c r="M4473" s="11">
        <v>1</v>
      </c>
      <c r="N4473" s="10">
        <v>1</v>
      </c>
      <c r="O4473" s="12" t="s">
        <v>14959</v>
      </c>
      <c r="P4473" s="11">
        <f ca="1">IFERROR(__xludf.DUMMYFUNCTION("COUNTA(SPLIT(Q4473,"" ""))"),177)</f>
        <v>177</v>
      </c>
      <c r="Q4473" s="11">
        <v>9</v>
      </c>
      <c r="R4473" s="11">
        <f ca="1">IFERROR(__xludf.DUMMYFUNCTION("COUNTA(SPLIT($Q4473,CHAR(10),FALSE))"),2)</f>
        <v>2</v>
      </c>
      <c r="S4473" s="2">
        <v>-1.8902923490000001</v>
      </c>
      <c r="T4473" s="2">
        <v>0.48933307700000001</v>
      </c>
      <c r="U4473" s="2">
        <v>67.94</v>
      </c>
      <c r="V4473" s="2">
        <v>8.6999999999999993</v>
      </c>
      <c r="W4473" s="2">
        <v>8.34</v>
      </c>
      <c r="X4473" s="2">
        <v>10</v>
      </c>
      <c r="Y4473" s="2">
        <v>6.84</v>
      </c>
      <c r="Z4473" s="2">
        <v>0.11948</v>
      </c>
      <c r="AA4473" s="2">
        <v>0.10940999999999999</v>
      </c>
      <c r="AB4473" s="2">
        <v>18.590061739999999</v>
      </c>
    </row>
    <row r="4474" spans="1:28" x14ac:dyDescent="0.2">
      <c r="A4474" s="17">
        <v>7219</v>
      </c>
      <c r="B4474" s="5" t="s">
        <v>7786</v>
      </c>
      <c r="C4474" s="5" t="s">
        <v>14960</v>
      </c>
      <c r="D4474" s="5" t="s">
        <v>2855</v>
      </c>
      <c r="E4474" s="5" t="s">
        <v>14961</v>
      </c>
      <c r="F4474" s="10">
        <v>1893</v>
      </c>
      <c r="G4474" s="10" t="s">
        <v>68</v>
      </c>
      <c r="H4474" s="10"/>
      <c r="I4474" s="10">
        <v>1100</v>
      </c>
      <c r="J4474" s="10" t="s">
        <v>17</v>
      </c>
      <c r="K4474" s="10"/>
      <c r="L4474" s="10" t="s">
        <v>18</v>
      </c>
      <c r="M4474" s="11">
        <v>1</v>
      </c>
      <c r="N4474" s="10">
        <v>1</v>
      </c>
      <c r="O4474" s="12" t="s">
        <v>14962</v>
      </c>
      <c r="P4474" s="11">
        <f ca="1">IFERROR(__xludf.DUMMYFUNCTION("COUNTA(SPLIT(Q4474,"" ""))"),175)</f>
        <v>175</v>
      </c>
      <c r="Q4474" s="11">
        <v>11</v>
      </c>
      <c r="R4474" s="11">
        <f ca="1">IFERROR(__xludf.DUMMYFUNCTION("COUNTA(SPLIT($Q4474,CHAR(10),FALSE))"),2)</f>
        <v>2</v>
      </c>
      <c r="S4474" s="2">
        <v>-1.291127806</v>
      </c>
      <c r="T4474" s="2">
        <v>0.53164212499999997</v>
      </c>
      <c r="U4474" s="2">
        <v>50.72</v>
      </c>
      <c r="V4474" s="2">
        <v>10.16</v>
      </c>
      <c r="W4474" s="2">
        <v>10.53</v>
      </c>
      <c r="X4474" s="2">
        <v>11</v>
      </c>
      <c r="Y4474" s="2">
        <v>8.65</v>
      </c>
      <c r="Z4474" s="2">
        <v>0.21074999999999999</v>
      </c>
      <c r="AA4474" s="2">
        <v>0.20211999999999999</v>
      </c>
      <c r="AB4474" s="2">
        <v>11.780539539999999</v>
      </c>
    </row>
    <row r="4475" spans="1:28" x14ac:dyDescent="0.2">
      <c r="A4475" s="17">
        <v>7220</v>
      </c>
      <c r="B4475" s="5" t="s">
        <v>6766</v>
      </c>
      <c r="C4475" s="5" t="s">
        <v>14963</v>
      </c>
      <c r="D4475" s="5"/>
      <c r="E4475" s="5" t="s">
        <v>14964</v>
      </c>
      <c r="F4475" s="10">
        <v>1891</v>
      </c>
      <c r="G4475" s="10" t="s">
        <v>68</v>
      </c>
      <c r="H4475" s="10"/>
      <c r="I4475" s="10">
        <v>900</v>
      </c>
      <c r="J4475" s="10" t="s">
        <v>17</v>
      </c>
      <c r="K4475" s="10"/>
      <c r="L4475" s="10" t="s">
        <v>18</v>
      </c>
      <c r="M4475" s="11">
        <v>1</v>
      </c>
      <c r="N4475" s="10">
        <v>1</v>
      </c>
      <c r="O4475" s="12" t="s">
        <v>14965</v>
      </c>
      <c r="P4475" s="11">
        <f ca="1">IFERROR(__xludf.DUMMYFUNCTION("COUNTA(SPLIT(Q4475,"" ""))"),197)</f>
        <v>197</v>
      </c>
      <c r="Q4475" s="11">
        <v>9</v>
      </c>
      <c r="R4475" s="11">
        <f ca="1">IFERROR(__xludf.DUMMYFUNCTION("COUNTA(SPLIT($Q4475,CHAR(10),FALSE))"),1)</f>
        <v>1</v>
      </c>
      <c r="S4475" s="2">
        <v>-1.1900530490000001</v>
      </c>
      <c r="T4475" s="2">
        <v>0.497372492</v>
      </c>
      <c r="U4475" s="2">
        <v>65.31</v>
      </c>
      <c r="V4475" s="2">
        <v>9.0399999999999991</v>
      </c>
      <c r="W4475" s="2">
        <v>9.48</v>
      </c>
      <c r="X4475" s="2">
        <v>11</v>
      </c>
      <c r="Y4475" s="2">
        <v>7.98</v>
      </c>
      <c r="Z4475" s="2">
        <v>0.18656</v>
      </c>
      <c r="AA4475" s="2">
        <v>0.16256000000000001</v>
      </c>
      <c r="AB4475" s="2">
        <v>12.62228474</v>
      </c>
    </row>
    <row r="4476" spans="1:28" x14ac:dyDescent="0.2">
      <c r="A4476" s="17">
        <v>7221</v>
      </c>
      <c r="B4476" s="5" t="s">
        <v>14966</v>
      </c>
      <c r="C4476" s="5" t="s">
        <v>14967</v>
      </c>
      <c r="D4476" s="5" t="s">
        <v>9158</v>
      </c>
      <c r="E4476" s="5" t="s">
        <v>14968</v>
      </c>
      <c r="F4476" s="10">
        <v>1883</v>
      </c>
      <c r="G4476" s="10" t="s">
        <v>68</v>
      </c>
      <c r="H4476" s="10"/>
      <c r="I4476" s="10">
        <v>1300</v>
      </c>
      <c r="J4476" s="10" t="s">
        <v>17</v>
      </c>
      <c r="K4476" s="10"/>
      <c r="L4476" s="10" t="s">
        <v>18</v>
      </c>
      <c r="M4476" s="11">
        <v>1</v>
      </c>
      <c r="N4476" s="10">
        <v>1</v>
      </c>
      <c r="O4476" s="12" t="s">
        <v>14969</v>
      </c>
      <c r="P4476" s="11">
        <f ca="1">IFERROR(__xludf.DUMMYFUNCTION("COUNTA(SPLIT(Q4476,"" ""))"),162)</f>
        <v>162</v>
      </c>
      <c r="Q4476" s="11">
        <v>7</v>
      </c>
      <c r="R4476" s="11">
        <f ca="1">IFERROR(__xludf.DUMMYFUNCTION("COUNTA(SPLIT($Q4476,CHAR(10),FALSE))"),1)</f>
        <v>1</v>
      </c>
      <c r="S4476" s="2">
        <v>-2.6810778800000001</v>
      </c>
      <c r="T4476" s="2">
        <v>0.57141473499999995</v>
      </c>
      <c r="U4476" s="2">
        <v>45.66</v>
      </c>
      <c r="V4476" s="2">
        <v>12.68</v>
      </c>
      <c r="W4476" s="2">
        <v>13.27</v>
      </c>
      <c r="X4476" s="2">
        <v>14</v>
      </c>
      <c r="Y4476" s="2">
        <v>9.83</v>
      </c>
      <c r="Z4476" s="2">
        <v>0.28086</v>
      </c>
      <c r="AA4476" s="2">
        <v>0.29110000000000003</v>
      </c>
      <c r="AB4476" s="2">
        <v>11.761381569999999</v>
      </c>
    </row>
    <row r="4477" spans="1:28" x14ac:dyDescent="0.2">
      <c r="A4477" s="17">
        <v>7222</v>
      </c>
      <c r="B4477" s="5" t="s">
        <v>14970</v>
      </c>
      <c r="C4477" s="5" t="s">
        <v>14971</v>
      </c>
      <c r="D4477" s="5" t="s">
        <v>14972</v>
      </c>
      <c r="E4477" s="5" t="s">
        <v>14973</v>
      </c>
      <c r="F4477" s="10">
        <v>1859</v>
      </c>
      <c r="G4477" s="10" t="s">
        <v>16</v>
      </c>
      <c r="H4477" s="10"/>
      <c r="I4477" s="10">
        <v>1500</v>
      </c>
      <c r="J4477" s="10" t="s">
        <v>51</v>
      </c>
      <c r="K4477" s="10"/>
      <c r="L4477" s="10" t="s">
        <v>18</v>
      </c>
      <c r="M4477" s="11">
        <v>1</v>
      </c>
      <c r="N4477" s="10">
        <v>1</v>
      </c>
      <c r="O4477" s="12" t="s">
        <v>14974</v>
      </c>
      <c r="P4477" s="11">
        <f ca="1">IFERROR(__xludf.DUMMYFUNCTION("COUNTA(SPLIT(Q4477,"" ""))"),194)</f>
        <v>194</v>
      </c>
      <c r="Q4477" s="11">
        <v>5</v>
      </c>
      <c r="R4477" s="11">
        <f ca="1">IFERROR(__xludf.DUMMYFUNCTION("COUNTA(SPLIT($Q4477,CHAR(10),FALSE))"),1)</f>
        <v>1</v>
      </c>
      <c r="S4477" s="2">
        <v>-2.3215496290000002</v>
      </c>
      <c r="T4477" s="2">
        <v>0.56181203499999999</v>
      </c>
      <c r="U4477" s="2">
        <v>56.25</v>
      </c>
      <c r="V4477" s="2">
        <v>15.05</v>
      </c>
      <c r="W4477" s="2">
        <v>17.899999999999999</v>
      </c>
      <c r="X4477" s="2">
        <v>10</v>
      </c>
      <c r="Y4477" s="2">
        <v>8.49</v>
      </c>
      <c r="Z4477" s="2">
        <v>0.13538</v>
      </c>
      <c r="AA4477" s="2">
        <v>0.12906999999999999</v>
      </c>
      <c r="AB4477" s="2">
        <v>10.93165626</v>
      </c>
    </row>
    <row r="4478" spans="1:28" x14ac:dyDescent="0.2">
      <c r="A4478" s="17">
        <v>7223</v>
      </c>
      <c r="B4478" s="5" t="s">
        <v>14970</v>
      </c>
      <c r="C4478" s="5" t="s">
        <v>14975</v>
      </c>
      <c r="D4478" s="5" t="s">
        <v>14972</v>
      </c>
      <c r="E4478" s="5" t="s">
        <v>14973</v>
      </c>
      <c r="F4478" s="10">
        <v>1871</v>
      </c>
      <c r="G4478" s="10" t="s">
        <v>16</v>
      </c>
      <c r="H4478" s="10"/>
      <c r="I4478" s="10">
        <v>1100</v>
      </c>
      <c r="J4478" s="10" t="s">
        <v>17</v>
      </c>
      <c r="K4478" s="10"/>
      <c r="L4478" s="10" t="s">
        <v>18</v>
      </c>
      <c r="M4478" s="11">
        <v>1</v>
      </c>
      <c r="N4478" s="10">
        <v>1</v>
      </c>
      <c r="O4478" s="12" t="s">
        <v>14976</v>
      </c>
      <c r="P4478" s="11">
        <f ca="1">IFERROR(__xludf.DUMMYFUNCTION("COUNTA(SPLIT(Q4478,"" ""))"),173)</f>
        <v>173</v>
      </c>
      <c r="Q4478" s="11">
        <v>4</v>
      </c>
      <c r="R4478" s="11">
        <f ca="1">IFERROR(__xludf.DUMMYFUNCTION("COUNTA(SPLIT($Q4478,CHAR(10),FALSE))"),1)</f>
        <v>1</v>
      </c>
      <c r="S4478" s="2">
        <v>-2.99484817</v>
      </c>
      <c r="T4478" s="2">
        <v>0.54055703200000005</v>
      </c>
      <c r="U4478" s="2">
        <v>69.41</v>
      </c>
      <c r="V4478" s="2">
        <v>12.22</v>
      </c>
      <c r="W4478" s="2">
        <v>15.12</v>
      </c>
      <c r="X4478" s="2">
        <v>7</v>
      </c>
      <c r="Y4478" s="2">
        <v>7.81</v>
      </c>
      <c r="Z4478" s="2">
        <v>0.19983999999999999</v>
      </c>
      <c r="AA4478" s="2">
        <v>0.19983999999999999</v>
      </c>
      <c r="AB4478" s="2">
        <v>9.707441803</v>
      </c>
    </row>
    <row r="4479" spans="1:28" x14ac:dyDescent="0.2">
      <c r="A4479" s="17">
        <v>7224</v>
      </c>
      <c r="B4479" s="5" t="s">
        <v>11759</v>
      </c>
      <c r="C4479" s="5" t="s">
        <v>14977</v>
      </c>
      <c r="D4479" s="5" t="s">
        <v>7792</v>
      </c>
      <c r="E4479" s="5" t="s">
        <v>14978</v>
      </c>
      <c r="F4479" s="10">
        <v>1852</v>
      </c>
      <c r="G4479" s="10" t="s">
        <v>16</v>
      </c>
      <c r="H4479" s="10"/>
      <c r="I4479" s="10">
        <v>1100</v>
      </c>
      <c r="J4479" s="10" t="s">
        <v>17</v>
      </c>
      <c r="K4479" s="10"/>
      <c r="L4479" s="10" t="s">
        <v>18</v>
      </c>
      <c r="M4479" s="11">
        <v>1</v>
      </c>
      <c r="N4479" s="10">
        <v>1</v>
      </c>
      <c r="O4479" s="12" t="s">
        <v>14979</v>
      </c>
      <c r="P4479" s="11">
        <f ca="1">IFERROR(__xludf.DUMMYFUNCTION("COUNTA(SPLIT(Q4479,"" ""))"),161)</f>
        <v>161</v>
      </c>
      <c r="Q4479" s="11">
        <v>7</v>
      </c>
      <c r="R4479" s="11">
        <f ca="1">IFERROR(__xludf.DUMMYFUNCTION("COUNTA(SPLIT($Q4479,CHAR(10),FALSE))"),2)</f>
        <v>2</v>
      </c>
      <c r="S4479" s="2">
        <v>-2.4364035309999998</v>
      </c>
      <c r="T4479" s="2">
        <v>0.47166551200000001</v>
      </c>
      <c r="U4479" s="2">
        <v>42.03</v>
      </c>
      <c r="V4479" s="2">
        <v>13.47</v>
      </c>
      <c r="W4479" s="2">
        <v>14.48</v>
      </c>
      <c r="X4479" s="2">
        <v>15</v>
      </c>
      <c r="Y4479" s="2">
        <v>9.4700000000000006</v>
      </c>
      <c r="Z4479" s="2">
        <v>0.23927000000000001</v>
      </c>
      <c r="AA4479" s="2">
        <v>0.24759</v>
      </c>
      <c r="AB4479" s="2">
        <v>6.2033472710000002</v>
      </c>
    </row>
    <row r="4480" spans="1:28" x14ac:dyDescent="0.2">
      <c r="A4480" s="17">
        <v>7226</v>
      </c>
      <c r="B4480" s="5" t="s">
        <v>14652</v>
      </c>
      <c r="C4480" s="5" t="s">
        <v>14980</v>
      </c>
      <c r="D4480" s="5" t="s">
        <v>11825</v>
      </c>
      <c r="E4480" s="5" t="s">
        <v>11826</v>
      </c>
      <c r="F4480" s="10">
        <v>1850</v>
      </c>
      <c r="G4480" s="10" t="s">
        <v>16</v>
      </c>
      <c r="H4480" s="10"/>
      <c r="I4480" s="10">
        <v>1100</v>
      </c>
      <c r="J4480" s="10" t="s">
        <v>51</v>
      </c>
      <c r="K4480" s="10"/>
      <c r="L4480" s="10" t="s">
        <v>18</v>
      </c>
      <c r="M4480" s="11">
        <v>1</v>
      </c>
      <c r="N4480" s="10">
        <v>1</v>
      </c>
      <c r="O4480" s="12" t="s">
        <v>14981</v>
      </c>
      <c r="P4480" s="11">
        <f ca="1">IFERROR(__xludf.DUMMYFUNCTION("COUNTA(SPLIT(Q4480,"" ""))"),165)</f>
        <v>165</v>
      </c>
      <c r="Q4480" s="11">
        <v>10</v>
      </c>
      <c r="R4480" s="11">
        <f ca="1">IFERROR(__xludf.DUMMYFUNCTION("COUNTA(SPLIT($Q4480,CHAR(10),FALSE))"),1)</f>
        <v>1</v>
      </c>
      <c r="S4480" s="2">
        <v>-0.417445815</v>
      </c>
      <c r="T4480" s="2">
        <v>0.47509031299999999</v>
      </c>
      <c r="U4480" s="2">
        <v>73.88</v>
      </c>
      <c r="V4480" s="2">
        <v>7.1</v>
      </c>
      <c r="W4480" s="2">
        <v>7.91</v>
      </c>
      <c r="X4480" s="2">
        <v>9</v>
      </c>
      <c r="Y4480" s="2">
        <v>7.02</v>
      </c>
      <c r="Z4480" s="2">
        <v>0.19342999999999999</v>
      </c>
      <c r="AA4480" s="2">
        <v>0.21296000000000001</v>
      </c>
      <c r="AB4480" s="2">
        <v>10.04870886</v>
      </c>
    </row>
    <row r="4481" spans="1:28" x14ac:dyDescent="0.2">
      <c r="A4481" s="17">
        <v>7229</v>
      </c>
      <c r="B4481" s="5" t="s">
        <v>685</v>
      </c>
      <c r="C4481" s="5" t="s">
        <v>14982</v>
      </c>
      <c r="D4481" s="5" t="s">
        <v>7180</v>
      </c>
      <c r="E4481" s="5" t="s">
        <v>14983</v>
      </c>
      <c r="F4481" s="10">
        <v>1914</v>
      </c>
      <c r="G4481" s="10" t="s">
        <v>68</v>
      </c>
      <c r="H4481" s="10"/>
      <c r="I4481" s="10">
        <v>1700</v>
      </c>
      <c r="J4481" s="10" t="s">
        <v>17</v>
      </c>
      <c r="K4481" s="10"/>
      <c r="L4481" s="10" t="s">
        <v>18</v>
      </c>
      <c r="M4481" s="11">
        <v>1</v>
      </c>
      <c r="N4481" s="10">
        <v>1</v>
      </c>
      <c r="O4481" s="12" t="s">
        <v>14984</v>
      </c>
      <c r="P4481" s="11">
        <f ca="1">IFERROR(__xludf.DUMMYFUNCTION("COUNTA(SPLIT(Q4481,"" ""))"),151)</f>
        <v>151</v>
      </c>
      <c r="Q4481" s="11">
        <v>4</v>
      </c>
      <c r="R4481" s="11">
        <f ca="1">IFERROR(__xludf.DUMMYFUNCTION("COUNTA(SPLIT($Q4481,CHAR(10),FALSE))"),3)</f>
        <v>3</v>
      </c>
      <c r="S4481" s="2">
        <v>-2.8050693839999998</v>
      </c>
      <c r="T4481" s="2">
        <v>0.53075744000000002</v>
      </c>
      <c r="U4481" s="2">
        <v>29.95</v>
      </c>
      <c r="V4481" s="2">
        <v>21.92</v>
      </c>
      <c r="W4481" s="2">
        <v>26.1</v>
      </c>
      <c r="X4481" s="2">
        <v>17</v>
      </c>
      <c r="Y4481" s="2">
        <v>9.76</v>
      </c>
      <c r="Z4481" s="2">
        <v>0.21545</v>
      </c>
      <c r="AA4481" s="2">
        <v>0.24121999999999999</v>
      </c>
      <c r="AB4481" s="2">
        <v>6.5585685170000003</v>
      </c>
    </row>
    <row r="4482" spans="1:28" x14ac:dyDescent="0.2">
      <c r="A4482" s="17">
        <v>7230</v>
      </c>
      <c r="B4482" s="5" t="s">
        <v>685</v>
      </c>
      <c r="C4482" s="5" t="s">
        <v>14985</v>
      </c>
      <c r="D4482" s="5" t="s">
        <v>7180</v>
      </c>
      <c r="E4482" s="5" t="s">
        <v>14986</v>
      </c>
      <c r="F4482" s="10">
        <v>1914</v>
      </c>
      <c r="G4482" s="10" t="s">
        <v>68</v>
      </c>
      <c r="H4482" s="10"/>
      <c r="I4482" s="10">
        <v>1300</v>
      </c>
      <c r="J4482" s="10" t="s">
        <v>17</v>
      </c>
      <c r="K4482" s="10"/>
      <c r="L4482" s="10" t="s">
        <v>18</v>
      </c>
      <c r="M4482" s="11">
        <v>1</v>
      </c>
      <c r="N4482" s="10">
        <v>1</v>
      </c>
      <c r="O4482" s="12" t="s">
        <v>14987</v>
      </c>
      <c r="P4482" s="11">
        <f ca="1">IFERROR(__xludf.DUMMYFUNCTION("COUNTA(SPLIT(Q4482,"" ""))"),169)</f>
        <v>169</v>
      </c>
      <c r="Q4482" s="11">
        <v>8</v>
      </c>
      <c r="R4482" s="11">
        <f ca="1">IFERROR(__xludf.DUMMYFUNCTION("COUNTA(SPLIT($Q4482,CHAR(10),FALSE))"),2)</f>
        <v>2</v>
      </c>
      <c r="S4482" s="2">
        <v>-2.5789890660000001</v>
      </c>
      <c r="T4482" s="2">
        <v>0.516950719</v>
      </c>
      <c r="U4482" s="2">
        <v>57.35</v>
      </c>
      <c r="V4482" s="2">
        <v>10.79</v>
      </c>
      <c r="W4482" s="2">
        <v>11.77</v>
      </c>
      <c r="X4482" s="2">
        <v>12</v>
      </c>
      <c r="Y4482" s="2">
        <v>8.82</v>
      </c>
      <c r="Z4482" s="2">
        <v>0.15395</v>
      </c>
      <c r="AA4482" s="2">
        <v>0.15395</v>
      </c>
      <c r="AB4482" s="2">
        <v>5.8461401979999996</v>
      </c>
    </row>
    <row r="4483" spans="1:28" x14ac:dyDescent="0.2">
      <c r="A4483" s="17">
        <v>7231</v>
      </c>
      <c r="B4483" s="5" t="s">
        <v>685</v>
      </c>
      <c r="C4483" s="5" t="s">
        <v>14988</v>
      </c>
      <c r="D4483" s="5" t="s">
        <v>7180</v>
      </c>
      <c r="E4483" s="5" t="s">
        <v>14989</v>
      </c>
      <c r="F4483" s="10">
        <v>1915</v>
      </c>
      <c r="G4483" s="10" t="s">
        <v>68</v>
      </c>
      <c r="H4483" s="10"/>
      <c r="I4483" s="10">
        <v>1300</v>
      </c>
      <c r="J4483" s="10" t="s">
        <v>17</v>
      </c>
      <c r="K4483" s="10"/>
      <c r="L4483" s="10" t="s">
        <v>18</v>
      </c>
      <c r="M4483" s="11">
        <v>1</v>
      </c>
      <c r="N4483" s="10">
        <v>1</v>
      </c>
      <c r="O4483" s="12" t="s">
        <v>14990</v>
      </c>
      <c r="P4483" s="11">
        <f ca="1">IFERROR(__xludf.DUMMYFUNCTION("COUNTA(SPLIT(Q4483,"" ""))"),181)</f>
        <v>181</v>
      </c>
      <c r="Q4483" s="11">
        <v>7</v>
      </c>
      <c r="R4483" s="11">
        <f ca="1">IFERROR(__xludf.DUMMYFUNCTION("COUNTA(SPLIT($Q4483,CHAR(10),FALSE))"),1)</f>
        <v>1</v>
      </c>
      <c r="S4483" s="2">
        <v>-2.0374664729999998</v>
      </c>
      <c r="T4483" s="2">
        <v>0.49662517299999998</v>
      </c>
      <c r="U4483" s="2">
        <v>53</v>
      </c>
      <c r="V4483" s="2">
        <v>11.49</v>
      </c>
      <c r="W4483" s="2">
        <v>12.9</v>
      </c>
      <c r="X4483" s="2">
        <v>13</v>
      </c>
      <c r="Y4483" s="2">
        <v>7.99</v>
      </c>
      <c r="Z4483" s="2">
        <v>0.21534</v>
      </c>
      <c r="AA4483" s="2">
        <v>0.19464000000000001</v>
      </c>
      <c r="AB4483" s="2">
        <v>9.2004635179999994</v>
      </c>
    </row>
    <row r="4484" spans="1:28" x14ac:dyDescent="0.2">
      <c r="A4484" s="17">
        <v>7234</v>
      </c>
      <c r="B4484" s="5" t="s">
        <v>685</v>
      </c>
      <c r="C4484" s="5" t="s">
        <v>14991</v>
      </c>
      <c r="D4484" s="5" t="s">
        <v>6727</v>
      </c>
      <c r="E4484" s="5" t="s">
        <v>14992</v>
      </c>
      <c r="F4484" s="10">
        <v>1918</v>
      </c>
      <c r="G4484" s="10" t="s">
        <v>68</v>
      </c>
      <c r="H4484" s="10"/>
      <c r="I4484" s="10">
        <v>1300</v>
      </c>
      <c r="J4484" s="10" t="s">
        <v>17</v>
      </c>
      <c r="K4484" s="10"/>
      <c r="L4484" s="10" t="s">
        <v>18</v>
      </c>
      <c r="M4484" s="11">
        <v>1</v>
      </c>
      <c r="N4484" s="10">
        <v>1</v>
      </c>
      <c r="O4484" s="12" t="s">
        <v>14993</v>
      </c>
      <c r="P4484" s="11">
        <f ca="1">IFERROR(__xludf.DUMMYFUNCTION("COUNTA(SPLIT(Q4484,"" ""))"),189)</f>
        <v>189</v>
      </c>
      <c r="Q4484" s="11">
        <v>9</v>
      </c>
      <c r="R4484" s="11">
        <f ca="1">IFERROR(__xludf.DUMMYFUNCTION("COUNTA(SPLIT($Q4484,CHAR(10),FALSE))"),1)</f>
        <v>1</v>
      </c>
      <c r="S4484" s="2">
        <v>-2.2093075679999998</v>
      </c>
      <c r="T4484" s="2">
        <v>0.52129264900000005</v>
      </c>
      <c r="U4484" s="2">
        <v>46.21</v>
      </c>
      <c r="V4484" s="2">
        <v>12.09</v>
      </c>
      <c r="W4484" s="2">
        <v>12.92</v>
      </c>
      <c r="X4484" s="2">
        <v>14</v>
      </c>
      <c r="Y4484" s="2">
        <v>11.05</v>
      </c>
      <c r="Z4484" s="2">
        <v>0.31007000000000001</v>
      </c>
      <c r="AA4484" s="2">
        <v>0.28971999999999998</v>
      </c>
      <c r="AB4484" s="2">
        <v>4.0202068679999998</v>
      </c>
    </row>
    <row r="4485" spans="1:28" x14ac:dyDescent="0.2">
      <c r="A4485" s="17">
        <v>7235</v>
      </c>
      <c r="B4485" s="5" t="s">
        <v>685</v>
      </c>
      <c r="C4485" s="5" t="s">
        <v>14994</v>
      </c>
      <c r="D4485" s="5" t="s">
        <v>6727</v>
      </c>
      <c r="E4485" s="5" t="s">
        <v>14995</v>
      </c>
      <c r="F4485" s="10">
        <v>1918</v>
      </c>
      <c r="G4485" s="10" t="s">
        <v>68</v>
      </c>
      <c r="H4485" s="10"/>
      <c r="I4485" s="10">
        <v>1300</v>
      </c>
      <c r="J4485" s="10" t="s">
        <v>17</v>
      </c>
      <c r="K4485" s="10"/>
      <c r="L4485" s="10" t="s">
        <v>22</v>
      </c>
      <c r="M4485" s="11">
        <v>2</v>
      </c>
      <c r="N4485" s="10">
        <v>1.5</v>
      </c>
      <c r="O4485" s="12" t="s">
        <v>14996</v>
      </c>
      <c r="P4485" s="11">
        <f ca="1">IFERROR(__xludf.DUMMYFUNCTION("COUNTA(SPLIT(Q4485,"" ""))"),188)</f>
        <v>188</v>
      </c>
      <c r="Q4485" s="11">
        <v>8</v>
      </c>
      <c r="R4485" s="11">
        <f ca="1">IFERROR(__xludf.DUMMYFUNCTION("COUNTA(SPLIT($Q4485,CHAR(10),FALSE))"),2)</f>
        <v>2</v>
      </c>
      <c r="S4485" s="2">
        <v>-2.5778939420000002</v>
      </c>
      <c r="T4485" s="2">
        <v>0.50403715100000002</v>
      </c>
      <c r="U4485" s="2">
        <v>44.7</v>
      </c>
      <c r="V4485" s="2">
        <v>12.93</v>
      </c>
      <c r="W4485" s="2">
        <v>14.11</v>
      </c>
      <c r="X4485" s="2">
        <v>15</v>
      </c>
      <c r="Y4485" s="2">
        <v>9.9700000000000006</v>
      </c>
      <c r="Z4485" s="2">
        <v>0.33211000000000002</v>
      </c>
      <c r="AA4485" s="2">
        <v>0.32541999999999999</v>
      </c>
      <c r="AB4485" s="2">
        <v>9.853224483</v>
      </c>
    </row>
    <row r="4486" spans="1:28" x14ac:dyDescent="0.2">
      <c r="A4486" s="17">
        <v>7236</v>
      </c>
      <c r="B4486" s="5" t="s">
        <v>685</v>
      </c>
      <c r="C4486" s="5" t="s">
        <v>14997</v>
      </c>
      <c r="D4486" s="5" t="s">
        <v>6727</v>
      </c>
      <c r="E4486" s="5" t="s">
        <v>14998</v>
      </c>
      <c r="F4486" s="10">
        <v>1918</v>
      </c>
      <c r="G4486" s="10" t="s">
        <v>68</v>
      </c>
      <c r="H4486" s="10"/>
      <c r="I4486" s="10">
        <v>1100</v>
      </c>
      <c r="J4486" s="10" t="s">
        <v>17</v>
      </c>
      <c r="K4486" s="10"/>
      <c r="L4486" s="10" t="s">
        <v>18</v>
      </c>
      <c r="M4486" s="11">
        <v>1</v>
      </c>
      <c r="N4486" s="10">
        <v>1</v>
      </c>
      <c r="O4486" s="12" t="s">
        <v>14999</v>
      </c>
      <c r="P4486" s="11">
        <f ca="1">IFERROR(__xludf.DUMMYFUNCTION("COUNTA(SPLIT(Q4486,"" ""))"),175)</f>
        <v>175</v>
      </c>
      <c r="Q4486" s="11">
        <v>9</v>
      </c>
      <c r="R4486" s="11">
        <f ca="1">IFERROR(__xludf.DUMMYFUNCTION("COUNTA(SPLIT($Q4486,CHAR(10),FALSE))"),2)</f>
        <v>2</v>
      </c>
      <c r="S4486" s="2">
        <v>-1.061689211</v>
      </c>
      <c r="T4486" s="2">
        <v>0.47458351999999998</v>
      </c>
      <c r="U4486" s="2">
        <v>69.77</v>
      </c>
      <c r="V4486" s="2">
        <v>8.41</v>
      </c>
      <c r="W4486" s="2">
        <v>8.77</v>
      </c>
      <c r="X4486" s="2">
        <v>11</v>
      </c>
      <c r="Y4486" s="2">
        <v>7.73</v>
      </c>
      <c r="Z4486" s="2">
        <v>0.14704</v>
      </c>
      <c r="AA4486" s="2">
        <v>0.15143000000000001</v>
      </c>
      <c r="AB4486" s="2">
        <v>17.43358018</v>
      </c>
    </row>
    <row r="4487" spans="1:28" x14ac:dyDescent="0.2">
      <c r="A4487" s="17">
        <v>7237</v>
      </c>
      <c r="B4487" s="5" t="s">
        <v>685</v>
      </c>
      <c r="C4487" s="5" t="s">
        <v>15000</v>
      </c>
      <c r="D4487" s="5" t="s">
        <v>9532</v>
      </c>
      <c r="E4487" s="5" t="s">
        <v>15001</v>
      </c>
      <c r="F4487" s="10">
        <v>1882</v>
      </c>
      <c r="G4487" s="10" t="s">
        <v>68</v>
      </c>
      <c r="H4487" s="10"/>
      <c r="I4487" s="10">
        <v>1300</v>
      </c>
      <c r="J4487" s="10" t="s">
        <v>51</v>
      </c>
      <c r="K4487" s="10"/>
      <c r="L4487" s="10" t="s">
        <v>18</v>
      </c>
      <c r="M4487" s="11">
        <v>1</v>
      </c>
      <c r="N4487" s="10">
        <v>1</v>
      </c>
      <c r="O4487" s="12" t="s">
        <v>15002</v>
      </c>
      <c r="P4487" s="11">
        <f ca="1">IFERROR(__xludf.DUMMYFUNCTION("COUNTA(SPLIT(Q4487,"" ""))"),154)</f>
        <v>154</v>
      </c>
      <c r="Q4487" s="11">
        <v>7</v>
      </c>
      <c r="R4487" s="11">
        <f ca="1">IFERROR(__xludf.DUMMYFUNCTION("COUNTA(SPLIT($Q4487,CHAR(10),FALSE))"),3)</f>
        <v>3</v>
      </c>
      <c r="S4487" s="2">
        <v>-2.7534542169999998</v>
      </c>
      <c r="T4487" s="2">
        <v>0.53289194399999995</v>
      </c>
      <c r="U4487" s="2">
        <v>50.81</v>
      </c>
      <c r="V4487" s="2">
        <v>11.71</v>
      </c>
      <c r="W4487" s="2">
        <v>12.02</v>
      </c>
      <c r="X4487" s="2">
        <v>13</v>
      </c>
      <c r="Y4487" s="2">
        <v>9.1999999999999993</v>
      </c>
      <c r="Z4487" s="2">
        <v>0.25534000000000001</v>
      </c>
      <c r="AA4487" s="2">
        <v>0.27389000000000002</v>
      </c>
      <c r="AB4487" s="2">
        <v>10.951515909999999</v>
      </c>
    </row>
    <row r="4488" spans="1:28" x14ac:dyDescent="0.2">
      <c r="A4488" s="17">
        <v>7238</v>
      </c>
      <c r="B4488" s="5" t="s">
        <v>685</v>
      </c>
      <c r="C4488" s="5" t="s">
        <v>15003</v>
      </c>
      <c r="D4488" s="5" t="s">
        <v>9532</v>
      </c>
      <c r="E4488" s="5" t="s">
        <v>15004</v>
      </c>
      <c r="F4488" s="10">
        <v>1882</v>
      </c>
      <c r="G4488" s="10" t="s">
        <v>68</v>
      </c>
      <c r="H4488" s="10"/>
      <c r="I4488" s="10">
        <v>1300</v>
      </c>
      <c r="J4488" s="10" t="s">
        <v>51</v>
      </c>
      <c r="K4488" s="10"/>
      <c r="L4488" s="10" t="s">
        <v>18</v>
      </c>
      <c r="M4488" s="11">
        <v>1</v>
      </c>
      <c r="N4488" s="10">
        <v>1</v>
      </c>
      <c r="O4488" s="12" t="s">
        <v>15005</v>
      </c>
      <c r="P4488" s="11">
        <f ca="1">IFERROR(__xludf.DUMMYFUNCTION("COUNTA(SPLIT(Q4488,"" ""))"),170)</f>
        <v>170</v>
      </c>
      <c r="Q4488" s="11">
        <v>7</v>
      </c>
      <c r="R4488" s="11">
        <f ca="1">IFERROR(__xludf.DUMMYFUNCTION("COUNTA(SPLIT($Q4488,CHAR(10),FALSE))"),1)</f>
        <v>1</v>
      </c>
      <c r="S4488" s="2">
        <v>-2.6660399259999998</v>
      </c>
      <c r="T4488" s="2">
        <v>0.56163450000000004</v>
      </c>
      <c r="U4488" s="2">
        <v>61.39</v>
      </c>
      <c r="V4488" s="2">
        <v>10.8</v>
      </c>
      <c r="W4488" s="2">
        <v>12.47</v>
      </c>
      <c r="X4488" s="2">
        <v>10</v>
      </c>
      <c r="Y4488" s="2">
        <v>9.6300000000000008</v>
      </c>
      <c r="Z4488" s="2">
        <v>0.29846</v>
      </c>
      <c r="AA4488" s="2">
        <v>0.30780000000000002</v>
      </c>
      <c r="AB4488" s="2">
        <v>10.659167050000001</v>
      </c>
    </row>
    <row r="4489" spans="1:28" x14ac:dyDescent="0.2">
      <c r="A4489" s="17">
        <v>7240</v>
      </c>
      <c r="B4489" s="5" t="s">
        <v>685</v>
      </c>
      <c r="C4489" s="5" t="s">
        <v>15006</v>
      </c>
      <c r="D4489" s="5" t="s">
        <v>9258</v>
      </c>
      <c r="E4489" s="5" t="s">
        <v>15007</v>
      </c>
      <c r="F4489" s="10">
        <v>1882</v>
      </c>
      <c r="G4489" s="10" t="s">
        <v>68</v>
      </c>
      <c r="H4489" s="10"/>
      <c r="I4489" s="10">
        <v>700</v>
      </c>
      <c r="J4489" s="10" t="s">
        <v>17</v>
      </c>
      <c r="K4489" s="10"/>
      <c r="L4489" s="10" t="s">
        <v>18</v>
      </c>
      <c r="M4489" s="11">
        <v>1</v>
      </c>
      <c r="N4489" s="10">
        <v>1</v>
      </c>
      <c r="O4489" s="12" t="s">
        <v>15008</v>
      </c>
      <c r="P4489" s="11">
        <f ca="1">IFERROR(__xludf.DUMMYFUNCTION("COUNTA(SPLIT(Q4489,"" ""))"),184)</f>
        <v>184</v>
      </c>
      <c r="Q4489" s="11">
        <v>17</v>
      </c>
      <c r="R4489" s="11">
        <f ca="1">IFERROR(__xludf.DUMMYFUNCTION("COUNTA(SPLIT($Q4489,CHAR(10),FALSE))"),5)</f>
        <v>5</v>
      </c>
      <c r="S4489" s="2">
        <v>-2.142987561</v>
      </c>
      <c r="T4489" s="2">
        <v>0.47137754100000001</v>
      </c>
      <c r="U4489" s="2">
        <v>62.16</v>
      </c>
      <c r="V4489" s="2">
        <v>7.35</v>
      </c>
      <c r="W4489" s="2">
        <v>6.32</v>
      </c>
      <c r="X4489" s="2">
        <v>10</v>
      </c>
      <c r="Y4489" s="2">
        <v>7.78</v>
      </c>
      <c r="Z4489" s="2">
        <v>0.2213</v>
      </c>
      <c r="AA4489" s="2">
        <v>0.19894999999999999</v>
      </c>
      <c r="AB4489" s="2">
        <v>14.27525544</v>
      </c>
    </row>
    <row r="4490" spans="1:28" x14ac:dyDescent="0.2">
      <c r="A4490" s="17">
        <v>7241</v>
      </c>
      <c r="B4490" s="5" t="s">
        <v>685</v>
      </c>
      <c r="C4490" s="5" t="s">
        <v>15009</v>
      </c>
      <c r="D4490" s="5" t="s">
        <v>9258</v>
      </c>
      <c r="E4490" s="5" t="s">
        <v>15010</v>
      </c>
      <c r="F4490" s="10">
        <v>1882</v>
      </c>
      <c r="G4490" s="10" t="s">
        <v>68</v>
      </c>
      <c r="H4490" s="10"/>
      <c r="I4490" s="10">
        <v>1100</v>
      </c>
      <c r="J4490" s="10" t="s">
        <v>17</v>
      </c>
      <c r="K4490" s="10"/>
      <c r="L4490" s="10" t="s">
        <v>18</v>
      </c>
      <c r="M4490" s="11">
        <v>1</v>
      </c>
      <c r="N4490" s="10">
        <v>1</v>
      </c>
      <c r="O4490" s="12" t="s">
        <v>15011</v>
      </c>
      <c r="P4490" s="11">
        <f ca="1">IFERROR(__xludf.DUMMYFUNCTION("COUNTA(SPLIT(Q4490,"" ""))"),161)</f>
        <v>161</v>
      </c>
      <c r="Q4490" s="11">
        <v>5</v>
      </c>
      <c r="R4490" s="11">
        <f ca="1">IFERROR(__xludf.DUMMYFUNCTION("COUNTA(SPLIT($Q4490,CHAR(10),FALSE))"),1)</f>
        <v>1</v>
      </c>
      <c r="S4490" s="2">
        <v>-2.7907454189999998</v>
      </c>
      <c r="T4490" s="2">
        <v>0.55065435799999995</v>
      </c>
      <c r="U4490" s="2">
        <v>44.36</v>
      </c>
      <c r="V4490" s="2">
        <v>15.07</v>
      </c>
      <c r="W4490" s="2">
        <v>16.96</v>
      </c>
      <c r="X4490" s="2">
        <v>14</v>
      </c>
      <c r="Y4490" s="2">
        <v>8.67</v>
      </c>
      <c r="Z4490" s="2">
        <v>0.27141999999999999</v>
      </c>
      <c r="AA4490" s="2">
        <v>0.28831000000000001</v>
      </c>
      <c r="AB4490" s="2">
        <v>7.0349744860000003</v>
      </c>
    </row>
    <row r="4491" spans="1:28" x14ac:dyDescent="0.2">
      <c r="A4491" s="17">
        <v>7242</v>
      </c>
      <c r="B4491" s="5" t="s">
        <v>685</v>
      </c>
      <c r="C4491" s="5" t="s">
        <v>15012</v>
      </c>
      <c r="D4491" s="5" t="s">
        <v>9258</v>
      </c>
      <c r="E4491" s="5" t="s">
        <v>15013</v>
      </c>
      <c r="F4491" s="10">
        <v>1882</v>
      </c>
      <c r="G4491" s="10" t="s">
        <v>68</v>
      </c>
      <c r="H4491" s="10"/>
      <c r="I4491" s="10">
        <v>1900</v>
      </c>
      <c r="J4491" s="10" t="s">
        <v>17</v>
      </c>
      <c r="K4491" s="10"/>
      <c r="L4491" s="10" t="s">
        <v>18</v>
      </c>
      <c r="M4491" s="11">
        <v>1</v>
      </c>
      <c r="N4491" s="10">
        <v>1</v>
      </c>
      <c r="O4491" s="12" t="s">
        <v>15014</v>
      </c>
      <c r="P4491" s="11">
        <f ca="1">IFERROR(__xludf.DUMMYFUNCTION("COUNTA(SPLIT(Q4491,"" ""))"),176)</f>
        <v>176</v>
      </c>
      <c r="Q4491" s="11">
        <v>3</v>
      </c>
      <c r="R4491" s="11">
        <f ca="1">IFERROR(__xludf.DUMMYFUNCTION("COUNTA(SPLIT($Q4491,CHAR(10),FALSE))"),1)</f>
        <v>1</v>
      </c>
      <c r="S4491" s="2">
        <v>-1.5903938980000001</v>
      </c>
      <c r="T4491" s="2">
        <v>0.51745304400000003</v>
      </c>
      <c r="U4491" s="2">
        <v>16.54</v>
      </c>
      <c r="V4491" s="2">
        <v>25.53</v>
      </c>
      <c r="W4491" s="2">
        <v>30.34</v>
      </c>
      <c r="X4491" s="2">
        <v>18</v>
      </c>
      <c r="Y4491" s="2">
        <v>11.03</v>
      </c>
      <c r="Z4491" s="2">
        <v>0.33367999999999998</v>
      </c>
      <c r="AA4491" s="2">
        <v>0.34533999999999998</v>
      </c>
      <c r="AB4491" s="2">
        <v>11.044781690000001</v>
      </c>
    </row>
    <row r="4492" spans="1:28" x14ac:dyDescent="0.2">
      <c r="A4492" s="17">
        <v>7244</v>
      </c>
      <c r="B4492" s="5" t="s">
        <v>685</v>
      </c>
      <c r="C4492" s="5" t="s">
        <v>15015</v>
      </c>
      <c r="D4492" s="5" t="s">
        <v>9158</v>
      </c>
      <c r="E4492" s="5" t="s">
        <v>15016</v>
      </c>
      <c r="F4492" s="10">
        <v>1883</v>
      </c>
      <c r="G4492" s="10" t="s">
        <v>68</v>
      </c>
      <c r="H4492" s="10"/>
      <c r="I4492" s="10">
        <v>1300</v>
      </c>
      <c r="J4492" s="10" t="s">
        <v>51</v>
      </c>
      <c r="K4492" s="10"/>
      <c r="L4492" s="10" t="s">
        <v>18</v>
      </c>
      <c r="M4492" s="11">
        <v>1</v>
      </c>
      <c r="N4492" s="10">
        <v>1</v>
      </c>
      <c r="O4492" s="12" t="s">
        <v>15017</v>
      </c>
      <c r="P4492" s="11">
        <f ca="1">IFERROR(__xludf.DUMMYFUNCTION("COUNTA(SPLIT(Q4492,"" ""))"),142)</f>
        <v>142</v>
      </c>
      <c r="Q4492" s="11">
        <v>4</v>
      </c>
      <c r="R4492" s="11">
        <f ca="1">IFERROR(__xludf.DUMMYFUNCTION("COUNTA(SPLIT($Q4492,CHAR(10),FALSE))"),1)</f>
        <v>1</v>
      </c>
      <c r="S4492" s="2">
        <v>-2.3711118880000002</v>
      </c>
      <c r="T4492" s="2">
        <v>0.51760376699999999</v>
      </c>
      <c r="U4492" s="2">
        <v>58.21</v>
      </c>
      <c r="V4492" s="2">
        <v>12.15</v>
      </c>
      <c r="W4492" s="2">
        <v>12.7</v>
      </c>
      <c r="X4492" s="2">
        <v>11</v>
      </c>
      <c r="Y4492" s="2">
        <v>8.51</v>
      </c>
      <c r="Z4492" s="2">
        <v>0.25219000000000003</v>
      </c>
      <c r="AA4492" s="2">
        <v>0.27847</v>
      </c>
      <c r="AB4492" s="2">
        <v>6.8925570939999998</v>
      </c>
    </row>
    <row r="4493" spans="1:28" x14ac:dyDescent="0.2">
      <c r="A4493" s="17">
        <v>7245</v>
      </c>
      <c r="B4493" s="5" t="s">
        <v>685</v>
      </c>
      <c r="C4493" s="5" t="s">
        <v>15018</v>
      </c>
      <c r="D4493" s="5" t="s">
        <v>9158</v>
      </c>
      <c r="E4493" s="5" t="s">
        <v>15019</v>
      </c>
      <c r="F4493" s="10">
        <v>1883</v>
      </c>
      <c r="G4493" s="10" t="s">
        <v>68</v>
      </c>
      <c r="H4493" s="10"/>
      <c r="I4493" s="10">
        <v>1500</v>
      </c>
      <c r="J4493" s="10" t="s">
        <v>17</v>
      </c>
      <c r="K4493" s="10"/>
      <c r="L4493" s="10" t="s">
        <v>18</v>
      </c>
      <c r="M4493" s="11">
        <v>1</v>
      </c>
      <c r="N4493" s="10">
        <v>1</v>
      </c>
      <c r="O4493" s="12" t="s">
        <v>15020</v>
      </c>
      <c r="P4493" s="11">
        <f ca="1">IFERROR(__xludf.DUMMYFUNCTION("COUNTA(SPLIT(Q4493,"" ""))"),147)</f>
        <v>147</v>
      </c>
      <c r="Q4493" s="11">
        <v>3</v>
      </c>
      <c r="R4493" s="11">
        <f ca="1">IFERROR(__xludf.DUMMYFUNCTION("COUNTA(SPLIT($Q4493,CHAR(10),FALSE))"),1)</f>
        <v>1</v>
      </c>
      <c r="S4493" s="2">
        <v>-2.3300771459999998</v>
      </c>
      <c r="T4493" s="2">
        <v>0.55969144500000001</v>
      </c>
      <c r="U4493" s="2">
        <v>24.73</v>
      </c>
      <c r="V4493" s="2">
        <v>21.98</v>
      </c>
      <c r="W4493" s="2">
        <v>26.07</v>
      </c>
      <c r="X4493" s="2">
        <v>18</v>
      </c>
      <c r="Y4493" s="2">
        <v>10.15</v>
      </c>
      <c r="Z4493" s="2">
        <v>0.27050000000000002</v>
      </c>
      <c r="AA4493" s="2">
        <v>0.29548000000000002</v>
      </c>
      <c r="AB4493" s="2">
        <v>5.8714441500000003</v>
      </c>
    </row>
    <row r="4494" spans="1:28" x14ac:dyDescent="0.2">
      <c r="A4494" s="17">
        <v>7246</v>
      </c>
      <c r="B4494" s="5" t="s">
        <v>685</v>
      </c>
      <c r="C4494" s="5" t="s">
        <v>15021</v>
      </c>
      <c r="D4494" s="5" t="s">
        <v>9225</v>
      </c>
      <c r="E4494" s="5" t="s">
        <v>15022</v>
      </c>
      <c r="F4494" s="10">
        <v>1883</v>
      </c>
      <c r="G4494" s="10" t="s">
        <v>68</v>
      </c>
      <c r="H4494" s="10"/>
      <c r="I4494" s="10">
        <v>1100</v>
      </c>
      <c r="J4494" s="10" t="s">
        <v>51</v>
      </c>
      <c r="K4494" s="10"/>
      <c r="L4494" s="10" t="s">
        <v>18</v>
      </c>
      <c r="M4494" s="11">
        <v>1</v>
      </c>
      <c r="N4494" s="10">
        <v>1</v>
      </c>
      <c r="O4494" s="12" t="s">
        <v>15023</v>
      </c>
      <c r="P4494" s="11">
        <f ca="1">IFERROR(__xludf.DUMMYFUNCTION("COUNTA(SPLIT(Q4494,"" ""))"),157)</f>
        <v>157</v>
      </c>
      <c r="Q4494" s="11">
        <v>9</v>
      </c>
      <c r="R4494" s="11">
        <f ca="1">IFERROR(__xludf.DUMMYFUNCTION("COUNTA(SPLIT($Q4494,CHAR(10),FALSE))"),1)</f>
        <v>1</v>
      </c>
      <c r="S4494" s="2">
        <v>-1.949838508</v>
      </c>
      <c r="T4494" s="2">
        <v>0.52074792999999997</v>
      </c>
      <c r="U4494" s="2">
        <v>59.35</v>
      </c>
      <c r="V4494" s="2">
        <v>9.89</v>
      </c>
      <c r="W4494" s="2">
        <v>10</v>
      </c>
      <c r="X4494" s="2">
        <v>12</v>
      </c>
      <c r="Y4494" s="2">
        <v>9.41</v>
      </c>
      <c r="Z4494" s="2">
        <v>0.21751999999999999</v>
      </c>
      <c r="AA4494" s="2">
        <v>0.23688000000000001</v>
      </c>
      <c r="AB4494" s="2">
        <v>6.7682167360000003</v>
      </c>
    </row>
    <row r="4495" spans="1:28" x14ac:dyDescent="0.2">
      <c r="A4495" s="17">
        <v>7247</v>
      </c>
      <c r="B4495" s="5" t="s">
        <v>685</v>
      </c>
      <c r="C4495" s="5" t="s">
        <v>15024</v>
      </c>
      <c r="D4495" s="5" t="s">
        <v>9225</v>
      </c>
      <c r="E4495" s="5" t="s">
        <v>15025</v>
      </c>
      <c r="F4495" s="10">
        <v>1883</v>
      </c>
      <c r="G4495" s="10" t="s">
        <v>68</v>
      </c>
      <c r="H4495" s="10"/>
      <c r="I4495" s="10">
        <v>1300</v>
      </c>
      <c r="J4495" s="10" t="s">
        <v>17</v>
      </c>
      <c r="K4495" s="10"/>
      <c r="L4495" s="10" t="s">
        <v>18</v>
      </c>
      <c r="M4495" s="11">
        <v>1</v>
      </c>
      <c r="N4495" s="10">
        <v>1</v>
      </c>
      <c r="O4495" s="12" t="s">
        <v>15026</v>
      </c>
      <c r="P4495" s="11">
        <f ca="1">IFERROR(__xludf.DUMMYFUNCTION("COUNTA(SPLIT(Q4495,"" ""))"),140)</f>
        <v>140</v>
      </c>
      <c r="Q4495" s="11">
        <v>6</v>
      </c>
      <c r="R4495" s="11">
        <f ca="1">IFERROR(__xludf.DUMMYFUNCTION("COUNTA(SPLIT($Q4495,CHAR(10),FALSE))"),1)</f>
        <v>1</v>
      </c>
      <c r="S4495" s="2">
        <v>-0.94037877599999997</v>
      </c>
      <c r="T4495" s="2">
        <v>0.46618752200000002</v>
      </c>
      <c r="U4495" s="2">
        <v>64.91</v>
      </c>
      <c r="V4495" s="2">
        <v>10.130000000000001</v>
      </c>
      <c r="W4495" s="2">
        <v>11.69</v>
      </c>
      <c r="X4495" s="2">
        <v>11</v>
      </c>
      <c r="Y4495" s="2">
        <v>7.69</v>
      </c>
      <c r="Z4495" s="2">
        <v>0.28179999999999999</v>
      </c>
      <c r="AA4495" s="2">
        <v>0.31790000000000002</v>
      </c>
      <c r="AB4495" s="2">
        <v>10.60218148</v>
      </c>
    </row>
    <row r="4496" spans="1:28" x14ac:dyDescent="0.2">
      <c r="A4496" s="17">
        <v>7248</v>
      </c>
      <c r="B4496" s="5" t="s">
        <v>15027</v>
      </c>
      <c r="C4496" s="5" t="s">
        <v>15028</v>
      </c>
      <c r="D4496" s="5" t="s">
        <v>9258</v>
      </c>
      <c r="E4496" s="5" t="s">
        <v>15029</v>
      </c>
      <c r="F4496" s="10">
        <v>1882</v>
      </c>
      <c r="G4496" s="10" t="s">
        <v>68</v>
      </c>
      <c r="H4496" s="10"/>
      <c r="I4496" s="10">
        <v>1100</v>
      </c>
      <c r="J4496" s="10" t="s">
        <v>877</v>
      </c>
      <c r="K4496" s="10"/>
      <c r="L4496" s="10" t="s">
        <v>18</v>
      </c>
      <c r="M4496" s="11">
        <v>1</v>
      </c>
      <c r="N4496" s="10">
        <v>1</v>
      </c>
      <c r="O4496" s="12" t="s">
        <v>15030</v>
      </c>
      <c r="P4496" s="11">
        <f ca="1">IFERROR(__xludf.DUMMYFUNCTION("COUNTA(SPLIT(Q4496,"" ""))"),173)</f>
        <v>173</v>
      </c>
      <c r="Q4496" s="11">
        <v>9</v>
      </c>
      <c r="R4496" s="11">
        <f ca="1">IFERROR(__xludf.DUMMYFUNCTION("COUNTA(SPLIT($Q4496,CHAR(10),FALSE))"),3)</f>
        <v>3</v>
      </c>
      <c r="S4496" s="2">
        <v>-2.1647299480000002</v>
      </c>
      <c r="T4496" s="2">
        <v>0.52451083200000004</v>
      </c>
      <c r="U4496" s="2">
        <v>78.37</v>
      </c>
      <c r="V4496" s="2">
        <v>6.68</v>
      </c>
      <c r="W4496" s="2">
        <v>7.25</v>
      </c>
      <c r="X4496" s="2">
        <v>7</v>
      </c>
      <c r="Y4496" s="2">
        <v>7.21</v>
      </c>
      <c r="Z4496" s="2">
        <v>0.17155000000000001</v>
      </c>
      <c r="AA4496" s="2">
        <v>0.16173000000000001</v>
      </c>
      <c r="AB4496" s="2">
        <v>15.08271053</v>
      </c>
    </row>
    <row r="4497" spans="1:28" x14ac:dyDescent="0.2">
      <c r="A4497" s="17">
        <v>7249</v>
      </c>
      <c r="B4497" s="5" t="s">
        <v>15031</v>
      </c>
      <c r="C4497" s="5" t="s">
        <v>15032</v>
      </c>
      <c r="D4497" s="5" t="s">
        <v>6727</v>
      </c>
      <c r="E4497" s="5" t="s">
        <v>15033</v>
      </c>
      <c r="F4497" s="10">
        <v>1918</v>
      </c>
      <c r="G4497" s="10" t="s">
        <v>68</v>
      </c>
      <c r="H4497" s="10"/>
      <c r="I4497" s="10">
        <v>1300</v>
      </c>
      <c r="J4497" s="10" t="s">
        <v>17</v>
      </c>
      <c r="K4497" s="10"/>
      <c r="L4497" s="10" t="s">
        <v>22</v>
      </c>
      <c r="M4497" s="11">
        <v>2</v>
      </c>
      <c r="N4497" s="10">
        <v>1.5</v>
      </c>
      <c r="O4497" s="12" t="s">
        <v>15034</v>
      </c>
      <c r="P4497" s="11">
        <f ca="1">IFERROR(__xludf.DUMMYFUNCTION("COUNTA(SPLIT(Q4497,"" ""))"),191)</f>
        <v>191</v>
      </c>
      <c r="Q4497" s="11">
        <v>9</v>
      </c>
      <c r="R4497" s="11">
        <f ca="1">IFERROR(__xludf.DUMMYFUNCTION("COUNTA(SPLIT($Q4497,CHAR(10),FALSE))"),1)</f>
        <v>1</v>
      </c>
      <c r="S4497" s="2">
        <v>-2.6708998610000001</v>
      </c>
      <c r="T4497" s="2">
        <v>0.50684317499999998</v>
      </c>
      <c r="U4497" s="2">
        <v>61.37</v>
      </c>
      <c r="V4497" s="2">
        <v>10</v>
      </c>
      <c r="W4497" s="2">
        <v>11.09</v>
      </c>
      <c r="X4497" s="2">
        <v>12</v>
      </c>
      <c r="Y4497" s="2">
        <v>9.3000000000000007</v>
      </c>
      <c r="Z4497" s="2">
        <v>0.26018999999999998</v>
      </c>
      <c r="AA4497" s="2">
        <v>0.26018999999999998</v>
      </c>
      <c r="AB4497" s="2">
        <v>6.4598032749999996</v>
      </c>
    </row>
    <row r="4498" spans="1:28" x14ac:dyDescent="0.2">
      <c r="A4498" s="17">
        <v>7250</v>
      </c>
      <c r="B4498" s="5" t="s">
        <v>15035</v>
      </c>
      <c r="C4498" s="5" t="s">
        <v>15036</v>
      </c>
      <c r="D4498" s="5" t="s">
        <v>9225</v>
      </c>
      <c r="E4498" s="5" t="s">
        <v>15037</v>
      </c>
      <c r="F4498" s="10">
        <v>1883</v>
      </c>
      <c r="G4498" s="10" t="s">
        <v>68</v>
      </c>
      <c r="H4498" s="10"/>
      <c r="I4498" s="10">
        <v>1300</v>
      </c>
      <c r="J4498" s="10" t="s">
        <v>17</v>
      </c>
      <c r="K4498" s="10"/>
      <c r="L4498" s="10" t="s">
        <v>18</v>
      </c>
      <c r="M4498" s="11">
        <v>1</v>
      </c>
      <c r="N4498" s="10">
        <v>1</v>
      </c>
      <c r="O4498" s="12" t="s">
        <v>15038</v>
      </c>
      <c r="P4498" s="11">
        <f ca="1">IFERROR(__xludf.DUMMYFUNCTION("COUNTA(SPLIT(Q4498,"" ""))"),193)</f>
        <v>193</v>
      </c>
      <c r="Q4498" s="11">
        <v>7</v>
      </c>
      <c r="R4498" s="11">
        <f ca="1">IFERROR(__xludf.DUMMYFUNCTION("COUNTA(SPLIT($Q4498,CHAR(10),FALSE))"),1)</f>
        <v>1</v>
      </c>
      <c r="S4498" s="2">
        <v>-2.1980605629999999</v>
      </c>
      <c r="T4498" s="2">
        <v>0.51694480499999995</v>
      </c>
      <c r="U4498" s="2">
        <v>64</v>
      </c>
      <c r="V4498" s="2">
        <v>11.18</v>
      </c>
      <c r="W4498" s="2">
        <v>12.53</v>
      </c>
      <c r="X4498" s="2">
        <v>11</v>
      </c>
      <c r="Y4498" s="2">
        <v>8.52</v>
      </c>
      <c r="Z4498" s="2">
        <v>0.23633000000000001</v>
      </c>
      <c r="AA4498" s="2">
        <v>0.23927000000000001</v>
      </c>
      <c r="AB4498" s="2">
        <v>8.7321438330000003</v>
      </c>
    </row>
    <row r="4499" spans="1:28" x14ac:dyDescent="0.2">
      <c r="A4499" s="17">
        <v>7251</v>
      </c>
      <c r="B4499" s="5" t="s">
        <v>15039</v>
      </c>
      <c r="C4499" s="5" t="s">
        <v>15040</v>
      </c>
      <c r="D4499" s="5"/>
      <c r="E4499" s="5" t="s">
        <v>15041</v>
      </c>
      <c r="F4499" s="10">
        <v>2018</v>
      </c>
      <c r="G4499" s="10" t="s">
        <v>16</v>
      </c>
      <c r="H4499" s="10"/>
      <c r="I4499" s="10">
        <v>300</v>
      </c>
      <c r="J4499" s="10" t="s">
        <v>51</v>
      </c>
      <c r="K4499" s="10" t="s">
        <v>1354</v>
      </c>
      <c r="L4499" s="10" t="s">
        <v>18</v>
      </c>
      <c r="M4499" s="11">
        <v>1</v>
      </c>
      <c r="N4499" s="10">
        <v>1</v>
      </c>
      <c r="O4499" s="12" t="s">
        <v>15042</v>
      </c>
      <c r="P4499" s="11">
        <f ca="1">IFERROR(__xludf.DUMMYFUNCTION("COUNTA(SPLIT(Q4499,"" ""))"),125)</f>
        <v>125</v>
      </c>
      <c r="Q4499" s="11">
        <v>25</v>
      </c>
      <c r="R4499" s="11">
        <f ca="1">IFERROR(__xludf.DUMMYFUNCTION("COUNTA(SPLIT($Q4499,CHAR(10),FALSE))"),15)</f>
        <v>15</v>
      </c>
      <c r="S4499" s="2">
        <v>0.47845220900000002</v>
      </c>
      <c r="T4499" s="2">
        <v>0.553224151</v>
      </c>
      <c r="U4499" s="2">
        <v>89.81</v>
      </c>
      <c r="V4499" s="2">
        <v>2.15</v>
      </c>
      <c r="W4499" s="2">
        <v>2.04</v>
      </c>
      <c r="X4499" s="2">
        <v>6</v>
      </c>
      <c r="Y4499" s="2">
        <v>5.58</v>
      </c>
      <c r="Z4499" s="2">
        <v>0.15998000000000001</v>
      </c>
      <c r="AA4499" s="2">
        <v>0.1656</v>
      </c>
      <c r="AB4499" s="2">
        <v>23.095519159999998</v>
      </c>
    </row>
    <row r="4500" spans="1:28" x14ac:dyDescent="0.2">
      <c r="A4500" s="17">
        <v>7252</v>
      </c>
      <c r="B4500" s="5" t="s">
        <v>15039</v>
      </c>
      <c r="C4500" s="5" t="s">
        <v>15043</v>
      </c>
      <c r="D4500" s="5"/>
      <c r="E4500" s="5" t="s">
        <v>15044</v>
      </c>
      <c r="F4500" s="10">
        <v>2007</v>
      </c>
      <c r="G4500" s="10" t="s">
        <v>16</v>
      </c>
      <c r="H4500" s="10"/>
      <c r="I4500" s="10">
        <v>300</v>
      </c>
      <c r="J4500" s="10" t="s">
        <v>877</v>
      </c>
      <c r="K4500" s="10" t="s">
        <v>1354</v>
      </c>
      <c r="L4500" s="10" t="s">
        <v>18</v>
      </c>
      <c r="M4500" s="11">
        <v>1</v>
      </c>
      <c r="N4500" s="10">
        <v>1</v>
      </c>
      <c r="O4500" s="12" t="s">
        <v>15045</v>
      </c>
      <c r="P4500" s="11">
        <f ca="1">IFERROR(__xludf.DUMMYFUNCTION("COUNTA(SPLIT(Q4500,"" ""))"),140)</f>
        <v>140</v>
      </c>
      <c r="Q4500" s="11">
        <v>30</v>
      </c>
      <c r="R4500" s="11">
        <f ca="1">IFERROR(__xludf.DUMMYFUNCTION("COUNTA(SPLIT($Q4500,CHAR(10),FALSE))"),15)</f>
        <v>15</v>
      </c>
      <c r="S4500" s="2">
        <v>6.9619503999999999E-2</v>
      </c>
      <c r="T4500" s="2">
        <v>0.45001502700000001</v>
      </c>
      <c r="U4500" s="2">
        <v>102.36</v>
      </c>
      <c r="V4500" s="2">
        <v>0.22</v>
      </c>
      <c r="W4500" s="2">
        <v>-0.08</v>
      </c>
      <c r="X4500" s="2">
        <v>4.41</v>
      </c>
      <c r="Y4500" s="2">
        <v>6.14</v>
      </c>
      <c r="Z4500" s="2">
        <v>3.8289999999999998E-2</v>
      </c>
      <c r="AA4500" s="2">
        <v>2.8219999999999999E-2</v>
      </c>
      <c r="AB4500" s="2">
        <v>34.68576144</v>
      </c>
    </row>
    <row r="4501" spans="1:28" x14ac:dyDescent="0.2">
      <c r="A4501" s="17">
        <v>7253</v>
      </c>
      <c r="B4501" s="5" t="s">
        <v>15039</v>
      </c>
      <c r="C4501" s="5" t="s">
        <v>15046</v>
      </c>
      <c r="D4501" s="5"/>
      <c r="E4501" s="5" t="s">
        <v>15047</v>
      </c>
      <c r="F4501" s="10">
        <v>2007</v>
      </c>
      <c r="G4501" s="10" t="s">
        <v>16</v>
      </c>
      <c r="H4501" s="10"/>
      <c r="I4501" s="10">
        <v>300</v>
      </c>
      <c r="J4501" s="10" t="s">
        <v>877</v>
      </c>
      <c r="K4501" s="10" t="s">
        <v>1354</v>
      </c>
      <c r="L4501" s="10" t="s">
        <v>18</v>
      </c>
      <c r="M4501" s="11">
        <v>1</v>
      </c>
      <c r="N4501" s="10">
        <v>1</v>
      </c>
      <c r="O4501" s="12" t="s">
        <v>15048</v>
      </c>
      <c r="P4501" s="11">
        <f ca="1">IFERROR(__xludf.DUMMYFUNCTION("COUNTA(SPLIT(Q4501,"" ""))"),142)</f>
        <v>142</v>
      </c>
      <c r="Q4501" s="11">
        <v>29</v>
      </c>
      <c r="R4501" s="11">
        <f ca="1">IFERROR(__xludf.DUMMYFUNCTION("COUNTA(SPLIT($Q4501,CHAR(10),FALSE))"),7)</f>
        <v>7</v>
      </c>
      <c r="S4501" s="2">
        <v>0.17934940399999999</v>
      </c>
      <c r="T4501" s="2">
        <v>0.492945829</v>
      </c>
      <c r="U4501" s="2">
        <v>95.51</v>
      </c>
      <c r="V4501" s="2">
        <v>1.1599999999999999</v>
      </c>
      <c r="W4501" s="2">
        <v>-0.73</v>
      </c>
      <c r="X4501" s="2">
        <v>4</v>
      </c>
      <c r="Y4501" s="2">
        <v>6.23</v>
      </c>
      <c r="Z4501" s="2">
        <v>1.5429999999999999E-2</v>
      </c>
      <c r="AA4501" s="2">
        <v>1.8339999999999999E-2</v>
      </c>
      <c r="AB4501" s="2">
        <v>31.319777420000001</v>
      </c>
    </row>
    <row r="4502" spans="1:28" x14ac:dyDescent="0.2">
      <c r="A4502" s="17">
        <v>7254</v>
      </c>
      <c r="B4502" s="5" t="s">
        <v>15039</v>
      </c>
      <c r="C4502" s="5" t="s">
        <v>15049</v>
      </c>
      <c r="D4502" s="5"/>
      <c r="E4502" s="5" t="s">
        <v>15050</v>
      </c>
      <c r="F4502" s="10">
        <v>2015</v>
      </c>
      <c r="G4502" s="10" t="s">
        <v>16</v>
      </c>
      <c r="H4502" s="10"/>
      <c r="I4502" s="10">
        <v>300</v>
      </c>
      <c r="J4502" s="10" t="s">
        <v>51</v>
      </c>
      <c r="K4502" s="10" t="s">
        <v>1354</v>
      </c>
      <c r="L4502" s="10" t="s">
        <v>18</v>
      </c>
      <c r="M4502" s="11">
        <v>1</v>
      </c>
      <c r="N4502" s="10">
        <v>1</v>
      </c>
      <c r="O4502" s="12" t="s">
        <v>15051</v>
      </c>
      <c r="P4502" s="11">
        <f ca="1">IFERROR(__xludf.DUMMYFUNCTION("COUNTA(SPLIT(Q4502,"" ""))"),142)</f>
        <v>142</v>
      </c>
      <c r="Q4502" s="11">
        <v>38</v>
      </c>
      <c r="R4502" s="11">
        <f ca="1">IFERROR(__xludf.DUMMYFUNCTION("COUNTA(SPLIT($Q4502,CHAR(10),FALSE))"),8)</f>
        <v>8</v>
      </c>
      <c r="S4502" s="2">
        <v>-5.3169913999999999E-2</v>
      </c>
      <c r="T4502" s="2">
        <v>0.48463743999999997</v>
      </c>
      <c r="U4502" s="2">
        <v>93.79</v>
      </c>
      <c r="V4502" s="2">
        <v>1.2</v>
      </c>
      <c r="W4502" s="2">
        <v>0.38</v>
      </c>
      <c r="X4502" s="2">
        <v>6.46</v>
      </c>
      <c r="Y4502" s="2">
        <v>8.27</v>
      </c>
      <c r="Z4502" s="2">
        <v>0.13991000000000001</v>
      </c>
      <c r="AA4502" s="2">
        <v>0.13914000000000001</v>
      </c>
      <c r="AB4502" s="2">
        <v>33.83357333</v>
      </c>
    </row>
    <row r="4503" spans="1:28" x14ac:dyDescent="0.2">
      <c r="A4503" s="17">
        <v>7255</v>
      </c>
      <c r="B4503" s="5" t="s">
        <v>15052</v>
      </c>
      <c r="C4503" s="5" t="s">
        <v>15053</v>
      </c>
      <c r="D4503" s="5"/>
      <c r="E4503" s="5" t="s">
        <v>15054</v>
      </c>
      <c r="F4503" s="10">
        <v>2007</v>
      </c>
      <c r="G4503" s="10" t="s">
        <v>68</v>
      </c>
      <c r="H4503" s="10"/>
      <c r="I4503" s="10">
        <v>1300</v>
      </c>
      <c r="J4503" s="10" t="s">
        <v>17</v>
      </c>
      <c r="K4503" s="10"/>
      <c r="L4503" s="10" t="s">
        <v>18</v>
      </c>
      <c r="M4503" s="11">
        <v>1</v>
      </c>
      <c r="N4503" s="10">
        <v>1</v>
      </c>
      <c r="O4503" s="12" t="s">
        <v>15055</v>
      </c>
      <c r="P4503" s="11">
        <f ca="1">IFERROR(__xludf.DUMMYFUNCTION("COUNTA(SPLIT(Q4503,"" ""))"),175)</f>
        <v>175</v>
      </c>
      <c r="Q4503" s="11">
        <v>8</v>
      </c>
      <c r="R4503" s="11">
        <f ca="1">IFERROR(__xludf.DUMMYFUNCTION("COUNTA(SPLIT($Q4503,CHAR(10),FALSE))"),1)</f>
        <v>1</v>
      </c>
      <c r="S4503" s="2">
        <v>-1.312904807</v>
      </c>
      <c r="T4503" s="2">
        <v>0.443684048</v>
      </c>
      <c r="U4503" s="2">
        <v>50.66</v>
      </c>
      <c r="V4503" s="2">
        <v>11.81</v>
      </c>
      <c r="W4503" s="2">
        <v>12.66</v>
      </c>
      <c r="X4503" s="2">
        <v>12</v>
      </c>
      <c r="Y4503" s="2">
        <v>8.68</v>
      </c>
      <c r="Z4503" s="2">
        <v>0.24332999999999999</v>
      </c>
      <c r="AA4503" s="2">
        <v>0.22747000000000001</v>
      </c>
      <c r="AB4503" s="2">
        <v>8.4367650709999999</v>
      </c>
    </row>
    <row r="4504" spans="1:28" x14ac:dyDescent="0.2">
      <c r="A4504" s="17">
        <v>7256</v>
      </c>
      <c r="B4504" s="5" t="s">
        <v>15056</v>
      </c>
      <c r="C4504" s="5" t="s">
        <v>15057</v>
      </c>
      <c r="D4504" s="5"/>
      <c r="E4504" s="5" t="s">
        <v>15058</v>
      </c>
      <c r="F4504" s="10">
        <v>2018</v>
      </c>
      <c r="G4504" s="10" t="s">
        <v>16</v>
      </c>
      <c r="H4504" s="10"/>
      <c r="I4504" s="10">
        <v>500</v>
      </c>
      <c r="J4504" s="10" t="s">
        <v>17</v>
      </c>
      <c r="K4504" s="10" t="s">
        <v>15059</v>
      </c>
      <c r="L4504" s="10" t="s">
        <v>18</v>
      </c>
      <c r="M4504" s="11">
        <v>1</v>
      </c>
      <c r="N4504" s="10">
        <v>1</v>
      </c>
      <c r="O4504" s="12" t="s">
        <v>15060</v>
      </c>
      <c r="P4504" s="11">
        <f ca="1">IFERROR(__xludf.DUMMYFUNCTION("COUNTA(SPLIT(Q4504,"" ""))"),162)</f>
        <v>162</v>
      </c>
      <c r="Q4504" s="11">
        <v>18</v>
      </c>
      <c r="R4504" s="11">
        <f ca="1">IFERROR(__xludf.DUMMYFUNCTION("COUNTA(SPLIT($Q4504,CHAR(10),FALSE))"),1)</f>
        <v>1</v>
      </c>
      <c r="S4504" s="2">
        <v>2.1935308000000001E-2</v>
      </c>
      <c r="T4504" s="2">
        <v>0.484120673</v>
      </c>
      <c r="U4504" s="2">
        <v>89.13</v>
      </c>
      <c r="V4504" s="2">
        <v>2.96</v>
      </c>
      <c r="W4504" s="2">
        <v>1.93</v>
      </c>
      <c r="X4504" s="2">
        <v>6</v>
      </c>
      <c r="Y4504" s="2">
        <v>6.48</v>
      </c>
      <c r="Z4504" s="2">
        <v>7.4020000000000002E-2</v>
      </c>
      <c r="AA4504" s="2">
        <v>7.6719999999999997E-2</v>
      </c>
      <c r="AB4504" s="2">
        <v>24.55152936</v>
      </c>
    </row>
    <row r="4505" spans="1:28" x14ac:dyDescent="0.2">
      <c r="A4505" s="17">
        <v>7257</v>
      </c>
      <c r="B4505" s="5" t="s">
        <v>15061</v>
      </c>
      <c r="C4505" s="5" t="s">
        <v>15062</v>
      </c>
      <c r="D4505" s="5" t="s">
        <v>2855</v>
      </c>
      <c r="E4505" s="5" t="s">
        <v>15063</v>
      </c>
      <c r="F4505" s="10">
        <v>1954</v>
      </c>
      <c r="G4505" s="10" t="s">
        <v>68</v>
      </c>
      <c r="H4505" s="10"/>
      <c r="I4505" s="10">
        <v>700</v>
      </c>
      <c r="J4505" s="10" t="s">
        <v>17</v>
      </c>
      <c r="K4505" s="10"/>
      <c r="L4505" s="10" t="s">
        <v>18</v>
      </c>
      <c r="M4505" s="11">
        <v>1</v>
      </c>
      <c r="N4505" s="10">
        <v>1</v>
      </c>
      <c r="O4505" s="12" t="s">
        <v>15064</v>
      </c>
      <c r="P4505" s="11">
        <f ca="1">IFERROR(__xludf.DUMMYFUNCTION("COUNTA(SPLIT(Q4505,"" ""))"),184)</f>
        <v>184</v>
      </c>
      <c r="Q4505" s="11">
        <v>14</v>
      </c>
      <c r="R4505" s="11">
        <f ca="1">IFERROR(__xludf.DUMMYFUNCTION("COUNTA(SPLIT($Q4505,CHAR(10),FALSE))"),4)</f>
        <v>4</v>
      </c>
      <c r="S4505" s="2">
        <v>0.13797727300000001</v>
      </c>
      <c r="T4505" s="2">
        <v>0.47139541099999999</v>
      </c>
      <c r="U4505" s="2">
        <v>79.989999999999995</v>
      </c>
      <c r="V4505" s="2">
        <v>5.17</v>
      </c>
      <c r="W4505" s="2">
        <v>6.16</v>
      </c>
      <c r="X4505" s="2">
        <v>7</v>
      </c>
      <c r="Y4505" s="2">
        <v>6.47</v>
      </c>
      <c r="Z4505" s="2">
        <v>0.16144</v>
      </c>
      <c r="AA4505" s="2">
        <v>0.14008000000000001</v>
      </c>
      <c r="AB4505" s="2">
        <v>21.016740800000001</v>
      </c>
    </row>
    <row r="4506" spans="1:28" x14ac:dyDescent="0.2">
      <c r="A4506" s="17">
        <v>7259</v>
      </c>
      <c r="B4506" s="5" t="s">
        <v>7941</v>
      </c>
      <c r="C4506" s="5" t="s">
        <v>15065</v>
      </c>
      <c r="D4506" s="5" t="s">
        <v>6340</v>
      </c>
      <c r="E4506" s="5" t="s">
        <v>6341</v>
      </c>
      <c r="F4506" s="10">
        <v>2013</v>
      </c>
      <c r="G4506" s="10" t="s">
        <v>16</v>
      </c>
      <c r="H4506" s="10"/>
      <c r="I4506" s="10">
        <v>1100</v>
      </c>
      <c r="J4506" s="10" t="s">
        <v>17</v>
      </c>
      <c r="K4506" s="10"/>
      <c r="L4506" s="10" t="s">
        <v>18</v>
      </c>
      <c r="M4506" s="11">
        <v>1</v>
      </c>
      <c r="N4506" s="10">
        <v>1</v>
      </c>
      <c r="O4506" s="12" t="s">
        <v>15066</v>
      </c>
      <c r="P4506" s="11">
        <f ca="1">IFERROR(__xludf.DUMMYFUNCTION("COUNTA(SPLIT(Q4506,"" ""))"),165)</f>
        <v>165</v>
      </c>
      <c r="Q4506" s="11">
        <v>7</v>
      </c>
      <c r="R4506" s="11">
        <f ca="1">IFERROR(__xludf.DUMMYFUNCTION("COUNTA(SPLIT($Q4506,CHAR(10),FALSE))"),1)</f>
        <v>1</v>
      </c>
      <c r="S4506" s="2">
        <v>-1.321108787</v>
      </c>
      <c r="T4506" s="2">
        <v>0.46851832300000001</v>
      </c>
      <c r="U4506" s="2">
        <v>75.69</v>
      </c>
      <c r="V4506" s="2">
        <v>7.86</v>
      </c>
      <c r="W4506" s="2">
        <v>7.45</v>
      </c>
      <c r="X4506" s="2">
        <v>9</v>
      </c>
      <c r="Y4506" s="2">
        <v>6.95</v>
      </c>
      <c r="Z4506" s="2">
        <v>0.15554000000000001</v>
      </c>
      <c r="AA4506" s="2">
        <v>0.18068000000000001</v>
      </c>
      <c r="AB4506" s="2">
        <v>18.23080203</v>
      </c>
    </row>
    <row r="4507" spans="1:28" x14ac:dyDescent="0.2">
      <c r="A4507" s="17">
        <v>7260</v>
      </c>
      <c r="B4507" s="5" t="s">
        <v>6840</v>
      </c>
      <c r="C4507" s="5" t="s">
        <v>15067</v>
      </c>
      <c r="D4507" s="5" t="s">
        <v>8359</v>
      </c>
      <c r="E4507" s="5" t="s">
        <v>8360</v>
      </c>
      <c r="F4507" s="10">
        <v>1895</v>
      </c>
      <c r="G4507" s="10" t="s">
        <v>16</v>
      </c>
      <c r="H4507" s="10"/>
      <c r="I4507" s="10">
        <v>1100</v>
      </c>
      <c r="J4507" s="10" t="s">
        <v>17</v>
      </c>
      <c r="K4507" s="10"/>
      <c r="L4507" s="10" t="s">
        <v>18</v>
      </c>
      <c r="M4507" s="11">
        <v>1</v>
      </c>
      <c r="N4507" s="10">
        <v>1</v>
      </c>
      <c r="O4507" s="12" t="s">
        <v>15068</v>
      </c>
      <c r="P4507" s="11">
        <f ca="1">IFERROR(__xludf.DUMMYFUNCTION("COUNTA(SPLIT(Q4507,"" ""))"),166)</f>
        <v>166</v>
      </c>
      <c r="Q4507" s="11">
        <v>8</v>
      </c>
      <c r="R4507" s="11">
        <f ca="1">IFERROR(__xludf.DUMMYFUNCTION("COUNTA(SPLIT($Q4507,CHAR(10),FALSE))"),1)</f>
        <v>1</v>
      </c>
      <c r="S4507" s="2">
        <v>-1.7402740219999999</v>
      </c>
      <c r="T4507" s="2">
        <v>0.50697480900000003</v>
      </c>
      <c r="U4507" s="2">
        <v>71.61</v>
      </c>
      <c r="V4507" s="2">
        <v>8.43</v>
      </c>
      <c r="W4507" s="2">
        <v>9.49</v>
      </c>
      <c r="X4507" s="2">
        <v>10</v>
      </c>
      <c r="Y4507" s="2">
        <v>7.71</v>
      </c>
      <c r="Z4507" s="2">
        <v>0.21165999999999999</v>
      </c>
      <c r="AA4507" s="2">
        <v>0.22245000000000001</v>
      </c>
      <c r="AB4507" s="2">
        <v>12.12259377</v>
      </c>
    </row>
    <row r="4508" spans="1:28" x14ac:dyDescent="0.2">
      <c r="A4508" s="17">
        <v>7261</v>
      </c>
      <c r="B4508" s="5" t="s">
        <v>6840</v>
      </c>
      <c r="C4508" s="5" t="s">
        <v>15069</v>
      </c>
      <c r="D4508" s="5" t="s">
        <v>8359</v>
      </c>
      <c r="E4508" s="5" t="s">
        <v>8360</v>
      </c>
      <c r="F4508" s="10">
        <v>1917</v>
      </c>
      <c r="G4508" s="10" t="s">
        <v>16</v>
      </c>
      <c r="H4508" s="10"/>
      <c r="I4508" s="10">
        <v>700</v>
      </c>
      <c r="J4508" s="10" t="s">
        <v>17</v>
      </c>
      <c r="K4508" s="10"/>
      <c r="L4508" s="10" t="s">
        <v>18</v>
      </c>
      <c r="M4508" s="11">
        <v>1</v>
      </c>
      <c r="N4508" s="10">
        <v>1</v>
      </c>
      <c r="O4508" s="12" t="s">
        <v>15070</v>
      </c>
      <c r="P4508" s="11">
        <f ca="1">IFERROR(__xludf.DUMMYFUNCTION("COUNTA(SPLIT(Q4508,"" ""))"),187)</f>
        <v>187</v>
      </c>
      <c r="Q4508" s="11">
        <v>15</v>
      </c>
      <c r="R4508" s="11">
        <f ca="1">IFERROR(__xludf.DUMMYFUNCTION("COUNTA(SPLIT($Q4508,CHAR(10),FALSE))"),3)</f>
        <v>3</v>
      </c>
      <c r="S4508" s="2">
        <v>-1.8138509039999999</v>
      </c>
      <c r="T4508" s="2">
        <v>0.477005858</v>
      </c>
      <c r="U4508" s="2">
        <v>84.83</v>
      </c>
      <c r="V4508" s="2">
        <v>4.5599999999999996</v>
      </c>
      <c r="W4508" s="2">
        <v>4.32</v>
      </c>
      <c r="X4508" s="2">
        <v>6</v>
      </c>
      <c r="Y4508" s="2">
        <v>6.52</v>
      </c>
      <c r="Z4508" s="2">
        <v>6.368E-2</v>
      </c>
      <c r="AA4508" s="2">
        <v>5.3089999999999998E-2</v>
      </c>
      <c r="AB4508" s="2">
        <v>20.409967999999999</v>
      </c>
    </row>
    <row r="4509" spans="1:28" x14ac:dyDescent="0.2">
      <c r="A4509" s="17">
        <v>7262</v>
      </c>
      <c r="B4509" s="5" t="s">
        <v>6840</v>
      </c>
      <c r="C4509" s="5" t="s">
        <v>15071</v>
      </c>
      <c r="D4509" s="5" t="s">
        <v>8359</v>
      </c>
      <c r="E4509" s="5" t="s">
        <v>8360</v>
      </c>
      <c r="F4509" s="10">
        <v>1912</v>
      </c>
      <c r="G4509" s="10" t="s">
        <v>16</v>
      </c>
      <c r="H4509" s="10"/>
      <c r="I4509" s="10">
        <v>1100</v>
      </c>
      <c r="J4509" s="10" t="s">
        <v>17</v>
      </c>
      <c r="K4509" s="10"/>
      <c r="L4509" s="10" t="s">
        <v>18</v>
      </c>
      <c r="M4509" s="11">
        <v>1</v>
      </c>
      <c r="N4509" s="10">
        <v>1</v>
      </c>
      <c r="O4509" s="12" t="s">
        <v>15072</v>
      </c>
      <c r="P4509" s="11">
        <f ca="1">IFERROR(__xludf.DUMMYFUNCTION("COUNTA(SPLIT(Q4509,"" ""))"),160)</f>
        <v>160</v>
      </c>
      <c r="Q4509" s="11">
        <v>9</v>
      </c>
      <c r="R4509" s="11">
        <f ca="1">IFERROR(__xludf.DUMMYFUNCTION("COUNTA(SPLIT($Q4509,CHAR(10),FALSE))"),1)</f>
        <v>1</v>
      </c>
      <c r="S4509" s="2">
        <v>-1.162465133</v>
      </c>
      <c r="T4509" s="2">
        <v>0.45828455800000001</v>
      </c>
      <c r="U4509" s="2">
        <v>77.22</v>
      </c>
      <c r="V4509" s="2">
        <v>6.9</v>
      </c>
      <c r="W4509" s="2">
        <v>8.01</v>
      </c>
      <c r="X4509" s="2">
        <v>7</v>
      </c>
      <c r="Y4509" s="2">
        <v>7.18</v>
      </c>
      <c r="Z4509" s="2">
        <v>0.13750000000000001</v>
      </c>
      <c r="AA4509" s="2">
        <v>0.15901999999999999</v>
      </c>
      <c r="AB4509" s="2">
        <v>15.50227329</v>
      </c>
    </row>
    <row r="4510" spans="1:28" x14ac:dyDescent="0.2">
      <c r="A4510" s="17">
        <v>7263</v>
      </c>
      <c r="B4510" s="5" t="s">
        <v>6840</v>
      </c>
      <c r="C4510" s="5" t="s">
        <v>15073</v>
      </c>
      <c r="D4510" s="5" t="s">
        <v>8359</v>
      </c>
      <c r="E4510" s="5" t="s">
        <v>8360</v>
      </c>
      <c r="F4510" s="10">
        <v>1912</v>
      </c>
      <c r="G4510" s="10" t="s">
        <v>16</v>
      </c>
      <c r="H4510" s="10"/>
      <c r="I4510" s="10">
        <v>1100</v>
      </c>
      <c r="J4510" s="10" t="s">
        <v>17</v>
      </c>
      <c r="K4510" s="10"/>
      <c r="L4510" s="10" t="s">
        <v>18</v>
      </c>
      <c r="M4510" s="11">
        <v>1</v>
      </c>
      <c r="N4510" s="10">
        <v>1</v>
      </c>
      <c r="O4510" s="12" t="s">
        <v>15074</v>
      </c>
      <c r="P4510" s="11">
        <f ca="1">IFERROR(__xludf.DUMMYFUNCTION("COUNTA(SPLIT(Q4510,"" ""))"),177)</f>
        <v>177</v>
      </c>
      <c r="Q4510" s="11">
        <v>7</v>
      </c>
      <c r="R4510" s="11">
        <f ca="1">IFERROR(__xludf.DUMMYFUNCTION("COUNTA(SPLIT($Q4510,CHAR(10),FALSE))"),2)</f>
        <v>2</v>
      </c>
      <c r="S4510" s="2">
        <v>-1.443667018</v>
      </c>
      <c r="T4510" s="2">
        <v>0.49139882299999998</v>
      </c>
      <c r="U4510" s="2">
        <v>70.28</v>
      </c>
      <c r="V4510" s="2">
        <v>9.77</v>
      </c>
      <c r="W4510" s="2">
        <v>11.11</v>
      </c>
      <c r="X4510" s="2">
        <v>8</v>
      </c>
      <c r="Y4510" s="2">
        <v>7.65</v>
      </c>
      <c r="Z4510" s="2">
        <v>0.16192999999999999</v>
      </c>
      <c r="AA4510" s="2">
        <v>0.17948</v>
      </c>
      <c r="AB4510" s="2">
        <v>15.998923449999999</v>
      </c>
    </row>
    <row r="4511" spans="1:28" x14ac:dyDescent="0.2">
      <c r="A4511" s="17">
        <v>7264</v>
      </c>
      <c r="B4511" s="5" t="s">
        <v>6840</v>
      </c>
      <c r="C4511" s="5" t="s">
        <v>15075</v>
      </c>
      <c r="D4511" s="5" t="s">
        <v>8359</v>
      </c>
      <c r="E4511" s="5" t="s">
        <v>8360</v>
      </c>
      <c r="F4511" s="10">
        <v>1921</v>
      </c>
      <c r="G4511" s="10" t="s">
        <v>16</v>
      </c>
      <c r="H4511" s="10"/>
      <c r="I4511" s="10">
        <v>1300</v>
      </c>
      <c r="J4511" s="10" t="s">
        <v>17</v>
      </c>
      <c r="K4511" s="10"/>
      <c r="L4511" s="10" t="s">
        <v>18</v>
      </c>
      <c r="M4511" s="11">
        <v>1</v>
      </c>
      <c r="N4511" s="10">
        <v>1</v>
      </c>
      <c r="O4511" s="12" t="s">
        <v>15076</v>
      </c>
      <c r="P4511" s="11">
        <f ca="1">IFERROR(__xludf.DUMMYFUNCTION("COUNTA(SPLIT(Q4511,"" ""))"),171)</f>
        <v>171</v>
      </c>
      <c r="Q4511" s="11">
        <v>7</v>
      </c>
      <c r="R4511" s="11">
        <f ca="1">IFERROR(__xludf.DUMMYFUNCTION("COUNTA(SPLIT($Q4511,CHAR(10),FALSE))"),1)</f>
        <v>1</v>
      </c>
      <c r="S4511" s="2">
        <v>-1.076424214</v>
      </c>
      <c r="T4511" s="2">
        <v>0.46446131000000002</v>
      </c>
      <c r="U4511" s="2">
        <v>62.37</v>
      </c>
      <c r="V4511" s="2">
        <v>10.66</v>
      </c>
      <c r="W4511" s="2">
        <v>11.1</v>
      </c>
      <c r="X4511" s="2">
        <v>11</v>
      </c>
      <c r="Y4511" s="2">
        <v>7.52</v>
      </c>
      <c r="Z4511" s="2">
        <v>0.17385999999999999</v>
      </c>
      <c r="AA4511" s="2">
        <v>0.19697999999999999</v>
      </c>
      <c r="AB4511" s="2">
        <v>10.135013280000001</v>
      </c>
    </row>
    <row r="4512" spans="1:28" x14ac:dyDescent="0.2">
      <c r="A4512" s="17">
        <v>7265</v>
      </c>
      <c r="B4512" s="5" t="s">
        <v>15077</v>
      </c>
      <c r="C4512" s="5" t="s">
        <v>15078</v>
      </c>
      <c r="D4512" s="5" t="s">
        <v>8359</v>
      </c>
      <c r="E4512" s="5" t="s">
        <v>8360</v>
      </c>
      <c r="F4512" s="10"/>
      <c r="G4512" s="10" t="s">
        <v>16</v>
      </c>
      <c r="H4512" s="10"/>
      <c r="I4512" s="10">
        <v>1300</v>
      </c>
      <c r="J4512" s="10" t="s">
        <v>17</v>
      </c>
      <c r="K4512" s="10"/>
      <c r="L4512" s="10" t="s">
        <v>18</v>
      </c>
      <c r="M4512" s="11">
        <v>1</v>
      </c>
      <c r="N4512" s="10">
        <v>1</v>
      </c>
      <c r="O4512" s="12" t="s">
        <v>15079</v>
      </c>
      <c r="P4512" s="11">
        <f ca="1">IFERROR(__xludf.DUMMYFUNCTION("COUNTA(SPLIT(Q4512,"" ""))"),150)</f>
        <v>150</v>
      </c>
      <c r="Q4512" s="11">
        <v>6</v>
      </c>
      <c r="R4512" s="11">
        <f ca="1">IFERROR(__xludf.DUMMYFUNCTION("COUNTA(SPLIT($Q4512,CHAR(10),FALSE))"),1)</f>
        <v>1</v>
      </c>
      <c r="S4512" s="2">
        <v>-0.83312434599999996</v>
      </c>
      <c r="T4512" s="2">
        <v>0.48706781500000002</v>
      </c>
      <c r="U4512" s="2">
        <v>55.12</v>
      </c>
      <c r="V4512" s="2">
        <v>11.78</v>
      </c>
      <c r="W4512" s="2">
        <v>13.27</v>
      </c>
      <c r="X4512" s="2">
        <v>12</v>
      </c>
      <c r="Y4512" s="2">
        <v>8.25</v>
      </c>
      <c r="Z4512" s="2">
        <v>0.17882000000000001</v>
      </c>
      <c r="AA4512" s="2">
        <v>0.20913000000000001</v>
      </c>
      <c r="AB4512" s="2">
        <v>6.4360087420000003</v>
      </c>
    </row>
    <row r="4513" spans="1:28" x14ac:dyDescent="0.2">
      <c r="A4513" s="17">
        <v>7266</v>
      </c>
      <c r="B4513" s="5" t="s">
        <v>6849</v>
      </c>
      <c r="C4513" s="5" t="s">
        <v>15080</v>
      </c>
      <c r="D4513" s="5" t="s">
        <v>8359</v>
      </c>
      <c r="E4513" s="5" t="s">
        <v>8360</v>
      </c>
      <c r="F4513" s="10">
        <v>2004</v>
      </c>
      <c r="G4513" s="10" t="s">
        <v>16</v>
      </c>
      <c r="H4513" s="10"/>
      <c r="I4513" s="10">
        <v>900</v>
      </c>
      <c r="J4513" s="10" t="s">
        <v>17</v>
      </c>
      <c r="K4513" s="10"/>
      <c r="L4513" s="10" t="s">
        <v>18</v>
      </c>
      <c r="M4513" s="11">
        <v>1</v>
      </c>
      <c r="N4513" s="10">
        <v>1</v>
      </c>
      <c r="O4513" s="12" t="s">
        <v>15081</v>
      </c>
      <c r="P4513" s="11">
        <f ca="1">IFERROR(__xludf.DUMMYFUNCTION("COUNTA(SPLIT(Q4513,"" ""))"),168)</f>
        <v>168</v>
      </c>
      <c r="Q4513" s="11">
        <v>6</v>
      </c>
      <c r="R4513" s="11">
        <f ca="1">IFERROR(__xludf.DUMMYFUNCTION("COUNTA(SPLIT($Q4513,CHAR(10),FALSE))"),1)</f>
        <v>1</v>
      </c>
      <c r="S4513" s="2">
        <v>-1.9999222670000001</v>
      </c>
      <c r="T4513" s="2">
        <v>0.46327966500000001</v>
      </c>
      <c r="U4513" s="2">
        <v>62.09</v>
      </c>
      <c r="V4513" s="2">
        <v>11.56</v>
      </c>
      <c r="W4513" s="2">
        <v>13.24</v>
      </c>
      <c r="X4513" s="2">
        <v>10</v>
      </c>
      <c r="Y4513" s="2">
        <v>7.47</v>
      </c>
      <c r="Z4513" s="2">
        <v>0.14882999999999999</v>
      </c>
      <c r="AA4513" s="2">
        <v>0.16386000000000001</v>
      </c>
      <c r="AB4513" s="2">
        <v>13.567710679999999</v>
      </c>
    </row>
    <row r="4514" spans="1:28" x14ac:dyDescent="0.2">
      <c r="A4514" s="17">
        <v>7268</v>
      </c>
      <c r="B4514" s="5" t="s">
        <v>15082</v>
      </c>
      <c r="C4514" s="5" t="s">
        <v>15083</v>
      </c>
      <c r="D4514" s="5" t="s">
        <v>6727</v>
      </c>
      <c r="E4514" s="5" t="s">
        <v>15084</v>
      </c>
      <c r="F4514" s="10">
        <v>1918</v>
      </c>
      <c r="G4514" s="10" t="s">
        <v>68</v>
      </c>
      <c r="H4514" s="10"/>
      <c r="I4514" s="10">
        <v>1300</v>
      </c>
      <c r="J4514" s="10" t="s">
        <v>17</v>
      </c>
      <c r="K4514" s="10"/>
      <c r="L4514" s="10" t="s">
        <v>22</v>
      </c>
      <c r="M4514" s="11">
        <v>2</v>
      </c>
      <c r="N4514" s="10">
        <v>1.5</v>
      </c>
      <c r="O4514" s="12" t="s">
        <v>15085</v>
      </c>
      <c r="P4514" s="11">
        <f ca="1">IFERROR(__xludf.DUMMYFUNCTION("COUNTA(SPLIT(Q4514,"" ""))"),143)</f>
        <v>143</v>
      </c>
      <c r="Q4514" s="11">
        <v>4</v>
      </c>
      <c r="R4514" s="11">
        <f ca="1">IFERROR(__xludf.DUMMYFUNCTION("COUNTA(SPLIT($Q4514,CHAR(10),FALSE))"),1)</f>
        <v>1</v>
      </c>
      <c r="S4514" s="2">
        <v>-1.940294234</v>
      </c>
      <c r="T4514" s="2">
        <v>0.50878123399999997</v>
      </c>
      <c r="U4514" s="2">
        <v>40.39</v>
      </c>
      <c r="V4514" s="2">
        <v>16.510000000000002</v>
      </c>
      <c r="W4514" s="2">
        <v>19.46</v>
      </c>
      <c r="X4514" s="2">
        <v>16</v>
      </c>
      <c r="Y4514" s="2">
        <v>9.83</v>
      </c>
      <c r="Z4514" s="2">
        <v>0.22417999999999999</v>
      </c>
      <c r="AA4514" s="2">
        <v>0.25749</v>
      </c>
      <c r="AB4514" s="2">
        <v>5.0130774359999997</v>
      </c>
    </row>
    <row r="4515" spans="1:28" x14ac:dyDescent="0.2">
      <c r="A4515" s="17">
        <v>7269</v>
      </c>
      <c r="B4515" s="5" t="s">
        <v>14655</v>
      </c>
      <c r="C4515" s="5" t="s">
        <v>15086</v>
      </c>
      <c r="D4515" s="5" t="s">
        <v>11825</v>
      </c>
      <c r="E4515" s="5" t="s">
        <v>11826</v>
      </c>
      <c r="F4515" s="10">
        <v>2004</v>
      </c>
      <c r="G4515" s="10" t="s">
        <v>16</v>
      </c>
      <c r="H4515" s="10"/>
      <c r="I4515" s="10">
        <v>1500</v>
      </c>
      <c r="J4515" s="10" t="s">
        <v>51</v>
      </c>
      <c r="K4515" s="10"/>
      <c r="L4515" s="10" t="s">
        <v>18</v>
      </c>
      <c r="M4515" s="11">
        <v>1</v>
      </c>
      <c r="N4515" s="10">
        <v>1</v>
      </c>
      <c r="O4515" s="12" t="s">
        <v>15087</v>
      </c>
      <c r="P4515" s="11">
        <f ca="1">IFERROR(__xludf.DUMMYFUNCTION("COUNTA(SPLIT(Q4515,"" ""))"),164)</f>
        <v>164</v>
      </c>
      <c r="Q4515" s="11">
        <v>7</v>
      </c>
      <c r="R4515" s="11">
        <f ca="1">IFERROR(__xludf.DUMMYFUNCTION("COUNTA(SPLIT($Q4515,CHAR(10),FALSE))"),1)</f>
        <v>1</v>
      </c>
      <c r="S4515" s="2">
        <v>-1.2212297009999999</v>
      </c>
      <c r="T4515" s="2">
        <v>0.45813980799999998</v>
      </c>
      <c r="U4515" s="2">
        <v>63</v>
      </c>
      <c r="V4515" s="2">
        <v>10.36</v>
      </c>
      <c r="W4515" s="2">
        <v>12.73</v>
      </c>
      <c r="X4515" s="2">
        <v>9</v>
      </c>
      <c r="Y4515" s="2">
        <v>8.33</v>
      </c>
      <c r="Z4515" s="2">
        <v>0.24435000000000001</v>
      </c>
      <c r="AA4515" s="2">
        <v>0.24740999999999999</v>
      </c>
      <c r="AB4515" s="2">
        <v>6.6164023759999999</v>
      </c>
    </row>
    <row r="4516" spans="1:28" x14ac:dyDescent="0.2">
      <c r="A4516" s="17">
        <v>7273</v>
      </c>
      <c r="B4516" s="5" t="s">
        <v>15088</v>
      </c>
      <c r="C4516" s="5" t="s">
        <v>15089</v>
      </c>
      <c r="D4516" s="5" t="s">
        <v>2855</v>
      </c>
      <c r="E4516" s="5" t="s">
        <v>15090</v>
      </c>
      <c r="F4516" s="10">
        <v>2015</v>
      </c>
      <c r="G4516" s="10" t="s">
        <v>68</v>
      </c>
      <c r="H4516" s="10"/>
      <c r="I4516" s="10">
        <v>900</v>
      </c>
      <c r="J4516" s="10" t="s">
        <v>17</v>
      </c>
      <c r="K4516" s="10"/>
      <c r="L4516" s="10" t="s">
        <v>18</v>
      </c>
      <c r="M4516" s="11">
        <v>1</v>
      </c>
      <c r="N4516" s="10">
        <v>1</v>
      </c>
      <c r="O4516" s="12" t="s">
        <v>15091</v>
      </c>
      <c r="P4516" s="11">
        <f ca="1">IFERROR(__xludf.DUMMYFUNCTION("COUNTA(SPLIT(Q4516,"" ""))"),185)</f>
        <v>185</v>
      </c>
      <c r="Q4516" s="11">
        <v>15</v>
      </c>
      <c r="R4516" s="11">
        <f ca="1">IFERROR(__xludf.DUMMYFUNCTION("COUNTA(SPLIT($Q4516,CHAR(10),FALSE))"),4)</f>
        <v>4</v>
      </c>
      <c r="S4516" s="2">
        <v>-0.79883640899999997</v>
      </c>
      <c r="T4516" s="2">
        <v>0.45460519700000002</v>
      </c>
      <c r="U4516" s="2">
        <v>64.959999999999994</v>
      </c>
      <c r="V4516" s="2">
        <v>7.31</v>
      </c>
      <c r="W4516" s="2">
        <v>6.07</v>
      </c>
      <c r="X4516" s="2">
        <v>10</v>
      </c>
      <c r="Y4516" s="2">
        <v>8.7899999999999991</v>
      </c>
      <c r="Z4516" s="2">
        <v>0.32338</v>
      </c>
      <c r="AA4516" s="2">
        <v>0.30797999999999998</v>
      </c>
      <c r="AB4516" s="2">
        <v>24.297397199999999</v>
      </c>
    </row>
    <row r="4517" spans="1:28" x14ac:dyDescent="0.2">
      <c r="A4517" s="17">
        <v>7276</v>
      </c>
      <c r="B4517" s="5" t="s">
        <v>15092</v>
      </c>
      <c r="C4517" s="5" t="s">
        <v>15093</v>
      </c>
      <c r="D4517" s="5" t="s">
        <v>6640</v>
      </c>
      <c r="E4517" s="5" t="s">
        <v>6624</v>
      </c>
      <c r="F4517" s="10">
        <v>2006</v>
      </c>
      <c r="G4517" s="10" t="s">
        <v>16</v>
      </c>
      <c r="H4517" s="10"/>
      <c r="I4517" s="10">
        <v>900</v>
      </c>
      <c r="J4517" s="10" t="s">
        <v>17</v>
      </c>
      <c r="K4517" s="10"/>
      <c r="L4517" s="10" t="s">
        <v>18</v>
      </c>
      <c r="M4517" s="11">
        <v>1</v>
      </c>
      <c r="N4517" s="10">
        <v>1</v>
      </c>
      <c r="O4517" s="12" t="s">
        <v>15094</v>
      </c>
      <c r="P4517" s="11">
        <f ca="1">IFERROR(__xludf.DUMMYFUNCTION("COUNTA(SPLIT(Q4517,"" ""))"),188)</f>
        <v>188</v>
      </c>
      <c r="Q4517" s="11">
        <v>12</v>
      </c>
      <c r="R4517" s="11">
        <f ca="1">IFERROR(__xludf.DUMMYFUNCTION("COUNTA(SPLIT($Q4517,CHAR(10),FALSE))"),6)</f>
        <v>6</v>
      </c>
      <c r="S4517" s="2">
        <v>-1.5215466499999999</v>
      </c>
      <c r="T4517" s="2">
        <v>0.454960847</v>
      </c>
      <c r="U4517" s="2">
        <v>79.12</v>
      </c>
      <c r="V4517" s="2">
        <v>6.2</v>
      </c>
      <c r="W4517" s="2">
        <v>6.97</v>
      </c>
      <c r="X4517" s="2">
        <v>8</v>
      </c>
      <c r="Y4517" s="2">
        <v>7.06</v>
      </c>
      <c r="Z4517" s="2">
        <v>0.15992999999999999</v>
      </c>
      <c r="AA4517" s="2">
        <v>0.15339</v>
      </c>
      <c r="AB4517" s="2">
        <v>12.877236099999999</v>
      </c>
    </row>
    <row r="4518" spans="1:28" x14ac:dyDescent="0.2">
      <c r="A4518" s="17">
        <v>7277</v>
      </c>
      <c r="B4518" s="5" t="s">
        <v>32</v>
      </c>
      <c r="C4518" s="5" t="s">
        <v>15095</v>
      </c>
      <c r="D4518" s="5" t="s">
        <v>8359</v>
      </c>
      <c r="E4518" s="5" t="s">
        <v>8360</v>
      </c>
      <c r="F4518" s="10">
        <v>2004</v>
      </c>
      <c r="G4518" s="10" t="s">
        <v>16</v>
      </c>
      <c r="H4518" s="10"/>
      <c r="I4518" s="10">
        <v>900</v>
      </c>
      <c r="J4518" s="10" t="s">
        <v>17</v>
      </c>
      <c r="K4518" s="10"/>
      <c r="L4518" s="10" t="s">
        <v>18</v>
      </c>
      <c r="M4518" s="11">
        <v>1</v>
      </c>
      <c r="N4518" s="10">
        <v>1</v>
      </c>
      <c r="O4518" s="12" t="s">
        <v>15096</v>
      </c>
      <c r="P4518" s="11">
        <f ca="1">IFERROR(__xludf.DUMMYFUNCTION("COUNTA(SPLIT(Q4518,"" ""))"),141)</f>
        <v>141</v>
      </c>
      <c r="Q4518" s="11">
        <v>9</v>
      </c>
      <c r="R4518" s="11">
        <f ca="1">IFERROR(__xludf.DUMMYFUNCTION("COUNTA(SPLIT($Q4518,CHAR(10),FALSE))"),1)</f>
        <v>1</v>
      </c>
      <c r="S4518" s="2">
        <v>-1.007687996</v>
      </c>
      <c r="T4518" s="2">
        <v>0.452444707</v>
      </c>
      <c r="U4518" s="2">
        <v>84.18</v>
      </c>
      <c r="V4518" s="2">
        <v>5.44</v>
      </c>
      <c r="W4518" s="2">
        <v>6.22</v>
      </c>
      <c r="X4518" s="2">
        <v>7</v>
      </c>
      <c r="Y4518" s="2">
        <v>6.98</v>
      </c>
      <c r="Z4518" s="2">
        <v>9.3960000000000002E-2</v>
      </c>
      <c r="AA4518" s="2">
        <v>0.13006999999999999</v>
      </c>
      <c r="AB4518" s="2">
        <v>15.323324830000001</v>
      </c>
    </row>
    <row r="4519" spans="1:28" x14ac:dyDescent="0.2">
      <c r="A4519" s="17">
        <v>7278</v>
      </c>
      <c r="B4519" s="5" t="s">
        <v>10410</v>
      </c>
      <c r="C4519" s="5" t="s">
        <v>15097</v>
      </c>
      <c r="D4519" s="5" t="s">
        <v>8359</v>
      </c>
      <c r="E4519" s="5" t="s">
        <v>8360</v>
      </c>
      <c r="F4519" s="10">
        <v>2004</v>
      </c>
      <c r="G4519" s="10" t="s">
        <v>16</v>
      </c>
      <c r="H4519" s="10"/>
      <c r="I4519" s="10">
        <v>1100</v>
      </c>
      <c r="J4519" s="10" t="s">
        <v>17</v>
      </c>
      <c r="K4519" s="10"/>
      <c r="L4519" s="10" t="s">
        <v>18</v>
      </c>
      <c r="M4519" s="11">
        <v>1</v>
      </c>
      <c r="N4519" s="10">
        <v>1</v>
      </c>
      <c r="O4519" s="12" t="s">
        <v>15098</v>
      </c>
      <c r="P4519" s="11">
        <f ca="1">IFERROR(__xludf.DUMMYFUNCTION("COUNTA(SPLIT(Q4519,"" ""))"),142)</f>
        <v>142</v>
      </c>
      <c r="Q4519" s="11">
        <v>5</v>
      </c>
      <c r="R4519" s="11">
        <f ca="1">IFERROR(__xludf.DUMMYFUNCTION("COUNTA(SPLIT($Q4519,CHAR(10),FALSE))"),1)</f>
        <v>1</v>
      </c>
      <c r="S4519" s="2">
        <v>-1.3331004559999999</v>
      </c>
      <c r="T4519" s="2">
        <v>0.48515391600000002</v>
      </c>
      <c r="U4519" s="2">
        <v>70.77</v>
      </c>
      <c r="V4519" s="2">
        <v>10.44</v>
      </c>
      <c r="W4519" s="2">
        <v>13.03</v>
      </c>
      <c r="X4519" s="2">
        <v>9</v>
      </c>
      <c r="Y4519" s="2">
        <v>6.82</v>
      </c>
      <c r="Z4519" s="2">
        <v>0.24046999999999999</v>
      </c>
      <c r="AA4519" s="2">
        <v>0.27826000000000001</v>
      </c>
      <c r="AB4519" s="2">
        <v>8.0742272180000008</v>
      </c>
    </row>
    <row r="4520" spans="1:28" x14ac:dyDescent="0.2">
      <c r="A4520" s="17">
        <v>7279</v>
      </c>
      <c r="B4520" s="5" t="s">
        <v>10410</v>
      </c>
      <c r="C4520" s="5" t="s">
        <v>15099</v>
      </c>
      <c r="D4520" s="5" t="s">
        <v>8359</v>
      </c>
      <c r="E4520" s="5" t="s">
        <v>8360</v>
      </c>
      <c r="F4520" s="10">
        <v>2004</v>
      </c>
      <c r="G4520" s="10" t="s">
        <v>16</v>
      </c>
      <c r="H4520" s="10"/>
      <c r="I4520" s="10">
        <v>1300</v>
      </c>
      <c r="J4520" s="10" t="s">
        <v>17</v>
      </c>
      <c r="K4520" s="10"/>
      <c r="L4520" s="10" t="s">
        <v>18</v>
      </c>
      <c r="M4520" s="11">
        <v>1</v>
      </c>
      <c r="N4520" s="10">
        <v>1</v>
      </c>
      <c r="O4520" s="12" t="s">
        <v>15100</v>
      </c>
      <c r="P4520" s="11">
        <f ca="1">IFERROR(__xludf.DUMMYFUNCTION("COUNTA(SPLIT(Q4520,"" ""))"),175)</f>
        <v>175</v>
      </c>
      <c r="Q4520" s="11">
        <v>5</v>
      </c>
      <c r="R4520" s="11">
        <f ca="1">IFERROR(__xludf.DUMMYFUNCTION("COUNTA(SPLIT($Q4520,CHAR(10),FALSE))"),1)</f>
        <v>1</v>
      </c>
      <c r="S4520" s="2">
        <v>-1.564267941</v>
      </c>
      <c r="T4520" s="2">
        <v>0.46903896499999997</v>
      </c>
      <c r="U4520" s="2">
        <v>48.54</v>
      </c>
      <c r="V4520" s="2">
        <v>15.28</v>
      </c>
      <c r="W4520" s="2">
        <v>17.78</v>
      </c>
      <c r="X4520" s="2">
        <v>13</v>
      </c>
      <c r="Y4520" s="2">
        <v>9.0500000000000007</v>
      </c>
      <c r="Z4520" s="2">
        <v>0.2288</v>
      </c>
      <c r="AA4520" s="2">
        <v>0.22542999999999999</v>
      </c>
      <c r="AB4520" s="2">
        <v>7.5613436509999996</v>
      </c>
    </row>
    <row r="4521" spans="1:28" x14ac:dyDescent="0.2">
      <c r="A4521" s="17">
        <v>7280</v>
      </c>
      <c r="B4521" s="5" t="s">
        <v>10410</v>
      </c>
      <c r="C4521" s="5" t="s">
        <v>15101</v>
      </c>
      <c r="D4521" s="5" t="s">
        <v>8359</v>
      </c>
      <c r="E4521" s="5" t="s">
        <v>8360</v>
      </c>
      <c r="F4521" s="10">
        <v>2004</v>
      </c>
      <c r="G4521" s="10" t="s">
        <v>16</v>
      </c>
      <c r="H4521" s="10"/>
      <c r="I4521" s="10">
        <v>1500</v>
      </c>
      <c r="J4521" s="10" t="s">
        <v>17</v>
      </c>
      <c r="K4521" s="10"/>
      <c r="L4521" s="10" t="s">
        <v>18</v>
      </c>
      <c r="M4521" s="11">
        <v>1</v>
      </c>
      <c r="N4521" s="10">
        <v>1</v>
      </c>
      <c r="O4521" s="12" t="s">
        <v>15102</v>
      </c>
      <c r="P4521" s="11">
        <f ca="1">IFERROR(__xludf.DUMMYFUNCTION("COUNTA(SPLIT(Q4521,"" ""))"),156)</f>
        <v>156</v>
      </c>
      <c r="Q4521" s="11">
        <v>3</v>
      </c>
      <c r="R4521" s="11">
        <f ca="1">IFERROR(__xludf.DUMMYFUNCTION("COUNTA(SPLIT($Q4521,CHAR(10),FALSE))"),1)</f>
        <v>1</v>
      </c>
      <c r="S4521" s="2">
        <v>-2.4457068799999999</v>
      </c>
      <c r="T4521" s="2">
        <v>0.50840638000000005</v>
      </c>
      <c r="U4521" s="2">
        <v>44.33</v>
      </c>
      <c r="V4521" s="2">
        <v>20.079999999999998</v>
      </c>
      <c r="W4521" s="2">
        <v>24.9</v>
      </c>
      <c r="X4521" s="2">
        <v>9</v>
      </c>
      <c r="Y4521" s="2">
        <v>9.9499999999999993</v>
      </c>
      <c r="Z4521" s="2">
        <v>0.36753000000000002</v>
      </c>
      <c r="AA4521" s="2">
        <v>0.39562999999999998</v>
      </c>
      <c r="AB4521" s="2">
        <v>10.07611932</v>
      </c>
    </row>
    <row r="4522" spans="1:28" x14ac:dyDescent="0.2">
      <c r="A4522" s="17">
        <v>7281</v>
      </c>
      <c r="B4522" s="5" t="s">
        <v>10410</v>
      </c>
      <c r="C4522" s="5" t="s">
        <v>15103</v>
      </c>
      <c r="D4522" s="5" t="s">
        <v>8359</v>
      </c>
      <c r="E4522" s="5" t="s">
        <v>8360</v>
      </c>
      <c r="F4522" s="10">
        <v>2004</v>
      </c>
      <c r="G4522" s="10" t="s">
        <v>16</v>
      </c>
      <c r="H4522" s="10"/>
      <c r="I4522" s="10">
        <v>1300</v>
      </c>
      <c r="J4522" s="10" t="s">
        <v>17</v>
      </c>
      <c r="K4522" s="10"/>
      <c r="L4522" s="10" t="s">
        <v>18</v>
      </c>
      <c r="M4522" s="11">
        <v>1</v>
      </c>
      <c r="N4522" s="10">
        <v>1</v>
      </c>
      <c r="O4522" s="12" t="s">
        <v>15104</v>
      </c>
      <c r="P4522" s="11">
        <f ca="1">IFERROR(__xludf.DUMMYFUNCTION("COUNTA(SPLIT(Q4522,"" ""))"),140)</f>
        <v>140</v>
      </c>
      <c r="Q4522" s="11">
        <v>3</v>
      </c>
      <c r="R4522" s="11">
        <f ca="1">IFERROR(__xludf.DUMMYFUNCTION("COUNTA(SPLIT($Q4522,CHAR(10),FALSE))"),1)</f>
        <v>1</v>
      </c>
      <c r="S4522" s="2">
        <v>-0.98331519499999998</v>
      </c>
      <c r="T4522" s="2">
        <v>0.46610543300000001</v>
      </c>
      <c r="U4522" s="2">
        <v>38.61</v>
      </c>
      <c r="V4522" s="2">
        <v>19.47</v>
      </c>
      <c r="W4522" s="2">
        <v>22.89</v>
      </c>
      <c r="X4522" s="2">
        <v>14</v>
      </c>
      <c r="Y4522" s="2">
        <v>10.119999999999999</v>
      </c>
      <c r="Z4522" s="2">
        <v>0.17948</v>
      </c>
      <c r="AA4522" s="2">
        <v>0.21890999999999999</v>
      </c>
      <c r="AB4522" s="2">
        <v>2.1927227509999998</v>
      </c>
    </row>
    <row r="4523" spans="1:28" x14ac:dyDescent="0.2">
      <c r="A4523" s="17">
        <v>7282</v>
      </c>
      <c r="B4523" s="5" t="s">
        <v>10410</v>
      </c>
      <c r="C4523" s="5" t="s">
        <v>15105</v>
      </c>
      <c r="D4523" s="5" t="s">
        <v>8359</v>
      </c>
      <c r="E4523" s="5" t="s">
        <v>8360</v>
      </c>
      <c r="F4523" s="10">
        <v>2004</v>
      </c>
      <c r="G4523" s="10" t="s">
        <v>16</v>
      </c>
      <c r="H4523" s="10"/>
      <c r="I4523" s="10">
        <v>1300</v>
      </c>
      <c r="J4523" s="10" t="s">
        <v>17</v>
      </c>
      <c r="K4523" s="10"/>
      <c r="L4523" s="10" t="s">
        <v>18</v>
      </c>
      <c r="M4523" s="11">
        <v>1</v>
      </c>
      <c r="N4523" s="10">
        <v>1</v>
      </c>
      <c r="O4523" s="12" t="s">
        <v>15106</v>
      </c>
      <c r="P4523" s="11">
        <f ca="1">IFERROR(__xludf.DUMMYFUNCTION("COUNTA(SPLIT(Q4523,"" ""))"),170)</f>
        <v>170</v>
      </c>
      <c r="Q4523" s="11">
        <v>5</v>
      </c>
      <c r="R4523" s="11">
        <f ca="1">IFERROR(__xludf.DUMMYFUNCTION("COUNTA(SPLIT($Q4523,CHAR(10),FALSE))"),1)</f>
        <v>1</v>
      </c>
      <c r="S4523" s="2">
        <v>-1.3053055469999999</v>
      </c>
      <c r="T4523" s="2">
        <v>0.46143203599999999</v>
      </c>
      <c r="U4523" s="2">
        <v>68.81</v>
      </c>
      <c r="V4523" s="2">
        <v>12.11</v>
      </c>
      <c r="W4523" s="2">
        <v>14.36</v>
      </c>
      <c r="X4523" s="2">
        <v>10</v>
      </c>
      <c r="Y4523" s="2">
        <v>7.46</v>
      </c>
      <c r="Z4523" s="2">
        <v>0.12673000000000001</v>
      </c>
      <c r="AA4523" s="2">
        <v>0.13356999999999999</v>
      </c>
      <c r="AB4523" s="2">
        <v>16.456609050000001</v>
      </c>
    </row>
    <row r="4524" spans="1:28" x14ac:dyDescent="0.2">
      <c r="A4524" s="17">
        <v>7285</v>
      </c>
      <c r="B4524" s="5" t="s">
        <v>15107</v>
      </c>
      <c r="C4524" s="5" t="s">
        <v>15108</v>
      </c>
      <c r="D4524" s="5" t="s">
        <v>7329</v>
      </c>
      <c r="E4524" s="5" t="s">
        <v>7850</v>
      </c>
      <c r="F4524" s="10">
        <v>1915</v>
      </c>
      <c r="G4524" s="10" t="s">
        <v>68</v>
      </c>
      <c r="H4524" s="10"/>
      <c r="I4524" s="10">
        <v>1300</v>
      </c>
      <c r="J4524" s="10" t="s">
        <v>17</v>
      </c>
      <c r="K4524" s="10"/>
      <c r="L4524" s="10" t="s">
        <v>18</v>
      </c>
      <c r="M4524" s="11">
        <v>1</v>
      </c>
      <c r="N4524" s="10">
        <v>1</v>
      </c>
      <c r="O4524" s="12" t="s">
        <v>15109</v>
      </c>
      <c r="P4524" s="11">
        <f ca="1">IFERROR(__xludf.DUMMYFUNCTION("COUNTA(SPLIT(Q4524,"" ""))"),177)</f>
        <v>177</v>
      </c>
      <c r="Q4524" s="11">
        <v>6</v>
      </c>
      <c r="R4524" s="11">
        <f ca="1">IFERROR(__xludf.DUMMYFUNCTION("COUNTA(SPLIT($Q4524,CHAR(10),FALSE))"),1)</f>
        <v>1</v>
      </c>
      <c r="S4524" s="2">
        <v>-1.9818705160000001</v>
      </c>
      <c r="T4524" s="2">
        <v>0.46136650099999998</v>
      </c>
      <c r="U4524" s="2">
        <v>37.799999999999997</v>
      </c>
      <c r="V4524" s="2">
        <v>15.32</v>
      </c>
      <c r="W4524" s="2">
        <v>16.93</v>
      </c>
      <c r="X4524" s="2">
        <v>16</v>
      </c>
      <c r="Y4524" s="2">
        <v>9.74</v>
      </c>
      <c r="Z4524" s="2">
        <v>0.2848</v>
      </c>
      <c r="AA4524" s="2">
        <v>0.27903</v>
      </c>
      <c r="AB4524" s="2">
        <v>13.769848850000001</v>
      </c>
    </row>
    <row r="4525" spans="1:28" x14ac:dyDescent="0.2">
      <c r="A4525" s="17">
        <v>7286</v>
      </c>
      <c r="B4525" s="5" t="s">
        <v>15110</v>
      </c>
      <c r="C4525" s="5" t="s">
        <v>15111</v>
      </c>
      <c r="D4525" s="5" t="s">
        <v>9158</v>
      </c>
      <c r="E4525" s="5" t="s">
        <v>15112</v>
      </c>
      <c r="F4525" s="10">
        <v>1915</v>
      </c>
      <c r="G4525" s="10" t="s">
        <v>68</v>
      </c>
      <c r="H4525" s="10"/>
      <c r="I4525" s="10">
        <v>700</v>
      </c>
      <c r="J4525" s="10" t="s">
        <v>17</v>
      </c>
      <c r="K4525" s="10"/>
      <c r="L4525" s="10" t="s">
        <v>18</v>
      </c>
      <c r="M4525" s="11">
        <v>1</v>
      </c>
      <c r="N4525" s="10">
        <v>1</v>
      </c>
      <c r="O4525" s="12" t="s">
        <v>15113</v>
      </c>
      <c r="P4525" s="11">
        <f ca="1">IFERROR(__xludf.DUMMYFUNCTION("COUNTA(SPLIT(Q4525,"" ""))"),186)</f>
        <v>186</v>
      </c>
      <c r="Q4525" s="11">
        <v>21</v>
      </c>
      <c r="R4525" s="11">
        <f ca="1">IFERROR(__xludf.DUMMYFUNCTION("COUNTA(SPLIT($Q4525,CHAR(10),FALSE))"),3)</f>
        <v>3</v>
      </c>
      <c r="S4525" s="2">
        <v>-3.2639308960000002</v>
      </c>
      <c r="T4525" s="2">
        <v>0.54196892600000002</v>
      </c>
      <c r="U4525" s="2">
        <v>52.81</v>
      </c>
      <c r="V4525" s="2">
        <v>9.23</v>
      </c>
      <c r="W4525" s="2">
        <v>7.6</v>
      </c>
      <c r="X4525" s="2">
        <v>12</v>
      </c>
      <c r="Y4525" s="2">
        <v>11.02</v>
      </c>
      <c r="Z4525" s="2">
        <v>0.20574999999999999</v>
      </c>
      <c r="AA4525" s="2">
        <v>0.18115999999999999</v>
      </c>
      <c r="AB4525" s="2">
        <v>13.2660789</v>
      </c>
    </row>
    <row r="4526" spans="1:28" x14ac:dyDescent="0.2">
      <c r="A4526" s="17">
        <v>7287</v>
      </c>
      <c r="B4526" s="5" t="s">
        <v>15114</v>
      </c>
      <c r="C4526" s="5" t="s">
        <v>15115</v>
      </c>
      <c r="D4526" s="5" t="s">
        <v>9258</v>
      </c>
      <c r="E4526" s="5" t="s">
        <v>15116</v>
      </c>
      <c r="F4526" s="10">
        <v>1882</v>
      </c>
      <c r="G4526" s="10" t="s">
        <v>68</v>
      </c>
      <c r="H4526" s="10"/>
      <c r="I4526" s="10">
        <v>1300</v>
      </c>
      <c r="J4526" s="10" t="s">
        <v>178</v>
      </c>
      <c r="K4526" s="10"/>
      <c r="L4526" s="10" t="s">
        <v>18</v>
      </c>
      <c r="M4526" s="11">
        <v>1</v>
      </c>
      <c r="N4526" s="10">
        <v>1</v>
      </c>
      <c r="O4526" s="12" t="s">
        <v>15117</v>
      </c>
      <c r="P4526" s="11">
        <f ca="1">IFERROR(__xludf.DUMMYFUNCTION("COUNTA(SPLIT(Q4526,"" ""))"),141)</f>
        <v>141</v>
      </c>
      <c r="Q4526" s="11">
        <v>6</v>
      </c>
      <c r="R4526" s="11">
        <f ca="1">IFERROR(__xludf.DUMMYFUNCTION("COUNTA(SPLIT($Q4526,CHAR(10),FALSE))"),1)</f>
        <v>1</v>
      </c>
      <c r="S4526" s="2">
        <v>-1.7839423809999999</v>
      </c>
      <c r="T4526" s="2">
        <v>0.49928853899999998</v>
      </c>
      <c r="U4526" s="2">
        <v>65.19</v>
      </c>
      <c r="V4526" s="2">
        <v>9.17</v>
      </c>
      <c r="W4526" s="2">
        <v>8.8699999999999992</v>
      </c>
      <c r="X4526" s="2">
        <v>11</v>
      </c>
      <c r="Y4526" s="2">
        <v>8.33</v>
      </c>
      <c r="Z4526" s="2">
        <v>0.22159000000000001</v>
      </c>
      <c r="AA4526" s="2">
        <v>0.25189</v>
      </c>
      <c r="AB4526" s="2">
        <v>8.355886946</v>
      </c>
    </row>
    <row r="4527" spans="1:28" x14ac:dyDescent="0.2">
      <c r="A4527" s="17">
        <v>7288</v>
      </c>
      <c r="B4527" s="5" t="s">
        <v>15118</v>
      </c>
      <c r="C4527" s="5" t="s">
        <v>15119</v>
      </c>
      <c r="D4527" s="5" t="s">
        <v>9225</v>
      </c>
      <c r="E4527" s="5" t="s">
        <v>15120</v>
      </c>
      <c r="F4527" s="10">
        <v>1883</v>
      </c>
      <c r="G4527" s="10" t="s">
        <v>68</v>
      </c>
      <c r="H4527" s="10"/>
      <c r="I4527" s="10">
        <v>1100</v>
      </c>
      <c r="J4527" s="10" t="s">
        <v>17</v>
      </c>
      <c r="K4527" s="10"/>
      <c r="L4527" s="10" t="s">
        <v>18</v>
      </c>
      <c r="M4527" s="11">
        <v>1</v>
      </c>
      <c r="N4527" s="10">
        <v>1</v>
      </c>
      <c r="O4527" s="12" t="s">
        <v>15121</v>
      </c>
      <c r="P4527" s="11">
        <f ca="1">IFERROR(__xludf.DUMMYFUNCTION("COUNTA(SPLIT(Q4527,"" ""))"),166)</f>
        <v>166</v>
      </c>
      <c r="Q4527" s="11">
        <v>8</v>
      </c>
      <c r="R4527" s="11">
        <f ca="1">IFERROR(__xludf.DUMMYFUNCTION("COUNTA(SPLIT($Q4527,CHAR(10),FALSE))"),1)</f>
        <v>1</v>
      </c>
      <c r="S4527" s="2">
        <v>-0.98830454899999998</v>
      </c>
      <c r="T4527" s="2">
        <v>0.47341445399999998</v>
      </c>
      <c r="U4527" s="2">
        <v>75.69</v>
      </c>
      <c r="V4527" s="2">
        <v>7.86</v>
      </c>
      <c r="W4527" s="2">
        <v>8.19</v>
      </c>
      <c r="X4527" s="2">
        <v>10</v>
      </c>
      <c r="Y4527" s="2">
        <v>6.57</v>
      </c>
      <c r="Z4527" s="2">
        <v>6.1990000000000003E-2</v>
      </c>
      <c r="AA4527" s="2">
        <v>7.2770000000000001E-2</v>
      </c>
      <c r="AB4527" s="2">
        <v>18.33019741</v>
      </c>
    </row>
    <row r="4528" spans="1:28" x14ac:dyDescent="0.2">
      <c r="A4528" s="17">
        <v>7289</v>
      </c>
      <c r="B4528" s="5" t="s">
        <v>15122</v>
      </c>
      <c r="C4528" s="5" t="s">
        <v>15123</v>
      </c>
      <c r="D4528" s="5" t="s">
        <v>8359</v>
      </c>
      <c r="E4528" s="5" t="s">
        <v>8360</v>
      </c>
      <c r="F4528" s="10">
        <v>2004</v>
      </c>
      <c r="G4528" s="10" t="s">
        <v>16</v>
      </c>
      <c r="H4528" s="10"/>
      <c r="I4528" s="10">
        <v>1300</v>
      </c>
      <c r="J4528" s="10" t="s">
        <v>17</v>
      </c>
      <c r="K4528" s="10"/>
      <c r="L4528" s="10" t="s">
        <v>18</v>
      </c>
      <c r="M4528" s="11">
        <v>1</v>
      </c>
      <c r="N4528" s="10">
        <v>1</v>
      </c>
      <c r="O4528" s="12" t="s">
        <v>15124</v>
      </c>
      <c r="P4528" s="11">
        <f ca="1">IFERROR(__xludf.DUMMYFUNCTION("COUNTA(SPLIT(Q4528,"" ""))"),167)</f>
        <v>167</v>
      </c>
      <c r="Q4528" s="11">
        <v>3</v>
      </c>
      <c r="R4528" s="11">
        <f ca="1">IFERROR(__xludf.DUMMYFUNCTION("COUNTA(SPLIT($Q4528,CHAR(10),FALSE))"),1)</f>
        <v>1</v>
      </c>
      <c r="S4528" s="2">
        <v>-1.8375448809999999</v>
      </c>
      <c r="T4528" s="2">
        <v>0.50461452299999998</v>
      </c>
      <c r="U4528" s="2">
        <v>37.85</v>
      </c>
      <c r="V4528" s="2">
        <v>22.06</v>
      </c>
      <c r="W4528" s="2">
        <v>28.47</v>
      </c>
      <c r="X4528" s="2">
        <v>9</v>
      </c>
      <c r="Y4528" s="2">
        <v>9.6999999999999993</v>
      </c>
      <c r="Z4528" s="2">
        <v>0.29102</v>
      </c>
      <c r="AA4528" s="2">
        <v>0.30047000000000001</v>
      </c>
      <c r="AB4528" s="2">
        <v>6.721671798</v>
      </c>
    </row>
    <row r="4529" spans="1:28" x14ac:dyDescent="0.2">
      <c r="A4529" s="17">
        <v>7290</v>
      </c>
      <c r="B4529" s="5" t="s">
        <v>15122</v>
      </c>
      <c r="C4529" s="5" t="s">
        <v>15125</v>
      </c>
      <c r="D4529" s="5" t="s">
        <v>8359</v>
      </c>
      <c r="E4529" s="5" t="s">
        <v>8360</v>
      </c>
      <c r="F4529" s="10">
        <v>2004</v>
      </c>
      <c r="G4529" s="10" t="s">
        <v>16</v>
      </c>
      <c r="H4529" s="10"/>
      <c r="I4529" s="10">
        <v>1100</v>
      </c>
      <c r="J4529" s="10" t="s">
        <v>17</v>
      </c>
      <c r="K4529" s="10"/>
      <c r="L4529" s="10" t="s">
        <v>18</v>
      </c>
      <c r="M4529" s="11">
        <v>1</v>
      </c>
      <c r="N4529" s="10">
        <v>1</v>
      </c>
      <c r="O4529" s="12" t="s">
        <v>15126</v>
      </c>
      <c r="P4529" s="11">
        <f ca="1">IFERROR(__xludf.DUMMYFUNCTION("COUNTA(SPLIT(Q4529,"" ""))"),152)</f>
        <v>152</v>
      </c>
      <c r="Q4529" s="11">
        <v>7</v>
      </c>
      <c r="R4529" s="11">
        <f ca="1">IFERROR(__xludf.DUMMYFUNCTION("COUNTA(SPLIT($Q4529,CHAR(10),FALSE))"),1)</f>
        <v>1</v>
      </c>
      <c r="S4529" s="2">
        <v>-1.632634253</v>
      </c>
      <c r="T4529" s="2">
        <v>0.49588021799999998</v>
      </c>
      <c r="U4529" s="2">
        <v>67.36</v>
      </c>
      <c r="V4529" s="2">
        <v>9.26</v>
      </c>
      <c r="W4529" s="2">
        <v>10.09</v>
      </c>
      <c r="X4529" s="2">
        <v>10</v>
      </c>
      <c r="Y4529" s="2">
        <v>7.52</v>
      </c>
      <c r="Z4529" s="2">
        <v>0.17580999999999999</v>
      </c>
      <c r="AA4529" s="2">
        <v>0.19642999999999999</v>
      </c>
      <c r="AB4529" s="2">
        <v>12.785647060000001</v>
      </c>
    </row>
    <row r="4530" spans="1:28" x14ac:dyDescent="0.2">
      <c r="A4530" s="17">
        <v>7291</v>
      </c>
      <c r="B4530" s="5" t="s">
        <v>15127</v>
      </c>
      <c r="C4530" s="5" t="s">
        <v>15128</v>
      </c>
      <c r="D4530" s="5" t="s">
        <v>9158</v>
      </c>
      <c r="E4530" s="5" t="s">
        <v>15129</v>
      </c>
      <c r="F4530" s="10">
        <v>1883</v>
      </c>
      <c r="G4530" s="10" t="s">
        <v>68</v>
      </c>
      <c r="H4530" s="10"/>
      <c r="I4530" s="10">
        <v>1100</v>
      </c>
      <c r="J4530" s="10" t="s">
        <v>17</v>
      </c>
      <c r="K4530" s="10"/>
      <c r="L4530" s="10" t="s">
        <v>18</v>
      </c>
      <c r="M4530" s="11">
        <v>1</v>
      </c>
      <c r="N4530" s="10">
        <v>1</v>
      </c>
      <c r="O4530" s="12" t="s">
        <v>15130</v>
      </c>
      <c r="P4530" s="11">
        <f ca="1">IFERROR(__xludf.DUMMYFUNCTION("COUNTA(SPLIT(Q4530,"" ""))"),180)</f>
        <v>180</v>
      </c>
      <c r="Q4530" s="11">
        <v>8</v>
      </c>
      <c r="R4530" s="11">
        <f ca="1">IFERROR(__xludf.DUMMYFUNCTION("COUNTA(SPLIT($Q4530,CHAR(10),FALSE))"),2)</f>
        <v>2</v>
      </c>
      <c r="S4530" s="2">
        <v>-2.51774517</v>
      </c>
      <c r="T4530" s="2">
        <v>0.50473548300000004</v>
      </c>
      <c r="U4530" s="2">
        <v>81.56</v>
      </c>
      <c r="V4530" s="2">
        <v>7.44</v>
      </c>
      <c r="W4530" s="2">
        <v>7.5</v>
      </c>
      <c r="X4530" s="2">
        <v>7</v>
      </c>
      <c r="Y4530" s="2">
        <v>6.69</v>
      </c>
      <c r="Z4530" s="2">
        <v>0.11543</v>
      </c>
      <c r="AA4530" s="2">
        <v>0.12597</v>
      </c>
      <c r="AB4530" s="2">
        <v>9.1997103589999991</v>
      </c>
    </row>
    <row r="4531" spans="1:28" x14ac:dyDescent="0.2">
      <c r="A4531" s="17">
        <v>7294</v>
      </c>
      <c r="B4531" s="5" t="s">
        <v>15131</v>
      </c>
      <c r="C4531" s="5" t="s">
        <v>15132</v>
      </c>
      <c r="D4531" s="5"/>
      <c r="E4531" s="5" t="s">
        <v>15133</v>
      </c>
      <c r="F4531" s="10">
        <v>2018</v>
      </c>
      <c r="G4531" s="10" t="s">
        <v>16</v>
      </c>
      <c r="H4531" s="10"/>
      <c r="I4531" s="10">
        <v>700</v>
      </c>
      <c r="J4531" s="10" t="s">
        <v>17</v>
      </c>
      <c r="K4531" s="10" t="s">
        <v>15059</v>
      </c>
      <c r="L4531" s="10" t="s">
        <v>18</v>
      </c>
      <c r="M4531" s="11">
        <v>1</v>
      </c>
      <c r="N4531" s="10">
        <v>1</v>
      </c>
      <c r="O4531" s="12" t="s">
        <v>15134</v>
      </c>
      <c r="P4531" s="11">
        <f ca="1">IFERROR(__xludf.DUMMYFUNCTION("COUNTA(SPLIT(Q4531,"" ""))"),165)</f>
        <v>165</v>
      </c>
      <c r="Q4531" s="11">
        <v>14</v>
      </c>
      <c r="R4531" s="11">
        <f ca="1">IFERROR(__xludf.DUMMYFUNCTION("COUNTA(SPLIT($Q4531,CHAR(10),FALSE))"),5)</f>
        <v>5</v>
      </c>
      <c r="S4531" s="2">
        <v>1.6586975230000001</v>
      </c>
      <c r="T4531" s="2">
        <v>0.64470012899999996</v>
      </c>
      <c r="U4531" s="2">
        <v>89.76</v>
      </c>
      <c r="V4531" s="2">
        <v>3.67</v>
      </c>
      <c r="W4531" s="2">
        <v>3.56</v>
      </c>
      <c r="X4531" s="2">
        <v>5</v>
      </c>
      <c r="Y4531" s="2">
        <v>5.75</v>
      </c>
      <c r="Z4531" s="2">
        <v>-8.2790000000000002E-2</v>
      </c>
      <c r="AA4531" s="2">
        <v>-9.0490000000000001E-2</v>
      </c>
      <c r="AB4531" s="2">
        <v>23.554702670000001</v>
      </c>
    </row>
    <row r="4532" spans="1:28" x14ac:dyDescent="0.2">
      <c r="A4532" s="17">
        <v>7295</v>
      </c>
      <c r="B4532" s="5" t="s">
        <v>15135</v>
      </c>
      <c r="C4532" s="5" t="s">
        <v>15136</v>
      </c>
      <c r="D4532" s="5" t="s">
        <v>9158</v>
      </c>
      <c r="E4532" s="5" t="s">
        <v>15137</v>
      </c>
      <c r="F4532" s="10">
        <v>1883</v>
      </c>
      <c r="G4532" s="10" t="s">
        <v>68</v>
      </c>
      <c r="H4532" s="10"/>
      <c r="I4532" s="10">
        <v>900</v>
      </c>
      <c r="J4532" s="10" t="s">
        <v>17</v>
      </c>
      <c r="K4532" s="10"/>
      <c r="L4532" s="10" t="s">
        <v>18</v>
      </c>
      <c r="M4532" s="11">
        <v>1</v>
      </c>
      <c r="N4532" s="10">
        <v>1</v>
      </c>
      <c r="O4532" s="12" t="s">
        <v>15138</v>
      </c>
      <c r="P4532" s="11">
        <f ca="1">IFERROR(__xludf.DUMMYFUNCTION("COUNTA(SPLIT(Q4532,"" ""))"),175)</f>
        <v>175</v>
      </c>
      <c r="Q4532" s="11">
        <v>8</v>
      </c>
      <c r="R4532" s="11">
        <f ca="1">IFERROR(__xludf.DUMMYFUNCTION("COUNTA(SPLIT($Q4532,CHAR(10),FALSE))"),1)</f>
        <v>1</v>
      </c>
      <c r="S4532" s="2">
        <v>-2.49253904</v>
      </c>
      <c r="T4532" s="2">
        <v>0.587839891</v>
      </c>
      <c r="U4532" s="2">
        <v>51.16</v>
      </c>
      <c r="V4532" s="2">
        <v>12.4</v>
      </c>
      <c r="W4532" s="2">
        <v>13.71</v>
      </c>
      <c r="X4532" s="2">
        <v>14</v>
      </c>
      <c r="Y4532" s="2">
        <v>8.5500000000000007</v>
      </c>
      <c r="Z4532" s="2">
        <v>0.2601</v>
      </c>
      <c r="AA4532" s="2">
        <v>0.24771000000000001</v>
      </c>
      <c r="AB4532" s="2">
        <v>13.85176338</v>
      </c>
    </row>
    <row r="4533" spans="1:28" x14ac:dyDescent="0.2">
      <c r="A4533" s="17">
        <v>7297</v>
      </c>
      <c r="B4533" s="5" t="s">
        <v>240</v>
      </c>
      <c r="C4533" s="5" t="s">
        <v>15139</v>
      </c>
      <c r="D4533" s="5" t="s">
        <v>8359</v>
      </c>
      <c r="E4533" s="5" t="s">
        <v>8360</v>
      </c>
      <c r="F4533" s="10">
        <v>2004</v>
      </c>
      <c r="G4533" s="10" t="s">
        <v>16</v>
      </c>
      <c r="H4533" s="10"/>
      <c r="I4533" s="10">
        <v>1300</v>
      </c>
      <c r="J4533" s="10" t="s">
        <v>17</v>
      </c>
      <c r="K4533" s="10"/>
      <c r="L4533" s="10" t="s">
        <v>18</v>
      </c>
      <c r="M4533" s="11">
        <v>1</v>
      </c>
      <c r="N4533" s="10">
        <v>1</v>
      </c>
      <c r="O4533" s="12" t="s">
        <v>15140</v>
      </c>
      <c r="P4533" s="11">
        <f ca="1">IFERROR(__xludf.DUMMYFUNCTION("COUNTA(SPLIT(Q4533,"" ""))"),143)</f>
        <v>143</v>
      </c>
      <c r="Q4533" s="11">
        <v>5</v>
      </c>
      <c r="R4533" s="11">
        <f ca="1">IFERROR(__xludf.DUMMYFUNCTION("COUNTA(SPLIT($Q4533,CHAR(10),FALSE))"),3)</f>
        <v>3</v>
      </c>
      <c r="S4533" s="2">
        <v>-0.21234930199999999</v>
      </c>
      <c r="T4533" s="2">
        <v>0.490145198</v>
      </c>
      <c r="U4533" s="2">
        <v>44.96</v>
      </c>
      <c r="V4533" s="2">
        <v>14.19</v>
      </c>
      <c r="W4533" s="2">
        <v>14.66</v>
      </c>
      <c r="X4533" s="2">
        <v>15</v>
      </c>
      <c r="Y4533" s="2">
        <v>8.7799999999999994</v>
      </c>
      <c r="Z4533" s="2">
        <v>0.16014999999999999</v>
      </c>
      <c r="AA4533" s="2">
        <v>0.17807999999999999</v>
      </c>
      <c r="AB4533" s="2">
        <v>23.369932680000002</v>
      </c>
    </row>
    <row r="4534" spans="1:28" x14ac:dyDescent="0.2">
      <c r="A4534" s="17">
        <v>7298</v>
      </c>
      <c r="B4534" s="5" t="s">
        <v>15141</v>
      </c>
      <c r="C4534" s="5" t="s">
        <v>15142</v>
      </c>
      <c r="D4534" s="5" t="s">
        <v>9258</v>
      </c>
      <c r="E4534" s="5" t="s">
        <v>15143</v>
      </c>
      <c r="F4534" s="10">
        <v>1882</v>
      </c>
      <c r="G4534" s="10" t="s">
        <v>68</v>
      </c>
      <c r="H4534" s="10"/>
      <c r="I4534" s="10">
        <v>1100</v>
      </c>
      <c r="J4534" s="10" t="s">
        <v>17</v>
      </c>
      <c r="K4534" s="10"/>
      <c r="L4534" s="10" t="s">
        <v>18</v>
      </c>
      <c r="M4534" s="11">
        <v>1</v>
      </c>
      <c r="N4534" s="10">
        <v>1</v>
      </c>
      <c r="O4534" s="12" t="s">
        <v>15144</v>
      </c>
      <c r="P4534" s="11">
        <f ca="1">IFERROR(__xludf.DUMMYFUNCTION("COUNTA(SPLIT(Q4534,"" ""))"),140)</f>
        <v>140</v>
      </c>
      <c r="Q4534" s="11">
        <v>6</v>
      </c>
      <c r="R4534" s="11">
        <f ca="1">IFERROR(__xludf.DUMMYFUNCTION("COUNTA(SPLIT($Q4534,CHAR(10),FALSE))"),1)</f>
        <v>1</v>
      </c>
      <c r="S4534" s="2">
        <v>-2.634580674</v>
      </c>
      <c r="T4534" s="2">
        <v>0.51364361199999997</v>
      </c>
      <c r="U4534" s="2">
        <v>37.81</v>
      </c>
      <c r="V4534" s="2">
        <v>14.99</v>
      </c>
      <c r="W4534" s="2">
        <v>15.98</v>
      </c>
      <c r="X4534" s="2">
        <v>15</v>
      </c>
      <c r="Y4534" s="2">
        <v>9.51</v>
      </c>
      <c r="Z4534" s="2">
        <v>0.32383000000000001</v>
      </c>
      <c r="AA4534" s="2">
        <v>0.35338999999999998</v>
      </c>
      <c r="AB4534" s="2">
        <v>10.99519289</v>
      </c>
    </row>
    <row r="4535" spans="1:28" x14ac:dyDescent="0.2">
      <c r="A4535" s="17">
        <v>7299</v>
      </c>
      <c r="B4535" s="5" t="s">
        <v>15145</v>
      </c>
      <c r="C4535" s="5" t="s">
        <v>15146</v>
      </c>
      <c r="D4535" s="5"/>
      <c r="E4535" s="5" t="s">
        <v>15147</v>
      </c>
      <c r="F4535" s="10">
        <v>2019</v>
      </c>
      <c r="G4535" s="10" t="s">
        <v>68</v>
      </c>
      <c r="H4535" s="10"/>
      <c r="I4535" s="10">
        <v>900</v>
      </c>
      <c r="J4535" s="10" t="s">
        <v>17</v>
      </c>
      <c r="K4535" s="10" t="s">
        <v>1354</v>
      </c>
      <c r="L4535" s="10" t="s">
        <v>18</v>
      </c>
      <c r="M4535" s="11">
        <v>1</v>
      </c>
      <c r="N4535" s="10">
        <v>1</v>
      </c>
      <c r="O4535" s="12" t="s">
        <v>15148</v>
      </c>
      <c r="P4535" s="11">
        <f ca="1">IFERROR(__xludf.DUMMYFUNCTION("COUNTA(SPLIT(Q4535,"" ""))"),194)</f>
        <v>194</v>
      </c>
      <c r="Q4535" s="11">
        <v>12</v>
      </c>
      <c r="R4535" s="11">
        <f ca="1">IFERROR(__xludf.DUMMYFUNCTION("COUNTA(SPLIT($Q4535,CHAR(10),FALSE))"),3)</f>
        <v>3</v>
      </c>
      <c r="S4535" s="2">
        <v>0.64654943600000003</v>
      </c>
      <c r="T4535" s="2">
        <v>0.51628884500000005</v>
      </c>
      <c r="U4535" s="2">
        <v>61.06</v>
      </c>
      <c r="V4535" s="2">
        <v>8.7799999999999994</v>
      </c>
      <c r="W4535" s="2">
        <v>8.2799999999999994</v>
      </c>
      <c r="X4535" s="2">
        <v>11</v>
      </c>
      <c r="Y4535" s="2">
        <v>8.65</v>
      </c>
      <c r="Z4535" s="2">
        <v>0.14974000000000001</v>
      </c>
      <c r="AA4535" s="2">
        <v>0.12259</v>
      </c>
      <c r="AB4535" s="2">
        <v>17.062832610000001</v>
      </c>
    </row>
    <row r="4536" spans="1:28" x14ac:dyDescent="0.2">
      <c r="A4536" s="17">
        <v>7300</v>
      </c>
      <c r="B4536" s="5" t="s">
        <v>15149</v>
      </c>
      <c r="C4536" s="5" t="s">
        <v>15150</v>
      </c>
      <c r="D4536" s="5" t="s">
        <v>9225</v>
      </c>
      <c r="E4536" s="5" t="s">
        <v>15151</v>
      </c>
      <c r="F4536" s="10">
        <v>1883</v>
      </c>
      <c r="G4536" s="10" t="s">
        <v>68</v>
      </c>
      <c r="H4536" s="10"/>
      <c r="I4536" s="10">
        <v>1100</v>
      </c>
      <c r="J4536" s="10" t="s">
        <v>51</v>
      </c>
      <c r="K4536" s="10"/>
      <c r="L4536" s="10" t="s">
        <v>18</v>
      </c>
      <c r="M4536" s="11">
        <v>1</v>
      </c>
      <c r="N4536" s="10">
        <v>1</v>
      </c>
      <c r="O4536" s="12" t="s">
        <v>15152</v>
      </c>
      <c r="P4536" s="11">
        <f ca="1">IFERROR(__xludf.DUMMYFUNCTION("COUNTA(SPLIT(Q4536,"" ""))"),177)</f>
        <v>177</v>
      </c>
      <c r="Q4536" s="11">
        <v>10</v>
      </c>
      <c r="R4536" s="11">
        <f ca="1">IFERROR(__xludf.DUMMYFUNCTION("COUNTA(SPLIT($Q4536,CHAR(10),FALSE))"),1)</f>
        <v>1</v>
      </c>
      <c r="S4536" s="2">
        <v>-1.933358302</v>
      </c>
      <c r="T4536" s="2">
        <v>0.48852180000000001</v>
      </c>
      <c r="U4536" s="2">
        <v>65.19</v>
      </c>
      <c r="V4536" s="2">
        <v>8.59</v>
      </c>
      <c r="W4536" s="2">
        <v>7.83</v>
      </c>
      <c r="X4536" s="2">
        <v>11</v>
      </c>
      <c r="Y4536" s="2">
        <v>7.8</v>
      </c>
      <c r="Z4536" s="2">
        <v>0.2843</v>
      </c>
      <c r="AA4536" s="2">
        <v>0.29125000000000001</v>
      </c>
      <c r="AB4536" s="2">
        <v>13.8021499</v>
      </c>
    </row>
    <row r="4537" spans="1:28" x14ac:dyDescent="0.2">
      <c r="A4537" s="17">
        <v>7303</v>
      </c>
      <c r="B4537" s="5" t="s">
        <v>15153</v>
      </c>
      <c r="C4537" s="5" t="s">
        <v>15154</v>
      </c>
      <c r="D4537" s="5" t="s">
        <v>9158</v>
      </c>
      <c r="E4537" s="5" t="s">
        <v>15155</v>
      </c>
      <c r="F4537" s="10">
        <v>1883</v>
      </c>
      <c r="G4537" s="10" t="s">
        <v>68</v>
      </c>
      <c r="H4537" s="10"/>
      <c r="I4537" s="10">
        <v>1300</v>
      </c>
      <c r="J4537" s="10" t="s">
        <v>17</v>
      </c>
      <c r="K4537" s="10"/>
      <c r="L4537" s="10" t="s">
        <v>18</v>
      </c>
      <c r="M4537" s="11">
        <v>1</v>
      </c>
      <c r="N4537" s="10">
        <v>1</v>
      </c>
      <c r="O4537" s="12" t="s">
        <v>15156</v>
      </c>
      <c r="P4537" s="11">
        <f ca="1">IFERROR(__xludf.DUMMYFUNCTION("COUNTA(SPLIT(Q4537,"" ""))"),181)</f>
        <v>181</v>
      </c>
      <c r="Q4537" s="11">
        <v>5</v>
      </c>
      <c r="R4537" s="11">
        <f ca="1">IFERROR(__xludf.DUMMYFUNCTION("COUNTA(SPLIT($Q4537,CHAR(10),FALSE))"),1)</f>
        <v>1</v>
      </c>
      <c r="S4537" s="2">
        <v>-0.73503388199999997</v>
      </c>
      <c r="T4537" s="2">
        <v>0.48080342599999998</v>
      </c>
      <c r="U4537" s="2">
        <v>66.33</v>
      </c>
      <c r="V4537" s="2">
        <v>13</v>
      </c>
      <c r="W4537" s="2">
        <v>15.47</v>
      </c>
      <c r="X4537" s="2">
        <v>9</v>
      </c>
      <c r="Y4537" s="2">
        <v>7.18</v>
      </c>
      <c r="Z4537" s="2">
        <v>0.23807</v>
      </c>
      <c r="AA4537" s="2">
        <v>0.24071999999999999</v>
      </c>
      <c r="AB4537" s="2">
        <v>15.078545009999999</v>
      </c>
    </row>
    <row r="4538" spans="1:28" x14ac:dyDescent="0.2">
      <c r="A4538" s="17">
        <v>7304</v>
      </c>
      <c r="B4538" s="5" t="s">
        <v>15157</v>
      </c>
      <c r="C4538" s="5" t="s">
        <v>15158</v>
      </c>
      <c r="D4538" s="5" t="s">
        <v>9258</v>
      </c>
      <c r="E4538" s="5" t="s">
        <v>15159</v>
      </c>
      <c r="F4538" s="10">
        <v>1882</v>
      </c>
      <c r="G4538" s="10" t="s">
        <v>68</v>
      </c>
      <c r="H4538" s="10"/>
      <c r="I4538" s="10">
        <v>1300</v>
      </c>
      <c r="J4538" s="10" t="s">
        <v>17</v>
      </c>
      <c r="K4538" s="10"/>
      <c r="L4538" s="10" t="s">
        <v>18</v>
      </c>
      <c r="M4538" s="11">
        <v>1</v>
      </c>
      <c r="N4538" s="10">
        <v>1</v>
      </c>
      <c r="O4538" s="12" t="s">
        <v>15160</v>
      </c>
      <c r="P4538" s="11">
        <f ca="1">IFERROR(__xludf.DUMMYFUNCTION("COUNTA(SPLIT(Q4538,"" ""))"),158)</f>
        <v>158</v>
      </c>
      <c r="Q4538" s="11">
        <v>7</v>
      </c>
      <c r="R4538" s="11">
        <f ca="1">IFERROR(__xludf.DUMMYFUNCTION("COUNTA(SPLIT($Q4538,CHAR(10),FALSE))"),2)</f>
        <v>2</v>
      </c>
      <c r="S4538" s="2">
        <v>-2.4985013770000002</v>
      </c>
      <c r="T4538" s="2">
        <v>0.48879819899999999</v>
      </c>
      <c r="U4538" s="2">
        <v>46.69</v>
      </c>
      <c r="V4538" s="2">
        <v>12.43</v>
      </c>
      <c r="W4538" s="2">
        <v>12.49</v>
      </c>
      <c r="X4538" s="2">
        <v>13</v>
      </c>
      <c r="Y4538" s="2">
        <v>9.6999999999999993</v>
      </c>
      <c r="Z4538" s="2">
        <v>0.29429</v>
      </c>
      <c r="AA4538" s="2">
        <v>0.30208000000000002</v>
      </c>
      <c r="AB4538" s="2">
        <v>4.1620120180000004</v>
      </c>
    </row>
    <row r="4539" spans="1:28" x14ac:dyDescent="0.2">
      <c r="A4539" s="17">
        <v>7306</v>
      </c>
      <c r="B4539" s="5" t="s">
        <v>15161</v>
      </c>
      <c r="C4539" s="5" t="s">
        <v>15162</v>
      </c>
      <c r="D4539" s="5" t="s">
        <v>9158</v>
      </c>
      <c r="E4539" s="5" t="s">
        <v>15163</v>
      </c>
      <c r="F4539" s="10">
        <v>1883</v>
      </c>
      <c r="G4539" s="10" t="s">
        <v>68</v>
      </c>
      <c r="H4539" s="10"/>
      <c r="I4539" s="10">
        <v>1500</v>
      </c>
      <c r="J4539" s="10" t="s">
        <v>17</v>
      </c>
      <c r="K4539" s="10"/>
      <c r="L4539" s="10" t="s">
        <v>18</v>
      </c>
      <c r="M4539" s="11">
        <v>1</v>
      </c>
      <c r="N4539" s="10">
        <v>1</v>
      </c>
      <c r="O4539" s="12" t="s">
        <v>15164</v>
      </c>
      <c r="P4539" s="11">
        <f ca="1">IFERROR(__xludf.DUMMYFUNCTION("COUNTA(SPLIT(Q4539,"" ""))"),149)</f>
        <v>149</v>
      </c>
      <c r="Q4539" s="11">
        <v>5</v>
      </c>
      <c r="R4539" s="11">
        <f ca="1">IFERROR(__xludf.DUMMYFUNCTION("COUNTA(SPLIT($Q4539,CHAR(10),FALSE))"),1)</f>
        <v>1</v>
      </c>
      <c r="S4539" s="2">
        <v>-1.1300385630000001</v>
      </c>
      <c r="T4539" s="2">
        <v>0.47735639800000002</v>
      </c>
      <c r="U4539" s="2">
        <v>69.78</v>
      </c>
      <c r="V4539" s="2">
        <v>9.6999999999999993</v>
      </c>
      <c r="W4539" s="2">
        <v>9.92</v>
      </c>
      <c r="X4539" s="2">
        <v>10</v>
      </c>
      <c r="Y4539" s="2">
        <v>8.0500000000000007</v>
      </c>
      <c r="Z4539" s="2">
        <v>0.23749999999999999</v>
      </c>
      <c r="AA4539" s="2">
        <v>0.26329999999999998</v>
      </c>
      <c r="AB4539" s="2">
        <v>12.64369713</v>
      </c>
    </row>
    <row r="4540" spans="1:28" x14ac:dyDescent="0.2">
      <c r="A4540" s="17">
        <v>7307</v>
      </c>
      <c r="B4540" s="5" t="s">
        <v>15165</v>
      </c>
      <c r="C4540" s="5" t="s">
        <v>15166</v>
      </c>
      <c r="D4540" s="5" t="s">
        <v>9225</v>
      </c>
      <c r="E4540" s="5" t="s">
        <v>15167</v>
      </c>
      <c r="F4540" s="10">
        <v>1883</v>
      </c>
      <c r="G4540" s="10" t="s">
        <v>68</v>
      </c>
      <c r="H4540" s="10"/>
      <c r="I4540" s="10">
        <v>1700</v>
      </c>
      <c r="J4540" s="10" t="s">
        <v>51</v>
      </c>
      <c r="K4540" s="10"/>
      <c r="L4540" s="10" t="s">
        <v>18</v>
      </c>
      <c r="M4540" s="11">
        <v>1</v>
      </c>
      <c r="N4540" s="10">
        <v>1</v>
      </c>
      <c r="O4540" s="12" t="s">
        <v>15168</v>
      </c>
      <c r="P4540" s="11">
        <f ca="1">IFERROR(__xludf.DUMMYFUNCTION("COUNTA(SPLIT(Q4540,"" ""))"),154)</f>
        <v>154</v>
      </c>
      <c r="Q4540" s="11">
        <v>3</v>
      </c>
      <c r="R4540" s="11">
        <f ca="1">IFERROR(__xludf.DUMMYFUNCTION("COUNTA(SPLIT($Q4540,CHAR(10),FALSE))"),3)</f>
        <v>3</v>
      </c>
      <c r="S4540" s="2">
        <v>-1.7295085649999999</v>
      </c>
      <c r="T4540" s="2">
        <v>0.46257670000000001</v>
      </c>
      <c r="U4540" s="2">
        <v>28.45</v>
      </c>
      <c r="V4540" s="2">
        <v>22.54</v>
      </c>
      <c r="W4540" s="2">
        <v>26.23</v>
      </c>
      <c r="X4540" s="2">
        <v>17</v>
      </c>
      <c r="Y4540" s="2">
        <v>10.130000000000001</v>
      </c>
      <c r="Z4540" s="2">
        <v>0.27300000000000002</v>
      </c>
      <c r="AA4540" s="2">
        <v>0.28782999999999997</v>
      </c>
      <c r="AB4540" s="2">
        <v>7.0923330550000001</v>
      </c>
    </row>
    <row r="4541" spans="1:28" x14ac:dyDescent="0.2">
      <c r="A4541" s="17">
        <v>7308</v>
      </c>
      <c r="B4541" s="5" t="s">
        <v>15169</v>
      </c>
      <c r="C4541" s="5" t="s">
        <v>15170</v>
      </c>
      <c r="D4541" s="5" t="s">
        <v>6727</v>
      </c>
      <c r="E4541" s="5" t="s">
        <v>15171</v>
      </c>
      <c r="F4541" s="10">
        <v>1918</v>
      </c>
      <c r="G4541" s="10" t="s">
        <v>68</v>
      </c>
      <c r="H4541" s="10"/>
      <c r="I4541" s="10">
        <v>1300</v>
      </c>
      <c r="J4541" s="10" t="s">
        <v>17</v>
      </c>
      <c r="K4541" s="10"/>
      <c r="L4541" s="10" t="s">
        <v>22</v>
      </c>
      <c r="M4541" s="11">
        <v>2</v>
      </c>
      <c r="N4541" s="10">
        <v>2</v>
      </c>
      <c r="O4541" s="12" t="s">
        <v>15172</v>
      </c>
      <c r="P4541" s="11">
        <f ca="1">IFERROR(__xludf.DUMMYFUNCTION("COUNTA(SPLIT(Q4541,"" ""))"),165)</f>
        <v>165</v>
      </c>
      <c r="Q4541" s="11">
        <v>7</v>
      </c>
      <c r="R4541" s="11">
        <f ca="1">IFERROR(__xludf.DUMMYFUNCTION("COUNTA(SPLIT($Q4541,CHAR(10),FALSE))"),2)</f>
        <v>2</v>
      </c>
      <c r="S4541" s="2">
        <v>-1.956159652</v>
      </c>
      <c r="T4541" s="2">
        <v>0.49020524399999998</v>
      </c>
      <c r="U4541" s="2">
        <v>37.450000000000003</v>
      </c>
      <c r="V4541" s="2">
        <v>14</v>
      </c>
      <c r="W4541" s="2">
        <v>15.98</v>
      </c>
      <c r="X4541" s="2">
        <v>15</v>
      </c>
      <c r="Y4541" s="2">
        <v>9.15</v>
      </c>
      <c r="Z4541" s="2">
        <v>0.32777000000000001</v>
      </c>
      <c r="AA4541" s="2">
        <v>0.33107999999999999</v>
      </c>
      <c r="AB4541" s="2">
        <v>1.9640707630000001</v>
      </c>
    </row>
    <row r="4542" spans="1:28" x14ac:dyDescent="0.2">
      <c r="A4542" s="17">
        <v>7310</v>
      </c>
      <c r="B4542" s="5" t="s">
        <v>15173</v>
      </c>
      <c r="C4542" s="5" t="s">
        <v>15174</v>
      </c>
      <c r="D4542" s="5" t="s">
        <v>9225</v>
      </c>
      <c r="E4542" s="5" t="s">
        <v>15175</v>
      </c>
      <c r="F4542" s="10">
        <v>1883</v>
      </c>
      <c r="G4542" s="10" t="s">
        <v>68</v>
      </c>
      <c r="H4542" s="10"/>
      <c r="I4542" s="10">
        <v>1500</v>
      </c>
      <c r="J4542" s="10" t="s">
        <v>17</v>
      </c>
      <c r="K4542" s="10"/>
      <c r="L4542" s="10" t="s">
        <v>18</v>
      </c>
      <c r="M4542" s="11">
        <v>1</v>
      </c>
      <c r="N4542" s="10">
        <v>1</v>
      </c>
      <c r="O4542" s="12" t="s">
        <v>15176</v>
      </c>
      <c r="P4542" s="11">
        <f ca="1">IFERROR(__xludf.DUMMYFUNCTION("COUNTA(SPLIT(Q4542,"" ""))"),150)</f>
        <v>150</v>
      </c>
      <c r="Q4542" s="11">
        <v>3</v>
      </c>
      <c r="R4542" s="11">
        <f ca="1">IFERROR(__xludf.DUMMYFUNCTION("COUNTA(SPLIT($Q4542,CHAR(10),FALSE))"),1)</f>
        <v>1</v>
      </c>
      <c r="S4542" s="2">
        <v>-3.11097387</v>
      </c>
      <c r="T4542" s="2">
        <v>0.56661705699999998</v>
      </c>
      <c r="U4542" s="2">
        <v>10.14</v>
      </c>
      <c r="V4542" s="2">
        <v>24.43</v>
      </c>
      <c r="W4542" s="2">
        <v>27.85</v>
      </c>
      <c r="X4542" s="2">
        <v>18</v>
      </c>
      <c r="Y4542" s="2">
        <v>11.55</v>
      </c>
      <c r="Z4542" s="2">
        <v>0.42530000000000001</v>
      </c>
      <c r="AA4542" s="2">
        <v>0.44613999999999998</v>
      </c>
      <c r="AB4542" s="2">
        <v>1.4193116750000001</v>
      </c>
    </row>
    <row r="4543" spans="1:28" x14ac:dyDescent="0.2">
      <c r="A4543" s="17">
        <v>7311</v>
      </c>
      <c r="B4543" s="5" t="s">
        <v>15177</v>
      </c>
      <c r="C4543" s="5" t="s">
        <v>15178</v>
      </c>
      <c r="D4543" s="5" t="s">
        <v>9158</v>
      </c>
      <c r="E4543" s="5" t="s">
        <v>15179</v>
      </c>
      <c r="F4543" s="10">
        <v>1883</v>
      </c>
      <c r="G4543" s="10" t="s">
        <v>68</v>
      </c>
      <c r="H4543" s="10"/>
      <c r="I4543" s="10">
        <v>900</v>
      </c>
      <c r="J4543" s="10" t="s">
        <v>51</v>
      </c>
      <c r="K4543" s="10"/>
      <c r="L4543" s="10" t="s">
        <v>18</v>
      </c>
      <c r="M4543" s="11">
        <v>1</v>
      </c>
      <c r="N4543" s="10">
        <v>1</v>
      </c>
      <c r="O4543" s="12" t="s">
        <v>15180</v>
      </c>
      <c r="P4543" s="11">
        <f ca="1">IFERROR(__xludf.DUMMYFUNCTION("COUNTA(SPLIT(Q4543,"" ""))"),170)</f>
        <v>170</v>
      </c>
      <c r="Q4543" s="11">
        <v>8</v>
      </c>
      <c r="R4543" s="11">
        <f ca="1">IFERROR(__xludf.DUMMYFUNCTION("COUNTA(SPLIT($Q4543,CHAR(10),FALSE))"),2)</f>
        <v>2</v>
      </c>
      <c r="S4543" s="2">
        <v>-2.4151782260000001</v>
      </c>
      <c r="T4543" s="2">
        <v>0.49656486500000002</v>
      </c>
      <c r="U4543" s="2">
        <v>60.08</v>
      </c>
      <c r="V4543" s="2">
        <v>10.220000000000001</v>
      </c>
      <c r="W4543" s="2">
        <v>10.91</v>
      </c>
      <c r="X4543" s="2">
        <v>12</v>
      </c>
      <c r="Y4543" s="2">
        <v>10.49</v>
      </c>
      <c r="Z4543" s="2">
        <v>0.29348000000000002</v>
      </c>
      <c r="AA4543" s="2">
        <v>0.30031000000000002</v>
      </c>
      <c r="AB4543" s="2">
        <v>5.4058203159999998</v>
      </c>
    </row>
    <row r="4544" spans="1:28" x14ac:dyDescent="0.2">
      <c r="A4544" s="17">
        <v>7313</v>
      </c>
      <c r="B4544" s="5" t="s">
        <v>15181</v>
      </c>
      <c r="C4544" s="5" t="s">
        <v>15182</v>
      </c>
      <c r="D4544" s="5" t="s">
        <v>9158</v>
      </c>
      <c r="E4544" s="5" t="s">
        <v>15183</v>
      </c>
      <c r="F4544" s="10">
        <v>1883</v>
      </c>
      <c r="G4544" s="10" t="s">
        <v>68</v>
      </c>
      <c r="H4544" s="10"/>
      <c r="I4544" s="10">
        <v>1100</v>
      </c>
      <c r="J4544" s="10" t="s">
        <v>17</v>
      </c>
      <c r="K4544" s="10"/>
      <c r="L4544" s="10" t="s">
        <v>18</v>
      </c>
      <c r="M4544" s="11">
        <v>1</v>
      </c>
      <c r="N4544" s="10">
        <v>1</v>
      </c>
      <c r="O4544" s="12" t="s">
        <v>15184</v>
      </c>
      <c r="P4544" s="11">
        <f ca="1">IFERROR(__xludf.DUMMYFUNCTION("COUNTA(SPLIT(Q4544,"" ""))"),170)</f>
        <v>170</v>
      </c>
      <c r="Q4544" s="11">
        <v>10</v>
      </c>
      <c r="R4544" s="11">
        <f ca="1">IFERROR(__xludf.DUMMYFUNCTION("COUNTA(SPLIT($Q4544,CHAR(10),FALSE))"),2)</f>
        <v>2</v>
      </c>
      <c r="S4544" s="2">
        <v>-2.6335732549999999</v>
      </c>
      <c r="T4544" s="2">
        <v>0.54457401000000005</v>
      </c>
      <c r="U4544" s="2">
        <v>65.67</v>
      </c>
      <c r="V4544" s="2">
        <v>8.32</v>
      </c>
      <c r="W4544" s="2">
        <v>7.99</v>
      </c>
      <c r="X4544" s="2">
        <v>12</v>
      </c>
      <c r="Y4544" s="2">
        <v>9.2200000000000006</v>
      </c>
      <c r="Z4544" s="2">
        <v>0.24493999999999999</v>
      </c>
      <c r="AA4544" s="2">
        <v>0.25477</v>
      </c>
      <c r="AB4544" s="2">
        <v>8.3125607329999998</v>
      </c>
    </row>
    <row r="4545" spans="1:28" x14ac:dyDescent="0.2">
      <c r="A4545" s="17">
        <v>7318</v>
      </c>
      <c r="B4545" s="5" t="s">
        <v>15185</v>
      </c>
      <c r="C4545" s="5" t="s">
        <v>15186</v>
      </c>
      <c r="D4545" s="5" t="s">
        <v>9158</v>
      </c>
      <c r="E4545" s="5" t="s">
        <v>15187</v>
      </c>
      <c r="F4545" s="10">
        <v>1883</v>
      </c>
      <c r="G4545" s="10" t="s">
        <v>68</v>
      </c>
      <c r="H4545" s="10"/>
      <c r="I4545" s="10">
        <v>1300</v>
      </c>
      <c r="J4545" s="10" t="s">
        <v>51</v>
      </c>
      <c r="K4545" s="10"/>
      <c r="L4545" s="10" t="s">
        <v>18</v>
      </c>
      <c r="M4545" s="11">
        <v>1</v>
      </c>
      <c r="N4545" s="10">
        <v>1</v>
      </c>
      <c r="O4545" s="12" t="s">
        <v>15188</v>
      </c>
      <c r="P4545" s="11">
        <f ca="1">IFERROR(__xludf.DUMMYFUNCTION("COUNTA(SPLIT(Q4545,"" ""))"),181)</f>
        <v>181</v>
      </c>
      <c r="Q4545" s="11">
        <v>8</v>
      </c>
      <c r="R4545" s="11">
        <f ca="1">IFERROR(__xludf.DUMMYFUNCTION("COUNTA(SPLIT($Q4545,CHAR(10),FALSE))"),2)</f>
        <v>2</v>
      </c>
      <c r="S4545" s="2">
        <v>-1.6977920520000001</v>
      </c>
      <c r="T4545" s="2">
        <v>0.446515573</v>
      </c>
      <c r="U4545" s="2">
        <v>60.34</v>
      </c>
      <c r="V4545" s="2">
        <v>9.8699999999999992</v>
      </c>
      <c r="W4545" s="2">
        <v>9.81</v>
      </c>
      <c r="X4545" s="2">
        <v>12</v>
      </c>
      <c r="Y4545" s="2">
        <v>8.2799999999999994</v>
      </c>
      <c r="Z4545" s="2">
        <v>0.22600000000000001</v>
      </c>
      <c r="AA4545" s="2">
        <v>0.21819</v>
      </c>
      <c r="AB4545" s="2">
        <v>8.4764766890000001</v>
      </c>
    </row>
    <row r="4546" spans="1:28" x14ac:dyDescent="0.2">
      <c r="A4546" s="17">
        <v>7321</v>
      </c>
      <c r="B4546" s="5" t="s">
        <v>15189</v>
      </c>
      <c r="C4546" s="5" t="s">
        <v>15190</v>
      </c>
      <c r="D4546" s="5" t="s">
        <v>9258</v>
      </c>
      <c r="E4546" s="5" t="s">
        <v>15191</v>
      </c>
      <c r="F4546" s="10">
        <v>1882</v>
      </c>
      <c r="G4546" s="10" t="s">
        <v>68</v>
      </c>
      <c r="H4546" s="10"/>
      <c r="I4546" s="10">
        <v>1700</v>
      </c>
      <c r="J4546" s="10" t="s">
        <v>178</v>
      </c>
      <c r="K4546" s="10"/>
      <c r="L4546" s="10" t="s">
        <v>22</v>
      </c>
      <c r="M4546" s="11">
        <v>2</v>
      </c>
      <c r="N4546" s="10">
        <v>1.5</v>
      </c>
      <c r="O4546" s="12" t="s">
        <v>15192</v>
      </c>
      <c r="P4546" s="11">
        <f ca="1">IFERROR(__xludf.DUMMYFUNCTION("COUNTA(SPLIT(Q4546,"" ""))"),154)</f>
        <v>154</v>
      </c>
      <c r="Q4546" s="11">
        <v>4</v>
      </c>
      <c r="R4546" s="11">
        <f ca="1">IFERROR(__xludf.DUMMYFUNCTION("COUNTA(SPLIT($Q4546,CHAR(10),FALSE))"),1)</f>
        <v>1</v>
      </c>
      <c r="S4546" s="2">
        <v>-1.4986183340000001</v>
      </c>
      <c r="T4546" s="2">
        <v>0.45716004999999998</v>
      </c>
      <c r="U4546" s="2">
        <v>39.21</v>
      </c>
      <c r="V4546" s="2">
        <v>17.350000000000001</v>
      </c>
      <c r="W4546" s="2">
        <v>20.18</v>
      </c>
      <c r="X4546" s="2">
        <v>16</v>
      </c>
      <c r="Y4546" s="2">
        <v>10.26</v>
      </c>
      <c r="Z4546" s="2">
        <v>0.30851000000000001</v>
      </c>
      <c r="AA4546" s="2">
        <v>0.31557000000000002</v>
      </c>
      <c r="AB4546" s="2">
        <v>7.0511717469999997</v>
      </c>
    </row>
    <row r="4547" spans="1:28" x14ac:dyDescent="0.2">
      <c r="A4547" s="17">
        <v>7322</v>
      </c>
      <c r="B4547" s="5" t="s">
        <v>15193</v>
      </c>
      <c r="C4547" s="5" t="s">
        <v>15194</v>
      </c>
      <c r="D4547" s="5" t="s">
        <v>9258</v>
      </c>
      <c r="E4547" s="5" t="s">
        <v>15195</v>
      </c>
      <c r="F4547" s="10">
        <v>1882</v>
      </c>
      <c r="G4547" s="10" t="s">
        <v>68</v>
      </c>
      <c r="H4547" s="10"/>
      <c r="I4547" s="10">
        <v>1300</v>
      </c>
      <c r="J4547" s="10" t="s">
        <v>17</v>
      </c>
      <c r="K4547" s="10"/>
      <c r="L4547" s="10" t="s">
        <v>18</v>
      </c>
      <c r="M4547" s="11">
        <v>1</v>
      </c>
      <c r="N4547" s="10">
        <v>1</v>
      </c>
      <c r="O4547" s="12" t="s">
        <v>15196</v>
      </c>
      <c r="P4547" s="11">
        <f ca="1">IFERROR(__xludf.DUMMYFUNCTION("COUNTA(SPLIT(Q4547,"" ""))"),176)</f>
        <v>176</v>
      </c>
      <c r="Q4547" s="11">
        <v>5</v>
      </c>
      <c r="R4547" s="11">
        <f ca="1">IFERROR(__xludf.DUMMYFUNCTION("COUNTA(SPLIT($Q4547,CHAR(10),FALSE))"),1)</f>
        <v>1</v>
      </c>
      <c r="S4547" s="2">
        <v>-2.0286948530000002</v>
      </c>
      <c r="T4547" s="2">
        <v>0.45849123000000003</v>
      </c>
      <c r="U4547" s="2">
        <v>53.31</v>
      </c>
      <c r="V4547" s="2">
        <v>14.67</v>
      </c>
      <c r="W4547" s="2">
        <v>16.62</v>
      </c>
      <c r="X4547" s="2">
        <v>13</v>
      </c>
      <c r="Y4547" s="2">
        <v>7.8</v>
      </c>
      <c r="Z4547" s="2">
        <v>0.22449</v>
      </c>
      <c r="AA4547" s="2">
        <v>0.21956000000000001</v>
      </c>
      <c r="AB4547" s="2">
        <v>19.75233716</v>
      </c>
    </row>
    <row r="4548" spans="1:28" x14ac:dyDescent="0.2">
      <c r="A4548" s="17">
        <v>7324</v>
      </c>
      <c r="B4548" s="5" t="s">
        <v>15197</v>
      </c>
      <c r="C4548" s="5" t="s">
        <v>15198</v>
      </c>
      <c r="D4548" s="5" t="s">
        <v>9225</v>
      </c>
      <c r="E4548" s="5" t="s">
        <v>15199</v>
      </c>
      <c r="F4548" s="10">
        <v>1883</v>
      </c>
      <c r="G4548" s="10" t="s">
        <v>68</v>
      </c>
      <c r="H4548" s="10"/>
      <c r="I4548" s="10">
        <v>1100</v>
      </c>
      <c r="J4548" s="10" t="s">
        <v>51</v>
      </c>
      <c r="K4548" s="10"/>
      <c r="L4548" s="10" t="s">
        <v>18</v>
      </c>
      <c r="M4548" s="11">
        <v>1</v>
      </c>
      <c r="N4548" s="10">
        <v>1</v>
      </c>
      <c r="O4548" s="12" t="s">
        <v>15200</v>
      </c>
      <c r="P4548" s="11">
        <f ca="1">IFERROR(__xludf.DUMMYFUNCTION("COUNTA(SPLIT(Q4548,"" ""))"),154)</f>
        <v>154</v>
      </c>
      <c r="Q4548" s="11">
        <v>9</v>
      </c>
      <c r="R4548" s="11">
        <f ca="1">IFERROR(__xludf.DUMMYFUNCTION("COUNTA(SPLIT($Q4548,CHAR(10),FALSE))"),1)</f>
        <v>1</v>
      </c>
      <c r="S4548" s="2">
        <v>-2.13092419</v>
      </c>
      <c r="T4548" s="2">
        <v>0.492982794</v>
      </c>
      <c r="U4548" s="2">
        <v>67.59</v>
      </c>
      <c r="V4548" s="2">
        <v>8.2200000000000006</v>
      </c>
      <c r="W4548" s="2">
        <v>7.87</v>
      </c>
      <c r="X4548" s="2">
        <v>11</v>
      </c>
      <c r="Y4548" s="2">
        <v>8.7799999999999994</v>
      </c>
      <c r="Z4548" s="2">
        <v>0.22850999999999999</v>
      </c>
      <c r="AA4548" s="2">
        <v>0.24912999999999999</v>
      </c>
      <c r="AB4548" s="2">
        <v>8.7447590779999995</v>
      </c>
    </row>
    <row r="4549" spans="1:28" x14ac:dyDescent="0.2">
      <c r="A4549" s="17">
        <v>7325</v>
      </c>
      <c r="B4549" s="5" t="s">
        <v>15201</v>
      </c>
      <c r="C4549" s="5" t="s">
        <v>15202</v>
      </c>
      <c r="D4549" s="5" t="s">
        <v>7180</v>
      </c>
      <c r="E4549" s="5" t="s">
        <v>15203</v>
      </c>
      <c r="F4549" s="10">
        <v>1915</v>
      </c>
      <c r="G4549" s="10" t="s">
        <v>68</v>
      </c>
      <c r="H4549" s="10"/>
      <c r="I4549" s="10">
        <v>1300</v>
      </c>
      <c r="J4549" s="10" t="s">
        <v>17</v>
      </c>
      <c r="K4549" s="10"/>
      <c r="L4549" s="10" t="s">
        <v>22</v>
      </c>
      <c r="M4549" s="11">
        <v>2</v>
      </c>
      <c r="N4549" s="10">
        <v>1.5</v>
      </c>
      <c r="O4549" s="12" t="s">
        <v>15204</v>
      </c>
      <c r="P4549" s="11">
        <f ca="1">IFERROR(__xludf.DUMMYFUNCTION("COUNTA(SPLIT(Q4549,"" ""))"),188)</f>
        <v>188</v>
      </c>
      <c r="Q4549" s="11">
        <v>8</v>
      </c>
      <c r="R4549" s="11">
        <f ca="1">IFERROR(__xludf.DUMMYFUNCTION("COUNTA(SPLIT($Q4549,CHAR(10),FALSE))"),2)</f>
        <v>2</v>
      </c>
      <c r="S4549" s="2">
        <v>-2.8300753830000001</v>
      </c>
      <c r="T4549" s="2">
        <v>0.54429952999999998</v>
      </c>
      <c r="U4549" s="2">
        <v>39.619999999999997</v>
      </c>
      <c r="V4549" s="2">
        <v>13.6</v>
      </c>
      <c r="W4549" s="2">
        <v>15.64</v>
      </c>
      <c r="X4549" s="2">
        <v>15</v>
      </c>
      <c r="Y4549" s="2">
        <v>9.57</v>
      </c>
      <c r="Z4549" s="2">
        <v>0.30784</v>
      </c>
      <c r="AA4549" s="2">
        <v>0.27910000000000001</v>
      </c>
      <c r="AB4549" s="2">
        <v>3.9430024769999998</v>
      </c>
    </row>
    <row r="4550" spans="1:28" x14ac:dyDescent="0.2">
      <c r="A4550" s="17">
        <v>7326</v>
      </c>
      <c r="B4550" s="5" t="s">
        <v>15205</v>
      </c>
      <c r="C4550" s="5" t="s">
        <v>15206</v>
      </c>
      <c r="D4550" s="5" t="s">
        <v>9225</v>
      </c>
      <c r="E4550" s="5" t="s">
        <v>15207</v>
      </c>
      <c r="F4550" s="10">
        <v>1883</v>
      </c>
      <c r="G4550" s="10" t="s">
        <v>68</v>
      </c>
      <c r="H4550" s="10"/>
      <c r="I4550" s="10">
        <v>1300</v>
      </c>
      <c r="J4550" s="10" t="s">
        <v>17</v>
      </c>
      <c r="K4550" s="10"/>
      <c r="L4550" s="10" t="s">
        <v>18</v>
      </c>
      <c r="M4550" s="11">
        <v>1</v>
      </c>
      <c r="N4550" s="10">
        <v>1</v>
      </c>
      <c r="O4550" s="12" t="s">
        <v>15208</v>
      </c>
      <c r="P4550" s="11">
        <f ca="1">IFERROR(__xludf.DUMMYFUNCTION("COUNTA(SPLIT(Q4550,"" ""))"),168)</f>
        <v>168</v>
      </c>
      <c r="Q4550" s="11">
        <v>6</v>
      </c>
      <c r="R4550" s="11">
        <f ca="1">IFERROR(__xludf.DUMMYFUNCTION("COUNTA(SPLIT($Q4550,CHAR(10),FALSE))"),2)</f>
        <v>2</v>
      </c>
      <c r="S4550" s="2">
        <v>-1.1981923240000001</v>
      </c>
      <c r="T4550" s="2">
        <v>0.47250535599999999</v>
      </c>
      <c r="U4550" s="2">
        <v>47.59</v>
      </c>
      <c r="V4550" s="2">
        <v>13.62</v>
      </c>
      <c r="W4550" s="2">
        <v>14.9</v>
      </c>
      <c r="X4550" s="2">
        <v>14</v>
      </c>
      <c r="Y4550" s="2">
        <v>9.52</v>
      </c>
      <c r="Z4550" s="2">
        <v>0.27676000000000001</v>
      </c>
      <c r="AA4550" s="2">
        <v>0.27389999999999998</v>
      </c>
      <c r="AB4550" s="2">
        <v>7.745028542</v>
      </c>
    </row>
    <row r="4551" spans="1:28" x14ac:dyDescent="0.2">
      <c r="A4551" s="17">
        <v>7327</v>
      </c>
      <c r="B4551" s="5" t="s">
        <v>15209</v>
      </c>
      <c r="C4551" s="5" t="s">
        <v>15210</v>
      </c>
      <c r="D4551" s="5" t="s">
        <v>7329</v>
      </c>
      <c r="E4551" s="5" t="s">
        <v>7482</v>
      </c>
      <c r="F4551" s="10">
        <v>1915</v>
      </c>
      <c r="G4551" s="10" t="s">
        <v>68</v>
      </c>
      <c r="H4551" s="10"/>
      <c r="I4551" s="10">
        <v>1700</v>
      </c>
      <c r="J4551" s="10" t="s">
        <v>51</v>
      </c>
      <c r="K4551" s="10"/>
      <c r="L4551" s="10" t="s">
        <v>18</v>
      </c>
      <c r="M4551" s="11">
        <v>1</v>
      </c>
      <c r="N4551" s="10">
        <v>1</v>
      </c>
      <c r="O4551" s="12" t="s">
        <v>15211</v>
      </c>
      <c r="P4551" s="11">
        <f ca="1">IFERROR(__xludf.DUMMYFUNCTION("COUNTA(SPLIT(Q4551,"" ""))"),157)</f>
        <v>157</v>
      </c>
      <c r="Q4551" s="11">
        <v>4</v>
      </c>
      <c r="R4551" s="11">
        <f ca="1">IFERROR(__xludf.DUMMYFUNCTION("COUNTA(SPLIT($Q4551,CHAR(10),FALSE))"),3)</f>
        <v>3</v>
      </c>
      <c r="S4551" s="2">
        <v>-2.9217283059999999</v>
      </c>
      <c r="T4551" s="2">
        <v>0.56300820699999998</v>
      </c>
      <c r="U4551" s="2">
        <v>19.100000000000001</v>
      </c>
      <c r="V4551" s="2">
        <v>20.47</v>
      </c>
      <c r="W4551" s="2">
        <v>23.03</v>
      </c>
      <c r="X4551" s="2">
        <v>18</v>
      </c>
      <c r="Y4551" s="2">
        <v>10.97</v>
      </c>
      <c r="Z4551" s="2">
        <v>0.29293000000000002</v>
      </c>
      <c r="AA4551" s="2">
        <v>0.32366</v>
      </c>
      <c r="AB4551" s="2">
        <v>0.73705513199999995</v>
      </c>
    </row>
    <row r="4552" spans="1:28" x14ac:dyDescent="0.2">
      <c r="A4552" s="17">
        <v>7328</v>
      </c>
      <c r="B4552" s="5" t="s">
        <v>15212</v>
      </c>
      <c r="C4552" s="5" t="s">
        <v>15213</v>
      </c>
      <c r="D4552" s="5" t="s">
        <v>9258</v>
      </c>
      <c r="E4552" s="5" t="s">
        <v>15214</v>
      </c>
      <c r="F4552" s="10">
        <v>1882</v>
      </c>
      <c r="G4552" s="10" t="s">
        <v>68</v>
      </c>
      <c r="H4552" s="10"/>
      <c r="I4552" s="10">
        <v>1500</v>
      </c>
      <c r="J4552" s="10" t="s">
        <v>17</v>
      </c>
      <c r="K4552" s="10"/>
      <c r="L4552" s="10" t="s">
        <v>22</v>
      </c>
      <c r="M4552" s="11">
        <v>2</v>
      </c>
      <c r="N4552" s="10">
        <v>1.5</v>
      </c>
      <c r="O4552" s="12" t="s">
        <v>15215</v>
      </c>
      <c r="P4552" s="11">
        <f ca="1">IFERROR(__xludf.DUMMYFUNCTION("COUNTA(SPLIT(Q4552,"" ""))"),193)</f>
        <v>193</v>
      </c>
      <c r="Q4552" s="11">
        <v>7</v>
      </c>
      <c r="R4552" s="11">
        <f ca="1">IFERROR(__xludf.DUMMYFUNCTION("COUNTA(SPLIT($Q4552,CHAR(10),FALSE))"),4)</f>
        <v>4</v>
      </c>
      <c r="S4552" s="2">
        <v>-2.490252184</v>
      </c>
      <c r="T4552" s="2">
        <v>0.53188326699999999</v>
      </c>
      <c r="U4552" s="2">
        <v>40.119999999999997</v>
      </c>
      <c r="V4552" s="2">
        <v>14.69</v>
      </c>
      <c r="W4552" s="2">
        <v>15.14</v>
      </c>
      <c r="X4552" s="2">
        <v>14</v>
      </c>
      <c r="Y4552" s="2">
        <v>9.66</v>
      </c>
      <c r="Z4552" s="2">
        <v>0.27195000000000003</v>
      </c>
      <c r="AA4552" s="2">
        <v>0.25377</v>
      </c>
      <c r="AB4552" s="2">
        <v>9.7303247729999995</v>
      </c>
    </row>
    <row r="4553" spans="1:28" x14ac:dyDescent="0.2">
      <c r="A4553" s="17">
        <v>7329</v>
      </c>
      <c r="B4553" s="5" t="s">
        <v>15216</v>
      </c>
      <c r="C4553" s="5" t="s">
        <v>15217</v>
      </c>
      <c r="D4553" s="5" t="s">
        <v>7329</v>
      </c>
      <c r="E4553" s="5" t="s">
        <v>15218</v>
      </c>
      <c r="F4553" s="10">
        <v>1915</v>
      </c>
      <c r="G4553" s="10" t="s">
        <v>68</v>
      </c>
      <c r="H4553" s="10"/>
      <c r="I4553" s="10">
        <v>1300</v>
      </c>
      <c r="J4553" s="10" t="s">
        <v>17</v>
      </c>
      <c r="K4553" s="10"/>
      <c r="L4553" s="10" t="s">
        <v>18</v>
      </c>
      <c r="M4553" s="11">
        <v>1</v>
      </c>
      <c r="N4553" s="10">
        <v>1</v>
      </c>
      <c r="O4553" s="12" t="s">
        <v>15219</v>
      </c>
      <c r="P4553" s="11">
        <f ca="1">IFERROR(__xludf.DUMMYFUNCTION("COUNTA(SPLIT(Q4553,"" ""))"),160)</f>
        <v>160</v>
      </c>
      <c r="Q4553" s="11">
        <v>7</v>
      </c>
      <c r="R4553" s="11">
        <f ca="1">IFERROR(__xludf.DUMMYFUNCTION("COUNTA(SPLIT($Q4553,CHAR(10),FALSE))"),2)</f>
        <v>2</v>
      </c>
      <c r="S4553" s="2">
        <v>-1.050635191</v>
      </c>
      <c r="T4553" s="2">
        <v>0.47897151500000001</v>
      </c>
      <c r="U4553" s="2">
        <v>69.459999999999994</v>
      </c>
      <c r="V4553" s="2">
        <v>9.2799999999999994</v>
      </c>
      <c r="W4553" s="2">
        <v>9.59</v>
      </c>
      <c r="X4553" s="2">
        <v>9</v>
      </c>
      <c r="Y4553" s="2">
        <v>7.72</v>
      </c>
      <c r="Z4553" s="2">
        <v>0.20232</v>
      </c>
      <c r="AA4553" s="2">
        <v>0.22086</v>
      </c>
      <c r="AB4553" s="2">
        <v>9.3120579760000002</v>
      </c>
    </row>
    <row r="4554" spans="1:28" x14ac:dyDescent="0.2">
      <c r="A4554" s="17">
        <v>7331</v>
      </c>
      <c r="B4554" s="5" t="s">
        <v>15220</v>
      </c>
      <c r="C4554" s="5" t="s">
        <v>15221</v>
      </c>
      <c r="D4554" s="5" t="s">
        <v>9258</v>
      </c>
      <c r="E4554" s="5" t="s">
        <v>15222</v>
      </c>
      <c r="F4554" s="10">
        <v>1882</v>
      </c>
      <c r="G4554" s="10" t="s">
        <v>68</v>
      </c>
      <c r="H4554" s="10"/>
      <c r="I4554" s="10">
        <v>1100</v>
      </c>
      <c r="J4554" s="10" t="s">
        <v>17</v>
      </c>
      <c r="K4554" s="10"/>
      <c r="L4554" s="10" t="s">
        <v>18</v>
      </c>
      <c r="M4554" s="11">
        <v>1</v>
      </c>
      <c r="N4554" s="10">
        <v>1</v>
      </c>
      <c r="O4554" s="12" t="s">
        <v>15223</v>
      </c>
      <c r="P4554" s="11">
        <f ca="1">IFERROR(__xludf.DUMMYFUNCTION("COUNTA(SPLIT(Q4554,"" ""))"),181)</f>
        <v>181</v>
      </c>
      <c r="Q4554" s="11">
        <v>6</v>
      </c>
      <c r="R4554" s="11">
        <f ca="1">IFERROR(__xludf.DUMMYFUNCTION("COUNTA(SPLIT($Q4554,CHAR(10),FALSE))"),2)</f>
        <v>2</v>
      </c>
      <c r="S4554" s="2">
        <v>-0.93167423500000002</v>
      </c>
      <c r="T4554" s="2">
        <v>0.43310313499999997</v>
      </c>
      <c r="U4554" s="2">
        <v>70.989999999999995</v>
      </c>
      <c r="V4554" s="2">
        <v>10.89</v>
      </c>
      <c r="W4554" s="2">
        <v>11.97</v>
      </c>
      <c r="X4554" s="2">
        <v>8</v>
      </c>
      <c r="Y4554" s="2">
        <v>6.7</v>
      </c>
      <c r="Z4554" s="2">
        <v>5.058E-2</v>
      </c>
      <c r="AA4554" s="2">
        <v>5.6370000000000003E-2</v>
      </c>
      <c r="AB4554" s="2">
        <v>19.215306810000001</v>
      </c>
    </row>
    <row r="4555" spans="1:28" x14ac:dyDescent="0.2">
      <c r="A4555" s="17">
        <v>7332</v>
      </c>
      <c r="B4555" s="5" t="s">
        <v>15224</v>
      </c>
      <c r="C4555" s="5" t="s">
        <v>15225</v>
      </c>
      <c r="D4555" s="5" t="s">
        <v>9225</v>
      </c>
      <c r="E4555" s="5" t="s">
        <v>15226</v>
      </c>
      <c r="F4555" s="10">
        <v>1883</v>
      </c>
      <c r="G4555" s="10" t="s">
        <v>68</v>
      </c>
      <c r="H4555" s="10"/>
      <c r="I4555" s="10">
        <v>1100</v>
      </c>
      <c r="J4555" s="10" t="s">
        <v>178</v>
      </c>
      <c r="K4555" s="10"/>
      <c r="L4555" s="10" t="s">
        <v>18</v>
      </c>
      <c r="M4555" s="11">
        <v>1</v>
      </c>
      <c r="N4555" s="10">
        <v>1</v>
      </c>
      <c r="O4555" s="12" t="s">
        <v>15227</v>
      </c>
      <c r="P4555" s="11">
        <f ca="1">IFERROR(__xludf.DUMMYFUNCTION("COUNTA(SPLIT(Q4555,"" ""))"),163)</f>
        <v>163</v>
      </c>
      <c r="Q4555" s="11">
        <v>8</v>
      </c>
      <c r="R4555" s="11">
        <f ca="1">IFERROR(__xludf.DUMMYFUNCTION("COUNTA(SPLIT($Q4555,CHAR(10),FALSE))"),1)</f>
        <v>1</v>
      </c>
      <c r="S4555" s="2">
        <v>-2.099604652</v>
      </c>
      <c r="T4555" s="2">
        <v>0.47237676000000001</v>
      </c>
      <c r="U4555" s="2">
        <v>75.760000000000005</v>
      </c>
      <c r="V4555" s="2">
        <v>8.48</v>
      </c>
      <c r="W4555" s="2">
        <v>9.9499999999999993</v>
      </c>
      <c r="X4555" s="2">
        <v>8</v>
      </c>
      <c r="Y4555" s="2">
        <v>8.2799999999999994</v>
      </c>
      <c r="Z4555" s="2">
        <v>0.16199</v>
      </c>
      <c r="AA4555" s="2">
        <v>0.18371000000000001</v>
      </c>
      <c r="AB4555" s="2">
        <v>16.95389565</v>
      </c>
    </row>
    <row r="4556" spans="1:28" x14ac:dyDescent="0.2">
      <c r="A4556" s="17">
        <v>7334</v>
      </c>
      <c r="B4556" s="5" t="s">
        <v>15228</v>
      </c>
      <c r="C4556" s="5" t="s">
        <v>15229</v>
      </c>
      <c r="D4556" s="5" t="s">
        <v>9225</v>
      </c>
      <c r="E4556" s="5" t="s">
        <v>15230</v>
      </c>
      <c r="F4556" s="10">
        <v>1883</v>
      </c>
      <c r="G4556" s="10" t="s">
        <v>68</v>
      </c>
      <c r="H4556" s="10"/>
      <c r="I4556" s="10">
        <v>1500</v>
      </c>
      <c r="J4556" s="10" t="s">
        <v>17</v>
      </c>
      <c r="K4556" s="10"/>
      <c r="L4556" s="10" t="s">
        <v>18</v>
      </c>
      <c r="M4556" s="11">
        <v>1</v>
      </c>
      <c r="N4556" s="10">
        <v>1</v>
      </c>
      <c r="O4556" s="12" t="s">
        <v>15231</v>
      </c>
      <c r="P4556" s="11">
        <f ca="1">IFERROR(__xludf.DUMMYFUNCTION("COUNTA(SPLIT(Q4556,"" ""))"),177)</f>
        <v>177</v>
      </c>
      <c r="Q4556" s="11">
        <v>6</v>
      </c>
      <c r="R4556" s="11">
        <f ca="1">IFERROR(__xludf.DUMMYFUNCTION("COUNTA(SPLIT($Q4556,CHAR(10),FALSE))"),1)</f>
        <v>1</v>
      </c>
      <c r="S4556" s="2">
        <v>-1.5183498099999999</v>
      </c>
      <c r="T4556" s="2">
        <v>0.46073234600000001</v>
      </c>
      <c r="U4556" s="2">
        <v>35.89</v>
      </c>
      <c r="V4556" s="2">
        <v>15.58</v>
      </c>
      <c r="W4556" s="2">
        <v>16.829999999999998</v>
      </c>
      <c r="X4556" s="2">
        <v>16</v>
      </c>
      <c r="Y4556" s="2">
        <v>10.27</v>
      </c>
      <c r="Z4556" s="2">
        <v>0.23649000000000001</v>
      </c>
      <c r="AA4556" s="2">
        <v>0.22867999999999999</v>
      </c>
      <c r="AB4556" s="2">
        <v>9.5934292939999999</v>
      </c>
    </row>
    <row r="4557" spans="1:28" x14ac:dyDescent="0.2">
      <c r="A4557" s="17">
        <v>7335</v>
      </c>
      <c r="B4557" s="5" t="s">
        <v>15232</v>
      </c>
      <c r="C4557" s="5" t="s">
        <v>15233</v>
      </c>
      <c r="D4557" s="5" t="s">
        <v>9905</v>
      </c>
      <c r="E4557" s="5" t="s">
        <v>15234</v>
      </c>
      <c r="F4557" s="10">
        <v>2003</v>
      </c>
      <c r="G4557" s="10" t="s">
        <v>68</v>
      </c>
      <c r="H4557" s="10"/>
      <c r="I4557" s="10">
        <v>1300</v>
      </c>
      <c r="J4557" s="10" t="s">
        <v>17</v>
      </c>
      <c r="K4557" s="10"/>
      <c r="L4557" s="10" t="s">
        <v>18</v>
      </c>
      <c r="M4557" s="11">
        <v>1</v>
      </c>
      <c r="N4557" s="10">
        <v>1</v>
      </c>
      <c r="O4557" s="12" t="s">
        <v>15235</v>
      </c>
      <c r="P4557" s="11">
        <f ca="1">IFERROR(__xludf.DUMMYFUNCTION("COUNTA(SPLIT(Q4557,"" ""))"),196)</f>
        <v>196</v>
      </c>
      <c r="Q4557" s="11">
        <v>6</v>
      </c>
      <c r="R4557" s="11">
        <f ca="1">IFERROR(__xludf.DUMMYFUNCTION("COUNTA(SPLIT($Q4557,CHAR(10),FALSE))"),1)</f>
        <v>1</v>
      </c>
      <c r="S4557" s="2">
        <v>-2.302414545</v>
      </c>
      <c r="T4557" s="2">
        <v>0.53832693099999995</v>
      </c>
      <c r="U4557" s="2">
        <v>33.4</v>
      </c>
      <c r="V4557" s="2">
        <v>16.72</v>
      </c>
      <c r="W4557" s="2">
        <v>18.54</v>
      </c>
      <c r="X4557" s="2">
        <v>15</v>
      </c>
      <c r="Y4557" s="2">
        <v>10.57</v>
      </c>
      <c r="Z4557" s="2">
        <v>0.47069</v>
      </c>
      <c r="AA4557" s="2">
        <v>0.43429000000000001</v>
      </c>
      <c r="AB4557" s="2">
        <v>6.2499796239999998</v>
      </c>
    </row>
    <row r="4558" spans="1:28" x14ac:dyDescent="0.2">
      <c r="A4558" s="17">
        <v>7336</v>
      </c>
      <c r="B4558" s="5" t="s">
        <v>15236</v>
      </c>
      <c r="C4558" s="5" t="s">
        <v>15237</v>
      </c>
      <c r="D4558" s="5" t="s">
        <v>6727</v>
      </c>
      <c r="E4558" s="5" t="s">
        <v>15238</v>
      </c>
      <c r="F4558" s="10">
        <v>1918</v>
      </c>
      <c r="G4558" s="10" t="s">
        <v>68</v>
      </c>
      <c r="H4558" s="10"/>
      <c r="I4558" s="10">
        <v>900</v>
      </c>
      <c r="J4558" s="10" t="s">
        <v>17</v>
      </c>
      <c r="K4558" s="10"/>
      <c r="L4558" s="10" t="s">
        <v>22</v>
      </c>
      <c r="M4558" s="11">
        <v>2</v>
      </c>
      <c r="N4558" s="10">
        <v>2</v>
      </c>
      <c r="O4558" s="12" t="s">
        <v>15239</v>
      </c>
      <c r="P4558" s="11">
        <f ca="1">IFERROR(__xludf.DUMMYFUNCTION("COUNTA(SPLIT(Q4558,"" ""))"),145)</f>
        <v>145</v>
      </c>
      <c r="Q4558" s="11">
        <v>8</v>
      </c>
      <c r="R4558" s="11">
        <f ca="1">IFERROR(__xludf.DUMMYFUNCTION("COUNTA(SPLIT($Q4558,CHAR(10),FALSE))"),1)</f>
        <v>1</v>
      </c>
      <c r="S4558" s="2">
        <v>-1.0528197239999999</v>
      </c>
      <c r="T4558" s="2">
        <v>0.48953880900000002</v>
      </c>
      <c r="U4558" s="2">
        <v>62.72</v>
      </c>
      <c r="V4558" s="2">
        <v>9.08</v>
      </c>
      <c r="W4558" s="2">
        <v>9.8000000000000007</v>
      </c>
      <c r="X4558" s="2">
        <v>12</v>
      </c>
      <c r="Y4558" s="2">
        <v>8.74</v>
      </c>
      <c r="Z4558" s="2">
        <v>0.17558000000000001</v>
      </c>
      <c r="AA4558" s="2">
        <v>0.19639999999999999</v>
      </c>
      <c r="AB4558" s="2">
        <v>15.019924359999999</v>
      </c>
    </row>
    <row r="4559" spans="1:28" x14ac:dyDescent="0.2">
      <c r="A4559" s="17">
        <v>7337</v>
      </c>
      <c r="B4559" s="5" t="s">
        <v>8979</v>
      </c>
      <c r="C4559" s="5" t="s">
        <v>15240</v>
      </c>
      <c r="D4559" s="5" t="s">
        <v>9225</v>
      </c>
      <c r="E4559" s="5" t="s">
        <v>15241</v>
      </c>
      <c r="F4559" s="10">
        <v>1883</v>
      </c>
      <c r="G4559" s="10" t="s">
        <v>68</v>
      </c>
      <c r="H4559" s="10"/>
      <c r="I4559" s="10">
        <v>1300</v>
      </c>
      <c r="J4559" s="10" t="s">
        <v>17</v>
      </c>
      <c r="K4559" s="10"/>
      <c r="L4559" s="10" t="s">
        <v>18</v>
      </c>
      <c r="M4559" s="11">
        <v>1</v>
      </c>
      <c r="N4559" s="10">
        <v>1</v>
      </c>
      <c r="O4559" s="12" t="s">
        <v>15242</v>
      </c>
      <c r="P4559" s="11">
        <f ca="1">IFERROR(__xludf.DUMMYFUNCTION("COUNTA(SPLIT(Q4559,"" ""))"),166)</f>
        <v>166</v>
      </c>
      <c r="Q4559" s="11">
        <v>8</v>
      </c>
      <c r="R4559" s="11">
        <f ca="1">IFERROR(__xludf.DUMMYFUNCTION("COUNTA(SPLIT($Q4559,CHAR(10),FALSE))"),1)</f>
        <v>1</v>
      </c>
      <c r="S4559" s="2">
        <v>-1.9911556580000001</v>
      </c>
      <c r="T4559" s="2">
        <v>0.48084548100000002</v>
      </c>
      <c r="U4559" s="2">
        <v>60.4</v>
      </c>
      <c r="V4559" s="2">
        <v>9.99</v>
      </c>
      <c r="W4559" s="2">
        <v>10</v>
      </c>
      <c r="X4559" s="2">
        <v>12</v>
      </c>
      <c r="Y4559" s="2">
        <v>10.37</v>
      </c>
      <c r="Z4559" s="2">
        <v>0.25655</v>
      </c>
      <c r="AA4559" s="2">
        <v>0.25964999999999999</v>
      </c>
      <c r="AB4559" s="2">
        <v>9.0734114039999998</v>
      </c>
    </row>
    <row r="4560" spans="1:28" x14ac:dyDescent="0.2">
      <c r="A4560" s="17">
        <v>7338</v>
      </c>
      <c r="B4560" s="5" t="s">
        <v>15243</v>
      </c>
      <c r="C4560" s="5" t="s">
        <v>15244</v>
      </c>
      <c r="D4560" s="5" t="s">
        <v>7180</v>
      </c>
      <c r="E4560" s="5" t="s">
        <v>15245</v>
      </c>
      <c r="F4560" s="10">
        <v>1915</v>
      </c>
      <c r="G4560" s="10" t="s">
        <v>68</v>
      </c>
      <c r="H4560" s="10"/>
      <c r="I4560" s="10">
        <v>1300</v>
      </c>
      <c r="J4560" s="10" t="s">
        <v>17</v>
      </c>
      <c r="K4560" s="10"/>
      <c r="L4560" s="10" t="s">
        <v>22</v>
      </c>
      <c r="M4560" s="11">
        <v>2</v>
      </c>
      <c r="N4560" s="10">
        <v>1.5</v>
      </c>
      <c r="O4560" s="12" t="s">
        <v>15246</v>
      </c>
      <c r="P4560" s="11">
        <f ca="1">IFERROR(__xludf.DUMMYFUNCTION("COUNTA(SPLIT(Q4560,"" ""))"),190)</f>
        <v>190</v>
      </c>
      <c r="Q4560" s="11">
        <v>8</v>
      </c>
      <c r="R4560" s="11">
        <f ca="1">IFERROR(__xludf.DUMMYFUNCTION("COUNTA(SPLIT($Q4560,CHAR(10),FALSE))"),2)</f>
        <v>2</v>
      </c>
      <c r="S4560" s="2">
        <v>-0.26127875</v>
      </c>
      <c r="T4560" s="2">
        <v>0.46622015999999999</v>
      </c>
      <c r="U4560" s="2">
        <v>62.57</v>
      </c>
      <c r="V4560" s="2">
        <v>10.46</v>
      </c>
      <c r="W4560" s="2">
        <v>12.72</v>
      </c>
      <c r="X4560" s="2">
        <v>12</v>
      </c>
      <c r="Y4560" s="2">
        <v>8.4600000000000009</v>
      </c>
      <c r="Z4560" s="2">
        <v>0.23585</v>
      </c>
      <c r="AA4560" s="2">
        <v>0.21514</v>
      </c>
      <c r="AB4560" s="2">
        <v>6.8035917000000001</v>
      </c>
    </row>
    <row r="4561" spans="1:28" x14ac:dyDescent="0.2">
      <c r="A4561" s="17">
        <v>7340</v>
      </c>
      <c r="B4561" s="5" t="s">
        <v>15247</v>
      </c>
      <c r="C4561" s="5" t="s">
        <v>15248</v>
      </c>
      <c r="D4561" s="5" t="s">
        <v>6512</v>
      </c>
      <c r="E4561" s="5" t="s">
        <v>6195</v>
      </c>
      <c r="F4561" s="10">
        <v>2011</v>
      </c>
      <c r="G4561" s="10" t="s">
        <v>16</v>
      </c>
      <c r="H4561" s="10"/>
      <c r="I4561" s="10">
        <v>900</v>
      </c>
      <c r="J4561" s="10" t="s">
        <v>17</v>
      </c>
      <c r="K4561" s="10"/>
      <c r="L4561" s="10" t="s">
        <v>22</v>
      </c>
      <c r="M4561" s="11">
        <v>2</v>
      </c>
      <c r="N4561" s="10">
        <v>2</v>
      </c>
      <c r="O4561" s="12" t="s">
        <v>15249</v>
      </c>
      <c r="P4561" s="11">
        <f ca="1">IFERROR(__xludf.DUMMYFUNCTION("COUNTA(SPLIT(Q4561,"" ""))"),198)</f>
        <v>198</v>
      </c>
      <c r="Q4561" s="11">
        <v>9</v>
      </c>
      <c r="R4561" s="11">
        <f ca="1">IFERROR(__xludf.DUMMYFUNCTION("COUNTA(SPLIT($Q4561,CHAR(10),FALSE))"),1)</f>
        <v>1</v>
      </c>
      <c r="S4561" s="2">
        <v>-2.8574896339999998</v>
      </c>
      <c r="T4561" s="2">
        <v>0.532095824</v>
      </c>
      <c r="U4561" s="2">
        <v>60.17</v>
      </c>
      <c r="V4561" s="2">
        <v>10.33</v>
      </c>
      <c r="W4561" s="2">
        <v>10.74</v>
      </c>
      <c r="X4561" s="2">
        <v>12</v>
      </c>
      <c r="Y4561" s="2">
        <v>8.9499999999999993</v>
      </c>
      <c r="Z4561" s="2">
        <v>0.31041999999999997</v>
      </c>
      <c r="AA4561" s="2">
        <v>0.28520000000000001</v>
      </c>
      <c r="AB4561" s="2">
        <v>15.16935103</v>
      </c>
    </row>
    <row r="4562" spans="1:28" x14ac:dyDescent="0.2">
      <c r="A4562" s="17">
        <v>7341</v>
      </c>
      <c r="B4562" s="5" t="s">
        <v>15250</v>
      </c>
      <c r="C4562" s="5" t="s">
        <v>15251</v>
      </c>
      <c r="D4562" s="5" t="s">
        <v>6640</v>
      </c>
      <c r="E4562" s="5" t="s">
        <v>6624</v>
      </c>
      <c r="F4562" s="10">
        <v>2006</v>
      </c>
      <c r="G4562" s="10" t="s">
        <v>16</v>
      </c>
      <c r="H4562" s="10"/>
      <c r="I4562" s="10">
        <v>900</v>
      </c>
      <c r="J4562" s="10" t="s">
        <v>17</v>
      </c>
      <c r="K4562" s="10"/>
      <c r="L4562" s="10" t="s">
        <v>18</v>
      </c>
      <c r="M4562" s="11">
        <v>1</v>
      </c>
      <c r="N4562" s="10">
        <v>1</v>
      </c>
      <c r="O4562" s="12" t="s">
        <v>15252</v>
      </c>
      <c r="P4562" s="11">
        <f ca="1">IFERROR(__xludf.DUMMYFUNCTION("COUNTA(SPLIT(Q4562,"" ""))"),178)</f>
        <v>178</v>
      </c>
      <c r="Q4562" s="11">
        <v>11</v>
      </c>
      <c r="R4562" s="11">
        <f ca="1">IFERROR(__xludf.DUMMYFUNCTION("COUNTA(SPLIT($Q4562,CHAR(10),FALSE))"),1)</f>
        <v>1</v>
      </c>
      <c r="S4562" s="2">
        <v>-0.94047810300000001</v>
      </c>
      <c r="T4562" s="2">
        <v>0.48653513599999998</v>
      </c>
      <c r="U4562" s="2">
        <v>67.31</v>
      </c>
      <c r="V4562" s="2">
        <v>7.89</v>
      </c>
      <c r="W4562" s="2">
        <v>8.66</v>
      </c>
      <c r="X4562" s="2">
        <v>11</v>
      </c>
      <c r="Y4562" s="2">
        <v>7.28</v>
      </c>
      <c r="Z4562" s="2">
        <v>0.19078000000000001</v>
      </c>
      <c r="AA4562" s="2">
        <v>0.18926000000000001</v>
      </c>
      <c r="AB4562" s="2">
        <v>19.547059170000001</v>
      </c>
    </row>
    <row r="4563" spans="1:28" x14ac:dyDescent="0.2">
      <c r="A4563" s="17">
        <v>7342</v>
      </c>
      <c r="B4563" s="5" t="s">
        <v>15253</v>
      </c>
      <c r="C4563" s="5" t="s">
        <v>15254</v>
      </c>
      <c r="D4563" s="5"/>
      <c r="E4563" s="5" t="s">
        <v>15255</v>
      </c>
      <c r="F4563" s="10">
        <v>2018</v>
      </c>
      <c r="G4563" s="10" t="s">
        <v>16</v>
      </c>
      <c r="H4563" s="10"/>
      <c r="I4563" s="10">
        <v>700</v>
      </c>
      <c r="J4563" s="10" t="s">
        <v>17</v>
      </c>
      <c r="K4563" s="10" t="s">
        <v>15059</v>
      </c>
      <c r="L4563" s="10" t="s">
        <v>18</v>
      </c>
      <c r="M4563" s="11">
        <v>1</v>
      </c>
      <c r="N4563" s="10">
        <v>1</v>
      </c>
      <c r="O4563" s="12" t="s">
        <v>15256</v>
      </c>
      <c r="P4563" s="11">
        <f ca="1">IFERROR(__xludf.DUMMYFUNCTION("COUNTA(SPLIT(Q4563,"" ""))"),151)</f>
        <v>151</v>
      </c>
      <c r="Q4563" s="11">
        <v>11</v>
      </c>
      <c r="R4563" s="11">
        <f ca="1">IFERROR(__xludf.DUMMYFUNCTION("COUNTA(SPLIT($Q4563,CHAR(10),FALSE))"),1)</f>
        <v>1</v>
      </c>
      <c r="S4563" s="2">
        <v>0.27588290199999999</v>
      </c>
      <c r="T4563" s="2">
        <v>0.476909792</v>
      </c>
      <c r="U4563" s="2">
        <v>70.67</v>
      </c>
      <c r="V4563" s="2">
        <v>6.29</v>
      </c>
      <c r="W4563" s="2">
        <v>4.84</v>
      </c>
      <c r="X4563" s="2">
        <v>9</v>
      </c>
      <c r="Y4563" s="2">
        <v>7.04</v>
      </c>
      <c r="Z4563" s="2">
        <v>0.11183999999999999</v>
      </c>
      <c r="AA4563" s="2">
        <v>0.12656999999999999</v>
      </c>
      <c r="AB4563" s="2">
        <v>26.49749559</v>
      </c>
    </row>
    <row r="4564" spans="1:28" x14ac:dyDescent="0.2">
      <c r="A4564" s="17">
        <v>7344</v>
      </c>
      <c r="B4564" s="5" t="s">
        <v>15257</v>
      </c>
      <c r="C4564" s="5" t="s">
        <v>15258</v>
      </c>
      <c r="D4564" s="5" t="s">
        <v>9258</v>
      </c>
      <c r="E4564" s="5" t="s">
        <v>15259</v>
      </c>
      <c r="F4564" s="10">
        <v>1882</v>
      </c>
      <c r="G4564" s="10" t="s">
        <v>68</v>
      </c>
      <c r="H4564" s="10"/>
      <c r="I4564" s="10">
        <v>1100</v>
      </c>
      <c r="J4564" s="10" t="s">
        <v>17</v>
      </c>
      <c r="K4564" s="10"/>
      <c r="L4564" s="10" t="s">
        <v>18</v>
      </c>
      <c r="M4564" s="11">
        <v>1</v>
      </c>
      <c r="N4564" s="10">
        <v>1</v>
      </c>
      <c r="O4564" s="12" t="s">
        <v>15260</v>
      </c>
      <c r="P4564" s="11">
        <f ca="1">IFERROR(__xludf.DUMMYFUNCTION("COUNTA(SPLIT(Q4564,"" ""))"),162)</f>
        <v>162</v>
      </c>
      <c r="Q4564" s="11">
        <v>6</v>
      </c>
      <c r="R4564" s="11">
        <f ca="1">IFERROR(__xludf.DUMMYFUNCTION("COUNTA(SPLIT($Q4564,CHAR(10),FALSE))"),1)</f>
        <v>1</v>
      </c>
      <c r="S4564" s="2">
        <v>-2.4870555209999998</v>
      </c>
      <c r="T4564" s="2">
        <v>0.48459988799999998</v>
      </c>
      <c r="U4564" s="2">
        <v>47.55</v>
      </c>
      <c r="V4564" s="2">
        <v>13.42</v>
      </c>
      <c r="W4564" s="2">
        <v>13.9</v>
      </c>
      <c r="X4564" s="2">
        <v>13</v>
      </c>
      <c r="Y4564" s="2">
        <v>9.0399999999999991</v>
      </c>
      <c r="Z4564" s="2">
        <v>0.17760000000000001</v>
      </c>
      <c r="AA4564" s="2">
        <v>0.19639000000000001</v>
      </c>
      <c r="AB4564" s="2">
        <v>5.1354338950000002</v>
      </c>
    </row>
    <row r="4565" spans="1:28" x14ac:dyDescent="0.2">
      <c r="A4565" s="17">
        <v>7345</v>
      </c>
      <c r="B4565" s="5" t="s">
        <v>15261</v>
      </c>
      <c r="C4565" s="5" t="s">
        <v>15262</v>
      </c>
      <c r="D4565" s="5" t="s">
        <v>9158</v>
      </c>
      <c r="E4565" s="5" t="s">
        <v>15263</v>
      </c>
      <c r="F4565" s="10">
        <v>1883</v>
      </c>
      <c r="G4565" s="10" t="s">
        <v>68</v>
      </c>
      <c r="H4565" s="10"/>
      <c r="I4565" s="10">
        <v>1500</v>
      </c>
      <c r="J4565" s="10" t="s">
        <v>17</v>
      </c>
      <c r="K4565" s="10"/>
      <c r="L4565" s="10" t="s">
        <v>18</v>
      </c>
      <c r="M4565" s="11">
        <v>1</v>
      </c>
      <c r="N4565" s="10">
        <v>1</v>
      </c>
      <c r="O4565" s="12" t="s">
        <v>15264</v>
      </c>
      <c r="P4565" s="11">
        <f ca="1">IFERROR(__xludf.DUMMYFUNCTION("COUNTA(SPLIT(Q4565,"" ""))"),196)</f>
        <v>196</v>
      </c>
      <c r="Q4565" s="11">
        <v>6</v>
      </c>
      <c r="R4565" s="11">
        <f ca="1">IFERROR(__xludf.DUMMYFUNCTION("COUNTA(SPLIT($Q4565,CHAR(10),FALSE))"),1)</f>
        <v>1</v>
      </c>
      <c r="S4565" s="2">
        <v>-2.7587434150000001</v>
      </c>
      <c r="T4565" s="2">
        <v>0.53428626999999995</v>
      </c>
      <c r="U4565" s="2">
        <v>25.93</v>
      </c>
      <c r="V4565" s="2">
        <v>17.84</v>
      </c>
      <c r="W4565" s="2">
        <v>20.260000000000002</v>
      </c>
      <c r="X4565" s="2">
        <v>18</v>
      </c>
      <c r="Y4565" s="2">
        <v>11.02</v>
      </c>
      <c r="Z4565" s="2">
        <v>0.42858000000000002</v>
      </c>
      <c r="AA4565" s="2">
        <v>0.41354999999999997</v>
      </c>
      <c r="AB4565" s="2">
        <v>-0.150754205</v>
      </c>
    </row>
    <row r="4566" spans="1:28" x14ac:dyDescent="0.2">
      <c r="A4566" s="17">
        <v>7346</v>
      </c>
      <c r="B4566" s="5" t="s">
        <v>15265</v>
      </c>
      <c r="C4566" s="5" t="s">
        <v>15266</v>
      </c>
      <c r="D4566" s="5" t="s">
        <v>9258</v>
      </c>
      <c r="E4566" s="5" t="s">
        <v>15267</v>
      </c>
      <c r="F4566" s="10">
        <v>1882</v>
      </c>
      <c r="G4566" s="10" t="s">
        <v>68</v>
      </c>
      <c r="H4566" s="10"/>
      <c r="I4566" s="10">
        <v>1300</v>
      </c>
      <c r="J4566" s="10" t="s">
        <v>17</v>
      </c>
      <c r="K4566" s="10"/>
      <c r="L4566" s="10" t="s">
        <v>18</v>
      </c>
      <c r="M4566" s="11">
        <v>1</v>
      </c>
      <c r="N4566" s="10">
        <v>1</v>
      </c>
      <c r="O4566" s="12" t="s">
        <v>15268</v>
      </c>
      <c r="P4566" s="11">
        <f ca="1">IFERROR(__xludf.DUMMYFUNCTION("COUNTA(SPLIT(Q4566,"" ""))"),158)</f>
        <v>158</v>
      </c>
      <c r="Q4566" s="11">
        <v>3</v>
      </c>
      <c r="R4566" s="11">
        <f ca="1">IFERROR(__xludf.DUMMYFUNCTION("COUNTA(SPLIT($Q4566,CHAR(10),FALSE))"),1)</f>
        <v>1</v>
      </c>
      <c r="S4566" s="2">
        <v>-0.86241701999999998</v>
      </c>
      <c r="T4566" s="2">
        <v>0.484848579</v>
      </c>
      <c r="U4566" s="2">
        <v>38.26</v>
      </c>
      <c r="V4566" s="2">
        <v>21.01</v>
      </c>
      <c r="W4566" s="2">
        <v>25.56</v>
      </c>
      <c r="X4566" s="2">
        <v>12</v>
      </c>
      <c r="Y4566" s="2">
        <v>8.85</v>
      </c>
      <c r="Z4566" s="2">
        <v>0.18415000000000001</v>
      </c>
      <c r="AA4566" s="2">
        <v>0.19631999999999999</v>
      </c>
      <c r="AB4566" s="2">
        <v>14.020231170000001</v>
      </c>
    </row>
    <row r="4567" spans="1:28" x14ac:dyDescent="0.2">
      <c r="A4567" s="17">
        <v>7348</v>
      </c>
      <c r="B4567" s="5" t="s">
        <v>7935</v>
      </c>
      <c r="C4567" s="5" t="s">
        <v>15269</v>
      </c>
      <c r="D4567" s="5" t="s">
        <v>8359</v>
      </c>
      <c r="E4567" s="5" t="s">
        <v>8360</v>
      </c>
      <c r="F4567" s="10">
        <v>2002</v>
      </c>
      <c r="G4567" s="10" t="s">
        <v>16</v>
      </c>
      <c r="H4567" s="10"/>
      <c r="I4567" s="10">
        <v>1300</v>
      </c>
      <c r="J4567" s="10" t="s">
        <v>17</v>
      </c>
      <c r="K4567" s="10"/>
      <c r="L4567" s="10" t="s">
        <v>18</v>
      </c>
      <c r="M4567" s="11">
        <v>1</v>
      </c>
      <c r="N4567" s="10">
        <v>1</v>
      </c>
      <c r="O4567" s="12" t="s">
        <v>15270</v>
      </c>
      <c r="P4567" s="11">
        <f ca="1">IFERROR(__xludf.DUMMYFUNCTION("COUNTA(SPLIT(Q4567,"" ""))"),197)</f>
        <v>197</v>
      </c>
      <c r="Q4567" s="11">
        <v>9</v>
      </c>
      <c r="R4567" s="11">
        <f ca="1">IFERROR(__xludf.DUMMYFUNCTION("COUNTA(SPLIT($Q4567,CHAR(10),FALSE))"),1)</f>
        <v>1</v>
      </c>
      <c r="S4567" s="2">
        <v>-1.378742151</v>
      </c>
      <c r="T4567" s="2">
        <v>0.46048345600000001</v>
      </c>
      <c r="U4567" s="2">
        <v>54.93</v>
      </c>
      <c r="V4567" s="2">
        <v>11.04</v>
      </c>
      <c r="W4567" s="2">
        <v>11.58</v>
      </c>
      <c r="X4567" s="2">
        <v>12</v>
      </c>
      <c r="Y4567" s="2">
        <v>9.1300000000000008</v>
      </c>
      <c r="Z4567" s="2">
        <v>0.35432999999999998</v>
      </c>
      <c r="AA4567" s="2">
        <v>0.34966999999999998</v>
      </c>
      <c r="AB4567" s="2">
        <v>7.294682924</v>
      </c>
    </row>
    <row r="4568" spans="1:28" x14ac:dyDescent="0.2">
      <c r="A4568" s="17">
        <v>7349</v>
      </c>
      <c r="B4568" s="5" t="s">
        <v>15271</v>
      </c>
      <c r="C4568" s="5" t="s">
        <v>15272</v>
      </c>
      <c r="D4568" s="5" t="s">
        <v>6727</v>
      </c>
      <c r="E4568" s="5" t="s">
        <v>15273</v>
      </c>
      <c r="F4568" s="10">
        <v>1918</v>
      </c>
      <c r="G4568" s="10" t="s">
        <v>68</v>
      </c>
      <c r="H4568" s="10"/>
      <c r="I4568" s="10">
        <v>1500</v>
      </c>
      <c r="J4568" s="10" t="s">
        <v>17</v>
      </c>
      <c r="K4568" s="10"/>
      <c r="L4568" s="10" t="s">
        <v>18</v>
      </c>
      <c r="M4568" s="11">
        <v>1</v>
      </c>
      <c r="N4568" s="10">
        <v>1</v>
      </c>
      <c r="O4568" s="12" t="s">
        <v>15274</v>
      </c>
      <c r="P4568" s="11">
        <f ca="1">IFERROR(__xludf.DUMMYFUNCTION("COUNTA(SPLIT(Q4568,"" ""))"),198)</f>
        <v>198</v>
      </c>
      <c r="Q4568" s="11">
        <v>6</v>
      </c>
      <c r="R4568" s="11">
        <f ca="1">IFERROR(__xludf.DUMMYFUNCTION("COUNTA(SPLIT($Q4568,CHAR(10),FALSE))"),1)</f>
        <v>1</v>
      </c>
      <c r="S4568" s="2">
        <v>-1.603631496</v>
      </c>
      <c r="T4568" s="2">
        <v>0.50133460699999999</v>
      </c>
      <c r="U4568" s="2">
        <v>46.01</v>
      </c>
      <c r="V4568" s="2">
        <v>15.04</v>
      </c>
      <c r="W4568" s="2">
        <v>16.66</v>
      </c>
      <c r="X4568" s="2">
        <v>15</v>
      </c>
      <c r="Y4568" s="2">
        <v>9.1</v>
      </c>
      <c r="Z4568" s="2">
        <v>0.23200999999999999</v>
      </c>
      <c r="AA4568" s="2">
        <v>0.22486999999999999</v>
      </c>
      <c r="AB4568" s="2">
        <v>14.96005843</v>
      </c>
    </row>
    <row r="4569" spans="1:28" x14ac:dyDescent="0.2">
      <c r="A4569" s="17">
        <v>7350</v>
      </c>
      <c r="B4569" s="5" t="s">
        <v>15275</v>
      </c>
      <c r="C4569" s="5" t="s">
        <v>15276</v>
      </c>
      <c r="D4569" s="5" t="s">
        <v>7792</v>
      </c>
      <c r="E4569" s="5" t="s">
        <v>15277</v>
      </c>
      <c r="F4569" s="10">
        <v>2007</v>
      </c>
      <c r="G4569" s="10" t="s">
        <v>68</v>
      </c>
      <c r="H4569" s="10"/>
      <c r="I4569" s="10">
        <v>1300</v>
      </c>
      <c r="J4569" s="10" t="s">
        <v>51</v>
      </c>
      <c r="K4569" s="10"/>
      <c r="L4569" s="10" t="s">
        <v>18</v>
      </c>
      <c r="M4569" s="11">
        <v>1</v>
      </c>
      <c r="N4569" s="10">
        <v>1</v>
      </c>
      <c r="O4569" s="12" t="s">
        <v>15278</v>
      </c>
      <c r="P4569" s="11">
        <f ca="1">IFERROR(__xludf.DUMMYFUNCTION("COUNTA(SPLIT(Q4569,"" ""))"),177)</f>
        <v>177</v>
      </c>
      <c r="Q4569" s="11">
        <v>6</v>
      </c>
      <c r="R4569" s="11">
        <f ca="1">IFERROR(__xludf.DUMMYFUNCTION("COUNTA(SPLIT($Q4569,CHAR(10),FALSE))"),1)</f>
        <v>1</v>
      </c>
      <c r="S4569" s="2">
        <v>-1.506474394</v>
      </c>
      <c r="T4569" s="2">
        <v>0.44904656100000001</v>
      </c>
      <c r="U4569" s="2">
        <v>50.23</v>
      </c>
      <c r="V4569" s="2">
        <v>13.58</v>
      </c>
      <c r="W4569" s="2">
        <v>14.62</v>
      </c>
      <c r="X4569" s="2">
        <v>13</v>
      </c>
      <c r="Y4569" s="2">
        <v>8.4</v>
      </c>
      <c r="Z4569" s="2">
        <v>0.23169999999999999</v>
      </c>
      <c r="AA4569" s="2">
        <v>0.23916999999999999</v>
      </c>
      <c r="AB4569" s="2">
        <v>12.94397244</v>
      </c>
    </row>
    <row r="4570" spans="1:28" x14ac:dyDescent="0.2">
      <c r="A4570" s="17">
        <v>7352</v>
      </c>
      <c r="B4570" s="5" t="s">
        <v>15279</v>
      </c>
      <c r="C4570" s="5" t="s">
        <v>15280</v>
      </c>
      <c r="D4570" s="5"/>
      <c r="E4570" s="5" t="s">
        <v>15281</v>
      </c>
      <c r="F4570" s="10">
        <v>2017</v>
      </c>
      <c r="G4570" s="10" t="s">
        <v>68</v>
      </c>
      <c r="H4570" s="10"/>
      <c r="I4570" s="10">
        <v>1100</v>
      </c>
      <c r="J4570" s="10" t="s">
        <v>17</v>
      </c>
      <c r="K4570" s="10"/>
      <c r="L4570" s="10" t="s">
        <v>18</v>
      </c>
      <c r="M4570" s="11">
        <v>1</v>
      </c>
      <c r="N4570" s="10">
        <v>1</v>
      </c>
      <c r="O4570" s="12" t="s">
        <v>15282</v>
      </c>
      <c r="P4570" s="11">
        <f ca="1">IFERROR(__xludf.DUMMYFUNCTION("COUNTA(SPLIT(Q4570,"" ""))"),189)</f>
        <v>189</v>
      </c>
      <c r="Q4570" s="11">
        <v>13</v>
      </c>
      <c r="R4570" s="11">
        <f ca="1">IFERROR(__xludf.DUMMYFUNCTION("COUNTA(SPLIT($Q4570,CHAR(10),FALSE))"),5)</f>
        <v>5</v>
      </c>
      <c r="S4570" s="2">
        <v>-0.46935112299999998</v>
      </c>
      <c r="T4570" s="2">
        <v>0.46367229399999998</v>
      </c>
      <c r="U4570" s="2">
        <v>72.099999999999994</v>
      </c>
      <c r="V4570" s="2">
        <v>6.89</v>
      </c>
      <c r="W4570" s="2">
        <v>7.36</v>
      </c>
      <c r="X4570" s="2">
        <v>9</v>
      </c>
      <c r="Y4570" s="2">
        <v>7.65</v>
      </c>
      <c r="Z4570" s="2">
        <v>0.25588</v>
      </c>
      <c r="AA4570" s="2">
        <v>0.22788</v>
      </c>
      <c r="AB4570" s="2">
        <v>19.234772719999999</v>
      </c>
    </row>
    <row r="4571" spans="1:28" x14ac:dyDescent="0.2">
      <c r="A4571" s="17">
        <v>7353</v>
      </c>
      <c r="B4571" s="5" t="s">
        <v>15283</v>
      </c>
      <c r="C4571" s="5" t="s">
        <v>15284</v>
      </c>
      <c r="D4571" s="5" t="s">
        <v>6524</v>
      </c>
      <c r="E4571" s="5" t="s">
        <v>6195</v>
      </c>
      <c r="F4571" s="10">
        <v>2011</v>
      </c>
      <c r="G4571" s="10" t="s">
        <v>68</v>
      </c>
      <c r="H4571" s="10"/>
      <c r="I4571" s="10">
        <v>1100</v>
      </c>
      <c r="J4571" s="10" t="s">
        <v>17</v>
      </c>
      <c r="K4571" s="10"/>
      <c r="L4571" s="10" t="s">
        <v>18</v>
      </c>
      <c r="M4571" s="11">
        <v>1</v>
      </c>
      <c r="N4571" s="10">
        <v>1</v>
      </c>
      <c r="O4571" s="12" t="s">
        <v>15285</v>
      </c>
      <c r="P4571" s="11">
        <f ca="1">IFERROR(__xludf.DUMMYFUNCTION("COUNTA(SPLIT(Q4571,"" ""))"),197)</f>
        <v>197</v>
      </c>
      <c r="Q4571" s="11">
        <v>10</v>
      </c>
      <c r="R4571" s="11">
        <f ca="1">IFERROR(__xludf.DUMMYFUNCTION("COUNTA(SPLIT($Q4571,CHAR(10),FALSE))"),1)</f>
        <v>1</v>
      </c>
      <c r="S4571" s="2">
        <v>-2.3037897690000002</v>
      </c>
      <c r="T4571" s="2">
        <v>0.49758369200000002</v>
      </c>
      <c r="U4571" s="2">
        <v>53.97</v>
      </c>
      <c r="V4571" s="2">
        <v>10.199999999999999</v>
      </c>
      <c r="W4571" s="2">
        <v>10.52</v>
      </c>
      <c r="X4571" s="2">
        <v>12</v>
      </c>
      <c r="Y4571" s="2">
        <v>9</v>
      </c>
      <c r="Z4571" s="2">
        <v>0.26579999999999998</v>
      </c>
      <c r="AA4571" s="2">
        <v>0.24152000000000001</v>
      </c>
      <c r="AB4571" s="2">
        <v>11.365626860000001</v>
      </c>
    </row>
    <row r="4572" spans="1:28" x14ac:dyDescent="0.2">
      <c r="A4572" s="17">
        <v>7354</v>
      </c>
      <c r="B4572" s="5" t="s">
        <v>7753</v>
      </c>
      <c r="C4572" s="5" t="s">
        <v>15286</v>
      </c>
      <c r="D4572" s="5" t="s">
        <v>6727</v>
      </c>
      <c r="E4572" s="5" t="s">
        <v>15287</v>
      </c>
      <c r="F4572" s="10">
        <v>1918</v>
      </c>
      <c r="G4572" s="10" t="s">
        <v>68</v>
      </c>
      <c r="H4572" s="10"/>
      <c r="I4572" s="10">
        <v>1100</v>
      </c>
      <c r="J4572" s="10" t="s">
        <v>51</v>
      </c>
      <c r="K4572" s="10"/>
      <c r="L4572" s="10" t="s">
        <v>18</v>
      </c>
      <c r="M4572" s="11">
        <v>1</v>
      </c>
      <c r="N4572" s="10">
        <v>1</v>
      </c>
      <c r="O4572" s="12" t="s">
        <v>15288</v>
      </c>
      <c r="P4572" s="11">
        <f ca="1">IFERROR(__xludf.DUMMYFUNCTION("COUNTA(SPLIT(Q4572,"" ""))"),183)</f>
        <v>183</v>
      </c>
      <c r="Q4572" s="11">
        <v>9</v>
      </c>
      <c r="R4572" s="11">
        <f ca="1">IFERROR(__xludf.DUMMYFUNCTION("COUNTA(SPLIT($Q4572,CHAR(10),FALSE))"),2)</f>
        <v>2</v>
      </c>
      <c r="S4572" s="2">
        <v>-1.048883926</v>
      </c>
      <c r="T4572" s="2">
        <v>0.47096797699999998</v>
      </c>
      <c r="U4572" s="2">
        <v>72.06</v>
      </c>
      <c r="V4572" s="2">
        <v>8.2899999999999991</v>
      </c>
      <c r="W4572" s="2">
        <v>9</v>
      </c>
      <c r="X4572" s="2">
        <v>10</v>
      </c>
      <c r="Y4572" s="2">
        <v>6.54</v>
      </c>
      <c r="Z4572" s="2">
        <v>0.11183999999999999</v>
      </c>
      <c r="AA4572" s="2">
        <v>0.11183999999999999</v>
      </c>
      <c r="AB4572" s="2">
        <v>15.615183569999999</v>
      </c>
    </row>
    <row r="4573" spans="1:28" x14ac:dyDescent="0.2">
      <c r="A4573" s="17">
        <v>7356</v>
      </c>
      <c r="B4573" s="5" t="s">
        <v>15289</v>
      </c>
      <c r="C4573" s="5" t="s">
        <v>15290</v>
      </c>
      <c r="D4573" s="5"/>
      <c r="E4573" s="5" t="s">
        <v>15291</v>
      </c>
      <c r="F4573" s="10">
        <v>2018</v>
      </c>
      <c r="G4573" s="10" t="s">
        <v>16</v>
      </c>
      <c r="H4573" s="10"/>
      <c r="I4573" s="10">
        <v>700</v>
      </c>
      <c r="J4573" s="10" t="s">
        <v>17</v>
      </c>
      <c r="K4573" s="10" t="s">
        <v>15059</v>
      </c>
      <c r="L4573" s="10" t="s">
        <v>18</v>
      </c>
      <c r="M4573" s="11">
        <v>1</v>
      </c>
      <c r="N4573" s="10">
        <v>1</v>
      </c>
      <c r="O4573" s="12" t="s">
        <v>15292</v>
      </c>
      <c r="P4573" s="11">
        <f ca="1">IFERROR(__xludf.DUMMYFUNCTION("COUNTA(SPLIT(Q4573,"" ""))"),142)</f>
        <v>142</v>
      </c>
      <c r="Q4573" s="11">
        <v>11</v>
      </c>
      <c r="R4573" s="11">
        <f ca="1">IFERROR(__xludf.DUMMYFUNCTION("COUNTA(SPLIT($Q4573,CHAR(10),FALSE))"),1)</f>
        <v>1</v>
      </c>
      <c r="S4573" s="2">
        <v>-0.57205508400000005</v>
      </c>
      <c r="T4573" s="2">
        <v>0.46304046100000001</v>
      </c>
      <c r="U4573" s="2">
        <v>78.150000000000006</v>
      </c>
      <c r="V4573" s="2">
        <v>5.57</v>
      </c>
      <c r="W4573" s="2">
        <v>5.71</v>
      </c>
      <c r="X4573" s="2">
        <v>8</v>
      </c>
      <c r="Y4573" s="2">
        <v>5.61</v>
      </c>
      <c r="Z4573" s="2">
        <v>0.10217</v>
      </c>
      <c r="AA4573" s="2">
        <v>0.13300999999999999</v>
      </c>
      <c r="AB4573" s="2">
        <v>21.549757769999999</v>
      </c>
    </row>
    <row r="4574" spans="1:28" x14ac:dyDescent="0.2">
      <c r="A4574" s="17">
        <v>7357</v>
      </c>
      <c r="B4574" s="5" t="s">
        <v>15293</v>
      </c>
      <c r="C4574" s="5" t="s">
        <v>15294</v>
      </c>
      <c r="D4574" s="5" t="s">
        <v>9532</v>
      </c>
      <c r="E4574" s="5" t="s">
        <v>9669</v>
      </c>
      <c r="F4574" s="10">
        <v>1882</v>
      </c>
      <c r="G4574" s="10" t="s">
        <v>68</v>
      </c>
      <c r="H4574" s="10"/>
      <c r="I4574" s="10">
        <v>1300</v>
      </c>
      <c r="J4574" s="10" t="s">
        <v>17</v>
      </c>
      <c r="K4574" s="10"/>
      <c r="L4574" s="10" t="s">
        <v>18</v>
      </c>
      <c r="M4574" s="11">
        <v>1</v>
      </c>
      <c r="N4574" s="10">
        <v>1</v>
      </c>
      <c r="O4574" s="12" t="s">
        <v>15295</v>
      </c>
      <c r="P4574" s="11">
        <f ca="1">IFERROR(__xludf.DUMMYFUNCTION("COUNTA(SPLIT(Q4574,"" ""))"),166)</f>
        <v>166</v>
      </c>
      <c r="Q4574" s="11">
        <v>4</v>
      </c>
      <c r="R4574" s="11">
        <f ca="1">IFERROR(__xludf.DUMMYFUNCTION("COUNTA(SPLIT($Q4574,CHAR(10),FALSE))"),1)</f>
        <v>1</v>
      </c>
      <c r="S4574" s="2">
        <v>-1.891061968</v>
      </c>
      <c r="T4574" s="2">
        <v>0.45911826300000003</v>
      </c>
      <c r="U4574" s="2">
        <v>43.42</v>
      </c>
      <c r="V4574" s="2">
        <v>17.510000000000002</v>
      </c>
      <c r="W4574" s="2">
        <v>19.21</v>
      </c>
      <c r="X4574" s="2">
        <v>14</v>
      </c>
      <c r="Y4574" s="2">
        <v>8.36</v>
      </c>
      <c r="Z4574" s="2">
        <v>0.25657999999999997</v>
      </c>
      <c r="AA4574" s="2">
        <v>0.27192</v>
      </c>
      <c r="AB4574" s="2">
        <v>9.4875166320000002</v>
      </c>
    </row>
    <row r="4575" spans="1:28" x14ac:dyDescent="0.2">
      <c r="A4575" s="17">
        <v>7358</v>
      </c>
      <c r="B4575" s="5" t="s">
        <v>15296</v>
      </c>
      <c r="C4575" s="5" t="s">
        <v>15297</v>
      </c>
      <c r="D4575" s="5" t="s">
        <v>7329</v>
      </c>
      <c r="E4575" s="5" t="s">
        <v>7373</v>
      </c>
      <c r="F4575" s="10">
        <v>1915</v>
      </c>
      <c r="G4575" s="10" t="s">
        <v>68</v>
      </c>
      <c r="H4575" s="10"/>
      <c r="I4575" s="10">
        <v>1700</v>
      </c>
      <c r="J4575" s="10" t="s">
        <v>17</v>
      </c>
      <c r="K4575" s="10"/>
      <c r="L4575" s="10" t="s">
        <v>22</v>
      </c>
      <c r="M4575" s="11">
        <v>2</v>
      </c>
      <c r="N4575" s="10">
        <v>2</v>
      </c>
      <c r="O4575" s="12" t="s">
        <v>15298</v>
      </c>
      <c r="P4575" s="11">
        <f ca="1">IFERROR(__xludf.DUMMYFUNCTION("COUNTA(SPLIT(Q4575,"" ""))"),142)</f>
        <v>142</v>
      </c>
      <c r="Q4575" s="11">
        <v>4</v>
      </c>
      <c r="R4575" s="11">
        <f ca="1">IFERROR(__xludf.DUMMYFUNCTION("COUNTA(SPLIT($Q4575,CHAR(10),FALSE))"),2)</f>
        <v>2</v>
      </c>
      <c r="S4575" s="2">
        <v>-0.88200816800000004</v>
      </c>
      <c r="T4575" s="2">
        <v>0.448719757</v>
      </c>
      <c r="U4575" s="2">
        <v>36.43</v>
      </c>
      <c r="V4575" s="2">
        <v>17.18</v>
      </c>
      <c r="W4575" s="2">
        <v>20.079999999999998</v>
      </c>
      <c r="X4575" s="2">
        <v>16</v>
      </c>
      <c r="Y4575" s="2">
        <v>9.25</v>
      </c>
      <c r="Z4575" s="2">
        <v>0.23454</v>
      </c>
      <c r="AA4575" s="2">
        <v>0.24898000000000001</v>
      </c>
      <c r="AB4575" s="2">
        <v>5.9029915400000004</v>
      </c>
    </row>
    <row r="4576" spans="1:28" x14ac:dyDescent="0.2">
      <c r="A4576" s="17">
        <v>7360</v>
      </c>
      <c r="B4576" s="5" t="s">
        <v>15299</v>
      </c>
      <c r="C4576" s="5" t="s">
        <v>15300</v>
      </c>
      <c r="D4576" s="5" t="s">
        <v>6727</v>
      </c>
      <c r="E4576" s="5" t="s">
        <v>15301</v>
      </c>
      <c r="F4576" s="10">
        <v>1918</v>
      </c>
      <c r="G4576" s="10" t="s">
        <v>68</v>
      </c>
      <c r="H4576" s="10"/>
      <c r="I4576" s="10">
        <v>1300</v>
      </c>
      <c r="J4576" s="10" t="s">
        <v>17</v>
      </c>
      <c r="K4576" s="10"/>
      <c r="L4576" s="10" t="s">
        <v>18</v>
      </c>
      <c r="M4576" s="11">
        <v>1</v>
      </c>
      <c r="N4576" s="10">
        <v>1</v>
      </c>
      <c r="O4576" s="12" t="s">
        <v>15302</v>
      </c>
      <c r="P4576" s="11">
        <f ca="1">IFERROR(__xludf.DUMMYFUNCTION("COUNTA(SPLIT(Q4576,"" ""))"),172)</f>
        <v>172</v>
      </c>
      <c r="Q4576" s="11">
        <v>8</v>
      </c>
      <c r="R4576" s="11">
        <f ca="1">IFERROR(__xludf.DUMMYFUNCTION("COUNTA(SPLIT($Q4576,CHAR(10),FALSE))"),2)</f>
        <v>2</v>
      </c>
      <c r="S4576" s="2">
        <v>-3.125478255</v>
      </c>
      <c r="T4576" s="2">
        <v>0.53106771799999997</v>
      </c>
      <c r="U4576" s="2">
        <v>51.36</v>
      </c>
      <c r="V4576" s="2">
        <v>11.56</v>
      </c>
      <c r="W4576" s="2">
        <v>12.06</v>
      </c>
      <c r="X4576" s="2">
        <v>13</v>
      </c>
      <c r="Y4576" s="2">
        <v>9.1199999999999992</v>
      </c>
      <c r="Z4576" s="2">
        <v>0.23172999999999999</v>
      </c>
      <c r="AA4576" s="2">
        <v>0.23569000000000001</v>
      </c>
      <c r="AB4576" s="2">
        <v>12.57815347</v>
      </c>
    </row>
    <row r="4577" spans="1:28" x14ac:dyDescent="0.2">
      <c r="A4577" s="17">
        <v>7361</v>
      </c>
      <c r="B4577" s="5" t="s">
        <v>15303</v>
      </c>
      <c r="C4577" s="5" t="s">
        <v>15304</v>
      </c>
      <c r="D4577" s="5" t="s">
        <v>6512</v>
      </c>
      <c r="E4577" s="5" t="s">
        <v>6195</v>
      </c>
      <c r="F4577" s="10">
        <v>1920</v>
      </c>
      <c r="G4577" s="10" t="s">
        <v>16</v>
      </c>
      <c r="H4577" s="10"/>
      <c r="I4577" s="10">
        <v>1100</v>
      </c>
      <c r="J4577" s="10" t="s">
        <v>17</v>
      </c>
      <c r="K4577" s="10"/>
      <c r="L4577" s="10" t="s">
        <v>18</v>
      </c>
      <c r="M4577" s="11">
        <v>1</v>
      </c>
      <c r="N4577" s="10">
        <v>1</v>
      </c>
      <c r="O4577" s="12" t="s">
        <v>15305</v>
      </c>
      <c r="P4577" s="11">
        <f ca="1">IFERROR(__xludf.DUMMYFUNCTION("COUNTA(SPLIT(Q4577,"" ""))"),174)</f>
        <v>174</v>
      </c>
      <c r="Q4577" s="11">
        <v>8</v>
      </c>
      <c r="R4577" s="11">
        <f ca="1">IFERROR(__xludf.DUMMYFUNCTION("COUNTA(SPLIT($Q4577,CHAR(10),FALSE))"),1)</f>
        <v>1</v>
      </c>
      <c r="S4577" s="2">
        <v>-3.1633562510000002</v>
      </c>
      <c r="T4577" s="2">
        <v>0.61258767199999997</v>
      </c>
      <c r="U4577" s="2">
        <v>63.37</v>
      </c>
      <c r="V4577" s="2">
        <v>9.89</v>
      </c>
      <c r="W4577" s="2">
        <v>10.59</v>
      </c>
      <c r="X4577" s="2">
        <v>12</v>
      </c>
      <c r="Y4577" s="2">
        <v>8.32</v>
      </c>
      <c r="Z4577" s="2">
        <v>0.28597</v>
      </c>
      <c r="AA4577" s="2">
        <v>0.28248000000000001</v>
      </c>
      <c r="AB4577" s="2">
        <v>11.05407787</v>
      </c>
    </row>
    <row r="4578" spans="1:28" x14ac:dyDescent="0.2">
      <c r="A4578" s="17">
        <v>7362</v>
      </c>
      <c r="B4578" s="5" t="s">
        <v>15306</v>
      </c>
      <c r="C4578" s="5" t="s">
        <v>15307</v>
      </c>
      <c r="D4578" s="5" t="s">
        <v>9258</v>
      </c>
      <c r="E4578" s="5" t="s">
        <v>15308</v>
      </c>
      <c r="F4578" s="10">
        <v>1882</v>
      </c>
      <c r="G4578" s="10" t="s">
        <v>68</v>
      </c>
      <c r="H4578" s="10"/>
      <c r="I4578" s="10">
        <v>1300</v>
      </c>
      <c r="J4578" s="10" t="s">
        <v>17</v>
      </c>
      <c r="K4578" s="10"/>
      <c r="L4578" s="10" t="s">
        <v>18</v>
      </c>
      <c r="M4578" s="11">
        <v>1</v>
      </c>
      <c r="N4578" s="10">
        <v>1</v>
      </c>
      <c r="O4578" s="12" t="s">
        <v>15309</v>
      </c>
      <c r="P4578" s="11">
        <f ca="1">IFERROR(__xludf.DUMMYFUNCTION("COUNTA(SPLIT(Q4578,"" ""))"),181)</f>
        <v>181</v>
      </c>
      <c r="Q4578" s="11">
        <v>8</v>
      </c>
      <c r="R4578" s="11">
        <f ca="1">IFERROR(__xludf.DUMMYFUNCTION("COUNTA(SPLIT($Q4578,CHAR(10),FALSE))"),2)</f>
        <v>2</v>
      </c>
      <c r="S4578" s="2">
        <v>-2.678764879</v>
      </c>
      <c r="T4578" s="2">
        <v>0.53594373799999995</v>
      </c>
      <c r="U4578" s="2">
        <v>45.9</v>
      </c>
      <c r="V4578" s="2">
        <v>13.39</v>
      </c>
      <c r="W4578" s="2">
        <v>13.56</v>
      </c>
      <c r="X4578" s="2">
        <v>14</v>
      </c>
      <c r="Y4578" s="2">
        <v>9.66</v>
      </c>
      <c r="Z4578" s="2">
        <v>0.26495999999999997</v>
      </c>
      <c r="AA4578" s="2">
        <v>0.25613000000000002</v>
      </c>
      <c r="AB4578" s="2">
        <v>9.0576720270000006</v>
      </c>
    </row>
    <row r="4579" spans="1:28" x14ac:dyDescent="0.2">
      <c r="A4579" s="17">
        <v>7363</v>
      </c>
      <c r="B4579" s="5" t="s">
        <v>15310</v>
      </c>
      <c r="C4579" s="5" t="s">
        <v>15311</v>
      </c>
      <c r="D4579" s="5"/>
      <c r="E4579" s="5" t="s">
        <v>15312</v>
      </c>
      <c r="F4579" s="10">
        <v>2015</v>
      </c>
      <c r="G4579" s="10" t="s">
        <v>16</v>
      </c>
      <c r="H4579" s="10"/>
      <c r="I4579" s="10">
        <v>500</v>
      </c>
      <c r="J4579" s="10" t="s">
        <v>51</v>
      </c>
      <c r="K4579" s="10" t="s">
        <v>1354</v>
      </c>
      <c r="L4579" s="10" t="s">
        <v>18</v>
      </c>
      <c r="M4579" s="11">
        <v>1</v>
      </c>
      <c r="N4579" s="10">
        <v>1</v>
      </c>
      <c r="O4579" s="12" t="s">
        <v>15313</v>
      </c>
      <c r="P4579" s="11">
        <f ca="1">IFERROR(__xludf.DUMMYFUNCTION("COUNTA(SPLIT(Q4579,"" ""))"),141)</f>
        <v>141</v>
      </c>
      <c r="Q4579" s="11">
        <v>18</v>
      </c>
      <c r="R4579" s="11">
        <f ca="1">IFERROR(__xludf.DUMMYFUNCTION("COUNTA(SPLIT($Q4579,CHAR(10),FALSE))"),5)</f>
        <v>5</v>
      </c>
      <c r="S4579" s="2">
        <v>5.3525471999999998E-2</v>
      </c>
      <c r="T4579" s="2">
        <v>0.48481006700000001</v>
      </c>
      <c r="U4579" s="2">
        <v>92.66</v>
      </c>
      <c r="V4579" s="2">
        <v>2.4700000000000002</v>
      </c>
      <c r="W4579" s="2">
        <v>0.47</v>
      </c>
      <c r="X4579" s="2">
        <v>5</v>
      </c>
      <c r="Y4579" s="2">
        <v>5.14</v>
      </c>
      <c r="Z4579" s="2">
        <v>2.9020000000000001E-2</v>
      </c>
      <c r="AA4579" s="2">
        <v>4.4560000000000002E-2</v>
      </c>
      <c r="AB4579" s="2">
        <v>19.306123599999999</v>
      </c>
    </row>
    <row r="4580" spans="1:28" x14ac:dyDescent="0.2">
      <c r="A4580" s="17">
        <v>7364</v>
      </c>
      <c r="B4580" s="5" t="s">
        <v>6658</v>
      </c>
      <c r="C4580" s="5" t="s">
        <v>15314</v>
      </c>
      <c r="D4580" s="5" t="s">
        <v>6640</v>
      </c>
      <c r="E4580" s="5" t="s">
        <v>6624</v>
      </c>
      <c r="F4580" s="10">
        <v>1919</v>
      </c>
      <c r="G4580" s="10" t="s">
        <v>16</v>
      </c>
      <c r="H4580" s="10"/>
      <c r="I4580" s="10">
        <v>1100</v>
      </c>
      <c r="J4580" s="10" t="s">
        <v>17</v>
      </c>
      <c r="K4580" s="10"/>
      <c r="L4580" s="10" t="s">
        <v>18</v>
      </c>
      <c r="M4580" s="11">
        <v>1</v>
      </c>
      <c r="N4580" s="10">
        <v>1</v>
      </c>
      <c r="O4580" s="12" t="s">
        <v>15315</v>
      </c>
      <c r="P4580" s="11">
        <f ca="1">IFERROR(__xludf.DUMMYFUNCTION("COUNTA(SPLIT(Q4580,"" ""))"),197)</f>
        <v>197</v>
      </c>
      <c r="Q4580" s="11">
        <v>9</v>
      </c>
      <c r="R4580" s="11">
        <f ca="1">IFERROR(__xludf.DUMMYFUNCTION("COUNTA(SPLIT($Q4580,CHAR(10),FALSE))"),1)</f>
        <v>1</v>
      </c>
      <c r="S4580" s="2">
        <v>-2.6038137510000001</v>
      </c>
      <c r="T4580" s="2">
        <v>0.55051907899999997</v>
      </c>
      <c r="U4580" s="2">
        <v>71.67</v>
      </c>
      <c r="V4580" s="2">
        <v>8.6999999999999993</v>
      </c>
      <c r="W4580" s="2">
        <v>9.26</v>
      </c>
      <c r="X4580" s="2">
        <v>9</v>
      </c>
      <c r="Y4580" s="2">
        <v>7.29</v>
      </c>
      <c r="Z4580" s="2">
        <v>0.19997999999999999</v>
      </c>
      <c r="AA4580" s="2">
        <v>0.20893</v>
      </c>
      <c r="AB4580" s="2">
        <v>12.74281229</v>
      </c>
    </row>
    <row r="4581" spans="1:28" x14ac:dyDescent="0.2">
      <c r="A4581" s="17">
        <v>7365</v>
      </c>
      <c r="B4581" s="5" t="s">
        <v>15316</v>
      </c>
      <c r="C4581" s="5" t="s">
        <v>15317</v>
      </c>
      <c r="D4581" s="5"/>
      <c r="E4581" s="5" t="s">
        <v>15318</v>
      </c>
      <c r="F4581" s="10">
        <v>2018</v>
      </c>
      <c r="G4581" s="10" t="s">
        <v>16</v>
      </c>
      <c r="H4581" s="10"/>
      <c r="I4581" s="10">
        <v>500</v>
      </c>
      <c r="J4581" s="10" t="s">
        <v>17</v>
      </c>
      <c r="K4581" s="10" t="s">
        <v>15059</v>
      </c>
      <c r="L4581" s="10" t="s">
        <v>18</v>
      </c>
      <c r="M4581" s="11">
        <v>1</v>
      </c>
      <c r="N4581" s="10">
        <v>1</v>
      </c>
      <c r="O4581" s="12" t="s">
        <v>15319</v>
      </c>
      <c r="P4581" s="11">
        <f ca="1">IFERROR(__xludf.DUMMYFUNCTION("COUNTA(SPLIT(Q4581,"" ""))"),168)</f>
        <v>168</v>
      </c>
      <c r="Q4581" s="11">
        <v>18</v>
      </c>
      <c r="R4581" s="11">
        <f ca="1">IFERROR(__xludf.DUMMYFUNCTION("COUNTA(SPLIT($Q4581,CHAR(10),FALSE))"),4)</f>
        <v>4</v>
      </c>
      <c r="S4581" s="2">
        <v>0.42625568800000002</v>
      </c>
      <c r="T4581" s="2">
        <v>0.47335076100000001</v>
      </c>
      <c r="U4581" s="2">
        <v>94.75</v>
      </c>
      <c r="V4581" s="2">
        <v>2.56</v>
      </c>
      <c r="W4581" s="2">
        <v>1.79</v>
      </c>
      <c r="X4581" s="2">
        <v>6</v>
      </c>
      <c r="Y4581" s="2">
        <v>7.17</v>
      </c>
      <c r="Z4581" s="2">
        <v>2.409E-2</v>
      </c>
      <c r="AA4581" s="2">
        <v>2.299E-2</v>
      </c>
      <c r="AB4581" s="2">
        <v>28.038806229999999</v>
      </c>
    </row>
    <row r="4582" spans="1:28" x14ac:dyDescent="0.2">
      <c r="A4582" s="17">
        <v>7366</v>
      </c>
      <c r="B4582" s="5" t="s">
        <v>15316</v>
      </c>
      <c r="C4582" s="5" t="s">
        <v>15320</v>
      </c>
      <c r="D4582" s="5"/>
      <c r="E4582" s="5" t="s">
        <v>15321</v>
      </c>
      <c r="F4582" s="10">
        <v>2018</v>
      </c>
      <c r="G4582" s="10" t="s">
        <v>16</v>
      </c>
      <c r="H4582" s="10"/>
      <c r="I4582" s="10">
        <v>500</v>
      </c>
      <c r="J4582" s="10" t="s">
        <v>51</v>
      </c>
      <c r="K4582" s="10" t="s">
        <v>15059</v>
      </c>
      <c r="L4582" s="10" t="s">
        <v>18</v>
      </c>
      <c r="M4582" s="11">
        <v>1</v>
      </c>
      <c r="N4582" s="10">
        <v>1</v>
      </c>
      <c r="O4582" s="12" t="s">
        <v>15322</v>
      </c>
      <c r="P4582" s="11">
        <f ca="1">IFERROR(__xludf.DUMMYFUNCTION("COUNTA(SPLIT(Q4582,"" ""))"),174)</f>
        <v>174</v>
      </c>
      <c r="Q4582" s="11">
        <v>36</v>
      </c>
      <c r="R4582" s="11">
        <f ca="1">IFERROR(__xludf.DUMMYFUNCTION("COUNTA(SPLIT($Q4582,CHAR(10),FALSE))"),1)</f>
        <v>1</v>
      </c>
      <c r="S4582" s="2">
        <v>-0.659471688</v>
      </c>
      <c r="T4582" s="2">
        <v>0.46469091000000001</v>
      </c>
      <c r="U4582" s="2">
        <v>96.65</v>
      </c>
      <c r="V4582" s="2">
        <v>0.95</v>
      </c>
      <c r="W4582" s="2">
        <v>0</v>
      </c>
      <c r="X4582" s="2">
        <v>5.45</v>
      </c>
      <c r="Y4582" s="2">
        <v>6.31</v>
      </c>
      <c r="Z4582" s="2">
        <v>7.4469999999999995E-2</v>
      </c>
      <c r="AA4582" s="2">
        <v>6.5290000000000001E-2</v>
      </c>
      <c r="AB4582" s="2">
        <v>40.095921740000001</v>
      </c>
    </row>
    <row r="4583" spans="1:28" x14ac:dyDescent="0.2">
      <c r="A4583" s="17">
        <v>7368</v>
      </c>
      <c r="B4583" s="5" t="s">
        <v>15323</v>
      </c>
      <c r="C4583" s="5" t="s">
        <v>15324</v>
      </c>
      <c r="D4583" s="5" t="s">
        <v>7329</v>
      </c>
      <c r="E4583" s="5" t="s">
        <v>7373</v>
      </c>
      <c r="F4583" s="10">
        <v>1915</v>
      </c>
      <c r="G4583" s="10" t="s">
        <v>68</v>
      </c>
      <c r="H4583" s="10"/>
      <c r="I4583" s="10">
        <v>1700</v>
      </c>
      <c r="J4583" s="10" t="s">
        <v>17</v>
      </c>
      <c r="K4583" s="10"/>
      <c r="L4583" s="10" t="s">
        <v>18</v>
      </c>
      <c r="M4583" s="11">
        <v>1</v>
      </c>
      <c r="N4583" s="10">
        <v>1</v>
      </c>
      <c r="O4583" s="12" t="s">
        <v>15325</v>
      </c>
      <c r="P4583" s="11">
        <f ca="1">IFERROR(__xludf.DUMMYFUNCTION("COUNTA(SPLIT(Q4583,"" ""))"),179)</f>
        <v>179</v>
      </c>
      <c r="Q4583" s="11">
        <v>4</v>
      </c>
      <c r="R4583" s="11">
        <f ca="1">IFERROR(__xludf.DUMMYFUNCTION("COUNTA(SPLIT($Q4583,CHAR(10),FALSE))"),2)</f>
        <v>2</v>
      </c>
      <c r="S4583" s="2">
        <v>-2.7764661400000001</v>
      </c>
      <c r="T4583" s="2">
        <v>0.51724867299999999</v>
      </c>
      <c r="U4583" s="2">
        <v>13.67</v>
      </c>
      <c r="V4583" s="2">
        <v>22.59</v>
      </c>
      <c r="W4583" s="2">
        <v>25.62</v>
      </c>
      <c r="X4583" s="2">
        <v>18</v>
      </c>
      <c r="Y4583" s="2">
        <v>10.85</v>
      </c>
      <c r="Z4583" s="2">
        <v>0.38499</v>
      </c>
      <c r="AA4583" s="2">
        <v>0.39299000000000001</v>
      </c>
      <c r="AB4583" s="2">
        <v>6.6322581510000003</v>
      </c>
    </row>
    <row r="4584" spans="1:28" x14ac:dyDescent="0.2">
      <c r="A4584" s="17">
        <v>7369</v>
      </c>
      <c r="B4584" s="5" t="s">
        <v>6669</v>
      </c>
      <c r="C4584" s="5" t="s">
        <v>15326</v>
      </c>
      <c r="D4584" s="5" t="s">
        <v>6640</v>
      </c>
      <c r="E4584" s="5" t="s">
        <v>6624</v>
      </c>
      <c r="F4584" s="10">
        <v>1761</v>
      </c>
      <c r="G4584" s="10" t="s">
        <v>16</v>
      </c>
      <c r="H4584" s="10"/>
      <c r="I4584" s="10">
        <v>900</v>
      </c>
      <c r="J4584" s="10" t="s">
        <v>17</v>
      </c>
      <c r="K4584" s="10"/>
      <c r="L4584" s="10" t="s">
        <v>18</v>
      </c>
      <c r="M4584" s="11">
        <v>1</v>
      </c>
      <c r="N4584" s="10">
        <v>1</v>
      </c>
      <c r="O4584" s="12" t="s">
        <v>15327</v>
      </c>
      <c r="P4584" s="11">
        <f ca="1">IFERROR(__xludf.DUMMYFUNCTION("COUNTA(SPLIT(Q4584,"" ""))"),183)</f>
        <v>183</v>
      </c>
      <c r="Q4584" s="11">
        <v>7</v>
      </c>
      <c r="R4584" s="11">
        <f ca="1">IFERROR(__xludf.DUMMYFUNCTION("COUNTA(SPLIT($Q4584,CHAR(10),FALSE))"),1)</f>
        <v>1</v>
      </c>
      <c r="S4584" s="2">
        <v>-1.1567988520000001</v>
      </c>
      <c r="T4584" s="2">
        <v>0.46538359800000001</v>
      </c>
      <c r="U4584" s="2">
        <v>57.79</v>
      </c>
      <c r="V4584" s="2">
        <v>11.69</v>
      </c>
      <c r="W4584" s="2">
        <v>13.61</v>
      </c>
      <c r="X4584" s="2">
        <v>12</v>
      </c>
      <c r="Y4584" s="2">
        <v>7.61</v>
      </c>
      <c r="Z4584" s="2">
        <v>0.20880000000000001</v>
      </c>
      <c r="AA4584" s="2">
        <v>0.21926000000000001</v>
      </c>
      <c r="AB4584" s="2">
        <v>7.3995185560000003</v>
      </c>
    </row>
    <row r="4585" spans="1:28" x14ac:dyDescent="0.2">
      <c r="A4585" s="17">
        <v>7370</v>
      </c>
      <c r="B4585" s="5" t="s">
        <v>15328</v>
      </c>
      <c r="C4585" s="5" t="s">
        <v>15329</v>
      </c>
      <c r="D4585" s="5" t="s">
        <v>6340</v>
      </c>
      <c r="E4585" s="5" t="s">
        <v>6341</v>
      </c>
      <c r="F4585" s="10">
        <v>1921</v>
      </c>
      <c r="G4585" s="10" t="s">
        <v>16</v>
      </c>
      <c r="H4585" s="10"/>
      <c r="I4585" s="10">
        <v>900</v>
      </c>
      <c r="J4585" s="10" t="s">
        <v>17</v>
      </c>
      <c r="K4585" s="10"/>
      <c r="L4585" s="10" t="s">
        <v>18</v>
      </c>
      <c r="M4585" s="11">
        <v>1</v>
      </c>
      <c r="N4585" s="10">
        <v>1</v>
      </c>
      <c r="O4585" s="12" t="s">
        <v>15330</v>
      </c>
      <c r="P4585" s="11">
        <f ca="1">IFERROR(__xludf.DUMMYFUNCTION("COUNTA(SPLIT(Q4585,"" ""))"),194)</f>
        <v>194</v>
      </c>
      <c r="Q4585" s="11">
        <v>11</v>
      </c>
      <c r="R4585" s="11">
        <f ca="1">IFERROR(__xludf.DUMMYFUNCTION("COUNTA(SPLIT($Q4585,CHAR(10),FALSE))"),1)</f>
        <v>1</v>
      </c>
      <c r="S4585" s="2">
        <v>-1.7859843639999999</v>
      </c>
      <c r="T4585" s="2">
        <v>0.48551511600000002</v>
      </c>
      <c r="U4585" s="2">
        <v>74.22</v>
      </c>
      <c r="V4585" s="2">
        <v>6.12</v>
      </c>
      <c r="W4585" s="2">
        <v>5.28</v>
      </c>
      <c r="X4585" s="2">
        <v>9</v>
      </c>
      <c r="Y4585" s="2">
        <v>6.88</v>
      </c>
      <c r="Z4585" s="2">
        <v>0.20637</v>
      </c>
      <c r="AA4585" s="2">
        <v>0.19283</v>
      </c>
      <c r="AB4585" s="2">
        <v>23.695139300000001</v>
      </c>
    </row>
    <row r="4586" spans="1:28" x14ac:dyDescent="0.2">
      <c r="A4586" s="17">
        <v>7371</v>
      </c>
      <c r="B4586" s="5" t="s">
        <v>15331</v>
      </c>
      <c r="C4586" s="5" t="s">
        <v>15332</v>
      </c>
      <c r="D4586" s="5"/>
      <c r="E4586" s="5" t="s">
        <v>15333</v>
      </c>
      <c r="F4586" s="10">
        <v>2018</v>
      </c>
      <c r="G4586" s="10" t="s">
        <v>16</v>
      </c>
      <c r="H4586" s="10"/>
      <c r="I4586" s="10">
        <v>700</v>
      </c>
      <c r="J4586" s="10" t="s">
        <v>17</v>
      </c>
      <c r="K4586" s="10" t="s">
        <v>15059</v>
      </c>
      <c r="L4586" s="10" t="s">
        <v>18</v>
      </c>
      <c r="M4586" s="11">
        <v>1</v>
      </c>
      <c r="N4586" s="10">
        <v>1</v>
      </c>
      <c r="O4586" s="12" t="s">
        <v>15334</v>
      </c>
      <c r="P4586" s="11">
        <f ca="1">IFERROR(__xludf.DUMMYFUNCTION("COUNTA(SPLIT(Q4586,"" ""))"),161)</f>
        <v>161</v>
      </c>
      <c r="Q4586" s="11">
        <v>13</v>
      </c>
      <c r="R4586" s="11">
        <f ca="1">IFERROR(__xludf.DUMMYFUNCTION("COUNTA(SPLIT($Q4586,CHAR(10),FALSE))"),1)</f>
        <v>1</v>
      </c>
      <c r="S4586" s="2">
        <v>0.30969743399999999</v>
      </c>
      <c r="T4586" s="2">
        <v>0.51499630799999996</v>
      </c>
      <c r="U4586" s="2">
        <v>78.55</v>
      </c>
      <c r="V4586" s="2">
        <v>5.36</v>
      </c>
      <c r="W4586" s="2">
        <v>4.33</v>
      </c>
      <c r="X4586" s="2">
        <v>9</v>
      </c>
      <c r="Y4586" s="2">
        <v>6.02</v>
      </c>
      <c r="Z4586" s="2">
        <v>0.14382</v>
      </c>
      <c r="AA4586" s="2">
        <v>0.15726999999999999</v>
      </c>
      <c r="AB4586" s="2">
        <v>23.45618181</v>
      </c>
    </row>
    <row r="4587" spans="1:28" x14ac:dyDescent="0.2">
      <c r="A4587" s="17">
        <v>7373</v>
      </c>
      <c r="B4587" s="5" t="s">
        <v>15335</v>
      </c>
      <c r="C4587" s="5" t="s">
        <v>15336</v>
      </c>
      <c r="D4587" s="5" t="s">
        <v>7180</v>
      </c>
      <c r="E4587" s="5" t="s">
        <v>15337</v>
      </c>
      <c r="F4587" s="10">
        <v>1915</v>
      </c>
      <c r="G4587" s="10" t="s">
        <v>68</v>
      </c>
      <c r="H4587" s="10"/>
      <c r="I4587" s="10">
        <v>1100</v>
      </c>
      <c r="J4587" s="10" t="s">
        <v>17</v>
      </c>
      <c r="K4587" s="10"/>
      <c r="L4587" s="10" t="s">
        <v>22</v>
      </c>
      <c r="M4587" s="11">
        <v>2</v>
      </c>
      <c r="N4587" s="10">
        <v>2</v>
      </c>
      <c r="O4587" s="12" t="s">
        <v>15338</v>
      </c>
      <c r="P4587" s="11">
        <f ca="1">IFERROR(__xludf.DUMMYFUNCTION("COUNTA(SPLIT(Q4587,"" ""))"),156)</f>
        <v>156</v>
      </c>
      <c r="Q4587" s="11">
        <v>9</v>
      </c>
      <c r="R4587" s="11">
        <f ca="1">IFERROR(__xludf.DUMMYFUNCTION("COUNTA(SPLIT($Q4587,CHAR(10),FALSE))"),2)</f>
        <v>2</v>
      </c>
      <c r="S4587" s="2">
        <v>-1.1885930650000001</v>
      </c>
      <c r="T4587" s="2">
        <v>0.43370786</v>
      </c>
      <c r="U4587" s="2">
        <v>66.81</v>
      </c>
      <c r="V4587" s="2">
        <v>8.27</v>
      </c>
      <c r="W4587" s="2">
        <v>9.61</v>
      </c>
      <c r="X4587" s="2">
        <v>10</v>
      </c>
      <c r="Y4587" s="2">
        <v>8.42</v>
      </c>
      <c r="Z4587" s="2">
        <v>0.19966</v>
      </c>
      <c r="AA4587" s="2">
        <v>0.22212000000000001</v>
      </c>
      <c r="AB4587" s="2">
        <v>11.16100922</v>
      </c>
    </row>
    <row r="4588" spans="1:28" x14ac:dyDescent="0.2">
      <c r="A4588" s="17">
        <v>7376</v>
      </c>
      <c r="B4588" s="5" t="s">
        <v>15339</v>
      </c>
      <c r="C4588" s="5" t="s">
        <v>15340</v>
      </c>
      <c r="D4588" s="5" t="s">
        <v>7180</v>
      </c>
      <c r="E4588" s="5" t="s">
        <v>15341</v>
      </c>
      <c r="F4588" s="10">
        <v>1915</v>
      </c>
      <c r="G4588" s="10" t="s">
        <v>68</v>
      </c>
      <c r="H4588" s="10"/>
      <c r="I4588" s="10">
        <v>1300</v>
      </c>
      <c r="J4588" s="10" t="s">
        <v>17</v>
      </c>
      <c r="K4588" s="10"/>
      <c r="L4588" s="10" t="s">
        <v>22</v>
      </c>
      <c r="M4588" s="11">
        <v>2</v>
      </c>
      <c r="N4588" s="10">
        <v>2</v>
      </c>
      <c r="O4588" s="12" t="s">
        <v>15342</v>
      </c>
      <c r="P4588" s="11">
        <f ca="1">IFERROR(__xludf.DUMMYFUNCTION("COUNTA(SPLIT(Q4588,"" ""))"),182)</f>
        <v>182</v>
      </c>
      <c r="Q4588" s="11">
        <v>7</v>
      </c>
      <c r="R4588" s="11">
        <f ca="1">IFERROR(__xludf.DUMMYFUNCTION("COUNTA(SPLIT($Q4588,CHAR(10),FALSE))"),1)</f>
        <v>1</v>
      </c>
      <c r="S4588" s="2">
        <v>-2.3994691339999998</v>
      </c>
      <c r="T4588" s="2">
        <v>0.48190161399999998</v>
      </c>
      <c r="U4588" s="2">
        <v>39.380000000000003</v>
      </c>
      <c r="V4588" s="2">
        <v>13.45</v>
      </c>
      <c r="W4588" s="2">
        <v>13.98</v>
      </c>
      <c r="X4588" s="2">
        <v>14</v>
      </c>
      <c r="Y4588" s="2">
        <v>9.26</v>
      </c>
      <c r="Z4588" s="2">
        <v>0.34214</v>
      </c>
      <c r="AA4588" s="2">
        <v>0.32457000000000003</v>
      </c>
      <c r="AB4588" s="2">
        <v>7.7055089810000004</v>
      </c>
    </row>
    <row r="4589" spans="1:28" x14ac:dyDescent="0.2">
      <c r="A4589" s="17">
        <v>7379</v>
      </c>
      <c r="B4589" s="5" t="s">
        <v>15343</v>
      </c>
      <c r="C4589" s="5" t="s">
        <v>15344</v>
      </c>
      <c r="D4589" s="5" t="s">
        <v>7329</v>
      </c>
      <c r="E4589" s="5" t="s">
        <v>15345</v>
      </c>
      <c r="F4589" s="10">
        <v>1915</v>
      </c>
      <c r="G4589" s="10" t="s">
        <v>68</v>
      </c>
      <c r="H4589" s="10"/>
      <c r="I4589" s="10">
        <v>1100</v>
      </c>
      <c r="J4589" s="10" t="s">
        <v>17</v>
      </c>
      <c r="K4589" s="10"/>
      <c r="L4589" s="10" t="s">
        <v>18</v>
      </c>
      <c r="M4589" s="11">
        <v>1</v>
      </c>
      <c r="N4589" s="10">
        <v>1</v>
      </c>
      <c r="O4589" s="12" t="s">
        <v>15346</v>
      </c>
      <c r="P4589" s="11">
        <f ca="1">IFERROR(__xludf.DUMMYFUNCTION("COUNTA(SPLIT(Q4589,"" ""))"),186)</f>
        <v>186</v>
      </c>
      <c r="Q4589" s="11">
        <v>10</v>
      </c>
      <c r="R4589" s="11">
        <f ca="1">IFERROR(__xludf.DUMMYFUNCTION("COUNTA(SPLIT($Q4589,CHAR(10),FALSE))"),3)</f>
        <v>3</v>
      </c>
      <c r="S4589" s="2">
        <v>-1.5238206009999999</v>
      </c>
      <c r="T4589" s="2">
        <v>0.488337146</v>
      </c>
      <c r="U4589" s="2">
        <v>77.05</v>
      </c>
      <c r="V4589" s="2">
        <v>7.18</v>
      </c>
      <c r="W4589" s="2">
        <v>6.9</v>
      </c>
      <c r="X4589" s="2">
        <v>9</v>
      </c>
      <c r="Y4589" s="2">
        <v>7.84</v>
      </c>
      <c r="Z4589" s="2">
        <v>0.14687</v>
      </c>
      <c r="AA4589" s="2">
        <v>0.14687</v>
      </c>
      <c r="AB4589" s="2">
        <v>17.77102013</v>
      </c>
    </row>
    <row r="4590" spans="1:28" x14ac:dyDescent="0.2">
      <c r="A4590" s="17">
        <v>7380</v>
      </c>
      <c r="B4590" s="5" t="s">
        <v>15347</v>
      </c>
      <c r="C4590" s="5" t="s">
        <v>15348</v>
      </c>
      <c r="D4590" s="5" t="s">
        <v>9258</v>
      </c>
      <c r="E4590" s="5" t="s">
        <v>15349</v>
      </c>
      <c r="F4590" s="10">
        <v>1882</v>
      </c>
      <c r="G4590" s="10" t="s">
        <v>68</v>
      </c>
      <c r="H4590" s="10"/>
      <c r="I4590" s="10">
        <v>1100</v>
      </c>
      <c r="J4590" s="10" t="s">
        <v>51</v>
      </c>
      <c r="K4590" s="10"/>
      <c r="L4590" s="10" t="s">
        <v>18</v>
      </c>
      <c r="M4590" s="11">
        <v>1</v>
      </c>
      <c r="N4590" s="10">
        <v>1</v>
      </c>
      <c r="O4590" s="12" t="s">
        <v>15350</v>
      </c>
      <c r="P4590" s="11">
        <f ca="1">IFERROR(__xludf.DUMMYFUNCTION("COUNTA(SPLIT(Q4590,"" ""))"),162)</f>
        <v>162</v>
      </c>
      <c r="Q4590" s="11">
        <v>10</v>
      </c>
      <c r="R4590" s="11">
        <f ca="1">IFERROR(__xludf.DUMMYFUNCTION("COUNTA(SPLIT($Q4590,CHAR(10),FALSE))"),1)</f>
        <v>1</v>
      </c>
      <c r="S4590" s="2">
        <v>-1.014886441</v>
      </c>
      <c r="T4590" s="2">
        <v>0.450996485</v>
      </c>
      <c r="U4590" s="2">
        <v>71.33</v>
      </c>
      <c r="V4590" s="2">
        <v>7.34</v>
      </c>
      <c r="W4590" s="2">
        <v>7.34</v>
      </c>
      <c r="X4590" s="2">
        <v>10</v>
      </c>
      <c r="Y4590" s="2">
        <v>7.36</v>
      </c>
      <c r="Z4590" s="2">
        <v>0.17582999999999999</v>
      </c>
      <c r="AA4590" s="2">
        <v>0.18464</v>
      </c>
      <c r="AB4590" s="2">
        <v>11.311804309999999</v>
      </c>
    </row>
    <row r="4591" spans="1:28" x14ac:dyDescent="0.2">
      <c r="A4591" s="17">
        <v>7382</v>
      </c>
      <c r="B4591" s="5" t="s">
        <v>15351</v>
      </c>
      <c r="C4591" s="5" t="s">
        <v>15352</v>
      </c>
      <c r="D4591" s="5" t="s">
        <v>6512</v>
      </c>
      <c r="E4591" s="5" t="s">
        <v>6195</v>
      </c>
      <c r="F4591" s="10">
        <v>1921</v>
      </c>
      <c r="G4591" s="10" t="s">
        <v>68</v>
      </c>
      <c r="H4591" s="10"/>
      <c r="I4591" s="10">
        <v>700</v>
      </c>
      <c r="J4591" s="10" t="s">
        <v>17</v>
      </c>
      <c r="K4591" s="10"/>
      <c r="L4591" s="10" t="s">
        <v>18</v>
      </c>
      <c r="M4591" s="11">
        <v>1</v>
      </c>
      <c r="N4591" s="10">
        <v>1</v>
      </c>
      <c r="O4591" s="12" t="s">
        <v>15353</v>
      </c>
      <c r="P4591" s="11">
        <f ca="1">IFERROR(__xludf.DUMMYFUNCTION("COUNTA(SPLIT(Q4591,"" ""))"),154)</f>
        <v>154</v>
      </c>
      <c r="Q4591" s="11">
        <v>10</v>
      </c>
      <c r="R4591" s="11">
        <f ca="1">IFERROR(__xludf.DUMMYFUNCTION("COUNTA(SPLIT($Q4591,CHAR(10),FALSE))"),1)</f>
        <v>1</v>
      </c>
      <c r="S4591" s="2">
        <v>-2.0712712240000002</v>
      </c>
      <c r="T4591" s="2">
        <v>0.47433198700000001</v>
      </c>
      <c r="U4591" s="2">
        <v>70.48</v>
      </c>
      <c r="V4591" s="2">
        <v>7.28</v>
      </c>
      <c r="W4591" s="2">
        <v>8.23</v>
      </c>
      <c r="X4591" s="2">
        <v>9</v>
      </c>
      <c r="Y4591" s="2">
        <v>9.3000000000000007</v>
      </c>
      <c r="Z4591" s="2">
        <v>0.24195</v>
      </c>
      <c r="AA4591" s="2">
        <v>0.24374999999999999</v>
      </c>
      <c r="AB4591" s="2">
        <v>7.7353393859999997</v>
      </c>
    </row>
    <row r="4592" spans="1:28" x14ac:dyDescent="0.2">
      <c r="A4592" s="17">
        <v>7383</v>
      </c>
      <c r="B4592" s="5" t="s">
        <v>6091</v>
      </c>
      <c r="C4592" s="5" t="s">
        <v>15354</v>
      </c>
      <c r="D4592" s="5"/>
      <c r="E4592" s="5" t="s">
        <v>15355</v>
      </c>
      <c r="F4592" s="10">
        <v>2020</v>
      </c>
      <c r="G4592" s="10" t="s">
        <v>16</v>
      </c>
      <c r="H4592" s="10"/>
      <c r="I4592" s="10">
        <v>500</v>
      </c>
      <c r="J4592" s="10" t="s">
        <v>51</v>
      </c>
      <c r="K4592" s="10" t="s">
        <v>1354</v>
      </c>
      <c r="L4592" s="10" t="s">
        <v>18</v>
      </c>
      <c r="M4592" s="11">
        <v>1</v>
      </c>
      <c r="N4592" s="10">
        <v>1</v>
      </c>
      <c r="O4592" s="12" t="s">
        <v>15356</v>
      </c>
      <c r="P4592" s="11">
        <f ca="1">IFERROR(__xludf.DUMMYFUNCTION("COUNTA(SPLIT(Q4592,"" ""))"),139)</f>
        <v>139</v>
      </c>
      <c r="Q4592" s="11">
        <v>8</v>
      </c>
      <c r="R4592" s="11">
        <f ca="1">IFERROR(__xludf.DUMMYFUNCTION("COUNTA(SPLIT($Q4592,CHAR(10),FALSE))"),16)</f>
        <v>16</v>
      </c>
      <c r="S4592" s="2">
        <v>-0.87754661700000003</v>
      </c>
      <c r="T4592" s="2">
        <v>0.46405828799999999</v>
      </c>
      <c r="U4592" s="2">
        <v>85.42</v>
      </c>
      <c r="V4592" s="2">
        <v>4.22</v>
      </c>
      <c r="W4592" s="2">
        <v>2.36</v>
      </c>
      <c r="X4592" s="2">
        <v>5</v>
      </c>
      <c r="Y4592" s="2">
        <v>9.57</v>
      </c>
      <c r="Z4592" s="2">
        <v>0.41227000000000003</v>
      </c>
      <c r="AA4592" s="2">
        <v>0.40755999999999998</v>
      </c>
      <c r="AB4592" s="2">
        <v>26.428779649999999</v>
      </c>
    </row>
    <row r="4593" spans="1:28" x14ac:dyDescent="0.2">
      <c r="A4593" s="17">
        <v>7384</v>
      </c>
      <c r="B4593" s="5" t="s">
        <v>15357</v>
      </c>
      <c r="C4593" s="5" t="s">
        <v>15358</v>
      </c>
      <c r="D4593" s="5"/>
      <c r="E4593" s="5" t="s">
        <v>15359</v>
      </c>
      <c r="F4593" s="10">
        <v>2017</v>
      </c>
      <c r="G4593" s="10" t="s">
        <v>68</v>
      </c>
      <c r="H4593" s="10"/>
      <c r="I4593" s="10">
        <v>500</v>
      </c>
      <c r="J4593" s="10" t="s">
        <v>51</v>
      </c>
      <c r="K4593" s="10" t="s">
        <v>5152</v>
      </c>
      <c r="L4593" s="10" t="s">
        <v>18</v>
      </c>
      <c r="M4593" s="11">
        <v>1</v>
      </c>
      <c r="N4593" s="10">
        <v>1</v>
      </c>
      <c r="O4593" s="12" t="s">
        <v>15360</v>
      </c>
      <c r="P4593" s="11">
        <f ca="1">IFERROR(__xludf.DUMMYFUNCTION("COUNTA(SPLIT(Q4593,"" ""))"),188)</f>
        <v>188</v>
      </c>
      <c r="Q4593" s="11">
        <v>26</v>
      </c>
      <c r="R4593" s="11">
        <f ca="1">IFERROR(__xludf.DUMMYFUNCTION("COUNTA(SPLIT($Q4593,CHAR(10),FALSE))"),3)</f>
        <v>3</v>
      </c>
      <c r="S4593" s="2">
        <v>-0.61404137999999997</v>
      </c>
      <c r="T4593" s="2">
        <v>0.44761161399999999</v>
      </c>
      <c r="U4593" s="2">
        <v>91.39</v>
      </c>
      <c r="V4593" s="2">
        <v>2.16</v>
      </c>
      <c r="W4593" s="2">
        <v>0.92</v>
      </c>
      <c r="X4593" s="2">
        <v>7</v>
      </c>
      <c r="Y4593" s="2">
        <v>6.43</v>
      </c>
      <c r="Z4593" s="2">
        <v>0.18404000000000001</v>
      </c>
      <c r="AA4593" s="2">
        <v>0.16733999999999999</v>
      </c>
      <c r="AB4593" s="2">
        <v>30.936318150000002</v>
      </c>
    </row>
    <row r="4594" spans="1:28" x14ac:dyDescent="0.2">
      <c r="A4594" s="17">
        <v>7385</v>
      </c>
      <c r="B4594" s="5" t="s">
        <v>15361</v>
      </c>
      <c r="C4594" s="5" t="s">
        <v>15362</v>
      </c>
      <c r="D4594" s="5" t="s">
        <v>7180</v>
      </c>
      <c r="E4594" s="5" t="s">
        <v>15363</v>
      </c>
      <c r="F4594" s="10">
        <v>1915</v>
      </c>
      <c r="G4594" s="10" t="s">
        <v>68</v>
      </c>
      <c r="H4594" s="10"/>
      <c r="I4594" s="10">
        <v>900</v>
      </c>
      <c r="J4594" s="10" t="s">
        <v>17</v>
      </c>
      <c r="K4594" s="10"/>
      <c r="L4594" s="10" t="s">
        <v>18</v>
      </c>
      <c r="M4594" s="11">
        <v>1</v>
      </c>
      <c r="N4594" s="10">
        <v>1</v>
      </c>
      <c r="O4594" s="12" t="s">
        <v>15364</v>
      </c>
      <c r="P4594" s="11">
        <f ca="1">IFERROR(__xludf.DUMMYFUNCTION("COUNTA(SPLIT(Q4594,"" ""))"),140)</f>
        <v>140</v>
      </c>
      <c r="Q4594" s="11">
        <v>7</v>
      </c>
      <c r="R4594" s="11">
        <f ca="1">IFERROR(__xludf.DUMMYFUNCTION("COUNTA(SPLIT($Q4594,CHAR(10),FALSE))"),2)</f>
        <v>2</v>
      </c>
      <c r="S4594" s="2">
        <v>-1.71147614</v>
      </c>
      <c r="T4594" s="2">
        <v>0.49071414600000002</v>
      </c>
      <c r="U4594" s="2">
        <v>69.19</v>
      </c>
      <c r="V4594" s="2">
        <v>8.0500000000000007</v>
      </c>
      <c r="W4594" s="2">
        <v>8.94</v>
      </c>
      <c r="X4594" s="2">
        <v>11</v>
      </c>
      <c r="Y4594" s="2">
        <v>6.62</v>
      </c>
      <c r="Z4594" s="2">
        <v>0.18304999999999999</v>
      </c>
      <c r="AA4594" s="2">
        <v>0.21904999999999999</v>
      </c>
      <c r="AB4594" s="2">
        <v>11.390382020000001</v>
      </c>
    </row>
    <row r="4595" spans="1:28" x14ac:dyDescent="0.2">
      <c r="A4595" s="17">
        <v>7386</v>
      </c>
      <c r="B4595" s="5" t="s">
        <v>15365</v>
      </c>
      <c r="C4595" s="5" t="s">
        <v>15366</v>
      </c>
      <c r="D4595" s="5"/>
      <c r="E4595" s="5" t="s">
        <v>15367</v>
      </c>
      <c r="F4595" s="10">
        <v>2018</v>
      </c>
      <c r="G4595" s="10" t="s">
        <v>16</v>
      </c>
      <c r="H4595" s="10"/>
      <c r="I4595" s="10">
        <v>500</v>
      </c>
      <c r="J4595" s="10" t="s">
        <v>17</v>
      </c>
      <c r="K4595" s="10" t="s">
        <v>15059</v>
      </c>
      <c r="L4595" s="10" t="s">
        <v>18</v>
      </c>
      <c r="M4595" s="11">
        <v>1</v>
      </c>
      <c r="N4595" s="10">
        <v>1</v>
      </c>
      <c r="O4595" s="12" t="s">
        <v>15368</v>
      </c>
      <c r="P4595" s="11">
        <f ca="1">IFERROR(__xludf.DUMMYFUNCTION("COUNTA(SPLIT(Q4595,"" ""))"),151)</f>
        <v>151</v>
      </c>
      <c r="Q4595" s="11">
        <v>19</v>
      </c>
      <c r="R4595" s="11">
        <f ca="1">IFERROR(__xludf.DUMMYFUNCTION("COUNTA(SPLIT($Q4595,CHAR(10),FALSE))"),6)</f>
        <v>6</v>
      </c>
      <c r="S4595" s="2">
        <v>0.252929668</v>
      </c>
      <c r="T4595" s="2">
        <v>0.50518587599999998</v>
      </c>
      <c r="U4595" s="2">
        <v>99.04</v>
      </c>
      <c r="V4595" s="2">
        <v>1.42</v>
      </c>
      <c r="W4595" s="2">
        <v>1.29</v>
      </c>
      <c r="X4595" s="2">
        <v>6</v>
      </c>
      <c r="Y4595" s="2">
        <v>7.69</v>
      </c>
      <c r="Z4595" s="2">
        <v>-3.6769999999999997E-2</v>
      </c>
      <c r="AA4595" s="2">
        <v>-4.0919999999999998E-2</v>
      </c>
      <c r="AB4595" s="2">
        <v>23.815985550000001</v>
      </c>
    </row>
    <row r="4596" spans="1:28" x14ac:dyDescent="0.2">
      <c r="A4596" s="17">
        <v>7387</v>
      </c>
      <c r="B4596" s="5" t="s">
        <v>15369</v>
      </c>
      <c r="C4596" s="5" t="s">
        <v>15370</v>
      </c>
      <c r="D4596" s="5"/>
      <c r="E4596" s="5" t="s">
        <v>15371</v>
      </c>
      <c r="F4596" s="10">
        <v>2019</v>
      </c>
      <c r="G4596" s="10" t="s">
        <v>16</v>
      </c>
      <c r="H4596" s="10"/>
      <c r="I4596" s="10">
        <v>500</v>
      </c>
      <c r="J4596" s="10" t="s">
        <v>51</v>
      </c>
      <c r="K4596" s="10" t="s">
        <v>1354</v>
      </c>
      <c r="L4596" s="10" t="s">
        <v>18</v>
      </c>
      <c r="M4596" s="11">
        <v>1</v>
      </c>
      <c r="N4596" s="10">
        <v>1</v>
      </c>
      <c r="O4596" s="12" t="s">
        <v>15372</v>
      </c>
      <c r="P4596" s="11">
        <f ca="1">IFERROR(__xludf.DUMMYFUNCTION("COUNTA(SPLIT(Q4596,"" ""))"),145)</f>
        <v>145</v>
      </c>
      <c r="Q4596" s="11">
        <v>16</v>
      </c>
      <c r="R4596" s="11">
        <f ca="1">IFERROR(__xludf.DUMMYFUNCTION("COUNTA(SPLIT($Q4596,CHAR(10),FALSE))"),6)</f>
        <v>6</v>
      </c>
      <c r="S4596" s="2">
        <v>-0.418582972</v>
      </c>
      <c r="T4596" s="2">
        <v>0.491223307</v>
      </c>
      <c r="U4596" s="2">
        <v>95.9</v>
      </c>
      <c r="V4596" s="2">
        <v>2.2400000000000002</v>
      </c>
      <c r="W4596" s="2">
        <v>2</v>
      </c>
      <c r="X4596" s="2">
        <v>5</v>
      </c>
      <c r="Y4596" s="2">
        <v>5.46</v>
      </c>
      <c r="Z4596" s="2">
        <v>-6.855E-2</v>
      </c>
      <c r="AA4596" s="2">
        <v>-4.7480000000000001E-2</v>
      </c>
      <c r="AB4596" s="2">
        <v>28.565572230000001</v>
      </c>
    </row>
    <row r="4597" spans="1:28" x14ac:dyDescent="0.2">
      <c r="A4597" s="17">
        <v>7389</v>
      </c>
      <c r="B4597" s="5" t="s">
        <v>15373</v>
      </c>
      <c r="C4597" s="5" t="s">
        <v>15374</v>
      </c>
      <c r="D4597" s="5" t="s">
        <v>1450</v>
      </c>
      <c r="E4597" s="5" t="s">
        <v>1451</v>
      </c>
      <c r="F4597" s="10"/>
      <c r="G4597" s="10" t="s">
        <v>16</v>
      </c>
      <c r="H4597" s="10"/>
      <c r="I4597" s="10">
        <v>500</v>
      </c>
      <c r="J4597" s="10" t="s">
        <v>51</v>
      </c>
      <c r="K4597" s="10" t="s">
        <v>1354</v>
      </c>
      <c r="L4597" s="10" t="s">
        <v>18</v>
      </c>
      <c r="M4597" s="11">
        <v>1</v>
      </c>
      <c r="N4597" s="10">
        <v>1</v>
      </c>
      <c r="O4597" s="12" t="s">
        <v>15375</v>
      </c>
      <c r="P4597" s="11">
        <f ca="1">IFERROR(__xludf.DUMMYFUNCTION("COUNTA(SPLIT(Q4597,"" ""))"),174)</f>
        <v>174</v>
      </c>
      <c r="Q4597" s="11">
        <v>19</v>
      </c>
      <c r="R4597" s="11">
        <f ca="1">IFERROR(__xludf.DUMMYFUNCTION("COUNTA(SPLIT($Q4597,CHAR(10),FALSE))"),1)</f>
        <v>1</v>
      </c>
      <c r="S4597" s="2">
        <v>-0.19464915299999999</v>
      </c>
      <c r="T4597" s="2">
        <v>0.491303131</v>
      </c>
      <c r="U4597" s="2">
        <v>93.01</v>
      </c>
      <c r="V4597" s="2">
        <v>2.56</v>
      </c>
      <c r="W4597" s="2">
        <v>2.65</v>
      </c>
      <c r="X4597" s="2">
        <v>5</v>
      </c>
      <c r="Y4597" s="2">
        <v>6</v>
      </c>
      <c r="Z4597" s="2">
        <v>0.13336999999999999</v>
      </c>
      <c r="AA4597" s="2">
        <v>0.12590000000000001</v>
      </c>
      <c r="AB4597" s="2">
        <v>23.147392870000001</v>
      </c>
    </row>
    <row r="4598" spans="1:28" x14ac:dyDescent="0.2">
      <c r="A4598" s="17">
        <v>7390</v>
      </c>
      <c r="B4598" s="5" t="s">
        <v>7284</v>
      </c>
      <c r="C4598" s="5" t="s">
        <v>15376</v>
      </c>
      <c r="D4598" s="5" t="s">
        <v>7329</v>
      </c>
      <c r="E4598" s="5" t="s">
        <v>15377</v>
      </c>
      <c r="F4598" s="10">
        <v>1915</v>
      </c>
      <c r="G4598" s="10" t="s">
        <v>68</v>
      </c>
      <c r="H4598" s="10"/>
      <c r="I4598" s="10">
        <v>1500</v>
      </c>
      <c r="J4598" s="10" t="s">
        <v>17</v>
      </c>
      <c r="K4598" s="10"/>
      <c r="L4598" s="10" t="s">
        <v>18</v>
      </c>
      <c r="M4598" s="11">
        <v>1</v>
      </c>
      <c r="N4598" s="10">
        <v>1</v>
      </c>
      <c r="O4598" s="12" t="s">
        <v>15378</v>
      </c>
      <c r="P4598" s="11">
        <f ca="1">IFERROR(__xludf.DUMMYFUNCTION("COUNTA(SPLIT(Q4598,"" ""))"),163)</f>
        <v>163</v>
      </c>
      <c r="Q4598" s="11">
        <v>4</v>
      </c>
      <c r="R4598" s="11">
        <f ca="1">IFERROR(__xludf.DUMMYFUNCTION("COUNTA(SPLIT($Q4598,CHAR(10),FALSE))"),3)</f>
        <v>3</v>
      </c>
      <c r="S4598" s="2">
        <v>-1.502453987</v>
      </c>
      <c r="T4598" s="2">
        <v>0.45990604099999999</v>
      </c>
      <c r="U4598" s="2">
        <v>31.7</v>
      </c>
      <c r="V4598" s="2">
        <v>19.149999999999999</v>
      </c>
      <c r="W4598" s="2">
        <v>21.68</v>
      </c>
      <c r="X4598" s="2">
        <v>16</v>
      </c>
      <c r="Y4598" s="2">
        <v>10.55</v>
      </c>
      <c r="Z4598" s="2">
        <v>0.36347000000000002</v>
      </c>
      <c r="AA4598" s="2">
        <v>0.37073</v>
      </c>
      <c r="AB4598" s="2">
        <v>7.9123332140000002</v>
      </c>
    </row>
    <row r="4599" spans="1:28" x14ac:dyDescent="0.2">
      <c r="A4599" s="17">
        <v>7391</v>
      </c>
      <c r="B4599" s="5" t="s">
        <v>1034</v>
      </c>
      <c r="C4599" s="5" t="s">
        <v>15379</v>
      </c>
      <c r="D4599" s="5" t="s">
        <v>6640</v>
      </c>
      <c r="E4599" s="5" t="s">
        <v>6624</v>
      </c>
      <c r="F4599" s="10">
        <v>1831</v>
      </c>
      <c r="G4599" s="10" t="s">
        <v>16</v>
      </c>
      <c r="H4599" s="10"/>
      <c r="I4599" s="10">
        <v>1300</v>
      </c>
      <c r="J4599" s="10" t="s">
        <v>17</v>
      </c>
      <c r="K4599" s="10"/>
      <c r="L4599" s="10" t="s">
        <v>18</v>
      </c>
      <c r="M4599" s="11">
        <v>1</v>
      </c>
      <c r="N4599" s="10">
        <v>1</v>
      </c>
      <c r="O4599" s="12" t="s">
        <v>15380</v>
      </c>
      <c r="P4599" s="11">
        <f ca="1">IFERROR(__xludf.DUMMYFUNCTION("COUNTA(SPLIT(Q4599,"" ""))"),175)</f>
        <v>175</v>
      </c>
      <c r="Q4599" s="11">
        <v>6</v>
      </c>
      <c r="R4599" s="11">
        <f ca="1">IFERROR(__xludf.DUMMYFUNCTION("COUNTA(SPLIT($Q4599,CHAR(10),FALSE))"),2)</f>
        <v>2</v>
      </c>
      <c r="S4599" s="2">
        <v>-1.394596543</v>
      </c>
      <c r="T4599" s="2">
        <v>0.44554783599999997</v>
      </c>
      <c r="U4599" s="2">
        <v>56.45</v>
      </c>
      <c r="V4599" s="2">
        <v>12.71</v>
      </c>
      <c r="W4599" s="2">
        <v>14.3</v>
      </c>
      <c r="X4599" s="2">
        <v>13</v>
      </c>
      <c r="Y4599" s="2">
        <v>8.76</v>
      </c>
      <c r="Z4599" s="2">
        <v>8.7639999999999996E-2</v>
      </c>
      <c r="AA4599" s="2">
        <v>9.7210000000000005E-2</v>
      </c>
      <c r="AB4599" s="2">
        <v>9.7250631250000001</v>
      </c>
    </row>
    <row r="4600" spans="1:28" x14ac:dyDescent="0.2">
      <c r="A4600" s="17">
        <v>7392</v>
      </c>
      <c r="B4600" s="5" t="s">
        <v>15381</v>
      </c>
      <c r="C4600" s="5" t="s">
        <v>15382</v>
      </c>
      <c r="D4600" s="5"/>
      <c r="E4600" s="5" t="s">
        <v>15383</v>
      </c>
      <c r="F4600" s="10"/>
      <c r="G4600" s="10" t="s">
        <v>68</v>
      </c>
      <c r="H4600" s="10"/>
      <c r="I4600" s="10">
        <v>700</v>
      </c>
      <c r="J4600" s="10" t="s">
        <v>17</v>
      </c>
      <c r="K4600" s="10" t="s">
        <v>5152</v>
      </c>
      <c r="L4600" s="10" t="s">
        <v>18</v>
      </c>
      <c r="M4600" s="11">
        <v>1</v>
      </c>
      <c r="N4600" s="10">
        <v>1</v>
      </c>
      <c r="O4600" s="12" t="s">
        <v>15384</v>
      </c>
      <c r="P4600" s="11">
        <f ca="1">IFERROR(__xludf.DUMMYFUNCTION("COUNTA(SPLIT(Q4600,"" ""))"),188)</f>
        <v>188</v>
      </c>
      <c r="Q4600" s="11">
        <v>14</v>
      </c>
      <c r="R4600" s="11">
        <f ca="1">IFERROR(__xludf.DUMMYFUNCTION("COUNTA(SPLIT($Q4600,CHAR(10),FALSE))"),1)</f>
        <v>1</v>
      </c>
      <c r="S4600" s="2">
        <v>0.17624334799999999</v>
      </c>
      <c r="T4600" s="2">
        <v>0.49050575000000002</v>
      </c>
      <c r="U4600" s="2">
        <v>74.510000000000005</v>
      </c>
      <c r="V4600" s="2">
        <v>6.22</v>
      </c>
      <c r="W4600" s="2">
        <v>5.7</v>
      </c>
      <c r="X4600" s="2">
        <v>10</v>
      </c>
      <c r="Y4600" s="2">
        <v>7.23</v>
      </c>
      <c r="Z4600" s="2">
        <v>0.10058</v>
      </c>
      <c r="AA4600" s="2">
        <v>9.6729999999999997E-2</v>
      </c>
      <c r="AB4600" s="2">
        <v>20.332611400000001</v>
      </c>
    </row>
    <row r="4601" spans="1:28" x14ac:dyDescent="0.2">
      <c r="A4601" s="17">
        <v>7393</v>
      </c>
      <c r="B4601" s="5" t="s">
        <v>15381</v>
      </c>
      <c r="C4601" s="5" t="s">
        <v>15385</v>
      </c>
      <c r="D4601" s="5"/>
      <c r="E4601" s="5" t="s">
        <v>15386</v>
      </c>
      <c r="F4601" s="10"/>
      <c r="G4601" s="10" t="s">
        <v>68</v>
      </c>
      <c r="H4601" s="10"/>
      <c r="I4601" s="10">
        <v>900</v>
      </c>
      <c r="J4601" s="10" t="s">
        <v>17</v>
      </c>
      <c r="K4601" s="10" t="s">
        <v>5152</v>
      </c>
      <c r="L4601" s="10" t="s">
        <v>18</v>
      </c>
      <c r="M4601" s="11">
        <v>1</v>
      </c>
      <c r="N4601" s="10">
        <v>1</v>
      </c>
      <c r="O4601" s="12" t="s">
        <v>15387</v>
      </c>
      <c r="P4601" s="11">
        <f ca="1">IFERROR(__xludf.DUMMYFUNCTION("COUNTA(SPLIT(Q4601,"" ""))"),190)</f>
        <v>190</v>
      </c>
      <c r="Q4601" s="11">
        <v>12</v>
      </c>
      <c r="R4601" s="11">
        <f ca="1">IFERROR(__xludf.DUMMYFUNCTION("COUNTA(SPLIT($Q4601,CHAR(10),FALSE))"),1)</f>
        <v>1</v>
      </c>
      <c r="S4601" s="2">
        <v>-0.28461323500000002</v>
      </c>
      <c r="T4601" s="2">
        <v>0.48551030899999997</v>
      </c>
      <c r="U4601" s="2">
        <v>64.75</v>
      </c>
      <c r="V4601" s="2">
        <v>8.16</v>
      </c>
      <c r="W4601" s="2">
        <v>7.6</v>
      </c>
      <c r="X4601" s="2">
        <v>12</v>
      </c>
      <c r="Y4601" s="2">
        <v>8.33</v>
      </c>
      <c r="Z4601" s="2">
        <v>0.27282000000000001</v>
      </c>
      <c r="AA4601" s="2">
        <v>0.26093</v>
      </c>
      <c r="AB4601" s="2">
        <v>22.884696330000001</v>
      </c>
    </row>
    <row r="4602" spans="1:28" x14ac:dyDescent="0.2">
      <c r="A4602" s="17">
        <v>7394</v>
      </c>
      <c r="B4602" s="5" t="s">
        <v>15381</v>
      </c>
      <c r="C4602" s="5" t="s">
        <v>15388</v>
      </c>
      <c r="D4602" s="5"/>
      <c r="E4602" s="5" t="s">
        <v>15389</v>
      </c>
      <c r="F4602" s="10"/>
      <c r="G4602" s="10" t="s">
        <v>68</v>
      </c>
      <c r="H4602" s="10"/>
      <c r="I4602" s="10">
        <v>1100</v>
      </c>
      <c r="J4602" s="10" t="s">
        <v>17</v>
      </c>
      <c r="K4602" s="10" t="s">
        <v>5152</v>
      </c>
      <c r="L4602" s="10" t="s">
        <v>18</v>
      </c>
      <c r="M4602" s="11">
        <v>1</v>
      </c>
      <c r="N4602" s="10">
        <v>1</v>
      </c>
      <c r="O4602" s="12" t="s">
        <v>15390</v>
      </c>
      <c r="P4602" s="11">
        <f ca="1">IFERROR(__xludf.DUMMYFUNCTION("COUNTA(SPLIT(Q4602,"" ""))"),182)</f>
        <v>182</v>
      </c>
      <c r="Q4602" s="11">
        <v>9</v>
      </c>
      <c r="R4602" s="11">
        <f ca="1">IFERROR(__xludf.DUMMYFUNCTION("COUNTA(SPLIT($Q4602,CHAR(10),FALSE))"),11)</f>
        <v>11</v>
      </c>
      <c r="S4602" s="2">
        <v>-0.51886705200000005</v>
      </c>
      <c r="T4602" s="2">
        <v>0.466589007</v>
      </c>
      <c r="U4602" s="2">
        <v>58.78</v>
      </c>
      <c r="V4602" s="2">
        <v>8.33</v>
      </c>
      <c r="W4602" s="2">
        <v>8.6999999999999993</v>
      </c>
      <c r="X4602" s="2">
        <v>11</v>
      </c>
      <c r="Y4602" s="2">
        <v>9.18</v>
      </c>
      <c r="Z4602" s="2">
        <v>0.17235</v>
      </c>
      <c r="AA4602" s="2">
        <v>0.12569</v>
      </c>
      <c r="AB4602" s="2">
        <v>12.59775952</v>
      </c>
    </row>
    <row r="4603" spans="1:28" x14ac:dyDescent="0.2">
      <c r="A4603" s="17">
        <v>7395</v>
      </c>
      <c r="B4603" s="5" t="s">
        <v>15391</v>
      </c>
      <c r="C4603" s="5" t="s">
        <v>15392</v>
      </c>
      <c r="D4603" s="5" t="s">
        <v>7329</v>
      </c>
      <c r="E4603" s="5" t="s">
        <v>7373</v>
      </c>
      <c r="F4603" s="10">
        <v>1915</v>
      </c>
      <c r="G4603" s="10" t="s">
        <v>68</v>
      </c>
      <c r="H4603" s="10"/>
      <c r="I4603" s="10">
        <v>1300</v>
      </c>
      <c r="J4603" s="10" t="s">
        <v>17</v>
      </c>
      <c r="K4603" s="10"/>
      <c r="L4603" s="10" t="s">
        <v>18</v>
      </c>
      <c r="M4603" s="11">
        <v>1</v>
      </c>
      <c r="N4603" s="10">
        <v>1</v>
      </c>
      <c r="O4603" s="12" t="s">
        <v>15393</v>
      </c>
      <c r="P4603" s="11">
        <f ca="1">IFERROR(__xludf.DUMMYFUNCTION("COUNTA(SPLIT(Q4603,"" ""))"),184)</f>
        <v>184</v>
      </c>
      <c r="Q4603" s="11">
        <v>8</v>
      </c>
      <c r="R4603" s="11">
        <f ca="1">IFERROR(__xludf.DUMMYFUNCTION("COUNTA(SPLIT($Q4603,CHAR(10),FALSE))"),1)</f>
        <v>1</v>
      </c>
      <c r="S4603" s="2">
        <v>-2.341784042</v>
      </c>
      <c r="T4603" s="2">
        <v>0.48530809400000002</v>
      </c>
      <c r="U4603" s="2">
        <v>44.34</v>
      </c>
      <c r="V4603" s="2">
        <v>12.82</v>
      </c>
      <c r="W4603" s="2">
        <v>12.96</v>
      </c>
      <c r="X4603" s="2">
        <v>14</v>
      </c>
      <c r="Y4603" s="2">
        <v>9.0500000000000007</v>
      </c>
      <c r="Z4603" s="2">
        <v>0.34247</v>
      </c>
      <c r="AA4603" s="2">
        <v>0.34088000000000002</v>
      </c>
      <c r="AB4603" s="2">
        <v>11.986017110000001</v>
      </c>
    </row>
    <row r="4604" spans="1:28" x14ac:dyDescent="0.2">
      <c r="A4604" s="17">
        <v>7397</v>
      </c>
      <c r="B4604" s="5" t="s">
        <v>15394</v>
      </c>
      <c r="C4604" s="5" t="s">
        <v>15395</v>
      </c>
      <c r="D4604" s="5" t="s">
        <v>7180</v>
      </c>
      <c r="E4604" s="5" t="s">
        <v>15396</v>
      </c>
      <c r="F4604" s="10">
        <v>1915</v>
      </c>
      <c r="G4604" s="10" t="s">
        <v>68</v>
      </c>
      <c r="H4604" s="10"/>
      <c r="I4604" s="10">
        <v>900</v>
      </c>
      <c r="J4604" s="10" t="s">
        <v>17</v>
      </c>
      <c r="K4604" s="10"/>
      <c r="L4604" s="10" t="s">
        <v>22</v>
      </c>
      <c r="M4604" s="11">
        <v>2</v>
      </c>
      <c r="N4604" s="10">
        <v>2</v>
      </c>
      <c r="O4604" s="12" t="s">
        <v>15397</v>
      </c>
      <c r="P4604" s="11">
        <f ca="1">IFERROR(__xludf.DUMMYFUNCTION("COUNTA(SPLIT(Q4604,"" ""))"),141)</f>
        <v>141</v>
      </c>
      <c r="Q4604" s="11">
        <v>9</v>
      </c>
      <c r="R4604" s="11">
        <f ca="1">IFERROR(__xludf.DUMMYFUNCTION("COUNTA(SPLIT($Q4604,CHAR(10),FALSE))"),2)</f>
        <v>2</v>
      </c>
      <c r="S4604" s="2">
        <v>-0.17874052100000001</v>
      </c>
      <c r="T4604" s="2">
        <v>0.48364450199999998</v>
      </c>
      <c r="U4604" s="2">
        <v>80.67</v>
      </c>
      <c r="V4604" s="2">
        <v>5.95</v>
      </c>
      <c r="W4604" s="2">
        <v>6.6</v>
      </c>
      <c r="X4604" s="2">
        <v>7</v>
      </c>
      <c r="Y4604" s="2">
        <v>6.63</v>
      </c>
      <c r="Z4604" s="2">
        <v>0.11115999999999999</v>
      </c>
      <c r="AA4604" s="2">
        <v>0.15031</v>
      </c>
      <c r="AB4604" s="2">
        <v>16.031689050000001</v>
      </c>
    </row>
    <row r="4605" spans="1:28" x14ac:dyDescent="0.2">
      <c r="A4605" s="17">
        <v>7398</v>
      </c>
      <c r="B4605" s="5" t="s">
        <v>15394</v>
      </c>
      <c r="C4605" s="5" t="s">
        <v>15398</v>
      </c>
      <c r="D4605" s="5" t="s">
        <v>7180</v>
      </c>
      <c r="E4605" s="5" t="s">
        <v>15399</v>
      </c>
      <c r="F4605" s="10">
        <v>1915</v>
      </c>
      <c r="G4605" s="10" t="s">
        <v>68</v>
      </c>
      <c r="H4605" s="10"/>
      <c r="I4605" s="10">
        <v>1700</v>
      </c>
      <c r="J4605" s="10" t="s">
        <v>17</v>
      </c>
      <c r="K4605" s="10"/>
      <c r="L4605" s="10" t="s">
        <v>18</v>
      </c>
      <c r="M4605" s="11">
        <v>1</v>
      </c>
      <c r="N4605" s="10">
        <v>1</v>
      </c>
      <c r="O4605" s="12" t="s">
        <v>15400</v>
      </c>
      <c r="P4605" s="11">
        <f ca="1">IFERROR(__xludf.DUMMYFUNCTION("COUNTA(SPLIT(Q4605,"" ""))"),187)</f>
        <v>187</v>
      </c>
      <c r="Q4605" s="11">
        <v>6</v>
      </c>
      <c r="R4605" s="11">
        <f ca="1">IFERROR(__xludf.DUMMYFUNCTION("COUNTA(SPLIT($Q4605,CHAR(10),FALSE))"),4)</f>
        <v>4</v>
      </c>
      <c r="S4605" s="2">
        <v>-1.952426279</v>
      </c>
      <c r="T4605" s="2">
        <v>0.49008911300000002</v>
      </c>
      <c r="U4605" s="2">
        <v>37.659999999999997</v>
      </c>
      <c r="V4605" s="2">
        <v>15.92</v>
      </c>
      <c r="W4605" s="2">
        <v>17.260000000000002</v>
      </c>
      <c r="X4605" s="2">
        <v>14</v>
      </c>
      <c r="Y4605" s="2">
        <v>10.59</v>
      </c>
      <c r="Z4605" s="2">
        <v>0.25863000000000003</v>
      </c>
      <c r="AA4605" s="2">
        <v>0.23723</v>
      </c>
      <c r="AB4605" s="2">
        <v>3.8933801149999998</v>
      </c>
    </row>
    <row r="4606" spans="1:28" x14ac:dyDescent="0.2">
      <c r="A4606" s="17">
        <v>7400</v>
      </c>
      <c r="B4606" s="5" t="s">
        <v>15401</v>
      </c>
      <c r="C4606" s="5" t="s">
        <v>15402</v>
      </c>
      <c r="D4606" s="5"/>
      <c r="E4606" s="5" t="s">
        <v>15403</v>
      </c>
      <c r="F4606" s="10">
        <v>2008</v>
      </c>
      <c r="G4606" s="10" t="s">
        <v>16</v>
      </c>
      <c r="H4606" s="10"/>
      <c r="I4606" s="10">
        <v>500</v>
      </c>
      <c r="J4606" s="10" t="s">
        <v>877</v>
      </c>
      <c r="K4606" s="10" t="s">
        <v>1354</v>
      </c>
      <c r="L4606" s="10" t="s">
        <v>18</v>
      </c>
      <c r="M4606" s="11">
        <v>1</v>
      </c>
      <c r="N4606" s="10">
        <v>1</v>
      </c>
      <c r="O4606" s="12" t="s">
        <v>15404</v>
      </c>
      <c r="P4606" s="11">
        <f ca="1">IFERROR(__xludf.DUMMYFUNCTION("COUNTA(SPLIT(Q4606,"" ""))"),189)</f>
        <v>189</v>
      </c>
      <c r="Q4606" s="11">
        <v>26</v>
      </c>
      <c r="R4606" s="11">
        <f ca="1">IFERROR(__xludf.DUMMYFUNCTION("COUNTA(SPLIT($Q4606,CHAR(10),FALSE))"),2)</f>
        <v>2</v>
      </c>
      <c r="S4606" s="2">
        <v>-0.77407674299999996</v>
      </c>
      <c r="T4606" s="2">
        <v>0.46099691599999998</v>
      </c>
      <c r="U4606" s="2">
        <v>88.1</v>
      </c>
      <c r="V4606" s="2">
        <v>2.79</v>
      </c>
      <c r="W4606" s="2">
        <v>1.28</v>
      </c>
      <c r="X4606" s="2">
        <v>7</v>
      </c>
      <c r="Y4606" s="2">
        <v>5.08</v>
      </c>
      <c r="Z4606" s="2">
        <v>-5.5969999999999999E-2</v>
      </c>
      <c r="AA4606" s="2">
        <v>-6.9540000000000005E-2</v>
      </c>
      <c r="AB4606" s="2">
        <v>32.859461029999999</v>
      </c>
    </row>
    <row r="4607" spans="1:28" x14ac:dyDescent="0.2">
      <c r="A4607" s="17">
        <v>7401</v>
      </c>
      <c r="B4607" s="5" t="s">
        <v>15405</v>
      </c>
      <c r="C4607" s="5" t="s">
        <v>8738</v>
      </c>
      <c r="D4607" s="5" t="s">
        <v>6512</v>
      </c>
      <c r="E4607" s="5" t="s">
        <v>6195</v>
      </c>
      <c r="F4607" s="10">
        <v>1921</v>
      </c>
      <c r="G4607" s="10" t="s">
        <v>16</v>
      </c>
      <c r="H4607" s="10"/>
      <c r="I4607" s="10">
        <v>1300</v>
      </c>
      <c r="J4607" s="10" t="s">
        <v>17</v>
      </c>
      <c r="K4607" s="10"/>
      <c r="L4607" s="10" t="s">
        <v>22</v>
      </c>
      <c r="M4607" s="11">
        <v>2</v>
      </c>
      <c r="N4607" s="10">
        <v>2</v>
      </c>
      <c r="O4607" s="12" t="s">
        <v>15406</v>
      </c>
      <c r="P4607" s="11">
        <f ca="1">IFERROR(__xludf.DUMMYFUNCTION("COUNTA(SPLIT(Q4607,"" ""))"),196)</f>
        <v>196</v>
      </c>
      <c r="Q4607" s="11">
        <v>7</v>
      </c>
      <c r="R4607" s="11">
        <f ca="1">IFERROR(__xludf.DUMMYFUNCTION("COUNTA(SPLIT($Q4607,CHAR(10),FALSE))"),1)</f>
        <v>1</v>
      </c>
      <c r="S4607" s="2">
        <v>-2.9276040110000001</v>
      </c>
      <c r="T4607" s="2">
        <v>0.56342360400000002</v>
      </c>
      <c r="U4607" s="2">
        <v>45.57</v>
      </c>
      <c r="V4607" s="2">
        <v>13.89</v>
      </c>
      <c r="W4607" s="2">
        <v>15.25</v>
      </c>
      <c r="X4607" s="2">
        <v>14</v>
      </c>
      <c r="Y4607" s="2">
        <v>8.7200000000000006</v>
      </c>
      <c r="Z4607" s="2">
        <v>0.29097000000000001</v>
      </c>
      <c r="AA4607" s="2">
        <v>0.28443000000000002</v>
      </c>
      <c r="AB4607" s="2">
        <v>11.267069019999999</v>
      </c>
    </row>
    <row r="4608" spans="1:28" x14ac:dyDescent="0.2">
      <c r="A4608" s="17">
        <v>7402</v>
      </c>
      <c r="B4608" s="5" t="s">
        <v>15407</v>
      </c>
      <c r="C4608" s="5" t="s">
        <v>15408</v>
      </c>
      <c r="D4608" s="5"/>
      <c r="E4608" s="5" t="s">
        <v>15409</v>
      </c>
      <c r="F4608" s="10">
        <v>2015</v>
      </c>
      <c r="G4608" s="10" t="s">
        <v>16</v>
      </c>
      <c r="H4608" s="10"/>
      <c r="I4608" s="10">
        <v>500</v>
      </c>
      <c r="J4608" s="10" t="s">
        <v>51</v>
      </c>
      <c r="K4608" s="10" t="s">
        <v>1354</v>
      </c>
      <c r="L4608" s="10" t="s">
        <v>18</v>
      </c>
      <c r="M4608" s="11">
        <v>1</v>
      </c>
      <c r="N4608" s="10">
        <v>1</v>
      </c>
      <c r="O4608" s="12" t="s">
        <v>15410</v>
      </c>
      <c r="P4608" s="11">
        <f ca="1">IFERROR(__xludf.DUMMYFUNCTION("COUNTA(SPLIT(Q4608,"" ""))"),141)</f>
        <v>141</v>
      </c>
      <c r="Q4608" s="11">
        <v>18</v>
      </c>
      <c r="R4608" s="11">
        <f ca="1">IFERROR(__xludf.DUMMYFUNCTION("COUNTA(SPLIT($Q4608,CHAR(10),FALSE))"),7)</f>
        <v>7</v>
      </c>
      <c r="S4608" s="2">
        <v>-1.3236847E-2</v>
      </c>
      <c r="T4608" s="2">
        <v>0.48985742999999998</v>
      </c>
      <c r="U4608" s="2">
        <v>94.24</v>
      </c>
      <c r="V4608" s="2">
        <v>2.04</v>
      </c>
      <c r="W4608" s="2">
        <v>1.82</v>
      </c>
      <c r="X4608" s="2">
        <v>5</v>
      </c>
      <c r="Y4608" s="2">
        <v>6.17</v>
      </c>
      <c r="Z4608" s="2">
        <v>8.9929999999999996E-2</v>
      </c>
      <c r="AA4608" s="2">
        <v>9.5089999999999994E-2</v>
      </c>
      <c r="AB4608" s="2">
        <v>25.771266300000001</v>
      </c>
    </row>
    <row r="4609" spans="1:28" x14ac:dyDescent="0.2">
      <c r="A4609" s="17">
        <v>7403</v>
      </c>
      <c r="B4609" s="5" t="s">
        <v>15411</v>
      </c>
      <c r="C4609" s="5" t="s">
        <v>15412</v>
      </c>
      <c r="D4609" s="5" t="s">
        <v>9225</v>
      </c>
      <c r="E4609" s="5" t="s">
        <v>15413</v>
      </c>
      <c r="F4609" s="10">
        <v>1883</v>
      </c>
      <c r="G4609" s="10" t="s">
        <v>68</v>
      </c>
      <c r="H4609" s="10"/>
      <c r="I4609" s="10">
        <v>1100</v>
      </c>
      <c r="J4609" s="10" t="s">
        <v>17</v>
      </c>
      <c r="K4609" s="10"/>
      <c r="L4609" s="10" t="s">
        <v>18</v>
      </c>
      <c r="M4609" s="11">
        <v>1</v>
      </c>
      <c r="N4609" s="10">
        <v>1</v>
      </c>
      <c r="O4609" s="12" t="s">
        <v>15414</v>
      </c>
      <c r="P4609" s="11">
        <f ca="1">IFERROR(__xludf.DUMMYFUNCTION("COUNTA(SPLIT(Q4609,"" ""))"),181)</f>
        <v>181</v>
      </c>
      <c r="Q4609" s="11">
        <v>8</v>
      </c>
      <c r="R4609" s="11">
        <f ca="1">IFERROR(__xludf.DUMMYFUNCTION("COUNTA(SPLIT($Q4609,CHAR(10),FALSE))"),2)</f>
        <v>2</v>
      </c>
      <c r="S4609" s="2">
        <v>-3.5275639089999999</v>
      </c>
      <c r="T4609" s="2">
        <v>0.56835585300000002</v>
      </c>
      <c r="U4609" s="2">
        <v>50.34</v>
      </c>
      <c r="V4609" s="2">
        <v>11.89</v>
      </c>
      <c r="W4609" s="2">
        <v>11.95</v>
      </c>
      <c r="X4609" s="2">
        <v>13</v>
      </c>
      <c r="Y4609" s="2">
        <v>8.67</v>
      </c>
      <c r="Z4609" s="2">
        <v>0.18159</v>
      </c>
      <c r="AA4609" s="2">
        <v>0.15948999999999999</v>
      </c>
      <c r="AB4609" s="2">
        <v>7.4653884169999998</v>
      </c>
    </row>
    <row r="4610" spans="1:28" x14ac:dyDescent="0.2">
      <c r="A4610" s="17">
        <v>7404</v>
      </c>
      <c r="B4610" s="5" t="s">
        <v>15415</v>
      </c>
      <c r="C4610" s="5" t="s">
        <v>15416</v>
      </c>
      <c r="D4610" s="5" t="s">
        <v>9258</v>
      </c>
      <c r="E4610" s="5" t="s">
        <v>15417</v>
      </c>
      <c r="F4610" s="10">
        <v>1882</v>
      </c>
      <c r="G4610" s="10" t="s">
        <v>68</v>
      </c>
      <c r="H4610" s="10"/>
      <c r="I4610" s="10">
        <v>1300</v>
      </c>
      <c r="J4610" s="10" t="s">
        <v>51</v>
      </c>
      <c r="K4610" s="10"/>
      <c r="L4610" s="10" t="s">
        <v>18</v>
      </c>
      <c r="M4610" s="11">
        <v>1</v>
      </c>
      <c r="N4610" s="10">
        <v>1</v>
      </c>
      <c r="O4610" s="12" t="s">
        <v>15418</v>
      </c>
      <c r="P4610" s="11">
        <f ca="1">IFERROR(__xludf.DUMMYFUNCTION("COUNTA(SPLIT(Q4610,"" ""))"),172)</f>
        <v>172</v>
      </c>
      <c r="Q4610" s="11">
        <v>8</v>
      </c>
      <c r="R4610" s="11">
        <f ca="1">IFERROR(__xludf.DUMMYFUNCTION("COUNTA(SPLIT($Q4610,CHAR(10),FALSE))"),2)</f>
        <v>2</v>
      </c>
      <c r="S4610" s="2">
        <v>-1.865442606</v>
      </c>
      <c r="T4610" s="2">
        <v>0.51181489899999999</v>
      </c>
      <c r="U4610" s="2">
        <v>54.46</v>
      </c>
      <c r="V4610" s="2">
        <v>11.07</v>
      </c>
      <c r="W4610" s="2">
        <v>12.14</v>
      </c>
      <c r="X4610" s="2">
        <v>13</v>
      </c>
      <c r="Y4610" s="2">
        <v>8.44</v>
      </c>
      <c r="Z4610" s="2">
        <v>0.17055000000000001</v>
      </c>
      <c r="AA4610" s="2">
        <v>0.16502</v>
      </c>
      <c r="AB4610" s="2">
        <v>16.569420489999999</v>
      </c>
    </row>
    <row r="4611" spans="1:28" x14ac:dyDescent="0.2">
      <c r="A4611" s="17">
        <v>7405</v>
      </c>
      <c r="B4611" s="5" t="s">
        <v>15419</v>
      </c>
      <c r="C4611" s="5" t="s">
        <v>15420</v>
      </c>
      <c r="D4611" s="5" t="s">
        <v>9532</v>
      </c>
      <c r="E4611" s="5" t="s">
        <v>15421</v>
      </c>
      <c r="F4611" s="10">
        <v>1882</v>
      </c>
      <c r="G4611" s="10" t="s">
        <v>68</v>
      </c>
      <c r="H4611" s="10"/>
      <c r="I4611" s="10">
        <v>1300</v>
      </c>
      <c r="J4611" s="10" t="s">
        <v>17</v>
      </c>
      <c r="K4611" s="10"/>
      <c r="L4611" s="10" t="s">
        <v>18</v>
      </c>
      <c r="M4611" s="11">
        <v>1</v>
      </c>
      <c r="N4611" s="10">
        <v>1</v>
      </c>
      <c r="O4611" s="12" t="s">
        <v>15422</v>
      </c>
      <c r="P4611" s="11">
        <f ca="1">IFERROR(__xludf.DUMMYFUNCTION("COUNTA(SPLIT(Q4611,"" ""))"),155)</f>
        <v>155</v>
      </c>
      <c r="Q4611" s="11">
        <v>4</v>
      </c>
      <c r="R4611" s="11">
        <f ca="1">IFERROR(__xludf.DUMMYFUNCTION("COUNTA(SPLIT($Q4611,CHAR(10),FALSE))"),2)</f>
        <v>2</v>
      </c>
      <c r="S4611" s="2">
        <v>-3.527716995</v>
      </c>
      <c r="T4611" s="2">
        <v>0.59303715300000004</v>
      </c>
      <c r="U4611" s="2">
        <v>23</v>
      </c>
      <c r="V4611" s="2">
        <v>19.739999999999998</v>
      </c>
      <c r="W4611" s="2">
        <v>22.56</v>
      </c>
      <c r="X4611" s="2">
        <v>17</v>
      </c>
      <c r="Y4611" s="2">
        <v>11.54</v>
      </c>
      <c r="Z4611" s="2">
        <v>0.41221000000000002</v>
      </c>
      <c r="AA4611" s="2">
        <v>0.43025999999999998</v>
      </c>
      <c r="AB4611" s="2">
        <v>1.239973343</v>
      </c>
    </row>
    <row r="4612" spans="1:28" x14ac:dyDescent="0.2">
      <c r="A4612" s="17">
        <v>7407</v>
      </c>
      <c r="B4612" s="5" t="s">
        <v>15423</v>
      </c>
      <c r="C4612" s="5" t="s">
        <v>15424</v>
      </c>
      <c r="D4612" s="5" t="s">
        <v>7329</v>
      </c>
      <c r="E4612" s="5" t="s">
        <v>7373</v>
      </c>
      <c r="F4612" s="10">
        <v>1915</v>
      </c>
      <c r="G4612" s="10" t="s">
        <v>68</v>
      </c>
      <c r="H4612" s="10"/>
      <c r="I4612" s="10">
        <v>1300</v>
      </c>
      <c r="J4612" s="10" t="s">
        <v>51</v>
      </c>
      <c r="K4612" s="10"/>
      <c r="L4612" s="10" t="s">
        <v>22</v>
      </c>
      <c r="M4612" s="11">
        <v>2</v>
      </c>
      <c r="N4612" s="10">
        <v>2</v>
      </c>
      <c r="O4612" s="12" t="s">
        <v>15425</v>
      </c>
      <c r="P4612" s="11">
        <f ca="1">IFERROR(__xludf.DUMMYFUNCTION("COUNTA(SPLIT(Q4612,"" ""))"),161)</f>
        <v>161</v>
      </c>
      <c r="Q4612" s="11">
        <v>6</v>
      </c>
      <c r="R4612" s="11">
        <f ca="1">IFERROR(__xludf.DUMMYFUNCTION("COUNTA(SPLIT($Q4612,CHAR(10),FALSE))"),3)</f>
        <v>3</v>
      </c>
      <c r="S4612" s="2">
        <v>-2.1586261549999999</v>
      </c>
      <c r="T4612" s="2">
        <v>0.48414590800000001</v>
      </c>
      <c r="U4612" s="2">
        <v>36.9</v>
      </c>
      <c r="V4612" s="2">
        <v>14.94</v>
      </c>
      <c r="W4612" s="2">
        <v>16.25</v>
      </c>
      <c r="X4612" s="2">
        <v>15</v>
      </c>
      <c r="Y4612" s="2">
        <v>10.84</v>
      </c>
      <c r="Z4612" s="2">
        <v>0.33866000000000002</v>
      </c>
      <c r="AA4612" s="2">
        <v>0.34361000000000003</v>
      </c>
      <c r="AB4612" s="2">
        <v>3.4919384820000001</v>
      </c>
    </row>
    <row r="4613" spans="1:28" x14ac:dyDescent="0.2">
      <c r="A4613" s="17">
        <v>7408</v>
      </c>
      <c r="B4613" s="5" t="s">
        <v>15426</v>
      </c>
      <c r="C4613" s="5" t="s">
        <v>15427</v>
      </c>
      <c r="D4613" s="5" t="s">
        <v>7329</v>
      </c>
      <c r="E4613" s="5" t="s">
        <v>7373</v>
      </c>
      <c r="F4613" s="10">
        <v>1915</v>
      </c>
      <c r="G4613" s="10" t="s">
        <v>68</v>
      </c>
      <c r="H4613" s="10"/>
      <c r="I4613" s="10">
        <v>1100</v>
      </c>
      <c r="J4613" s="10" t="s">
        <v>17</v>
      </c>
      <c r="K4613" s="10"/>
      <c r="L4613" s="10" t="s">
        <v>22</v>
      </c>
      <c r="M4613" s="11">
        <v>2</v>
      </c>
      <c r="N4613" s="10">
        <v>1.5</v>
      </c>
      <c r="O4613" s="12" t="s">
        <v>15428</v>
      </c>
      <c r="P4613" s="11">
        <f ca="1">IFERROR(__xludf.DUMMYFUNCTION("COUNTA(SPLIT(Q4613,"" ""))"),152)</f>
        <v>152</v>
      </c>
      <c r="Q4613" s="11">
        <v>8</v>
      </c>
      <c r="R4613" s="11">
        <f ca="1">IFERROR(__xludf.DUMMYFUNCTION("COUNTA(SPLIT($Q4613,CHAR(10),FALSE))"),2)</f>
        <v>2</v>
      </c>
      <c r="S4613" s="2">
        <v>-2.3214617049999999</v>
      </c>
      <c r="T4613" s="2">
        <v>0.47764139300000003</v>
      </c>
      <c r="U4613" s="2">
        <v>51.61</v>
      </c>
      <c r="V4613" s="2">
        <v>10.84</v>
      </c>
      <c r="W4613" s="2">
        <v>10.73</v>
      </c>
      <c r="X4613" s="2">
        <v>12</v>
      </c>
      <c r="Y4613" s="2">
        <v>8.49</v>
      </c>
      <c r="Z4613" s="2">
        <v>0.19889000000000001</v>
      </c>
      <c r="AA4613" s="2">
        <v>0.21032999999999999</v>
      </c>
      <c r="AB4613" s="2">
        <v>13.96293328</v>
      </c>
    </row>
    <row r="4614" spans="1:28" x14ac:dyDescent="0.2">
      <c r="A4614" s="17">
        <v>7412</v>
      </c>
      <c r="B4614" s="5" t="s">
        <v>15429</v>
      </c>
      <c r="C4614" s="5" t="s">
        <v>15430</v>
      </c>
      <c r="D4614" s="5" t="s">
        <v>7329</v>
      </c>
      <c r="E4614" s="5" t="s">
        <v>7585</v>
      </c>
      <c r="F4614" s="10">
        <v>1915</v>
      </c>
      <c r="G4614" s="10" t="s">
        <v>68</v>
      </c>
      <c r="H4614" s="10"/>
      <c r="I4614" s="10">
        <v>1700</v>
      </c>
      <c r="J4614" s="10" t="s">
        <v>51</v>
      </c>
      <c r="K4614" s="10"/>
      <c r="L4614" s="10" t="s">
        <v>18</v>
      </c>
      <c r="M4614" s="11">
        <v>1</v>
      </c>
      <c r="N4614" s="10">
        <v>1</v>
      </c>
      <c r="O4614" s="12" t="s">
        <v>15431</v>
      </c>
      <c r="P4614" s="11">
        <f ca="1">IFERROR(__xludf.DUMMYFUNCTION("COUNTA(SPLIT(Q4614,"" ""))"),161)</f>
        <v>161</v>
      </c>
      <c r="Q4614" s="11">
        <v>4</v>
      </c>
      <c r="R4614" s="11">
        <f ca="1">IFERROR(__xludf.DUMMYFUNCTION("COUNTA(SPLIT($Q4614,CHAR(10),FALSE))"),3)</f>
        <v>3</v>
      </c>
      <c r="S4614" s="2">
        <v>-1.8715317869999999</v>
      </c>
      <c r="T4614" s="2">
        <v>0.45505605199999999</v>
      </c>
      <c r="U4614" s="2">
        <v>26.38</v>
      </c>
      <c r="V4614" s="2">
        <v>19.7</v>
      </c>
      <c r="W4614" s="2">
        <v>21.78</v>
      </c>
      <c r="X4614" s="2">
        <v>18</v>
      </c>
      <c r="Y4614" s="2">
        <v>10.89</v>
      </c>
      <c r="Z4614" s="2">
        <v>0.26196999999999998</v>
      </c>
      <c r="AA4614" s="2">
        <v>0.28077999999999997</v>
      </c>
      <c r="AB4614" s="2">
        <v>9.3133896800000002</v>
      </c>
    </row>
    <row r="4615" spans="1:28" x14ac:dyDescent="0.2">
      <c r="A4615" s="17">
        <v>7413</v>
      </c>
      <c r="B4615" s="5" t="s">
        <v>8144</v>
      </c>
      <c r="C4615" s="5" t="s">
        <v>15432</v>
      </c>
      <c r="D4615" s="5" t="s">
        <v>7714</v>
      </c>
      <c r="E4615" s="5" t="s">
        <v>15433</v>
      </c>
      <c r="F4615" s="10">
        <v>1889</v>
      </c>
      <c r="G4615" s="10" t="s">
        <v>68</v>
      </c>
      <c r="H4615" s="10"/>
      <c r="I4615" s="10">
        <v>700</v>
      </c>
      <c r="J4615" s="10" t="s">
        <v>877</v>
      </c>
      <c r="K4615" s="10"/>
      <c r="L4615" s="10" t="s">
        <v>18</v>
      </c>
      <c r="M4615" s="11">
        <v>1</v>
      </c>
      <c r="N4615" s="10">
        <v>1</v>
      </c>
      <c r="O4615" s="12" t="s">
        <v>15434</v>
      </c>
      <c r="P4615" s="11">
        <f ca="1">IFERROR(__xludf.DUMMYFUNCTION("COUNTA(SPLIT(Q4615,"" ""))"),156)</f>
        <v>156</v>
      </c>
      <c r="Q4615" s="11">
        <v>11</v>
      </c>
      <c r="R4615" s="11">
        <f ca="1">IFERROR(__xludf.DUMMYFUNCTION("COUNTA(SPLIT($Q4615,CHAR(10),FALSE))"),5)</f>
        <v>5</v>
      </c>
      <c r="S4615" s="2">
        <v>-0.53195185199999995</v>
      </c>
      <c r="T4615" s="2">
        <v>0.46017435299999998</v>
      </c>
      <c r="U4615" s="2">
        <v>76.47</v>
      </c>
      <c r="V4615" s="2">
        <v>6.59</v>
      </c>
      <c r="W4615" s="2">
        <v>5.61</v>
      </c>
      <c r="X4615" s="2">
        <v>9</v>
      </c>
      <c r="Y4615" s="2">
        <v>7.08</v>
      </c>
      <c r="Z4615" s="2">
        <v>0.16153000000000001</v>
      </c>
      <c r="AA4615" s="2">
        <v>0.17834</v>
      </c>
      <c r="AB4615" s="2">
        <v>18.62210163</v>
      </c>
    </row>
    <row r="4616" spans="1:28" x14ac:dyDescent="0.2">
      <c r="A4616" s="17">
        <v>7414</v>
      </c>
      <c r="B4616" s="5" t="s">
        <v>15435</v>
      </c>
      <c r="C4616" s="5" t="s">
        <v>15436</v>
      </c>
      <c r="D4616" s="5" t="s">
        <v>6727</v>
      </c>
      <c r="E4616" s="5" t="s">
        <v>15437</v>
      </c>
      <c r="F4616" s="10">
        <v>1918</v>
      </c>
      <c r="G4616" s="10" t="s">
        <v>68</v>
      </c>
      <c r="H4616" s="10"/>
      <c r="I4616" s="10">
        <v>1300</v>
      </c>
      <c r="J4616" s="10" t="s">
        <v>17</v>
      </c>
      <c r="K4616" s="10"/>
      <c r="L4616" s="10" t="s">
        <v>22</v>
      </c>
      <c r="M4616" s="11">
        <v>2</v>
      </c>
      <c r="N4616" s="10">
        <v>2</v>
      </c>
      <c r="O4616" s="12" t="s">
        <v>15438</v>
      </c>
      <c r="P4616" s="11">
        <f ca="1">IFERROR(__xludf.DUMMYFUNCTION("COUNTA(SPLIT(Q4616,"" ""))"),157)</f>
        <v>157</v>
      </c>
      <c r="Q4616" s="11">
        <v>6</v>
      </c>
      <c r="R4616" s="11">
        <f ca="1">IFERROR(__xludf.DUMMYFUNCTION("COUNTA(SPLIT($Q4616,CHAR(10),FALSE))"),1)</f>
        <v>1</v>
      </c>
      <c r="S4616" s="2">
        <v>-0.96770169299999997</v>
      </c>
      <c r="T4616" s="2">
        <v>0.47796827400000003</v>
      </c>
      <c r="U4616" s="2">
        <v>48.8</v>
      </c>
      <c r="V4616" s="2">
        <v>12.95</v>
      </c>
      <c r="W4616" s="2">
        <v>14.21</v>
      </c>
      <c r="X4616" s="2">
        <v>14</v>
      </c>
      <c r="Y4616" s="2">
        <v>8.35</v>
      </c>
      <c r="Z4616" s="2">
        <v>0.21601999999999999</v>
      </c>
      <c r="AA4616" s="2">
        <v>0.22547</v>
      </c>
      <c r="AB4616" s="2">
        <v>10.704819580000001</v>
      </c>
    </row>
    <row r="4617" spans="1:28" x14ac:dyDescent="0.2">
      <c r="A4617" s="17">
        <v>7415</v>
      </c>
      <c r="B4617" s="5" t="s">
        <v>14591</v>
      </c>
      <c r="C4617" s="5" t="s">
        <v>15439</v>
      </c>
      <c r="D4617" s="5" t="s">
        <v>7714</v>
      </c>
      <c r="E4617" s="5" t="s">
        <v>15440</v>
      </c>
      <c r="F4617" s="10">
        <v>1914</v>
      </c>
      <c r="G4617" s="10" t="s">
        <v>16</v>
      </c>
      <c r="H4617" s="10"/>
      <c r="I4617" s="10">
        <v>1300</v>
      </c>
      <c r="J4617" s="10" t="s">
        <v>17</v>
      </c>
      <c r="K4617" s="10"/>
      <c r="L4617" s="10" t="s">
        <v>18</v>
      </c>
      <c r="M4617" s="11">
        <v>1</v>
      </c>
      <c r="N4617" s="10">
        <v>1</v>
      </c>
      <c r="O4617" s="12" t="s">
        <v>15441</v>
      </c>
      <c r="P4617" s="11">
        <f ca="1">IFERROR(__xludf.DUMMYFUNCTION("COUNTA(SPLIT(Q4617,"" ""))"),142)</f>
        <v>142</v>
      </c>
      <c r="Q4617" s="11">
        <v>3</v>
      </c>
      <c r="R4617" s="11">
        <f ca="1">IFERROR(__xludf.DUMMYFUNCTION("COUNTA(SPLIT($Q4617,CHAR(10),FALSE))"),1)</f>
        <v>1</v>
      </c>
      <c r="S4617" s="2">
        <v>-1.0023406939999999</v>
      </c>
      <c r="T4617" s="2">
        <v>0.461045182</v>
      </c>
      <c r="U4617" s="2">
        <v>61.78</v>
      </c>
      <c r="V4617" s="2">
        <v>13.46</v>
      </c>
      <c r="W4617" s="2">
        <v>16.78</v>
      </c>
      <c r="X4617" s="2">
        <v>9</v>
      </c>
      <c r="Y4617" s="2">
        <v>8.4</v>
      </c>
      <c r="Z4617" s="2">
        <v>0.11481</v>
      </c>
      <c r="AA4617" s="2">
        <v>0.15881000000000001</v>
      </c>
      <c r="AB4617" s="2">
        <v>7.0394928170000002</v>
      </c>
    </row>
    <row r="4618" spans="1:28" x14ac:dyDescent="0.2">
      <c r="A4618" s="17">
        <v>7416</v>
      </c>
      <c r="B4618" s="5" t="s">
        <v>15442</v>
      </c>
      <c r="C4618" s="5" t="s">
        <v>15443</v>
      </c>
      <c r="D4618" s="5" t="s">
        <v>8359</v>
      </c>
      <c r="E4618" s="5" t="s">
        <v>8360</v>
      </c>
      <c r="F4618" s="10">
        <v>1912</v>
      </c>
      <c r="G4618" s="10" t="s">
        <v>16</v>
      </c>
      <c r="H4618" s="10"/>
      <c r="I4618" s="10">
        <v>1100</v>
      </c>
      <c r="J4618" s="10" t="s">
        <v>17</v>
      </c>
      <c r="K4618" s="10"/>
      <c r="L4618" s="10" t="s">
        <v>18</v>
      </c>
      <c r="M4618" s="11">
        <v>1</v>
      </c>
      <c r="N4618" s="10">
        <v>1</v>
      </c>
      <c r="O4618" s="12" t="s">
        <v>15444</v>
      </c>
      <c r="P4618" s="11">
        <f ca="1">IFERROR(__xludf.DUMMYFUNCTION("COUNTA(SPLIT(Q4618,"" ""))"),197)</f>
        <v>197</v>
      </c>
      <c r="Q4618" s="11">
        <v>10</v>
      </c>
      <c r="R4618" s="11">
        <f ca="1">IFERROR(__xludf.DUMMYFUNCTION("COUNTA(SPLIT($Q4618,CHAR(10),FALSE))"),2)</f>
        <v>2</v>
      </c>
      <c r="S4618" s="2">
        <v>-2.2517097910000001</v>
      </c>
      <c r="T4618" s="2">
        <v>0.45395968199999998</v>
      </c>
      <c r="U4618" s="2">
        <v>71.37</v>
      </c>
      <c r="V4618" s="2">
        <v>8.2200000000000006</v>
      </c>
      <c r="W4618" s="2">
        <v>9.7100000000000009</v>
      </c>
      <c r="X4618" s="2">
        <v>8</v>
      </c>
      <c r="Y4618" s="2">
        <v>8.2899999999999991</v>
      </c>
      <c r="Z4618" s="2">
        <v>0.22822000000000001</v>
      </c>
      <c r="AA4618" s="2">
        <v>0.22658</v>
      </c>
      <c r="AB4618" s="2">
        <v>7.297504547</v>
      </c>
    </row>
    <row r="4619" spans="1:28" x14ac:dyDescent="0.2">
      <c r="A4619" s="17">
        <v>7417</v>
      </c>
      <c r="B4619" s="5" t="s">
        <v>15445</v>
      </c>
      <c r="C4619" s="5" t="s">
        <v>15446</v>
      </c>
      <c r="D4619" s="5" t="s">
        <v>8359</v>
      </c>
      <c r="E4619" s="5" t="s">
        <v>8360</v>
      </c>
      <c r="F4619" s="10">
        <v>1879</v>
      </c>
      <c r="G4619" s="10" t="s">
        <v>16</v>
      </c>
      <c r="H4619" s="10"/>
      <c r="I4619" s="10">
        <v>1300</v>
      </c>
      <c r="J4619" s="10" t="s">
        <v>17</v>
      </c>
      <c r="K4619" s="10"/>
      <c r="L4619" s="10" t="s">
        <v>18</v>
      </c>
      <c r="M4619" s="11">
        <v>1</v>
      </c>
      <c r="N4619" s="10">
        <v>1</v>
      </c>
      <c r="O4619" s="12" t="s">
        <v>15447</v>
      </c>
      <c r="P4619" s="11">
        <f ca="1">IFERROR(__xludf.DUMMYFUNCTION("COUNTA(SPLIT(Q4619,"" ""))"),162)</f>
        <v>162</v>
      </c>
      <c r="Q4619" s="11">
        <v>7</v>
      </c>
      <c r="R4619" s="11">
        <f ca="1">IFERROR(__xludf.DUMMYFUNCTION("COUNTA(SPLIT($Q4619,CHAR(10),FALSE))"),1)</f>
        <v>1</v>
      </c>
      <c r="S4619" s="2">
        <v>-0.64561857700000003</v>
      </c>
      <c r="T4619" s="2">
        <v>0.46660573300000002</v>
      </c>
      <c r="U4619" s="2">
        <v>55.75</v>
      </c>
      <c r="V4619" s="2">
        <v>11.34</v>
      </c>
      <c r="W4619" s="2">
        <v>13.62</v>
      </c>
      <c r="X4619" s="2">
        <v>13</v>
      </c>
      <c r="Y4619" s="2">
        <v>9.3000000000000007</v>
      </c>
      <c r="Z4619" s="2">
        <v>0.14823</v>
      </c>
      <c r="AA4619" s="2">
        <v>0.15806000000000001</v>
      </c>
      <c r="AB4619" s="2">
        <v>6.8059269740000001</v>
      </c>
    </row>
    <row r="4620" spans="1:28" x14ac:dyDescent="0.2">
      <c r="A4620" s="17">
        <v>7418</v>
      </c>
      <c r="B4620" s="5" t="s">
        <v>6176</v>
      </c>
      <c r="C4620" s="5" t="s">
        <v>15448</v>
      </c>
      <c r="D4620" s="5" t="s">
        <v>7220</v>
      </c>
      <c r="E4620" s="5" t="s">
        <v>15449</v>
      </c>
      <c r="F4620" s="10">
        <v>1909</v>
      </c>
      <c r="G4620" s="10" t="s">
        <v>16</v>
      </c>
      <c r="H4620" s="10"/>
      <c r="I4620" s="10">
        <v>1300</v>
      </c>
      <c r="J4620" s="10" t="s">
        <v>17</v>
      </c>
      <c r="K4620" s="10"/>
      <c r="L4620" s="10" t="s">
        <v>22</v>
      </c>
      <c r="M4620" s="11">
        <v>2</v>
      </c>
      <c r="N4620" s="10">
        <v>1.5</v>
      </c>
      <c r="O4620" s="12" t="s">
        <v>15450</v>
      </c>
      <c r="P4620" s="11">
        <f ca="1">IFERROR(__xludf.DUMMYFUNCTION("COUNTA(SPLIT(Q4620,"" ""))"),199)</f>
        <v>199</v>
      </c>
      <c r="Q4620" s="11">
        <v>8</v>
      </c>
      <c r="R4620" s="11">
        <f ca="1">IFERROR(__xludf.DUMMYFUNCTION("COUNTA(SPLIT($Q4620,CHAR(10),FALSE))"),2)</f>
        <v>2</v>
      </c>
      <c r="S4620" s="2">
        <v>-1.91716602</v>
      </c>
      <c r="T4620" s="2">
        <v>0.47773893099999998</v>
      </c>
      <c r="U4620" s="2">
        <v>55.91</v>
      </c>
      <c r="V4620" s="2">
        <v>11.7</v>
      </c>
      <c r="W4620" s="2">
        <v>13.16</v>
      </c>
      <c r="X4620" s="2">
        <v>12</v>
      </c>
      <c r="Y4620" s="2">
        <v>8.5</v>
      </c>
      <c r="Z4620" s="2">
        <v>0.20633000000000001</v>
      </c>
      <c r="AA4620" s="2">
        <v>0.19917000000000001</v>
      </c>
      <c r="AB4620" s="2">
        <v>2.8471129999999998</v>
      </c>
    </row>
    <row r="4621" spans="1:28" x14ac:dyDescent="0.2">
      <c r="A4621" s="17">
        <v>7419</v>
      </c>
      <c r="B4621" s="5" t="s">
        <v>15451</v>
      </c>
      <c r="C4621" s="5" t="s">
        <v>15452</v>
      </c>
      <c r="D4621" s="5"/>
      <c r="E4621" s="5" t="s">
        <v>15453</v>
      </c>
      <c r="F4621" s="10"/>
      <c r="G4621" s="10" t="s">
        <v>68</v>
      </c>
      <c r="H4621" s="10"/>
      <c r="I4621" s="10">
        <v>900</v>
      </c>
      <c r="J4621" s="10" t="s">
        <v>17</v>
      </c>
      <c r="K4621" s="10" t="s">
        <v>5152</v>
      </c>
      <c r="L4621" s="10" t="s">
        <v>18</v>
      </c>
      <c r="M4621" s="11">
        <v>1</v>
      </c>
      <c r="N4621" s="10">
        <v>1</v>
      </c>
      <c r="O4621" s="12" t="s">
        <v>15454</v>
      </c>
      <c r="P4621" s="11">
        <f ca="1">IFERROR(__xludf.DUMMYFUNCTION("COUNTA(SPLIT(Q4621,"" ""))"),175)</f>
        <v>175</v>
      </c>
      <c r="Q4621" s="11">
        <v>11</v>
      </c>
      <c r="R4621" s="11">
        <f ca="1">IFERROR(__xludf.DUMMYFUNCTION("COUNTA(SPLIT($Q4621,CHAR(10),FALSE))"),4)</f>
        <v>4</v>
      </c>
      <c r="S4621" s="2">
        <v>9.5745083999999994E-2</v>
      </c>
      <c r="T4621" s="2">
        <v>0.49430097000000001</v>
      </c>
      <c r="U4621" s="2">
        <v>78.11</v>
      </c>
      <c r="V4621" s="2">
        <v>6.03</v>
      </c>
      <c r="W4621" s="2">
        <v>5.65</v>
      </c>
      <c r="X4621" s="2">
        <v>9</v>
      </c>
      <c r="Y4621" s="2">
        <v>6.78</v>
      </c>
      <c r="Z4621" s="2">
        <v>9.7339999999999996E-2</v>
      </c>
      <c r="AA4621" s="2">
        <v>9.7339999999999996E-2</v>
      </c>
      <c r="AB4621" s="2">
        <v>19.84277127</v>
      </c>
    </row>
    <row r="4622" spans="1:28" x14ac:dyDescent="0.2">
      <c r="A4622" s="17">
        <v>7420</v>
      </c>
      <c r="B4622" s="5" t="s">
        <v>15455</v>
      </c>
      <c r="C4622" s="5" t="s">
        <v>15456</v>
      </c>
      <c r="D4622" s="5"/>
      <c r="E4622" s="5" t="s">
        <v>15457</v>
      </c>
      <c r="F4622" s="10">
        <v>2014</v>
      </c>
      <c r="G4622" s="10" t="s">
        <v>16</v>
      </c>
      <c r="H4622" s="10"/>
      <c r="I4622" s="10">
        <v>500</v>
      </c>
      <c r="J4622" s="10" t="s">
        <v>877</v>
      </c>
      <c r="K4622" s="10" t="s">
        <v>1354</v>
      </c>
      <c r="L4622" s="10" t="s">
        <v>18</v>
      </c>
      <c r="M4622" s="11">
        <v>1</v>
      </c>
      <c r="N4622" s="10">
        <v>1</v>
      </c>
      <c r="O4622" s="12" t="s">
        <v>15458</v>
      </c>
      <c r="P4622" s="11">
        <f ca="1">IFERROR(__xludf.DUMMYFUNCTION("COUNTA(SPLIT(Q4622,"" ""))"),132)</f>
        <v>132</v>
      </c>
      <c r="Q4622" s="11">
        <v>22</v>
      </c>
      <c r="R4622" s="11">
        <f ca="1">IFERROR(__xludf.DUMMYFUNCTION("COUNTA(SPLIT($Q4622,CHAR(10),FALSE))"),10)</f>
        <v>10</v>
      </c>
      <c r="S4622" s="2">
        <v>-0.106337737</v>
      </c>
      <c r="T4622" s="2">
        <v>0.52739667700000004</v>
      </c>
      <c r="U4622" s="2">
        <v>73.73</v>
      </c>
      <c r="V4622" s="2">
        <v>4.57</v>
      </c>
      <c r="W4622" s="2">
        <v>3.94</v>
      </c>
      <c r="X4622" s="2">
        <v>7</v>
      </c>
      <c r="Y4622" s="2">
        <v>7.09</v>
      </c>
      <c r="Z4622" s="2">
        <v>8.5550000000000001E-2</v>
      </c>
      <c r="AA4622" s="2">
        <v>8.3229999999999998E-2</v>
      </c>
      <c r="AB4622" s="2">
        <v>28.988619329999999</v>
      </c>
    </row>
    <row r="4623" spans="1:28" x14ac:dyDescent="0.2">
      <c r="A4623" s="17">
        <v>7421</v>
      </c>
      <c r="B4623" s="5" t="s">
        <v>15459</v>
      </c>
      <c r="C4623" s="5" t="s">
        <v>15460</v>
      </c>
      <c r="D4623" s="5" t="s">
        <v>6640</v>
      </c>
      <c r="E4623" s="5" t="s">
        <v>6624</v>
      </c>
      <c r="F4623" s="10">
        <v>1919</v>
      </c>
      <c r="G4623" s="10" t="s">
        <v>16</v>
      </c>
      <c r="H4623" s="10"/>
      <c r="I4623" s="10">
        <v>1100</v>
      </c>
      <c r="J4623" s="10" t="s">
        <v>17</v>
      </c>
      <c r="K4623" s="10"/>
      <c r="L4623" s="10" t="s">
        <v>22</v>
      </c>
      <c r="M4623" s="11">
        <v>2</v>
      </c>
      <c r="N4623" s="10">
        <v>2</v>
      </c>
      <c r="O4623" s="12" t="s">
        <v>15461</v>
      </c>
      <c r="P4623" s="11">
        <f ca="1">IFERROR(__xludf.DUMMYFUNCTION("COUNTA(SPLIT(Q4623,"" ""))"),159)</f>
        <v>159</v>
      </c>
      <c r="Q4623" s="11">
        <v>8</v>
      </c>
      <c r="R4623" s="11">
        <f ca="1">IFERROR(__xludf.DUMMYFUNCTION("COUNTA(SPLIT($Q4623,CHAR(10),FALSE))"),2)</f>
        <v>2</v>
      </c>
      <c r="S4623" s="2">
        <v>-2.4415408969999999</v>
      </c>
      <c r="T4623" s="2">
        <v>0.52601906700000001</v>
      </c>
      <c r="U4623" s="2">
        <v>73.010000000000005</v>
      </c>
      <c r="V4623" s="2">
        <v>8.14</v>
      </c>
      <c r="W4623" s="2">
        <v>8.09</v>
      </c>
      <c r="X4623" s="2">
        <v>9</v>
      </c>
      <c r="Y4623" s="2">
        <v>7.36</v>
      </c>
      <c r="Z4623" s="2">
        <v>0.20799000000000001</v>
      </c>
      <c r="AA4623" s="2">
        <v>0.22578000000000001</v>
      </c>
      <c r="AB4623" s="2">
        <v>15.62896726</v>
      </c>
    </row>
    <row r="4624" spans="1:28" x14ac:dyDescent="0.2">
      <c r="A4624" s="17">
        <v>7422</v>
      </c>
      <c r="B4624" s="5" t="s">
        <v>15462</v>
      </c>
      <c r="C4624" s="5" t="s">
        <v>15463</v>
      </c>
      <c r="D4624" s="5" t="s">
        <v>9258</v>
      </c>
      <c r="E4624" s="5" t="s">
        <v>15464</v>
      </c>
      <c r="F4624" s="10">
        <v>1882</v>
      </c>
      <c r="G4624" s="10" t="s">
        <v>68</v>
      </c>
      <c r="H4624" s="10"/>
      <c r="I4624" s="10">
        <v>1300</v>
      </c>
      <c r="J4624" s="10" t="s">
        <v>178</v>
      </c>
      <c r="K4624" s="10"/>
      <c r="L4624" s="10" t="s">
        <v>18</v>
      </c>
      <c r="M4624" s="11">
        <v>1</v>
      </c>
      <c r="N4624" s="10">
        <v>1</v>
      </c>
      <c r="O4624" s="12" t="s">
        <v>15465</v>
      </c>
      <c r="P4624" s="11">
        <f ca="1">IFERROR(__xludf.DUMMYFUNCTION("COUNTA(SPLIT(Q4624,"" ""))"),196)</f>
        <v>196</v>
      </c>
      <c r="Q4624" s="11">
        <v>8</v>
      </c>
      <c r="R4624" s="11">
        <f ca="1">IFERROR(__xludf.DUMMYFUNCTION("COUNTA(SPLIT($Q4624,CHAR(10),FALSE))"),1)</f>
        <v>1</v>
      </c>
      <c r="S4624" s="2">
        <v>-2.2965375030000001</v>
      </c>
      <c r="T4624" s="2">
        <v>0.48621299800000001</v>
      </c>
      <c r="U4624" s="2">
        <v>53.2</v>
      </c>
      <c r="V4624" s="2">
        <v>12.02</v>
      </c>
      <c r="W4624" s="2">
        <v>12.87</v>
      </c>
      <c r="X4624" s="2">
        <v>12</v>
      </c>
      <c r="Y4624" s="2">
        <v>9.08</v>
      </c>
      <c r="Z4624" s="2">
        <v>0.26197999999999999</v>
      </c>
      <c r="AA4624" s="2">
        <v>0.23297999999999999</v>
      </c>
      <c r="AB4624" s="2">
        <v>11.911855579999999</v>
      </c>
    </row>
    <row r="4625" spans="1:28" x14ac:dyDescent="0.2">
      <c r="A4625" s="17">
        <v>7423</v>
      </c>
      <c r="B4625" s="5" t="s">
        <v>15462</v>
      </c>
      <c r="C4625" s="5" t="s">
        <v>15466</v>
      </c>
      <c r="D4625" s="5" t="s">
        <v>9258</v>
      </c>
      <c r="E4625" s="5" t="s">
        <v>15467</v>
      </c>
      <c r="F4625" s="10">
        <v>1882</v>
      </c>
      <c r="G4625" s="10" t="s">
        <v>68</v>
      </c>
      <c r="H4625" s="10"/>
      <c r="I4625" s="10">
        <v>1500</v>
      </c>
      <c r="J4625" s="10" t="s">
        <v>51</v>
      </c>
      <c r="K4625" s="10"/>
      <c r="L4625" s="10" t="s">
        <v>18</v>
      </c>
      <c r="M4625" s="11">
        <v>1</v>
      </c>
      <c r="N4625" s="10">
        <v>1</v>
      </c>
      <c r="O4625" s="12" t="s">
        <v>15468</v>
      </c>
      <c r="P4625" s="11">
        <f ca="1">IFERROR(__xludf.DUMMYFUNCTION("COUNTA(SPLIT(Q4625,"" ""))"),156)</f>
        <v>156</v>
      </c>
      <c r="Q4625" s="11">
        <v>4</v>
      </c>
      <c r="R4625" s="11">
        <f ca="1">IFERROR(__xludf.DUMMYFUNCTION("COUNTA(SPLIT($Q4625,CHAR(10),FALSE))"),1)</f>
        <v>1</v>
      </c>
      <c r="S4625" s="2">
        <v>-2.017603088</v>
      </c>
      <c r="T4625" s="2">
        <v>0.45949441200000002</v>
      </c>
      <c r="U4625" s="2">
        <v>46.8</v>
      </c>
      <c r="V4625" s="2">
        <v>16.54</v>
      </c>
      <c r="W4625" s="2">
        <v>18.41</v>
      </c>
      <c r="X4625" s="2">
        <v>15</v>
      </c>
      <c r="Y4625" s="2">
        <v>9.59</v>
      </c>
      <c r="Z4625" s="2">
        <v>0.24798000000000001</v>
      </c>
      <c r="AA4625" s="2">
        <v>0.26352999999999999</v>
      </c>
      <c r="AB4625" s="2">
        <v>13.21999774</v>
      </c>
    </row>
    <row r="4626" spans="1:28" x14ac:dyDescent="0.2">
      <c r="A4626" s="17">
        <v>7424</v>
      </c>
      <c r="B4626" s="5" t="s">
        <v>15469</v>
      </c>
      <c r="C4626" s="5" t="s">
        <v>15470</v>
      </c>
      <c r="D4626" s="5" t="s">
        <v>6640</v>
      </c>
      <c r="E4626" s="5" t="s">
        <v>6624</v>
      </c>
      <c r="F4626" s="10">
        <v>1919</v>
      </c>
      <c r="G4626" s="10" t="s">
        <v>16</v>
      </c>
      <c r="H4626" s="10"/>
      <c r="I4626" s="10">
        <v>900</v>
      </c>
      <c r="J4626" s="10" t="s">
        <v>17</v>
      </c>
      <c r="K4626" s="10"/>
      <c r="L4626" s="10" t="s">
        <v>18</v>
      </c>
      <c r="M4626" s="11">
        <v>1</v>
      </c>
      <c r="N4626" s="10">
        <v>1</v>
      </c>
      <c r="O4626" s="12" t="s">
        <v>15471</v>
      </c>
      <c r="P4626" s="11">
        <f ca="1">IFERROR(__xludf.DUMMYFUNCTION("COUNTA(SPLIT(Q4626,"" ""))"),189)</f>
        <v>189</v>
      </c>
      <c r="Q4626" s="11">
        <v>13</v>
      </c>
      <c r="R4626" s="11">
        <f ca="1">IFERROR(__xludf.DUMMYFUNCTION("COUNTA(SPLIT($Q4626,CHAR(10),FALSE))"),2)</f>
        <v>2</v>
      </c>
      <c r="S4626" s="2">
        <v>-1.8222563780000001</v>
      </c>
      <c r="T4626" s="2">
        <v>0.51225066500000005</v>
      </c>
      <c r="U4626" s="2">
        <v>58.56</v>
      </c>
      <c r="V4626" s="2">
        <v>8.93</v>
      </c>
      <c r="W4626" s="2">
        <v>9.31</v>
      </c>
      <c r="X4626" s="2">
        <v>11</v>
      </c>
      <c r="Y4626" s="2">
        <v>8.25</v>
      </c>
      <c r="Z4626" s="2">
        <v>0.22116</v>
      </c>
      <c r="AA4626" s="2">
        <v>0.18189</v>
      </c>
      <c r="AB4626" s="2">
        <v>7.5741063229999996</v>
      </c>
    </row>
    <row r="4627" spans="1:28" x14ac:dyDescent="0.2">
      <c r="A4627" s="17">
        <v>7425</v>
      </c>
      <c r="B4627" s="5" t="s">
        <v>15472</v>
      </c>
      <c r="C4627" s="5" t="s">
        <v>15473</v>
      </c>
      <c r="D4627" s="5" t="s">
        <v>9532</v>
      </c>
      <c r="E4627" s="5" t="s">
        <v>15474</v>
      </c>
      <c r="F4627" s="10">
        <v>1882</v>
      </c>
      <c r="G4627" s="10" t="s">
        <v>68</v>
      </c>
      <c r="H4627" s="10"/>
      <c r="I4627" s="10">
        <v>1500</v>
      </c>
      <c r="J4627" s="10" t="s">
        <v>17</v>
      </c>
      <c r="K4627" s="10"/>
      <c r="L4627" s="10" t="s">
        <v>18</v>
      </c>
      <c r="M4627" s="11">
        <v>1</v>
      </c>
      <c r="N4627" s="10">
        <v>1</v>
      </c>
      <c r="O4627" s="12" t="s">
        <v>15475</v>
      </c>
      <c r="P4627" s="11">
        <f ca="1">IFERROR(__xludf.DUMMYFUNCTION("COUNTA(SPLIT(Q4627,"" ""))"),152)</f>
        <v>152</v>
      </c>
      <c r="Q4627" s="11">
        <v>3</v>
      </c>
      <c r="R4627" s="11">
        <f ca="1">IFERROR(__xludf.DUMMYFUNCTION("COUNTA(SPLIT($Q4627,CHAR(10),FALSE))"),2)</f>
        <v>2</v>
      </c>
      <c r="S4627" s="2">
        <v>-2.4303054409999998</v>
      </c>
      <c r="T4627" s="2">
        <v>0.50493785599999996</v>
      </c>
      <c r="U4627" s="2">
        <v>12.59</v>
      </c>
      <c r="V4627" s="2">
        <v>25</v>
      </c>
      <c r="W4627" s="2">
        <v>28.89</v>
      </c>
      <c r="X4627" s="2">
        <v>18</v>
      </c>
      <c r="Y4627" s="2">
        <v>10.98</v>
      </c>
      <c r="Z4627" s="2">
        <v>0.29887999999999998</v>
      </c>
      <c r="AA4627" s="2">
        <v>0.31252000000000002</v>
      </c>
      <c r="AB4627" s="2">
        <v>2.9842427690000002</v>
      </c>
    </row>
    <row r="4628" spans="1:28" x14ac:dyDescent="0.2">
      <c r="A4628" s="17">
        <v>7426</v>
      </c>
      <c r="B4628" s="5" t="s">
        <v>15476</v>
      </c>
      <c r="C4628" s="5" t="s">
        <v>15477</v>
      </c>
      <c r="D4628" s="5" t="s">
        <v>9225</v>
      </c>
      <c r="E4628" s="5" t="s">
        <v>15478</v>
      </c>
      <c r="F4628" s="10">
        <v>1883</v>
      </c>
      <c r="G4628" s="10" t="s">
        <v>68</v>
      </c>
      <c r="H4628" s="10"/>
      <c r="I4628" s="10">
        <v>1100</v>
      </c>
      <c r="J4628" s="10" t="s">
        <v>178</v>
      </c>
      <c r="K4628" s="10"/>
      <c r="L4628" s="10" t="s">
        <v>18</v>
      </c>
      <c r="M4628" s="11">
        <v>1</v>
      </c>
      <c r="N4628" s="10">
        <v>1</v>
      </c>
      <c r="O4628" s="12" t="s">
        <v>15479</v>
      </c>
      <c r="P4628" s="11">
        <f ca="1">IFERROR(__xludf.DUMMYFUNCTION("COUNTA(SPLIT(Q4628,"" ""))"),139)</f>
        <v>139</v>
      </c>
      <c r="Q4628" s="11">
        <v>5</v>
      </c>
      <c r="R4628" s="11">
        <f ca="1">IFERROR(__xludf.DUMMYFUNCTION("COUNTA(SPLIT($Q4628,CHAR(10),FALSE))"),2)</f>
        <v>2</v>
      </c>
      <c r="S4628" s="2">
        <v>-1.532653233</v>
      </c>
      <c r="T4628" s="2">
        <v>0.472440256</v>
      </c>
      <c r="U4628" s="2">
        <v>51.61</v>
      </c>
      <c r="V4628" s="2">
        <v>13.07</v>
      </c>
      <c r="W4628" s="2">
        <v>13.2</v>
      </c>
      <c r="X4628" s="2">
        <v>13</v>
      </c>
      <c r="Y4628" s="2">
        <v>7.5</v>
      </c>
      <c r="Z4628" s="2">
        <v>0.16331000000000001</v>
      </c>
      <c r="AA4628" s="2">
        <v>0.19431000000000001</v>
      </c>
      <c r="AB4628" s="2">
        <v>15.673544059999999</v>
      </c>
    </row>
    <row r="4629" spans="1:28" x14ac:dyDescent="0.2">
      <c r="A4629" s="17">
        <v>7429</v>
      </c>
      <c r="B4629" s="5" t="s">
        <v>15480</v>
      </c>
      <c r="C4629" s="5" t="s">
        <v>15481</v>
      </c>
      <c r="D4629" s="5" t="s">
        <v>9225</v>
      </c>
      <c r="E4629" s="5" t="s">
        <v>15482</v>
      </c>
      <c r="F4629" s="10">
        <v>1883</v>
      </c>
      <c r="G4629" s="10" t="s">
        <v>68</v>
      </c>
      <c r="H4629" s="10"/>
      <c r="I4629" s="10">
        <v>1300</v>
      </c>
      <c r="J4629" s="10" t="s">
        <v>17</v>
      </c>
      <c r="K4629" s="10"/>
      <c r="L4629" s="10" t="s">
        <v>18</v>
      </c>
      <c r="M4629" s="11">
        <v>1</v>
      </c>
      <c r="N4629" s="10">
        <v>1</v>
      </c>
      <c r="O4629" s="12" t="s">
        <v>15483</v>
      </c>
      <c r="P4629" s="11">
        <f ca="1">IFERROR(__xludf.DUMMYFUNCTION("COUNTA(SPLIT(Q4629,"" ""))"),145)</f>
        <v>145</v>
      </c>
      <c r="Q4629" s="11">
        <v>5</v>
      </c>
      <c r="R4629" s="11">
        <f ca="1">IFERROR(__xludf.DUMMYFUNCTION("COUNTA(SPLIT($Q4629,CHAR(10),FALSE))"),1)</f>
        <v>1</v>
      </c>
      <c r="S4629" s="2">
        <v>-1.5729815760000001</v>
      </c>
      <c r="T4629" s="2">
        <v>0.46722760899999999</v>
      </c>
      <c r="U4629" s="2">
        <v>53.95</v>
      </c>
      <c r="V4629" s="2">
        <v>11.74</v>
      </c>
      <c r="W4629" s="2">
        <v>12.21</v>
      </c>
      <c r="X4629" s="2">
        <v>14</v>
      </c>
      <c r="Y4629" s="2">
        <v>7.67</v>
      </c>
      <c r="Z4629" s="2">
        <v>0.20651</v>
      </c>
      <c r="AA4629" s="2">
        <v>0.23801</v>
      </c>
      <c r="AB4629" s="2">
        <v>13.076525670000001</v>
      </c>
    </row>
    <row r="4630" spans="1:28" x14ac:dyDescent="0.2">
      <c r="A4630" s="17">
        <v>7430</v>
      </c>
      <c r="B4630" s="5" t="s">
        <v>15484</v>
      </c>
      <c r="C4630" s="5" t="s">
        <v>15485</v>
      </c>
      <c r="D4630" s="5"/>
      <c r="E4630" s="5" t="s">
        <v>15486</v>
      </c>
      <c r="F4630" s="10">
        <v>2018</v>
      </c>
      <c r="G4630" s="10" t="s">
        <v>16</v>
      </c>
      <c r="H4630" s="10"/>
      <c r="I4630" s="10">
        <v>500</v>
      </c>
      <c r="J4630" s="10" t="s">
        <v>17</v>
      </c>
      <c r="K4630" s="10" t="s">
        <v>15059</v>
      </c>
      <c r="L4630" s="10" t="s">
        <v>18</v>
      </c>
      <c r="M4630" s="11">
        <v>1</v>
      </c>
      <c r="N4630" s="10">
        <v>1</v>
      </c>
      <c r="O4630" s="12" t="s">
        <v>15487</v>
      </c>
      <c r="P4630" s="11">
        <f ca="1">IFERROR(__xludf.DUMMYFUNCTION("COUNTA(SPLIT(Q4630,"" ""))"),148)</f>
        <v>148</v>
      </c>
      <c r="Q4630" s="11">
        <v>15</v>
      </c>
      <c r="R4630" s="11">
        <f ca="1">IFERROR(__xludf.DUMMYFUNCTION("COUNTA(SPLIT($Q4630,CHAR(10),FALSE))"),8)</f>
        <v>8</v>
      </c>
      <c r="S4630" s="2">
        <v>0.193658725</v>
      </c>
      <c r="T4630" s="2">
        <v>0.52619545899999998</v>
      </c>
      <c r="U4630" s="2">
        <v>85.83</v>
      </c>
      <c r="V4630" s="2">
        <v>3.44</v>
      </c>
      <c r="W4630" s="2">
        <v>2.78</v>
      </c>
      <c r="X4630" s="2">
        <v>7</v>
      </c>
      <c r="Y4630" s="2">
        <v>6.43</v>
      </c>
      <c r="Z4630" s="2">
        <v>0.16650999999999999</v>
      </c>
      <c r="AA4630" s="2">
        <v>0.17857999999999999</v>
      </c>
      <c r="AB4630" s="2">
        <v>20.65259215</v>
      </c>
    </row>
    <row r="4631" spans="1:28" x14ac:dyDescent="0.2">
      <c r="A4631" s="17">
        <v>7431</v>
      </c>
      <c r="B4631" s="5" t="s">
        <v>6099</v>
      </c>
      <c r="C4631" s="5" t="s">
        <v>15488</v>
      </c>
      <c r="D4631" s="5"/>
      <c r="E4631" s="5" t="s">
        <v>15489</v>
      </c>
      <c r="F4631" s="10">
        <v>2020</v>
      </c>
      <c r="G4631" s="10" t="s">
        <v>68</v>
      </c>
      <c r="H4631" s="10"/>
      <c r="I4631" s="10">
        <v>1100</v>
      </c>
      <c r="J4631" s="10" t="s">
        <v>17</v>
      </c>
      <c r="K4631" s="10" t="s">
        <v>5152</v>
      </c>
      <c r="L4631" s="10" t="s">
        <v>22</v>
      </c>
      <c r="M4631" s="11">
        <v>2</v>
      </c>
      <c r="N4631" s="10">
        <v>1.5</v>
      </c>
      <c r="O4631" s="12" t="s">
        <v>15490</v>
      </c>
      <c r="P4631" s="11">
        <f ca="1">IFERROR(__xludf.DUMMYFUNCTION("COUNTA(SPLIT(Q4631,"" ""))"),169)</f>
        <v>169</v>
      </c>
      <c r="Q4631" s="11">
        <v>11</v>
      </c>
      <c r="R4631" s="11">
        <f ca="1">IFERROR(__xludf.DUMMYFUNCTION("COUNTA(SPLIT($Q4631,CHAR(10),FALSE))"),5)</f>
        <v>5</v>
      </c>
      <c r="S4631" s="2">
        <v>-0.63648235900000005</v>
      </c>
      <c r="T4631" s="2">
        <v>0.47970949499999999</v>
      </c>
      <c r="U4631" s="2">
        <v>53.46</v>
      </c>
      <c r="V4631" s="2">
        <v>9.7100000000000009</v>
      </c>
      <c r="W4631" s="2">
        <v>10.16</v>
      </c>
      <c r="X4631" s="2">
        <v>12</v>
      </c>
      <c r="Y4631" s="2">
        <v>10.62</v>
      </c>
      <c r="Z4631" s="2">
        <v>0.13911000000000001</v>
      </c>
      <c r="AA4631" s="2">
        <v>0.14949999999999999</v>
      </c>
      <c r="AB4631" s="2">
        <v>8.7613605729999993</v>
      </c>
    </row>
    <row r="4632" spans="1:28" x14ac:dyDescent="0.2">
      <c r="A4632" s="17">
        <v>7432</v>
      </c>
      <c r="B4632" s="5" t="s">
        <v>6301</v>
      </c>
      <c r="C4632" s="5" t="s">
        <v>15491</v>
      </c>
      <c r="D4632" s="5"/>
      <c r="E4632" s="5" t="s">
        <v>15492</v>
      </c>
      <c r="F4632" s="10">
        <v>1943</v>
      </c>
      <c r="G4632" s="10" t="s">
        <v>16</v>
      </c>
      <c r="H4632" s="10"/>
      <c r="I4632" s="10">
        <v>900</v>
      </c>
      <c r="J4632" s="10" t="s">
        <v>17</v>
      </c>
      <c r="K4632" s="10"/>
      <c r="L4632" s="10" t="s">
        <v>18</v>
      </c>
      <c r="M4632" s="11">
        <v>1</v>
      </c>
      <c r="N4632" s="10">
        <v>1</v>
      </c>
      <c r="O4632" s="12" t="s">
        <v>15493</v>
      </c>
      <c r="P4632" s="11">
        <f ca="1">IFERROR(__xludf.DUMMYFUNCTION("COUNTA(SPLIT(Q4632,"" ""))"),166)</f>
        <v>166</v>
      </c>
      <c r="Q4632" s="11">
        <v>12</v>
      </c>
      <c r="R4632" s="11">
        <f ca="1">IFERROR(__xludf.DUMMYFUNCTION("COUNTA(SPLIT($Q4632,CHAR(10),FALSE))"),4)</f>
        <v>4</v>
      </c>
      <c r="S4632" s="2">
        <v>-0.73331244100000004</v>
      </c>
      <c r="T4632" s="2">
        <v>0.48458320300000002</v>
      </c>
      <c r="U4632" s="2">
        <v>74.73</v>
      </c>
      <c r="V4632" s="2">
        <v>6.4</v>
      </c>
      <c r="W4632" s="2">
        <v>8.34</v>
      </c>
      <c r="X4632" s="2">
        <v>8</v>
      </c>
      <c r="Y4632" s="2">
        <v>8.57</v>
      </c>
      <c r="Z4632" s="2">
        <v>0.10982</v>
      </c>
      <c r="AA4632" s="2">
        <v>9.6930000000000002E-2</v>
      </c>
      <c r="AB4632" s="2">
        <v>12.989158939999999</v>
      </c>
    </row>
    <row r="4633" spans="1:28" x14ac:dyDescent="0.2">
      <c r="A4633" s="17">
        <v>7433</v>
      </c>
      <c r="B4633" s="5" t="s">
        <v>15494</v>
      </c>
      <c r="C4633" s="5" t="s">
        <v>15495</v>
      </c>
      <c r="D4633" s="5" t="s">
        <v>6524</v>
      </c>
      <c r="E4633" s="5" t="s">
        <v>6195</v>
      </c>
      <c r="F4633" s="10">
        <v>1921</v>
      </c>
      <c r="G4633" s="10" t="s">
        <v>16</v>
      </c>
      <c r="H4633" s="10"/>
      <c r="I4633" s="10">
        <v>900</v>
      </c>
      <c r="J4633" s="10" t="s">
        <v>17</v>
      </c>
      <c r="K4633" s="10"/>
      <c r="L4633" s="10" t="s">
        <v>18</v>
      </c>
      <c r="M4633" s="11">
        <v>1</v>
      </c>
      <c r="N4633" s="10">
        <v>1</v>
      </c>
      <c r="O4633" s="12" t="s">
        <v>15496</v>
      </c>
      <c r="P4633" s="11">
        <f ca="1">IFERROR(__xludf.DUMMYFUNCTION("COUNTA(SPLIT(Q4633,"" ""))"),177)</f>
        <v>177</v>
      </c>
      <c r="Q4633" s="11">
        <v>11</v>
      </c>
      <c r="R4633" s="11">
        <f ca="1">IFERROR(__xludf.DUMMYFUNCTION("COUNTA(SPLIT($Q4633,CHAR(10),FALSE))"),1)</f>
        <v>1</v>
      </c>
      <c r="S4633" s="2">
        <v>-1.208734075</v>
      </c>
      <c r="T4633" s="2">
        <v>0.47507076799999998</v>
      </c>
      <c r="U4633" s="2">
        <v>82.13</v>
      </c>
      <c r="V4633" s="2">
        <v>5.87</v>
      </c>
      <c r="W4633" s="2">
        <v>5.63</v>
      </c>
      <c r="X4633" s="2">
        <v>8</v>
      </c>
      <c r="Y4633" s="2">
        <v>6.73</v>
      </c>
      <c r="Z4633" s="2">
        <v>0.11705</v>
      </c>
      <c r="AA4633" s="2">
        <v>0.12515000000000001</v>
      </c>
      <c r="AB4633" s="2">
        <v>22.267282860000002</v>
      </c>
    </row>
    <row r="4634" spans="1:28" x14ac:dyDescent="0.2">
      <c r="A4634" s="17">
        <v>7434</v>
      </c>
      <c r="B4634" s="5" t="s">
        <v>15497</v>
      </c>
      <c r="C4634" s="5" t="s">
        <v>15498</v>
      </c>
      <c r="D4634" s="5"/>
      <c r="E4634" s="5" t="s">
        <v>15499</v>
      </c>
      <c r="F4634" s="10">
        <v>1728</v>
      </c>
      <c r="G4634" s="10" t="s">
        <v>16</v>
      </c>
      <c r="H4634" s="10"/>
      <c r="I4634" s="10">
        <v>700</v>
      </c>
      <c r="J4634" s="10" t="s">
        <v>17</v>
      </c>
      <c r="K4634" s="10"/>
      <c r="L4634" s="10" t="s">
        <v>18</v>
      </c>
      <c r="M4634" s="11">
        <v>1</v>
      </c>
      <c r="N4634" s="10">
        <v>1</v>
      </c>
      <c r="O4634" s="12" t="s">
        <v>15500</v>
      </c>
      <c r="P4634" s="11">
        <f ca="1">IFERROR(__xludf.DUMMYFUNCTION("COUNTA(SPLIT(Q4634,"" ""))"),173)</f>
        <v>173</v>
      </c>
      <c r="Q4634" s="11">
        <v>6</v>
      </c>
      <c r="R4634" s="11">
        <f ca="1">IFERROR(__xludf.DUMMYFUNCTION("COUNTA(SPLIT($Q4634,CHAR(10),FALSE))"),2)</f>
        <v>2</v>
      </c>
      <c r="S4634" s="2">
        <v>-1.875449903</v>
      </c>
      <c r="T4634" s="2">
        <v>0.48341900700000001</v>
      </c>
      <c r="U4634" s="2">
        <v>64.599999999999994</v>
      </c>
      <c r="V4634" s="2">
        <v>11.45</v>
      </c>
      <c r="W4634" s="2">
        <v>13</v>
      </c>
      <c r="X4634" s="2">
        <v>11</v>
      </c>
      <c r="Y4634" s="2">
        <v>6.89</v>
      </c>
      <c r="Z4634" s="2">
        <v>0.15654000000000001</v>
      </c>
      <c r="AA4634" s="2">
        <v>0.16137000000000001</v>
      </c>
      <c r="AB4634" s="2">
        <v>15.686461039999999</v>
      </c>
    </row>
    <row r="4635" spans="1:28" x14ac:dyDescent="0.2">
      <c r="A4635" s="17">
        <v>7435</v>
      </c>
      <c r="B4635" s="5" t="s">
        <v>8460</v>
      </c>
      <c r="C4635" s="5" t="s">
        <v>15501</v>
      </c>
      <c r="D4635" s="5"/>
      <c r="E4635" s="5" t="s">
        <v>15502</v>
      </c>
      <c r="F4635" s="10">
        <v>1882</v>
      </c>
      <c r="G4635" s="10" t="s">
        <v>68</v>
      </c>
      <c r="H4635" s="10"/>
      <c r="I4635" s="10">
        <v>1300</v>
      </c>
      <c r="J4635" s="10" t="s">
        <v>17</v>
      </c>
      <c r="K4635" s="10"/>
      <c r="L4635" s="10" t="s">
        <v>18</v>
      </c>
      <c r="M4635" s="11">
        <v>1</v>
      </c>
      <c r="N4635" s="10">
        <v>1</v>
      </c>
      <c r="O4635" s="12" t="s">
        <v>15503</v>
      </c>
      <c r="P4635" s="11">
        <f ca="1">IFERROR(__xludf.DUMMYFUNCTION("COUNTA(SPLIT(Q4635,"" ""))"),200)</f>
        <v>200</v>
      </c>
      <c r="Q4635" s="11">
        <v>9</v>
      </c>
      <c r="R4635" s="11">
        <f ca="1">IFERROR(__xludf.DUMMYFUNCTION("COUNTA(SPLIT($Q4635,CHAR(10),FALSE))"),2)</f>
        <v>2</v>
      </c>
      <c r="S4635" s="2">
        <v>-1.463065745</v>
      </c>
      <c r="T4635" s="2">
        <v>0.49234845300000002</v>
      </c>
      <c r="U4635" s="2">
        <v>73.61</v>
      </c>
      <c r="V4635" s="2">
        <v>7.62</v>
      </c>
      <c r="W4635" s="2">
        <v>8.2899999999999991</v>
      </c>
      <c r="X4635" s="2">
        <v>10</v>
      </c>
      <c r="Y4635" s="2">
        <v>7.95</v>
      </c>
      <c r="Z4635" s="2">
        <v>0.15487000000000001</v>
      </c>
      <c r="AA4635" s="2">
        <v>0.1396</v>
      </c>
      <c r="AB4635" s="2">
        <v>21.281230069999999</v>
      </c>
    </row>
    <row r="4636" spans="1:28" x14ac:dyDescent="0.2">
      <c r="A4636" s="17">
        <v>7436</v>
      </c>
      <c r="B4636" s="5" t="s">
        <v>11837</v>
      </c>
      <c r="C4636" s="5" t="s">
        <v>15504</v>
      </c>
      <c r="D4636" s="5" t="s">
        <v>7792</v>
      </c>
      <c r="E4636" s="5" t="s">
        <v>15505</v>
      </c>
      <c r="F4636" s="10">
        <v>1922</v>
      </c>
      <c r="G4636" s="10" t="s">
        <v>16</v>
      </c>
      <c r="H4636" s="10"/>
      <c r="I4636" s="10">
        <v>1100</v>
      </c>
      <c r="J4636" s="10" t="s">
        <v>17</v>
      </c>
      <c r="K4636" s="10"/>
      <c r="L4636" s="10" t="s">
        <v>18</v>
      </c>
      <c r="M4636" s="11">
        <v>1</v>
      </c>
      <c r="N4636" s="10">
        <v>1</v>
      </c>
      <c r="O4636" s="12" t="s">
        <v>15506</v>
      </c>
      <c r="P4636" s="11">
        <f ca="1">IFERROR(__xludf.DUMMYFUNCTION("COUNTA(SPLIT(Q4636,"" ""))"),147)</f>
        <v>147</v>
      </c>
      <c r="Q4636" s="11">
        <v>6</v>
      </c>
      <c r="R4636" s="11">
        <f ca="1">IFERROR(__xludf.DUMMYFUNCTION("COUNTA(SPLIT($Q4636,CHAR(10),FALSE))"),1)</f>
        <v>1</v>
      </c>
      <c r="S4636" s="2">
        <v>-0.980452714</v>
      </c>
      <c r="T4636" s="2">
        <v>0.45685960199999998</v>
      </c>
      <c r="U4636" s="2">
        <v>71.48</v>
      </c>
      <c r="V4636" s="2">
        <v>9.42</v>
      </c>
      <c r="W4636" s="2">
        <v>9.5500000000000007</v>
      </c>
      <c r="X4636" s="2">
        <v>7</v>
      </c>
      <c r="Y4636" s="2">
        <v>6.78</v>
      </c>
      <c r="Z4636" s="2">
        <v>9.7960000000000005E-2</v>
      </c>
      <c r="AA4636" s="2">
        <v>0.12933</v>
      </c>
      <c r="AB4636" s="2">
        <v>13.562988349999999</v>
      </c>
    </row>
    <row r="4637" spans="1:28" x14ac:dyDescent="0.2">
      <c r="A4637" s="17">
        <v>7437</v>
      </c>
      <c r="B4637" s="5" t="s">
        <v>11837</v>
      </c>
      <c r="C4637" s="5" t="s">
        <v>15507</v>
      </c>
      <c r="D4637" s="5" t="s">
        <v>6640</v>
      </c>
      <c r="E4637" s="5" t="s">
        <v>6624</v>
      </c>
      <c r="F4637" s="10">
        <v>1852</v>
      </c>
      <c r="G4637" s="10" t="s">
        <v>16</v>
      </c>
      <c r="H4637" s="10"/>
      <c r="I4637" s="10">
        <v>700</v>
      </c>
      <c r="J4637" s="10" t="s">
        <v>17</v>
      </c>
      <c r="K4637" s="10"/>
      <c r="L4637" s="10" t="s">
        <v>22</v>
      </c>
      <c r="M4637" s="11">
        <v>2</v>
      </c>
      <c r="N4637" s="10">
        <v>1.5</v>
      </c>
      <c r="O4637" s="12" t="s">
        <v>15508</v>
      </c>
      <c r="P4637" s="11">
        <f ca="1">IFERROR(__xludf.DUMMYFUNCTION("COUNTA(SPLIT(Q4637,"" ""))"),160)</f>
        <v>160</v>
      </c>
      <c r="Q4637" s="11">
        <v>11</v>
      </c>
      <c r="R4637" s="11">
        <f ca="1">IFERROR(__xludf.DUMMYFUNCTION("COUNTA(SPLIT($Q4637,CHAR(10),FALSE))"),1)</f>
        <v>1</v>
      </c>
      <c r="S4637" s="2">
        <v>-1.3072010620000001</v>
      </c>
      <c r="T4637" s="2">
        <v>0.49161744800000001</v>
      </c>
      <c r="U4637" s="2">
        <v>88.46</v>
      </c>
      <c r="V4637" s="2">
        <v>4.5599999999999996</v>
      </c>
      <c r="W4637" s="2">
        <v>4.9400000000000004</v>
      </c>
      <c r="X4637" s="2">
        <v>7</v>
      </c>
      <c r="Y4637" s="2">
        <v>6.03</v>
      </c>
      <c r="Z4637" s="2">
        <v>5.3949999999999998E-2</v>
      </c>
      <c r="AA4637" s="2">
        <v>7.4270000000000003E-2</v>
      </c>
      <c r="AB4637" s="2">
        <v>23.489514719999999</v>
      </c>
    </row>
    <row r="4638" spans="1:28" x14ac:dyDescent="0.2">
      <c r="A4638" s="17">
        <v>7438</v>
      </c>
      <c r="B4638" s="5" t="s">
        <v>15509</v>
      </c>
      <c r="C4638" s="5" t="s">
        <v>15510</v>
      </c>
      <c r="D4638" s="5"/>
      <c r="E4638" s="5" t="s">
        <v>15511</v>
      </c>
      <c r="F4638" s="10"/>
      <c r="G4638" s="10" t="s">
        <v>16</v>
      </c>
      <c r="H4638" s="10"/>
      <c r="I4638" s="10">
        <v>700</v>
      </c>
      <c r="J4638" s="10" t="s">
        <v>17</v>
      </c>
      <c r="K4638" s="10" t="s">
        <v>15059</v>
      </c>
      <c r="L4638" s="10" t="s">
        <v>18</v>
      </c>
      <c r="M4638" s="11">
        <v>1</v>
      </c>
      <c r="N4638" s="10">
        <v>1</v>
      </c>
      <c r="O4638" s="12" t="s">
        <v>15512</v>
      </c>
      <c r="P4638" s="11">
        <f ca="1">IFERROR(__xludf.DUMMYFUNCTION("COUNTA(SPLIT(Q4638,"" ""))"),172)</f>
        <v>172</v>
      </c>
      <c r="Q4638" s="11">
        <v>13</v>
      </c>
      <c r="R4638" s="11">
        <f ca="1">IFERROR(__xludf.DUMMYFUNCTION("COUNTA(SPLIT($Q4638,CHAR(10),FALSE))"),1)</f>
        <v>1</v>
      </c>
      <c r="S4638" s="2">
        <v>0.37312445399999999</v>
      </c>
      <c r="T4638" s="2">
        <v>0.497793716</v>
      </c>
      <c r="U4638" s="2">
        <v>81.75</v>
      </c>
      <c r="V4638" s="2">
        <v>5.14</v>
      </c>
      <c r="W4638" s="2">
        <v>5.51</v>
      </c>
      <c r="X4638" s="2">
        <v>8</v>
      </c>
      <c r="Y4638" s="2">
        <v>7.32</v>
      </c>
      <c r="Z4638" s="2">
        <v>0.29565000000000002</v>
      </c>
      <c r="AA4638" s="2">
        <v>0.2979</v>
      </c>
      <c r="AB4638" s="2">
        <v>21.95531634</v>
      </c>
    </row>
    <row r="4639" spans="1:28" x14ac:dyDescent="0.2">
      <c r="A4639" s="17">
        <v>7439</v>
      </c>
      <c r="B4639" s="5" t="s">
        <v>15509</v>
      </c>
      <c r="C4639" s="5" t="s">
        <v>15513</v>
      </c>
      <c r="D4639" s="5"/>
      <c r="E4639" s="5" t="s">
        <v>15514</v>
      </c>
      <c r="F4639" s="10"/>
      <c r="G4639" s="10" t="s">
        <v>16</v>
      </c>
      <c r="H4639" s="10"/>
      <c r="I4639" s="10">
        <v>700</v>
      </c>
      <c r="J4639" s="10" t="s">
        <v>51</v>
      </c>
      <c r="K4639" s="10" t="s">
        <v>15059</v>
      </c>
      <c r="L4639" s="10" t="s">
        <v>18</v>
      </c>
      <c r="M4639" s="11">
        <v>1</v>
      </c>
      <c r="N4639" s="10">
        <v>1</v>
      </c>
      <c r="O4639" s="12" t="s">
        <v>15515</v>
      </c>
      <c r="P4639" s="11">
        <f ca="1">IFERROR(__xludf.DUMMYFUNCTION("COUNTA(SPLIT(Q4639,"" ""))"),143)</f>
        <v>143</v>
      </c>
      <c r="Q4639" s="11">
        <v>12</v>
      </c>
      <c r="R4639" s="11">
        <f ca="1">IFERROR(__xludf.DUMMYFUNCTION("COUNTA(SPLIT($Q4639,CHAR(10),FALSE))"),1)</f>
        <v>1</v>
      </c>
      <c r="S4639" s="2">
        <v>-0.16334399199999999</v>
      </c>
      <c r="T4639" s="2">
        <v>0.483513586</v>
      </c>
      <c r="U4639" s="2">
        <v>85.25</v>
      </c>
      <c r="V4639" s="2">
        <v>3.91</v>
      </c>
      <c r="W4639" s="2">
        <v>3.17</v>
      </c>
      <c r="X4639" s="2">
        <v>7</v>
      </c>
      <c r="Y4639" s="2">
        <v>6.57</v>
      </c>
      <c r="Z4639" s="2">
        <v>9.6460000000000004E-2</v>
      </c>
      <c r="AA4639" s="2">
        <v>0.10935</v>
      </c>
      <c r="AB4639" s="2">
        <v>15.726598640000001</v>
      </c>
    </row>
    <row r="4640" spans="1:28" x14ac:dyDescent="0.2">
      <c r="A4640" s="17">
        <v>7441</v>
      </c>
      <c r="B4640" s="5" t="s">
        <v>15516</v>
      </c>
      <c r="C4640" s="5" t="s">
        <v>15517</v>
      </c>
      <c r="D4640" s="5"/>
      <c r="E4640" s="5" t="s">
        <v>15518</v>
      </c>
      <c r="F4640" s="10">
        <v>2020</v>
      </c>
      <c r="G4640" s="10" t="s">
        <v>68</v>
      </c>
      <c r="H4640" s="10"/>
      <c r="I4640" s="10">
        <v>1300</v>
      </c>
      <c r="J4640" s="10" t="s">
        <v>17</v>
      </c>
      <c r="K4640" s="10" t="s">
        <v>1354</v>
      </c>
      <c r="L4640" s="10" t="s">
        <v>18</v>
      </c>
      <c r="M4640" s="11">
        <v>1</v>
      </c>
      <c r="N4640" s="10">
        <v>1</v>
      </c>
      <c r="O4640" s="12" t="s">
        <v>15519</v>
      </c>
      <c r="P4640" s="11">
        <f ca="1">IFERROR(__xludf.DUMMYFUNCTION("COUNTA(SPLIT(Q4640,"" ""))"),193)</f>
        <v>193</v>
      </c>
      <c r="Q4640" s="11">
        <v>10</v>
      </c>
      <c r="R4640" s="11">
        <f ca="1">IFERROR(__xludf.DUMMYFUNCTION("COUNTA(SPLIT($Q4640,CHAR(10),FALSE))"),2)</f>
        <v>2</v>
      </c>
      <c r="S4640" s="2">
        <v>-2.459245642</v>
      </c>
      <c r="T4640" s="2">
        <v>0.50296849300000002</v>
      </c>
      <c r="U4640" s="2">
        <v>46.35</v>
      </c>
      <c r="V4640" s="2">
        <v>11.74</v>
      </c>
      <c r="W4640" s="2">
        <v>12.11</v>
      </c>
      <c r="X4640" s="2">
        <v>14</v>
      </c>
      <c r="Y4640" s="2">
        <v>9.94</v>
      </c>
      <c r="Z4640" s="2">
        <v>0.23996000000000001</v>
      </c>
      <c r="AA4640" s="2">
        <v>0.20763000000000001</v>
      </c>
      <c r="AB4640" s="2">
        <v>7.8537153709999998</v>
      </c>
    </row>
    <row r="4641" spans="1:28" x14ac:dyDescent="0.2">
      <c r="A4641" s="17">
        <v>7442</v>
      </c>
      <c r="B4641" s="5" t="s">
        <v>15520</v>
      </c>
      <c r="C4641" s="5" t="s">
        <v>15521</v>
      </c>
      <c r="D4641" s="5"/>
      <c r="E4641" s="5" t="s">
        <v>15522</v>
      </c>
      <c r="F4641" s="10">
        <v>2020</v>
      </c>
      <c r="G4641" s="10" t="s">
        <v>68</v>
      </c>
      <c r="H4641" s="10"/>
      <c r="I4641" s="10">
        <v>1100</v>
      </c>
      <c r="J4641" s="10" t="s">
        <v>17</v>
      </c>
      <c r="K4641" s="10" t="s">
        <v>1354</v>
      </c>
      <c r="L4641" s="10" t="s">
        <v>18</v>
      </c>
      <c r="M4641" s="11">
        <v>1</v>
      </c>
      <c r="N4641" s="10">
        <v>1</v>
      </c>
      <c r="O4641" s="12" t="s">
        <v>15523</v>
      </c>
      <c r="P4641" s="11">
        <f ca="1">IFERROR(__xludf.DUMMYFUNCTION("COUNTA(SPLIT(Q4641,"" ""))"),163)</f>
        <v>163</v>
      </c>
      <c r="Q4641" s="11">
        <v>9</v>
      </c>
      <c r="R4641" s="11">
        <f ca="1">IFERROR(__xludf.DUMMYFUNCTION("COUNTA(SPLIT($Q4641,CHAR(10),FALSE))"),1)</f>
        <v>1</v>
      </c>
      <c r="S4641" s="2">
        <v>-0.65863232299999996</v>
      </c>
      <c r="T4641" s="2">
        <v>0.48669636500000002</v>
      </c>
      <c r="U4641" s="2">
        <v>55.58</v>
      </c>
      <c r="V4641" s="2">
        <v>10.01</v>
      </c>
      <c r="W4641" s="2">
        <v>10.75</v>
      </c>
      <c r="X4641" s="2">
        <v>12</v>
      </c>
      <c r="Y4641" s="2">
        <v>7.93</v>
      </c>
      <c r="Z4641" s="2">
        <v>0.24099999999999999</v>
      </c>
      <c r="AA4641" s="2">
        <v>0.25094</v>
      </c>
      <c r="AB4641" s="2">
        <v>24.232779610000001</v>
      </c>
    </row>
    <row r="4642" spans="1:28" x14ac:dyDescent="0.2">
      <c r="A4642" s="17">
        <v>7445</v>
      </c>
      <c r="B4642" s="5" t="s">
        <v>1335</v>
      </c>
      <c r="C4642" s="5" t="s">
        <v>15524</v>
      </c>
      <c r="D4642" s="5"/>
      <c r="E4642" s="5" t="s">
        <v>15525</v>
      </c>
      <c r="F4642" s="10">
        <v>2020</v>
      </c>
      <c r="G4642" s="10" t="s">
        <v>68</v>
      </c>
      <c r="H4642" s="10" t="s">
        <v>1322</v>
      </c>
      <c r="I4642" s="10">
        <v>1500</v>
      </c>
      <c r="J4642" s="10" t="s">
        <v>51</v>
      </c>
      <c r="K4642" s="10" t="s">
        <v>1339</v>
      </c>
      <c r="L4642" s="10" t="s">
        <v>22</v>
      </c>
      <c r="M4642" s="11">
        <v>2</v>
      </c>
      <c r="N4642" s="10">
        <v>1.5</v>
      </c>
      <c r="O4642" s="12" t="s">
        <v>15526</v>
      </c>
      <c r="P4642" s="11">
        <f ca="1">IFERROR(__xludf.DUMMYFUNCTION("COUNTA(SPLIT(Q4642,"" ""))"),159)</f>
        <v>159</v>
      </c>
      <c r="Q4642" s="11">
        <v>7</v>
      </c>
      <c r="R4642" s="11">
        <f ca="1">IFERROR(__xludf.DUMMYFUNCTION("COUNTA(SPLIT($Q4642,CHAR(10),FALSE))"),3)</f>
        <v>3</v>
      </c>
      <c r="S4642" s="2">
        <v>-2.1696839909999999</v>
      </c>
      <c r="T4642" s="2">
        <v>0.51956756199999998</v>
      </c>
      <c r="U4642" s="2">
        <v>18.489999999999998</v>
      </c>
      <c r="V4642" s="2">
        <v>16.39</v>
      </c>
      <c r="W4642" s="2">
        <v>16.23</v>
      </c>
      <c r="X4642" s="2">
        <v>17</v>
      </c>
      <c r="Y4642" s="2">
        <v>11.64</v>
      </c>
      <c r="Z4642" s="2">
        <v>0.36841000000000002</v>
      </c>
      <c r="AA4642" s="2">
        <v>0.36155999999999999</v>
      </c>
      <c r="AB4642" s="2">
        <v>6.883190667</v>
      </c>
    </row>
    <row r="4643" spans="1:28" x14ac:dyDescent="0.2">
      <c r="A4643" s="17">
        <v>7446</v>
      </c>
      <c r="B4643" s="5" t="s">
        <v>1319</v>
      </c>
      <c r="C4643" s="5" t="s">
        <v>15527</v>
      </c>
      <c r="D4643" s="5"/>
      <c r="E4643" s="5" t="s">
        <v>15528</v>
      </c>
      <c r="F4643" s="10">
        <v>2020</v>
      </c>
      <c r="G4643" s="10" t="s">
        <v>68</v>
      </c>
      <c r="H4643" s="10" t="s">
        <v>1346</v>
      </c>
      <c r="I4643" s="10">
        <v>1100</v>
      </c>
      <c r="J4643" s="10" t="s">
        <v>51</v>
      </c>
      <c r="K4643" s="10" t="s">
        <v>1323</v>
      </c>
      <c r="L4643" s="10" t="s">
        <v>18</v>
      </c>
      <c r="M4643" s="11">
        <v>1</v>
      </c>
      <c r="N4643" s="10">
        <v>1</v>
      </c>
      <c r="O4643" s="12" t="s">
        <v>15529</v>
      </c>
      <c r="P4643" s="11">
        <f ca="1">IFERROR(__xludf.DUMMYFUNCTION("COUNTA(SPLIT(Q4643,"" ""))"),195)</f>
        <v>195</v>
      </c>
      <c r="Q4643" s="11">
        <v>9</v>
      </c>
      <c r="R4643" s="11">
        <f ca="1">IFERROR(__xludf.DUMMYFUNCTION("COUNTA(SPLIT($Q4643,CHAR(10),FALSE))"),1)</f>
        <v>1</v>
      </c>
      <c r="S4643" s="2">
        <v>-1.671930447</v>
      </c>
      <c r="T4643" s="2">
        <v>0.482984625</v>
      </c>
      <c r="U4643" s="2">
        <v>47.09</v>
      </c>
      <c r="V4643" s="2">
        <v>11.56</v>
      </c>
      <c r="W4643" s="2">
        <v>11.67</v>
      </c>
      <c r="X4643" s="2">
        <v>13</v>
      </c>
      <c r="Y4643" s="2">
        <v>9.52</v>
      </c>
      <c r="Z4643" s="2">
        <v>0.24807000000000001</v>
      </c>
      <c r="AA4643" s="2">
        <v>0.22373000000000001</v>
      </c>
      <c r="AB4643" s="2">
        <v>16.04307159</v>
      </c>
    </row>
    <row r="4644" spans="1:28" x14ac:dyDescent="0.2">
      <c r="A4644" s="17">
        <v>7447</v>
      </c>
      <c r="B4644" s="5" t="s">
        <v>1335</v>
      </c>
      <c r="C4644" s="5" t="s">
        <v>15530</v>
      </c>
      <c r="D4644" s="5"/>
      <c r="E4644" s="5" t="s">
        <v>15531</v>
      </c>
      <c r="F4644" s="10">
        <v>2020</v>
      </c>
      <c r="G4644" s="10" t="s">
        <v>68</v>
      </c>
      <c r="H4644" s="10" t="s">
        <v>1346</v>
      </c>
      <c r="I4644" s="10">
        <v>1500</v>
      </c>
      <c r="J4644" s="10" t="s">
        <v>51</v>
      </c>
      <c r="K4644" s="10" t="s">
        <v>1339</v>
      </c>
      <c r="L4644" s="10" t="s">
        <v>18</v>
      </c>
      <c r="M4644" s="11">
        <v>1</v>
      </c>
      <c r="N4644" s="10">
        <v>1</v>
      </c>
      <c r="O4644" s="12" t="s">
        <v>15532</v>
      </c>
      <c r="P4644" s="11">
        <f ca="1">IFERROR(__xludf.DUMMYFUNCTION("COUNTA(SPLIT(Q4644,"" ""))"),180)</f>
        <v>180</v>
      </c>
      <c r="Q4644" s="11">
        <v>8</v>
      </c>
      <c r="R4644" s="11">
        <f ca="1">IFERROR(__xludf.DUMMYFUNCTION("COUNTA(SPLIT($Q4644,CHAR(10),FALSE))"),2)</f>
        <v>2</v>
      </c>
      <c r="S4644" s="2">
        <v>-1.411310796</v>
      </c>
      <c r="T4644" s="2">
        <v>0.50603248199999995</v>
      </c>
      <c r="U4644" s="2">
        <v>48.63</v>
      </c>
      <c r="V4644" s="2">
        <v>12.16</v>
      </c>
      <c r="W4644" s="2">
        <v>13.42</v>
      </c>
      <c r="X4644" s="2">
        <v>14</v>
      </c>
      <c r="Y4644" s="2">
        <v>10.9</v>
      </c>
      <c r="Z4644" s="2">
        <v>0.35404999999999998</v>
      </c>
      <c r="AA4644" s="2">
        <v>0.33291999999999999</v>
      </c>
      <c r="AB4644" s="2">
        <v>3.2251119689999999</v>
      </c>
    </row>
    <row r="4645" spans="1:28" x14ac:dyDescent="0.2">
      <c r="A4645" s="17">
        <v>7448</v>
      </c>
      <c r="B4645" s="5" t="s">
        <v>1319</v>
      </c>
      <c r="C4645" s="5" t="s">
        <v>15533</v>
      </c>
      <c r="D4645" s="5"/>
      <c r="E4645" s="5" t="s">
        <v>15534</v>
      </c>
      <c r="F4645" s="10">
        <v>2020</v>
      </c>
      <c r="G4645" s="10" t="s">
        <v>68</v>
      </c>
      <c r="H4645" s="10" t="s">
        <v>1346</v>
      </c>
      <c r="I4645" s="10">
        <v>500</v>
      </c>
      <c r="J4645" s="10" t="s">
        <v>51</v>
      </c>
      <c r="K4645" s="10" t="s">
        <v>1323</v>
      </c>
      <c r="L4645" s="10" t="s">
        <v>18</v>
      </c>
      <c r="M4645" s="11">
        <v>1</v>
      </c>
      <c r="N4645" s="10">
        <v>1</v>
      </c>
      <c r="O4645" s="12" t="s">
        <v>15535</v>
      </c>
      <c r="P4645" s="11">
        <f ca="1">IFERROR(__xludf.DUMMYFUNCTION("COUNTA(SPLIT(Q4645,"" ""))"),183)</f>
        <v>183</v>
      </c>
      <c r="Q4645" s="11">
        <v>22</v>
      </c>
      <c r="R4645" s="11">
        <f ca="1">IFERROR(__xludf.DUMMYFUNCTION("COUNTA(SPLIT($Q4645,CHAR(10),FALSE))"),5)</f>
        <v>5</v>
      </c>
      <c r="S4645" s="2">
        <v>-2.3627792630000002</v>
      </c>
      <c r="T4645" s="2">
        <v>0.48742783699999997</v>
      </c>
      <c r="U4645" s="2">
        <v>63.84</v>
      </c>
      <c r="V4645" s="2">
        <v>6.47</v>
      </c>
      <c r="W4645" s="2">
        <v>3.76</v>
      </c>
      <c r="X4645" s="2">
        <v>8</v>
      </c>
      <c r="Y4645" s="2">
        <v>9.5500000000000007</v>
      </c>
      <c r="Z4645" s="2">
        <v>0.34267999999999998</v>
      </c>
      <c r="AA4645" s="2">
        <v>0.33048</v>
      </c>
      <c r="AB4645" s="2">
        <v>32.009652629999998</v>
      </c>
    </row>
    <row r="4646" spans="1:28" x14ac:dyDescent="0.2">
      <c r="A4646" s="17">
        <v>7449</v>
      </c>
      <c r="B4646" s="5" t="s">
        <v>1319</v>
      </c>
      <c r="C4646" s="5" t="s">
        <v>15536</v>
      </c>
      <c r="D4646" s="5"/>
      <c r="E4646" s="5" t="s">
        <v>15537</v>
      </c>
      <c r="F4646" s="10">
        <v>2020</v>
      </c>
      <c r="G4646" s="10" t="s">
        <v>68</v>
      </c>
      <c r="H4646" s="10" t="s">
        <v>1346</v>
      </c>
      <c r="I4646" s="10">
        <v>1100</v>
      </c>
      <c r="J4646" s="10" t="s">
        <v>51</v>
      </c>
      <c r="K4646" s="10" t="s">
        <v>1323</v>
      </c>
      <c r="L4646" s="10" t="s">
        <v>18</v>
      </c>
      <c r="M4646" s="11">
        <v>1</v>
      </c>
      <c r="N4646" s="10">
        <v>1</v>
      </c>
      <c r="O4646" s="12" t="s">
        <v>15538</v>
      </c>
      <c r="P4646" s="11">
        <f ca="1">IFERROR(__xludf.DUMMYFUNCTION("COUNTA(SPLIT(Q4646,"" ""))"),190)</f>
        <v>190</v>
      </c>
      <c r="Q4646" s="11">
        <v>14</v>
      </c>
      <c r="R4646" s="11">
        <f ca="1">IFERROR(__xludf.DUMMYFUNCTION("COUNTA(SPLIT($Q4646,CHAR(10),FALSE))"),2)</f>
        <v>2</v>
      </c>
      <c r="S4646" s="2">
        <v>-1.681544004</v>
      </c>
      <c r="T4646" s="2">
        <v>0.451403889</v>
      </c>
      <c r="U4646" s="2">
        <v>60.73</v>
      </c>
      <c r="V4646" s="2">
        <v>8.1999999999999993</v>
      </c>
      <c r="W4646" s="2">
        <v>6.27</v>
      </c>
      <c r="X4646" s="2">
        <v>10</v>
      </c>
      <c r="Y4646" s="2">
        <v>10.65</v>
      </c>
      <c r="Z4646" s="2">
        <v>0.32832</v>
      </c>
      <c r="AA4646" s="2">
        <v>0.30885000000000001</v>
      </c>
      <c r="AB4646" s="2">
        <v>17.752655220000001</v>
      </c>
    </row>
    <row r="4647" spans="1:28" x14ac:dyDescent="0.2">
      <c r="A4647" s="17">
        <v>7450</v>
      </c>
      <c r="B4647" s="5" t="s">
        <v>1335</v>
      </c>
      <c r="C4647" s="5" t="s">
        <v>15539</v>
      </c>
      <c r="D4647" s="5"/>
      <c r="E4647" s="5" t="s">
        <v>15540</v>
      </c>
      <c r="F4647" s="10">
        <v>2020</v>
      </c>
      <c r="G4647" s="10" t="s">
        <v>68</v>
      </c>
      <c r="H4647" s="10" t="s">
        <v>1322</v>
      </c>
      <c r="I4647" s="10">
        <v>1500</v>
      </c>
      <c r="J4647" s="10" t="s">
        <v>51</v>
      </c>
      <c r="K4647" s="10" t="s">
        <v>1339</v>
      </c>
      <c r="L4647" s="10" t="s">
        <v>18</v>
      </c>
      <c r="M4647" s="11">
        <v>1</v>
      </c>
      <c r="N4647" s="10">
        <v>1</v>
      </c>
      <c r="O4647" s="12" t="s">
        <v>15541</v>
      </c>
      <c r="P4647" s="11">
        <f ca="1">IFERROR(__xludf.DUMMYFUNCTION("COUNTA(SPLIT(Q4647,"" ""))"),164)</f>
        <v>164</v>
      </c>
      <c r="Q4647" s="11">
        <v>5</v>
      </c>
      <c r="R4647" s="11">
        <f ca="1">IFERROR(__xludf.DUMMYFUNCTION("COUNTA(SPLIT($Q4647,CHAR(10),FALSE))"),2)</f>
        <v>2</v>
      </c>
      <c r="S4647" s="2">
        <v>-1.7683958529999999</v>
      </c>
      <c r="T4647" s="2">
        <v>0.45634772000000001</v>
      </c>
      <c r="U4647" s="2">
        <v>16.21</v>
      </c>
      <c r="V4647" s="2">
        <v>19.149999999999999</v>
      </c>
      <c r="W4647" s="2">
        <v>19.989999999999998</v>
      </c>
      <c r="X4647" s="2">
        <v>18</v>
      </c>
      <c r="Y4647" s="2">
        <v>12.1</v>
      </c>
      <c r="Z4647" s="2">
        <v>0.38721</v>
      </c>
      <c r="AA4647" s="2">
        <v>0.37447000000000003</v>
      </c>
      <c r="AB4647" s="2">
        <v>-1.684816828</v>
      </c>
    </row>
    <row r="4648" spans="1:28" x14ac:dyDescent="0.2">
      <c r="A4648" s="17">
        <v>7451</v>
      </c>
      <c r="B4648" s="5" t="s">
        <v>1335</v>
      </c>
      <c r="C4648" s="5" t="s">
        <v>15542</v>
      </c>
      <c r="D4648" s="5"/>
      <c r="E4648" s="5" t="s">
        <v>15543</v>
      </c>
      <c r="F4648" s="10">
        <v>2020</v>
      </c>
      <c r="G4648" s="10" t="s">
        <v>68</v>
      </c>
      <c r="H4648" s="10" t="s">
        <v>1346</v>
      </c>
      <c r="I4648" s="10">
        <v>1500</v>
      </c>
      <c r="J4648" s="10" t="s">
        <v>51</v>
      </c>
      <c r="K4648" s="10" t="s">
        <v>1339</v>
      </c>
      <c r="L4648" s="10" t="s">
        <v>18</v>
      </c>
      <c r="M4648" s="11">
        <v>1</v>
      </c>
      <c r="N4648" s="10">
        <v>1</v>
      </c>
      <c r="O4648" s="12" t="s">
        <v>15544</v>
      </c>
      <c r="P4648" s="11">
        <f ca="1">IFERROR(__xludf.DUMMYFUNCTION("COUNTA(SPLIT(Q4648,"" ""))"),139)</f>
        <v>139</v>
      </c>
      <c r="Q4648" s="11">
        <v>5</v>
      </c>
      <c r="R4648" s="11">
        <f ca="1">IFERROR(__xludf.DUMMYFUNCTION("COUNTA(SPLIT($Q4648,CHAR(10),FALSE))"),2)</f>
        <v>2</v>
      </c>
      <c r="S4648" s="2">
        <v>-2.2440238109999999</v>
      </c>
      <c r="T4648" s="2">
        <v>0.47587717299999999</v>
      </c>
      <c r="U4648" s="2">
        <v>23.11</v>
      </c>
      <c r="V4648" s="2">
        <v>16.989999999999998</v>
      </c>
      <c r="W4648" s="2">
        <v>16.75</v>
      </c>
      <c r="X4648" s="2">
        <v>18</v>
      </c>
      <c r="Y4648" s="2">
        <v>12.36</v>
      </c>
      <c r="Z4648" s="2">
        <v>0.36775000000000002</v>
      </c>
      <c r="AA4648" s="2">
        <v>0.38716</v>
      </c>
      <c r="AB4648" s="2">
        <v>10.0063072</v>
      </c>
    </row>
    <row r="4649" spans="1:28" x14ac:dyDescent="0.2">
      <c r="A4649" s="17">
        <v>7452</v>
      </c>
      <c r="B4649" s="5" t="s">
        <v>1335</v>
      </c>
      <c r="C4649" s="5" t="s">
        <v>15545</v>
      </c>
      <c r="D4649" s="5"/>
      <c r="E4649" s="5" t="s">
        <v>15546</v>
      </c>
      <c r="F4649" s="10">
        <v>2020</v>
      </c>
      <c r="G4649" s="10" t="s">
        <v>68</v>
      </c>
      <c r="H4649" s="10" t="s">
        <v>1338</v>
      </c>
      <c r="I4649" s="10">
        <v>1500</v>
      </c>
      <c r="J4649" s="10" t="s">
        <v>51</v>
      </c>
      <c r="K4649" s="10" t="s">
        <v>1339</v>
      </c>
      <c r="L4649" s="10" t="s">
        <v>18</v>
      </c>
      <c r="M4649" s="11">
        <v>1</v>
      </c>
      <c r="N4649" s="10">
        <v>1</v>
      </c>
      <c r="O4649" s="12" t="s">
        <v>15547</v>
      </c>
      <c r="P4649" s="11">
        <f ca="1">IFERROR(__xludf.DUMMYFUNCTION("COUNTA(SPLIT(Q4649,"" ""))"),187)</f>
        <v>187</v>
      </c>
      <c r="Q4649" s="11">
        <v>8</v>
      </c>
      <c r="R4649" s="11">
        <f ca="1">IFERROR(__xludf.DUMMYFUNCTION("COUNTA(SPLIT($Q4649,CHAR(10),FALSE))"),2)</f>
        <v>2</v>
      </c>
      <c r="S4649" s="2">
        <v>-1.961734318</v>
      </c>
      <c r="T4649" s="2">
        <v>0.45680231399999999</v>
      </c>
      <c r="U4649" s="2">
        <v>32.229999999999997</v>
      </c>
      <c r="V4649" s="2">
        <v>14.6</v>
      </c>
      <c r="W4649" s="2">
        <v>15.54</v>
      </c>
      <c r="X4649" s="2">
        <v>16</v>
      </c>
      <c r="Y4649" s="2">
        <v>11.61</v>
      </c>
      <c r="Z4649" s="2">
        <v>0.34789999999999999</v>
      </c>
      <c r="AA4649" s="2">
        <v>0.32013000000000003</v>
      </c>
      <c r="AB4649" s="2">
        <v>4.870414727</v>
      </c>
    </row>
    <row r="4650" spans="1:28" x14ac:dyDescent="0.2">
      <c r="A4650" s="17">
        <v>7453</v>
      </c>
      <c r="B4650" s="5" t="s">
        <v>1319</v>
      </c>
      <c r="C4650" s="5" t="s">
        <v>15548</v>
      </c>
      <c r="D4650" s="5"/>
      <c r="E4650" s="5" t="s">
        <v>15549</v>
      </c>
      <c r="F4650" s="10">
        <v>2020</v>
      </c>
      <c r="G4650" s="10" t="s">
        <v>68</v>
      </c>
      <c r="H4650" s="10" t="s">
        <v>1346</v>
      </c>
      <c r="I4650" s="10">
        <v>900</v>
      </c>
      <c r="J4650" s="10" t="s">
        <v>51</v>
      </c>
      <c r="K4650" s="10" t="s">
        <v>1323</v>
      </c>
      <c r="L4650" s="10" t="s">
        <v>18</v>
      </c>
      <c r="M4650" s="11">
        <v>1</v>
      </c>
      <c r="N4650" s="10">
        <v>1</v>
      </c>
      <c r="O4650" s="12" t="s">
        <v>15550</v>
      </c>
      <c r="P4650" s="11">
        <f ca="1">IFERROR(__xludf.DUMMYFUNCTION("COUNTA(SPLIT(Q4650,"" ""))"),153)</f>
        <v>153</v>
      </c>
      <c r="Q4650" s="11">
        <v>11</v>
      </c>
      <c r="R4650" s="11">
        <f ca="1">IFERROR(__xludf.DUMMYFUNCTION("COUNTA(SPLIT($Q4650,CHAR(10),FALSE))"),3)</f>
        <v>3</v>
      </c>
      <c r="S4650" s="2">
        <v>-0.183518758</v>
      </c>
      <c r="T4650" s="2">
        <v>0.45114909600000003</v>
      </c>
      <c r="U4650" s="2">
        <v>57.17</v>
      </c>
      <c r="V4650" s="2">
        <v>8.7899999999999991</v>
      </c>
      <c r="W4650" s="2">
        <v>8.34</v>
      </c>
      <c r="X4650" s="2">
        <v>11</v>
      </c>
      <c r="Y4650" s="2">
        <v>8.1</v>
      </c>
      <c r="Z4650" s="2">
        <v>0.23042000000000001</v>
      </c>
      <c r="AA4650" s="2">
        <v>0.23327999999999999</v>
      </c>
      <c r="AB4650" s="2">
        <v>13.24299677</v>
      </c>
    </row>
    <row r="4651" spans="1:28" x14ac:dyDescent="0.2">
      <c r="A4651" s="17">
        <v>7454</v>
      </c>
      <c r="B4651" s="5" t="s">
        <v>1319</v>
      </c>
      <c r="C4651" s="5" t="s">
        <v>15551</v>
      </c>
      <c r="D4651" s="5"/>
      <c r="E4651" s="5" t="s">
        <v>15552</v>
      </c>
      <c r="F4651" s="10">
        <v>2020</v>
      </c>
      <c r="G4651" s="10" t="s">
        <v>68</v>
      </c>
      <c r="H4651" s="10" t="s">
        <v>1338</v>
      </c>
      <c r="I4651" s="10">
        <v>1100</v>
      </c>
      <c r="J4651" s="10" t="s">
        <v>51</v>
      </c>
      <c r="K4651" s="10" t="s">
        <v>1323</v>
      </c>
      <c r="L4651" s="10" t="s">
        <v>18</v>
      </c>
      <c r="M4651" s="11">
        <v>1</v>
      </c>
      <c r="N4651" s="10">
        <v>1</v>
      </c>
      <c r="O4651" s="12" t="s">
        <v>15553</v>
      </c>
      <c r="P4651" s="11">
        <f ca="1">IFERROR(__xludf.DUMMYFUNCTION("COUNTA(SPLIT(Q4651,"" ""))"),174)</f>
        <v>174</v>
      </c>
      <c r="Q4651" s="11">
        <v>11</v>
      </c>
      <c r="R4651" s="11">
        <f ca="1">IFERROR(__xludf.DUMMYFUNCTION("COUNTA(SPLIT($Q4651,CHAR(10),FALSE))"),3)</f>
        <v>3</v>
      </c>
      <c r="S4651" s="2">
        <v>-2.0752912939999999</v>
      </c>
      <c r="T4651" s="2">
        <v>0.47019064300000002</v>
      </c>
      <c r="U4651" s="2">
        <v>43.24</v>
      </c>
      <c r="V4651" s="2">
        <v>11.18</v>
      </c>
      <c r="W4651" s="2">
        <v>10.14</v>
      </c>
      <c r="X4651" s="2">
        <v>14</v>
      </c>
      <c r="Y4651" s="2">
        <v>10.38</v>
      </c>
      <c r="Z4651" s="2">
        <v>0.33634999999999998</v>
      </c>
      <c r="AA4651" s="2">
        <v>0.31717000000000001</v>
      </c>
      <c r="AB4651" s="2">
        <v>15.046152469999999</v>
      </c>
    </row>
    <row r="4652" spans="1:28" x14ac:dyDescent="0.2">
      <c r="A4652" s="17">
        <v>7455</v>
      </c>
      <c r="B4652" s="5" t="s">
        <v>1335</v>
      </c>
      <c r="C4652" s="5" t="s">
        <v>15554</v>
      </c>
      <c r="D4652" s="5"/>
      <c r="E4652" s="5" t="s">
        <v>15555</v>
      </c>
      <c r="F4652" s="10">
        <v>2020</v>
      </c>
      <c r="G4652" s="10" t="s">
        <v>68</v>
      </c>
      <c r="H4652" s="10" t="s">
        <v>1346</v>
      </c>
      <c r="I4652" s="10">
        <v>1500</v>
      </c>
      <c r="J4652" s="10" t="s">
        <v>51</v>
      </c>
      <c r="K4652" s="10" t="s">
        <v>1339</v>
      </c>
      <c r="L4652" s="10" t="s">
        <v>18</v>
      </c>
      <c r="M4652" s="11">
        <v>1</v>
      </c>
      <c r="N4652" s="10">
        <v>1</v>
      </c>
      <c r="O4652" s="12" t="s">
        <v>15556</v>
      </c>
      <c r="P4652" s="11">
        <f ca="1">IFERROR(__xludf.DUMMYFUNCTION("COUNTA(SPLIT(Q4652,"" ""))"),165)</f>
        <v>165</v>
      </c>
      <c r="Q4652" s="11">
        <v>6</v>
      </c>
      <c r="R4652" s="11">
        <f ca="1">IFERROR(__xludf.DUMMYFUNCTION("COUNTA(SPLIT($Q4652,CHAR(10),FALSE))"),1)</f>
        <v>1</v>
      </c>
      <c r="S4652" s="2">
        <v>-2.189229756</v>
      </c>
      <c r="T4652" s="2">
        <v>0.52113385700000003</v>
      </c>
      <c r="U4652" s="2">
        <v>23.81</v>
      </c>
      <c r="V4652" s="2">
        <v>16.98</v>
      </c>
      <c r="W4652" s="2">
        <v>18.29</v>
      </c>
      <c r="X4652" s="2">
        <v>16</v>
      </c>
      <c r="Y4652" s="2">
        <v>10.43</v>
      </c>
      <c r="Z4652" s="2">
        <v>0.35010000000000002</v>
      </c>
      <c r="AA4652" s="2">
        <v>0.34001999999999999</v>
      </c>
      <c r="AB4652" s="2">
        <v>7.7321330469999996</v>
      </c>
    </row>
    <row r="4653" spans="1:28" x14ac:dyDescent="0.2">
      <c r="A4653" s="17">
        <v>7456</v>
      </c>
      <c r="B4653" s="5" t="s">
        <v>15557</v>
      </c>
      <c r="C4653" s="5" t="s">
        <v>15558</v>
      </c>
      <c r="D4653" s="5" t="s">
        <v>1450</v>
      </c>
      <c r="E4653" s="14" t="s">
        <v>1402</v>
      </c>
      <c r="F4653" s="10">
        <v>2020</v>
      </c>
      <c r="G4653" s="10" t="s">
        <v>16</v>
      </c>
      <c r="H4653" s="10"/>
      <c r="I4653" s="10">
        <v>500</v>
      </c>
      <c r="J4653" s="10" t="s">
        <v>17</v>
      </c>
      <c r="K4653" s="10" t="s">
        <v>1354</v>
      </c>
      <c r="L4653" s="10" t="s">
        <v>18</v>
      </c>
      <c r="M4653" s="11">
        <v>1</v>
      </c>
      <c r="N4653" s="10">
        <v>1</v>
      </c>
      <c r="O4653" s="12" t="s">
        <v>15559</v>
      </c>
      <c r="P4653" s="11">
        <f ca="1">IFERROR(__xludf.DUMMYFUNCTION("COUNTA(SPLIT(Q4653,"" ""))"),195)</f>
        <v>195</v>
      </c>
      <c r="Q4653" s="11">
        <v>23</v>
      </c>
      <c r="R4653" s="11">
        <f ca="1">IFERROR(__xludf.DUMMYFUNCTION("COUNTA(SPLIT($Q4653,CHAR(10),FALSE))"),1)</f>
        <v>1</v>
      </c>
      <c r="S4653" s="2">
        <v>-1.055061636</v>
      </c>
      <c r="T4653" s="2">
        <v>0.48275599600000002</v>
      </c>
      <c r="U4653" s="2">
        <v>85.86</v>
      </c>
      <c r="V4653" s="2">
        <v>3.39</v>
      </c>
      <c r="W4653" s="2">
        <v>3.02</v>
      </c>
      <c r="X4653" s="2">
        <v>8</v>
      </c>
      <c r="Y4653" s="2">
        <v>6.32</v>
      </c>
      <c r="Z4653" s="2">
        <v>2.673E-2</v>
      </c>
      <c r="AA4653" s="2">
        <v>5.3899999999999998E-3</v>
      </c>
      <c r="AB4653" s="2">
        <v>28.394212249999999</v>
      </c>
    </row>
    <row r="4654" spans="1:28" x14ac:dyDescent="0.2">
      <c r="A4654" s="17">
        <v>7458</v>
      </c>
      <c r="B4654" s="5" t="s">
        <v>1319</v>
      </c>
      <c r="C4654" s="5" t="s">
        <v>15560</v>
      </c>
      <c r="D4654" s="5"/>
      <c r="E4654" s="5" t="s">
        <v>15561</v>
      </c>
      <c r="F4654" s="10">
        <v>2020</v>
      </c>
      <c r="G4654" s="10" t="s">
        <v>68</v>
      </c>
      <c r="H4654" s="10" t="s">
        <v>1322</v>
      </c>
      <c r="I4654" s="10">
        <v>900</v>
      </c>
      <c r="J4654" s="10" t="s">
        <v>17</v>
      </c>
      <c r="K4654" s="10" t="s">
        <v>1323</v>
      </c>
      <c r="L4654" s="10" t="s">
        <v>18</v>
      </c>
      <c r="M4654" s="11">
        <v>1</v>
      </c>
      <c r="N4654" s="10">
        <v>1</v>
      </c>
      <c r="O4654" s="12" t="s">
        <v>15562</v>
      </c>
      <c r="P4654" s="11">
        <f ca="1">IFERROR(__xludf.DUMMYFUNCTION("COUNTA(SPLIT(Q4654,"" ""))"),166)</f>
        <v>166</v>
      </c>
      <c r="Q4654" s="11">
        <v>10</v>
      </c>
      <c r="R4654" s="11">
        <f ca="1">IFERROR(__xludf.DUMMYFUNCTION("COUNTA(SPLIT($Q4654,CHAR(10),FALSE))"),4)</f>
        <v>4</v>
      </c>
      <c r="S4654" s="2">
        <v>-0.25020899299999999</v>
      </c>
      <c r="T4654" s="2">
        <v>0.46427019200000003</v>
      </c>
      <c r="U4654" s="2">
        <v>58.85</v>
      </c>
      <c r="V4654" s="2">
        <v>9.2200000000000006</v>
      </c>
      <c r="W4654" s="2">
        <v>9.9700000000000006</v>
      </c>
      <c r="X4654" s="2">
        <v>11</v>
      </c>
      <c r="Y4654" s="2">
        <v>7.76</v>
      </c>
      <c r="Z4654" s="2">
        <v>0.22217999999999999</v>
      </c>
      <c r="AA4654" s="2">
        <v>0.22871</v>
      </c>
      <c r="AB4654" s="2">
        <v>18.369413980000001</v>
      </c>
    </row>
    <row r="4655" spans="1:28" x14ac:dyDescent="0.2">
      <c r="A4655" s="17">
        <v>7459</v>
      </c>
      <c r="B4655" s="5" t="s">
        <v>1335</v>
      </c>
      <c r="C4655" s="5" t="s">
        <v>15563</v>
      </c>
      <c r="D4655" s="5"/>
      <c r="E4655" s="5" t="s">
        <v>15564</v>
      </c>
      <c r="F4655" s="10">
        <v>2020</v>
      </c>
      <c r="G4655" s="10" t="s">
        <v>68</v>
      </c>
      <c r="H4655" s="10" t="s">
        <v>1322</v>
      </c>
      <c r="I4655" s="10">
        <v>1700</v>
      </c>
      <c r="J4655" s="10" t="s">
        <v>51</v>
      </c>
      <c r="K4655" s="10" t="s">
        <v>1339</v>
      </c>
      <c r="L4655" s="10" t="s">
        <v>18</v>
      </c>
      <c r="M4655" s="11">
        <v>1</v>
      </c>
      <c r="N4655" s="10">
        <v>1</v>
      </c>
      <c r="O4655" s="12" t="s">
        <v>15565</v>
      </c>
      <c r="P4655" s="11">
        <f ca="1">IFERROR(__xludf.DUMMYFUNCTION("COUNTA(SPLIT(Q4655,"" ""))"),178)</f>
        <v>178</v>
      </c>
      <c r="Q4655" s="11">
        <v>4</v>
      </c>
      <c r="R4655" s="11">
        <f ca="1">IFERROR(__xludf.DUMMYFUNCTION("COUNTA(SPLIT($Q4655,CHAR(10),FALSE))"),1)</f>
        <v>1</v>
      </c>
      <c r="S4655" s="2">
        <v>-1.3318153749999999</v>
      </c>
      <c r="T4655" s="2">
        <v>0.51806020399999997</v>
      </c>
      <c r="U4655" s="2">
        <v>10.29</v>
      </c>
      <c r="V4655" s="2">
        <v>23</v>
      </c>
      <c r="W4655" s="2">
        <v>25.91</v>
      </c>
      <c r="X4655" s="2">
        <v>18</v>
      </c>
      <c r="Y4655" s="2">
        <v>12.62</v>
      </c>
      <c r="Z4655" s="2">
        <v>0.35337000000000002</v>
      </c>
      <c r="AA4655" s="2">
        <v>0.35813</v>
      </c>
      <c r="AB4655" s="2">
        <v>-1.129971845</v>
      </c>
    </row>
    <row r="4656" spans="1:28" x14ac:dyDescent="0.2">
      <c r="A4656" s="17">
        <v>7460</v>
      </c>
      <c r="B4656" s="5" t="s">
        <v>1335</v>
      </c>
      <c r="C4656" s="5" t="s">
        <v>15566</v>
      </c>
      <c r="D4656" s="5"/>
      <c r="E4656" s="5" t="s">
        <v>15567</v>
      </c>
      <c r="F4656" s="10">
        <v>2020</v>
      </c>
      <c r="G4656" s="10" t="s">
        <v>68</v>
      </c>
      <c r="H4656" s="10" t="s">
        <v>1322</v>
      </c>
      <c r="I4656" s="10">
        <v>1100</v>
      </c>
      <c r="J4656" s="10" t="s">
        <v>17</v>
      </c>
      <c r="K4656" s="10" t="s">
        <v>1339</v>
      </c>
      <c r="L4656" s="10" t="s">
        <v>18</v>
      </c>
      <c r="M4656" s="11">
        <v>1</v>
      </c>
      <c r="N4656" s="10">
        <v>1</v>
      </c>
      <c r="O4656" s="12" t="s">
        <v>15568</v>
      </c>
      <c r="P4656" s="11">
        <f ca="1">IFERROR(__xludf.DUMMYFUNCTION("COUNTA(SPLIT(Q4656,"" ""))"),169)</f>
        <v>169</v>
      </c>
      <c r="Q4656" s="11">
        <v>5</v>
      </c>
      <c r="R4656" s="11">
        <f ca="1">IFERROR(__xludf.DUMMYFUNCTION("COUNTA(SPLIT($Q4656,CHAR(10),FALSE))"),2)</f>
        <v>2</v>
      </c>
      <c r="S4656" s="2">
        <v>-1.366705243</v>
      </c>
      <c r="T4656" s="2">
        <v>0.46451098000000002</v>
      </c>
      <c r="U4656" s="2">
        <v>23.03</v>
      </c>
      <c r="V4656" s="2">
        <v>18.489999999999998</v>
      </c>
      <c r="W4656" s="2">
        <v>20.9</v>
      </c>
      <c r="X4656" s="2">
        <v>18</v>
      </c>
      <c r="Y4656" s="2">
        <v>11.73</v>
      </c>
      <c r="Z4656" s="2">
        <v>0.27948000000000001</v>
      </c>
      <c r="AA4656" s="2">
        <v>0.27800999999999998</v>
      </c>
      <c r="AB4656" s="2">
        <v>5.1889854680000003</v>
      </c>
    </row>
    <row r="4657" spans="1:28" x14ac:dyDescent="0.2">
      <c r="A4657" s="17">
        <v>7461</v>
      </c>
      <c r="B4657" s="5" t="s">
        <v>1335</v>
      </c>
      <c r="C4657" s="5" t="s">
        <v>15569</v>
      </c>
      <c r="D4657" s="5"/>
      <c r="E4657" s="5" t="s">
        <v>15570</v>
      </c>
      <c r="F4657" s="10">
        <v>2020</v>
      </c>
      <c r="G4657" s="10" t="s">
        <v>68</v>
      </c>
      <c r="H4657" s="10" t="s">
        <v>1322</v>
      </c>
      <c r="I4657" s="10">
        <v>1100</v>
      </c>
      <c r="J4657" s="10" t="s">
        <v>51</v>
      </c>
      <c r="K4657" s="10" t="s">
        <v>1339</v>
      </c>
      <c r="L4657" s="10" t="s">
        <v>18</v>
      </c>
      <c r="M4657" s="11">
        <v>1</v>
      </c>
      <c r="N4657" s="10">
        <v>1</v>
      </c>
      <c r="O4657" s="12" t="s">
        <v>15571</v>
      </c>
      <c r="P4657" s="11">
        <f ca="1">IFERROR(__xludf.DUMMYFUNCTION("COUNTA(SPLIT(Q4657,"" ""))"),176)</f>
        <v>176</v>
      </c>
      <c r="Q4657" s="11">
        <v>9</v>
      </c>
      <c r="R4657" s="11">
        <f ca="1">IFERROR(__xludf.DUMMYFUNCTION("COUNTA(SPLIT($Q4657,CHAR(10),FALSE))"),4)</f>
        <v>4</v>
      </c>
      <c r="S4657" s="2">
        <v>-1.7539961479999999</v>
      </c>
      <c r="T4657" s="2">
        <v>0.49395737299999998</v>
      </c>
      <c r="U4657" s="2">
        <v>48.24</v>
      </c>
      <c r="V4657" s="2">
        <v>11.03</v>
      </c>
      <c r="W4657" s="2">
        <v>10.48</v>
      </c>
      <c r="X4657" s="2">
        <v>14</v>
      </c>
      <c r="Y4657" s="2">
        <v>9.77</v>
      </c>
      <c r="Z4657" s="2">
        <v>0.34554000000000001</v>
      </c>
      <c r="AA4657" s="2">
        <v>0.33100000000000002</v>
      </c>
      <c r="AB4657" s="2">
        <v>6.7122204869999997</v>
      </c>
    </row>
    <row r="4658" spans="1:28" x14ac:dyDescent="0.2">
      <c r="A4658" s="17">
        <v>7463</v>
      </c>
      <c r="B4658" s="5" t="s">
        <v>15572</v>
      </c>
      <c r="C4658" s="5" t="s">
        <v>15573</v>
      </c>
      <c r="D4658" s="5"/>
      <c r="E4658" s="5" t="s">
        <v>15574</v>
      </c>
      <c r="F4658" s="10">
        <v>2020</v>
      </c>
      <c r="G4658" s="10" t="s">
        <v>68</v>
      </c>
      <c r="H4658" s="10"/>
      <c r="I4658" s="10">
        <v>1100</v>
      </c>
      <c r="J4658" s="10" t="s">
        <v>17</v>
      </c>
      <c r="K4658" s="10" t="s">
        <v>1354</v>
      </c>
      <c r="L4658" s="10" t="s">
        <v>18</v>
      </c>
      <c r="M4658" s="11">
        <v>1</v>
      </c>
      <c r="N4658" s="10">
        <v>1</v>
      </c>
      <c r="O4658" s="12" t="s">
        <v>15575</v>
      </c>
      <c r="P4658" s="11">
        <f ca="1">IFERROR(__xludf.DUMMYFUNCTION("COUNTA(SPLIT(Q4658,"" ""))"),198)</f>
        <v>198</v>
      </c>
      <c r="Q4658" s="11">
        <v>10</v>
      </c>
      <c r="R4658" s="11">
        <f ca="1">IFERROR(__xludf.DUMMYFUNCTION("COUNTA(SPLIT($Q4658,CHAR(10),FALSE))"),2)</f>
        <v>2</v>
      </c>
      <c r="S4658" s="2">
        <v>-0.94922982199999995</v>
      </c>
      <c r="T4658" s="2">
        <v>0.530304726</v>
      </c>
      <c r="U4658" s="2">
        <v>48.8</v>
      </c>
      <c r="V4658" s="2">
        <v>11.45</v>
      </c>
      <c r="W4658" s="2">
        <v>12.12</v>
      </c>
      <c r="X4658" s="2">
        <v>13</v>
      </c>
      <c r="Y4658" s="2">
        <v>8.8000000000000007</v>
      </c>
      <c r="Z4658" s="2">
        <v>0.16300000000000001</v>
      </c>
      <c r="AA4658" s="2">
        <v>0.13594999999999999</v>
      </c>
      <c r="AB4658" s="2">
        <v>17.67652343</v>
      </c>
    </row>
    <row r="4659" spans="1:28" x14ac:dyDescent="0.2">
      <c r="A4659" s="17">
        <v>7464</v>
      </c>
      <c r="B4659" s="5" t="s">
        <v>1319</v>
      </c>
      <c r="C4659" s="5" t="s">
        <v>15576</v>
      </c>
      <c r="D4659" s="5"/>
      <c r="E4659" s="5" t="s">
        <v>15577</v>
      </c>
      <c r="F4659" s="10">
        <v>2020</v>
      </c>
      <c r="G4659" s="10" t="s">
        <v>68</v>
      </c>
      <c r="H4659" s="10" t="s">
        <v>1346</v>
      </c>
      <c r="I4659" s="10">
        <v>900</v>
      </c>
      <c r="J4659" s="10" t="s">
        <v>51</v>
      </c>
      <c r="K4659" s="10" t="s">
        <v>1323</v>
      </c>
      <c r="L4659" s="10" t="s">
        <v>18</v>
      </c>
      <c r="M4659" s="11">
        <v>1</v>
      </c>
      <c r="N4659" s="10">
        <v>1</v>
      </c>
      <c r="O4659" s="12" t="s">
        <v>15578</v>
      </c>
      <c r="P4659" s="11">
        <f ca="1">IFERROR(__xludf.DUMMYFUNCTION("COUNTA(SPLIT(Q4659,"" ""))"),158)</f>
        <v>158</v>
      </c>
      <c r="Q4659" s="11">
        <v>12</v>
      </c>
      <c r="R4659" s="11">
        <f ca="1">IFERROR(__xludf.DUMMYFUNCTION("COUNTA(SPLIT($Q4659,CHAR(10),FALSE))"),3)</f>
        <v>3</v>
      </c>
      <c r="S4659" s="2">
        <v>-1.1780154869999999</v>
      </c>
      <c r="T4659" s="2">
        <v>0.463842902</v>
      </c>
      <c r="U4659" s="2">
        <v>66.23</v>
      </c>
      <c r="V4659" s="2">
        <v>7.38</v>
      </c>
      <c r="W4659" s="2">
        <v>7.45</v>
      </c>
      <c r="X4659" s="2">
        <v>10</v>
      </c>
      <c r="Y4659" s="2">
        <v>8.01</v>
      </c>
      <c r="Z4659" s="2">
        <v>0.18640999999999999</v>
      </c>
      <c r="AA4659" s="2">
        <v>0.17871000000000001</v>
      </c>
      <c r="AB4659" s="2">
        <v>13.304604250000001</v>
      </c>
    </row>
    <row r="4660" spans="1:28" x14ac:dyDescent="0.2">
      <c r="A4660" s="17">
        <v>7465</v>
      </c>
      <c r="B4660" s="5" t="s">
        <v>1335</v>
      </c>
      <c r="C4660" s="5" t="s">
        <v>15579</v>
      </c>
      <c r="D4660" s="5"/>
      <c r="E4660" s="5" t="s">
        <v>15580</v>
      </c>
      <c r="F4660" s="10">
        <v>2020</v>
      </c>
      <c r="G4660" s="10" t="s">
        <v>68</v>
      </c>
      <c r="H4660" s="10" t="s">
        <v>1338</v>
      </c>
      <c r="I4660" s="10">
        <v>1100</v>
      </c>
      <c r="J4660" s="10" t="s">
        <v>17</v>
      </c>
      <c r="K4660" s="10" t="s">
        <v>1339</v>
      </c>
      <c r="L4660" s="10" t="s">
        <v>18</v>
      </c>
      <c r="M4660" s="11">
        <v>1</v>
      </c>
      <c r="N4660" s="10">
        <v>1</v>
      </c>
      <c r="O4660" s="12" t="s">
        <v>15581</v>
      </c>
      <c r="P4660" s="11">
        <f ca="1">IFERROR(__xludf.DUMMYFUNCTION("COUNTA(SPLIT(Q4660,"" ""))"),187)</f>
        <v>187</v>
      </c>
      <c r="Q4660" s="11">
        <v>9</v>
      </c>
      <c r="R4660" s="11">
        <f ca="1">IFERROR(__xludf.DUMMYFUNCTION("COUNTA(SPLIT($Q4660,CHAR(10),FALSE))"),4)</f>
        <v>4</v>
      </c>
      <c r="S4660" s="2">
        <v>-2.3868641579999998</v>
      </c>
      <c r="T4660" s="2">
        <v>0.47747607399999997</v>
      </c>
      <c r="U4660" s="2">
        <v>45.06</v>
      </c>
      <c r="V4660" s="2">
        <v>12.27</v>
      </c>
      <c r="W4660" s="2">
        <v>13.1</v>
      </c>
      <c r="X4660" s="2">
        <v>14</v>
      </c>
      <c r="Y4660" s="2">
        <v>9.7899999999999991</v>
      </c>
      <c r="Z4660" s="2">
        <v>0.30326999999999998</v>
      </c>
      <c r="AA4660" s="2">
        <v>0.27886</v>
      </c>
      <c r="AB4660" s="2">
        <v>10.29003054</v>
      </c>
    </row>
    <row r="4661" spans="1:28" x14ac:dyDescent="0.2">
      <c r="A4661" s="17">
        <v>7466</v>
      </c>
      <c r="B4661" s="5" t="s">
        <v>1319</v>
      </c>
      <c r="C4661" s="5" t="s">
        <v>15582</v>
      </c>
      <c r="D4661" s="5"/>
      <c r="E4661" s="5" t="s">
        <v>15583</v>
      </c>
      <c r="F4661" s="10">
        <v>2020</v>
      </c>
      <c r="G4661" s="10" t="s">
        <v>68</v>
      </c>
      <c r="H4661" s="10" t="s">
        <v>1346</v>
      </c>
      <c r="I4661" s="10">
        <v>1700</v>
      </c>
      <c r="J4661" s="10" t="s">
        <v>51</v>
      </c>
      <c r="K4661" s="10" t="s">
        <v>1323</v>
      </c>
      <c r="L4661" s="10" t="s">
        <v>18</v>
      </c>
      <c r="M4661" s="11">
        <v>1</v>
      </c>
      <c r="N4661" s="10">
        <v>1</v>
      </c>
      <c r="O4661" s="12" t="s">
        <v>15584</v>
      </c>
      <c r="P4661" s="11">
        <f ca="1">IFERROR(__xludf.DUMMYFUNCTION("COUNTA(SPLIT(Q4661,"" ""))"),145)</f>
        <v>145</v>
      </c>
      <c r="Q4661" s="11">
        <v>10</v>
      </c>
      <c r="R4661" s="11">
        <f ca="1">IFERROR(__xludf.DUMMYFUNCTION("COUNTA(SPLIT($Q4661,CHAR(10),FALSE))"),5)</f>
        <v>5</v>
      </c>
      <c r="S4661" s="2">
        <v>-1.7646986600000001</v>
      </c>
      <c r="T4661" s="2">
        <v>0.47660195799999999</v>
      </c>
      <c r="U4661" s="2">
        <v>66.06</v>
      </c>
      <c r="V4661" s="2">
        <v>7.72</v>
      </c>
      <c r="W4661" s="2">
        <v>5.73</v>
      </c>
      <c r="X4661" s="2">
        <v>10</v>
      </c>
      <c r="Y4661" s="2">
        <v>8.74</v>
      </c>
      <c r="Z4661" s="2">
        <v>0.26777000000000001</v>
      </c>
      <c r="AA4661" s="2">
        <v>0.27872999999999998</v>
      </c>
      <c r="AB4661" s="2">
        <v>11.660953660000001</v>
      </c>
    </row>
    <row r="4662" spans="1:28" x14ac:dyDescent="0.2">
      <c r="A4662" s="17">
        <v>7467</v>
      </c>
      <c r="B4662" s="5" t="s">
        <v>1335</v>
      </c>
      <c r="C4662" s="5" t="s">
        <v>15585</v>
      </c>
      <c r="D4662" s="5"/>
      <c r="E4662" s="5" t="s">
        <v>15586</v>
      </c>
      <c r="F4662" s="10">
        <v>2020</v>
      </c>
      <c r="G4662" s="10" t="s">
        <v>68</v>
      </c>
      <c r="H4662" s="10" t="s">
        <v>1322</v>
      </c>
      <c r="I4662" s="10">
        <v>1300</v>
      </c>
      <c r="J4662" s="10" t="s">
        <v>51</v>
      </c>
      <c r="K4662" s="10" t="s">
        <v>1339</v>
      </c>
      <c r="L4662" s="10" t="s">
        <v>18</v>
      </c>
      <c r="M4662" s="11">
        <v>1</v>
      </c>
      <c r="N4662" s="10">
        <v>1</v>
      </c>
      <c r="O4662" s="12" t="s">
        <v>15587</v>
      </c>
      <c r="P4662" s="11">
        <f ca="1">IFERROR(__xludf.DUMMYFUNCTION("COUNTA(SPLIT(Q4662,"" ""))"),178)</f>
        <v>178</v>
      </c>
      <c r="Q4662" s="11">
        <v>9</v>
      </c>
      <c r="R4662" s="11">
        <f ca="1">IFERROR(__xludf.DUMMYFUNCTION("COUNTA(SPLIT($Q4662,CHAR(10),FALSE))"),3)</f>
        <v>3</v>
      </c>
      <c r="S4662" s="2">
        <v>-0.58399494699999999</v>
      </c>
      <c r="T4662" s="2">
        <v>0.43181531899999998</v>
      </c>
      <c r="U4662" s="2">
        <v>53.06</v>
      </c>
      <c r="V4662" s="2">
        <v>10.83</v>
      </c>
      <c r="W4662" s="2">
        <v>11.5</v>
      </c>
      <c r="X4662" s="2">
        <v>13</v>
      </c>
      <c r="Y4662" s="2">
        <v>9.19</v>
      </c>
      <c r="Z4662" s="2">
        <v>0.23441999999999999</v>
      </c>
      <c r="AA4662" s="2">
        <v>0.22539000000000001</v>
      </c>
      <c r="AB4662" s="2">
        <v>11.390023490000001</v>
      </c>
    </row>
    <row r="4663" spans="1:28" x14ac:dyDescent="0.2">
      <c r="A4663" s="17">
        <v>7468</v>
      </c>
      <c r="B4663" s="5" t="s">
        <v>1319</v>
      </c>
      <c r="C4663" s="5" t="s">
        <v>15588</v>
      </c>
      <c r="D4663" s="5"/>
      <c r="E4663" s="5" t="s">
        <v>15589</v>
      </c>
      <c r="F4663" s="10">
        <v>2020</v>
      </c>
      <c r="G4663" s="10" t="s">
        <v>68</v>
      </c>
      <c r="H4663" s="10" t="s">
        <v>1322</v>
      </c>
      <c r="I4663" s="10">
        <v>700</v>
      </c>
      <c r="J4663" s="10" t="s">
        <v>51</v>
      </c>
      <c r="K4663" s="10" t="s">
        <v>1323</v>
      </c>
      <c r="L4663" s="10" t="s">
        <v>18</v>
      </c>
      <c r="M4663" s="11">
        <v>1</v>
      </c>
      <c r="N4663" s="10">
        <v>1</v>
      </c>
      <c r="O4663" s="12" t="s">
        <v>15590</v>
      </c>
      <c r="P4663" s="11">
        <f ca="1">IFERROR(__xludf.DUMMYFUNCTION("COUNTA(SPLIT(Q4663,"" ""))"),151)</f>
        <v>151</v>
      </c>
      <c r="Q4663" s="11">
        <v>13</v>
      </c>
      <c r="R4663" s="11">
        <f ca="1">IFERROR(__xludf.DUMMYFUNCTION("COUNTA(SPLIT($Q4663,CHAR(10),FALSE))"),1)</f>
        <v>1</v>
      </c>
      <c r="S4663" s="2">
        <v>0.223365705</v>
      </c>
      <c r="T4663" s="2">
        <v>0.49758872500000001</v>
      </c>
      <c r="U4663" s="2">
        <v>52.18</v>
      </c>
      <c r="V4663" s="2">
        <v>8.8699999999999992</v>
      </c>
      <c r="W4663" s="2">
        <v>7.39</v>
      </c>
      <c r="X4663" s="2">
        <v>11</v>
      </c>
      <c r="Y4663" s="2">
        <v>8.5</v>
      </c>
      <c r="Z4663" s="2">
        <v>0.25779999999999997</v>
      </c>
      <c r="AA4663" s="2">
        <v>0.26457000000000003</v>
      </c>
      <c r="AB4663" s="2">
        <v>26.065807880000001</v>
      </c>
    </row>
    <row r="4664" spans="1:28" x14ac:dyDescent="0.2">
      <c r="A4664" s="17">
        <v>7469</v>
      </c>
      <c r="B4664" s="5" t="s">
        <v>1335</v>
      </c>
      <c r="C4664" s="5" t="s">
        <v>15591</v>
      </c>
      <c r="D4664" s="5"/>
      <c r="E4664" s="5" t="s">
        <v>15592</v>
      </c>
      <c r="F4664" s="10">
        <v>2020</v>
      </c>
      <c r="G4664" s="10" t="s">
        <v>68</v>
      </c>
      <c r="H4664" s="10" t="s">
        <v>1322</v>
      </c>
      <c r="I4664" s="10">
        <v>1300</v>
      </c>
      <c r="J4664" s="10" t="s">
        <v>51</v>
      </c>
      <c r="K4664" s="10" t="s">
        <v>1339</v>
      </c>
      <c r="L4664" s="10" t="s">
        <v>22</v>
      </c>
      <c r="M4664" s="11">
        <v>2</v>
      </c>
      <c r="N4664" s="10">
        <v>2</v>
      </c>
      <c r="O4664" s="12" t="s">
        <v>15593</v>
      </c>
      <c r="P4664" s="11">
        <f ca="1">IFERROR(__xludf.DUMMYFUNCTION("COUNTA(SPLIT(Q4664,"" ""))"),186)</f>
        <v>186</v>
      </c>
      <c r="Q4664" s="11">
        <v>6</v>
      </c>
      <c r="R4664" s="11">
        <f ca="1">IFERROR(__xludf.DUMMYFUNCTION("COUNTA(SPLIT($Q4664,CHAR(10),FALSE))"),2)</f>
        <v>2</v>
      </c>
      <c r="S4664" s="2">
        <v>-1.564986263</v>
      </c>
      <c r="T4664" s="2">
        <v>0.49475550600000001</v>
      </c>
      <c r="U4664" s="2">
        <v>39.619999999999997</v>
      </c>
      <c r="V4664" s="2">
        <v>14.51</v>
      </c>
      <c r="W4664" s="2">
        <v>15.8</v>
      </c>
      <c r="X4664" s="2">
        <v>15</v>
      </c>
      <c r="Y4664" s="2">
        <v>10.029999999999999</v>
      </c>
      <c r="Z4664" s="2">
        <v>0.22892000000000001</v>
      </c>
      <c r="AA4664" s="2">
        <v>0.21365000000000001</v>
      </c>
      <c r="AB4664" s="2">
        <v>4.4913377260000003</v>
      </c>
    </row>
    <row r="4665" spans="1:28" x14ac:dyDescent="0.2">
      <c r="A4665" s="17">
        <v>7470</v>
      </c>
      <c r="B4665" s="5" t="s">
        <v>1335</v>
      </c>
      <c r="C4665" s="5" t="s">
        <v>15594</v>
      </c>
      <c r="D4665" s="5"/>
      <c r="E4665" s="5" t="s">
        <v>15595</v>
      </c>
      <c r="F4665" s="10">
        <v>2020</v>
      </c>
      <c r="G4665" s="10" t="s">
        <v>68</v>
      </c>
      <c r="H4665" s="10" t="s">
        <v>1322</v>
      </c>
      <c r="I4665" s="10">
        <v>1300</v>
      </c>
      <c r="J4665" s="10" t="s">
        <v>51</v>
      </c>
      <c r="K4665" s="10" t="s">
        <v>1339</v>
      </c>
      <c r="L4665" s="10" t="s">
        <v>18</v>
      </c>
      <c r="M4665" s="11">
        <v>1</v>
      </c>
      <c r="N4665" s="10">
        <v>1</v>
      </c>
      <c r="O4665" s="12" t="s">
        <v>15596</v>
      </c>
      <c r="P4665" s="11">
        <f ca="1">IFERROR(__xludf.DUMMYFUNCTION("COUNTA(SPLIT(Q4665,"" ""))"),177)</f>
        <v>177</v>
      </c>
      <c r="Q4665" s="11">
        <v>9</v>
      </c>
      <c r="R4665" s="11">
        <f ca="1">IFERROR(__xludf.DUMMYFUNCTION("COUNTA(SPLIT($Q4665,CHAR(10),FALSE))"),3)</f>
        <v>3</v>
      </c>
      <c r="S4665" s="2">
        <v>-2.1286370560000001</v>
      </c>
      <c r="T4665" s="2">
        <v>0.49029467500000001</v>
      </c>
      <c r="U4665" s="2">
        <v>44.39</v>
      </c>
      <c r="V4665" s="2">
        <v>12.01</v>
      </c>
      <c r="W4665" s="2">
        <v>12.29</v>
      </c>
      <c r="X4665" s="2">
        <v>13</v>
      </c>
      <c r="Y4665" s="2">
        <v>12.21</v>
      </c>
      <c r="Z4665" s="2">
        <v>0.37308000000000002</v>
      </c>
      <c r="AA4665" s="2">
        <v>0.35293999999999998</v>
      </c>
      <c r="AB4665" s="2">
        <v>6.6251414210000004</v>
      </c>
    </row>
    <row r="4666" spans="1:28" x14ac:dyDescent="0.2">
      <c r="A4666" s="17">
        <v>7471</v>
      </c>
      <c r="B4666" s="5" t="s">
        <v>1335</v>
      </c>
      <c r="C4666" s="5" t="s">
        <v>15597</v>
      </c>
      <c r="D4666" s="5"/>
      <c r="E4666" s="5" t="s">
        <v>15598</v>
      </c>
      <c r="F4666" s="10">
        <v>2020</v>
      </c>
      <c r="G4666" s="10" t="s">
        <v>68</v>
      </c>
      <c r="H4666" s="10" t="s">
        <v>1338</v>
      </c>
      <c r="I4666" s="10">
        <v>1500</v>
      </c>
      <c r="J4666" s="10" t="s">
        <v>17</v>
      </c>
      <c r="K4666" s="10" t="s">
        <v>1339</v>
      </c>
      <c r="L4666" s="10" t="s">
        <v>18</v>
      </c>
      <c r="M4666" s="11">
        <v>1</v>
      </c>
      <c r="N4666" s="10">
        <v>1</v>
      </c>
      <c r="O4666" s="12" t="s">
        <v>15599</v>
      </c>
      <c r="P4666" s="11">
        <f ca="1">IFERROR(__xludf.DUMMYFUNCTION("COUNTA(SPLIT(Q4666,"" ""))"),185)</f>
        <v>185</v>
      </c>
      <c r="Q4666" s="11">
        <v>7</v>
      </c>
      <c r="R4666" s="11">
        <f ca="1">IFERROR(__xludf.DUMMYFUNCTION("COUNTA(SPLIT($Q4666,CHAR(10),FALSE))"),4)</f>
        <v>4</v>
      </c>
      <c r="S4666" s="2">
        <v>-1.9073033100000001</v>
      </c>
      <c r="T4666" s="2">
        <v>0.50742986199999995</v>
      </c>
      <c r="U4666" s="2">
        <v>43.6</v>
      </c>
      <c r="V4666" s="2">
        <v>13.96</v>
      </c>
      <c r="W4666" s="2">
        <v>14.97</v>
      </c>
      <c r="X4666" s="2">
        <v>14</v>
      </c>
      <c r="Y4666" s="2">
        <v>12.02</v>
      </c>
      <c r="Z4666" s="2">
        <v>0.29715000000000003</v>
      </c>
      <c r="AA4666" s="2">
        <v>0.27947</v>
      </c>
      <c r="AB4666" s="2">
        <v>7.3059440269999998</v>
      </c>
    </row>
    <row r="4667" spans="1:28" x14ac:dyDescent="0.2">
      <c r="A4667" s="17">
        <v>7472</v>
      </c>
      <c r="B4667" s="5" t="s">
        <v>1319</v>
      </c>
      <c r="C4667" s="5" t="s">
        <v>15600</v>
      </c>
      <c r="D4667" s="5"/>
      <c r="E4667" s="5" t="s">
        <v>15601</v>
      </c>
      <c r="F4667" s="10">
        <v>2020</v>
      </c>
      <c r="G4667" s="10" t="s">
        <v>68</v>
      </c>
      <c r="H4667" s="10" t="s">
        <v>1346</v>
      </c>
      <c r="I4667" s="10">
        <v>1100</v>
      </c>
      <c r="J4667" s="10" t="s">
        <v>51</v>
      </c>
      <c r="K4667" s="10" t="s">
        <v>1323</v>
      </c>
      <c r="L4667" s="10" t="s">
        <v>18</v>
      </c>
      <c r="M4667" s="11">
        <v>1</v>
      </c>
      <c r="N4667" s="10">
        <v>1</v>
      </c>
      <c r="O4667" s="12" t="s">
        <v>15602</v>
      </c>
      <c r="P4667" s="11">
        <f ca="1">IFERROR(__xludf.DUMMYFUNCTION("COUNTA(SPLIT(Q4667,"" ""))"),168)</f>
        <v>168</v>
      </c>
      <c r="Q4667" s="11">
        <v>10</v>
      </c>
      <c r="R4667" s="11">
        <f ca="1">IFERROR(__xludf.DUMMYFUNCTION("COUNTA(SPLIT($Q4667,CHAR(10),FALSE))"),4)</f>
        <v>4</v>
      </c>
      <c r="S4667" s="2">
        <v>-1.9290766720000001</v>
      </c>
      <c r="T4667" s="2">
        <v>0.52014274999999999</v>
      </c>
      <c r="U4667" s="2">
        <v>55.59</v>
      </c>
      <c r="V4667" s="2">
        <v>9.7799999999999994</v>
      </c>
      <c r="W4667" s="2">
        <v>8.59</v>
      </c>
      <c r="X4667" s="2">
        <v>12</v>
      </c>
      <c r="Y4667" s="2">
        <v>10.55</v>
      </c>
      <c r="Z4667" s="2">
        <v>0.22162999999999999</v>
      </c>
      <c r="AA4667" s="2">
        <v>0.22266</v>
      </c>
      <c r="AB4667" s="2">
        <v>10.790144379999999</v>
      </c>
    </row>
    <row r="4668" spans="1:28" x14ac:dyDescent="0.2">
      <c r="A4668" s="17">
        <v>7473</v>
      </c>
      <c r="B4668" s="5" t="s">
        <v>1319</v>
      </c>
      <c r="C4668" s="5" t="s">
        <v>15603</v>
      </c>
      <c r="D4668" s="5"/>
      <c r="E4668" s="5" t="s">
        <v>15604</v>
      </c>
      <c r="F4668" s="10">
        <v>2020</v>
      </c>
      <c r="G4668" s="10" t="s">
        <v>68</v>
      </c>
      <c r="H4668" s="10" t="s">
        <v>1322</v>
      </c>
      <c r="I4668" s="10">
        <v>1100</v>
      </c>
      <c r="J4668" s="10" t="s">
        <v>17</v>
      </c>
      <c r="K4668" s="10" t="s">
        <v>1323</v>
      </c>
      <c r="L4668" s="10" t="s">
        <v>18</v>
      </c>
      <c r="M4668" s="11">
        <v>1</v>
      </c>
      <c r="N4668" s="10">
        <v>1</v>
      </c>
      <c r="O4668" s="12" t="s">
        <v>15605</v>
      </c>
      <c r="P4668" s="11">
        <f ca="1">IFERROR(__xludf.DUMMYFUNCTION("COUNTA(SPLIT(Q4668,"" ""))"),187)</f>
        <v>187</v>
      </c>
      <c r="Q4668" s="11">
        <v>12</v>
      </c>
      <c r="R4668" s="11">
        <f ca="1">IFERROR(__xludf.DUMMYFUNCTION("COUNTA(SPLIT($Q4668,CHAR(10),FALSE))"),2)</f>
        <v>2</v>
      </c>
      <c r="S4668" s="2">
        <v>-2.6132952989999998</v>
      </c>
      <c r="T4668" s="2">
        <v>0.51206269199999999</v>
      </c>
      <c r="U4668" s="2">
        <v>65.260000000000005</v>
      </c>
      <c r="V4668" s="2">
        <v>7.75</v>
      </c>
      <c r="W4668" s="2">
        <v>8.16</v>
      </c>
      <c r="X4668" s="2">
        <v>10</v>
      </c>
      <c r="Y4668" s="2">
        <v>9.73</v>
      </c>
      <c r="Z4668" s="2">
        <v>0.24426999999999999</v>
      </c>
      <c r="AA4668" s="2">
        <v>0.22921</v>
      </c>
      <c r="AB4668" s="2">
        <v>14.34079858</v>
      </c>
    </row>
    <row r="4669" spans="1:28" x14ac:dyDescent="0.2">
      <c r="A4669" s="17">
        <v>7474</v>
      </c>
      <c r="B4669" s="5" t="s">
        <v>1319</v>
      </c>
      <c r="C4669" s="5" t="s">
        <v>15606</v>
      </c>
      <c r="D4669" s="5"/>
      <c r="E4669" s="5" t="s">
        <v>15607</v>
      </c>
      <c r="F4669" s="10">
        <v>2020</v>
      </c>
      <c r="G4669" s="10" t="s">
        <v>68</v>
      </c>
      <c r="H4669" s="10" t="s">
        <v>1338</v>
      </c>
      <c r="I4669" s="10">
        <v>1100</v>
      </c>
      <c r="J4669" s="10" t="s">
        <v>17</v>
      </c>
      <c r="K4669" s="10" t="s">
        <v>1323</v>
      </c>
      <c r="L4669" s="10" t="s">
        <v>18</v>
      </c>
      <c r="M4669" s="11">
        <v>1</v>
      </c>
      <c r="N4669" s="10">
        <v>1</v>
      </c>
      <c r="O4669" s="12" t="s">
        <v>15608</v>
      </c>
      <c r="P4669" s="11">
        <f ca="1">IFERROR(__xludf.DUMMYFUNCTION("COUNTA(SPLIT(Q4669,"" ""))"),171)</f>
        <v>171</v>
      </c>
      <c r="Q4669" s="11">
        <v>13</v>
      </c>
      <c r="R4669" s="11">
        <f ca="1">IFERROR(__xludf.DUMMYFUNCTION("COUNTA(SPLIT($Q4669,CHAR(10),FALSE))"),4)</f>
        <v>4</v>
      </c>
      <c r="S4669" s="2">
        <v>0.36852709</v>
      </c>
      <c r="T4669" s="2">
        <v>0.488114398</v>
      </c>
      <c r="U4669" s="2">
        <v>28.22</v>
      </c>
      <c r="V4669" s="2">
        <v>12.69</v>
      </c>
      <c r="W4669" s="2">
        <v>11.63</v>
      </c>
      <c r="X4669" s="2">
        <v>14</v>
      </c>
      <c r="Y4669" s="2">
        <v>10.32</v>
      </c>
      <c r="Z4669" s="2">
        <v>0.28982000000000002</v>
      </c>
      <c r="AA4669" s="2">
        <v>0.25846000000000002</v>
      </c>
      <c r="AB4669" s="2">
        <v>14.1002241</v>
      </c>
    </row>
    <row r="4670" spans="1:28" x14ac:dyDescent="0.2">
      <c r="A4670" s="17">
        <v>7475</v>
      </c>
      <c r="B4670" s="5" t="s">
        <v>15609</v>
      </c>
      <c r="C4670" s="5" t="s">
        <v>15610</v>
      </c>
      <c r="D4670" s="5"/>
      <c r="E4670" s="5" t="s">
        <v>15611</v>
      </c>
      <c r="F4670" s="10">
        <v>2020</v>
      </c>
      <c r="G4670" s="10" t="s">
        <v>68</v>
      </c>
      <c r="H4670" s="10"/>
      <c r="I4670" s="10">
        <v>900</v>
      </c>
      <c r="J4670" s="10" t="s">
        <v>17</v>
      </c>
      <c r="K4670" s="10" t="s">
        <v>1354</v>
      </c>
      <c r="L4670" s="10" t="s">
        <v>18</v>
      </c>
      <c r="M4670" s="11">
        <v>1</v>
      </c>
      <c r="N4670" s="10">
        <v>1</v>
      </c>
      <c r="O4670" s="12" t="s">
        <v>15612</v>
      </c>
      <c r="P4670" s="11">
        <f ca="1">IFERROR(__xludf.DUMMYFUNCTION("COUNTA(SPLIT(Q4670,"" ""))"),160)</f>
        <v>160</v>
      </c>
      <c r="Q4670" s="11">
        <v>10</v>
      </c>
      <c r="R4670" s="11">
        <f ca="1">IFERROR(__xludf.DUMMYFUNCTION("COUNTA(SPLIT($Q4670,CHAR(10),FALSE))"),3)</f>
        <v>3</v>
      </c>
      <c r="S4670" s="2">
        <v>0.174827548</v>
      </c>
      <c r="T4670" s="2">
        <v>0.51366329700000002</v>
      </c>
      <c r="U4670" s="2">
        <v>67.67</v>
      </c>
      <c r="V4670" s="2">
        <v>7.85</v>
      </c>
      <c r="W4670" s="2">
        <v>7.55</v>
      </c>
      <c r="X4670" s="2">
        <v>11</v>
      </c>
      <c r="Y4670" s="2">
        <v>7.36</v>
      </c>
      <c r="Z4670" s="2">
        <v>0.14907999999999999</v>
      </c>
      <c r="AA4670" s="2">
        <v>0.15508</v>
      </c>
      <c r="AB4670" s="2">
        <v>25.07683926</v>
      </c>
    </row>
    <row r="4671" spans="1:28" x14ac:dyDescent="0.2">
      <c r="A4671" s="17">
        <v>7476</v>
      </c>
      <c r="B4671" s="5" t="s">
        <v>15613</v>
      </c>
      <c r="C4671" s="5" t="s">
        <v>15614</v>
      </c>
      <c r="D4671" s="5"/>
      <c r="E4671" s="5" t="s">
        <v>15615</v>
      </c>
      <c r="F4671" s="10">
        <v>2020</v>
      </c>
      <c r="G4671" s="10" t="s">
        <v>68</v>
      </c>
      <c r="H4671" s="10"/>
      <c r="I4671" s="10">
        <v>500</v>
      </c>
      <c r="J4671" s="10" t="s">
        <v>51</v>
      </c>
      <c r="K4671" s="10" t="s">
        <v>1354</v>
      </c>
      <c r="L4671" s="10" t="s">
        <v>18</v>
      </c>
      <c r="M4671" s="11">
        <v>1</v>
      </c>
      <c r="N4671" s="10">
        <v>1</v>
      </c>
      <c r="O4671" s="12" t="s">
        <v>15616</v>
      </c>
      <c r="P4671" s="11">
        <f ca="1">IFERROR(__xludf.DUMMYFUNCTION("COUNTA(SPLIT(Q4671,"" ""))"),189)</f>
        <v>189</v>
      </c>
      <c r="Q4671" s="11">
        <v>18</v>
      </c>
      <c r="R4671" s="11">
        <f ca="1">IFERROR(__xludf.DUMMYFUNCTION("COUNTA(SPLIT($Q4671,CHAR(10),FALSE))"),8)</f>
        <v>8</v>
      </c>
      <c r="S4671" s="2">
        <v>-0.94968235599999995</v>
      </c>
      <c r="T4671" s="2">
        <v>0.46501144900000002</v>
      </c>
      <c r="U4671" s="2">
        <v>85.01</v>
      </c>
      <c r="V4671" s="2">
        <v>4.1399999999999997</v>
      </c>
      <c r="W4671" s="2">
        <v>3.5</v>
      </c>
      <c r="X4671" s="2">
        <v>6</v>
      </c>
      <c r="Y4671" s="2">
        <v>6.97</v>
      </c>
      <c r="Z4671" s="2">
        <v>0.1153</v>
      </c>
      <c r="AA4671" s="2">
        <v>8.863E-2</v>
      </c>
      <c r="AB4671" s="2">
        <v>27.359920670000001</v>
      </c>
    </row>
    <row r="4672" spans="1:28" x14ac:dyDescent="0.2">
      <c r="A4672" s="17">
        <v>7477</v>
      </c>
      <c r="B4672" s="5" t="s">
        <v>1335</v>
      </c>
      <c r="C4672" s="5" t="s">
        <v>15617</v>
      </c>
      <c r="D4672" s="5"/>
      <c r="E4672" s="5" t="s">
        <v>15618</v>
      </c>
      <c r="F4672" s="10">
        <v>2020</v>
      </c>
      <c r="G4672" s="10" t="s">
        <v>68</v>
      </c>
      <c r="H4672" s="10" t="s">
        <v>1322</v>
      </c>
      <c r="I4672" s="10">
        <v>1500</v>
      </c>
      <c r="J4672" s="10" t="s">
        <v>51</v>
      </c>
      <c r="K4672" s="10" t="s">
        <v>1339</v>
      </c>
      <c r="L4672" s="10" t="s">
        <v>18</v>
      </c>
      <c r="M4672" s="11">
        <v>1</v>
      </c>
      <c r="N4672" s="10">
        <v>1</v>
      </c>
      <c r="O4672" s="12" t="s">
        <v>15619</v>
      </c>
      <c r="P4672" s="11">
        <f ca="1">IFERROR(__xludf.DUMMYFUNCTION("COUNTA(SPLIT(Q4672,"" ""))"),143)</f>
        <v>143</v>
      </c>
      <c r="Q4672" s="11">
        <v>5</v>
      </c>
      <c r="R4672" s="11">
        <f ca="1">IFERROR(__xludf.DUMMYFUNCTION("COUNTA(SPLIT($Q4672,CHAR(10),FALSE))"),2)</f>
        <v>2</v>
      </c>
      <c r="S4672" s="2">
        <v>-1.7524997</v>
      </c>
      <c r="T4672" s="2">
        <v>0.44410966800000001</v>
      </c>
      <c r="U4672" s="2">
        <v>26.87</v>
      </c>
      <c r="V4672" s="2">
        <v>16.72</v>
      </c>
      <c r="W4672" s="2">
        <v>17.75</v>
      </c>
      <c r="X4672" s="2">
        <v>17</v>
      </c>
      <c r="Y4672" s="2">
        <v>10.3</v>
      </c>
      <c r="Z4672" s="2">
        <v>0.31174000000000002</v>
      </c>
      <c r="AA4672" s="2">
        <v>0.32967000000000002</v>
      </c>
      <c r="AB4672" s="2">
        <v>10.931147620000001</v>
      </c>
    </row>
    <row r="4673" spans="1:28" x14ac:dyDescent="0.2">
      <c r="A4673" s="17">
        <v>7478</v>
      </c>
      <c r="B4673" s="5" t="s">
        <v>1335</v>
      </c>
      <c r="C4673" s="5" t="s">
        <v>15620</v>
      </c>
      <c r="D4673" s="5"/>
      <c r="E4673" s="5" t="s">
        <v>15621</v>
      </c>
      <c r="F4673" s="10">
        <v>2020</v>
      </c>
      <c r="G4673" s="10" t="s">
        <v>68</v>
      </c>
      <c r="H4673" s="10" t="s">
        <v>1322</v>
      </c>
      <c r="I4673" s="10">
        <v>1100</v>
      </c>
      <c r="J4673" s="10" t="s">
        <v>17</v>
      </c>
      <c r="K4673" s="10" t="s">
        <v>1339</v>
      </c>
      <c r="L4673" s="10" t="s">
        <v>22</v>
      </c>
      <c r="M4673" s="11">
        <v>2</v>
      </c>
      <c r="N4673" s="10">
        <v>1.5</v>
      </c>
      <c r="O4673" s="12" t="s">
        <v>15622</v>
      </c>
      <c r="P4673" s="11">
        <f ca="1">IFERROR(__xludf.DUMMYFUNCTION("COUNTA(SPLIT(Q4673,"" ""))"),154)</f>
        <v>154</v>
      </c>
      <c r="Q4673" s="11">
        <v>7</v>
      </c>
      <c r="R4673" s="11">
        <f ca="1">IFERROR(__xludf.DUMMYFUNCTION("COUNTA(SPLIT($Q4673,CHAR(10),FALSE))"),5)</f>
        <v>5</v>
      </c>
      <c r="S4673" s="2">
        <v>-1.7107203280000001</v>
      </c>
      <c r="T4673" s="2">
        <v>0.48080049400000002</v>
      </c>
      <c r="U4673" s="2">
        <v>42.03</v>
      </c>
      <c r="V4673" s="2">
        <v>13</v>
      </c>
      <c r="W4673" s="2">
        <v>14</v>
      </c>
      <c r="X4673" s="2">
        <v>14</v>
      </c>
      <c r="Y4673" s="2">
        <v>9.65</v>
      </c>
      <c r="Z4673" s="2">
        <v>0.37402000000000002</v>
      </c>
      <c r="AA4673" s="2">
        <v>0.38819999999999999</v>
      </c>
      <c r="AB4673" s="2">
        <v>4.1872332180000003</v>
      </c>
    </row>
    <row r="4674" spans="1:28" x14ac:dyDescent="0.2">
      <c r="A4674" s="17">
        <v>7480</v>
      </c>
      <c r="B4674" s="5" t="s">
        <v>1335</v>
      </c>
      <c r="C4674" s="5" t="s">
        <v>15623</v>
      </c>
      <c r="D4674" s="5"/>
      <c r="E4674" s="5" t="s">
        <v>15624</v>
      </c>
      <c r="F4674" s="10">
        <v>2020</v>
      </c>
      <c r="G4674" s="10" t="s">
        <v>68</v>
      </c>
      <c r="H4674" s="10" t="s">
        <v>1338</v>
      </c>
      <c r="I4674" s="10">
        <v>1300</v>
      </c>
      <c r="J4674" s="10" t="s">
        <v>17</v>
      </c>
      <c r="K4674" s="10" t="s">
        <v>1339</v>
      </c>
      <c r="L4674" s="10" t="s">
        <v>18</v>
      </c>
      <c r="M4674" s="11">
        <v>1</v>
      </c>
      <c r="N4674" s="10">
        <v>1</v>
      </c>
      <c r="O4674" s="12" t="s">
        <v>15625</v>
      </c>
      <c r="P4674" s="11">
        <f ca="1">IFERROR(__xludf.DUMMYFUNCTION("COUNTA(SPLIT(Q4674,"" ""))"),191)</f>
        <v>191</v>
      </c>
      <c r="Q4674" s="11">
        <v>10</v>
      </c>
      <c r="R4674" s="11">
        <f ca="1">IFERROR(__xludf.DUMMYFUNCTION("COUNTA(SPLIT($Q4674,CHAR(10),FALSE))"),3)</f>
        <v>3</v>
      </c>
      <c r="S4674" s="2">
        <v>-2.434505315</v>
      </c>
      <c r="T4674" s="2">
        <v>0.51832224500000001</v>
      </c>
      <c r="U4674" s="2">
        <v>20.51</v>
      </c>
      <c r="V4674" s="2">
        <v>14.8</v>
      </c>
      <c r="W4674" s="2">
        <v>14.46</v>
      </c>
      <c r="X4674" s="2">
        <v>15</v>
      </c>
      <c r="Y4674" s="2">
        <v>12.05</v>
      </c>
      <c r="Z4674" s="2">
        <v>0.42346</v>
      </c>
      <c r="AA4674" s="2">
        <v>0.36839</v>
      </c>
      <c r="AB4674" s="2">
        <v>5.3098406970000003</v>
      </c>
    </row>
    <row r="4675" spans="1:28" x14ac:dyDescent="0.2">
      <c r="A4675" s="17">
        <v>7481</v>
      </c>
      <c r="B4675" s="5" t="s">
        <v>1335</v>
      </c>
      <c r="C4675" s="5" t="s">
        <v>15626</v>
      </c>
      <c r="D4675" s="5"/>
      <c r="E4675" s="5" t="s">
        <v>15627</v>
      </c>
      <c r="F4675" s="10">
        <v>2020</v>
      </c>
      <c r="G4675" s="10" t="s">
        <v>68</v>
      </c>
      <c r="H4675" s="10" t="s">
        <v>1338</v>
      </c>
      <c r="I4675" s="10">
        <v>1300</v>
      </c>
      <c r="J4675" s="10" t="s">
        <v>51</v>
      </c>
      <c r="K4675" s="10" t="s">
        <v>1339</v>
      </c>
      <c r="L4675" s="10" t="s">
        <v>18</v>
      </c>
      <c r="M4675" s="11">
        <v>1</v>
      </c>
      <c r="N4675" s="10">
        <v>1</v>
      </c>
      <c r="O4675" s="12" t="s">
        <v>15628</v>
      </c>
      <c r="P4675" s="11">
        <f ca="1">IFERROR(__xludf.DUMMYFUNCTION("COUNTA(SPLIT(Q4675,"" ""))"),139)</f>
        <v>139</v>
      </c>
      <c r="Q4675" s="11">
        <v>7</v>
      </c>
      <c r="R4675" s="11">
        <f ca="1">IFERROR(__xludf.DUMMYFUNCTION("COUNTA(SPLIT($Q4675,CHAR(10),FALSE))"),2)</f>
        <v>2</v>
      </c>
      <c r="S4675" s="2">
        <v>-1.1617458810000001</v>
      </c>
      <c r="T4675" s="2">
        <v>0.45839601099999999</v>
      </c>
      <c r="U4675" s="2">
        <v>21.39</v>
      </c>
      <c r="V4675" s="2">
        <v>15.28</v>
      </c>
      <c r="W4675" s="2">
        <v>15.99</v>
      </c>
      <c r="X4675" s="2">
        <v>16</v>
      </c>
      <c r="Y4675" s="2">
        <v>11.69</v>
      </c>
      <c r="Z4675" s="2">
        <v>0.29797000000000001</v>
      </c>
      <c r="AA4675" s="2">
        <v>0.30260999999999999</v>
      </c>
      <c r="AB4675" s="2">
        <v>6.3865309669999997</v>
      </c>
    </row>
    <row r="4676" spans="1:28" x14ac:dyDescent="0.2">
      <c r="A4676" s="17">
        <v>7482</v>
      </c>
      <c r="B4676" s="5" t="s">
        <v>1335</v>
      </c>
      <c r="C4676" s="5" t="s">
        <v>15629</v>
      </c>
      <c r="D4676" s="5"/>
      <c r="E4676" s="5" t="s">
        <v>15630</v>
      </c>
      <c r="F4676" s="10">
        <v>2020</v>
      </c>
      <c r="G4676" s="10" t="s">
        <v>68</v>
      </c>
      <c r="H4676" s="10" t="s">
        <v>1338</v>
      </c>
      <c r="I4676" s="10">
        <v>1500</v>
      </c>
      <c r="J4676" s="10" t="s">
        <v>51</v>
      </c>
      <c r="K4676" s="10" t="s">
        <v>1339</v>
      </c>
      <c r="L4676" s="10" t="s">
        <v>18</v>
      </c>
      <c r="M4676" s="11">
        <v>1</v>
      </c>
      <c r="N4676" s="10">
        <v>1</v>
      </c>
      <c r="O4676" s="12" t="s">
        <v>15631</v>
      </c>
      <c r="P4676" s="11">
        <f ca="1">IFERROR(__xludf.DUMMYFUNCTION("COUNTA(SPLIT(Q4676,"" ""))"),142)</f>
        <v>142</v>
      </c>
      <c r="Q4676" s="11">
        <v>6</v>
      </c>
      <c r="R4676" s="11">
        <f ca="1">IFERROR(__xludf.DUMMYFUNCTION("COUNTA(SPLIT($Q4676,CHAR(10),FALSE))"),2)</f>
        <v>2</v>
      </c>
      <c r="S4676" s="2">
        <v>-1.6734549700000001</v>
      </c>
      <c r="T4676" s="2">
        <v>0.47158531799999998</v>
      </c>
      <c r="U4676" s="2">
        <v>17.48</v>
      </c>
      <c r="V4676" s="2">
        <v>17.93</v>
      </c>
      <c r="W4676" s="2">
        <v>19.18</v>
      </c>
      <c r="X4676" s="2">
        <v>18</v>
      </c>
      <c r="Y4676" s="2">
        <v>12.23</v>
      </c>
      <c r="Z4676" s="2">
        <v>0.34311000000000003</v>
      </c>
      <c r="AA4676" s="2">
        <v>0.34927999999999998</v>
      </c>
      <c r="AB4676" s="2">
        <v>5.4952828709999997</v>
      </c>
    </row>
    <row r="4677" spans="1:28" x14ac:dyDescent="0.2">
      <c r="A4677" s="17">
        <v>7483</v>
      </c>
      <c r="B4677" s="5" t="s">
        <v>1335</v>
      </c>
      <c r="C4677" s="5" t="s">
        <v>15632</v>
      </c>
      <c r="D4677" s="5"/>
      <c r="E4677" s="5" t="s">
        <v>15633</v>
      </c>
      <c r="F4677" s="10">
        <v>2020</v>
      </c>
      <c r="G4677" s="10" t="s">
        <v>68</v>
      </c>
      <c r="H4677" s="10" t="s">
        <v>1338</v>
      </c>
      <c r="I4677" s="10">
        <v>1500</v>
      </c>
      <c r="J4677" s="10" t="s">
        <v>51</v>
      </c>
      <c r="K4677" s="10" t="s">
        <v>1339</v>
      </c>
      <c r="L4677" s="10" t="s">
        <v>18</v>
      </c>
      <c r="M4677" s="11">
        <v>1</v>
      </c>
      <c r="N4677" s="10">
        <v>1</v>
      </c>
      <c r="O4677" s="12" t="s">
        <v>15634</v>
      </c>
      <c r="P4677" s="11">
        <f ca="1">IFERROR(__xludf.DUMMYFUNCTION("COUNTA(SPLIT(Q4677,"" ""))"),147)</f>
        <v>147</v>
      </c>
      <c r="Q4677" s="11">
        <v>6</v>
      </c>
      <c r="R4677" s="11">
        <f ca="1">IFERROR(__xludf.DUMMYFUNCTION("COUNTA(SPLIT($Q4677,CHAR(10),FALSE))"),2)</f>
        <v>2</v>
      </c>
      <c r="S4677" s="2">
        <v>-2.128850065</v>
      </c>
      <c r="T4677" s="2">
        <v>0.48531639300000001</v>
      </c>
      <c r="U4677" s="2">
        <v>8.8800000000000008</v>
      </c>
      <c r="V4677" s="2">
        <v>18.23</v>
      </c>
      <c r="W4677" s="2">
        <v>18.670000000000002</v>
      </c>
      <c r="X4677" s="2">
        <v>17</v>
      </c>
      <c r="Y4677" s="2">
        <v>12.35</v>
      </c>
      <c r="Z4677" s="2">
        <v>0.39445000000000002</v>
      </c>
      <c r="AA4677" s="2">
        <v>0.40223999999999999</v>
      </c>
      <c r="AB4677" s="2">
        <v>0.749258655</v>
      </c>
    </row>
    <row r="4678" spans="1:28" x14ac:dyDescent="0.2">
      <c r="A4678" s="17">
        <v>7484</v>
      </c>
      <c r="B4678" s="5" t="s">
        <v>1335</v>
      </c>
      <c r="C4678" s="5" t="s">
        <v>15635</v>
      </c>
      <c r="D4678" s="5"/>
      <c r="E4678" s="5" t="s">
        <v>15636</v>
      </c>
      <c r="F4678" s="10">
        <v>2020</v>
      </c>
      <c r="G4678" s="10" t="s">
        <v>68</v>
      </c>
      <c r="H4678" s="10" t="s">
        <v>1338</v>
      </c>
      <c r="I4678" s="10">
        <v>1500</v>
      </c>
      <c r="J4678" s="10" t="s">
        <v>17</v>
      </c>
      <c r="K4678" s="10" t="s">
        <v>1339</v>
      </c>
      <c r="L4678" s="10" t="s">
        <v>18</v>
      </c>
      <c r="M4678" s="11">
        <v>1</v>
      </c>
      <c r="N4678" s="10">
        <v>1</v>
      </c>
      <c r="O4678" s="12" t="s">
        <v>15637</v>
      </c>
      <c r="P4678" s="11">
        <f ca="1">IFERROR(__xludf.DUMMYFUNCTION("COUNTA(SPLIT(Q4678,"" ""))"),194)</f>
        <v>194</v>
      </c>
      <c r="Q4678" s="11">
        <v>7</v>
      </c>
      <c r="R4678" s="11">
        <f ca="1">IFERROR(__xludf.DUMMYFUNCTION("COUNTA(SPLIT($Q4678,CHAR(10),FALSE))"),3)</f>
        <v>3</v>
      </c>
      <c r="S4678" s="2">
        <v>-2.9226061200000002</v>
      </c>
      <c r="T4678" s="2">
        <v>0.55188283000000005</v>
      </c>
      <c r="U4678" s="2">
        <v>20.37</v>
      </c>
      <c r="V4678" s="2">
        <v>16.54</v>
      </c>
      <c r="W4678" s="2">
        <v>17.32</v>
      </c>
      <c r="X4678" s="2">
        <v>18</v>
      </c>
      <c r="Y4678" s="2">
        <v>11.83</v>
      </c>
      <c r="Z4678" s="2">
        <v>0.38525999999999999</v>
      </c>
      <c r="AA4678" s="2">
        <v>0.34982000000000002</v>
      </c>
      <c r="AB4678" s="2">
        <v>12.22066253</v>
      </c>
    </row>
    <row r="4679" spans="1:28" x14ac:dyDescent="0.2">
      <c r="A4679" s="17">
        <v>7485</v>
      </c>
      <c r="B4679" s="5" t="s">
        <v>1335</v>
      </c>
      <c r="C4679" s="5" t="s">
        <v>15638</v>
      </c>
      <c r="D4679" s="5"/>
      <c r="E4679" s="5" t="s">
        <v>15639</v>
      </c>
      <c r="F4679" s="10">
        <v>2020</v>
      </c>
      <c r="G4679" s="10" t="s">
        <v>68</v>
      </c>
      <c r="H4679" s="10" t="s">
        <v>1322</v>
      </c>
      <c r="I4679" s="10">
        <v>1300</v>
      </c>
      <c r="J4679" s="10" t="s">
        <v>17</v>
      </c>
      <c r="K4679" s="10" t="s">
        <v>1339</v>
      </c>
      <c r="L4679" s="10" t="s">
        <v>18</v>
      </c>
      <c r="M4679" s="11">
        <v>1</v>
      </c>
      <c r="N4679" s="10">
        <v>1</v>
      </c>
      <c r="O4679" s="12" t="s">
        <v>15640</v>
      </c>
      <c r="P4679" s="11">
        <f ca="1">IFERROR(__xludf.DUMMYFUNCTION("COUNTA(SPLIT(Q4679,"" ""))"),176)</f>
        <v>176</v>
      </c>
      <c r="Q4679" s="11">
        <v>8</v>
      </c>
      <c r="R4679" s="11">
        <f ca="1">IFERROR(__xludf.DUMMYFUNCTION("COUNTA(SPLIT($Q4679,CHAR(10),FALSE))"),2)</f>
        <v>2</v>
      </c>
      <c r="S4679" s="2">
        <v>-2.0337375259999999</v>
      </c>
      <c r="T4679" s="2">
        <v>0.47648674099999999</v>
      </c>
      <c r="U4679" s="2">
        <v>36.67</v>
      </c>
      <c r="V4679" s="2">
        <v>13.7</v>
      </c>
      <c r="W4679" s="2">
        <v>14.34</v>
      </c>
      <c r="X4679" s="2">
        <v>15</v>
      </c>
      <c r="Y4679" s="2">
        <v>10.57</v>
      </c>
      <c r="Z4679" s="2">
        <v>0.27321000000000001</v>
      </c>
      <c r="AA4679" s="2">
        <v>0.25517000000000001</v>
      </c>
      <c r="AB4679" s="2">
        <v>-2.0644938549999998</v>
      </c>
    </row>
    <row r="4680" spans="1:28" x14ac:dyDescent="0.2">
      <c r="A4680" s="17">
        <v>7486</v>
      </c>
      <c r="B4680" s="5" t="s">
        <v>1335</v>
      </c>
      <c r="C4680" s="5" t="s">
        <v>15641</v>
      </c>
      <c r="D4680" s="5"/>
      <c r="E4680" s="5" t="s">
        <v>15642</v>
      </c>
      <c r="F4680" s="10">
        <v>2020</v>
      </c>
      <c r="G4680" s="10" t="s">
        <v>68</v>
      </c>
      <c r="H4680" s="10" t="s">
        <v>1346</v>
      </c>
      <c r="I4680" s="10">
        <v>1300</v>
      </c>
      <c r="J4680" s="10" t="s">
        <v>51</v>
      </c>
      <c r="K4680" s="10" t="s">
        <v>1339</v>
      </c>
      <c r="L4680" s="10" t="s">
        <v>18</v>
      </c>
      <c r="M4680" s="11">
        <v>1</v>
      </c>
      <c r="N4680" s="10">
        <v>1</v>
      </c>
      <c r="O4680" s="12" t="s">
        <v>15643</v>
      </c>
      <c r="P4680" s="11">
        <f ca="1">IFERROR(__xludf.DUMMYFUNCTION("COUNTA(SPLIT(Q4680,"" ""))"),171)</f>
        <v>171</v>
      </c>
      <c r="Q4680" s="11">
        <v>8</v>
      </c>
      <c r="R4680" s="11">
        <f ca="1">IFERROR(__xludf.DUMMYFUNCTION("COUNTA(SPLIT($Q4680,CHAR(10),FALSE))"),2)</f>
        <v>2</v>
      </c>
      <c r="S4680" s="2">
        <v>-0.89400939400000001</v>
      </c>
      <c r="T4680" s="2">
        <v>0.48286023</v>
      </c>
      <c r="U4680" s="2">
        <v>38.86</v>
      </c>
      <c r="V4680" s="2">
        <v>13.3</v>
      </c>
      <c r="W4680" s="2">
        <v>13.72</v>
      </c>
      <c r="X4680" s="2">
        <v>14</v>
      </c>
      <c r="Y4680" s="2">
        <v>11.01</v>
      </c>
      <c r="Z4680" s="2">
        <v>0.42069000000000001</v>
      </c>
      <c r="AA4680" s="2">
        <v>0.40589999999999998</v>
      </c>
      <c r="AB4680" s="2">
        <v>10.762563180000001</v>
      </c>
    </row>
    <row r="4681" spans="1:28" x14ac:dyDescent="0.2">
      <c r="A4681" s="17">
        <v>7487</v>
      </c>
      <c r="B4681" s="5" t="s">
        <v>1335</v>
      </c>
      <c r="C4681" s="5" t="s">
        <v>15644</v>
      </c>
      <c r="D4681" s="5"/>
      <c r="E4681" s="5" t="s">
        <v>15645</v>
      </c>
      <c r="F4681" s="10">
        <v>2020</v>
      </c>
      <c r="G4681" s="10" t="s">
        <v>68</v>
      </c>
      <c r="H4681" s="10" t="s">
        <v>1346</v>
      </c>
      <c r="I4681" s="10">
        <v>1300</v>
      </c>
      <c r="J4681" s="10" t="s">
        <v>17</v>
      </c>
      <c r="K4681" s="10" t="s">
        <v>1339</v>
      </c>
      <c r="L4681" s="10" t="s">
        <v>18</v>
      </c>
      <c r="M4681" s="11">
        <v>1</v>
      </c>
      <c r="N4681" s="10">
        <v>1</v>
      </c>
      <c r="O4681" s="12" t="s">
        <v>15646</v>
      </c>
      <c r="P4681" s="11">
        <f ca="1">IFERROR(__xludf.DUMMYFUNCTION("COUNTA(SPLIT(Q4681,"" ""))"),168)</f>
        <v>168</v>
      </c>
      <c r="Q4681" s="11">
        <v>9</v>
      </c>
      <c r="R4681" s="11">
        <f ca="1">IFERROR(__xludf.DUMMYFUNCTION("COUNTA(SPLIT($Q4681,CHAR(10),FALSE))"),4)</f>
        <v>4</v>
      </c>
      <c r="S4681" s="2">
        <v>-2.0001637109999999</v>
      </c>
      <c r="T4681" s="2">
        <v>0.50415609500000003</v>
      </c>
      <c r="U4681" s="2">
        <v>31.82</v>
      </c>
      <c r="V4681" s="2">
        <v>13.6</v>
      </c>
      <c r="W4681" s="2">
        <v>14.22</v>
      </c>
      <c r="X4681" s="2">
        <v>16</v>
      </c>
      <c r="Y4681" s="2">
        <v>10.89</v>
      </c>
      <c r="Z4681" s="2">
        <v>0.40601999999999999</v>
      </c>
      <c r="AA4681" s="2">
        <v>0.39016000000000001</v>
      </c>
      <c r="AB4681" s="2">
        <v>2.752090135</v>
      </c>
    </row>
    <row r="4682" spans="1:28" x14ac:dyDescent="0.2">
      <c r="A4682" s="17">
        <v>7488</v>
      </c>
      <c r="B4682" s="5" t="s">
        <v>1319</v>
      </c>
      <c r="C4682" s="5" t="s">
        <v>15647</v>
      </c>
      <c r="D4682" s="5"/>
      <c r="E4682" s="5" t="s">
        <v>15648</v>
      </c>
      <c r="F4682" s="10">
        <v>2020</v>
      </c>
      <c r="G4682" s="10" t="s">
        <v>68</v>
      </c>
      <c r="H4682" s="10" t="s">
        <v>1346</v>
      </c>
      <c r="I4682" s="10">
        <v>1100</v>
      </c>
      <c r="J4682" s="10" t="s">
        <v>51</v>
      </c>
      <c r="K4682" s="10" t="s">
        <v>1323</v>
      </c>
      <c r="L4682" s="10" t="s">
        <v>18</v>
      </c>
      <c r="M4682" s="11">
        <v>1</v>
      </c>
      <c r="N4682" s="10">
        <v>1</v>
      </c>
      <c r="O4682" s="12" t="s">
        <v>15649</v>
      </c>
      <c r="P4682" s="11">
        <f ca="1">IFERROR(__xludf.DUMMYFUNCTION("COUNTA(SPLIT(Q4682,"" ""))"),177)</f>
        <v>177</v>
      </c>
      <c r="Q4682" s="11">
        <v>13</v>
      </c>
      <c r="R4682" s="11">
        <f ca="1">IFERROR(__xludf.DUMMYFUNCTION("COUNTA(SPLIT($Q4682,CHAR(10),FALSE))"),5)</f>
        <v>5</v>
      </c>
      <c r="S4682" s="2">
        <v>-0.12313909300000001</v>
      </c>
      <c r="T4682" s="2">
        <v>0.53725794699999996</v>
      </c>
      <c r="U4682" s="2">
        <v>42.67</v>
      </c>
      <c r="V4682" s="2">
        <v>10.77</v>
      </c>
      <c r="W4682" s="2">
        <v>10.6</v>
      </c>
      <c r="X4682" s="2">
        <v>13</v>
      </c>
      <c r="Y4682" s="2">
        <v>10.08</v>
      </c>
      <c r="Z4682" s="2">
        <v>0.29920000000000002</v>
      </c>
      <c r="AA4682" s="2">
        <v>0.27387</v>
      </c>
      <c r="AB4682" s="2">
        <v>8.176493593</v>
      </c>
    </row>
    <row r="4683" spans="1:28" x14ac:dyDescent="0.2">
      <c r="A4683" s="17">
        <v>7489</v>
      </c>
      <c r="B4683" s="5" t="s">
        <v>1319</v>
      </c>
      <c r="C4683" s="5" t="s">
        <v>15650</v>
      </c>
      <c r="D4683" s="5"/>
      <c r="E4683" s="5" t="s">
        <v>15651</v>
      </c>
      <c r="F4683" s="10">
        <v>2020</v>
      </c>
      <c r="G4683" s="10" t="s">
        <v>68</v>
      </c>
      <c r="H4683" s="10" t="s">
        <v>1346</v>
      </c>
      <c r="I4683" s="10">
        <v>1300</v>
      </c>
      <c r="J4683" s="10" t="s">
        <v>51</v>
      </c>
      <c r="K4683" s="10" t="s">
        <v>1323</v>
      </c>
      <c r="L4683" s="10" t="s">
        <v>18</v>
      </c>
      <c r="M4683" s="11">
        <v>1</v>
      </c>
      <c r="N4683" s="10">
        <v>1</v>
      </c>
      <c r="O4683" s="12" t="s">
        <v>15652</v>
      </c>
      <c r="P4683" s="11">
        <f ca="1">IFERROR(__xludf.DUMMYFUNCTION("COUNTA(SPLIT(Q4683,"" ""))"),143)</f>
        <v>143</v>
      </c>
      <c r="Q4683" s="11">
        <v>8</v>
      </c>
      <c r="R4683" s="11">
        <f ca="1">IFERROR(__xludf.DUMMYFUNCTION("COUNTA(SPLIT($Q4683,CHAR(10),FALSE))"),3)</f>
        <v>3</v>
      </c>
      <c r="S4683" s="2">
        <v>-0.67533611100000002</v>
      </c>
      <c r="T4683" s="2">
        <v>0.449333437</v>
      </c>
      <c r="U4683" s="2">
        <v>53.66</v>
      </c>
      <c r="V4683" s="2">
        <v>10.28</v>
      </c>
      <c r="W4683" s="2">
        <v>10.75</v>
      </c>
      <c r="X4683" s="2">
        <v>13</v>
      </c>
      <c r="Y4683" s="2">
        <v>8.89</v>
      </c>
      <c r="Z4683" s="2">
        <v>0.27955999999999998</v>
      </c>
      <c r="AA4683" s="2">
        <v>0.29661999999999999</v>
      </c>
      <c r="AB4683" s="2">
        <v>10.988726679999999</v>
      </c>
    </row>
    <row r="4684" spans="1:28" x14ac:dyDescent="0.2">
      <c r="A4684" s="17">
        <v>7490</v>
      </c>
      <c r="B4684" s="5" t="s">
        <v>1319</v>
      </c>
      <c r="C4684" s="5" t="s">
        <v>15653</v>
      </c>
      <c r="D4684" s="5"/>
      <c r="E4684" s="5" t="s">
        <v>15654</v>
      </c>
      <c r="F4684" s="10">
        <v>2020</v>
      </c>
      <c r="G4684" s="10" t="s">
        <v>68</v>
      </c>
      <c r="H4684" s="10" t="s">
        <v>1346</v>
      </c>
      <c r="I4684" s="10">
        <v>900</v>
      </c>
      <c r="J4684" s="10" t="s">
        <v>51</v>
      </c>
      <c r="K4684" s="10" t="s">
        <v>1323</v>
      </c>
      <c r="L4684" s="10" t="s">
        <v>18</v>
      </c>
      <c r="M4684" s="11">
        <v>1</v>
      </c>
      <c r="N4684" s="10">
        <v>1</v>
      </c>
      <c r="O4684" s="12" t="s">
        <v>15655</v>
      </c>
      <c r="P4684" s="11">
        <f ca="1">IFERROR(__xludf.DUMMYFUNCTION("COUNTA(SPLIT(Q4684,"" ""))"),141)</f>
        <v>141</v>
      </c>
      <c r="Q4684" s="11">
        <v>11</v>
      </c>
      <c r="R4684" s="11">
        <f ca="1">IFERROR(__xludf.DUMMYFUNCTION("COUNTA(SPLIT($Q4684,CHAR(10),FALSE))"),2)</f>
        <v>2</v>
      </c>
      <c r="S4684" s="2">
        <v>-0.75163562500000003</v>
      </c>
      <c r="T4684" s="2">
        <v>0.45751529400000002</v>
      </c>
      <c r="U4684" s="2">
        <v>62.66</v>
      </c>
      <c r="V4684" s="2">
        <v>7.73</v>
      </c>
      <c r="W4684" s="2">
        <v>6.71</v>
      </c>
      <c r="X4684" s="2">
        <v>11</v>
      </c>
      <c r="Y4684" s="2">
        <v>9.61</v>
      </c>
      <c r="Z4684" s="2">
        <v>0.21634999999999999</v>
      </c>
      <c r="AA4684" s="2">
        <v>0.23249</v>
      </c>
      <c r="AB4684" s="2">
        <v>17.678571250000001</v>
      </c>
    </row>
    <row r="4685" spans="1:28" x14ac:dyDescent="0.2">
      <c r="A4685" s="17">
        <v>7491</v>
      </c>
      <c r="B4685" s="5" t="s">
        <v>1335</v>
      </c>
      <c r="C4685" s="5" t="s">
        <v>15656</v>
      </c>
      <c r="D4685" s="5"/>
      <c r="E4685" s="5" t="s">
        <v>15657</v>
      </c>
      <c r="F4685" s="10">
        <v>2020</v>
      </c>
      <c r="G4685" s="10" t="s">
        <v>68</v>
      </c>
      <c r="H4685" s="10" t="s">
        <v>1338</v>
      </c>
      <c r="I4685" s="10">
        <v>1300</v>
      </c>
      <c r="J4685" s="10" t="s">
        <v>51</v>
      </c>
      <c r="K4685" s="10" t="s">
        <v>1339</v>
      </c>
      <c r="L4685" s="10" t="s">
        <v>18</v>
      </c>
      <c r="M4685" s="11">
        <v>1</v>
      </c>
      <c r="N4685" s="10">
        <v>1</v>
      </c>
      <c r="O4685" s="12" t="s">
        <v>15658</v>
      </c>
      <c r="P4685" s="11">
        <f ca="1">IFERROR(__xludf.DUMMYFUNCTION("COUNTA(SPLIT(Q4685,"" ""))"),180)</f>
        <v>180</v>
      </c>
      <c r="Q4685" s="11">
        <v>10</v>
      </c>
      <c r="R4685" s="11">
        <f ca="1">IFERROR(__xludf.DUMMYFUNCTION("COUNTA(SPLIT($Q4685,CHAR(10),FALSE))"),1)</f>
        <v>1</v>
      </c>
      <c r="S4685" s="2">
        <v>-2.251382021</v>
      </c>
      <c r="T4685" s="2">
        <v>0.55218676499999997</v>
      </c>
      <c r="U4685" s="2">
        <v>28.75</v>
      </c>
      <c r="V4685" s="2">
        <v>14.93</v>
      </c>
      <c r="W4685" s="2">
        <v>14.86</v>
      </c>
      <c r="X4685" s="2">
        <v>17</v>
      </c>
      <c r="Y4685" s="2">
        <v>11.16</v>
      </c>
      <c r="Z4685" s="2">
        <v>0.38785999999999998</v>
      </c>
      <c r="AA4685" s="2">
        <v>0.36647000000000002</v>
      </c>
      <c r="AB4685" s="2">
        <v>6.0806210380000003</v>
      </c>
    </row>
    <row r="4686" spans="1:28" x14ac:dyDescent="0.2">
      <c r="A4686" s="17">
        <v>7492</v>
      </c>
      <c r="B4686" s="5" t="s">
        <v>1335</v>
      </c>
      <c r="C4686" s="5" t="s">
        <v>15659</v>
      </c>
      <c r="D4686" s="5"/>
      <c r="E4686" s="5" t="s">
        <v>15660</v>
      </c>
      <c r="F4686" s="10">
        <v>2020</v>
      </c>
      <c r="G4686" s="10" t="s">
        <v>68</v>
      </c>
      <c r="H4686" s="10" t="s">
        <v>1346</v>
      </c>
      <c r="I4686" s="10">
        <v>1500</v>
      </c>
      <c r="J4686" s="10" t="s">
        <v>17</v>
      </c>
      <c r="K4686" s="10" t="s">
        <v>1339</v>
      </c>
      <c r="L4686" s="10" t="s">
        <v>18</v>
      </c>
      <c r="M4686" s="11">
        <v>1</v>
      </c>
      <c r="N4686" s="10">
        <v>1</v>
      </c>
      <c r="O4686" s="12" t="s">
        <v>15661</v>
      </c>
      <c r="P4686" s="11">
        <f ca="1">IFERROR(__xludf.DUMMYFUNCTION("COUNTA(SPLIT(Q4686,"" ""))"),148)</f>
        <v>148</v>
      </c>
      <c r="Q4686" s="11">
        <v>7</v>
      </c>
      <c r="R4686" s="11">
        <f ca="1">IFERROR(__xludf.DUMMYFUNCTION("COUNTA(SPLIT($Q4686,CHAR(10),FALSE))"),1)</f>
        <v>1</v>
      </c>
      <c r="S4686" s="2">
        <v>-1.592544352</v>
      </c>
      <c r="T4686" s="2">
        <v>0.47413485799999999</v>
      </c>
      <c r="U4686" s="2">
        <v>17.32</v>
      </c>
      <c r="V4686" s="2">
        <v>16.100000000000001</v>
      </c>
      <c r="W4686" s="2">
        <v>16.25</v>
      </c>
      <c r="X4686" s="2">
        <v>17</v>
      </c>
      <c r="Y4686" s="2">
        <v>11.94</v>
      </c>
      <c r="Z4686" s="2">
        <v>0.42845</v>
      </c>
      <c r="AA4686" s="2">
        <v>0.43737999999999999</v>
      </c>
      <c r="AB4686" s="2">
        <v>-2.113132089</v>
      </c>
    </row>
    <row r="4687" spans="1:28" x14ac:dyDescent="0.2">
      <c r="A4687" s="17">
        <v>7493</v>
      </c>
      <c r="B4687" s="5" t="s">
        <v>15662</v>
      </c>
      <c r="C4687" s="5" t="s">
        <v>15663</v>
      </c>
      <c r="D4687" s="5" t="s">
        <v>1401</v>
      </c>
      <c r="E4687" s="14" t="s">
        <v>1402</v>
      </c>
      <c r="F4687" s="10">
        <v>2020</v>
      </c>
      <c r="G4687" s="10" t="s">
        <v>16</v>
      </c>
      <c r="H4687" s="10"/>
      <c r="I4687" s="10">
        <v>700</v>
      </c>
      <c r="J4687" s="10" t="s">
        <v>17</v>
      </c>
      <c r="K4687" s="10" t="s">
        <v>1354</v>
      </c>
      <c r="L4687" s="10" t="s">
        <v>18</v>
      </c>
      <c r="M4687" s="11">
        <v>1</v>
      </c>
      <c r="N4687" s="10">
        <v>1</v>
      </c>
      <c r="O4687" s="12" t="s">
        <v>15664</v>
      </c>
      <c r="P4687" s="11">
        <f ca="1">IFERROR(__xludf.DUMMYFUNCTION("COUNTA(SPLIT(Q4687,"" ""))"),198)</f>
        <v>198</v>
      </c>
      <c r="Q4687" s="11">
        <v>20</v>
      </c>
      <c r="R4687" s="11">
        <f ca="1">IFERROR(__xludf.DUMMYFUNCTION("COUNTA(SPLIT($Q4687,CHAR(10),FALSE))"),6)</f>
        <v>6</v>
      </c>
      <c r="S4687" s="2">
        <v>-1.375344838</v>
      </c>
      <c r="T4687" s="2">
        <v>0.48262917300000002</v>
      </c>
      <c r="U4687" s="2">
        <v>74.03</v>
      </c>
      <c r="V4687" s="2">
        <v>5.68</v>
      </c>
      <c r="W4687" s="2">
        <v>4.1900000000000004</v>
      </c>
      <c r="X4687" s="2">
        <v>9</v>
      </c>
      <c r="Y4687" s="2">
        <v>7.04</v>
      </c>
      <c r="Z4687" s="2">
        <v>1.3610000000000001E-2</v>
      </c>
      <c r="AA4687" s="2">
        <v>-2.5000000000000001E-3</v>
      </c>
      <c r="AB4687" s="2">
        <v>27.486952330000001</v>
      </c>
    </row>
    <row r="4688" spans="1:28" x14ac:dyDescent="0.2">
      <c r="A4688" s="17">
        <v>7494</v>
      </c>
      <c r="B4688" s="5" t="s">
        <v>1335</v>
      </c>
      <c r="C4688" s="5" t="s">
        <v>15665</v>
      </c>
      <c r="D4688" s="5"/>
      <c r="E4688" s="5" t="s">
        <v>15666</v>
      </c>
      <c r="F4688" s="10">
        <v>2020</v>
      </c>
      <c r="G4688" s="10" t="s">
        <v>68</v>
      </c>
      <c r="H4688" s="10" t="s">
        <v>1338</v>
      </c>
      <c r="I4688" s="10">
        <v>1300</v>
      </c>
      <c r="J4688" s="10" t="s">
        <v>17</v>
      </c>
      <c r="K4688" s="10" t="s">
        <v>1339</v>
      </c>
      <c r="L4688" s="10" t="s">
        <v>18</v>
      </c>
      <c r="M4688" s="11">
        <v>1</v>
      </c>
      <c r="N4688" s="10">
        <v>1</v>
      </c>
      <c r="O4688" s="12" t="s">
        <v>15667</v>
      </c>
      <c r="P4688" s="11">
        <f ca="1">IFERROR(__xludf.DUMMYFUNCTION("COUNTA(SPLIT(Q4688,"" ""))"),176)</f>
        <v>176</v>
      </c>
      <c r="Q4688" s="11">
        <v>7</v>
      </c>
      <c r="R4688" s="11">
        <f ca="1">IFERROR(__xludf.DUMMYFUNCTION("COUNTA(SPLIT($Q4688,CHAR(10),FALSE))"),2)</f>
        <v>2</v>
      </c>
      <c r="S4688" s="2">
        <v>-1.680656465</v>
      </c>
      <c r="T4688" s="2">
        <v>0.50547553599999995</v>
      </c>
      <c r="U4688" s="2">
        <v>43.04</v>
      </c>
      <c r="V4688" s="2">
        <v>13.54</v>
      </c>
      <c r="W4688" s="2">
        <v>14.59</v>
      </c>
      <c r="X4688" s="2">
        <v>14</v>
      </c>
      <c r="Y4688" s="2">
        <v>10.33</v>
      </c>
      <c r="Z4688" s="2">
        <v>0.31461</v>
      </c>
      <c r="AA4688" s="2">
        <v>0.30453000000000002</v>
      </c>
      <c r="AB4688" s="2">
        <v>5.546329676</v>
      </c>
    </row>
    <row r="4689" spans="1:28" x14ac:dyDescent="0.2">
      <c r="A4689" s="17">
        <v>7495</v>
      </c>
      <c r="B4689" s="5" t="s">
        <v>1335</v>
      </c>
      <c r="C4689" s="5" t="s">
        <v>15668</v>
      </c>
      <c r="D4689" s="5"/>
      <c r="E4689" s="5" t="s">
        <v>15669</v>
      </c>
      <c r="F4689" s="10">
        <v>2020</v>
      </c>
      <c r="G4689" s="10" t="s">
        <v>68</v>
      </c>
      <c r="H4689" s="10" t="s">
        <v>1322</v>
      </c>
      <c r="I4689" s="10">
        <v>1500</v>
      </c>
      <c r="J4689" s="10" t="s">
        <v>51</v>
      </c>
      <c r="K4689" s="10" t="s">
        <v>1339</v>
      </c>
      <c r="L4689" s="10" t="s">
        <v>18</v>
      </c>
      <c r="M4689" s="11">
        <v>1</v>
      </c>
      <c r="N4689" s="10">
        <v>1</v>
      </c>
      <c r="O4689" s="12" t="s">
        <v>15670</v>
      </c>
      <c r="P4689" s="11">
        <f ca="1">IFERROR(__xludf.DUMMYFUNCTION("COUNTA(SPLIT(Q4689,"" ""))"),129)</f>
        <v>129</v>
      </c>
      <c r="Q4689" s="11">
        <v>4</v>
      </c>
      <c r="R4689" s="11">
        <f ca="1">IFERROR(__xludf.DUMMYFUNCTION("COUNTA(SPLIT($Q4689,CHAR(10),FALSE))"),2)</f>
        <v>2</v>
      </c>
      <c r="S4689" s="2">
        <v>-2.0241334279999998</v>
      </c>
      <c r="T4689" s="2">
        <v>0.48718705600000001</v>
      </c>
      <c r="U4689" s="2">
        <v>16.66</v>
      </c>
      <c r="V4689" s="2">
        <v>19.07</v>
      </c>
      <c r="W4689" s="2">
        <v>20.350000000000001</v>
      </c>
      <c r="X4689" s="2">
        <v>18</v>
      </c>
      <c r="Y4689" s="2">
        <v>12.73</v>
      </c>
      <c r="Z4689" s="2">
        <v>0.32207000000000002</v>
      </c>
      <c r="AA4689" s="2">
        <v>0.35303000000000001</v>
      </c>
      <c r="AB4689" s="2">
        <v>3.6583946219999999</v>
      </c>
    </row>
    <row r="4690" spans="1:28" x14ac:dyDescent="0.2">
      <c r="A4690" s="17">
        <v>7496</v>
      </c>
      <c r="B4690" s="5" t="s">
        <v>1335</v>
      </c>
      <c r="C4690" s="5" t="s">
        <v>15671</v>
      </c>
      <c r="D4690" s="5"/>
      <c r="E4690" s="5" t="s">
        <v>15672</v>
      </c>
      <c r="F4690" s="10">
        <v>2020</v>
      </c>
      <c r="G4690" s="10" t="s">
        <v>68</v>
      </c>
      <c r="H4690" s="10" t="s">
        <v>1322</v>
      </c>
      <c r="I4690" s="10">
        <v>1300</v>
      </c>
      <c r="J4690" s="10" t="s">
        <v>17</v>
      </c>
      <c r="K4690" s="10" t="s">
        <v>1339</v>
      </c>
      <c r="L4690" s="10" t="s">
        <v>30</v>
      </c>
      <c r="M4690" s="11">
        <v>3</v>
      </c>
      <c r="N4690" s="10">
        <v>2</v>
      </c>
      <c r="O4690" s="12" t="s">
        <v>15673</v>
      </c>
      <c r="P4690" s="11">
        <f ca="1">IFERROR(__xludf.DUMMYFUNCTION("COUNTA(SPLIT(Q4690,"" ""))"),159)</f>
        <v>159</v>
      </c>
      <c r="Q4690" s="11">
        <v>9</v>
      </c>
      <c r="R4690" s="11">
        <f ca="1">IFERROR(__xludf.DUMMYFUNCTION("COUNTA(SPLIT($Q4690,CHAR(10),FALSE))"),2)</f>
        <v>2</v>
      </c>
      <c r="S4690" s="2">
        <v>-2.1542618660000001</v>
      </c>
      <c r="T4690" s="2">
        <v>0.49290783300000002</v>
      </c>
      <c r="U4690" s="2">
        <v>26.46</v>
      </c>
      <c r="V4690" s="2">
        <v>13.98</v>
      </c>
      <c r="W4690" s="2">
        <v>14.54</v>
      </c>
      <c r="X4690" s="2">
        <v>15</v>
      </c>
      <c r="Y4690" s="2">
        <v>11.23</v>
      </c>
      <c r="Z4690" s="2">
        <v>0.32812999999999998</v>
      </c>
      <c r="AA4690" s="2">
        <v>0.31553999999999999</v>
      </c>
      <c r="AB4690" s="2">
        <v>3.2183939559999999</v>
      </c>
    </row>
    <row r="4691" spans="1:28" x14ac:dyDescent="0.2">
      <c r="A4691" s="17">
        <v>7497</v>
      </c>
      <c r="B4691" s="5" t="s">
        <v>1335</v>
      </c>
      <c r="C4691" s="5" t="s">
        <v>15674</v>
      </c>
      <c r="D4691" s="5"/>
      <c r="E4691" s="5" t="s">
        <v>15675</v>
      </c>
      <c r="F4691" s="10">
        <v>2020</v>
      </c>
      <c r="G4691" s="10" t="s">
        <v>68</v>
      </c>
      <c r="H4691" s="10" t="s">
        <v>1322</v>
      </c>
      <c r="I4691" s="10">
        <v>1100</v>
      </c>
      <c r="J4691" s="10" t="s">
        <v>51</v>
      </c>
      <c r="K4691" s="10" t="s">
        <v>1339</v>
      </c>
      <c r="L4691" s="10" t="s">
        <v>22</v>
      </c>
      <c r="M4691" s="11">
        <v>2</v>
      </c>
      <c r="N4691" s="10">
        <v>1.5</v>
      </c>
      <c r="O4691" s="12" t="s">
        <v>15676</v>
      </c>
      <c r="P4691" s="11">
        <f ca="1">IFERROR(__xludf.DUMMYFUNCTION("COUNTA(SPLIT(Q4691,"" ""))"),167)</f>
        <v>167</v>
      </c>
      <c r="Q4691" s="11">
        <v>12</v>
      </c>
      <c r="R4691" s="11">
        <f ca="1">IFERROR(__xludf.DUMMYFUNCTION("COUNTA(SPLIT($Q4691,CHAR(10),FALSE))"),2)</f>
        <v>2</v>
      </c>
      <c r="S4691" s="2">
        <v>2.6327432000000001E-2</v>
      </c>
      <c r="T4691" s="2">
        <v>0.49116798299999997</v>
      </c>
      <c r="U4691" s="2">
        <v>51.12</v>
      </c>
      <c r="V4691" s="2">
        <v>9.61</v>
      </c>
      <c r="W4691" s="2">
        <v>9.8800000000000008</v>
      </c>
      <c r="X4691" s="2">
        <v>12</v>
      </c>
      <c r="Y4691" s="2">
        <v>9.7799999999999994</v>
      </c>
      <c r="Z4691" s="2">
        <v>9.9099999999999994E-2</v>
      </c>
      <c r="AA4691" s="2">
        <v>8.1739999999999993E-2</v>
      </c>
      <c r="AB4691" s="2">
        <v>14.20786219</v>
      </c>
    </row>
    <row r="4692" spans="1:28" x14ac:dyDescent="0.2">
      <c r="A4692" s="17">
        <v>7498</v>
      </c>
      <c r="B4692" s="5" t="s">
        <v>1335</v>
      </c>
      <c r="C4692" s="5" t="s">
        <v>15677</v>
      </c>
      <c r="D4692" s="5"/>
      <c r="E4692" s="5" t="s">
        <v>15678</v>
      </c>
      <c r="F4692" s="10">
        <v>2020</v>
      </c>
      <c r="G4692" s="10" t="s">
        <v>68</v>
      </c>
      <c r="H4692" s="10" t="s">
        <v>1338</v>
      </c>
      <c r="I4692" s="10">
        <v>1100</v>
      </c>
      <c r="J4692" s="10" t="s">
        <v>51</v>
      </c>
      <c r="K4692" s="10" t="s">
        <v>1339</v>
      </c>
      <c r="L4692" s="10" t="s">
        <v>18</v>
      </c>
      <c r="M4692" s="11">
        <v>1</v>
      </c>
      <c r="N4692" s="10">
        <v>1</v>
      </c>
      <c r="O4692" s="12" t="s">
        <v>15679</v>
      </c>
      <c r="P4692" s="11">
        <f ca="1">IFERROR(__xludf.DUMMYFUNCTION("COUNTA(SPLIT(Q4692,"" ""))"),186)</f>
        <v>186</v>
      </c>
      <c r="Q4692" s="11">
        <v>10</v>
      </c>
      <c r="R4692" s="11">
        <f ca="1">IFERROR(__xludf.DUMMYFUNCTION("COUNTA(SPLIT($Q4692,CHAR(10),FALSE))"),2)</f>
        <v>2</v>
      </c>
      <c r="S4692" s="2">
        <v>-0.17492955299999999</v>
      </c>
      <c r="T4692" s="2">
        <v>0.49298493999999998</v>
      </c>
      <c r="U4692" s="2">
        <v>59.18</v>
      </c>
      <c r="V4692" s="2">
        <v>9.6999999999999993</v>
      </c>
      <c r="W4692" s="2">
        <v>8.99</v>
      </c>
      <c r="X4692" s="2">
        <v>11</v>
      </c>
      <c r="Y4692" s="2">
        <v>9.09</v>
      </c>
      <c r="Z4692" s="2">
        <v>0.18890000000000001</v>
      </c>
      <c r="AA4692" s="2">
        <v>0.17974000000000001</v>
      </c>
      <c r="AB4692" s="2">
        <v>16.26889735</v>
      </c>
    </row>
    <row r="4693" spans="1:28" x14ac:dyDescent="0.2">
      <c r="A4693" s="17">
        <v>7499</v>
      </c>
      <c r="B4693" s="5" t="s">
        <v>1335</v>
      </c>
      <c r="C4693" s="5" t="s">
        <v>9616</v>
      </c>
      <c r="D4693" s="5"/>
      <c r="E4693" s="5" t="s">
        <v>15680</v>
      </c>
      <c r="F4693" s="10">
        <v>2020</v>
      </c>
      <c r="G4693" s="10" t="s">
        <v>68</v>
      </c>
      <c r="H4693" s="10" t="s">
        <v>1346</v>
      </c>
      <c r="I4693" s="10">
        <v>1300</v>
      </c>
      <c r="J4693" s="10" t="s">
        <v>51</v>
      </c>
      <c r="K4693" s="10" t="s">
        <v>1339</v>
      </c>
      <c r="L4693" s="10" t="s">
        <v>18</v>
      </c>
      <c r="M4693" s="11">
        <v>1</v>
      </c>
      <c r="N4693" s="10">
        <v>1</v>
      </c>
      <c r="O4693" s="12" t="s">
        <v>15681</v>
      </c>
      <c r="P4693" s="11">
        <f ca="1">IFERROR(__xludf.DUMMYFUNCTION("COUNTA(SPLIT(Q4693,"" ""))"),172)</f>
        <v>172</v>
      </c>
      <c r="Q4693" s="11">
        <v>9</v>
      </c>
      <c r="R4693" s="11">
        <f ca="1">IFERROR(__xludf.DUMMYFUNCTION("COUNTA(SPLIT($Q4693,CHAR(10),FALSE))"),2)</f>
        <v>2</v>
      </c>
      <c r="S4693" s="2">
        <v>-2.6932004040000002</v>
      </c>
      <c r="T4693" s="2">
        <v>0.49951964599999998</v>
      </c>
      <c r="U4693" s="2">
        <v>42.09</v>
      </c>
      <c r="V4693" s="2">
        <v>12.16</v>
      </c>
      <c r="W4693" s="2">
        <v>13.4</v>
      </c>
      <c r="X4693" s="2">
        <v>15</v>
      </c>
      <c r="Y4693" s="2">
        <v>10.52</v>
      </c>
      <c r="Z4693" s="2">
        <v>0.35552</v>
      </c>
      <c r="AA4693" s="2">
        <v>0.34478999999999999</v>
      </c>
      <c r="AB4693" s="2">
        <v>3.5292174690000002</v>
      </c>
    </row>
    <row r="4694" spans="1:28" x14ac:dyDescent="0.2">
      <c r="A4694" s="17">
        <v>8000</v>
      </c>
      <c r="B4694" s="5" t="s">
        <v>15682</v>
      </c>
      <c r="C4694" s="5" t="s">
        <v>15683</v>
      </c>
      <c r="D4694" s="5" t="s">
        <v>15684</v>
      </c>
      <c r="E4694" s="18" t="s">
        <v>15685</v>
      </c>
      <c r="F4694" s="10">
        <v>2008</v>
      </c>
      <c r="G4694" s="10" t="s">
        <v>68</v>
      </c>
      <c r="H4694" s="10" t="s">
        <v>1346</v>
      </c>
      <c r="I4694" s="10" t="s">
        <v>15686</v>
      </c>
      <c r="J4694" s="10" t="s">
        <v>17</v>
      </c>
      <c r="K4694" s="11" t="s">
        <v>1339</v>
      </c>
      <c r="L4694" s="10" t="s">
        <v>18</v>
      </c>
      <c r="M4694" s="11">
        <v>1</v>
      </c>
      <c r="N4694" s="10">
        <v>1</v>
      </c>
      <c r="O4694" s="2" t="s">
        <v>15687</v>
      </c>
      <c r="P4694" s="11">
        <f ca="1">IFERROR(__xludf.DUMMYFUNCTION("COUNTA(SPLIT(Q4694,"" ""))"),189)</f>
        <v>189</v>
      </c>
      <c r="Q4694" s="11">
        <v>25</v>
      </c>
      <c r="R4694" s="11">
        <f ca="1">IFERROR(__xludf.DUMMYFUNCTION("COUNTA(SPLIT($Q4694,CHAR(10),FALSE))"),4)</f>
        <v>4</v>
      </c>
      <c r="S4694" s="2">
        <v>0.851171224</v>
      </c>
      <c r="T4694" s="2">
        <v>0.58177496799999995</v>
      </c>
      <c r="U4694" s="2">
        <v>84.87</v>
      </c>
      <c r="V4694" s="2">
        <v>3.56</v>
      </c>
      <c r="W4694" s="2">
        <v>1.7</v>
      </c>
      <c r="X4694" s="2">
        <v>8</v>
      </c>
      <c r="Y4694" s="2">
        <v>7.07</v>
      </c>
      <c r="Z4694" s="2">
        <v>0.14299000000000001</v>
      </c>
      <c r="AA4694" s="2">
        <v>0.1303</v>
      </c>
      <c r="AB4694" s="2">
        <v>18.957099020000001</v>
      </c>
    </row>
    <row r="4695" spans="1:28" x14ac:dyDescent="0.2">
      <c r="A4695" s="17">
        <v>8001</v>
      </c>
      <c r="B4695" s="5" t="s">
        <v>15682</v>
      </c>
      <c r="C4695" s="5" t="s">
        <v>15688</v>
      </c>
      <c r="D4695" s="5" t="s">
        <v>15689</v>
      </c>
      <c r="E4695" s="18" t="s">
        <v>15690</v>
      </c>
      <c r="F4695" s="10">
        <v>2009</v>
      </c>
      <c r="G4695" s="10" t="s">
        <v>68</v>
      </c>
      <c r="H4695" s="10" t="s">
        <v>1346</v>
      </c>
      <c r="I4695" s="10" t="s">
        <v>15686</v>
      </c>
      <c r="J4695" s="10" t="s">
        <v>17</v>
      </c>
      <c r="K4695" s="10" t="s">
        <v>1339</v>
      </c>
      <c r="L4695" s="10" t="s">
        <v>18</v>
      </c>
      <c r="M4695" s="11">
        <v>1</v>
      </c>
      <c r="N4695" s="10">
        <v>1</v>
      </c>
      <c r="O4695" s="2" t="s">
        <v>15691</v>
      </c>
      <c r="P4695" s="11">
        <f ca="1">IFERROR(__xludf.DUMMYFUNCTION("COUNTA(SPLIT(Q4695,"" ""))"),174)</f>
        <v>174</v>
      </c>
      <c r="Q4695" s="11">
        <v>18</v>
      </c>
      <c r="R4695" s="11">
        <f ca="1">IFERROR(__xludf.DUMMYFUNCTION("COUNTA(SPLIT($Q4695,CHAR(10),FALSE))"),7)</f>
        <v>7</v>
      </c>
      <c r="S4695" s="2">
        <v>-1.5845613000000001E-2</v>
      </c>
      <c r="T4695" s="2">
        <v>0.51273378400000003</v>
      </c>
      <c r="U4695" s="2">
        <v>91.52</v>
      </c>
      <c r="V4695" s="2">
        <v>2.9</v>
      </c>
      <c r="W4695" s="2">
        <v>3.55</v>
      </c>
      <c r="X4695" s="2">
        <v>7</v>
      </c>
      <c r="Y4695" s="2">
        <v>5.84</v>
      </c>
      <c r="Z4695" s="2">
        <v>0.11316</v>
      </c>
      <c r="AA4695" s="2">
        <v>0.11989</v>
      </c>
      <c r="AB4695" s="2">
        <v>20.143334370000002</v>
      </c>
    </row>
    <row r="4696" spans="1:28" x14ac:dyDescent="0.2">
      <c r="A4696" s="17">
        <v>8002</v>
      </c>
      <c r="B4696" s="5" t="s">
        <v>15682</v>
      </c>
      <c r="C4696" s="5" t="s">
        <v>15692</v>
      </c>
      <c r="D4696" s="5" t="s">
        <v>15693</v>
      </c>
      <c r="E4696" s="18" t="s">
        <v>15694</v>
      </c>
      <c r="F4696" s="10">
        <v>2011</v>
      </c>
      <c r="G4696" s="10" t="s">
        <v>68</v>
      </c>
      <c r="H4696" s="10" t="s">
        <v>1346</v>
      </c>
      <c r="I4696" s="10" t="s">
        <v>15686</v>
      </c>
      <c r="J4696" s="10" t="s">
        <v>17</v>
      </c>
      <c r="K4696" s="10" t="s">
        <v>1339</v>
      </c>
      <c r="L4696" s="10" t="s">
        <v>18</v>
      </c>
      <c r="M4696" s="11">
        <v>1</v>
      </c>
      <c r="N4696" s="10">
        <v>1</v>
      </c>
      <c r="O4696" s="2" t="s">
        <v>15695</v>
      </c>
      <c r="P4696" s="11">
        <f ca="1">IFERROR(__xludf.DUMMYFUNCTION("COUNTA(SPLIT(Q4696,"" ""))"),180)</f>
        <v>180</v>
      </c>
      <c r="Q4696" s="11">
        <v>23</v>
      </c>
      <c r="R4696" s="11">
        <f ca="1">IFERROR(__xludf.DUMMYFUNCTION("COUNTA(SPLIT($Q4696,CHAR(10),FALSE))"),6)</f>
        <v>6</v>
      </c>
      <c r="S4696" s="2">
        <v>0.40836346299999998</v>
      </c>
      <c r="T4696" s="2">
        <v>0.50822328500000002</v>
      </c>
      <c r="U4696" s="2">
        <v>84.92</v>
      </c>
      <c r="V4696" s="2">
        <v>3.42</v>
      </c>
      <c r="W4696" s="2">
        <v>2.91</v>
      </c>
      <c r="X4696" s="2">
        <v>7</v>
      </c>
      <c r="Y4696" s="2">
        <v>5.14</v>
      </c>
      <c r="Z4696" s="2">
        <v>7.4469999999999995E-2</v>
      </c>
      <c r="AA4696" s="2">
        <v>5.9339999999999997E-2</v>
      </c>
      <c r="AB4696" s="2">
        <v>26.03716777</v>
      </c>
    </row>
    <row r="4697" spans="1:28" x14ac:dyDescent="0.2">
      <c r="A4697" s="17">
        <v>8003</v>
      </c>
      <c r="B4697" s="5" t="s">
        <v>15696</v>
      </c>
      <c r="C4697" s="5" t="s">
        <v>15697</v>
      </c>
      <c r="D4697" s="5" t="s">
        <v>15689</v>
      </c>
      <c r="E4697" s="18" t="s">
        <v>15698</v>
      </c>
      <c r="F4697" s="10">
        <v>2010</v>
      </c>
      <c r="G4697" s="10" t="s">
        <v>68</v>
      </c>
      <c r="H4697" s="10" t="s">
        <v>1346</v>
      </c>
      <c r="I4697" s="10" t="s">
        <v>15686</v>
      </c>
      <c r="J4697" s="10" t="s">
        <v>17</v>
      </c>
      <c r="K4697" s="10" t="s">
        <v>1339</v>
      </c>
      <c r="L4697" s="10" t="s">
        <v>18</v>
      </c>
      <c r="M4697" s="11">
        <v>1</v>
      </c>
      <c r="N4697" s="10">
        <v>1</v>
      </c>
      <c r="O4697" s="2" t="s">
        <v>15699</v>
      </c>
      <c r="P4697" s="11">
        <f ca="1">IFERROR(__xludf.DUMMYFUNCTION("COUNTA(SPLIT(Q4697,"" ""))"),181)</f>
        <v>181</v>
      </c>
      <c r="Q4697" s="11">
        <v>21</v>
      </c>
      <c r="R4697" s="11">
        <f ca="1">IFERROR(__xludf.DUMMYFUNCTION("COUNTA(SPLIT($Q4697,CHAR(10),FALSE))"),6)</f>
        <v>6</v>
      </c>
      <c r="S4697" s="2">
        <v>0.87179502900000005</v>
      </c>
      <c r="T4697" s="2">
        <v>0.480927467</v>
      </c>
      <c r="U4697" s="2">
        <v>84.65</v>
      </c>
      <c r="V4697" s="2">
        <v>3.56</v>
      </c>
      <c r="W4697" s="2">
        <v>4.22</v>
      </c>
      <c r="X4697" s="2">
        <v>6</v>
      </c>
      <c r="Y4697" s="2">
        <v>6.68</v>
      </c>
      <c r="Z4697" s="2">
        <v>0.10168000000000001</v>
      </c>
      <c r="AA4697" s="2">
        <v>8.7749999999999995E-2</v>
      </c>
      <c r="AB4697" s="2">
        <v>23.173317340000001</v>
      </c>
    </row>
    <row r="4698" spans="1:28" x14ac:dyDescent="0.2">
      <c r="A4698" s="17">
        <v>8004</v>
      </c>
      <c r="B4698" s="5" t="s">
        <v>15696</v>
      </c>
      <c r="C4698" s="5" t="s">
        <v>15700</v>
      </c>
      <c r="D4698" s="5" t="s">
        <v>15689</v>
      </c>
      <c r="E4698" s="18" t="s">
        <v>15701</v>
      </c>
      <c r="F4698" s="10">
        <v>2009</v>
      </c>
      <c r="G4698" s="10" t="s">
        <v>68</v>
      </c>
      <c r="H4698" s="10" t="s">
        <v>1346</v>
      </c>
      <c r="I4698" s="10" t="s">
        <v>15702</v>
      </c>
      <c r="J4698" s="10" t="s">
        <v>17</v>
      </c>
      <c r="K4698" s="10" t="s">
        <v>1339</v>
      </c>
      <c r="L4698" s="10" t="s">
        <v>18</v>
      </c>
      <c r="M4698" s="11">
        <v>1</v>
      </c>
      <c r="N4698" s="10">
        <v>1</v>
      </c>
      <c r="O4698" s="2" t="s">
        <v>15703</v>
      </c>
      <c r="P4698" s="11">
        <f ca="1">IFERROR(__xludf.DUMMYFUNCTION("COUNTA(SPLIT(Q4698,"" ""))"),157)</f>
        <v>157</v>
      </c>
      <c r="Q4698" s="11">
        <v>17</v>
      </c>
      <c r="R4698" s="11">
        <f ca="1">IFERROR(__xludf.DUMMYFUNCTION("COUNTA(SPLIT($Q4698,CHAR(10),FALSE))"),6)</f>
        <v>6</v>
      </c>
      <c r="S4698" s="2">
        <v>0.490577969</v>
      </c>
      <c r="T4698" s="2">
        <v>0.55868255600000005</v>
      </c>
      <c r="U4698" s="2">
        <v>86.97</v>
      </c>
      <c r="V4698" s="2">
        <v>3.5</v>
      </c>
      <c r="W4698" s="2">
        <v>4.45</v>
      </c>
      <c r="X4698" s="2">
        <v>6</v>
      </c>
      <c r="Y4698" s="2">
        <v>6.45</v>
      </c>
      <c r="Z4698" s="2">
        <v>0.12831999999999999</v>
      </c>
      <c r="AA4698" s="2">
        <v>0.11774999999999999</v>
      </c>
      <c r="AB4698" s="2">
        <v>20.315282069999999</v>
      </c>
    </row>
    <row r="4699" spans="1:28" x14ac:dyDescent="0.2">
      <c r="A4699" s="17">
        <v>8005</v>
      </c>
      <c r="B4699" s="5" t="s">
        <v>15696</v>
      </c>
      <c r="C4699" s="5" t="s">
        <v>15704</v>
      </c>
      <c r="D4699" s="5" t="s">
        <v>15689</v>
      </c>
      <c r="E4699" s="18" t="s">
        <v>15705</v>
      </c>
      <c r="F4699" s="10">
        <v>2008</v>
      </c>
      <c r="G4699" s="10" t="s">
        <v>68</v>
      </c>
      <c r="H4699" s="10" t="s">
        <v>1346</v>
      </c>
      <c r="I4699" s="10" t="s">
        <v>15686</v>
      </c>
      <c r="J4699" s="10" t="s">
        <v>17</v>
      </c>
      <c r="K4699" s="10" t="s">
        <v>1339</v>
      </c>
      <c r="L4699" s="10" t="s">
        <v>18</v>
      </c>
      <c r="M4699" s="11">
        <v>1</v>
      </c>
      <c r="N4699" s="10">
        <v>1</v>
      </c>
      <c r="O4699" s="2" t="s">
        <v>15706</v>
      </c>
      <c r="P4699" s="11">
        <f ca="1">IFERROR(__xludf.DUMMYFUNCTION("COUNTA(SPLIT(Q4699,"" ""))"),173)</f>
        <v>173</v>
      </c>
      <c r="Q4699" s="11">
        <v>20</v>
      </c>
      <c r="R4699" s="11">
        <f ca="1">IFERROR(__xludf.DUMMYFUNCTION("COUNTA(SPLIT($Q4699,CHAR(10),FALSE))"),4)</f>
        <v>4</v>
      </c>
      <c r="S4699" s="2">
        <v>0.32545518899999998</v>
      </c>
      <c r="T4699" s="2">
        <v>0.47837975599999999</v>
      </c>
      <c r="U4699" s="2">
        <v>83.98</v>
      </c>
      <c r="V4699" s="2">
        <v>3.73</v>
      </c>
      <c r="W4699" s="2">
        <v>3.43</v>
      </c>
      <c r="X4699" s="2">
        <v>7</v>
      </c>
      <c r="Y4699" s="2">
        <v>6.32</v>
      </c>
      <c r="Z4699" s="2">
        <v>0.22023999999999999</v>
      </c>
      <c r="AA4699" s="2">
        <v>0.20805999999999999</v>
      </c>
      <c r="AB4699" s="2">
        <v>24.02944484</v>
      </c>
    </row>
    <row r="4700" spans="1:28" x14ac:dyDescent="0.2">
      <c r="A4700" s="17">
        <v>8006</v>
      </c>
      <c r="B4700" s="5" t="s">
        <v>15696</v>
      </c>
      <c r="C4700" s="5" t="s">
        <v>15707</v>
      </c>
      <c r="D4700" s="5" t="s">
        <v>15689</v>
      </c>
      <c r="E4700" s="18" t="s">
        <v>15708</v>
      </c>
      <c r="F4700" s="10">
        <v>2009</v>
      </c>
      <c r="G4700" s="10" t="s">
        <v>68</v>
      </c>
      <c r="H4700" s="10" t="s">
        <v>1346</v>
      </c>
      <c r="I4700" s="10" t="s">
        <v>15686</v>
      </c>
      <c r="J4700" s="10" t="s">
        <v>17</v>
      </c>
      <c r="K4700" s="10" t="s">
        <v>1339</v>
      </c>
      <c r="L4700" s="10" t="s">
        <v>18</v>
      </c>
      <c r="M4700" s="11">
        <v>1</v>
      </c>
      <c r="N4700" s="10">
        <v>1</v>
      </c>
      <c r="O4700" s="2" t="s">
        <v>15709</v>
      </c>
      <c r="P4700" s="11">
        <f ca="1">IFERROR(__xludf.DUMMYFUNCTION("COUNTA(SPLIT(Q4700,"" ""))"),181)</f>
        <v>181</v>
      </c>
      <c r="Q4700" s="11">
        <v>21</v>
      </c>
      <c r="R4700" s="11">
        <f ca="1">IFERROR(__xludf.DUMMYFUNCTION("COUNTA(SPLIT($Q4700,CHAR(10),FALSE))"),6)</f>
        <v>6</v>
      </c>
      <c r="S4700" s="2">
        <v>1.052028017</v>
      </c>
      <c r="T4700" s="2">
        <v>0.50909920600000003</v>
      </c>
      <c r="U4700" s="2">
        <v>93.17</v>
      </c>
      <c r="V4700" s="2">
        <v>2.4500000000000002</v>
      </c>
      <c r="W4700" s="2">
        <v>3.71</v>
      </c>
      <c r="X4700" s="2">
        <v>6</v>
      </c>
      <c r="Y4700" s="2">
        <v>6.12</v>
      </c>
      <c r="Z4700" s="2">
        <v>0.21804999999999999</v>
      </c>
      <c r="AA4700" s="2">
        <v>0.19605</v>
      </c>
      <c r="AB4700" s="2">
        <v>24.225154280000002</v>
      </c>
    </row>
    <row r="4701" spans="1:28" x14ac:dyDescent="0.2">
      <c r="A4701" s="17">
        <v>8007</v>
      </c>
      <c r="B4701" s="5" t="s">
        <v>15696</v>
      </c>
      <c r="C4701" s="5" t="s">
        <v>15710</v>
      </c>
      <c r="D4701" s="5" t="s">
        <v>15689</v>
      </c>
      <c r="E4701" s="18" t="s">
        <v>15711</v>
      </c>
      <c r="F4701" s="10">
        <v>2008</v>
      </c>
      <c r="G4701" s="10" t="s">
        <v>68</v>
      </c>
      <c r="H4701" s="10" t="s">
        <v>1346</v>
      </c>
      <c r="I4701" s="10" t="s">
        <v>15686</v>
      </c>
      <c r="J4701" s="10" t="s">
        <v>17</v>
      </c>
      <c r="K4701" s="10" t="s">
        <v>1339</v>
      </c>
      <c r="L4701" s="10" t="s">
        <v>18</v>
      </c>
      <c r="M4701" s="11">
        <v>1</v>
      </c>
      <c r="N4701" s="10">
        <v>1</v>
      </c>
      <c r="O4701" s="2" t="s">
        <v>15712</v>
      </c>
      <c r="P4701" s="11">
        <f ca="1">IFERROR(__xludf.DUMMYFUNCTION("COUNTA(SPLIT(Q4701,"" ""))"),174)</f>
        <v>174</v>
      </c>
      <c r="Q4701" s="11">
        <v>19</v>
      </c>
      <c r="R4701" s="11">
        <f ca="1">IFERROR(__xludf.DUMMYFUNCTION("COUNTA(SPLIT($Q4701,CHAR(10),FALSE))"),6)</f>
        <v>6</v>
      </c>
      <c r="S4701" s="2">
        <v>1.040944023</v>
      </c>
      <c r="T4701" s="2">
        <v>0.51706102099999995</v>
      </c>
      <c r="U4701" s="2">
        <v>87.06</v>
      </c>
      <c r="V4701" s="2">
        <v>3.33</v>
      </c>
      <c r="W4701" s="2">
        <v>2.5099999999999998</v>
      </c>
      <c r="X4701" s="2">
        <v>6</v>
      </c>
      <c r="Y4701" s="2">
        <v>6.47</v>
      </c>
      <c r="Z4701" s="2">
        <v>2.1760000000000002E-2</v>
      </c>
      <c r="AA4701" s="2">
        <v>5.3E-3</v>
      </c>
      <c r="AB4701" s="2">
        <v>24.463855989999999</v>
      </c>
    </row>
    <row r="4702" spans="1:28" x14ac:dyDescent="0.2">
      <c r="A4702" s="17">
        <v>8008</v>
      </c>
      <c r="B4702" s="5" t="s">
        <v>15713</v>
      </c>
      <c r="C4702" s="5" t="s">
        <v>15714</v>
      </c>
      <c r="D4702" s="5" t="s">
        <v>15689</v>
      </c>
      <c r="E4702" s="18" t="s">
        <v>15715</v>
      </c>
      <c r="F4702" s="10">
        <v>2008</v>
      </c>
      <c r="G4702" s="10" t="s">
        <v>68</v>
      </c>
      <c r="H4702" s="10" t="s">
        <v>1346</v>
      </c>
      <c r="I4702" s="10" t="s">
        <v>15716</v>
      </c>
      <c r="J4702" s="10" t="s">
        <v>17</v>
      </c>
      <c r="K4702" s="10" t="s">
        <v>1339</v>
      </c>
      <c r="L4702" s="10" t="s">
        <v>18</v>
      </c>
      <c r="M4702" s="11">
        <v>1</v>
      </c>
      <c r="N4702" s="10">
        <v>1</v>
      </c>
      <c r="O4702" s="2" t="s">
        <v>15717</v>
      </c>
      <c r="P4702" s="11">
        <f ca="1">IFERROR(__xludf.DUMMYFUNCTION("COUNTA(SPLIT(Q4702,"" ""))"),179)</f>
        <v>179</v>
      </c>
      <c r="Q4702" s="11">
        <v>16</v>
      </c>
      <c r="R4702" s="11">
        <f ca="1">IFERROR(__xludf.DUMMYFUNCTION("COUNTA(SPLIT($Q4702,CHAR(10),FALSE))"),5)</f>
        <v>5</v>
      </c>
      <c r="S4702" s="2">
        <v>0.73061860199999995</v>
      </c>
      <c r="T4702" s="2">
        <v>0.52008484700000002</v>
      </c>
      <c r="U4702" s="2">
        <v>82.89</v>
      </c>
      <c r="V4702" s="2">
        <v>4.54</v>
      </c>
      <c r="W4702" s="2">
        <v>3.97</v>
      </c>
      <c r="X4702" s="2">
        <v>7</v>
      </c>
      <c r="Y4702" s="2">
        <v>5.24</v>
      </c>
      <c r="Z4702" s="2">
        <v>0.15820999999999999</v>
      </c>
      <c r="AA4702" s="2">
        <v>0.14021</v>
      </c>
      <c r="AB4702" s="2">
        <v>25.362332110000001</v>
      </c>
    </row>
    <row r="4703" spans="1:28" x14ac:dyDescent="0.2">
      <c r="A4703" s="17">
        <v>8009</v>
      </c>
      <c r="B4703" s="5" t="s">
        <v>15713</v>
      </c>
      <c r="C4703" s="5" t="s">
        <v>15718</v>
      </c>
      <c r="D4703" s="5" t="s">
        <v>15689</v>
      </c>
      <c r="E4703" s="18" t="s">
        <v>15719</v>
      </c>
      <c r="F4703" s="10">
        <v>2008</v>
      </c>
      <c r="G4703" s="10" t="s">
        <v>68</v>
      </c>
      <c r="H4703" s="10" t="s">
        <v>1346</v>
      </c>
      <c r="I4703" s="10" t="s">
        <v>15716</v>
      </c>
      <c r="J4703" s="10" t="s">
        <v>17</v>
      </c>
      <c r="K4703" s="10" t="s">
        <v>1339</v>
      </c>
      <c r="L4703" s="10" t="s">
        <v>18</v>
      </c>
      <c r="M4703" s="11">
        <v>1</v>
      </c>
      <c r="N4703" s="10">
        <v>1</v>
      </c>
      <c r="O4703" s="2" t="s">
        <v>15720</v>
      </c>
      <c r="P4703" s="11">
        <f ca="1">IFERROR(__xludf.DUMMYFUNCTION("COUNTA(SPLIT(Q4703,"" ""))"),201)</f>
        <v>201</v>
      </c>
      <c r="Q4703" s="11">
        <v>17</v>
      </c>
      <c r="R4703" s="11">
        <f ca="1">IFERROR(__xludf.DUMMYFUNCTION("COUNTA(SPLIT($Q4703,CHAR(10),FALSE))"),3)</f>
        <v>3</v>
      </c>
      <c r="S4703" s="2">
        <v>0.47257269600000001</v>
      </c>
      <c r="T4703" s="2">
        <v>0.51696312300000002</v>
      </c>
      <c r="U4703" s="2">
        <v>91.39</v>
      </c>
      <c r="V4703" s="2">
        <v>3.49</v>
      </c>
      <c r="W4703" s="2">
        <v>3.2</v>
      </c>
      <c r="X4703" s="2">
        <v>6</v>
      </c>
      <c r="Y4703" s="2">
        <v>5.93</v>
      </c>
      <c r="Z4703" s="2">
        <v>0.10437</v>
      </c>
      <c r="AA4703" s="2">
        <v>8.2100000000000006E-2</v>
      </c>
      <c r="AB4703" s="2">
        <v>23.384096079999999</v>
      </c>
    </row>
    <row r="4704" spans="1:28" x14ac:dyDescent="0.2">
      <c r="A4704" s="17">
        <v>8010</v>
      </c>
      <c r="B4704" s="5" t="s">
        <v>15721</v>
      </c>
      <c r="C4704" s="5" t="s">
        <v>15722</v>
      </c>
      <c r="D4704" s="5" t="s">
        <v>15689</v>
      </c>
      <c r="E4704" s="18" t="s">
        <v>15723</v>
      </c>
      <c r="F4704" s="10">
        <v>2008</v>
      </c>
      <c r="G4704" s="10" t="s">
        <v>68</v>
      </c>
      <c r="H4704" s="10" t="s">
        <v>1346</v>
      </c>
      <c r="I4704" s="10" t="s">
        <v>15724</v>
      </c>
      <c r="J4704" s="10" t="s">
        <v>17</v>
      </c>
      <c r="K4704" s="10" t="s">
        <v>1339</v>
      </c>
      <c r="L4704" s="10" t="s">
        <v>18</v>
      </c>
      <c r="M4704" s="11">
        <v>1</v>
      </c>
      <c r="N4704" s="10">
        <v>1</v>
      </c>
      <c r="O4704" s="2" t="s">
        <v>15725</v>
      </c>
      <c r="P4704" s="11">
        <f ca="1">IFERROR(__xludf.DUMMYFUNCTION("COUNTA(SPLIT(Q4704,"" ""))"),147)</f>
        <v>147</v>
      </c>
      <c r="Q4704" s="11">
        <v>12</v>
      </c>
      <c r="R4704" s="11">
        <f ca="1">IFERROR(__xludf.DUMMYFUNCTION("COUNTA(SPLIT($Q4704,CHAR(10),FALSE))"),3)</f>
        <v>3</v>
      </c>
      <c r="S4704" s="2">
        <v>0.58486559299999996</v>
      </c>
      <c r="T4704" s="2">
        <v>0.51181188499999997</v>
      </c>
      <c r="U4704" s="2">
        <v>77.67</v>
      </c>
      <c r="V4704" s="2">
        <v>5.27</v>
      </c>
      <c r="W4704" s="2">
        <v>3.96</v>
      </c>
      <c r="X4704" s="2">
        <v>8</v>
      </c>
      <c r="Y4704" s="2">
        <v>7.17</v>
      </c>
      <c r="Z4704" s="2">
        <v>0.14604</v>
      </c>
      <c r="AA4704" s="2">
        <v>0.15633</v>
      </c>
      <c r="AB4704" s="2">
        <v>24.827727530000001</v>
      </c>
    </row>
    <row r="4705" spans="1:28" x14ac:dyDescent="0.2">
      <c r="A4705" s="17">
        <v>8011</v>
      </c>
      <c r="B4705" s="5" t="s">
        <v>15726</v>
      </c>
      <c r="C4705" s="5" t="s">
        <v>15727</v>
      </c>
      <c r="D4705" s="5" t="s">
        <v>15728</v>
      </c>
      <c r="E4705" s="18" t="s">
        <v>15729</v>
      </c>
      <c r="F4705" s="10">
        <v>2019</v>
      </c>
      <c r="G4705" s="10" t="s">
        <v>68</v>
      </c>
      <c r="H4705" s="10" t="s">
        <v>1346</v>
      </c>
      <c r="I4705" s="10" t="s">
        <v>15702</v>
      </c>
      <c r="J4705" s="10" t="s">
        <v>17</v>
      </c>
      <c r="K4705" s="10" t="s">
        <v>1339</v>
      </c>
      <c r="L4705" s="10" t="s">
        <v>18</v>
      </c>
      <c r="M4705" s="11">
        <v>1</v>
      </c>
      <c r="N4705" s="10">
        <v>1</v>
      </c>
      <c r="O4705" s="2" t="s">
        <v>15730</v>
      </c>
      <c r="P4705" s="11">
        <f ca="1">IFERROR(__xludf.DUMMYFUNCTION("COUNTA(SPLIT(Q4705,"" ""))"),136)</f>
        <v>136</v>
      </c>
      <c r="Q4705" s="11">
        <v>15</v>
      </c>
      <c r="R4705" s="11">
        <f ca="1">IFERROR(__xludf.DUMMYFUNCTION("COUNTA(SPLIT($Q4705,CHAR(10),FALSE))"),5)</f>
        <v>5</v>
      </c>
      <c r="S4705" s="2">
        <v>0.56671732600000002</v>
      </c>
      <c r="T4705" s="2">
        <v>0.51092343200000001</v>
      </c>
      <c r="U4705" s="2">
        <v>74.89</v>
      </c>
      <c r="V4705" s="2">
        <v>5.15</v>
      </c>
      <c r="W4705" s="2">
        <v>6.44</v>
      </c>
      <c r="X4705" s="2">
        <v>8</v>
      </c>
      <c r="Y4705" s="2">
        <v>7.24</v>
      </c>
      <c r="Z4705" s="2">
        <v>0.10627</v>
      </c>
      <c r="AA4705" s="2">
        <v>0.10119</v>
      </c>
      <c r="AB4705" s="2">
        <v>9.6100040159999995</v>
      </c>
    </row>
    <row r="4706" spans="1:28" x14ac:dyDescent="0.2">
      <c r="A4706" s="17">
        <v>8012</v>
      </c>
      <c r="B4706" s="5" t="s">
        <v>15726</v>
      </c>
      <c r="C4706" s="5" t="s">
        <v>15731</v>
      </c>
      <c r="D4706" s="5" t="s">
        <v>15728</v>
      </c>
      <c r="E4706" s="18" t="s">
        <v>15732</v>
      </c>
      <c r="F4706" s="10">
        <v>2020</v>
      </c>
      <c r="G4706" s="10" t="s">
        <v>68</v>
      </c>
      <c r="H4706" s="10" t="s">
        <v>1346</v>
      </c>
      <c r="I4706" s="10" t="s">
        <v>15702</v>
      </c>
      <c r="J4706" s="10" t="s">
        <v>17</v>
      </c>
      <c r="K4706" s="10" t="s">
        <v>1339</v>
      </c>
      <c r="L4706" s="10" t="s">
        <v>18</v>
      </c>
      <c r="M4706" s="11">
        <v>1</v>
      </c>
      <c r="N4706" s="10">
        <v>1</v>
      </c>
      <c r="O4706" s="2" t="s">
        <v>15733</v>
      </c>
      <c r="P4706" s="11">
        <f ca="1">IFERROR(__xludf.DUMMYFUNCTION("COUNTA(SPLIT(Q4706,"" ""))"),171)</f>
        <v>171</v>
      </c>
      <c r="Q4706" s="11">
        <v>15</v>
      </c>
      <c r="R4706" s="11">
        <f ca="1">IFERROR(__xludf.DUMMYFUNCTION("COUNTA(SPLIT($Q4706,CHAR(10),FALSE))"),3)</f>
        <v>3</v>
      </c>
      <c r="S4706" s="2">
        <v>0.123378824</v>
      </c>
      <c r="T4706" s="2">
        <v>0.50090237100000001</v>
      </c>
      <c r="U4706" s="2">
        <v>84.61</v>
      </c>
      <c r="V4706" s="2">
        <v>4.32</v>
      </c>
      <c r="W4706" s="2">
        <v>5.64</v>
      </c>
      <c r="X4706" s="2">
        <v>7</v>
      </c>
      <c r="Y4706" s="2">
        <v>6.58</v>
      </c>
      <c r="Z4706" s="2">
        <v>0.16275999999999999</v>
      </c>
      <c r="AA4706" s="2">
        <v>0.15057000000000001</v>
      </c>
      <c r="AB4706" s="2">
        <v>21.46885043</v>
      </c>
    </row>
    <row r="4707" spans="1:28" x14ac:dyDescent="0.2">
      <c r="A4707" s="17">
        <v>8013</v>
      </c>
      <c r="B4707" s="5" t="s">
        <v>15726</v>
      </c>
      <c r="C4707" s="5" t="s">
        <v>15734</v>
      </c>
      <c r="D4707" s="5" t="s">
        <v>15735</v>
      </c>
      <c r="E4707" s="18" t="s">
        <v>15736</v>
      </c>
      <c r="F4707" s="10">
        <v>2019</v>
      </c>
      <c r="G4707" s="10" t="s">
        <v>68</v>
      </c>
      <c r="H4707" s="10" t="s">
        <v>1346</v>
      </c>
      <c r="I4707" s="10" t="s">
        <v>15702</v>
      </c>
      <c r="J4707" s="10" t="s">
        <v>17</v>
      </c>
      <c r="K4707" s="10" t="s">
        <v>1339</v>
      </c>
      <c r="L4707" s="10" t="s">
        <v>18</v>
      </c>
      <c r="M4707" s="11">
        <v>1</v>
      </c>
      <c r="N4707" s="10">
        <v>1</v>
      </c>
      <c r="O4707" s="2" t="s">
        <v>15737</v>
      </c>
      <c r="P4707" s="11">
        <f ca="1">IFERROR(__xludf.DUMMYFUNCTION("COUNTA(SPLIT(Q4707,"" ""))"),173)</f>
        <v>173</v>
      </c>
      <c r="Q4707" s="11">
        <v>13</v>
      </c>
      <c r="R4707" s="11">
        <f ca="1">IFERROR(__xludf.DUMMYFUNCTION("COUNTA(SPLIT($Q4707,CHAR(10),FALSE))"),2)</f>
        <v>2</v>
      </c>
      <c r="S4707" s="2">
        <v>0.51913950900000005</v>
      </c>
      <c r="T4707" s="2">
        <v>0.52296818</v>
      </c>
      <c r="U4707" s="2">
        <v>89.2</v>
      </c>
      <c r="V4707" s="2">
        <v>4.1399999999999997</v>
      </c>
      <c r="W4707" s="2">
        <v>4.4400000000000004</v>
      </c>
      <c r="X4707" s="2">
        <v>6</v>
      </c>
      <c r="Y4707" s="2">
        <v>6.12</v>
      </c>
      <c r="Z4707" s="2">
        <v>0.1143</v>
      </c>
      <c r="AA4707" s="2">
        <v>0.11988</v>
      </c>
      <c r="AB4707" s="2">
        <v>24.07018987</v>
      </c>
    </row>
    <row r="4708" spans="1:28" x14ac:dyDescent="0.2">
      <c r="A4708" s="17">
        <v>8014</v>
      </c>
      <c r="B4708" s="5" t="s">
        <v>15726</v>
      </c>
      <c r="C4708" s="5" t="s">
        <v>15738</v>
      </c>
      <c r="D4708" s="5" t="s">
        <v>15735</v>
      </c>
      <c r="E4708" s="18" t="s">
        <v>15739</v>
      </c>
      <c r="F4708" s="10">
        <v>2018</v>
      </c>
      <c r="G4708" s="10" t="s">
        <v>68</v>
      </c>
      <c r="H4708" s="10" t="s">
        <v>1346</v>
      </c>
      <c r="I4708" s="10" t="s">
        <v>15702</v>
      </c>
      <c r="J4708" s="10" t="s">
        <v>17</v>
      </c>
      <c r="K4708" s="10" t="s">
        <v>1339</v>
      </c>
      <c r="L4708" s="10" t="s">
        <v>18</v>
      </c>
      <c r="M4708" s="11">
        <v>1</v>
      </c>
      <c r="N4708" s="10">
        <v>1</v>
      </c>
      <c r="O4708" s="2" t="s">
        <v>15740</v>
      </c>
      <c r="P4708" s="11">
        <f ca="1">IFERROR(__xludf.DUMMYFUNCTION("COUNTA(SPLIT(Q4708,"" ""))"),138)</f>
        <v>138</v>
      </c>
      <c r="Q4708" s="11">
        <v>13</v>
      </c>
      <c r="R4708" s="11">
        <f ca="1">IFERROR(__xludf.DUMMYFUNCTION("COUNTA(SPLIT($Q4708,CHAR(10),FALSE))"),4)</f>
        <v>4</v>
      </c>
      <c r="S4708" s="2">
        <v>1.029667868</v>
      </c>
      <c r="T4708" s="2">
        <v>0.53930339599999999</v>
      </c>
      <c r="U4708" s="2">
        <v>81.23</v>
      </c>
      <c r="V4708" s="2">
        <v>4.62</v>
      </c>
      <c r="W4708" s="2">
        <v>4.66</v>
      </c>
      <c r="X4708" s="2">
        <v>7</v>
      </c>
      <c r="Y4708" s="2">
        <v>7.98</v>
      </c>
      <c r="Z4708" s="2">
        <v>0.17552000000000001</v>
      </c>
      <c r="AA4708" s="2">
        <v>0.19850999999999999</v>
      </c>
      <c r="AB4708" s="2">
        <v>19.2774337</v>
      </c>
    </row>
    <row r="4709" spans="1:28" x14ac:dyDescent="0.2">
      <c r="A4709" s="17">
        <v>8015</v>
      </c>
      <c r="B4709" s="5" t="s">
        <v>15726</v>
      </c>
      <c r="C4709" s="5" t="s">
        <v>15741</v>
      </c>
      <c r="D4709" s="5" t="s">
        <v>15735</v>
      </c>
      <c r="E4709" s="18" t="s">
        <v>15742</v>
      </c>
      <c r="F4709" s="10">
        <v>2018</v>
      </c>
      <c r="G4709" s="10" t="s">
        <v>68</v>
      </c>
      <c r="H4709" s="10" t="s">
        <v>1346</v>
      </c>
      <c r="I4709" s="10" t="s">
        <v>15702</v>
      </c>
      <c r="J4709" s="10" t="s">
        <v>17</v>
      </c>
      <c r="K4709" s="10" t="s">
        <v>1339</v>
      </c>
      <c r="L4709" s="10" t="s">
        <v>18</v>
      </c>
      <c r="M4709" s="11">
        <v>1</v>
      </c>
      <c r="N4709" s="10">
        <v>1</v>
      </c>
      <c r="O4709" s="2" t="s">
        <v>15743</v>
      </c>
      <c r="P4709" s="11">
        <f ca="1">IFERROR(__xludf.DUMMYFUNCTION("COUNTA(SPLIT(Q4709,"" ""))"),158)</f>
        <v>158</v>
      </c>
      <c r="Q4709" s="11">
        <v>13</v>
      </c>
      <c r="R4709" s="11">
        <f ca="1">IFERROR(__xludf.DUMMYFUNCTION("COUNTA(SPLIT($Q4709,CHAR(10),FALSE))"),1)</f>
        <v>1</v>
      </c>
      <c r="S4709" s="2">
        <v>0.120457641</v>
      </c>
      <c r="T4709" s="2">
        <v>0.46821774799999999</v>
      </c>
      <c r="U4709" s="2">
        <v>79.959999999999994</v>
      </c>
      <c r="V4709" s="2">
        <v>5.38</v>
      </c>
      <c r="W4709" s="2">
        <v>4.4400000000000004</v>
      </c>
      <c r="X4709" s="2">
        <v>7</v>
      </c>
      <c r="Y4709" s="2">
        <v>6.29</v>
      </c>
      <c r="Z4709" s="2">
        <v>0.26204</v>
      </c>
      <c r="AA4709" s="2">
        <v>0.27899000000000002</v>
      </c>
      <c r="AB4709" s="2">
        <v>21.788993519999998</v>
      </c>
    </row>
    <row r="4710" spans="1:28" x14ac:dyDescent="0.2">
      <c r="A4710" s="17">
        <v>8016</v>
      </c>
      <c r="B4710" s="5" t="s">
        <v>15682</v>
      </c>
      <c r="C4710" s="5" t="s">
        <v>15744</v>
      </c>
      <c r="D4710" s="5" t="s">
        <v>15689</v>
      </c>
      <c r="E4710" s="18" t="s">
        <v>15745</v>
      </c>
      <c r="F4710" s="10">
        <v>2008</v>
      </c>
      <c r="G4710" s="10" t="s">
        <v>68</v>
      </c>
      <c r="H4710" s="10" t="s">
        <v>1346</v>
      </c>
      <c r="I4710" s="10" t="s">
        <v>15716</v>
      </c>
      <c r="J4710" s="10" t="s">
        <v>51</v>
      </c>
      <c r="K4710" s="10" t="s">
        <v>1339</v>
      </c>
      <c r="L4710" s="10" t="s">
        <v>18</v>
      </c>
      <c r="M4710" s="11">
        <v>1</v>
      </c>
      <c r="N4710" s="10">
        <v>1</v>
      </c>
      <c r="O4710" s="2" t="s">
        <v>15746</v>
      </c>
      <c r="P4710" s="11">
        <f ca="1">IFERROR(__xludf.DUMMYFUNCTION("COUNTA(SPLIT(Q4710,"" ""))"),175)</f>
        <v>175</v>
      </c>
      <c r="Q4710" s="11">
        <v>23</v>
      </c>
      <c r="R4710" s="11">
        <f ca="1">IFERROR(__xludf.DUMMYFUNCTION("COUNTA(SPLIT($Q4710,CHAR(10),FALSE))"),6)</f>
        <v>6</v>
      </c>
      <c r="S4710" s="2">
        <v>0.747774563</v>
      </c>
      <c r="T4710" s="2">
        <v>0.50480916099999995</v>
      </c>
      <c r="U4710" s="2">
        <v>95.29</v>
      </c>
      <c r="V4710" s="2">
        <v>1.82</v>
      </c>
      <c r="W4710" s="2">
        <v>1.07</v>
      </c>
      <c r="X4710" s="2">
        <v>6</v>
      </c>
      <c r="Y4710" s="2">
        <v>5.51</v>
      </c>
      <c r="Z4710" s="2">
        <v>7.0620000000000002E-2</v>
      </c>
      <c r="AA4710" s="2">
        <v>6.4390000000000003E-2</v>
      </c>
      <c r="AB4710" s="2">
        <v>29.30405966</v>
      </c>
    </row>
    <row r="4711" spans="1:28" x14ac:dyDescent="0.2">
      <c r="A4711" s="17">
        <v>8017</v>
      </c>
      <c r="B4711" s="5" t="s">
        <v>15682</v>
      </c>
      <c r="C4711" s="5" t="s">
        <v>15747</v>
      </c>
      <c r="D4711" s="5" t="s">
        <v>15689</v>
      </c>
      <c r="E4711" s="18" t="s">
        <v>15748</v>
      </c>
      <c r="F4711" s="10">
        <v>2008</v>
      </c>
      <c r="G4711" s="10" t="s">
        <v>68</v>
      </c>
      <c r="H4711" s="10" t="s">
        <v>1346</v>
      </c>
      <c r="I4711" s="10" t="s">
        <v>15686</v>
      </c>
      <c r="J4711" s="10" t="s">
        <v>51</v>
      </c>
      <c r="K4711" s="10" t="s">
        <v>1339</v>
      </c>
      <c r="L4711" s="10" t="s">
        <v>18</v>
      </c>
      <c r="M4711" s="11">
        <v>1</v>
      </c>
      <c r="N4711" s="10">
        <v>1</v>
      </c>
      <c r="O4711" s="2" t="s">
        <v>15749</v>
      </c>
      <c r="P4711" s="11">
        <f ca="1">IFERROR(__xludf.DUMMYFUNCTION("COUNTA(SPLIT(Q4711,"" ""))"),171)</f>
        <v>171</v>
      </c>
      <c r="Q4711" s="11">
        <v>21</v>
      </c>
      <c r="R4711" s="11">
        <f ca="1">IFERROR(__xludf.DUMMYFUNCTION("COUNTA(SPLIT($Q4711,CHAR(10),FALSE))"),7)</f>
        <v>7</v>
      </c>
      <c r="S4711" s="2">
        <v>1.049144807</v>
      </c>
      <c r="T4711" s="2">
        <v>0.53481258200000004</v>
      </c>
      <c r="U4711" s="2">
        <v>86.44</v>
      </c>
      <c r="V4711" s="2">
        <v>3.3</v>
      </c>
      <c r="W4711" s="2">
        <v>3.23</v>
      </c>
      <c r="X4711" s="2">
        <v>7</v>
      </c>
      <c r="Y4711" s="2">
        <v>5.48</v>
      </c>
      <c r="Z4711" s="2">
        <v>0.15339</v>
      </c>
      <c r="AA4711" s="2">
        <v>0.14626</v>
      </c>
      <c r="AB4711" s="2">
        <v>28.602876030000001</v>
      </c>
    </row>
    <row r="4712" spans="1:28" x14ac:dyDescent="0.2">
      <c r="A4712" s="17">
        <v>8018</v>
      </c>
      <c r="B4712" s="5" t="s">
        <v>15696</v>
      </c>
      <c r="C4712" s="5" t="s">
        <v>15750</v>
      </c>
      <c r="D4712" s="5" t="s">
        <v>15689</v>
      </c>
      <c r="E4712" s="18" t="s">
        <v>15751</v>
      </c>
      <c r="F4712" s="10">
        <v>2008</v>
      </c>
      <c r="G4712" s="10" t="s">
        <v>68</v>
      </c>
      <c r="H4712" s="10" t="s">
        <v>1346</v>
      </c>
      <c r="I4712" s="10" t="s">
        <v>15716</v>
      </c>
      <c r="J4712" s="10" t="s">
        <v>51</v>
      </c>
      <c r="K4712" s="10" t="s">
        <v>1339</v>
      </c>
      <c r="L4712" s="10" t="s">
        <v>18</v>
      </c>
      <c r="M4712" s="11">
        <v>1</v>
      </c>
      <c r="N4712" s="10">
        <v>1</v>
      </c>
      <c r="O4712" s="2" t="s">
        <v>15752</v>
      </c>
      <c r="P4712" s="11">
        <f ca="1">IFERROR(__xludf.DUMMYFUNCTION("COUNTA(SPLIT(Q4712,"" ""))"),187)</f>
        <v>187</v>
      </c>
      <c r="Q4712" s="11">
        <v>28</v>
      </c>
      <c r="R4712" s="11">
        <f ca="1">IFERROR(__xludf.DUMMYFUNCTION("COUNTA(SPLIT($Q4712,CHAR(10),FALSE))"),10)</f>
        <v>10</v>
      </c>
      <c r="S4712" s="2">
        <v>-0.20470508400000001</v>
      </c>
      <c r="T4712" s="2">
        <v>0.46844684800000003</v>
      </c>
      <c r="U4712" s="2">
        <v>95.08</v>
      </c>
      <c r="V4712" s="2">
        <v>1.71</v>
      </c>
      <c r="W4712" s="2">
        <v>1.58</v>
      </c>
      <c r="X4712" s="2">
        <v>5</v>
      </c>
      <c r="Y4712" s="2">
        <v>6.02</v>
      </c>
      <c r="Z4712" s="2">
        <v>0.11266</v>
      </c>
      <c r="AA4712" s="2">
        <v>8.1059999999999993E-2</v>
      </c>
      <c r="AB4712" s="2">
        <v>27.878315579999999</v>
      </c>
    </row>
    <row r="4713" spans="1:28" x14ac:dyDescent="0.2">
      <c r="A4713" s="17">
        <v>8019</v>
      </c>
      <c r="B4713" s="5" t="s">
        <v>15696</v>
      </c>
      <c r="C4713" s="5" t="s">
        <v>15753</v>
      </c>
      <c r="D4713" s="5" t="s">
        <v>15689</v>
      </c>
      <c r="E4713" s="18" t="s">
        <v>15754</v>
      </c>
      <c r="F4713" s="10">
        <v>2009</v>
      </c>
      <c r="G4713" s="10" t="s">
        <v>68</v>
      </c>
      <c r="H4713" s="10" t="s">
        <v>1346</v>
      </c>
      <c r="I4713" s="10" t="s">
        <v>15686</v>
      </c>
      <c r="J4713" s="10" t="s">
        <v>51</v>
      </c>
      <c r="K4713" s="10" t="s">
        <v>1339</v>
      </c>
      <c r="L4713" s="10" t="s">
        <v>18</v>
      </c>
      <c r="M4713" s="11">
        <v>1</v>
      </c>
      <c r="N4713" s="10">
        <v>1</v>
      </c>
      <c r="O4713" s="2" t="s">
        <v>15755</v>
      </c>
      <c r="P4713" s="11">
        <f ca="1">IFERROR(__xludf.DUMMYFUNCTION("COUNTA(SPLIT(Q4713,"" ""))"),184)</f>
        <v>184</v>
      </c>
      <c r="Q4713" s="11">
        <v>24</v>
      </c>
      <c r="R4713" s="11">
        <f ca="1">IFERROR(__xludf.DUMMYFUNCTION("COUNTA(SPLIT($Q4713,CHAR(10),FALSE))"),6)</f>
        <v>6</v>
      </c>
      <c r="S4713" s="2">
        <v>1.196247777</v>
      </c>
      <c r="T4713" s="2">
        <v>0.53504596000000004</v>
      </c>
      <c r="U4713" s="2">
        <v>87.38</v>
      </c>
      <c r="V4713" s="2">
        <v>3.03</v>
      </c>
      <c r="W4713" s="2">
        <v>2.88</v>
      </c>
      <c r="X4713" s="2">
        <v>6</v>
      </c>
      <c r="Y4713" s="2">
        <v>6.45</v>
      </c>
      <c r="Z4713" s="2">
        <v>0.13489000000000001</v>
      </c>
      <c r="AA4713" s="2">
        <v>0.11089</v>
      </c>
      <c r="AB4713" s="2">
        <v>27.654654539999999</v>
      </c>
    </row>
    <row r="4714" spans="1:28" x14ac:dyDescent="0.2">
      <c r="A4714" s="17">
        <v>8020</v>
      </c>
      <c r="B4714" s="5" t="s">
        <v>15696</v>
      </c>
      <c r="C4714" s="5" t="s">
        <v>15756</v>
      </c>
      <c r="D4714" s="5" t="s">
        <v>15689</v>
      </c>
      <c r="E4714" s="18" t="s">
        <v>15757</v>
      </c>
      <c r="F4714" s="10">
        <v>2009</v>
      </c>
      <c r="G4714" s="10" t="s">
        <v>68</v>
      </c>
      <c r="H4714" s="10" t="s">
        <v>1346</v>
      </c>
      <c r="I4714" s="10" t="s">
        <v>15686</v>
      </c>
      <c r="J4714" s="10" t="s">
        <v>51</v>
      </c>
      <c r="K4714" s="10" t="s">
        <v>1339</v>
      </c>
      <c r="L4714" s="10" t="s">
        <v>18</v>
      </c>
      <c r="M4714" s="11">
        <v>1</v>
      </c>
      <c r="N4714" s="10">
        <v>1</v>
      </c>
      <c r="O4714" s="2" t="s">
        <v>15758</v>
      </c>
      <c r="P4714" s="11">
        <f ca="1">IFERROR(__xludf.DUMMYFUNCTION("COUNTA(SPLIT(Q4714,"" ""))"),158)</f>
        <v>158</v>
      </c>
      <c r="Q4714" s="11">
        <v>21</v>
      </c>
      <c r="R4714" s="11">
        <f ca="1">IFERROR(__xludf.DUMMYFUNCTION("COUNTA(SPLIT($Q4714,CHAR(10),FALSE))"),7)</f>
        <v>7</v>
      </c>
      <c r="S4714" s="2">
        <v>1.2702443400000001</v>
      </c>
      <c r="T4714" s="2">
        <v>0.58161351500000003</v>
      </c>
      <c r="U4714" s="2">
        <v>88</v>
      </c>
      <c r="V4714" s="2">
        <v>2.93</v>
      </c>
      <c r="W4714" s="2">
        <v>2.73</v>
      </c>
      <c r="X4714" s="2">
        <v>7</v>
      </c>
      <c r="Y4714" s="2">
        <v>5.47</v>
      </c>
      <c r="Z4714" s="2">
        <v>0.10589</v>
      </c>
      <c r="AA4714" s="2">
        <v>0.10369</v>
      </c>
      <c r="AB4714" s="2">
        <v>24.340262710000001</v>
      </c>
    </row>
    <row r="4715" spans="1:28" x14ac:dyDescent="0.2">
      <c r="A4715" s="17">
        <v>8021</v>
      </c>
      <c r="B4715" s="5" t="s">
        <v>15713</v>
      </c>
      <c r="C4715" s="5" t="s">
        <v>15759</v>
      </c>
      <c r="D4715" s="5" t="s">
        <v>15689</v>
      </c>
      <c r="E4715" s="18" t="s">
        <v>15760</v>
      </c>
      <c r="F4715" s="10">
        <v>2008</v>
      </c>
      <c r="G4715" s="10" t="s">
        <v>68</v>
      </c>
      <c r="H4715" s="10" t="s">
        <v>1346</v>
      </c>
      <c r="I4715" s="10" t="s">
        <v>15716</v>
      </c>
      <c r="J4715" s="10" t="s">
        <v>51</v>
      </c>
      <c r="K4715" s="10" t="s">
        <v>1339</v>
      </c>
      <c r="L4715" s="10" t="s">
        <v>18</v>
      </c>
      <c r="M4715" s="11">
        <v>1</v>
      </c>
      <c r="N4715" s="10">
        <v>1</v>
      </c>
      <c r="O4715" s="2" t="s">
        <v>15761</v>
      </c>
      <c r="P4715" s="11">
        <f ca="1">IFERROR(__xludf.DUMMYFUNCTION("COUNTA(SPLIT(Q4715,"" ""))"),171)</f>
        <v>171</v>
      </c>
      <c r="Q4715" s="11">
        <v>24</v>
      </c>
      <c r="R4715" s="11">
        <f ca="1">IFERROR(__xludf.DUMMYFUNCTION("COUNTA(SPLIT($Q4715,CHAR(10),FALSE))"),7)</f>
        <v>7</v>
      </c>
      <c r="S4715" s="2">
        <v>0.54667468699999999</v>
      </c>
      <c r="T4715" s="2">
        <v>0.48808641000000003</v>
      </c>
      <c r="U4715" s="2">
        <v>94.67</v>
      </c>
      <c r="V4715" s="2">
        <v>1.89</v>
      </c>
      <c r="W4715" s="2">
        <v>1.45</v>
      </c>
      <c r="X4715" s="2">
        <v>6</v>
      </c>
      <c r="Y4715" s="2">
        <v>4.9800000000000004</v>
      </c>
      <c r="Z4715" s="2">
        <v>4.4600000000000001E-2</v>
      </c>
      <c r="AA4715" s="2">
        <v>3.662E-2</v>
      </c>
      <c r="AB4715" s="2">
        <v>33.517396519999998</v>
      </c>
    </row>
    <row r="4716" spans="1:28" x14ac:dyDescent="0.2">
      <c r="A4716" s="17">
        <v>8022</v>
      </c>
      <c r="B4716" s="5" t="s">
        <v>15713</v>
      </c>
      <c r="C4716" s="5" t="s">
        <v>15762</v>
      </c>
      <c r="D4716" s="5" t="s">
        <v>15689</v>
      </c>
      <c r="E4716" s="18" t="s">
        <v>15763</v>
      </c>
      <c r="F4716" s="10">
        <v>2008</v>
      </c>
      <c r="G4716" s="10" t="s">
        <v>68</v>
      </c>
      <c r="H4716" s="10" t="s">
        <v>1346</v>
      </c>
      <c r="I4716" s="10" t="s">
        <v>15716</v>
      </c>
      <c r="J4716" s="10" t="s">
        <v>51</v>
      </c>
      <c r="K4716" s="10" t="s">
        <v>1339</v>
      </c>
      <c r="L4716" s="10" t="s">
        <v>18</v>
      </c>
      <c r="M4716" s="11">
        <v>1</v>
      </c>
      <c r="N4716" s="10">
        <v>1</v>
      </c>
      <c r="O4716" s="2" t="s">
        <v>15764</v>
      </c>
      <c r="P4716" s="11">
        <f ca="1">IFERROR(__xludf.DUMMYFUNCTION("COUNTA(SPLIT(Q4716,"" ""))"),154)</f>
        <v>154</v>
      </c>
      <c r="Q4716" s="11">
        <v>25</v>
      </c>
      <c r="R4716" s="11">
        <f ca="1">IFERROR(__xludf.DUMMYFUNCTION("COUNTA(SPLIT($Q4716,CHAR(10),FALSE))"),9)</f>
        <v>9</v>
      </c>
      <c r="S4716" s="2">
        <v>0.60810795200000001</v>
      </c>
      <c r="T4716" s="2">
        <v>0.50592141300000004</v>
      </c>
      <c r="U4716" s="2">
        <v>96.86</v>
      </c>
      <c r="V4716" s="2">
        <v>1.36</v>
      </c>
      <c r="W4716" s="2">
        <v>1.35</v>
      </c>
      <c r="X4716" s="2">
        <v>6</v>
      </c>
      <c r="Y4716" s="2">
        <v>5.61</v>
      </c>
      <c r="Z4716" s="2">
        <v>0.13200999999999999</v>
      </c>
      <c r="AA4716" s="2">
        <v>0.12953999999999999</v>
      </c>
      <c r="AB4716" s="2">
        <v>27.4779336</v>
      </c>
    </row>
    <row r="4717" spans="1:28" x14ac:dyDescent="0.2">
      <c r="A4717" s="17">
        <v>8023</v>
      </c>
      <c r="B4717" s="5" t="s">
        <v>15721</v>
      </c>
      <c r="C4717" s="5" t="s">
        <v>15765</v>
      </c>
      <c r="D4717" s="5" t="s">
        <v>15689</v>
      </c>
      <c r="E4717" s="18" t="s">
        <v>15766</v>
      </c>
      <c r="F4717" s="10">
        <v>2008</v>
      </c>
      <c r="G4717" s="10" t="s">
        <v>68</v>
      </c>
      <c r="H4717" s="10" t="s">
        <v>1346</v>
      </c>
      <c r="I4717" s="10" t="s">
        <v>15702</v>
      </c>
      <c r="J4717" s="10" t="s">
        <v>51</v>
      </c>
      <c r="K4717" s="10" t="s">
        <v>1339</v>
      </c>
      <c r="L4717" s="10" t="s">
        <v>18</v>
      </c>
      <c r="M4717" s="11">
        <v>1</v>
      </c>
      <c r="N4717" s="10">
        <v>1</v>
      </c>
      <c r="O4717" s="2" t="s">
        <v>15767</v>
      </c>
      <c r="P4717" s="11">
        <f ca="1">IFERROR(__xludf.DUMMYFUNCTION("COUNTA(SPLIT(Q4717,"" ""))"),143)</f>
        <v>143</v>
      </c>
      <c r="Q4717" s="11">
        <v>13</v>
      </c>
      <c r="R4717" s="11">
        <f ca="1">IFERROR(__xludf.DUMMYFUNCTION("COUNTA(SPLIT($Q4717,CHAR(10),FALSE))"),3)</f>
        <v>3</v>
      </c>
      <c r="S4717" s="2">
        <v>1.7113898270000001</v>
      </c>
      <c r="T4717" s="2">
        <v>0.64689967800000003</v>
      </c>
      <c r="U4717" s="2">
        <v>72.989999999999995</v>
      </c>
      <c r="V4717" s="2">
        <v>5.85</v>
      </c>
      <c r="W4717" s="2">
        <v>8.01</v>
      </c>
      <c r="X4717" s="2">
        <v>10</v>
      </c>
      <c r="Y4717" s="2">
        <v>7.57</v>
      </c>
      <c r="Z4717" s="2">
        <v>0.1653</v>
      </c>
      <c r="AA4717" s="2">
        <v>0.18013000000000001</v>
      </c>
      <c r="AB4717" s="2">
        <v>17.444572480000001</v>
      </c>
    </row>
    <row r="4718" spans="1:28" x14ac:dyDescent="0.2">
      <c r="A4718" s="17">
        <v>8024</v>
      </c>
      <c r="B4718" s="5" t="s">
        <v>15726</v>
      </c>
      <c r="C4718" s="5" t="s">
        <v>15768</v>
      </c>
      <c r="D4718" s="5" t="s">
        <v>15735</v>
      </c>
      <c r="E4718" s="18" t="s">
        <v>15769</v>
      </c>
      <c r="F4718" s="10">
        <v>2013</v>
      </c>
      <c r="G4718" s="10" t="s">
        <v>68</v>
      </c>
      <c r="H4718" s="10" t="s">
        <v>1346</v>
      </c>
      <c r="I4718" s="10" t="s">
        <v>15770</v>
      </c>
      <c r="J4718" s="10" t="s">
        <v>51</v>
      </c>
      <c r="K4718" s="10" t="s">
        <v>1339</v>
      </c>
      <c r="L4718" s="10" t="s">
        <v>18</v>
      </c>
      <c r="M4718" s="11">
        <v>1</v>
      </c>
      <c r="N4718" s="10">
        <v>1</v>
      </c>
      <c r="O4718" s="2" t="s">
        <v>15771</v>
      </c>
      <c r="P4718" s="11">
        <f ca="1">IFERROR(__xludf.DUMMYFUNCTION("COUNTA(SPLIT(Q4718,"" ""))"),172)</f>
        <v>172</v>
      </c>
      <c r="Q4718" s="11">
        <v>14</v>
      </c>
      <c r="R4718" s="11">
        <f ca="1">IFERROR(__xludf.DUMMYFUNCTION("COUNTA(SPLIT($Q4718,CHAR(10),FALSE))"),4)</f>
        <v>4</v>
      </c>
      <c r="S4718" s="2">
        <v>0.65082931899999996</v>
      </c>
      <c r="T4718" s="2">
        <v>0.54480909700000002</v>
      </c>
      <c r="U4718" s="2">
        <v>75.709999999999994</v>
      </c>
      <c r="V4718" s="2">
        <v>5.8</v>
      </c>
      <c r="W4718" s="2">
        <v>5.2</v>
      </c>
      <c r="X4718" s="2">
        <v>9</v>
      </c>
      <c r="Y4718" s="2">
        <v>6.78</v>
      </c>
      <c r="Z4718" s="2">
        <v>0.22017999999999999</v>
      </c>
      <c r="AA4718" s="2">
        <v>0.21326999999999999</v>
      </c>
      <c r="AB4718" s="2">
        <v>26.844970409999998</v>
      </c>
    </row>
    <row r="4719" spans="1:28" x14ac:dyDescent="0.2">
      <c r="A4719" s="17">
        <v>8025</v>
      </c>
      <c r="B4719" s="5" t="s">
        <v>15726</v>
      </c>
      <c r="C4719" s="5" t="s">
        <v>15772</v>
      </c>
      <c r="D4719" s="5" t="s">
        <v>15728</v>
      </c>
      <c r="E4719" s="18" t="s">
        <v>15773</v>
      </c>
      <c r="F4719" s="10">
        <v>2019</v>
      </c>
      <c r="G4719" s="10" t="s">
        <v>68</v>
      </c>
      <c r="H4719" s="10" t="s">
        <v>1346</v>
      </c>
      <c r="I4719" s="10" t="s">
        <v>15702</v>
      </c>
      <c r="J4719" s="10" t="s">
        <v>51</v>
      </c>
      <c r="K4719" s="10" t="s">
        <v>1339</v>
      </c>
      <c r="L4719" s="10" t="s">
        <v>18</v>
      </c>
      <c r="M4719" s="11">
        <v>1</v>
      </c>
      <c r="N4719" s="10">
        <v>1</v>
      </c>
      <c r="O4719" s="2" t="s">
        <v>15774</v>
      </c>
      <c r="P4719" s="11">
        <f ca="1">IFERROR(__xludf.DUMMYFUNCTION("COUNTA(SPLIT(Q4719,"" ""))"),163)</f>
        <v>163</v>
      </c>
      <c r="Q4719" s="11">
        <v>14</v>
      </c>
      <c r="R4719" s="11">
        <f ca="1">IFERROR(__xludf.DUMMYFUNCTION("COUNTA(SPLIT($Q4719,CHAR(10),FALSE))"),2)</f>
        <v>2</v>
      </c>
      <c r="S4719" s="2">
        <v>0.18947566900000001</v>
      </c>
      <c r="T4719" s="2">
        <v>0.53564805900000001</v>
      </c>
      <c r="U4719" s="2">
        <v>76.3</v>
      </c>
      <c r="V4719" s="2">
        <v>5.53</v>
      </c>
      <c r="W4719" s="2">
        <v>4.8499999999999996</v>
      </c>
      <c r="X4719" s="2">
        <v>8</v>
      </c>
      <c r="Y4719" s="2">
        <v>7.01</v>
      </c>
      <c r="Z4719" s="2">
        <v>0.22617999999999999</v>
      </c>
      <c r="AA4719" s="2">
        <v>0.22617999999999999</v>
      </c>
      <c r="AB4719" s="2">
        <v>20.641329020000001</v>
      </c>
    </row>
    <row r="4720" spans="1:28" x14ac:dyDescent="0.2">
      <c r="A4720" s="17">
        <v>8026</v>
      </c>
      <c r="B4720" s="5" t="s">
        <v>15726</v>
      </c>
      <c r="C4720" s="5" t="s">
        <v>15775</v>
      </c>
      <c r="D4720" s="5" t="s">
        <v>15728</v>
      </c>
      <c r="E4720" s="18" t="s">
        <v>15776</v>
      </c>
      <c r="F4720" s="10">
        <v>2020</v>
      </c>
      <c r="G4720" s="10" t="s">
        <v>68</v>
      </c>
      <c r="H4720" s="10" t="s">
        <v>1346</v>
      </c>
      <c r="I4720" s="10" t="s">
        <v>15686</v>
      </c>
      <c r="J4720" s="10" t="s">
        <v>51</v>
      </c>
      <c r="K4720" s="10" t="s">
        <v>1339</v>
      </c>
      <c r="L4720" s="10" t="s">
        <v>18</v>
      </c>
      <c r="M4720" s="11">
        <v>1</v>
      </c>
      <c r="N4720" s="10">
        <v>1</v>
      </c>
      <c r="O4720" s="2" t="s">
        <v>15777</v>
      </c>
      <c r="P4720" s="11">
        <f ca="1">IFERROR(__xludf.DUMMYFUNCTION("COUNTA(SPLIT(Q4720,"" ""))"),189)</f>
        <v>189</v>
      </c>
      <c r="Q4720" s="11">
        <v>17</v>
      </c>
      <c r="R4720" s="11">
        <f ca="1">IFERROR(__xludf.DUMMYFUNCTION("COUNTA(SPLIT($Q4720,CHAR(10),FALSE))"),2)</f>
        <v>2</v>
      </c>
      <c r="S4720" s="2">
        <v>0.25520938100000001</v>
      </c>
      <c r="T4720" s="2">
        <v>0.48386583</v>
      </c>
      <c r="U4720" s="2">
        <v>86.03</v>
      </c>
      <c r="V4720" s="2">
        <v>4.05</v>
      </c>
      <c r="W4720" s="2">
        <v>2.4</v>
      </c>
      <c r="X4720" s="2">
        <v>7</v>
      </c>
      <c r="Y4720" s="2">
        <v>6.43</v>
      </c>
      <c r="Z4720" s="2">
        <v>0.15290000000000001</v>
      </c>
      <c r="AA4720" s="2">
        <v>0.14474999999999999</v>
      </c>
      <c r="AB4720" s="2">
        <v>26.533802049999998</v>
      </c>
    </row>
    <row r="4721" spans="1:28" x14ac:dyDescent="0.2">
      <c r="A4721" s="17">
        <v>8027</v>
      </c>
      <c r="B4721" s="5" t="s">
        <v>15726</v>
      </c>
      <c r="C4721" s="5" t="s">
        <v>15778</v>
      </c>
      <c r="D4721" s="5" t="s">
        <v>15728</v>
      </c>
      <c r="E4721" s="18" t="s">
        <v>15779</v>
      </c>
      <c r="F4721" s="10">
        <v>2019</v>
      </c>
      <c r="G4721" s="10" t="s">
        <v>68</v>
      </c>
      <c r="H4721" s="10" t="s">
        <v>1346</v>
      </c>
      <c r="I4721" s="10" t="s">
        <v>15686</v>
      </c>
      <c r="J4721" s="10" t="s">
        <v>51</v>
      </c>
      <c r="K4721" s="10" t="s">
        <v>1339</v>
      </c>
      <c r="L4721" s="10" t="s">
        <v>18</v>
      </c>
      <c r="M4721" s="11">
        <v>1</v>
      </c>
      <c r="N4721" s="10">
        <v>1</v>
      </c>
      <c r="O4721" s="2" t="s">
        <v>15780</v>
      </c>
      <c r="P4721" s="11">
        <f ca="1">IFERROR(__xludf.DUMMYFUNCTION("COUNTA(SPLIT(Q4721,"" ""))"),171)</f>
        <v>171</v>
      </c>
      <c r="Q4721" s="11">
        <v>17</v>
      </c>
      <c r="R4721" s="11">
        <f ca="1">IFERROR(__xludf.DUMMYFUNCTION("COUNTA(SPLIT($Q4721,CHAR(10),FALSE))"),3)</f>
        <v>3</v>
      </c>
      <c r="S4721" s="2">
        <v>0.423387821</v>
      </c>
      <c r="T4721" s="2">
        <v>0.51143913799999996</v>
      </c>
      <c r="U4721" s="2">
        <v>87.37</v>
      </c>
      <c r="V4721" s="2">
        <v>3.59</v>
      </c>
      <c r="W4721" s="2">
        <v>4.37</v>
      </c>
      <c r="X4721" s="2">
        <v>7</v>
      </c>
      <c r="Y4721" s="2">
        <v>6.71</v>
      </c>
      <c r="Z4721" s="2">
        <v>0.13575999999999999</v>
      </c>
      <c r="AA4721" s="2">
        <v>0.12908</v>
      </c>
      <c r="AB4721" s="2">
        <v>19.271482819999999</v>
      </c>
    </row>
    <row r="4722" spans="1:28" x14ac:dyDescent="0.2">
      <c r="A4722" s="17">
        <v>8028</v>
      </c>
      <c r="B4722" s="5" t="s">
        <v>15726</v>
      </c>
      <c r="C4722" s="5" t="s">
        <v>15781</v>
      </c>
      <c r="D4722" s="5" t="s">
        <v>15728</v>
      </c>
      <c r="E4722" s="18" t="s">
        <v>15782</v>
      </c>
      <c r="F4722" s="10">
        <v>2020</v>
      </c>
      <c r="G4722" s="10" t="s">
        <v>68</v>
      </c>
      <c r="H4722" s="10" t="s">
        <v>1346</v>
      </c>
      <c r="I4722" s="10" t="s">
        <v>15702</v>
      </c>
      <c r="J4722" s="10" t="s">
        <v>51</v>
      </c>
      <c r="K4722" s="10" t="s">
        <v>1339</v>
      </c>
      <c r="L4722" s="10" t="s">
        <v>18</v>
      </c>
      <c r="M4722" s="11">
        <v>1</v>
      </c>
      <c r="N4722" s="10">
        <v>1</v>
      </c>
      <c r="O4722" s="2" t="s">
        <v>15783</v>
      </c>
      <c r="P4722" s="11">
        <f ca="1">IFERROR(__xludf.DUMMYFUNCTION("COUNTA(SPLIT(Q4722,"" ""))"),176)</f>
        <v>176</v>
      </c>
      <c r="Q4722" s="11">
        <v>17</v>
      </c>
      <c r="R4722" s="11">
        <f ca="1">IFERROR(__xludf.DUMMYFUNCTION("COUNTA(SPLIT($Q4722,CHAR(10),FALSE))"),3)</f>
        <v>3</v>
      </c>
      <c r="S4722" s="2">
        <v>-0.61414210599999997</v>
      </c>
      <c r="T4722" s="2">
        <v>0.47550645600000002</v>
      </c>
      <c r="U4722" s="2">
        <v>85.42</v>
      </c>
      <c r="V4722" s="2">
        <v>4.0199999999999996</v>
      </c>
      <c r="W4722" s="2">
        <v>4.32</v>
      </c>
      <c r="X4722" s="2">
        <v>7</v>
      </c>
      <c r="Y4722" s="2">
        <v>7.62</v>
      </c>
      <c r="Z4722" s="2">
        <v>8.2580000000000001E-2</v>
      </c>
      <c r="AA4722" s="2">
        <v>5.3780000000000001E-2</v>
      </c>
      <c r="AB4722" s="2">
        <v>15.81446813</v>
      </c>
    </row>
    <row r="4723" spans="1:28" x14ac:dyDescent="0.2">
      <c r="A4723" s="17">
        <v>8029</v>
      </c>
      <c r="B4723" s="5" t="s">
        <v>15726</v>
      </c>
      <c r="C4723" s="5" t="s">
        <v>15784</v>
      </c>
      <c r="D4723" s="5" t="s">
        <v>15735</v>
      </c>
      <c r="E4723" s="18" t="s">
        <v>15785</v>
      </c>
      <c r="F4723" s="10">
        <v>2020</v>
      </c>
      <c r="G4723" s="10" t="s">
        <v>68</v>
      </c>
      <c r="H4723" s="10" t="s">
        <v>1346</v>
      </c>
      <c r="I4723" s="10" t="s">
        <v>15702</v>
      </c>
      <c r="J4723" s="10" t="s">
        <v>51</v>
      </c>
      <c r="K4723" s="10" t="s">
        <v>1339</v>
      </c>
      <c r="L4723" s="10" t="s">
        <v>18</v>
      </c>
      <c r="M4723" s="11">
        <v>1</v>
      </c>
      <c r="N4723" s="10">
        <v>1</v>
      </c>
      <c r="O4723" s="2" t="s">
        <v>15786</v>
      </c>
      <c r="P4723" s="11">
        <f ca="1">IFERROR(__xludf.DUMMYFUNCTION("COUNTA(SPLIT(Q4723,"" ""))"),178)</f>
        <v>178</v>
      </c>
      <c r="Q4723" s="11">
        <v>17</v>
      </c>
      <c r="R4723" s="11">
        <f ca="1">IFERROR(__xludf.DUMMYFUNCTION("COUNTA(SPLIT($Q4723,CHAR(10),FALSE))"),4)</f>
        <v>4</v>
      </c>
      <c r="S4723" s="2">
        <v>0.31033595600000002</v>
      </c>
      <c r="T4723" s="2">
        <v>0.50893903100000004</v>
      </c>
      <c r="U4723" s="2">
        <v>81.36</v>
      </c>
      <c r="V4723" s="2">
        <v>4.5999999999999996</v>
      </c>
      <c r="W4723" s="2">
        <v>5.32</v>
      </c>
      <c r="X4723" s="2">
        <v>8</v>
      </c>
      <c r="Y4723" s="2">
        <v>6.92</v>
      </c>
      <c r="Z4723" s="2">
        <v>0.10992</v>
      </c>
      <c r="AA4723" s="2">
        <v>8.3000000000000004E-2</v>
      </c>
      <c r="AB4723" s="2">
        <v>22.731213669999999</v>
      </c>
    </row>
    <row r="4724" spans="1:28" x14ac:dyDescent="0.2">
      <c r="A4724" s="17">
        <v>8030</v>
      </c>
      <c r="B4724" s="5" t="s">
        <v>15726</v>
      </c>
      <c r="C4724" s="5" t="s">
        <v>15787</v>
      </c>
      <c r="D4724" s="5" t="s">
        <v>15735</v>
      </c>
      <c r="E4724" s="18" t="s">
        <v>15788</v>
      </c>
      <c r="F4724" s="10">
        <v>2014</v>
      </c>
      <c r="G4724" s="10" t="s">
        <v>68</v>
      </c>
      <c r="H4724" s="10" t="s">
        <v>1346</v>
      </c>
      <c r="I4724" s="10" t="s">
        <v>15702</v>
      </c>
      <c r="J4724" s="10" t="s">
        <v>51</v>
      </c>
      <c r="K4724" s="10" t="s">
        <v>1339</v>
      </c>
      <c r="L4724" s="10" t="s">
        <v>18</v>
      </c>
      <c r="M4724" s="11">
        <v>1</v>
      </c>
      <c r="N4724" s="10">
        <v>1</v>
      </c>
      <c r="O4724" s="2" t="s">
        <v>15789</v>
      </c>
      <c r="P4724" s="11">
        <f ca="1">IFERROR(__xludf.DUMMYFUNCTION("COUNTA(SPLIT(Q4724,"" ""))"),148)</f>
        <v>148</v>
      </c>
      <c r="Q4724" s="11">
        <v>12</v>
      </c>
      <c r="R4724" s="11">
        <f ca="1">IFERROR(__xludf.DUMMYFUNCTION("COUNTA(SPLIT($Q4724,CHAR(10),FALSE))"),3)</f>
        <v>3</v>
      </c>
      <c r="S4724" s="2">
        <v>-0.21527918099999999</v>
      </c>
      <c r="T4724" s="2">
        <v>0.51412842299999995</v>
      </c>
      <c r="U4724" s="2">
        <v>75.83</v>
      </c>
      <c r="V4724" s="2">
        <v>5.89</v>
      </c>
      <c r="W4724" s="2">
        <v>5.84</v>
      </c>
      <c r="X4724" s="2">
        <v>9</v>
      </c>
      <c r="Y4724" s="2">
        <v>7.74</v>
      </c>
      <c r="Z4724" s="2">
        <v>0.18951000000000001</v>
      </c>
      <c r="AA4724" s="2">
        <v>0.19583</v>
      </c>
      <c r="AB4724" s="2">
        <v>16.386932349999999</v>
      </c>
    </row>
    <row r="4725" spans="1:28" x14ac:dyDescent="0.2">
      <c r="A4725" s="17">
        <v>8031</v>
      </c>
      <c r="B4725" s="5" t="s">
        <v>15726</v>
      </c>
      <c r="C4725" s="5" t="s">
        <v>15790</v>
      </c>
      <c r="D4725" s="5" t="s">
        <v>15735</v>
      </c>
      <c r="E4725" s="18" t="s">
        <v>15791</v>
      </c>
      <c r="F4725" s="10">
        <v>2018</v>
      </c>
      <c r="G4725" s="10" t="s">
        <v>68</v>
      </c>
      <c r="H4725" s="10" t="s">
        <v>1346</v>
      </c>
      <c r="I4725" s="10" t="s">
        <v>15702</v>
      </c>
      <c r="J4725" s="10" t="s">
        <v>51</v>
      </c>
      <c r="K4725" s="10" t="s">
        <v>1339</v>
      </c>
      <c r="L4725" s="10" t="s">
        <v>18</v>
      </c>
      <c r="M4725" s="11">
        <v>1</v>
      </c>
      <c r="N4725" s="10">
        <v>1</v>
      </c>
      <c r="O4725" s="2" t="s">
        <v>15792</v>
      </c>
      <c r="P4725" s="11">
        <f ca="1">IFERROR(__xludf.DUMMYFUNCTION("COUNTA(SPLIT(Q4725,"" ""))"),143)</f>
        <v>143</v>
      </c>
      <c r="Q4725" s="11">
        <v>13</v>
      </c>
      <c r="R4725" s="11">
        <f ca="1">IFERROR(__xludf.DUMMYFUNCTION("COUNTA(SPLIT($Q4725,CHAR(10),FALSE))"),4)</f>
        <v>4</v>
      </c>
      <c r="S4725" s="2">
        <v>0.30077875300000001</v>
      </c>
      <c r="T4725" s="2">
        <v>0.51237927900000002</v>
      </c>
      <c r="U4725" s="2">
        <v>63.07</v>
      </c>
      <c r="V4725" s="2">
        <v>7.23</v>
      </c>
      <c r="W4725" s="2">
        <v>6.91</v>
      </c>
      <c r="X4725" s="2">
        <v>10</v>
      </c>
      <c r="Y4725" s="2">
        <v>6.8</v>
      </c>
      <c r="Z4725" s="2">
        <v>0.20880000000000001</v>
      </c>
      <c r="AA4725" s="2">
        <v>0.20880000000000001</v>
      </c>
      <c r="AB4725" s="2">
        <v>14.830202180000001</v>
      </c>
    </row>
  </sheetData>
  <conditionalFormatting sqref="U1:U1048576">
    <cfRule type="colorScale" priority="7">
      <colorScale>
        <cfvo type="min"/>
        <cfvo type="percentile" val="50"/>
        <cfvo type="max"/>
        <color rgb="FFF8696B"/>
        <color rgb="FFFFEB84"/>
        <color rgb="FF63BE7B"/>
      </colorScale>
    </cfRule>
  </conditionalFormatting>
  <conditionalFormatting sqref="V1:V1048576">
    <cfRule type="colorScale" priority="6">
      <colorScale>
        <cfvo type="min"/>
        <cfvo type="percentile" val="50"/>
        <cfvo type="max"/>
        <color rgb="FFF8696B"/>
        <color rgb="FFFFEB84"/>
        <color rgb="FF63BE7B"/>
      </colorScale>
    </cfRule>
  </conditionalFormatting>
  <conditionalFormatting sqref="W1:W1048576">
    <cfRule type="colorScale" priority="5">
      <colorScale>
        <cfvo type="min"/>
        <cfvo type="percentile" val="50"/>
        <cfvo type="max"/>
        <color rgb="FFF8696B"/>
        <color rgb="FFFFEB84"/>
        <color rgb="FF63BE7B"/>
      </colorScale>
    </cfRule>
  </conditionalFormatting>
  <conditionalFormatting sqref="X1:X1048576">
    <cfRule type="colorScale" priority="4">
      <colorScale>
        <cfvo type="min"/>
        <cfvo type="percentile" val="50"/>
        <cfvo type="max"/>
        <color rgb="FFF8696B"/>
        <color rgb="FFFFEB84"/>
        <color rgb="FF63BE7B"/>
      </colorScale>
    </cfRule>
  </conditionalFormatting>
  <conditionalFormatting sqref="Y1:Y1048576">
    <cfRule type="colorScale" priority="3">
      <colorScale>
        <cfvo type="min"/>
        <cfvo type="percentile" val="50"/>
        <cfvo type="max"/>
        <color rgb="FFF8696B"/>
        <color rgb="FFFFEB84"/>
        <color rgb="FF63BE7B"/>
      </colorScale>
    </cfRule>
  </conditionalFormatting>
  <conditionalFormatting sqref="S1:S1048576">
    <cfRule type="colorScale" priority="2">
      <colorScale>
        <cfvo type="min"/>
        <cfvo type="percentile" val="50"/>
        <cfvo type="max"/>
        <color rgb="FFF8696B"/>
        <color rgb="FFFFEB84"/>
        <color rgb="FF63BE7B"/>
      </colorScale>
    </cfRule>
  </conditionalFormatting>
  <conditionalFormatting sqref="I1:I1048576">
    <cfRule type="colorScale" priority="1">
      <colorScale>
        <cfvo type="min"/>
        <cfvo type="percentile" val="50"/>
        <cfvo type="max"/>
        <color rgb="FFF8696B"/>
        <color rgb="FFFFEB84"/>
        <color rgb="FF63BE7B"/>
      </colorScale>
    </cfRule>
  </conditionalFormatting>
  <dataValidations count="2">
    <dataValidation type="list" allowBlank="1" sqref="H39 H121" xr:uid="{BB6E7EE8-C4C9-4AB0-9FAC-93D34C734DEC}">
      <formula1>"610-800L,810-1000L,1010-1200L,1210-1400L,1410-1600L"</formula1>
    </dataValidation>
    <dataValidation type="list" allowBlank="1" sqref="H27 H120" xr:uid="{AE5C4412-FBA0-4B71-B02B-3A31CA7A1183}">
      <formula1>"610-800L,810-1000L,1010-1200L,1210-1400L,1410-1600L,1610-1800L"</formula1>
    </dataValidation>
  </dataValidations>
  <hyperlinks>
    <hyperlink ref="E2" r:id="rId1" xr:uid="{D15A3F66-95F6-4D24-8C32-3B9F6A8A24D8}"/>
    <hyperlink ref="E3" r:id="rId2" xr:uid="{88261A04-2F32-4BA3-B4F3-24496D2C347B}"/>
    <hyperlink ref="E4" r:id="rId3" xr:uid="{C4193D2B-704C-4349-8D88-01E35148C87B}"/>
    <hyperlink ref="E5" r:id="rId4" xr:uid="{FA82046B-0E12-4F40-B781-B4F536CE26CF}"/>
    <hyperlink ref="E6" r:id="rId5" location="page127" xr:uid="{5871402A-E61E-45B4-AE0A-CE33D95FA51A}"/>
    <hyperlink ref="E7" r:id="rId6" location="Page_64" xr:uid="{DE01E69D-434F-41F8-BD3B-F05FC37C0F1C}"/>
    <hyperlink ref="E8" r:id="rId7" xr:uid="{49CABEDF-CFA4-4DE2-8690-01E0A5D21436}"/>
    <hyperlink ref="E9" r:id="rId8" xr:uid="{97D16932-0505-465F-ABE7-A1273397F0DE}"/>
    <hyperlink ref="E10" r:id="rId9" xr:uid="{DA678A37-83ED-4983-BA37-17D786F66C4D}"/>
    <hyperlink ref="E11" r:id="rId10" xr:uid="{43CCBB67-EDE0-4286-B1F3-1E50E7523618}"/>
    <hyperlink ref="E12" r:id="rId11" location="Page_7" xr:uid="{985D9613-FFF6-4187-AF64-9ED50CDE9A5C}"/>
    <hyperlink ref="E13" r:id="rId12" xr:uid="{262F29F0-D5BE-4B65-B6F0-F88FC99A7FB5}"/>
    <hyperlink ref="E14" r:id="rId13" xr:uid="{6FAFA1ED-0AD4-436D-9769-DD41AFC8E5DB}"/>
    <hyperlink ref="E15" r:id="rId14" xr:uid="{E643B9A1-09F0-491E-9145-636B242B4166}"/>
    <hyperlink ref="E16" r:id="rId15" xr:uid="{1743A6FC-37CD-480C-803C-7C20B85DF03B}"/>
    <hyperlink ref="E17" r:id="rId16" xr:uid="{C52190F5-1896-47E8-BCCE-485299F9EEDF}"/>
    <hyperlink ref="E18" r:id="rId17" location="Page_1" xr:uid="{A53028C5-6686-474B-9C0D-B1734B3B8C2D}"/>
    <hyperlink ref="E19" r:id="rId18" xr:uid="{A0443F98-C481-4A18-8171-BABA04B273DB}"/>
    <hyperlink ref="E20" r:id="rId19" xr:uid="{30DE0CCD-35BE-46F5-8D8F-EFD5BB34E9D0}"/>
    <hyperlink ref="E21" r:id="rId20" xr:uid="{D0AC653A-2887-4D3E-AFE9-7C3E53C826A5}"/>
    <hyperlink ref="E22" r:id="rId21" location="link2HCH0001" xr:uid="{D5F6454E-6FB1-4834-B2E4-F9AE7B1343D2}"/>
    <hyperlink ref="E23" r:id="rId22" location="Page_1" xr:uid="{18987F45-5607-4FB0-8B7C-237784E5C711}"/>
    <hyperlink ref="E24" r:id="rId23" xr:uid="{903F6A2D-D589-4BB6-8979-7EA26DAAC3D0}"/>
    <hyperlink ref="E25" r:id="rId24" xr:uid="{326B9176-33EF-4920-A105-C2C64EC7E753}"/>
    <hyperlink ref="E26" r:id="rId25" xr:uid="{F3E11041-C71B-482B-8A09-1A64B2DCF1BD}"/>
    <hyperlink ref="E27" r:id="rId26" location="h2H_4_0007" xr:uid="{16C0D788-E7A3-44FD-8261-9E733CB216B9}"/>
    <hyperlink ref="E28" r:id="rId27" xr:uid="{5B59AE7F-AA7C-436B-9C5D-8089C94F2A92}"/>
    <hyperlink ref="E29" r:id="rId28" xr:uid="{EF56FE69-C78A-4740-97C1-354E8AC68656}"/>
    <hyperlink ref="E30" r:id="rId29" xr:uid="{4D5D8DD0-7213-4197-B12B-8BA9F22E9C7D}"/>
    <hyperlink ref="E31" r:id="rId30" xr:uid="{38D40C15-0273-4C78-91C4-E2E9290673C9}"/>
    <hyperlink ref="E32" r:id="rId31" location="link2H_4_0032" xr:uid="{1C00C2D7-878B-4DDD-AD13-56069C4EA201}"/>
    <hyperlink ref="E33" r:id="rId32" location="link2H_4_0036" xr:uid="{D74D2F64-01AA-47D9-83D5-FF358C1B3B35}"/>
    <hyperlink ref="E34" r:id="rId33" location="link2H_4_0037" xr:uid="{0A34A0BA-9CA4-4EFB-842F-434365303648}"/>
    <hyperlink ref="E35" r:id="rId34" location="link2H_4_0042" xr:uid="{0F0A62A3-3157-4568-B957-6612DF55CC2E}"/>
    <hyperlink ref="E36" r:id="rId35" xr:uid="{1C7E9E9E-4B3C-496B-81DC-C2729F077845}"/>
    <hyperlink ref="E37" r:id="rId36" xr:uid="{A930B5CB-6C8D-4798-B694-1E5BDAC44AE3}"/>
    <hyperlink ref="E38" r:id="rId37" xr:uid="{3455FB6B-52A5-4CD8-95B8-C60F2B7EA3EB}"/>
    <hyperlink ref="E39" r:id="rId38" location="VI" xr:uid="{75AE3C63-4245-4EC2-9D7B-E87C5D3F6074}"/>
    <hyperlink ref="E40" r:id="rId39" xr:uid="{DE927109-2F3C-423F-8C6D-8CDA8E1E6B60}"/>
    <hyperlink ref="E41" r:id="rId40" xr:uid="{8DB4BA95-3DC9-4695-BA8C-7BB79AE884A3}"/>
    <hyperlink ref="E42" r:id="rId41" xr:uid="{93BF5379-CD77-42AC-82E6-9AE602B31E3D}"/>
    <hyperlink ref="E43" r:id="rId42" location="CHILDE_ROWLAND" xr:uid="{943B85BF-E451-4420-86A1-323E5E219FB0}"/>
    <hyperlink ref="E44" r:id="rId43" location="Page_10" xr:uid="{B96379BE-E774-4F7A-82F6-A53359CC625C}"/>
    <hyperlink ref="E45" r:id="rId44" location="Page_23" xr:uid="{405B85E7-1AAB-4528-8167-C89910D2FE20}"/>
    <hyperlink ref="E46" r:id="rId45" location="Page_76" xr:uid="{65694E75-BE89-4445-B490-0C0163DC0909}"/>
    <hyperlink ref="E47" r:id="rId46" location="Page_83" xr:uid="{D85E0484-378C-4952-B25C-DB12AEBADB6E}"/>
    <hyperlink ref="E48" r:id="rId47" location="Page_86" xr:uid="{0E619116-5D31-44FD-8EB3-94A69041565F}"/>
    <hyperlink ref="E49" r:id="rId48" location="Page_118" xr:uid="{CEA2D2ED-A339-4952-BB5C-30B54DF8DA79}"/>
    <hyperlink ref="E50" r:id="rId49" location="Page_122" xr:uid="{15982D1D-A122-4C35-A54A-949F9CD62195}"/>
    <hyperlink ref="E51" r:id="rId50" location="Page_125" xr:uid="{FF662485-BF79-44AC-B641-0921CD134C8D}"/>
    <hyperlink ref="E52" r:id="rId51" location="Page_200" xr:uid="{F751548C-170F-4D12-9ABB-E089219214BF}"/>
    <hyperlink ref="E53" r:id="rId52" xr:uid="{43DC2DB4-C38B-488E-821B-DD51FAD2CE0B}"/>
    <hyperlink ref="E54" r:id="rId53" xr:uid="{110A13B2-FC47-4437-A466-1A06573C2EDB}"/>
    <hyperlink ref="E55" r:id="rId54" xr:uid="{6AFDA0DF-2C88-4D76-8211-3EC141390A3B}"/>
    <hyperlink ref="E56" r:id="rId55" xr:uid="{3AC73432-2EA9-45DF-92D3-F7C77D44807B}"/>
    <hyperlink ref="E57" r:id="rId56" xr:uid="{668444E7-F825-4FEF-A035-09934863330B}"/>
    <hyperlink ref="E58" r:id="rId57" xr:uid="{9062E678-F705-45BA-AC5E-2F6FFED501DA}"/>
    <hyperlink ref="E59" r:id="rId58" xr:uid="{2AD67038-F663-4507-B7C6-531488180CA7}"/>
    <hyperlink ref="E60" r:id="rId59" xr:uid="{122CC51F-7C8C-4778-B212-CF085B32351F}"/>
    <hyperlink ref="E61" r:id="rId60" xr:uid="{333C4B5C-3C91-4E8E-80DE-8CCE5B9C48DB}"/>
    <hyperlink ref="E62" r:id="rId61" xr:uid="{AEBCD0EE-F459-49B9-9F73-21A76A693D67}"/>
    <hyperlink ref="E63" r:id="rId62" xr:uid="{5F58B11D-4CE6-4B99-A5A2-DF3429693BAB}"/>
    <hyperlink ref="E64" r:id="rId63" xr:uid="{1424CDA1-C62F-4A07-86C1-516E7E1E0693}"/>
    <hyperlink ref="E65" r:id="rId64" xr:uid="{AB646A07-1F96-4261-B750-5D30706F8DAC}"/>
    <hyperlink ref="E66" r:id="rId65" xr:uid="{7CD059F4-3FAB-41A0-BBC5-973C245D3D24}"/>
    <hyperlink ref="E67" r:id="rId66" xr:uid="{DE408D02-C866-467C-A544-746058B8B794}"/>
    <hyperlink ref="E68" r:id="rId67" xr:uid="{AA838CD9-566B-4DBC-9ED7-E41C17CE9109}"/>
    <hyperlink ref="E69" r:id="rId68" xr:uid="{44A45645-9D2F-404B-9D7C-736515BEAD37}"/>
    <hyperlink ref="E70" r:id="rId69" xr:uid="{3A7892C5-0F4F-4E24-A0B4-336109CC15C9}"/>
    <hyperlink ref="E71" r:id="rId70" xr:uid="{EFE07D8D-FC59-4D85-B53E-B1871F63F301}"/>
    <hyperlink ref="E72" r:id="rId71" xr:uid="{4C4B2A6D-A2B1-411C-8E5B-3A14FBF644A2}"/>
    <hyperlink ref="E73" r:id="rId72" xr:uid="{34C122B3-56CF-499C-8FED-54E3486BCF52}"/>
    <hyperlink ref="E74" r:id="rId73" xr:uid="{627A71E6-41A4-47E7-9AD6-B79A6AC63538}"/>
    <hyperlink ref="E75" r:id="rId74" location="link2HCH0002" xr:uid="{F22F8303-B3B7-41FA-83D8-9B2775AB1650}"/>
    <hyperlink ref="E76" r:id="rId75" location="chap02" xr:uid="{9F17F165-A84E-4634-B5F3-59176409606D}"/>
    <hyperlink ref="E77" r:id="rId76" location="chap02" xr:uid="{0C331B0F-BA9F-4F0C-9FF9-956D23EE2A6A}"/>
    <hyperlink ref="E78" r:id="rId77" xr:uid="{2FCBE46F-33A8-4852-A6ED-C5AF21B3D427}"/>
    <hyperlink ref="E79" r:id="rId78" xr:uid="{C06D26E2-A81C-4AE2-ABEE-F07BF5AB3A9A}"/>
    <hyperlink ref="E80" r:id="rId79" xr:uid="{5F19D211-A234-477E-A9FA-A1DD82CFD92F}"/>
    <hyperlink ref="E81" r:id="rId80" xr:uid="{466EA500-C8D0-41C5-A460-56F2FE1839A7}"/>
    <hyperlink ref="E82" r:id="rId81" xr:uid="{FCF8F318-C090-4AFC-A068-139157755962}"/>
    <hyperlink ref="E83" r:id="rId82" xr:uid="{37880C5E-EEED-4F89-9518-70C26FC8AFBA}"/>
    <hyperlink ref="E84" r:id="rId83" xr:uid="{84DC66A5-C123-4E3F-89D6-C441A8564405}"/>
    <hyperlink ref="E85" r:id="rId84" xr:uid="{CD40F8D6-3F32-4379-A0F5-FC050DE9EB38}"/>
    <hyperlink ref="E86" r:id="rId85" xr:uid="{3FCCA9BA-1E78-4901-8080-97B748904ADF}"/>
    <hyperlink ref="E87" r:id="rId86" xr:uid="{3A301E7C-B839-4EEA-BF65-B1875BC905BC}"/>
    <hyperlink ref="E88" r:id="rId87" xr:uid="{FFFB88FA-C7CD-403D-8E61-9334FDD1F376}"/>
    <hyperlink ref="E89" r:id="rId88" xr:uid="{4B90DADC-ED3C-4E0D-8278-817767F60C94}"/>
    <hyperlink ref="E90" r:id="rId89" xr:uid="{9977A8EF-7972-4BCE-A8E0-E993D3A9DA05}"/>
    <hyperlink ref="E91" r:id="rId90" xr:uid="{28E6F160-D26A-4496-ADD3-AD4B35F6142E}"/>
    <hyperlink ref="E92" r:id="rId91" xr:uid="{D74C6EA1-9B88-4363-991B-666A9124BCA5}"/>
    <hyperlink ref="E93" r:id="rId92" xr:uid="{03838D4C-45AD-4571-BC3E-853E1DCC44AA}"/>
    <hyperlink ref="E94" r:id="rId93" xr:uid="{14C22EF6-1D4E-41F1-A4B3-85B695CF1B3B}"/>
    <hyperlink ref="E95" r:id="rId94" xr:uid="{F02294F9-5059-4DE9-BA55-EE601AECB60A}"/>
    <hyperlink ref="E96" r:id="rId95" xr:uid="{825E51A4-31CA-45F7-8F09-55AC4896CA66}"/>
    <hyperlink ref="E97" r:id="rId96" xr:uid="{99254FAF-7D4E-4394-9F48-D9EFCF8EE816}"/>
    <hyperlink ref="E98" r:id="rId97" xr:uid="{2E488382-A56E-4411-AA17-B16DB8423073}"/>
    <hyperlink ref="E99" r:id="rId98" xr:uid="{268BED2F-B441-417E-B402-B2357F1C1717}"/>
    <hyperlink ref="E100" r:id="rId99" xr:uid="{D7D44131-5F6D-47C0-8E4A-217618746D97}"/>
    <hyperlink ref="E101" r:id="rId100" xr:uid="{A136D17E-3953-4B2C-98A0-78F91F96FFAD}"/>
    <hyperlink ref="E102" r:id="rId101" xr:uid="{844A3B8E-94CA-4B76-8436-3809CC655A80}"/>
    <hyperlink ref="E103" r:id="rId102" xr:uid="{84692B33-D4F0-4618-B095-66A8B252CEE4}"/>
    <hyperlink ref="E104" r:id="rId103" location="one" xr:uid="{9275A1F4-A660-41C1-B768-89CB5B00C509}"/>
    <hyperlink ref="E105" r:id="rId104" xr:uid="{C833F8DD-5CE9-42F6-A4F3-58411599B342}"/>
    <hyperlink ref="E106" r:id="rId105" xr:uid="{7E0ACF66-E5A6-46DF-8A8D-C346BB143DA4}"/>
    <hyperlink ref="E107" r:id="rId106" xr:uid="{32DC3AF8-9A6F-426B-B379-02583B33B635}"/>
    <hyperlink ref="E108" r:id="rId107" xr:uid="{37D49E3F-DC9F-4DFB-99F3-28498A0AC118}"/>
    <hyperlink ref="E109" r:id="rId108" xr:uid="{F0244504-C50E-4FC9-8A7A-83BFD9F9407B}"/>
    <hyperlink ref="E110" r:id="rId109" xr:uid="{ED112FE0-F660-4D49-B355-22BF3ED7FB7D}"/>
    <hyperlink ref="E111" r:id="rId110" xr:uid="{F857F7A5-13F9-48C2-8D74-0BCBFEF73DE4}"/>
    <hyperlink ref="E112" r:id="rId111" xr:uid="{BE362EE7-34AD-4808-A30D-92AB65DE857E}"/>
    <hyperlink ref="E113" r:id="rId112" xr:uid="{686E5740-4EA4-4CDB-BD9A-20BA9C43D708}"/>
    <hyperlink ref="E114" r:id="rId113" xr:uid="{76414405-66F5-4D1B-B8D9-78688F2DEC58}"/>
    <hyperlink ref="E115" r:id="rId114" xr:uid="{2F7B938B-FD2C-4718-BEEC-2CD8DEF228E9}"/>
    <hyperlink ref="E116" r:id="rId115" xr:uid="{CB681DBF-7694-471E-AFF4-CC36579AB2F2}"/>
    <hyperlink ref="E117" r:id="rId116" xr:uid="{6FB5D827-5BCF-481C-8CA9-E1C1544D1BF6}"/>
    <hyperlink ref="E118" r:id="rId117" xr:uid="{1FBD9A2F-D2F8-4F74-895A-7DE5E3C9ED47}"/>
    <hyperlink ref="E119" r:id="rId118" location="Page_1" xr:uid="{4A2701E4-8583-4303-8759-5F779CEA1B5F}"/>
    <hyperlink ref="E120" r:id="rId119" location="Page_73" xr:uid="{1466681A-54FF-4245-B074-89F25929EC2A}"/>
    <hyperlink ref="E121" r:id="rId120" location="The_Wonderful_Bird" xr:uid="{4160B8F6-00DA-4154-9960-5D477A1B57AD}"/>
    <hyperlink ref="E122" r:id="rId121" xr:uid="{44A54AB0-B9F7-450A-9E8E-6B06E1FC6805}"/>
    <hyperlink ref="E123" r:id="rId122" location="h2H_4_0002" xr:uid="{BE20A4D9-1162-40F5-9933-2BE55EF9D2DF}"/>
    <hyperlink ref="E124" r:id="rId123" xr:uid="{89C1683C-DFA5-4259-B1BF-A485901723E2}"/>
    <hyperlink ref="E125" r:id="rId124" xr:uid="{50D3BF7B-A634-4E2A-87F0-B16BE393EFD4}"/>
    <hyperlink ref="E126" r:id="rId125" xr:uid="{E0FB132B-1EE7-47BD-BD1D-78E07A2D9D7A}"/>
    <hyperlink ref="E127" r:id="rId126" xr:uid="{E208A5F1-E730-406C-8B94-40D8CE89EF93}"/>
    <hyperlink ref="E128" r:id="rId127" xr:uid="{B0A79D2A-0607-45A1-9974-B951F95ED59D}"/>
    <hyperlink ref="E129" r:id="rId128" xr:uid="{3DBEE67A-2745-4704-8D1B-346E11E5132A}"/>
    <hyperlink ref="E130" r:id="rId129" xr:uid="{0A20E84C-C5C7-4D5D-95DC-600A6A47F8B6}"/>
    <hyperlink ref="E131" r:id="rId130" xr:uid="{C1F9FFF3-8528-4469-829D-56FE4DFB4DBB}"/>
    <hyperlink ref="E132" r:id="rId131" xr:uid="{69480684-063C-4CF1-8670-1A7BB4CFCFA5}"/>
    <hyperlink ref="E133" r:id="rId132" xr:uid="{155EB1CE-4F93-433A-8094-203FA3A68811}"/>
    <hyperlink ref="E134" r:id="rId133" xr:uid="{DD66EDC8-6B58-4F72-B94E-3308516DDAD8}"/>
    <hyperlink ref="E135" r:id="rId134" xr:uid="{8015606F-6B04-42CE-8CC9-5BD20699EE64}"/>
    <hyperlink ref="E136" r:id="rId135" xr:uid="{D7A087A9-6CDB-49EB-870A-70F480F47A20}"/>
    <hyperlink ref="E137" r:id="rId136" xr:uid="{DBDA8660-CA6E-4801-B493-5563F2C6FBB6}"/>
    <hyperlink ref="E138" r:id="rId137" location="CHAPTER_XIII" xr:uid="{D98FCCE0-2F5F-446A-9839-3DEE2A6F1FC8}"/>
    <hyperlink ref="E139" r:id="rId138" location="CHAPTER_XIX" xr:uid="{D24067C3-ACAB-41F0-9DEF-FA391C217590}"/>
    <hyperlink ref="E140" r:id="rId139" location="CHAPTER_XXII" xr:uid="{436CF4C3-EE5A-43C5-9F79-D4964D8EF834}"/>
    <hyperlink ref="E141" r:id="rId140" location="Page_37" xr:uid="{4AEB7E5A-8067-4C08-9BB5-B8F4CBD17359}"/>
    <hyperlink ref="E142" r:id="rId141" location="Page_52" xr:uid="{A3D1BAE5-4072-45C5-A877-4F6CF1D92CB1}"/>
    <hyperlink ref="E143" r:id="rId142" xr:uid="{D565E6F1-A17F-4676-8232-7CB6423B22D5}"/>
    <hyperlink ref="E144" r:id="rId143" location="CHAPTER_XVI" xr:uid="{240A4407-4AEB-42D3-9C20-01046025CBA8}"/>
    <hyperlink ref="E145" r:id="rId144" location="THE_PEACE_EGG" xr:uid="{AC998547-5041-4DC7-9562-A541ADF9853A}"/>
    <hyperlink ref="E146" r:id="rId145" xr:uid="{0E51FBD3-FF92-476F-B0A8-16FA91049E4B}"/>
    <hyperlink ref="E147" r:id="rId146" xr:uid="{1093AAD1-A466-4B37-8C96-E59D93C9448E}"/>
    <hyperlink ref="E148" r:id="rId147" location="AMONG_THE_MERROWS" xr:uid="{031639A8-F7DB-4922-A8B6-064F2F54D23B}"/>
    <hyperlink ref="E149" r:id="rId148" location="h2H_4_0005" xr:uid="{E85A739B-A6C3-4A58-BB0C-AA418A3FC8CB}"/>
    <hyperlink ref="E150" r:id="rId149" location="h2H_4_0006" xr:uid="{528A91DF-879E-4127-ABA2-DD230BA61191}"/>
    <hyperlink ref="E151" r:id="rId150" location="h2H_4_0007" xr:uid="{1C5AEBCD-EB33-4753-82E3-B298B814F351}"/>
    <hyperlink ref="E152" r:id="rId151" location="h2H_4_0008" xr:uid="{67C94307-3758-4CDA-8147-E02363E27A29}"/>
    <hyperlink ref="E153" r:id="rId152" location="h2H_4_0009" xr:uid="{1F01C6DB-B0F5-4BCE-A9F3-F8C0B4F075BE}"/>
    <hyperlink ref="E154" r:id="rId153" location="h2H_4_0010" xr:uid="{9847AF9C-DBE3-437D-B4DB-2AF59CFCCBDB}"/>
    <hyperlink ref="E155" r:id="rId154" location="h2H_4_0011" xr:uid="{B2F5DA77-608F-4392-9D65-3AA527FE7EE7}"/>
    <hyperlink ref="E156" r:id="rId155" location="HYNDE_ETIN" xr:uid="{3D1BF4F3-83AB-4F03-BBD2-1FD49DEB9B31}"/>
    <hyperlink ref="E157" r:id="rId156" location="HYNDE_HORN" xr:uid="{DBD1A9A8-5FA5-4D4B-8630-694490C45B32}"/>
    <hyperlink ref="E158" r:id="rId157" location="THOMAS_THE_RHYMER" xr:uid="{CA685CB8-3549-4C54-A53F-1F29AD79CE2B}"/>
    <hyperlink ref="E159" r:id="rId158" location="LIZZIE_LINDSAY" xr:uid="{4C933AAF-3226-4725-A31A-2AF032505300}"/>
    <hyperlink ref="E160" r:id="rId159" location="THE_GAY_GOSHAWK" xr:uid="{383B9623-BD53-4B91-8D8A-4CA42E6936CC}"/>
    <hyperlink ref="E161" r:id="rId160" location="THE_LAIRD_O_LOGIE" xr:uid="{208D96BC-8A86-4127-A467-6D1EFB121191}"/>
    <hyperlink ref="E162" r:id="rId161" location="I" xr:uid="{916893E9-2ECD-42D6-A88D-C4D214CA964E}"/>
    <hyperlink ref="E163" r:id="rId162" location="IV" xr:uid="{A5E7A7EC-C0CB-41FE-ADE0-D6FC5EE2B699}"/>
    <hyperlink ref="E164" r:id="rId163" location="XI" xr:uid="{C4ADF153-345E-4237-9109-FD2001B26489}"/>
    <hyperlink ref="E165" r:id="rId164" location="THE_KINGDOM_OF_THE_GREEDY" xr:uid="{ECFF7383-F0CE-427F-AAEE-E9BF440F98ED}"/>
    <hyperlink ref="E166" r:id="rId165" location="THANKFUL" xr:uid="{9385470C-B682-42F4-9F48-96EE76449DF6}"/>
    <hyperlink ref="E167" r:id="rId166" location="BEETLE_RINGS_THANKSGIVING_MASCOT" xr:uid="{21A78CCE-9571-411D-AA59-DF00B1249CBD}"/>
    <hyperlink ref="E168" r:id="rId167" location="MISTRESS_ESTEEM_ELLIOTTS_MOLASSES_CAKE" xr:uid="{991F970A-60FB-4429-BC6F-D006E48C6C06}"/>
    <hyperlink ref="E169" r:id="rId168" location="THE_FIRST_THANKSGIVING" xr:uid="{9D4A9A0D-7ADE-49A6-89D8-115DA24FE916}"/>
    <hyperlink ref="E170" r:id="rId169" location="THANKSGIVING_AT_TODDS_ASYLUM" xr:uid="{BED39980-04FA-46CC-A700-79DEBCEFDB64}"/>
    <hyperlink ref="E171" r:id="rId170" location="HOW_WE_KEPT_THANKSGIVING_AT_OLDTOWN" xr:uid="{44DC1836-22CE-4E4A-A11E-B75A5458F69C}"/>
    <hyperlink ref="E172" r:id="rId171" location="WISHBONE_VALLEY" xr:uid="{AEF59633-5AD8-44C8-9369-A54D10645E54}"/>
    <hyperlink ref="E173" r:id="rId172" location="PATEMS_SALMAGUNDI" xr:uid="{BBD61377-037D-4885-8D65-86FEA7E59C38}"/>
    <hyperlink ref="E174" r:id="rId173" xr:uid="{979890F8-4700-4732-AF01-526CFBD12F91}"/>
    <hyperlink ref="E175" r:id="rId174" xr:uid="{2EDD9A93-14D2-416B-B375-2D7E49AFA503}"/>
    <hyperlink ref="E176" r:id="rId175" xr:uid="{651AD091-21BA-4C46-BD61-3230C05BEEE9}"/>
    <hyperlink ref="E177" r:id="rId176" xr:uid="{509A2835-3900-47D6-B9A6-5F9D8662616F}"/>
    <hyperlink ref="E178" r:id="rId177" xr:uid="{B1D51A38-FABF-4A39-9923-6434C9AC0130}"/>
    <hyperlink ref="E179" r:id="rId178" xr:uid="{9EF8DF7B-FCE0-4817-8C07-19D17DF02F7F}"/>
    <hyperlink ref="E180" r:id="rId179" xr:uid="{EC4F213E-5B23-4844-BBD4-65D67FDE322F}"/>
    <hyperlink ref="E181" r:id="rId180" xr:uid="{FCC01F2C-18FC-4806-8E8F-B3C5083762DF}"/>
    <hyperlink ref="E182" r:id="rId181" xr:uid="{FE4DEA78-FEA6-4158-9F37-71E0AEFA2003}"/>
    <hyperlink ref="E183" r:id="rId182" xr:uid="{3183370A-2682-429F-861A-D25FA9B6D436}"/>
    <hyperlink ref="E184" r:id="rId183" xr:uid="{C92C316E-EE94-4F88-838F-AD9CC7B4FD8A}"/>
    <hyperlink ref="E185" r:id="rId184" location="link2H_4_0004" xr:uid="{FA099A62-D196-4693-8C1B-CF05C5317466}"/>
    <hyperlink ref="E186" r:id="rId185" xr:uid="{5551198D-EE6F-4686-82DB-8AD10AB10194}"/>
    <hyperlink ref="E187" r:id="rId186" location="link2H_4_0002" xr:uid="{91D06FD6-998B-4711-B3E9-74A69CCB04E4}"/>
    <hyperlink ref="E188" r:id="rId187" location="link2H_4_0002" xr:uid="{DE5E7A52-E1EE-4F0B-9331-CF88D9588376}"/>
    <hyperlink ref="E189" r:id="rId188" location="link2H_4_0002" xr:uid="{A2BE7125-AED4-459C-B2F0-8BE22065E057}"/>
    <hyperlink ref="E190" r:id="rId189" xr:uid="{34156849-95B5-4F85-B173-FF18DEEE9281}"/>
    <hyperlink ref="E191" r:id="rId190" xr:uid="{D73F0DC5-2ACD-4D30-A3BB-DD91E5310633}"/>
    <hyperlink ref="E192" r:id="rId191" xr:uid="{39CD76EF-C631-446E-8C81-65CB43E3012A}"/>
    <hyperlink ref="E193" r:id="rId192" xr:uid="{5A42681F-3B24-4BB4-A8A6-D1C391079624}"/>
    <hyperlink ref="E194" r:id="rId193" xr:uid="{7B4C2D34-B5C3-4F1F-8E63-F99C04A7E4A3}"/>
    <hyperlink ref="E195" r:id="rId194" xr:uid="{6E5ACEB5-377E-465E-A66F-F87FD6DA68F8}"/>
    <hyperlink ref="E196" r:id="rId195" xr:uid="{55F30FB6-4CD3-4086-9901-2CC0D2C9AB53}"/>
    <hyperlink ref="E197" r:id="rId196" xr:uid="{F1C1C1F8-3A97-45AA-97B6-1A71C07BC727}"/>
    <hyperlink ref="E198" r:id="rId197" xr:uid="{774EB59C-A25F-48B9-9E75-9DA8D5E8B562}"/>
    <hyperlink ref="E199" r:id="rId198" xr:uid="{C25E7210-18FD-4702-8E74-F1288EB82A59}"/>
    <hyperlink ref="E200" r:id="rId199" xr:uid="{1A685B2F-3437-4939-9801-D9ADBA630F3A}"/>
    <hyperlink ref="E201" r:id="rId200" xr:uid="{5A958772-A287-44B7-A3B7-48E55674C1D3}"/>
    <hyperlink ref="E202" r:id="rId201" xr:uid="{B82EF8FC-1A8A-4360-9B58-ACFEA2ACE2B8}"/>
    <hyperlink ref="E203" r:id="rId202" xr:uid="{C42BF61E-D6F1-4B52-B913-0AF5337DEBDD}"/>
    <hyperlink ref="E204" r:id="rId203" xr:uid="{F631DA40-3426-4878-B9B4-42124D8A68A6}"/>
    <hyperlink ref="E205" r:id="rId204" xr:uid="{B449F275-D55D-47CA-A6FB-AF54AE584149}"/>
    <hyperlink ref="E206" r:id="rId205" xr:uid="{78173ED7-9479-4792-9209-B9BED5E372FC}"/>
    <hyperlink ref="E207" r:id="rId206" xr:uid="{107BC0E1-6E89-47BE-A92F-B98A8D2C805B}"/>
    <hyperlink ref="E208" r:id="rId207" xr:uid="{95CCF9D7-6354-49C1-80F1-144F932DB755}"/>
    <hyperlink ref="E209" r:id="rId208" xr:uid="{5DB4E706-D946-4B71-95E3-ADC73351F6CD}"/>
    <hyperlink ref="E210" r:id="rId209" xr:uid="{736E9AB8-C08F-4926-835C-0413882B899C}"/>
    <hyperlink ref="E211" r:id="rId210" xr:uid="{A11285CC-72AC-4A22-AF43-05F4A701C3F5}"/>
    <hyperlink ref="E212" r:id="rId211" xr:uid="{5E410CBE-C4DE-44ED-B146-67E8B4AA159E}"/>
    <hyperlink ref="E213" r:id="rId212" xr:uid="{24940283-26F9-46FA-AA2F-0BF46F122135}"/>
    <hyperlink ref="E214" r:id="rId213" xr:uid="{625350EC-2F7F-4DF6-BC1E-6766C2B3221B}"/>
    <hyperlink ref="E215" r:id="rId214" xr:uid="{59AABAF7-A32F-4C90-AAB9-1F95B6287FBA}"/>
    <hyperlink ref="E216" r:id="rId215" xr:uid="{83CF5351-07BD-44CC-A7AE-99447F8730FC}"/>
    <hyperlink ref="E217" r:id="rId216" xr:uid="{DF7F5060-72D1-44D7-B7F2-2C2402C07A15}"/>
    <hyperlink ref="E218" r:id="rId217" xr:uid="{584D76C7-AF37-4C2C-9415-9268621446D1}"/>
    <hyperlink ref="E219" r:id="rId218" xr:uid="{37D658B6-F9DD-449E-A2B9-91AB4193700F}"/>
    <hyperlink ref="E220" r:id="rId219" xr:uid="{6843B3B1-130E-4911-B060-34EE9EB62B7F}"/>
    <hyperlink ref="E221" r:id="rId220" xr:uid="{18C342E7-9349-4572-A125-A4D5BE59EA0A}"/>
    <hyperlink ref="E222" r:id="rId221" xr:uid="{8BE5723B-9316-4E2D-931B-C0488FF52944}"/>
    <hyperlink ref="E223" r:id="rId222" xr:uid="{9B4487FB-CEDD-43EE-9876-4A133B95D71D}"/>
    <hyperlink ref="E224" r:id="rId223" xr:uid="{0E67F787-1BD1-41E2-AABE-217A0B7777BB}"/>
    <hyperlink ref="E225" r:id="rId224" xr:uid="{57A71866-5060-418F-8FB0-3C11004EC2FD}"/>
    <hyperlink ref="E226" r:id="rId225" xr:uid="{A936B98A-4503-4130-9862-8D57B01A8144}"/>
    <hyperlink ref="E227" r:id="rId226" xr:uid="{D9C6E5FC-368D-4FDB-BEED-8160163B1762}"/>
    <hyperlink ref="E228" r:id="rId227" location="The_Deserter" xr:uid="{E10CDB46-BC93-4365-A8C8-E12B0CC1B276}"/>
    <hyperlink ref="E229" r:id="rId228" location="The_Two_Melons" xr:uid="{AEB18E44-BED4-4A32-8051-F6EC5FF1D9A0}"/>
    <hyperlink ref="E230" r:id="rId229" location="The_Iron_Casket" xr:uid="{90E23014-A8FB-461C-B772-E9264AFC9721}"/>
    <hyperlink ref="E231" r:id="rId230" location="The_Knights_of_the_Fish" xr:uid="{361036D8-F955-45EA-9571-49C4A1BAD535}"/>
    <hyperlink ref="E232" r:id="rId231" location="Dapplegrim" xr:uid="{B129B618-89F5-4A0F-9C16-01BF79B2AE12}"/>
    <hyperlink ref="E233" r:id="rId232" location="The_Hermit" xr:uid="{506FB112-2339-4D95-B560-273A053F0D9C}"/>
    <hyperlink ref="E234" r:id="rId233" location="The_Lucky_Coin" xr:uid="{979CFFE8-953B-4894-8D87-215F9B5CC74B}"/>
    <hyperlink ref="E235" r:id="rId234" location="The_Watch-tower_Between_Earth_and_Heaven" xr:uid="{2BADBF9C-87A3-4588-A1A1-385586054420}"/>
    <hyperlink ref="E236" r:id="rId235" location="The_Jackal_the_Barber_and_the_Brahmin" xr:uid="{13F207B3-0314-4DB8-B82F-C1B71099EAB3}"/>
    <hyperlink ref="E237" r:id="rId236" location="The_Two_Genies" xr:uid="{898647A1-E20F-46E9-82BC-D07A15B90175}"/>
    <hyperlink ref="E238" r:id="rId237" location="The_Lake_of_Gems" xr:uid="{F17F8F28-07DD-4393-B79B-BC5399C6937B}"/>
    <hyperlink ref="E239" r:id="rId238" location="The_Sea-Maiden" xr:uid="{FEC52346-D321-4933-998F-ECD7707BB716}"/>
    <hyperlink ref="E240" r:id="rId239" location="The_Feast_of_the_Lanterns" xr:uid="{D2AABD0A-9581-4A84-962A-38EB569A03E4}"/>
    <hyperlink ref="E241" r:id="rId240" location="The_Grateful_Foxes" xr:uid="{DB5D9282-6DC2-4D65-8B35-871A8A5FD3E5}"/>
    <hyperlink ref="E242" r:id="rId241" location="The_Rakshass_Palace" xr:uid="{A826119D-78D2-445A-A59D-9541E6D94406}"/>
    <hyperlink ref="E243" r:id="rId242" location="Steelpacha" xr:uid="{313A48CE-5648-4ABA-A3F1-2239C1EF8E46}"/>
    <hyperlink ref="E244" r:id="rId243" xr:uid="{E4DB5B79-787E-43D5-88CD-5CE5A56C9480}"/>
    <hyperlink ref="E245" r:id="rId244" xr:uid="{32123C4C-A38F-4431-9548-77018F66DE2E}"/>
    <hyperlink ref="E246" r:id="rId245" location="MRS_NOVEMBERS_DINNER_PARTY" xr:uid="{008FF89E-264D-40FA-BD52-2BE3B6AC1968}"/>
    <hyperlink ref="E247" r:id="rId246" location="THE_VISIT" xr:uid="{D4B95590-FFB4-4997-985A-C65F33D2252B}"/>
    <hyperlink ref="E248" r:id="rId247" location="THE_STORY_OF_RUTH_AND_NAOMI" xr:uid="{1B911A2B-DEF0-4DFF-AF54-77AAA2366123}"/>
    <hyperlink ref="E249" r:id="rId248" location="BERTS_THANKSGIVING" xr:uid="{B4522805-90E0-4E78-AC62-24B83275577D}"/>
    <hyperlink ref="E250" r:id="rId249" location="JOHN_INGLEFIELDS_THANKSGIVING" xr:uid="{8AE02535-F8FA-4130-AA14-2823C28F562E}"/>
    <hyperlink ref="E251" r:id="rId250" location="HOW_OBADIAH_BROUGHT_ABOUT_A_THANKSGIVING" xr:uid="{279F9718-E492-4150-9281-95657DE21B0E}"/>
    <hyperlink ref="E252" r:id="rId251" location="THE_WHITE_TURKEYS_WING" xr:uid="{1C9888F6-FEF2-4130-8222-6E7E6C953748}"/>
    <hyperlink ref="E253" r:id="rId252" location="THE_THANKSGIVING_GOOSE" xr:uid="{8C956726-3593-4B12-939D-A5CE61C85965}"/>
    <hyperlink ref="E254" r:id="rId253" location="AN_ENGLISH_DINNER_OF_THANKSGIVING" xr:uid="{63E4F2B7-4A8A-4AA6-879E-EB9C4A52C4F0}"/>
    <hyperlink ref="E255" r:id="rId254" location="A_NOVEL_POSTMAN" xr:uid="{BF13F52F-34BF-4037-A93F-EEAB1AF44D5F}"/>
    <hyperlink ref="E256" r:id="rId255" location="EZRAS_THANKSGIVIN_OUT_WEST" xr:uid="{E12FFC3C-7E7D-4A17-8462-F855873FEDD8}"/>
    <hyperlink ref="E257" r:id="rId256" location="CHIPS_THANKSGIVING" xr:uid="{8AC94DD2-5388-44E4-9A80-54289D0204F2}"/>
    <hyperlink ref="E258" r:id="rId257" location="THE_MASTER_OF_THE_HARVEST" xr:uid="{2F8FAE49-E764-42AE-8A4B-92096CFCAB40}"/>
    <hyperlink ref="E259" r:id="rId258" location="A_THANKSGIVING_DINNER" xr:uid="{B512F8AE-8D49-4087-800E-D2A730CAC08A}"/>
    <hyperlink ref="E260" r:id="rId259" location="TWO_OLD_BOYS" xr:uid="{26595164-7B90-4502-ABB3-1EA68F83BC27}"/>
    <hyperlink ref="E261" r:id="rId260" location="A_THANKSGIVING_DINNER_THAT_FLEW_AWAY" xr:uid="{7C31E11E-E9A6-4C1F-B31C-91C6D3294B5A}"/>
    <hyperlink ref="E262" r:id="rId261" location="MON-DAW-MIN_OR_THE_ORIGIN_OF_INDIAN_CORN" xr:uid="{5E86B4BB-BF0B-4548-A42F-09D6A0ED0CF9}"/>
    <hyperlink ref="E263" r:id="rId262" location="A_MYSTERY_IN_THE_KITCHEN" xr:uid="{1499D8A2-4A35-4AEE-AD68-2A887FC40BB0}"/>
    <hyperlink ref="E264" r:id="rId263" location="WHO_ATE_THE_DOLLYS_DINNER" xr:uid="{17D9141F-659F-4AFA-B3EA-821BCC694FAC}"/>
    <hyperlink ref="E265" r:id="rId264" location="AN_OLD-FASHIONED_THANKSGIVING" xr:uid="{869EE14A-7BA4-490E-A96A-28FADE2C9666}"/>
    <hyperlink ref="E266" r:id="rId265" location="AND_FROZE_TO_DEATH" xr:uid="{F47EF469-0BD3-4B6C-A4EA-AC2FD57D8104}"/>
    <hyperlink ref="E267" r:id="rId266" xr:uid="{148D6842-C590-4206-B8CA-9E4D90046158}"/>
    <hyperlink ref="E268" r:id="rId267" xr:uid="{C9A6CC60-8CB4-43F1-BDF1-407924A851C3}"/>
    <hyperlink ref="E269" r:id="rId268" xr:uid="{D90B9329-27A3-4BBC-BB0D-BC352A6A1A88}"/>
    <hyperlink ref="E270" r:id="rId269" xr:uid="{A14ADBC0-F44E-457F-96AB-7D2B3644E5F4}"/>
    <hyperlink ref="E271" r:id="rId270" xr:uid="{7EB841DE-D120-40DA-9CE0-2262F9856F3C}"/>
    <hyperlink ref="E272" r:id="rId271" xr:uid="{21CCE165-4A4A-4D24-A056-36AD9A082152}"/>
    <hyperlink ref="E273" r:id="rId272" xr:uid="{00D79CD9-B593-455F-8E6C-6A472B3769AD}"/>
    <hyperlink ref="E274" r:id="rId273" xr:uid="{06861B68-CD98-41E3-8E47-F45E32558C74}"/>
    <hyperlink ref="E275" r:id="rId274" xr:uid="{96261C82-4037-4550-9193-1B1E1EF90855}"/>
    <hyperlink ref="E276" r:id="rId275" xr:uid="{177D33F4-DFFF-4A18-BE88-121CBD181C72}"/>
    <hyperlink ref="E277" r:id="rId276" xr:uid="{462B5D3C-33A3-4491-96B8-96435BC2ADEF}"/>
    <hyperlink ref="E278" r:id="rId277" xr:uid="{CB1A2DB6-5244-4525-905D-4BCA91FAE716}"/>
    <hyperlink ref="E279" r:id="rId278" xr:uid="{819BAA63-6594-40A3-AF96-8AC7BE9E29A7}"/>
    <hyperlink ref="E280" r:id="rId279" xr:uid="{FB597D50-85B6-43FE-A3A8-BDE170FEFF2A}"/>
    <hyperlink ref="E281" r:id="rId280" xr:uid="{A4A10A7C-05CB-47D2-9150-579CC2E16D20}"/>
    <hyperlink ref="E282" r:id="rId281" xr:uid="{7CAD5973-350B-42FF-9FDA-6C3EAA74523C}"/>
    <hyperlink ref="E283" r:id="rId282" xr:uid="{D03578E1-209B-48BD-BB9E-4F3C7CC96CF6}"/>
    <hyperlink ref="E284" r:id="rId283" xr:uid="{B627FA46-A6A7-4B08-9A56-88DA99A88A53}"/>
    <hyperlink ref="E285" r:id="rId284" xr:uid="{B0568223-F5D8-4876-B0C6-F8EBCF77A18B}"/>
    <hyperlink ref="E286" r:id="rId285" xr:uid="{20F3B826-6113-483C-9DA6-CD89BEBE046C}"/>
    <hyperlink ref="E287" r:id="rId286" xr:uid="{B57930FC-B524-426E-A7B8-E7EE89BB165B}"/>
    <hyperlink ref="E288" r:id="rId287" xr:uid="{AA340563-4DDF-49DB-AF17-DE62F8A04973}"/>
    <hyperlink ref="E289" r:id="rId288" xr:uid="{A8A19886-55FA-40F9-A5E0-52C295FD8299}"/>
    <hyperlink ref="E290" r:id="rId289" xr:uid="{DBB58B7B-2E5D-4270-BF44-56567D56BCFE}"/>
    <hyperlink ref="E291" r:id="rId290" xr:uid="{0C7F172C-E13E-4D9E-BABF-A02CD9890133}"/>
    <hyperlink ref="E292" r:id="rId291" xr:uid="{74E77992-52F0-4A8A-B745-6E328E6A2595}"/>
    <hyperlink ref="E293" r:id="rId292" location="SIR_WALTER_SCOTT" xr:uid="{95EBD68A-1475-4079-83A1-92ABCBE03F30}"/>
    <hyperlink ref="E294" r:id="rId293" location="CHILDHOOD" xr:uid="{8499E26B-66C8-4DFD-9F5F-4F8922B98641}"/>
    <hyperlink ref="E295" r:id="rId294" location="SOHRAB_AND_RUSTEM" xr:uid="{177A338F-2C21-469E-B27B-A2199146BCFC}"/>
    <hyperlink ref="E296" r:id="rId295" location="THE_POET_AND_THE_PEASANT" xr:uid="{BD20ACC2-AC63-41A3-A375-2CB1E822363D}"/>
    <hyperlink ref="E297" r:id="rId296" location="pottery" xr:uid="{E6EDFE4F-BA54-47DD-9947-E37A2A2A6CEC}"/>
    <hyperlink ref="E298" r:id="rId297" location="marjoram" xr:uid="{B36E103E-8D50-48FD-8189-85F42C34B9EF}"/>
    <hyperlink ref="E299" r:id="rId298" location="noworthen" xr:uid="{C210BEE6-ABDE-4812-95EC-8297BF9E9D4A}"/>
    <hyperlink ref="E300" r:id="rId299" location="jackschristmas" xr:uid="{3BCCA23B-BE77-4E03-B221-107B78E2E6DB}"/>
    <hyperlink ref="E301" r:id="rId300" location="towermountain" xr:uid="{0B81FF3E-95BA-46DE-9C54-D68CF783EE6E}"/>
    <hyperlink ref="E302" r:id="rId301" location="porpoises" xr:uid="{AE2BA38F-47FF-4C30-90FC-A953B2B8D1AE}"/>
    <hyperlink ref="E303" r:id="rId302" location="magician" xr:uid="{C10150C0-E442-4108-ADF1-5E4CA6D34131}"/>
    <hyperlink ref="E304" r:id="rId303" location="scrubby" xr:uid="{5F8AF97E-9779-450D-8FE9-B4D62BBBA4E0}"/>
    <hyperlink ref="E305" r:id="rId304" location="TOM_AND_MAGGIE_TULLIVER" xr:uid="{437EB26A-8FE1-4583-858D-EA11E04F6F67}"/>
    <hyperlink ref="E306" r:id="rId305" location="BRUTE_NEIGHBORS" xr:uid="{D035D834-29BC-4065-AF27-C28201CAB2CF}"/>
    <hyperlink ref="E307" r:id="rId306" location="THE_POND_IN_WINTER" xr:uid="{41780196-CB97-4F61-9DED-BC1080AF5F77}"/>
    <hyperlink ref="E308" r:id="rId307" location="WINTER_ANIMALS" xr:uid="{C5178CB8-363C-42B3-874E-51D332ED9A00}"/>
    <hyperlink ref="E309" r:id="rId308" location="TREES_AND_ANTS_THAT_HELP_EACH_OTHER" xr:uid="{AFB2DA64-3A49-4A69-9B72-8368F5C68B1F}"/>
    <hyperlink ref="E310" r:id="rId309" location="THE_FAMILY_OF_MICHAEL_AROUT" xr:uid="{6DBB4376-645F-4FF0-8C43-7F50A829CA2B}"/>
    <hyperlink ref="E311" r:id="rId310" location="THE_RECOVERY_OF_THE_HISPANIOLA" xr:uid="{E710B74E-6C1B-4BED-B4C6-5DF38BB55A02}"/>
    <hyperlink ref="E312" r:id="rId311" location="JOHN_GREENLEAF_WHITTIER" xr:uid="{BFF48D0F-C5A2-4602-91D2-DDE866790BC9}"/>
    <hyperlink ref="E313" r:id="rId312" location="WILLIAM_CULLEN_BRYANT" xr:uid="{DB932D16-B99F-42D4-8226-2371AA98B57A}"/>
    <hyperlink ref="E314" r:id="rId313" location="OLIVER_WENDELL_HOLMES" xr:uid="{A75A77FE-874F-4EEA-A48F-FD72B2FF0758}"/>
    <hyperlink ref="E315" r:id="rId314" location="THE_CUBES_OF_TRUTH" xr:uid="{EBCAB8D7-FDF4-432E-9737-9EABE2F6F475}"/>
    <hyperlink ref="E316" r:id="rId315" location="JAMES_RUSSELL_LOWELL" xr:uid="{C8D48465-B066-4C3B-AA25-D5B48519D15E}"/>
    <hyperlink ref="E317" r:id="rId316" location="ELIZABETH_BARRETT_BROWNING" xr:uid="{D5817FC6-DFF5-46C0-B5DF-9C71A6C689D1}"/>
    <hyperlink ref="E318" r:id="rId317" location="RINGROSE_AND_HIS_BUCCANEERS" xr:uid="{7BE2BEC7-EA72-4606-A21A-94146FC07AD9}"/>
    <hyperlink ref="E319" r:id="rId318" location="DAVID_CROCKETT" xr:uid="{8E2E59C9-68AA-4825-ABBF-7690D605F5E8}"/>
    <hyperlink ref="E320" r:id="rId319" location="THE_RETREAT_OF_CORTES" xr:uid="{86AF76A8-BC32-498B-92E4-C1CBA5BDE6A9}"/>
    <hyperlink ref="E321" r:id="rId320" location="THE_BATTLE_OF_THERMOPYLAE" xr:uid="{7B173D69-2330-43AF-8EAD-68F5A4A96121}"/>
    <hyperlink ref="E322" r:id="rId321" xr:uid="{6728CC02-14F9-424B-83CD-D70E19CA2EC3}"/>
    <hyperlink ref="E323" r:id="rId322" xr:uid="{BE1929FC-8DE3-4FB0-B512-F7336F0BF8F7}"/>
    <hyperlink ref="E324" r:id="rId323" xr:uid="{0F5FCFDA-D54A-403A-A605-13BD726D0D78}"/>
    <hyperlink ref="E325" r:id="rId324" xr:uid="{0BE1E41C-8A1D-4245-B1A7-C638A18067A6}"/>
    <hyperlink ref="E326" r:id="rId325" xr:uid="{49E5A1E6-E6B7-45B9-A112-0856A29EC295}"/>
    <hyperlink ref="E327" r:id="rId326" xr:uid="{4DA26225-B83A-405E-9C8D-AC36BA9D961C}"/>
    <hyperlink ref="E328" r:id="rId327" xr:uid="{99BC9685-BE56-41B3-BC22-0808A64C3178}"/>
    <hyperlink ref="E329" r:id="rId328" xr:uid="{8BFEBD44-A23B-4E04-9971-CC30DE13D285}"/>
    <hyperlink ref="E330" r:id="rId329" xr:uid="{BF1C380A-DCE7-4AE5-95A2-BB717C873D30}"/>
    <hyperlink ref="E331" r:id="rId330" xr:uid="{6DBF351F-3711-4224-81DD-08626B7F5FA8}"/>
    <hyperlink ref="E332" r:id="rId331" xr:uid="{F59A28EB-0533-4D17-B6E2-446FCC5D0CB0}"/>
    <hyperlink ref="E333" r:id="rId332" xr:uid="{24384155-1CFC-4B90-AAC7-588A7A86D520}"/>
    <hyperlink ref="E334" r:id="rId333" xr:uid="{581DE08D-D888-4EF6-BA5F-BE723330F4F4}"/>
    <hyperlink ref="E335" r:id="rId334" xr:uid="{1BF0ECB6-51CC-4D60-A63A-96AE88871264}"/>
    <hyperlink ref="E336" r:id="rId335" xr:uid="{967F5DF6-AFDC-43A2-8AA1-D85CBDBE5DB7}"/>
    <hyperlink ref="E337" r:id="rId336" xr:uid="{F0CE44B9-1238-4970-B57D-CB37534D3D93}"/>
    <hyperlink ref="E338" r:id="rId337" xr:uid="{4BC8ABD9-4D87-4AB1-AA86-F7D6F6C08F13}"/>
    <hyperlink ref="E339" r:id="rId338" xr:uid="{16BD9D46-08D0-435C-B4E8-9F1CEBD69E35}"/>
    <hyperlink ref="E340" r:id="rId339" xr:uid="{80801E84-C1A8-4963-9CC8-E1CF3035876B}"/>
    <hyperlink ref="E341" r:id="rId340" xr:uid="{001452B6-38C8-4B99-99D4-2D97A34E419F}"/>
    <hyperlink ref="E342" r:id="rId341" xr:uid="{E7FF2CDE-3B51-4FDA-93EF-56DA9DC5184C}"/>
    <hyperlink ref="E343" r:id="rId342" xr:uid="{82CB953E-2D6A-4A5C-87AD-C941E17CEF4C}"/>
    <hyperlink ref="E344" r:id="rId343" xr:uid="{3E0F7864-62C0-4692-A7EE-ED0DFC7A1665}"/>
    <hyperlink ref="E345" r:id="rId344" xr:uid="{136AC305-095D-4321-BF53-6B964193518C}"/>
    <hyperlink ref="E346" r:id="rId345" xr:uid="{9BA4FB2B-E365-4D90-8946-E10A298DB30E}"/>
    <hyperlink ref="E347" r:id="rId346" xr:uid="{B0B3AF3A-E807-4647-8E9A-3B04F644F29A}"/>
    <hyperlink ref="E348" r:id="rId347" location="KITTY" xr:uid="{74D0CE1E-BD10-4241-A2CF-4CF359894BFF}"/>
    <hyperlink ref="E349" r:id="rId348" location="DICK" xr:uid="{32C99E3F-1F47-46FC-B5AD-2FBEAD5E4EF3}"/>
    <hyperlink ref="E350" r:id="rId349" location="MUSTANG" xr:uid="{D0DEB471-6BA9-492C-B458-1F0038A826B0}"/>
    <hyperlink ref="E351" r:id="rId350" location="oldnic" xr:uid="{C2D54F72-C71C-42D2-9017-2279646EC4E0}"/>
    <hyperlink ref="E352" r:id="rId351" location="WISE" xr:uid="{85BAF21B-D65C-4D40-8867-2F621355F62F}"/>
    <hyperlink ref="E353" r:id="rId352" location="PUCK" xr:uid="{9139A96B-2BE1-463C-BCF0-86EEBC2BEEF8}"/>
    <hyperlink ref="E354" r:id="rId353" location="VISIT" xr:uid="{3CB9FE29-5617-4EB4-856B-E48FA010FF81}"/>
    <hyperlink ref="E355" r:id="rId354" location="PORT" xr:uid="{F28E4C2A-DE4D-49BC-ACC1-E664A9B30EAA}"/>
    <hyperlink ref="E356" r:id="rId355" location="BEHINDHAND" xr:uid="{0EB6E75A-2C19-4A14-8D1E-0AA0B0C07E48}"/>
    <hyperlink ref="E357" r:id="rId356" location="BLACKSMITH" xr:uid="{513AE580-69F7-4F81-B62B-715FF6E59754}"/>
    <hyperlink ref="E358" r:id="rId357" location="mandy" xr:uid="{EBD1D607-33BA-4914-81DC-1D34229E4BF6}"/>
    <hyperlink ref="E359" r:id="rId358" location="peterkins" xr:uid="{B2DB35EA-7AC5-426E-A655-89A63125CF1D}"/>
    <hyperlink ref="E360" r:id="rId359" location="oldsoup" xr:uid="{0738705C-758D-4904-9D56-DC48B5BBADAC}"/>
    <hyperlink ref="E361" r:id="rId360" location="money" xr:uid="{581F28E5-212E-4EA2-9285-705B6B6F0EC3}"/>
    <hyperlink ref="E362" r:id="rId361" location="samsbirthday" xr:uid="{B52B5500-1062-4EBD-89BD-6AC6CCC90826}"/>
    <hyperlink ref="E363" r:id="rId362" location="mayday" xr:uid="{C0D6DEAB-AF54-4B18-8ECA-60B5164258A0}"/>
    <hyperlink ref="E364" r:id="rId363" location="johnny" xr:uid="{6C4E2747-B6A8-4F27-B03E-771F97989196}"/>
    <hyperlink ref="E365" r:id="rId364" location="kingbread" xr:uid="{B9F856BA-467E-40E9-8E86-248230B75A82}"/>
    <hyperlink ref="E366" r:id="rId365" location="polly" xr:uid="{08127FF4-329B-495E-81F5-DF6D4BAF2394}"/>
    <hyperlink ref="E367" r:id="rId366" xr:uid="{D24BBCD2-2C46-41F2-A9B2-FEB7E62A7A59}"/>
    <hyperlink ref="E368" r:id="rId367" xr:uid="{E6439583-18F0-4ABE-B390-2B669FAE7BB1}"/>
    <hyperlink ref="E369" r:id="rId368" xr:uid="{D6B04042-9D25-4A1E-804F-26D9EE0081F9}"/>
    <hyperlink ref="E370" r:id="rId369" xr:uid="{00110967-007D-40C0-8535-F812FBA57AB9}"/>
    <hyperlink ref="E371" r:id="rId370" xr:uid="{F69EC069-2F5F-4B4E-9315-7EA27E9C3A65}"/>
    <hyperlink ref="E372" r:id="rId371" xr:uid="{E8164D0C-B815-4091-A0DC-F85A66A9DE46}"/>
    <hyperlink ref="E373" r:id="rId372" xr:uid="{F281EDC0-F3C9-42E8-B174-77E5AAE11465}"/>
    <hyperlink ref="E374" r:id="rId373" xr:uid="{1250C30A-4DB8-42AF-A63D-978AA875DD2D}"/>
    <hyperlink ref="E375" r:id="rId374" xr:uid="{F21912F9-4E3D-47C1-8B98-90676A318B5C}"/>
    <hyperlink ref="E376" r:id="rId375" xr:uid="{FBBB476D-0A50-4F56-A75A-CAD468880CC4}"/>
    <hyperlink ref="E377" r:id="rId376" xr:uid="{E19CF773-B8FB-45EE-A3E6-B0D2D725D060}"/>
    <hyperlink ref="E378" r:id="rId377" xr:uid="{16B6C98F-D752-4AA1-AD6D-B0747CCFC602}"/>
    <hyperlink ref="E379" r:id="rId378" xr:uid="{817802B0-F820-4B50-B57B-42AED852DB3F}"/>
    <hyperlink ref="E380" r:id="rId379" xr:uid="{6ECA891C-8FF5-48EA-AF66-F04B8929DED8}"/>
    <hyperlink ref="E381" r:id="rId380" xr:uid="{F714FE16-E146-4848-9E35-46F3CA15D97F}"/>
    <hyperlink ref="E382" r:id="rId381" xr:uid="{C7AC6D16-B3BF-4CB9-BAAA-F588CDAD1626}"/>
    <hyperlink ref="E383" r:id="rId382" xr:uid="{453C8DBB-E4DB-480C-93DB-6CEF4E273D23}"/>
    <hyperlink ref="E384" r:id="rId383" xr:uid="{C1B4DE51-77DF-45CD-98D4-0E311A5E1D01}"/>
    <hyperlink ref="E385" r:id="rId384" xr:uid="{8D90F50E-9DF2-40DC-94B4-4E6CF069D7BE}"/>
    <hyperlink ref="E386" r:id="rId385" xr:uid="{F1460215-7DBC-44D6-8FC4-75D738A5ADB3}"/>
    <hyperlink ref="E387" r:id="rId386" xr:uid="{B5FB5E1C-583B-4DE5-A1CF-7E4D1742C53F}"/>
    <hyperlink ref="E388" r:id="rId387" xr:uid="{5D407FD3-32F3-4D26-AD65-1A6BE2D9A080}"/>
    <hyperlink ref="E389" r:id="rId388" xr:uid="{36306051-FC5E-47C0-A8AC-A744E36BD8FC}"/>
    <hyperlink ref="E390" r:id="rId389" xr:uid="{98384FA4-D9F9-434E-9D2F-2100472F706E}"/>
    <hyperlink ref="E391" r:id="rId390" xr:uid="{71338800-DC17-44E9-8D4C-654C99E02732}"/>
    <hyperlink ref="E392" r:id="rId391" xr:uid="{DD476527-7EC2-4AF8-996B-58F4BDB6AE00}"/>
    <hyperlink ref="E393" r:id="rId392" xr:uid="{9F8D0DF7-CD99-43BE-9C62-8E5FBA9F2BCD}"/>
    <hyperlink ref="E394" r:id="rId393" xr:uid="{5189F21D-5C6A-4295-8EBC-A872DB250AD7}"/>
    <hyperlink ref="E395" r:id="rId394" xr:uid="{CEAFE632-9204-4E06-88C8-B4B905E7A48A}"/>
    <hyperlink ref="E396" r:id="rId395" xr:uid="{4C603381-BD98-4774-A3CB-A864322353FD}"/>
    <hyperlink ref="E397" r:id="rId396" xr:uid="{ADF1E8D3-67C4-4FD9-BE3C-2738687B1000}"/>
    <hyperlink ref="E398" r:id="rId397" xr:uid="{88FD78ED-568D-46CF-AA36-754A4CCF8462}"/>
    <hyperlink ref="E399" r:id="rId398" xr:uid="{CCB0D81D-4D28-47F1-812A-2641C739CA60}"/>
    <hyperlink ref="E400" r:id="rId399" xr:uid="{A88CAA5D-0CBE-44B3-B49E-7F5C0E462B30}"/>
    <hyperlink ref="E401" r:id="rId400" xr:uid="{7FDC4550-4DF2-4ED9-8230-A3C3D9A1044A}"/>
    <hyperlink ref="E402" r:id="rId401" xr:uid="{9840EABA-689D-40E9-AD30-DFE5F3A967FB}"/>
    <hyperlink ref="E403" r:id="rId402" xr:uid="{B1E48B4B-A91B-4133-822F-B896A0300D09}"/>
    <hyperlink ref="E404" r:id="rId403" xr:uid="{4AC91431-309E-4627-9AB3-A482B5F18B34}"/>
    <hyperlink ref="E405" r:id="rId404" xr:uid="{7E28F244-30CA-460A-9E9A-0D071B065C0C}"/>
    <hyperlink ref="E406" r:id="rId405" xr:uid="{FA46BB11-8001-43B6-A690-ED1B52FF7A64}"/>
    <hyperlink ref="E407" r:id="rId406" xr:uid="{C6ECB19E-BB06-4496-890F-7535BAC3A349}"/>
    <hyperlink ref="E408" r:id="rId407" xr:uid="{D5D0642E-C460-47E3-8B47-9842E63B3FF4}"/>
    <hyperlink ref="E409" r:id="rId408" xr:uid="{8CC28F7E-E137-49F1-8E80-E420F125F24E}"/>
    <hyperlink ref="E410" r:id="rId409" xr:uid="{1642DD98-E1F6-4E25-8EA7-68543EC68765}"/>
    <hyperlink ref="E411" r:id="rId410" xr:uid="{61499B56-28C2-40D0-922D-15AB30F812D1}"/>
    <hyperlink ref="E412" r:id="rId411" xr:uid="{47625E5A-2A89-4E89-8269-9420AFF922FC}"/>
    <hyperlink ref="E413" r:id="rId412" xr:uid="{A6336BAE-E6FD-4355-9124-AC3502C72176}"/>
    <hyperlink ref="E414" r:id="rId413" xr:uid="{6B0360D0-1EA8-40BB-8645-2BABB9E15369}"/>
    <hyperlink ref="E415" r:id="rId414" xr:uid="{A3D70AC0-E922-4D5F-8FAD-7FA75D37B689}"/>
    <hyperlink ref="E416" r:id="rId415" xr:uid="{5D795EDA-5C63-43ED-817A-54739DD4A3B7}"/>
    <hyperlink ref="E417" r:id="rId416" xr:uid="{78C70230-98A0-4550-944D-32914C376193}"/>
    <hyperlink ref="E418" r:id="rId417" xr:uid="{02D3360B-265C-4100-9055-9DCDF50FBC2F}"/>
    <hyperlink ref="E419" r:id="rId418" xr:uid="{10C5FEB7-09CE-4477-8939-C0ACF1F5CE87}"/>
    <hyperlink ref="E420" r:id="rId419" xr:uid="{A925F41C-240F-40BF-9567-FBE8B57D8A53}"/>
    <hyperlink ref="E421" r:id="rId420" xr:uid="{DE92E5D9-9623-4DA7-9752-A1190DDE7356}"/>
    <hyperlink ref="E422" r:id="rId421" xr:uid="{45288E83-DCD3-41E3-9D39-2DEE79A873A7}"/>
    <hyperlink ref="E423" r:id="rId422" xr:uid="{C4A65690-3BC9-4E42-B361-2607F9B74FD5}"/>
    <hyperlink ref="E424" r:id="rId423" xr:uid="{E31D36AA-C19B-47DC-9746-6FACA410FAED}"/>
    <hyperlink ref="E425" r:id="rId424" xr:uid="{77016377-9D61-4443-A905-C59FBCB55B45}"/>
    <hyperlink ref="E426" r:id="rId425" xr:uid="{48B5A0B1-F2B6-4235-9EE3-2F77BF04ADD4}"/>
    <hyperlink ref="E427" r:id="rId426" xr:uid="{3FF9B345-EB87-4B04-BE15-ED0A549A185F}"/>
    <hyperlink ref="E428" r:id="rId427" xr:uid="{723D9C1A-D5D6-4B5E-998D-3B98BE732725}"/>
    <hyperlink ref="E429" r:id="rId428" xr:uid="{93921762-6A28-424D-8D3A-92E9B846D4EB}"/>
    <hyperlink ref="E430" r:id="rId429" xr:uid="{1853A6B9-34F5-47CB-AE24-D814C6B51E1B}"/>
    <hyperlink ref="E431" r:id="rId430" xr:uid="{F0F977F3-16D0-4B41-B191-69C13C08BD9E}"/>
    <hyperlink ref="E432" r:id="rId431" xr:uid="{767958BA-A3A1-41CC-A402-B652318389C7}"/>
    <hyperlink ref="E433" r:id="rId432" xr:uid="{0518976D-D239-4DF4-889B-E4693CEFD0DB}"/>
    <hyperlink ref="E434" r:id="rId433" xr:uid="{D879C7CE-4069-4FFC-A923-3EB4D1B7A723}"/>
    <hyperlink ref="E435" r:id="rId434" xr:uid="{379BF52E-69CE-4EB2-9B27-1247ECDE06A7}"/>
    <hyperlink ref="E436" r:id="rId435" xr:uid="{C7CBB7F3-2A92-499F-8A3C-BAD0D3EFBBA1}"/>
    <hyperlink ref="E437" r:id="rId436" xr:uid="{F8CC1C37-2500-41CB-8B1E-A39B39BDA91F}"/>
    <hyperlink ref="E438" r:id="rId437" xr:uid="{2575E0F1-1686-4C87-8E77-4BB9FC67BF4C}"/>
    <hyperlink ref="E439" r:id="rId438" xr:uid="{7FFC0FA3-C478-492F-9BC3-11775C120324}"/>
    <hyperlink ref="E440" r:id="rId439" xr:uid="{0A98FA69-305C-40A3-9C44-EB0CE739DBE9}"/>
    <hyperlink ref="E441" r:id="rId440" xr:uid="{5A5104FE-A324-4564-BE15-053B4E2627F2}"/>
    <hyperlink ref="E442" r:id="rId441" xr:uid="{AB61A6E9-F993-4FD2-8BF0-D66E26D5F663}"/>
    <hyperlink ref="E443" r:id="rId442" xr:uid="{8CEDC438-190E-4FF8-AC65-25A630E130B4}"/>
    <hyperlink ref="E444" r:id="rId443" xr:uid="{DC6DC701-E1F0-41F8-85EB-D31048A6B499}"/>
    <hyperlink ref="E445" r:id="rId444" xr:uid="{A656BD5C-39EB-43D1-AA0A-2F3D44B7108E}"/>
    <hyperlink ref="E446" r:id="rId445" xr:uid="{313C3F47-AA5E-4784-BBD3-6CFFADC95137}"/>
    <hyperlink ref="E447" r:id="rId446" xr:uid="{4E077E9E-EDAD-4B9E-9CE8-2719573B043F}"/>
    <hyperlink ref="E448" r:id="rId447" xr:uid="{FA32DDDE-0469-4AED-97FF-7D5F8CB47120}"/>
    <hyperlink ref="E449" r:id="rId448" xr:uid="{1C1396AC-06C1-4E34-89C5-5B3A5BC7113F}"/>
    <hyperlink ref="E450" r:id="rId449" xr:uid="{C7B02392-3859-44EA-BDD4-276A4353841B}"/>
    <hyperlink ref="E451" r:id="rId450" xr:uid="{E747FA50-4273-42A5-8A5C-3C958AD0F3CA}"/>
    <hyperlink ref="E452" r:id="rId451" xr:uid="{FDBDE8D7-477B-4619-BCBA-CA2A7B2F7768}"/>
    <hyperlink ref="E453" r:id="rId452" xr:uid="{38A01981-EBCB-439F-8A1B-8C7A33036772}"/>
    <hyperlink ref="E454" r:id="rId453" xr:uid="{BA37420E-D513-476D-804C-9405807A88E2}"/>
    <hyperlink ref="E455" r:id="rId454" xr:uid="{A4A9496B-3671-47ED-AD44-1D34A4DC440A}"/>
    <hyperlink ref="E456" r:id="rId455" xr:uid="{4C1D84C4-8676-4AD6-9DBE-E69C3D68C6F2}"/>
    <hyperlink ref="E457" r:id="rId456" xr:uid="{0677EC4B-115A-4A3B-B5FE-5EEB09B4F128}"/>
    <hyperlink ref="E458" r:id="rId457" xr:uid="{A0DF5357-2DF8-44A1-84D7-804D1F989C45}"/>
    <hyperlink ref="E459" r:id="rId458" xr:uid="{9A462A33-1B01-42C5-AD5B-7EB8144609E0}"/>
    <hyperlink ref="E460" r:id="rId459" xr:uid="{B5471AE2-5AFE-40F3-879B-0B843B33613D}"/>
    <hyperlink ref="E461" r:id="rId460" xr:uid="{E387D86D-7CAD-4EBA-90A7-13C56F8547D4}"/>
    <hyperlink ref="E462" r:id="rId461" xr:uid="{E50D5BA2-1842-4E9A-93F3-14C19DC2618E}"/>
    <hyperlink ref="E463" r:id="rId462" xr:uid="{1891A333-61A5-445C-A371-3877C7910F94}"/>
    <hyperlink ref="E464" r:id="rId463" xr:uid="{B222768E-BAB0-4CF1-A4F6-108FDA22927F}"/>
    <hyperlink ref="E465" r:id="rId464" xr:uid="{55FA967E-80E3-44BF-9CF1-95760BF10D07}"/>
    <hyperlink ref="E466" r:id="rId465" xr:uid="{B4A3AC5F-1316-4E79-B8F7-4CB23542ABF3}"/>
    <hyperlink ref="E467" r:id="rId466" xr:uid="{B4E458FF-76BC-43D3-B209-098B6111F0E8}"/>
    <hyperlink ref="E468" r:id="rId467" xr:uid="{2013DA3B-ED75-4EFC-8BC1-DA6C5EEE6DC5}"/>
    <hyperlink ref="E469" r:id="rId468" xr:uid="{F7210B23-568B-4049-8EB4-273568723297}"/>
    <hyperlink ref="E470" r:id="rId469" xr:uid="{51D31D52-5DBC-46E7-A6CA-E25662396B2E}"/>
    <hyperlink ref="E471" r:id="rId470" xr:uid="{0DE209D5-C661-4355-943A-64A8A9540B81}"/>
    <hyperlink ref="E472" r:id="rId471" xr:uid="{5AC2921F-3F34-42BB-B40C-4135B0396D08}"/>
    <hyperlink ref="E473" r:id="rId472" xr:uid="{18F197E5-0A0D-4D15-836D-CD7645925F6B}"/>
    <hyperlink ref="E474" r:id="rId473" xr:uid="{7735DC76-D28B-4371-A025-7941CC13CA80}"/>
    <hyperlink ref="E475" r:id="rId474" xr:uid="{11B06164-BF69-4567-8A2A-B3F165514EEE}"/>
    <hyperlink ref="E476" r:id="rId475" xr:uid="{14D7B7DD-D3F9-4197-BF98-DC0B3AD0DEA8}"/>
    <hyperlink ref="E477" r:id="rId476" xr:uid="{2078150A-6E79-4757-A5C8-657508898147}"/>
    <hyperlink ref="E478" r:id="rId477" xr:uid="{5E674E1B-3DAB-4F62-807B-AA733F88672C}"/>
    <hyperlink ref="E479" r:id="rId478" xr:uid="{3CE0ABCA-7A0A-4081-A4C2-A6CEA34CAF1B}"/>
    <hyperlink ref="E480" r:id="rId479" xr:uid="{08909D4A-5E28-4591-87BC-221F41F7FDC8}"/>
    <hyperlink ref="E481" r:id="rId480" xr:uid="{9E5EAFA7-AE09-4FB0-ADA0-0535F1659B83}"/>
    <hyperlink ref="E482" r:id="rId481" xr:uid="{C3A45B94-8E21-4252-9161-16A6F13525CC}"/>
    <hyperlink ref="E483" r:id="rId482" xr:uid="{C317D36D-C59F-4FE2-9C9E-2A08BB6D8ABC}"/>
    <hyperlink ref="E484" r:id="rId483" xr:uid="{79BC53F7-385F-4D69-BB2A-DEAACC15792D}"/>
    <hyperlink ref="E485" r:id="rId484" xr:uid="{B2B48D88-1557-4CA3-A8AA-E6C4BF51DEB0}"/>
    <hyperlink ref="E486" r:id="rId485" xr:uid="{0B6CA786-A493-4C05-B683-AAA833B54CF0}"/>
    <hyperlink ref="E487" r:id="rId486" xr:uid="{164A7697-6B21-4386-AA9B-3734E931D0E4}"/>
    <hyperlink ref="E488" r:id="rId487" xr:uid="{2761C1FF-74D0-45EC-98BF-964E84813318}"/>
    <hyperlink ref="E489" r:id="rId488" xr:uid="{2B48B5F4-D26F-4FB5-93DE-77BED1FB2C58}"/>
    <hyperlink ref="E490" r:id="rId489" xr:uid="{6953E46A-F2A9-41B6-B171-EEF4E45E142C}"/>
    <hyperlink ref="E491" r:id="rId490" xr:uid="{B6F8FE74-4CBD-43AB-88E8-69540577C121}"/>
    <hyperlink ref="E492" r:id="rId491" xr:uid="{BC36AD78-F972-4B6C-884C-C59186C06BED}"/>
    <hyperlink ref="E493" r:id="rId492" xr:uid="{EA656EB8-AE5A-43BB-975D-C52432C6C8FD}"/>
    <hyperlink ref="E494" r:id="rId493" xr:uid="{B028EBF1-935A-4819-874B-FB4911538241}"/>
    <hyperlink ref="E495" r:id="rId494" xr:uid="{FE3D1AFF-77D9-478E-BCC3-DD1E20BC5680}"/>
    <hyperlink ref="E496" r:id="rId495" xr:uid="{C4CDDBD9-2C24-4298-89D1-80A46BF97BDF}"/>
    <hyperlink ref="E497" r:id="rId496" xr:uid="{50D78769-D37B-49FF-BE76-0A1F3D1EFC7C}"/>
    <hyperlink ref="E498" r:id="rId497" xr:uid="{CC0D26D2-8932-49CE-A737-1D24705BBD7E}"/>
    <hyperlink ref="E499" r:id="rId498" xr:uid="{9F795C62-715B-413E-9224-CB1C45E7BBE0}"/>
    <hyperlink ref="E500" r:id="rId499" xr:uid="{C79DF9FC-109E-468E-9B70-BA08C8418B2A}"/>
    <hyperlink ref="E501" r:id="rId500" xr:uid="{700C71BC-394E-49BE-BDC0-5F0AF29657B5}"/>
    <hyperlink ref="E503" r:id="rId501" xr:uid="{EB972336-1F6C-4CFA-B482-36B3DAEA115A}"/>
    <hyperlink ref="E504" r:id="rId502" xr:uid="{FB33F611-F11A-43A2-8871-CD32E59A136B}"/>
    <hyperlink ref="E505" r:id="rId503" xr:uid="{D943235B-2CC4-4A1B-9E18-507949A595EE}"/>
    <hyperlink ref="E506" r:id="rId504" xr:uid="{FE0EAEAE-9231-47CB-B7EC-925870A57204}"/>
    <hyperlink ref="E507" r:id="rId505" xr:uid="{E96DD61A-59E7-4A5C-ABAA-1C7BF85C9E7C}"/>
    <hyperlink ref="E508" r:id="rId506" xr:uid="{06CAE69D-01BD-4FDF-A996-244C028A88A3}"/>
    <hyperlink ref="E509" r:id="rId507" xr:uid="{8EE68B6B-E274-423E-995E-FEC40A3279C4}"/>
    <hyperlink ref="E510" r:id="rId508" xr:uid="{F20893B9-EFEA-4ED4-9FC5-584A17F17588}"/>
    <hyperlink ref="E511" r:id="rId509" xr:uid="{769EB711-C6CD-46D9-91A4-4AA269A4C56B}"/>
    <hyperlink ref="E512" r:id="rId510" xr:uid="{AD62BA5D-EA36-42AD-9EF8-FBF2A754A650}"/>
    <hyperlink ref="E513" r:id="rId511" xr:uid="{8EB35599-32E9-4566-ACAB-26E5EA6E4A49}"/>
    <hyperlink ref="E514" r:id="rId512" xr:uid="{AE0EC9E0-8B2A-4FE0-AF81-84AA6B8DD1DE}"/>
    <hyperlink ref="E515" r:id="rId513" xr:uid="{274080DC-5A31-4940-8C09-23B5EDFEB0F0}"/>
    <hyperlink ref="E516" r:id="rId514" xr:uid="{7A21E03D-C9FA-4EBA-9170-A579BC89A5BD}"/>
    <hyperlink ref="E517" r:id="rId515" xr:uid="{84F56321-2014-4062-ACE6-8819052AEBFD}"/>
    <hyperlink ref="E518" r:id="rId516" xr:uid="{FDEDE75B-2522-447B-A69F-6A64A9F1FEFD}"/>
    <hyperlink ref="E520" r:id="rId517" xr:uid="{028D5236-0E85-45E7-96F4-33F4B0463688}"/>
    <hyperlink ref="E521" r:id="rId518" xr:uid="{B48DD5F1-9082-47A8-AFF1-84EE5408B000}"/>
    <hyperlink ref="E522" r:id="rId519" xr:uid="{9980BE98-45CB-4D24-8816-0A81C55C57DA}"/>
    <hyperlink ref="E523" r:id="rId520" xr:uid="{9A629969-7B58-409C-AB13-E623DFE6B6C7}"/>
    <hyperlink ref="E524" r:id="rId521" xr:uid="{9BF0B8D0-D54E-4A4F-9F4D-8B5F0A4AA5B9}"/>
    <hyperlink ref="E525" r:id="rId522" xr:uid="{C5E7644D-3B2B-4BE6-B8FD-5370DA9F1F61}"/>
    <hyperlink ref="E526" r:id="rId523" xr:uid="{5A3575BA-4943-441F-92C5-47E1EE73C750}"/>
    <hyperlink ref="E527" r:id="rId524" xr:uid="{9E3CA516-8EB5-4486-9EB7-0E8F963E1A7C}"/>
    <hyperlink ref="E528" r:id="rId525" xr:uid="{B517BE99-CBB8-4177-8FB7-9403EE1C6E06}"/>
    <hyperlink ref="E529" r:id="rId526" xr:uid="{E6EB64F2-8329-4438-AAB9-F6380C41C187}"/>
    <hyperlink ref="E530" r:id="rId527" xr:uid="{7F4E5593-4A5D-46AD-9FD4-B2FE4F76CF15}"/>
    <hyperlink ref="E531" r:id="rId528" xr:uid="{B9CA2532-71D5-4561-AA0D-77DCBC7664E2}"/>
    <hyperlink ref="E532" r:id="rId529" xr:uid="{F5171384-D006-4076-B5EB-EDA97874658A}"/>
    <hyperlink ref="E533" r:id="rId530" xr:uid="{2930ED2A-3F37-4A9E-B35F-DC61C669B446}"/>
    <hyperlink ref="E534" r:id="rId531" xr:uid="{4DAC6919-AD07-4ACC-B024-BEB112E19A66}"/>
    <hyperlink ref="E535" r:id="rId532" xr:uid="{B397142C-9C10-4B54-9057-EEAEFF15319D}"/>
    <hyperlink ref="E536" r:id="rId533" xr:uid="{80AFD12B-277B-471E-9BE8-2D83C6A406BA}"/>
    <hyperlink ref="E537" r:id="rId534" xr:uid="{92B84996-503D-4828-A41A-A05CA9D8B722}"/>
    <hyperlink ref="E538" r:id="rId535" xr:uid="{322A7CF8-B9BF-4CE1-877A-BFE78CD40852}"/>
    <hyperlink ref="E539" r:id="rId536" xr:uid="{51280051-A744-4EA2-AEAF-4ABDC2A745E0}"/>
    <hyperlink ref="E540" r:id="rId537" xr:uid="{F8F33894-F936-4620-9FB0-2FC5CE289D53}"/>
    <hyperlink ref="E541" r:id="rId538" xr:uid="{86C1A03F-7B91-4F0D-91CE-8464C6003B72}"/>
    <hyperlink ref="E542" r:id="rId539" xr:uid="{1D3191C4-04CF-45BB-B5D1-CAC2F862C8C8}"/>
    <hyperlink ref="E543" r:id="rId540" xr:uid="{8D399600-0B88-41CE-8F7F-63E947EE71F6}"/>
    <hyperlink ref="E544" r:id="rId541" xr:uid="{A5D795A9-C4A4-4084-A7D2-C4579F22A970}"/>
    <hyperlink ref="E545" r:id="rId542" xr:uid="{375FD3CD-486E-4EF0-B9C0-E5FFD128650C}"/>
    <hyperlink ref="E546" r:id="rId543" xr:uid="{BD971896-BEE1-4096-B08D-61E659316FA1}"/>
    <hyperlink ref="E547" r:id="rId544" xr:uid="{656CC276-460D-4876-BA18-5B0DAB97BBBD}"/>
    <hyperlink ref="E548" r:id="rId545" xr:uid="{14235A88-25DC-40D3-94EB-ACBA37B2FC93}"/>
    <hyperlink ref="E549" r:id="rId546" xr:uid="{042E9642-E223-4322-8738-29FECEFB442C}"/>
    <hyperlink ref="E550" r:id="rId547" xr:uid="{427B3A04-7438-4B8F-8AE9-7E3F0FF229A4}"/>
    <hyperlink ref="E551" r:id="rId548" xr:uid="{613F12FA-8540-4E71-9064-14D0447B1127}"/>
    <hyperlink ref="E552" r:id="rId549" xr:uid="{294174FC-4F9B-478F-9C66-0C3D7D535C88}"/>
    <hyperlink ref="E553" r:id="rId550" xr:uid="{10AF8981-3DC0-4F21-8E6C-93ABD72F086A}"/>
    <hyperlink ref="E554" r:id="rId551" xr:uid="{A5B58F3A-1618-4EDB-9830-9DC74DFDC0D7}"/>
    <hyperlink ref="E555" r:id="rId552" xr:uid="{0FBD1C2D-34E8-4DB0-BE39-58F6FE9B885F}"/>
    <hyperlink ref="E556" r:id="rId553" xr:uid="{492C0B24-47BF-4C84-9EC8-C6B0D65DBE4F}"/>
    <hyperlink ref="E557" r:id="rId554" xr:uid="{BA4372A4-620E-4A8C-8BD3-E1FE827D8F53}"/>
    <hyperlink ref="E558" r:id="rId555" xr:uid="{726AF912-16BC-41E6-AE68-90C1F7CED084}"/>
    <hyperlink ref="E559" r:id="rId556" xr:uid="{7A999F25-76FB-4E10-9872-19DE10000597}"/>
    <hyperlink ref="E560" r:id="rId557" xr:uid="{5154DF53-C60B-4665-8420-02561C3856F7}"/>
    <hyperlink ref="E561" r:id="rId558" xr:uid="{709A9871-4E87-4E64-AF15-6F3E4A2EA0C5}"/>
    <hyperlink ref="E562" r:id="rId559" xr:uid="{B8876C99-449B-4FE2-9716-A7E8FD29DB12}"/>
    <hyperlink ref="E563" r:id="rId560" xr:uid="{063CD09E-34B0-4228-BF6C-20D9E646100C}"/>
    <hyperlink ref="E564" r:id="rId561" xr:uid="{DEF2A307-023F-463C-9295-D46378014865}"/>
    <hyperlink ref="E565" r:id="rId562" xr:uid="{6844E5FF-C437-4630-A3D7-2B0DD7D162B9}"/>
    <hyperlink ref="E566" r:id="rId563" xr:uid="{7584B706-08A4-44EE-82E3-8A423F7B96CB}"/>
    <hyperlink ref="E567" r:id="rId564" xr:uid="{8F9C0E4F-B858-44DF-81D6-31355AA6DCB5}"/>
    <hyperlink ref="E568" r:id="rId565" xr:uid="{5D543A17-1199-4FF6-B46D-B7FA1E7551EB}"/>
    <hyperlink ref="E569" r:id="rId566" xr:uid="{0FADFEAD-EF0F-4B82-8151-CDA11F6005FD}"/>
    <hyperlink ref="E570" r:id="rId567" xr:uid="{21D3647A-6675-4246-BB4E-955486409A59}"/>
    <hyperlink ref="E571" r:id="rId568" xr:uid="{EBE096A4-C544-4369-8813-21F3056D349D}"/>
    <hyperlink ref="E572" r:id="rId569" xr:uid="{037ADBB4-AC7C-4201-9BA1-4E41B1FB3AF6}"/>
    <hyperlink ref="E573" r:id="rId570" xr:uid="{6634C9D2-0372-4BDA-A367-47308EF9A2E1}"/>
    <hyperlink ref="E574" r:id="rId571" xr:uid="{480BCB12-18CE-4553-B688-D1B03254DEC5}"/>
    <hyperlink ref="E575" r:id="rId572" xr:uid="{9CE38C36-008D-4BD6-9B64-317C7D2D98ED}"/>
    <hyperlink ref="E576" r:id="rId573" xr:uid="{A51356CA-A565-4CE0-BA5B-660612D0EFC1}"/>
    <hyperlink ref="E577" r:id="rId574" xr:uid="{03109CDD-1C4E-4F0D-9B31-F95F259F56C0}"/>
    <hyperlink ref="E578" r:id="rId575" xr:uid="{4633CFB2-FC39-42E3-B764-D4C21D8318D1}"/>
    <hyperlink ref="E579" r:id="rId576" xr:uid="{30B148A4-8774-4403-A781-342DA84249FF}"/>
    <hyperlink ref="E580" r:id="rId577" xr:uid="{BD7A3724-95C5-48C3-B6A1-42B9DE15EE31}"/>
    <hyperlink ref="E581" r:id="rId578" xr:uid="{3E8DE8D8-B032-4382-9C4F-419C5138C025}"/>
    <hyperlink ref="E582" r:id="rId579" xr:uid="{7256524A-12D5-4C4E-9493-77D1E5628C10}"/>
    <hyperlink ref="E583" r:id="rId580" xr:uid="{11CAD1A7-4442-44DC-AA1F-EC231647CED0}"/>
    <hyperlink ref="E585" r:id="rId581" xr:uid="{9D5A4BFD-0378-4121-B51E-534229ABBB24}"/>
    <hyperlink ref="E586" r:id="rId582" xr:uid="{F14E3D52-6280-48DE-A704-271128DA5003}"/>
    <hyperlink ref="E587" r:id="rId583" xr:uid="{4B34B4B6-D7A1-4314-8FDD-832689E3E85A}"/>
    <hyperlink ref="E588" r:id="rId584" xr:uid="{56C2E6AA-3615-4D71-A5D4-122E1D5CC424}"/>
    <hyperlink ref="E589" r:id="rId585" xr:uid="{9E183B7F-54BE-40DC-83BA-22914CEC5926}"/>
    <hyperlink ref="E590" r:id="rId586" xr:uid="{D73C7F63-E46B-4CA0-842B-09D79F856154}"/>
    <hyperlink ref="E591" r:id="rId587" xr:uid="{7D25A8D8-76E0-4D32-ABA6-F8CDA363AB6F}"/>
    <hyperlink ref="E592" r:id="rId588" xr:uid="{6A497466-235A-498A-B7D5-FC13A1D28740}"/>
    <hyperlink ref="E593" r:id="rId589" xr:uid="{9F4DFF30-E727-422A-BEA1-4C5019209B62}"/>
    <hyperlink ref="E594" r:id="rId590" xr:uid="{4E780CA5-A8DE-4041-B9A6-A91B75E28E03}"/>
    <hyperlink ref="E595" r:id="rId591" xr:uid="{64C2C424-8CD0-4593-A381-020DC4FA4E91}"/>
    <hyperlink ref="E596" r:id="rId592" xr:uid="{30E91CED-F479-4637-95E3-18FD66D37C70}"/>
    <hyperlink ref="E597" r:id="rId593" xr:uid="{F026EAF7-6D24-4AC3-9ACC-DDFE727FE203}"/>
    <hyperlink ref="E598" r:id="rId594" xr:uid="{8C741980-3DBE-47CE-84C4-2A13F43E0AD3}"/>
    <hyperlink ref="E599" r:id="rId595" xr:uid="{EDA66DBA-FEF1-48C3-BBD8-783718EAEDE8}"/>
    <hyperlink ref="E600" r:id="rId596" xr:uid="{31F2E0CC-CAF5-4A2A-BB42-515CDA4F1955}"/>
    <hyperlink ref="E601" r:id="rId597" xr:uid="{3CE0673D-A06C-47D7-850A-51584D33A7A1}"/>
    <hyperlink ref="E602" r:id="rId598" xr:uid="{0E0935E5-B7F3-4D74-B875-D00A3CFF4CD3}"/>
    <hyperlink ref="E603" r:id="rId599" xr:uid="{852743CE-0D6C-4BFD-BEF3-9A95824CBA5E}"/>
    <hyperlink ref="E604" r:id="rId600" xr:uid="{0B82B91C-7876-4A1C-8062-3CCB2E94BBB8}"/>
    <hyperlink ref="E605" r:id="rId601" xr:uid="{BF868940-36B2-49D2-A414-4BB3629B41CC}"/>
    <hyperlink ref="E606" r:id="rId602" xr:uid="{B2A3B551-F3FD-46B6-AC44-37E531793890}"/>
    <hyperlink ref="E607" r:id="rId603" xr:uid="{7D2E6A35-B552-4158-A311-2F1209941E9C}"/>
    <hyperlink ref="E608" r:id="rId604" xr:uid="{E7EE833D-C0CA-4795-B436-B609ADE71D37}"/>
    <hyperlink ref="E609" r:id="rId605" xr:uid="{2333849A-2BDE-43DB-BD8C-1958B1371078}"/>
    <hyperlink ref="E610" r:id="rId606" xr:uid="{341A6BBF-898B-4D09-8318-A6923ABB2296}"/>
    <hyperlink ref="E611" r:id="rId607" xr:uid="{BF7515B4-DAA2-421F-AA44-0CC75159AC8C}"/>
    <hyperlink ref="E612" r:id="rId608" xr:uid="{B7379955-1A68-443F-AD8D-2814E4B76BA5}"/>
    <hyperlink ref="E613" r:id="rId609" xr:uid="{4E4CE38C-070D-4BEB-819D-47C1790C85A6}"/>
    <hyperlink ref="E614" r:id="rId610" xr:uid="{17E89010-5339-414B-BB37-B980D1B9EF25}"/>
    <hyperlink ref="E615" r:id="rId611" xr:uid="{A0731329-5FB6-4678-87F2-EFB4D8A02AAD}"/>
    <hyperlink ref="E616" r:id="rId612" xr:uid="{8568AF09-9B1B-4F2F-A028-E619D12C6F65}"/>
    <hyperlink ref="E617" r:id="rId613" xr:uid="{EDA997BD-25C2-47F3-8A96-AB67D4D43DCE}"/>
    <hyperlink ref="E618" r:id="rId614" xr:uid="{9C6271F6-36E6-4D27-8C80-C5C8C4EECE45}"/>
    <hyperlink ref="E619" r:id="rId615" xr:uid="{5BEA6D16-0CF0-45AC-9C01-3CA8FA8899B0}"/>
    <hyperlink ref="E620" r:id="rId616" xr:uid="{D3C8FED9-BEB6-489A-AC24-025F4545A361}"/>
    <hyperlink ref="E621" r:id="rId617" xr:uid="{E77A7E6B-C93E-46F3-A1A1-208ED32CA5D5}"/>
    <hyperlink ref="E622" r:id="rId618" xr:uid="{E37FAB45-92AF-4EE8-906B-8B0BBF916BDD}"/>
    <hyperlink ref="E623" r:id="rId619" xr:uid="{1DEFB551-6E99-4140-9B47-F4934F120BEE}"/>
    <hyperlink ref="E624" r:id="rId620" xr:uid="{32D68604-AEA1-4B17-A974-C7AC2E45C3C5}"/>
    <hyperlink ref="E625" r:id="rId621" xr:uid="{4A694756-BFAB-4F3E-9F3C-21A22B6A18E4}"/>
    <hyperlink ref="E626" r:id="rId622" xr:uid="{1B71E786-9635-41B8-B109-D72E460CA073}"/>
    <hyperlink ref="E627" r:id="rId623" xr:uid="{20327835-9F9E-4112-B3FD-8B24B50D3B2B}"/>
    <hyperlink ref="E628" r:id="rId624" xr:uid="{EAB3D255-4C43-412F-94C6-62C20559585D}"/>
    <hyperlink ref="E629" r:id="rId625" xr:uid="{4161F8E2-BD36-4643-B220-7E3C6DC58DCB}"/>
    <hyperlink ref="E630" r:id="rId626" xr:uid="{539AC961-B1A7-4AB9-8B10-79A4E4BEAD10}"/>
    <hyperlink ref="E631" r:id="rId627" xr:uid="{C9890B76-A59A-4491-88C8-0EB9CDC5CCAA}"/>
    <hyperlink ref="E632" r:id="rId628" xr:uid="{A03F2F32-5590-4893-898B-65D1651C1A85}"/>
    <hyperlink ref="E633" r:id="rId629" xr:uid="{1B0036BE-D5C1-4DDA-BB94-8C12CD7FF46B}"/>
    <hyperlink ref="E634" r:id="rId630" xr:uid="{6B2238E4-E5F3-40A9-9CB0-5981409198B6}"/>
    <hyperlink ref="E635" r:id="rId631" xr:uid="{29211856-4223-4365-B9CD-AB8A23D3CD7F}"/>
    <hyperlink ref="E636" r:id="rId632" xr:uid="{8EB393E8-D611-4611-9FE9-8DF7F3CC9277}"/>
    <hyperlink ref="E637" r:id="rId633" xr:uid="{90CBF643-E2D4-4356-ADDD-772015900FB2}"/>
    <hyperlink ref="E638" r:id="rId634" xr:uid="{D7CA2977-E952-4638-BB5E-79BA9F0A4225}"/>
    <hyperlink ref="E639" r:id="rId635" xr:uid="{E42FBEA4-6C58-496B-98B2-104D83D96FE2}"/>
    <hyperlink ref="E640" r:id="rId636" xr:uid="{3F4F37B0-E048-4246-B435-AF475A7C6A15}"/>
    <hyperlink ref="E641" r:id="rId637" xr:uid="{DB3B1254-AEDB-407E-BADC-2AAFC2709C2E}"/>
    <hyperlink ref="E642" r:id="rId638" xr:uid="{B769A511-5B89-4DA3-BDAE-F290F4235E90}"/>
    <hyperlink ref="E643" r:id="rId639" xr:uid="{0B1FE577-26C6-4231-B9DA-141520138892}"/>
    <hyperlink ref="E644" r:id="rId640" xr:uid="{433981E4-7D78-4A65-8044-C77E3BA10C6C}"/>
    <hyperlink ref="E645" r:id="rId641" xr:uid="{8639027B-4792-457D-B220-60F007178FCE}"/>
    <hyperlink ref="E646" r:id="rId642" xr:uid="{0C6282E9-F2CA-411F-8A82-09D2D56FB536}"/>
    <hyperlink ref="E647" r:id="rId643" xr:uid="{88033BC6-53BC-404F-A43A-E8628FF4E450}"/>
    <hyperlink ref="E648" r:id="rId644" xr:uid="{FE880D49-5FCF-4FE8-A5F1-43F8A01159EE}"/>
    <hyperlink ref="E649" r:id="rId645" xr:uid="{87DC7B3F-535A-4E34-9659-DC10CE45FE4F}"/>
    <hyperlink ref="E650" r:id="rId646" xr:uid="{95EDA710-D2D7-4011-9BA4-8625C7D9901D}"/>
    <hyperlink ref="E651" r:id="rId647" xr:uid="{BC1A0E74-A9C4-4623-AD1B-68A864DC5F02}"/>
    <hyperlink ref="E652" r:id="rId648" xr:uid="{76315F62-BA8D-4577-A2FA-E0EB4C8D4EF6}"/>
    <hyperlink ref="E653" r:id="rId649" xr:uid="{E6B73227-04B1-46C6-BF6D-DA43D84CCD08}"/>
    <hyperlink ref="E654" r:id="rId650" xr:uid="{D44473A7-4700-4F61-BDED-28A32AD00379}"/>
    <hyperlink ref="E655" r:id="rId651" xr:uid="{F50A775D-6BE3-4DFB-B166-7282F556A90D}"/>
    <hyperlink ref="E656" r:id="rId652" xr:uid="{5AD0492C-69C2-4375-945F-443A6CF6BFBF}"/>
    <hyperlink ref="E657" r:id="rId653" xr:uid="{9C53F411-1937-4ACE-9D20-A143A240F901}"/>
    <hyperlink ref="E658" r:id="rId654" xr:uid="{D6FF12BC-6F03-4122-ADE1-1FC5838D6B63}"/>
    <hyperlink ref="E659" r:id="rId655" xr:uid="{BBAEC873-4564-409C-89F6-B9120B255636}"/>
    <hyperlink ref="E660" r:id="rId656" xr:uid="{296121EE-34E5-45F5-B291-E5B8DC1A215C}"/>
    <hyperlink ref="E661" r:id="rId657" xr:uid="{48D278D2-BEE6-4680-9154-99BA00C9F1DF}"/>
    <hyperlink ref="E662" r:id="rId658" xr:uid="{DCA6F887-6715-4B72-B5FA-98C833642F94}"/>
    <hyperlink ref="E663" r:id="rId659" xr:uid="{AB4FA721-B16A-4E4F-A352-BD5A3C6B9B1C}"/>
    <hyperlink ref="E664" r:id="rId660" xr:uid="{7E93994F-7BE7-405C-B550-5F40D93D7B6D}"/>
    <hyperlink ref="E665" r:id="rId661" xr:uid="{26CE5114-29CC-4789-8BA3-5223487AB6F4}"/>
    <hyperlink ref="E666" r:id="rId662" xr:uid="{A041266D-2419-4DA4-AB65-0B53E5187CEE}"/>
    <hyperlink ref="E667" r:id="rId663" xr:uid="{3AA071A1-7B0D-4290-8E13-E1BA9DBD1ACC}"/>
    <hyperlink ref="E668" r:id="rId664" xr:uid="{E064D5E0-43C1-4542-B816-A89C56541567}"/>
    <hyperlink ref="E669" r:id="rId665" xr:uid="{E749FBA7-7219-4ECF-9E52-C5827B1CC50F}"/>
    <hyperlink ref="E670" r:id="rId666" xr:uid="{00068245-90BA-4FB3-9135-D6E71F9CD709}"/>
    <hyperlink ref="E671" r:id="rId667" xr:uid="{AA69C2CE-934A-4B3F-A74D-2714F038D541}"/>
    <hyperlink ref="E672" r:id="rId668" xr:uid="{9A4DB847-BB14-4BCB-B78C-29E1CD3FB1EF}"/>
    <hyperlink ref="E673" r:id="rId669" xr:uid="{B4DF7BCD-C1BC-4340-B17E-6FA89DFF6E35}"/>
    <hyperlink ref="E674" r:id="rId670" xr:uid="{D6A43257-2275-42F0-9770-92F8ECF7204E}"/>
    <hyperlink ref="E675" r:id="rId671" xr:uid="{9D29602B-2F6A-4434-A636-3703B19979AC}"/>
    <hyperlink ref="E676" r:id="rId672" xr:uid="{B6F14971-E646-4ED8-9341-B63BF32E441B}"/>
    <hyperlink ref="E677" r:id="rId673" xr:uid="{8843BF6C-9DF2-40D4-861E-8F366AC84835}"/>
    <hyperlink ref="E678" r:id="rId674" xr:uid="{4272205A-A47F-4613-8A84-AE3EE674882E}"/>
    <hyperlink ref="E679" r:id="rId675" xr:uid="{24A57768-9CFC-44F0-B188-CD02FBACC734}"/>
    <hyperlink ref="E680" r:id="rId676" xr:uid="{F4EBC6F5-89E1-4965-A336-A8E4336D8979}"/>
    <hyperlink ref="E681" r:id="rId677" xr:uid="{FBFACBD7-9ED9-48A1-9FBE-E863403FA6FF}"/>
    <hyperlink ref="E682" r:id="rId678" xr:uid="{69F635BB-9053-4942-B39D-30502899E5C5}"/>
    <hyperlink ref="E683" r:id="rId679" xr:uid="{434F726C-5CE1-4127-93E4-CB9FE64809EE}"/>
    <hyperlink ref="E684" r:id="rId680" xr:uid="{B97043B6-0F48-446F-AEEA-D417E910313A}"/>
    <hyperlink ref="E685" r:id="rId681" xr:uid="{9C192F16-650B-4C89-9B49-67A2EEB4DAFE}"/>
    <hyperlink ref="E686" r:id="rId682" xr:uid="{425D346B-DE42-464B-B1D9-A594D89A8FBE}"/>
    <hyperlink ref="E687" r:id="rId683" xr:uid="{809B1AEA-51B5-4C8E-BD8A-CAA456F3ABAC}"/>
    <hyperlink ref="E688" r:id="rId684" xr:uid="{86276D00-AF03-4CD5-92C8-738EAD4A5802}"/>
    <hyperlink ref="E689" r:id="rId685" xr:uid="{EF7400F3-BC78-4881-8D3D-9EEB7560F1ED}"/>
    <hyperlink ref="E690" r:id="rId686" xr:uid="{C308239F-A62F-40A1-9E9D-6FB10119B54C}"/>
    <hyperlink ref="E691" r:id="rId687" xr:uid="{29723870-9470-4901-94AF-D3C855B61BCB}"/>
    <hyperlink ref="E692" r:id="rId688" xr:uid="{19A93723-D16B-4C24-83E0-6F9B6CF21816}"/>
    <hyperlink ref="E693" r:id="rId689" xr:uid="{00B9DE33-03A2-41E1-8A42-0B75B3859F0D}"/>
    <hyperlink ref="E694" r:id="rId690" xr:uid="{FA19F764-DEA1-474F-81ED-E36B9DB7CEEC}"/>
    <hyperlink ref="E695" r:id="rId691" xr:uid="{89035BD1-AB88-4246-A2C9-2590BFFEDD21}"/>
    <hyperlink ref="E696" r:id="rId692" xr:uid="{5BFDE6C5-B057-4E02-8F83-5AF98C583A2E}"/>
    <hyperlink ref="E697" r:id="rId693" xr:uid="{62A22A10-FF6A-4F13-99B4-1319A361DDCD}"/>
    <hyperlink ref="E698" r:id="rId694" xr:uid="{96EF0700-2AFA-41D6-B5E3-84EB7EB554FD}"/>
    <hyperlink ref="E699" r:id="rId695" xr:uid="{01B2079D-241E-4FAF-92E9-F7CF2DA24C1C}"/>
    <hyperlink ref="E700" r:id="rId696" xr:uid="{7398DA87-30B3-4CC9-B69F-462FC098132E}"/>
    <hyperlink ref="E701" r:id="rId697" xr:uid="{BB1FD4E8-FAA0-4EF9-A2F2-A2DE483C6DA5}"/>
    <hyperlink ref="E702" r:id="rId698" xr:uid="{D187BC73-F09E-4792-9143-67DC09E4B1CD}"/>
    <hyperlink ref="E703" r:id="rId699" xr:uid="{8E8E9D29-C208-4108-BD2F-1CF3BB8DA644}"/>
    <hyperlink ref="E704" r:id="rId700" xr:uid="{1F0DC559-0610-4B9F-A4B4-985B943B14BB}"/>
    <hyperlink ref="E705" r:id="rId701" xr:uid="{AC4996A9-E129-47D7-8CCD-D13A6926CEC8}"/>
    <hyperlink ref="E706" r:id="rId702" xr:uid="{1E6A4AA9-B056-4519-A3D7-30A8220FE3DF}"/>
    <hyperlink ref="E707" r:id="rId703" xr:uid="{73CEAA59-6B77-4C82-B85E-4ADD47CFF69F}"/>
    <hyperlink ref="E708" r:id="rId704" xr:uid="{64ACD837-42CC-4630-9117-5379ACA72AF6}"/>
    <hyperlink ref="E709" r:id="rId705" xr:uid="{DF0EE349-84B2-4D89-A56E-650393E7B952}"/>
    <hyperlink ref="E710" r:id="rId706" xr:uid="{3BD98A3A-007D-4859-BEAF-4972902140A0}"/>
    <hyperlink ref="E711" r:id="rId707" xr:uid="{6700A933-27F8-41C0-9318-252EA0CEB1C6}"/>
    <hyperlink ref="E712" r:id="rId708" xr:uid="{7EBDA82A-AD01-4CA6-911F-3A45C09DE762}"/>
    <hyperlink ref="E713" r:id="rId709" xr:uid="{399C403D-7FF6-4162-B485-505DE33BD5DA}"/>
    <hyperlink ref="E714" r:id="rId710" xr:uid="{8BD30D2E-4A61-4869-B62D-D001C3CD0234}"/>
    <hyperlink ref="E715" r:id="rId711" xr:uid="{657C4211-C9C3-4DEA-8235-54B9129CB0F1}"/>
    <hyperlink ref="E716" r:id="rId712" xr:uid="{40AC8125-1A51-47D6-8C6D-A80C4AEB7BD9}"/>
    <hyperlink ref="E717" r:id="rId713" xr:uid="{E0669901-DE73-4CB6-9C04-F245BA6F6716}"/>
    <hyperlink ref="E718" r:id="rId714" xr:uid="{E6363224-4487-4BBE-B349-0962BE1E0B63}"/>
    <hyperlink ref="E719" r:id="rId715" xr:uid="{D57E80D6-414D-4D29-88F4-97BA80C1B61B}"/>
    <hyperlink ref="E720" r:id="rId716" xr:uid="{D0ADD97C-564A-41B0-9225-1FF5F90B45D1}"/>
    <hyperlink ref="E721" r:id="rId717" xr:uid="{1044CDDD-B315-49CB-BD7D-AF02ABA11D5D}"/>
    <hyperlink ref="E722" r:id="rId718" xr:uid="{4876FFA7-2CD1-4017-8E9D-E4E225F574F1}"/>
    <hyperlink ref="E723" r:id="rId719" xr:uid="{AA4328B5-177A-419D-B849-789A11F5FB7C}"/>
    <hyperlink ref="E724" r:id="rId720" xr:uid="{A1FA9C48-BAC1-4976-B094-02E821D59E6F}"/>
    <hyperlink ref="E725" r:id="rId721" xr:uid="{431195CF-E3AC-4B74-93FC-58FA34E2B5C0}"/>
    <hyperlink ref="E726" r:id="rId722" xr:uid="{137B62C3-C02A-44B7-A448-5C4BC4C9E56D}"/>
    <hyperlink ref="E727" r:id="rId723" xr:uid="{C035F0F9-BB1C-4636-A61C-BE3C18225E82}"/>
    <hyperlink ref="E728" r:id="rId724" xr:uid="{C575329B-9B7D-4291-ACA7-43BDA8F013DD}"/>
    <hyperlink ref="E729" r:id="rId725" xr:uid="{23E362A3-5D9C-4A39-B42D-FA2C7941BA2F}"/>
    <hyperlink ref="E730" r:id="rId726" xr:uid="{841BBDF7-D0C7-4AC4-BE26-D1E6B7276B70}"/>
    <hyperlink ref="E731" r:id="rId727" xr:uid="{E09856E1-8DAD-4DAC-9B09-95CF884B22B6}"/>
    <hyperlink ref="E732" r:id="rId728" xr:uid="{68BDFEBF-BF4E-4C0C-B003-09766EAFA7C0}"/>
    <hyperlink ref="E733" r:id="rId729" xr:uid="{0ABC0BC8-6872-4811-A732-D87A2A946A57}"/>
    <hyperlink ref="E734" r:id="rId730" xr:uid="{8AA1F246-33AB-4B00-A592-CB304F3293E0}"/>
    <hyperlink ref="E735" r:id="rId731" xr:uid="{1B892AAC-484E-4484-B9F2-0F43C4260DEC}"/>
    <hyperlink ref="E736" r:id="rId732" xr:uid="{F806742B-657D-4818-8D55-AA7671D8D563}"/>
    <hyperlink ref="E737" r:id="rId733" xr:uid="{EBA51B0D-BF8B-41CD-B6A1-A8191F4FC8A7}"/>
    <hyperlink ref="E738" r:id="rId734" xr:uid="{01F59334-BA5C-4B85-ABE4-086680CD90E0}"/>
    <hyperlink ref="E739" r:id="rId735" xr:uid="{A65D0DD5-E8DE-4FE1-80F0-D7E830FB0C12}"/>
    <hyperlink ref="E740" r:id="rId736" xr:uid="{3BFDC1BF-7E14-4F7B-B35C-FDBBFB48FC43}"/>
    <hyperlink ref="E741" r:id="rId737" xr:uid="{D7E019AD-E8B5-4981-A7F6-01DA8943C8D8}"/>
    <hyperlink ref="E742" r:id="rId738" xr:uid="{CF054E5C-4679-412F-8686-424BFDCD9045}"/>
    <hyperlink ref="E743" r:id="rId739" xr:uid="{35578904-3D2E-4914-9494-9DF19F57F90B}"/>
    <hyperlink ref="E744" r:id="rId740" xr:uid="{1A223886-5B89-46BC-AA47-BC9E4D207338}"/>
    <hyperlink ref="E745" r:id="rId741" xr:uid="{969FD1DA-4214-4C14-94BA-4E91AF825FBE}"/>
    <hyperlink ref="E746" r:id="rId742" xr:uid="{4F54FE9F-8CC4-4641-B8F7-3AF4F60E2B97}"/>
    <hyperlink ref="E747" r:id="rId743" xr:uid="{CEC0012F-08F2-4303-A6F3-25E845D2EA50}"/>
    <hyperlink ref="E748" r:id="rId744" xr:uid="{6D4F1B9A-1358-4B66-9106-C344CDEA6F4E}"/>
    <hyperlink ref="E749" r:id="rId745" xr:uid="{7D22C1D5-2E16-452F-8859-8DFD8C0B2AA0}"/>
    <hyperlink ref="E750" r:id="rId746" xr:uid="{FF3F603E-D02D-4C5B-9F95-8F7D0B2956CF}"/>
    <hyperlink ref="E751" r:id="rId747" xr:uid="{96FB60F1-C650-42B3-A408-3A9B132D07F2}"/>
    <hyperlink ref="E752" r:id="rId748" xr:uid="{E9AA42D8-DBB1-443B-AAA7-6F1365420456}"/>
    <hyperlink ref="E753" r:id="rId749" xr:uid="{F2BE3246-B2CA-476A-84DE-5E267E4A594C}"/>
    <hyperlink ref="E754" r:id="rId750" xr:uid="{E85C6C19-9556-42E0-9144-4381C5D1294A}"/>
    <hyperlink ref="E755" r:id="rId751" xr:uid="{49F75078-A843-4E18-B59F-91CC4CD6E188}"/>
    <hyperlink ref="E756" r:id="rId752" xr:uid="{979917A4-620A-471B-9331-53B7CE57FAF7}"/>
    <hyperlink ref="E757" r:id="rId753" xr:uid="{92CB4DE1-09C7-4976-BCD8-DE140BC75BA0}"/>
    <hyperlink ref="E758" r:id="rId754" xr:uid="{497325C7-A68D-468E-9BCA-29A377775D11}"/>
    <hyperlink ref="E759" r:id="rId755" xr:uid="{57F0EBA4-DBA1-483F-8739-6C92374F9D35}"/>
    <hyperlink ref="E760" r:id="rId756" xr:uid="{7BA8A0B1-15F7-496E-8448-8A2A742FC7EF}"/>
    <hyperlink ref="E761" r:id="rId757" xr:uid="{EC47EA9A-8734-489B-94C8-F595A6918A26}"/>
    <hyperlink ref="E762" r:id="rId758" xr:uid="{A0A57A07-1B19-44F4-A764-C6C80A864B13}"/>
    <hyperlink ref="E763" r:id="rId759" xr:uid="{D2EDA250-AAE5-46DA-9E58-240E7DDC695A}"/>
    <hyperlink ref="E764" r:id="rId760" xr:uid="{589B0DCB-F408-4BEC-B363-0A22F9E478AB}"/>
    <hyperlink ref="E765" r:id="rId761" xr:uid="{C7F13B70-BA2C-482A-9F47-25F339D2DC69}"/>
    <hyperlink ref="E766" r:id="rId762" xr:uid="{9EADC18F-D1C6-43DD-92D5-140F512402F9}"/>
    <hyperlink ref="E767" r:id="rId763" xr:uid="{809DAEF1-DE9F-4CFD-9A12-83F4CB40A27C}"/>
    <hyperlink ref="E768" r:id="rId764" xr:uid="{64978659-0EF1-4BFB-99E2-269D3CFBA752}"/>
    <hyperlink ref="E769" r:id="rId765" xr:uid="{A39EFDD8-0B82-4A6F-8F68-5E402B6443D5}"/>
    <hyperlink ref="E770" r:id="rId766" xr:uid="{4EF2EBFD-6D4E-4073-8928-AA3B27812CC5}"/>
    <hyperlink ref="E771" r:id="rId767" xr:uid="{A2D5A515-60BD-4004-BE78-DF3C64586B82}"/>
    <hyperlink ref="E772" r:id="rId768" xr:uid="{3C7A2996-B2D1-4EDE-B749-3B0F71B9018C}"/>
    <hyperlink ref="E773" r:id="rId769" xr:uid="{157996A7-E925-4D92-9718-85E0C0299776}"/>
    <hyperlink ref="E774" r:id="rId770" xr:uid="{58E3C4E5-2665-4C74-B0A7-19D7BA1FDA7E}"/>
    <hyperlink ref="E775" r:id="rId771" xr:uid="{B2D17745-3DC1-4F8F-8A9E-89CEA75F4E8C}"/>
    <hyperlink ref="E776" r:id="rId772" xr:uid="{3DAD23B3-1941-4EC2-9A9E-B27B607D092A}"/>
    <hyperlink ref="E777" r:id="rId773" xr:uid="{2318B17F-C49B-4104-8CD4-40CF498C180C}"/>
    <hyperlink ref="E778" r:id="rId774" xr:uid="{B9E7F79E-8AB7-495F-8DEB-332A7E9165BA}"/>
    <hyperlink ref="E779" r:id="rId775" xr:uid="{6A7F499F-935E-4FCB-B76A-472EC597A5C4}"/>
    <hyperlink ref="E780" r:id="rId776" xr:uid="{CA763A20-D6CC-4A07-B26E-FD831A6F01C6}"/>
    <hyperlink ref="E781" r:id="rId777" xr:uid="{9780665D-0DFB-43EE-A712-10E96860C6C5}"/>
    <hyperlink ref="E782" r:id="rId778" xr:uid="{0881D187-91F6-4E3B-9435-18FECD82E8C8}"/>
    <hyperlink ref="E783" r:id="rId779" xr:uid="{1FED6EBF-7D87-4851-ABDF-BC5FEF92665C}"/>
    <hyperlink ref="E784" r:id="rId780" xr:uid="{5F825906-025C-4095-AC6B-7490B50BC818}"/>
    <hyperlink ref="E785" r:id="rId781" xr:uid="{956266E5-41A4-435B-B300-C41AAD30DE3D}"/>
    <hyperlink ref="E786" r:id="rId782" xr:uid="{4DF84086-0218-4F36-B99D-970F2B2931A6}"/>
    <hyperlink ref="E787" r:id="rId783" xr:uid="{FE13A88E-7190-4C5D-9909-75ACBA610138}"/>
    <hyperlink ref="E788" r:id="rId784" xr:uid="{21C06090-6C9F-4FB8-A7AE-C79B896191AE}"/>
    <hyperlink ref="E789" r:id="rId785" xr:uid="{F7E17568-F6FE-4CD2-B3A0-B9604800F89A}"/>
    <hyperlink ref="E790" r:id="rId786" xr:uid="{FEEB6B51-9F97-49C2-AD08-4FD26D8FC088}"/>
    <hyperlink ref="E791" r:id="rId787" xr:uid="{C272C964-49C5-4633-B130-12BE9780EB89}"/>
    <hyperlink ref="E792" r:id="rId788" xr:uid="{BCCAE2AC-822C-4F3B-9284-51AF52A2747B}"/>
    <hyperlink ref="E793" r:id="rId789" xr:uid="{10E6EFC9-1BCE-40E8-B8EC-010B66EAE4E1}"/>
    <hyperlink ref="E794" r:id="rId790" xr:uid="{77278D06-8265-4266-A327-C675CDA5D649}"/>
    <hyperlink ref="E795" r:id="rId791" xr:uid="{574100CB-CAEC-4C3D-BAB3-5E02A2464E8E}"/>
    <hyperlink ref="E796" r:id="rId792" xr:uid="{30C4C203-DD8E-4CC9-8848-D5FF202DAA71}"/>
    <hyperlink ref="E797" r:id="rId793" xr:uid="{6B6E1C88-6007-401D-894E-616953754FB2}"/>
    <hyperlink ref="E798" r:id="rId794" xr:uid="{F99319DA-0B90-4338-97C6-980B8D199AE3}"/>
    <hyperlink ref="E799" r:id="rId795" xr:uid="{CBAAA713-A32C-4C00-A284-FC1EB879267A}"/>
    <hyperlink ref="E800" r:id="rId796" xr:uid="{37E19931-1142-47BA-B874-3CBFB10F3344}"/>
    <hyperlink ref="E801" r:id="rId797" xr:uid="{64381E94-E661-4113-8056-68472836DD7A}"/>
    <hyperlink ref="E802" r:id="rId798" xr:uid="{09628C46-3E65-47B8-9B75-E87EDE703F80}"/>
    <hyperlink ref="E803" r:id="rId799" xr:uid="{E51DAC9E-B8A5-405C-8C90-3A2FE41FA927}"/>
    <hyperlink ref="E804" r:id="rId800" xr:uid="{B2636EE5-5AAB-446E-A9F5-2F7F83A0E117}"/>
    <hyperlink ref="E805" r:id="rId801" xr:uid="{009E8DCE-8896-48D9-9F7B-EC3F01F325BA}"/>
    <hyperlink ref="E806" r:id="rId802" xr:uid="{D772B4C4-8768-4C3C-9346-6FB24BE595DB}"/>
    <hyperlink ref="E807" r:id="rId803" xr:uid="{CC989686-60D6-40CC-B2F8-E49474D4CD8E}"/>
    <hyperlink ref="E808" r:id="rId804" xr:uid="{66EFFF0A-A1D0-46EE-8149-EEA661C54C10}"/>
    <hyperlink ref="E809" r:id="rId805" xr:uid="{EE8C27AF-C052-4736-9DA4-7323B509B0EE}"/>
    <hyperlink ref="E810" r:id="rId806" xr:uid="{59B3ECA0-8418-4FA2-9B75-EB7F6CA93F4E}"/>
    <hyperlink ref="E811" r:id="rId807" xr:uid="{D099A5CE-EC81-4B4F-9698-6E7DDA687BAD}"/>
    <hyperlink ref="E812" r:id="rId808" xr:uid="{553E941C-D3F2-42BE-ACDF-78FD1F501ADA}"/>
    <hyperlink ref="E813" r:id="rId809" xr:uid="{E3C9F22E-BCE9-4621-B220-09E34C3D6053}"/>
    <hyperlink ref="E814" r:id="rId810" xr:uid="{7DEFAAE5-7364-43B4-85BF-015039693EE1}"/>
    <hyperlink ref="E815" r:id="rId811" xr:uid="{0F31F757-F6AD-4741-8107-7E1AB79B797A}"/>
    <hyperlink ref="E816" r:id="rId812" xr:uid="{75CD8340-D8CF-4606-9D58-27A18F21457A}"/>
    <hyperlink ref="E817" r:id="rId813" xr:uid="{C9D1BF02-8EB2-4538-82DA-36AA8DAAED43}"/>
    <hyperlink ref="E818" r:id="rId814" xr:uid="{5403891F-263E-4F4D-92F3-644752317177}"/>
    <hyperlink ref="E819" r:id="rId815" xr:uid="{E6A00305-E723-4FE8-8056-551577C33A5E}"/>
    <hyperlink ref="E820" r:id="rId816" xr:uid="{0C4612CB-1D5A-487D-8A1F-287F111DA411}"/>
    <hyperlink ref="E821" r:id="rId817" xr:uid="{D656114C-6F9E-4742-8253-6827AE8AB59E}"/>
    <hyperlink ref="E822" r:id="rId818" xr:uid="{2560B69E-4A98-4974-AC67-88735ECA0B82}"/>
    <hyperlink ref="E823" r:id="rId819" xr:uid="{DBF1E8D5-5026-41AA-A932-54A3FD9D9DE4}"/>
    <hyperlink ref="E824" r:id="rId820" xr:uid="{DA22C0A9-BE7F-40CD-987A-2281AB62F219}"/>
    <hyperlink ref="E825" r:id="rId821" xr:uid="{63B4A9EA-9A84-4920-B2AE-43B99A7AB033}"/>
    <hyperlink ref="E826" r:id="rId822" xr:uid="{1E3A6D11-C491-4958-B33E-39475867987F}"/>
    <hyperlink ref="E827" r:id="rId823" xr:uid="{3708B211-C920-41B4-8934-103D35333475}"/>
    <hyperlink ref="E828" r:id="rId824" xr:uid="{89634D7A-F93D-4D68-B59A-65D89B813C34}"/>
    <hyperlink ref="E829" r:id="rId825" xr:uid="{FD9E59B1-22E3-489C-8A11-3463A3462037}"/>
    <hyperlink ref="E830" r:id="rId826" xr:uid="{F17D4310-E95A-4C5A-9D6A-BA2302A4452F}"/>
    <hyperlink ref="E831" r:id="rId827" xr:uid="{09184270-ABDF-4177-8E3D-5BEA396B46F2}"/>
    <hyperlink ref="E832" r:id="rId828" xr:uid="{C6705F59-F7C2-4F31-9CF5-2777720EAE71}"/>
    <hyperlink ref="E833" r:id="rId829" xr:uid="{54057FF6-B16A-48AD-A416-67BAFC827540}"/>
    <hyperlink ref="E834" r:id="rId830" xr:uid="{D864A0EA-C969-44AC-B172-62B49C661017}"/>
    <hyperlink ref="E835" r:id="rId831" xr:uid="{0FFD12D4-65CA-43A2-993B-A1B8115C3730}"/>
    <hyperlink ref="E836" r:id="rId832" xr:uid="{72814FAD-2C96-4E8F-AA88-3CC4A63509D4}"/>
    <hyperlink ref="E837" r:id="rId833" xr:uid="{AAB85B34-55FD-41F1-BB94-A3D3AD20762D}"/>
    <hyperlink ref="E838" r:id="rId834" xr:uid="{CA32897B-95C0-43CF-B6CB-2EC5EC6D9232}"/>
    <hyperlink ref="E839" r:id="rId835" xr:uid="{EF56038E-3B94-4285-B2AF-A7149C1270AF}"/>
    <hyperlink ref="E840" r:id="rId836" xr:uid="{9BE5D8D8-3B93-457D-9BBD-8F639871016A}"/>
    <hyperlink ref="E841" r:id="rId837" xr:uid="{1ADF0D93-00BF-4FF5-9935-7123D22D171C}"/>
    <hyperlink ref="E842" r:id="rId838" xr:uid="{42BCF889-3031-4C7B-8235-3366F7898276}"/>
    <hyperlink ref="E843" r:id="rId839" xr:uid="{8317D8AE-5421-4D49-B123-61E90C345341}"/>
    <hyperlink ref="E844" r:id="rId840" xr:uid="{CC3653D5-ED93-4659-AC8A-074C7D14EBF9}"/>
    <hyperlink ref="E845" r:id="rId841" xr:uid="{70D93B65-F3F4-4FD7-A412-02C194295147}"/>
    <hyperlink ref="E846" r:id="rId842" xr:uid="{A7D314E8-20B0-4810-9AF1-4AA7AF502F24}"/>
    <hyperlink ref="E847" r:id="rId843" xr:uid="{69482108-227F-4B88-A2AD-443E18B95EC3}"/>
    <hyperlink ref="E848" r:id="rId844" xr:uid="{6CA97996-6902-4442-A4A3-1FBEF18D36CA}"/>
    <hyperlink ref="E850" r:id="rId845" xr:uid="{ADA326A5-65F8-4867-A79B-F3B48FE49899}"/>
    <hyperlink ref="E851" r:id="rId846" xr:uid="{F50F06F1-B9E8-4E37-B068-EE880E997788}"/>
    <hyperlink ref="E852" r:id="rId847" xr:uid="{C20AE0A3-A50D-46AF-B532-B081107159F8}"/>
    <hyperlink ref="E853" r:id="rId848" xr:uid="{FD14E9A2-2F87-4F48-ACC4-C6D16978C71D}"/>
    <hyperlink ref="E854" r:id="rId849" xr:uid="{7D1EBC37-D96A-4779-92C1-FC102409A790}"/>
    <hyperlink ref="E855" r:id="rId850" xr:uid="{17C8AE10-7F2C-421E-B1CC-9F8F56ABEF16}"/>
    <hyperlink ref="E856" r:id="rId851" xr:uid="{C16F20FC-A3C9-4A38-BCAB-ED33149706CC}"/>
    <hyperlink ref="E857" r:id="rId852" xr:uid="{9F828F05-C348-428B-AA63-7A6853F9B943}"/>
    <hyperlink ref="E858" r:id="rId853" xr:uid="{68A66A61-8FED-43E3-9E82-F0CB26E9BCDC}"/>
    <hyperlink ref="E859" r:id="rId854" xr:uid="{E7683007-529B-4429-AAA3-4E9BF7133A62}"/>
    <hyperlink ref="E860" r:id="rId855" xr:uid="{F42E92B1-BB8A-4F89-B355-C55D4EF60473}"/>
    <hyperlink ref="E861" r:id="rId856" xr:uid="{5618BFE3-22C8-48C6-B550-4497AE9322D9}"/>
    <hyperlink ref="E862" r:id="rId857" xr:uid="{3216C4C9-1DA6-42C4-A663-B1A6C36D08E9}"/>
    <hyperlink ref="E863" r:id="rId858" xr:uid="{593B3D23-6AE4-4041-83A0-672CCE012505}"/>
    <hyperlink ref="E864" r:id="rId859" xr:uid="{0F4039ED-1EE9-41DE-B8AE-776314A55EC9}"/>
    <hyperlink ref="E865" r:id="rId860" xr:uid="{110358C6-117B-4CD8-B2D9-8BF85BDB3C94}"/>
    <hyperlink ref="E866" r:id="rId861" xr:uid="{DDA1A414-B547-420D-AD61-58D726BBE1A1}"/>
    <hyperlink ref="E867" r:id="rId862" xr:uid="{5BDD0419-80DA-4950-9A62-5A5C7CFAD8B1}"/>
    <hyperlink ref="E868" r:id="rId863" xr:uid="{767C021C-0841-40C4-8CAE-5356BE13990B}"/>
    <hyperlink ref="E869" r:id="rId864" xr:uid="{E7280160-CBC0-448A-8323-3A907D7A4E81}"/>
    <hyperlink ref="E870" r:id="rId865" xr:uid="{FE10A935-D6D3-4F92-8CEE-C613004F9065}"/>
    <hyperlink ref="E871" r:id="rId866" xr:uid="{BE17D3B7-37B2-4D25-9CA7-158590986142}"/>
    <hyperlink ref="E872" r:id="rId867" xr:uid="{AB15567D-9848-4930-9724-664BA91077CE}"/>
    <hyperlink ref="E873" r:id="rId868" xr:uid="{D11D77D2-73D8-4028-A94B-FFA978F923DD}"/>
    <hyperlink ref="E874" r:id="rId869" xr:uid="{30DEF456-75B9-4C28-97B0-C49E42B82B46}"/>
    <hyperlink ref="E875" r:id="rId870" xr:uid="{41DB9244-D4F0-4E88-A4CD-9F0CF4F19D7E}"/>
    <hyperlink ref="E876" r:id="rId871" xr:uid="{885A5208-F9B0-4644-83FD-C332B6049716}"/>
    <hyperlink ref="E877" r:id="rId872" xr:uid="{38A73BA0-A0C4-47EA-8091-853B83F056E4}"/>
    <hyperlink ref="E878" r:id="rId873" xr:uid="{3F5726A4-4272-42D8-B88C-60D29EF8C828}"/>
    <hyperlink ref="E879" r:id="rId874" xr:uid="{05ECE696-CA81-42FF-91F5-053E30280DB1}"/>
    <hyperlink ref="E880" r:id="rId875" xr:uid="{5858E818-8357-4365-B4D6-1C40AF0D0DF3}"/>
    <hyperlink ref="E881" r:id="rId876" xr:uid="{31E54144-FC59-4BF2-9294-7DB1DA21F5F7}"/>
    <hyperlink ref="E882" r:id="rId877" xr:uid="{75C11AA4-ED46-4D04-A45C-D9F997097748}"/>
    <hyperlink ref="E883" r:id="rId878" xr:uid="{8F8D796E-05C4-4439-B1E1-9E1FAFA56DEE}"/>
    <hyperlink ref="E884" r:id="rId879" xr:uid="{C10FBB42-D435-47B1-808A-2C5746381B38}"/>
    <hyperlink ref="E885" r:id="rId880" xr:uid="{71211C3D-2066-4D62-AEA9-E4ACA8412427}"/>
    <hyperlink ref="E886" r:id="rId881" xr:uid="{27F4E4C8-A869-418F-9A31-3D63A51C8869}"/>
    <hyperlink ref="E887" r:id="rId882" xr:uid="{4B491B2A-B040-4057-93D3-019B785F2BE7}"/>
    <hyperlink ref="E888" r:id="rId883" xr:uid="{45C8FFF2-42A8-4336-98B8-6CCB7A2B8D4C}"/>
    <hyperlink ref="E889" r:id="rId884" xr:uid="{9C8139EF-E067-4A75-8B06-F7C60A9D366B}"/>
    <hyperlink ref="E890" r:id="rId885" xr:uid="{6D072440-0C8F-4733-951A-ACD4B593F889}"/>
    <hyperlink ref="E891" r:id="rId886" xr:uid="{2DA47B22-FBAB-49D3-A77B-71F6F356BFCA}"/>
    <hyperlink ref="E892" r:id="rId887" xr:uid="{C9B89B52-5CED-44F8-8CF0-195F76F1E107}"/>
    <hyperlink ref="E893" r:id="rId888" xr:uid="{399B1E47-844E-4753-97DB-DD28E9438319}"/>
    <hyperlink ref="E894" r:id="rId889" xr:uid="{C9426EC4-54BB-4BEB-99BA-5BEF056716D0}"/>
    <hyperlink ref="E895" r:id="rId890" xr:uid="{E1BBAE70-5716-439E-A9B8-F8C830E3F039}"/>
    <hyperlink ref="E896" r:id="rId891" xr:uid="{DB740632-89FE-4355-A776-31EE8832C847}"/>
    <hyperlink ref="E897" r:id="rId892" xr:uid="{B10EC3F1-1A64-44BB-8BAB-DA935E8D70F5}"/>
    <hyperlink ref="E898" r:id="rId893" xr:uid="{3B38C573-3FEA-498D-AE61-0B8648CC295B}"/>
    <hyperlink ref="E899" r:id="rId894" xr:uid="{B9066A4A-3AA7-4895-8786-108C3B1765CC}"/>
    <hyperlink ref="E900" r:id="rId895" xr:uid="{17B7AC05-732C-4BD0-AF11-425E84516AD2}"/>
    <hyperlink ref="E901" r:id="rId896" xr:uid="{37DD15D4-2234-4295-9603-BC640553CF3D}"/>
    <hyperlink ref="E902" r:id="rId897" xr:uid="{862C6BFC-841F-4B3C-B52C-5EBC1DA9A609}"/>
    <hyperlink ref="E903" r:id="rId898" xr:uid="{F46AD28D-83D0-492E-AA31-03B16A2BE323}"/>
    <hyperlink ref="E904" r:id="rId899" xr:uid="{9AD9EF7C-A5B0-4B5B-A829-A9C44E298CB1}"/>
    <hyperlink ref="E905" r:id="rId900" xr:uid="{997662A4-5870-42A4-B778-1656BC18DD4F}"/>
    <hyperlink ref="E906" r:id="rId901" xr:uid="{F77C19B2-E1F6-4910-9D8A-9F494AB811FB}"/>
    <hyperlink ref="E907" r:id="rId902" xr:uid="{B7575719-C06E-483F-BEE8-97EE98975FFB}"/>
    <hyperlink ref="E908" r:id="rId903" xr:uid="{5ED83148-0852-4400-8AF8-3D6487701231}"/>
    <hyperlink ref="E909" r:id="rId904" xr:uid="{7B2AB161-6B9A-4114-AF75-163BA7666FBA}"/>
    <hyperlink ref="E910" r:id="rId905" xr:uid="{F5F28EBD-0135-4C46-A0C7-32969DC818BA}"/>
    <hyperlink ref="E911" r:id="rId906" xr:uid="{0C5384FC-47EF-40D0-9F84-114A3DC16C1C}"/>
    <hyperlink ref="E912" r:id="rId907" xr:uid="{E1D5F04B-241A-47DD-8762-8FD075B8E7B7}"/>
    <hyperlink ref="E913" r:id="rId908" xr:uid="{451090F5-0CE6-4607-8D9B-F23233791B2B}"/>
    <hyperlink ref="E914" r:id="rId909" xr:uid="{23E1D00D-A964-4383-9657-5AE49D639782}"/>
    <hyperlink ref="E915" r:id="rId910" xr:uid="{4BE3A63C-64D7-4144-BDA2-119AFF6E6368}"/>
    <hyperlink ref="E916" r:id="rId911" xr:uid="{3D01D0AD-9736-481D-8EEE-7030D650F7A4}"/>
    <hyperlink ref="E917" r:id="rId912" xr:uid="{D3FC2630-9310-4FFE-A7D4-7F95C209894A}"/>
    <hyperlink ref="E918" r:id="rId913" xr:uid="{A1BAD8AF-2C3D-43CB-8913-A927AC169F80}"/>
    <hyperlink ref="E919" r:id="rId914" xr:uid="{9DBB8DFC-A399-4D04-818A-F1901B4DD06F}"/>
    <hyperlink ref="E920" r:id="rId915" xr:uid="{671BA3B6-EF0C-47E4-B2C6-72EA7617A5D6}"/>
    <hyperlink ref="E921" r:id="rId916" xr:uid="{1F43BAA7-5543-4F22-86F1-24D436951438}"/>
    <hyperlink ref="E922" r:id="rId917" xr:uid="{FC868665-399C-4676-8CEE-E58FA5DCC754}"/>
    <hyperlink ref="E923" r:id="rId918" xr:uid="{0E465D28-41C6-4C09-860D-6300B4E52147}"/>
    <hyperlink ref="E924" r:id="rId919" xr:uid="{03D95D22-D3FD-4D37-90E3-6F8FF36A50E6}"/>
    <hyperlink ref="E925" r:id="rId920" xr:uid="{F3F28C7E-AF09-493B-A6B6-36D0608A4DCA}"/>
    <hyperlink ref="E926" r:id="rId921" xr:uid="{A38EE29A-332B-491A-B0E1-B73D68376B22}"/>
    <hyperlink ref="E927" r:id="rId922" xr:uid="{F6337AA9-092E-4EAC-B015-E6229A3C7E22}"/>
    <hyperlink ref="E928" r:id="rId923" xr:uid="{77526C10-CE80-46DF-9B71-87935E1DC678}"/>
    <hyperlink ref="E929" r:id="rId924" xr:uid="{B7F57C58-891B-4EBD-80A4-A171DF75DAD0}"/>
    <hyperlink ref="E930" r:id="rId925" xr:uid="{1C22AAF5-76E4-4832-B296-5CC3D57CD929}"/>
    <hyperlink ref="E931" r:id="rId926" xr:uid="{903A1B92-92E0-4600-92B7-1115777F8F31}"/>
    <hyperlink ref="E932" r:id="rId927" xr:uid="{A04B4891-57D7-4E2C-9E13-E7C59FD86DD3}"/>
    <hyperlink ref="E933" r:id="rId928" xr:uid="{C4D0199F-A2C5-48ED-8E3A-D43E26264830}"/>
    <hyperlink ref="E934" r:id="rId929" xr:uid="{0732CE20-70B4-40F8-A379-D4A4B4FA4813}"/>
    <hyperlink ref="E935" r:id="rId930" xr:uid="{A4845666-BD89-4166-9C9E-0DBEBD1D4800}"/>
    <hyperlink ref="E936" r:id="rId931" xr:uid="{ABEB35C0-02CF-426B-A61C-03C16D5D1BA8}"/>
    <hyperlink ref="E937" r:id="rId932" xr:uid="{89B47E1E-8EEB-4CF0-ABCF-3C58BEC93560}"/>
    <hyperlink ref="E938" r:id="rId933" xr:uid="{ED78585A-88BD-4016-89C7-E7F2357847F7}"/>
    <hyperlink ref="E939" r:id="rId934" xr:uid="{64617A9D-CEBD-47B0-9E62-F8BF4977EF21}"/>
    <hyperlink ref="E940" r:id="rId935" xr:uid="{B58AB2F4-AB12-413D-873A-32F17F19D5E0}"/>
    <hyperlink ref="E941" r:id="rId936" xr:uid="{8500FEC5-DF10-4A76-83A2-2252102D7135}"/>
    <hyperlink ref="E942" r:id="rId937" xr:uid="{2B9C413D-5742-4E6A-8550-AE18E394592A}"/>
    <hyperlink ref="E943" r:id="rId938" xr:uid="{BC7F9166-988F-4128-BF79-1346D63E34B8}"/>
    <hyperlink ref="E944" r:id="rId939" xr:uid="{FE8B45B0-5F1E-464F-9B98-4279A6767AA4}"/>
    <hyperlink ref="E945" r:id="rId940" xr:uid="{86111973-EB72-4C15-885B-C152E9018844}"/>
    <hyperlink ref="E946" r:id="rId941" xr:uid="{B817B173-1F03-476C-A15C-26C9D2EF77D9}"/>
    <hyperlink ref="E947" r:id="rId942" xr:uid="{F1518D6E-C480-4BBB-B705-FF1EFCFC3788}"/>
    <hyperlink ref="E948" r:id="rId943" xr:uid="{B02C049B-FCC4-4D6B-8493-93780EFDC7F2}"/>
    <hyperlink ref="E949" r:id="rId944" xr:uid="{A1A16DA7-6CC7-4C9F-87B4-AE410C68B28B}"/>
    <hyperlink ref="E950" r:id="rId945" xr:uid="{215238DE-E0BE-483E-B47F-0F8F71ED58FE}"/>
    <hyperlink ref="E951" r:id="rId946" xr:uid="{6DEE9E22-6651-4F17-9D7B-F0BF7D223962}"/>
    <hyperlink ref="E952" r:id="rId947" xr:uid="{5CC85706-45A8-48C5-85C8-C26C20ECC501}"/>
    <hyperlink ref="E953" r:id="rId948" xr:uid="{E6ABEEC6-4C49-4D16-9421-AD0A8EE860F3}"/>
    <hyperlink ref="E954" r:id="rId949" xr:uid="{A00ED239-BFD3-4A17-9149-7B4029C8E848}"/>
    <hyperlink ref="E955" r:id="rId950" xr:uid="{115A3F32-FE29-4E73-8527-9EBA52F4EB1F}"/>
    <hyperlink ref="E956" r:id="rId951" xr:uid="{DC7C1559-4861-4622-93CF-B896B91DEEFE}"/>
    <hyperlink ref="E957" r:id="rId952" xr:uid="{B54A165D-6379-43E6-9C35-283348C9BC9D}"/>
    <hyperlink ref="E958" r:id="rId953" xr:uid="{3A51EDE9-F2DC-4AA7-8ADD-6A6654595A28}"/>
    <hyperlink ref="E959" r:id="rId954" xr:uid="{A84E095B-ED45-46D9-93E8-169C2790E288}"/>
    <hyperlink ref="E960" r:id="rId955" xr:uid="{1B4ABEC8-EE73-444A-AA91-36802CF9FFF8}"/>
    <hyperlink ref="E961" r:id="rId956" xr:uid="{05EB2F9A-2A0B-425B-BB8E-49775F9586E6}"/>
    <hyperlink ref="E962" r:id="rId957" xr:uid="{BF5C7054-53B1-48E8-84E6-1D4086CFADB7}"/>
    <hyperlink ref="E963" r:id="rId958" xr:uid="{2664F90B-0767-4AA2-8263-1D37CF4AAA24}"/>
    <hyperlink ref="E964" r:id="rId959" xr:uid="{C162DE10-FD08-45DE-808C-89C5B938D621}"/>
    <hyperlink ref="E965" r:id="rId960" xr:uid="{C687A15D-9F3B-4B4F-9B38-7E8F1EA922BE}"/>
    <hyperlink ref="E966" r:id="rId961" xr:uid="{510BDB29-914C-4282-BC9E-F9E95C7E7983}"/>
    <hyperlink ref="E967" r:id="rId962" xr:uid="{FF9DB791-8A59-4534-8397-F8DCC5FA4ABB}"/>
    <hyperlink ref="E968" r:id="rId963" xr:uid="{6D3C4F11-AB5C-456A-9818-61B8BE8616D5}"/>
    <hyperlink ref="E969" r:id="rId964" xr:uid="{A0691C1A-B0D6-4CC4-B620-06C723E76DF1}"/>
    <hyperlink ref="E970" r:id="rId965" xr:uid="{CD0C4961-5819-416F-8265-4567319C86C3}"/>
    <hyperlink ref="E971" r:id="rId966" xr:uid="{5F9F379F-E13F-425A-B737-00314BAA14C3}"/>
    <hyperlink ref="E972" r:id="rId967" xr:uid="{59D71D67-581A-4CA9-B2AD-EAA1ECB48D7E}"/>
    <hyperlink ref="E973" r:id="rId968" xr:uid="{08FE56FC-C1DF-4731-8689-7DA0B8C2C5B9}"/>
    <hyperlink ref="E974" r:id="rId969" xr:uid="{0F4FA01D-4E68-441A-A83B-D580E8DB1B5B}"/>
    <hyperlink ref="E975" r:id="rId970" xr:uid="{0F22A801-4800-4B64-B4B5-B2E1EDCE65C0}"/>
    <hyperlink ref="E976" r:id="rId971" xr:uid="{5764EB1C-689A-4D0D-85EE-EE58F4EA8BDB}"/>
    <hyperlink ref="E977" r:id="rId972" xr:uid="{52ACA20B-09D1-4FFB-88EE-E806762928BB}"/>
    <hyperlink ref="E978" r:id="rId973" xr:uid="{5C13B76D-FA21-4FE5-87F6-4BBF8841F2E4}"/>
    <hyperlink ref="E979" r:id="rId974" xr:uid="{D7E590F1-7D6F-42DA-8106-24CFC2694A1F}"/>
    <hyperlink ref="E980" r:id="rId975" xr:uid="{B288E790-E6B5-4710-BABA-197EEEE925EE}"/>
    <hyperlink ref="E981" r:id="rId976" xr:uid="{B6CAA20D-610A-43C6-8C3E-3EA93A820C58}"/>
    <hyperlink ref="E982" r:id="rId977" xr:uid="{1E3E3B64-CA4F-41C3-8BCB-23D9DBDE4E96}"/>
    <hyperlink ref="E983" r:id="rId978" xr:uid="{86276561-DEE6-4793-A177-A358B2FB75E0}"/>
    <hyperlink ref="E984" r:id="rId979" xr:uid="{016B7238-6166-450F-8BA1-12C748C095FD}"/>
    <hyperlink ref="E985" r:id="rId980" xr:uid="{D6DE9C14-5B30-40C1-AC81-BD4D6023D7A4}"/>
    <hyperlink ref="E986" r:id="rId981" xr:uid="{F5AE5B2A-FD22-4E36-A764-5024C837BCA3}"/>
    <hyperlink ref="E987" r:id="rId982" xr:uid="{D096B9BE-F5CF-453C-8B47-BA323F2157DA}"/>
    <hyperlink ref="E988" r:id="rId983" xr:uid="{9162F927-853C-49CD-8CC1-DF99F011BFE7}"/>
    <hyperlink ref="E989" r:id="rId984" xr:uid="{4CECF730-8240-4D0E-9DAC-7D1F4CE7A089}"/>
    <hyperlink ref="E990" r:id="rId985" xr:uid="{A602DA37-C300-429D-B360-6BFC5C175F49}"/>
    <hyperlink ref="E991" r:id="rId986" xr:uid="{58255E01-2EA1-4213-9AC1-790340ACAB4C}"/>
    <hyperlink ref="E992" r:id="rId987" xr:uid="{B8882054-7882-442B-8DED-CF8AE505BCD0}"/>
    <hyperlink ref="E993" r:id="rId988" xr:uid="{BF94E3B8-CD4D-4931-B79E-307EA26E6D3F}"/>
    <hyperlink ref="E994" r:id="rId989" xr:uid="{DC09B2BC-FD7E-47A6-B03E-6E2BFE5AF07B}"/>
    <hyperlink ref="E995" r:id="rId990" xr:uid="{FFD729EC-FF3B-4FD0-A646-35791218A175}"/>
    <hyperlink ref="E996" r:id="rId991" xr:uid="{BA9ED726-B6E1-476D-A7B1-3B52196BF8ED}"/>
    <hyperlink ref="E997" r:id="rId992" xr:uid="{4F603629-B940-40AC-918D-756BE538B206}"/>
    <hyperlink ref="E998" r:id="rId993" xr:uid="{ADFEF60F-F6C5-4699-AC92-0D58DEDD8938}"/>
    <hyperlink ref="E999" r:id="rId994" xr:uid="{03D8D492-F7A6-439D-8926-7667F566CEE1}"/>
    <hyperlink ref="E1000" r:id="rId995" xr:uid="{3E62CA82-C252-436E-BE6D-AEC261143A43}"/>
    <hyperlink ref="E1001" r:id="rId996" xr:uid="{B6EBDE97-4966-4F8C-99C0-4E7107FF7DC9}"/>
    <hyperlink ref="E1002" r:id="rId997" xr:uid="{75D41377-A027-4BFD-BFF6-49E7D38FE65F}"/>
    <hyperlink ref="E1003" r:id="rId998" xr:uid="{0080A3B5-4185-4C6B-B08F-07BF20317EA8}"/>
    <hyperlink ref="E1004" r:id="rId999" xr:uid="{DF7ED2C9-4CBE-4F4E-8E69-F2AA242B98C4}"/>
    <hyperlink ref="E1005" r:id="rId1000" xr:uid="{3914F08C-1DE5-4FB2-977B-822E56B915F1}"/>
    <hyperlink ref="E1006" r:id="rId1001" xr:uid="{59CE557C-611E-40F0-8E51-6B9412871BD4}"/>
    <hyperlink ref="E1007" r:id="rId1002" xr:uid="{4AF66EF8-0700-4745-BADB-09CDC41450E6}"/>
    <hyperlink ref="E1008" r:id="rId1003" xr:uid="{C17CF7D8-5BAB-4315-A101-1DA5B753C1E1}"/>
    <hyperlink ref="E1009" r:id="rId1004" xr:uid="{D3DCABB7-5541-4593-980F-1C0200126EDD}"/>
    <hyperlink ref="E1010" r:id="rId1005" xr:uid="{8A32DDA1-C5C4-447B-8D80-77FB1CAC9743}"/>
    <hyperlink ref="E1011" r:id="rId1006" xr:uid="{E0A25389-9665-4795-92C7-D095DCF022E9}"/>
    <hyperlink ref="E1012" r:id="rId1007" xr:uid="{AEE23058-FEF2-47A0-9752-8D36916D98B2}"/>
    <hyperlink ref="E1013" r:id="rId1008" xr:uid="{6E72FC4A-233B-4574-9225-619BECA57BB6}"/>
    <hyperlink ref="E1014" r:id="rId1009" xr:uid="{C85F4F1B-D06F-4EE7-8F00-FA7AFA025496}"/>
    <hyperlink ref="E1015" r:id="rId1010" xr:uid="{9A4D06CE-A5BD-41EC-8B64-69B3F902E995}"/>
    <hyperlink ref="E1016" r:id="rId1011" xr:uid="{22EE8246-564A-4463-9F9B-06FD154F1F93}"/>
    <hyperlink ref="E1017" r:id="rId1012" xr:uid="{FEF2C2D5-3D51-4937-8D0E-5041A72D1A5F}"/>
    <hyperlink ref="E1018" r:id="rId1013" xr:uid="{0951A384-22DC-44F2-BB38-72CBC108CDA9}"/>
    <hyperlink ref="E1019" r:id="rId1014" xr:uid="{599669F8-1B58-41C2-B6FD-EA1AFDA37FA8}"/>
    <hyperlink ref="E1020" r:id="rId1015" xr:uid="{6220055F-F467-4577-B88F-2D7121996C10}"/>
    <hyperlink ref="E1021" r:id="rId1016" xr:uid="{242E52CC-7213-4DA0-9C2D-CC75B3837681}"/>
    <hyperlink ref="E1022" r:id="rId1017" xr:uid="{F81ED4CE-14DD-4EF6-9781-FBB48910B88E}"/>
    <hyperlink ref="E1023" r:id="rId1018" xr:uid="{6F9BE881-E343-4D6C-B37A-EDFE334102D0}"/>
    <hyperlink ref="E1024" r:id="rId1019" xr:uid="{4D97F49F-1766-44FB-A43B-ADB795E4BA9F}"/>
    <hyperlink ref="E1025" r:id="rId1020" xr:uid="{1901C5BF-69C3-4316-95EA-962DD3E1930A}"/>
    <hyperlink ref="E1026" r:id="rId1021" xr:uid="{CEEBE95D-7068-4A76-8366-57D02ED11856}"/>
    <hyperlink ref="E1027" r:id="rId1022" xr:uid="{117FF6AD-2940-4B7B-BBD2-19991740FE41}"/>
    <hyperlink ref="E1028" r:id="rId1023" xr:uid="{F0321F82-C1BA-4BAC-A548-B24E5C060E72}"/>
    <hyperlink ref="E1029" r:id="rId1024" xr:uid="{42B37CF1-D0BD-4DFB-9464-B6EE627F577F}"/>
    <hyperlink ref="E1030" r:id="rId1025" xr:uid="{4353274F-C72F-4598-8242-5691D7164F6F}"/>
    <hyperlink ref="E1031" r:id="rId1026" xr:uid="{E0E1BD42-214D-49D6-B9C5-5D20075B7C27}"/>
    <hyperlink ref="E1032" r:id="rId1027" xr:uid="{3BE0D156-2220-4F89-8B25-0DFEF2124B5A}"/>
    <hyperlink ref="E1033" r:id="rId1028" xr:uid="{EA9F831E-56A2-42C7-AEB3-4B2AD6CF0125}"/>
    <hyperlink ref="E1034" r:id="rId1029" xr:uid="{A1F6DE44-48CD-4A65-B867-DB8C3431BA7C}"/>
    <hyperlink ref="E1035" r:id="rId1030" xr:uid="{F5DBA7EB-83A8-4BC3-903A-D73D99486920}"/>
    <hyperlink ref="E1036" r:id="rId1031" xr:uid="{A1B4E04E-ACC3-4B91-95A3-B18CE6D5CD0B}"/>
    <hyperlink ref="E1037" r:id="rId1032" xr:uid="{57490214-94D6-4E50-9F9C-C41533698A17}"/>
    <hyperlink ref="E1038" r:id="rId1033" xr:uid="{7B433BE2-092F-441D-B0F9-A613EE2A691E}"/>
    <hyperlink ref="E1039" r:id="rId1034" xr:uid="{6981BA4B-377F-430F-87E5-10DDA1C5F661}"/>
    <hyperlink ref="E1040" r:id="rId1035" xr:uid="{761CE990-0F7E-4D32-94AF-5E452E7B4A37}"/>
    <hyperlink ref="E1041" r:id="rId1036" xr:uid="{750DFD58-FB90-417F-B681-D11BBABFBAEB}"/>
    <hyperlink ref="E1042" r:id="rId1037" xr:uid="{AB58B2D0-C646-44C6-A166-ED37B83B85E2}"/>
    <hyperlink ref="E1043" r:id="rId1038" xr:uid="{29C82287-ED9F-4FDA-920B-BB1317CBE074}"/>
    <hyperlink ref="E1044" r:id="rId1039" xr:uid="{05AAF782-E455-4B60-B050-CD2F44DA1F5F}"/>
    <hyperlink ref="E1045" r:id="rId1040" xr:uid="{B6D4E7CE-448A-44ED-8747-CB7269ECF6F9}"/>
    <hyperlink ref="E1046" r:id="rId1041" xr:uid="{CA4BB2E6-DD44-4D07-90A0-BB7CADEE0178}"/>
    <hyperlink ref="E1047" r:id="rId1042" xr:uid="{4B2001B9-89C7-41C2-92C0-DA5CCF8B920C}"/>
    <hyperlink ref="E1048" r:id="rId1043" xr:uid="{60CC8759-DA7C-4AC5-AEF3-96EDDF0D7EDF}"/>
    <hyperlink ref="E1049" r:id="rId1044" xr:uid="{3B84A146-7747-4D96-A724-8FE3F032DBA4}"/>
    <hyperlink ref="E1050" r:id="rId1045" xr:uid="{286979F9-8C1A-43C7-9A60-27BEB3FCB541}"/>
    <hyperlink ref="E1051" r:id="rId1046" xr:uid="{4FD290A3-D0C9-42A3-8C23-59A9886EBB28}"/>
    <hyperlink ref="E1052" r:id="rId1047" xr:uid="{9703ABDA-3A22-4A21-B389-B0F7AAD874AD}"/>
    <hyperlink ref="E1053" r:id="rId1048" xr:uid="{0A70707E-DF8E-4182-AA7D-AB07A9CBDACD}"/>
    <hyperlink ref="E1054" r:id="rId1049" xr:uid="{563E78CF-CBBF-47A4-9A3F-342A2163B392}"/>
    <hyperlink ref="E1055" r:id="rId1050" xr:uid="{A6CF44A2-3DE4-4D09-91BA-C2F3A0C83245}"/>
    <hyperlink ref="E1056" r:id="rId1051" xr:uid="{3BEB3C50-ED3C-4B1E-BB84-F52668DE9430}"/>
    <hyperlink ref="E1057" r:id="rId1052" xr:uid="{FEED43CB-F287-40B3-B9E1-C9A7033B056E}"/>
    <hyperlink ref="E1058" r:id="rId1053" xr:uid="{3BC0E1CC-40F1-409F-BA01-255F5F616F40}"/>
    <hyperlink ref="E1059" r:id="rId1054" xr:uid="{283887F9-473C-44A9-BB3B-B77A027FE686}"/>
    <hyperlink ref="E1060" r:id="rId1055" xr:uid="{F0206EC5-ED18-42AF-AC47-4B5CF4B3B954}"/>
    <hyperlink ref="E1061" r:id="rId1056" xr:uid="{8DD16DE5-89AB-4744-AEB5-87D493EF9197}"/>
    <hyperlink ref="E1062" r:id="rId1057" xr:uid="{CDFBEBBC-C5B9-4EF7-8ACF-0F2340E4A661}"/>
    <hyperlink ref="E1063" r:id="rId1058" xr:uid="{C4A684B4-879D-4399-A3E7-EC4B83F1A663}"/>
    <hyperlink ref="E1064" r:id="rId1059" xr:uid="{26BC923D-F66E-49A3-B636-C39AABDD13D6}"/>
    <hyperlink ref="E1065" r:id="rId1060" xr:uid="{9AB7CC22-F8F2-40F6-B0A4-7F0CAF2DAE11}"/>
    <hyperlink ref="E1066" r:id="rId1061" xr:uid="{106EB3FE-2CE9-436D-8AA8-E0B99D03DF80}"/>
    <hyperlink ref="E1067" r:id="rId1062" xr:uid="{E5357DF5-3011-4ABC-B1B3-5DAE2A2200D4}"/>
    <hyperlink ref="E1068" r:id="rId1063" xr:uid="{6E29A9F4-44EE-4FBA-9289-687E3467E820}"/>
    <hyperlink ref="E1069" r:id="rId1064" xr:uid="{FE3824A2-C078-4212-8E79-850F6C865391}"/>
    <hyperlink ref="E1070" r:id="rId1065" xr:uid="{802453A3-C151-4602-908D-A013B89D52D8}"/>
    <hyperlink ref="E1071" r:id="rId1066" xr:uid="{EC22BEEC-C4BD-42EF-9086-6CFE1FA5DED5}"/>
    <hyperlink ref="E1072" r:id="rId1067" xr:uid="{0B906095-F514-4F86-ABE8-304F67AB402B}"/>
    <hyperlink ref="E1073" r:id="rId1068" xr:uid="{CB5D40D9-DFF2-4CC0-8487-9A5D3E524222}"/>
    <hyperlink ref="E1074" r:id="rId1069" xr:uid="{AC1ACD56-EB42-48D0-8884-3E8DB7712D70}"/>
    <hyperlink ref="E1075" r:id="rId1070" xr:uid="{3FAC3D73-7222-48AF-AE5E-05FA7CB2E84A}"/>
    <hyperlink ref="E1076" r:id="rId1071" xr:uid="{040CF147-2FCF-4F7D-8A99-2CB2C80055E8}"/>
    <hyperlink ref="E1077" r:id="rId1072" xr:uid="{D62FA9CF-31D3-45B8-A299-CA1EFF566DA2}"/>
    <hyperlink ref="E1078" r:id="rId1073" xr:uid="{1595654D-AC25-46EF-8A62-BCD806CAD461}"/>
    <hyperlink ref="E1079" r:id="rId1074" xr:uid="{D6814D09-36E7-40FA-A273-9D06DF305D74}"/>
    <hyperlink ref="E1080" r:id="rId1075" xr:uid="{78535CD2-AE31-4F37-BC95-7176756E15A9}"/>
    <hyperlink ref="E1081" r:id="rId1076" xr:uid="{1FE16ACA-C18E-42A0-B40D-5EF65D3B3870}"/>
    <hyperlink ref="E1082" r:id="rId1077" xr:uid="{5FF5D40A-897D-41ED-A36D-794221C93462}"/>
    <hyperlink ref="E1083" r:id="rId1078" xr:uid="{6DF54C96-A038-426E-8EB1-F063A742FC83}"/>
    <hyperlink ref="E1084" r:id="rId1079" xr:uid="{12D645C0-B153-4E4C-AFAC-9FC143BF34A0}"/>
    <hyperlink ref="E1085" r:id="rId1080" xr:uid="{D1D91C27-CD3B-48E6-B3A1-3D2C930EAA25}"/>
    <hyperlink ref="E1086" r:id="rId1081" xr:uid="{1B59083E-2CCC-49E1-8CEB-0B51AEBCC88F}"/>
    <hyperlink ref="E1087" r:id="rId1082" xr:uid="{F30548C2-92D4-43AB-BF79-D25B265B44B2}"/>
    <hyperlink ref="E1088" r:id="rId1083" xr:uid="{65CDF479-9829-4711-8103-C4063601DC56}"/>
    <hyperlink ref="E1089" r:id="rId1084" xr:uid="{B7418350-5D29-447E-8EB9-A1238FD52034}"/>
    <hyperlink ref="E1090" r:id="rId1085" xr:uid="{0BD59762-D564-4CB9-8E15-32554017FEBD}"/>
    <hyperlink ref="E1091" r:id="rId1086" xr:uid="{902D0211-C913-486D-BF41-2DBF113BD04C}"/>
    <hyperlink ref="E1092" r:id="rId1087" xr:uid="{9F68C9F5-0573-4491-881D-E0179907D82A}"/>
    <hyperlink ref="E1093" r:id="rId1088" xr:uid="{BE6F2AA4-6833-42E8-A5EE-1A15E2C94222}"/>
    <hyperlink ref="E1094" r:id="rId1089" xr:uid="{19AE1A46-B643-4799-913D-D313D85C1E50}"/>
    <hyperlink ref="E1095" r:id="rId1090" xr:uid="{0B26309B-E66D-40A0-9CD2-5C599482639A}"/>
    <hyperlink ref="E1096" r:id="rId1091" xr:uid="{327C21B2-098D-48A8-BBA4-74872DBED85B}"/>
    <hyperlink ref="E1097" r:id="rId1092" xr:uid="{3F378147-DCEA-428F-A000-EF6E360E1435}"/>
    <hyperlink ref="E1098" r:id="rId1093" xr:uid="{E9596097-0539-4B7F-8B30-E2ACCCF7FCB1}"/>
    <hyperlink ref="E1099" r:id="rId1094" xr:uid="{6A7C3430-C5F4-4CB0-BC88-0D0521A7CA16}"/>
    <hyperlink ref="E1100" r:id="rId1095" xr:uid="{4974B26B-DAF7-4185-8420-736B9E4073B4}"/>
    <hyperlink ref="E1101" r:id="rId1096" xr:uid="{129D8FCA-03DE-4B5B-8520-088EDA49FB3F}"/>
    <hyperlink ref="E1102" r:id="rId1097" xr:uid="{45160F15-E63C-4495-8848-8A95B0949E56}"/>
    <hyperlink ref="E1103" r:id="rId1098" xr:uid="{7551EB05-B614-46DF-9FFE-6B7797236032}"/>
    <hyperlink ref="E1104" r:id="rId1099" xr:uid="{4C3C11DF-7D96-45DE-88AF-7C372DA627CF}"/>
    <hyperlink ref="E1105" r:id="rId1100" xr:uid="{F2DAE978-EDBF-4DC1-BDAD-6DA985AFD0AF}"/>
    <hyperlink ref="E1106" r:id="rId1101" xr:uid="{8DF1A854-2300-4010-B3D9-3F7718FB3285}"/>
    <hyperlink ref="E1107" r:id="rId1102" xr:uid="{45C9481C-5B54-43F5-BB3F-F5F6694D2236}"/>
    <hyperlink ref="E1108" r:id="rId1103" xr:uid="{9C41E879-1E05-41EB-A81C-89C1D5A7D5F4}"/>
    <hyperlink ref="E1109" r:id="rId1104" xr:uid="{85EBED86-82A0-4859-8300-2C628E983A0F}"/>
    <hyperlink ref="E1110" r:id="rId1105" xr:uid="{614C4576-1040-4D9A-993E-DF7CBFBB875A}"/>
    <hyperlink ref="E1111" r:id="rId1106" xr:uid="{EB4A02FF-63A7-4F61-A023-BE78B6409117}"/>
    <hyperlink ref="E1112" r:id="rId1107" xr:uid="{0C6402FE-14B7-41AC-8C12-D1A99157970C}"/>
    <hyperlink ref="E1113" r:id="rId1108" xr:uid="{3C2F81C9-CE77-4030-8272-8998C954FBD3}"/>
    <hyperlink ref="E1114" r:id="rId1109" xr:uid="{FF632950-334D-4942-AB06-CED5A44206C3}"/>
    <hyperlink ref="E1115" r:id="rId1110" xr:uid="{C9ADA4E7-F309-425F-9280-5043CD2CC7A1}"/>
    <hyperlink ref="E1116" r:id="rId1111" xr:uid="{1B743510-4E02-40A3-A330-1F6B02655C52}"/>
    <hyperlink ref="E1117" r:id="rId1112" xr:uid="{008943B0-B3FF-455B-9555-309374570AE8}"/>
    <hyperlink ref="E1118" r:id="rId1113" xr:uid="{1EC729EE-1AFE-49AD-A7C8-882CED9E1124}"/>
    <hyperlink ref="E1119" r:id="rId1114" xr:uid="{8B54A8A3-DF78-4286-B791-65BD46D08236}"/>
    <hyperlink ref="E1120" r:id="rId1115" xr:uid="{A03DAFDF-33CD-41B6-B46B-CF45FE717630}"/>
    <hyperlink ref="E1121" r:id="rId1116" xr:uid="{D3762917-1EA8-4B1B-B394-6D5818CFE3DE}"/>
    <hyperlink ref="E1122" r:id="rId1117" xr:uid="{435297CF-460A-4D95-A513-DFD5CB54BACD}"/>
    <hyperlink ref="E1123" r:id="rId1118" xr:uid="{B59A11F6-28C8-41C4-AC3E-9B10ED19F313}"/>
    <hyperlink ref="E1124" r:id="rId1119" xr:uid="{C4C986D3-A7D0-48CC-B012-4E79AA3B2E4F}"/>
    <hyperlink ref="E1125" r:id="rId1120" xr:uid="{62EF51F6-A232-458B-8797-94245EC58CC3}"/>
    <hyperlink ref="E1126" r:id="rId1121" xr:uid="{37D27B14-F981-482D-82FA-BAAD80FDFC29}"/>
    <hyperlink ref="E1127" r:id="rId1122" xr:uid="{DDB0BF97-1F75-4FE2-BAE7-3A8A51F7E278}"/>
    <hyperlink ref="E1128" r:id="rId1123" xr:uid="{5B9CC637-3522-4FEF-A12A-1790E27DB5CF}"/>
    <hyperlink ref="E1129" r:id="rId1124" xr:uid="{532C5D52-DBAE-44D2-8BBD-6FBE3EABA156}"/>
    <hyperlink ref="E1130" r:id="rId1125" xr:uid="{A365A9C9-ED47-4FE4-899F-90558C6DDCB2}"/>
    <hyperlink ref="E1131" r:id="rId1126" xr:uid="{85EBAE7E-F967-40AA-A14F-4F256CDE82DE}"/>
    <hyperlink ref="E1132" r:id="rId1127" xr:uid="{44F30CE0-84E1-4C9F-B531-3E1254105AD6}"/>
    <hyperlink ref="E1133" r:id="rId1128" xr:uid="{2D0C3C4D-9BBA-45DD-8F81-C34F52B6906D}"/>
    <hyperlink ref="E1134" r:id="rId1129" xr:uid="{D4997B7A-9A25-4396-B836-81AC5E111D85}"/>
    <hyperlink ref="E1135" r:id="rId1130" xr:uid="{38F91B00-AF9F-40A3-B0B4-74DFA5DF9EC5}"/>
    <hyperlink ref="E1136" r:id="rId1131" xr:uid="{897812D0-737E-45FE-9B37-7315EB84A798}"/>
    <hyperlink ref="E1137" r:id="rId1132" xr:uid="{83752951-3A86-4BBB-BB6D-124E163D821A}"/>
    <hyperlink ref="E1138" r:id="rId1133" xr:uid="{B749D0A5-DCF6-44C5-B78B-F7AF7882A630}"/>
    <hyperlink ref="E1139" r:id="rId1134" xr:uid="{BCBE7686-62E1-4A6C-8A00-659FBA01EC59}"/>
    <hyperlink ref="E1140" r:id="rId1135" xr:uid="{D5B434CB-2423-4BFA-A6FB-6EFA3C33C2F7}"/>
    <hyperlink ref="E1141" r:id="rId1136" xr:uid="{9C4FA0DE-FE49-490E-9BF3-B77B64F67C4C}"/>
    <hyperlink ref="E1142" r:id="rId1137" xr:uid="{16414577-34D2-4611-B3F7-86868EBD11C3}"/>
    <hyperlink ref="E1143" r:id="rId1138" xr:uid="{581EE592-0D90-42BE-9216-F31F932381E0}"/>
    <hyperlink ref="E1144" r:id="rId1139" xr:uid="{C9603DDB-F6EC-4DC8-93B9-D2CC039E8826}"/>
    <hyperlink ref="E1145" r:id="rId1140" xr:uid="{B96D8747-598A-4F86-AF25-B7A525450CBC}"/>
    <hyperlink ref="E1146" r:id="rId1141" xr:uid="{4CAB3B1B-F8AC-4A10-9E3C-497901CA98BE}"/>
    <hyperlink ref="E1147" r:id="rId1142" xr:uid="{D3EE59FD-D6BA-463B-9CFF-D0AD1CCAC653}"/>
    <hyperlink ref="E1148" r:id="rId1143" xr:uid="{31E083B4-A5A4-4670-846B-5E872BCCAB3C}"/>
    <hyperlink ref="E1149" r:id="rId1144" xr:uid="{243EB9F2-0795-4851-967C-7E20E84A30BF}"/>
    <hyperlink ref="E1150" r:id="rId1145" xr:uid="{A5437176-7595-494F-A87F-5DE40040ABFD}"/>
    <hyperlink ref="E1151" r:id="rId1146" xr:uid="{66B75A19-892B-4C64-A4B2-AC91665EEC14}"/>
    <hyperlink ref="E1152" r:id="rId1147" xr:uid="{C3216604-B5EF-46CC-8C4F-7F164E866A05}"/>
    <hyperlink ref="E1153" r:id="rId1148" xr:uid="{5DECA46C-9B55-47BC-A6B8-2C97A5649D1A}"/>
    <hyperlink ref="E1154" r:id="rId1149" xr:uid="{922C6404-73A3-4AFD-A896-71DDDD4C01B7}"/>
    <hyperlink ref="E1155" r:id="rId1150" xr:uid="{F2C19E96-DE0E-41A7-A220-2D78802946DC}"/>
    <hyperlink ref="E1156" r:id="rId1151" xr:uid="{987DD52E-8CDA-4B53-A8BF-FCC882CBDAEE}"/>
    <hyperlink ref="E1157" r:id="rId1152" xr:uid="{68158E3B-196E-477C-9469-98D939306288}"/>
    <hyperlink ref="E1158" r:id="rId1153" xr:uid="{1EAF456A-09C2-4AC4-A80B-F15C6E640DAD}"/>
    <hyperlink ref="E1159" r:id="rId1154" xr:uid="{3B947FD0-B0EA-4691-9A4E-F35CCC56516E}"/>
    <hyperlink ref="E1160" r:id="rId1155" xr:uid="{3C5230D9-ED8A-4B09-A070-93C6DD599D15}"/>
    <hyperlink ref="E1161" r:id="rId1156" xr:uid="{C4DC348C-8C33-419C-8F56-90E5D46BB259}"/>
    <hyperlink ref="E1162" r:id="rId1157" xr:uid="{AFFEC5E3-42A3-4356-BC18-845ACE05ADB1}"/>
    <hyperlink ref="E1163" r:id="rId1158" xr:uid="{32256B6A-6B70-4071-92B8-EA39D458EE97}"/>
    <hyperlink ref="E1164" r:id="rId1159" xr:uid="{62A16629-F2C0-424C-ACEF-36692CB5EA66}"/>
    <hyperlink ref="E1165" r:id="rId1160" xr:uid="{0D8576BE-6C29-455B-83D4-37C9DF47B392}"/>
    <hyperlink ref="E1166" r:id="rId1161" xr:uid="{87FE787F-182E-4968-A5EF-3ABDC5B74A6D}"/>
    <hyperlink ref="E1167" r:id="rId1162" xr:uid="{A2EF37A7-20AF-4388-858F-6FD8E989521F}"/>
    <hyperlink ref="E1168" r:id="rId1163" xr:uid="{00204B4E-9745-4133-B012-47089640F59D}"/>
    <hyperlink ref="E1169" r:id="rId1164" xr:uid="{6C6F2484-775C-4B62-BB79-2C6B750FD77F}"/>
    <hyperlink ref="E1170" r:id="rId1165" xr:uid="{04816A14-0D2D-4459-AB24-F762D5166206}"/>
    <hyperlink ref="E1171" r:id="rId1166" xr:uid="{468B1708-5D1D-472C-95C3-4B23C034FD24}"/>
    <hyperlink ref="E1172" r:id="rId1167" xr:uid="{B37A9022-6CA7-4BD4-80DC-DB3424B5B15D}"/>
    <hyperlink ref="E1173" r:id="rId1168" xr:uid="{9BBE58FF-F80C-4FA0-91AC-246DFD32126B}"/>
    <hyperlink ref="E1174" r:id="rId1169" xr:uid="{0060454F-B431-49F3-B915-4B1FF35430E0}"/>
    <hyperlink ref="E1175" r:id="rId1170" xr:uid="{B20EE6D2-874E-4E7A-8734-20740087CB04}"/>
    <hyperlink ref="E1176" r:id="rId1171" xr:uid="{136A7985-29F7-43B7-823E-C847399CC3A4}"/>
    <hyperlink ref="E1177" r:id="rId1172" xr:uid="{A14005CF-D025-43E0-BA1E-CC5E2F945BDB}"/>
    <hyperlink ref="E1178" r:id="rId1173" xr:uid="{6E9539F7-D226-4D15-87F8-255520C62052}"/>
    <hyperlink ref="E1179" r:id="rId1174" xr:uid="{B9F960A4-731F-41B5-BADF-AF1C147C8518}"/>
    <hyperlink ref="E1180" r:id="rId1175" xr:uid="{C9643AE4-77F6-4187-A4CE-8408D9F01C11}"/>
    <hyperlink ref="E1181" r:id="rId1176" xr:uid="{4C47EC50-A2F2-4CA3-9338-1195603B2F99}"/>
    <hyperlink ref="E1182" r:id="rId1177" xr:uid="{8269CB40-909A-4935-8879-A7B23CC22C6B}"/>
    <hyperlink ref="E1183" r:id="rId1178" xr:uid="{55BD9901-DB05-42B9-A94C-11C7BBB1E20F}"/>
    <hyperlink ref="E1184" r:id="rId1179" xr:uid="{FFF3D5DD-11CF-4CE3-9B3D-0CB2926BFC40}"/>
    <hyperlink ref="E1185" r:id="rId1180" xr:uid="{81E9CEB8-9451-4E0E-9E5E-B7DFE0CE464B}"/>
    <hyperlink ref="E1186" r:id="rId1181" xr:uid="{CA46DEE8-0D20-4C21-B989-F9D1A52762AD}"/>
    <hyperlink ref="E1187" r:id="rId1182" xr:uid="{CA244DAD-3A99-4541-9F2B-7462F4C99ED9}"/>
    <hyperlink ref="E1188" r:id="rId1183" xr:uid="{87A5396A-66FF-4914-B763-BBBB31C10C9A}"/>
    <hyperlink ref="E1189" r:id="rId1184" xr:uid="{D367E48D-FF9F-46FB-A11E-007F8F67F2D3}"/>
    <hyperlink ref="E1190" r:id="rId1185" xr:uid="{745F52BD-9965-434C-9E4E-FF763F917751}"/>
    <hyperlink ref="E1191" r:id="rId1186" xr:uid="{20018962-4944-4DB4-BAFB-573A8D581285}"/>
    <hyperlink ref="E1192" r:id="rId1187" xr:uid="{190073E8-48A3-4AE8-9D53-F9180CCC30F1}"/>
    <hyperlink ref="E1193" r:id="rId1188" xr:uid="{328C4074-2C48-4579-BF29-777D34187C0C}"/>
    <hyperlink ref="E1194" r:id="rId1189" xr:uid="{79D6BFCC-D250-4519-BFB0-BC2E6BDF10FE}"/>
    <hyperlink ref="E1195" r:id="rId1190" xr:uid="{E464AD1F-3395-4E59-B658-E658466D465B}"/>
    <hyperlink ref="E1196" r:id="rId1191" xr:uid="{038D89D6-11CF-4B27-BC10-1DC318DBFD55}"/>
    <hyperlink ref="E1197" r:id="rId1192" xr:uid="{33DA2B0E-E0CF-458E-8E19-6E21921CA405}"/>
    <hyperlink ref="E1198" r:id="rId1193" xr:uid="{05CC435B-2EE2-4571-8E41-6D2600723614}"/>
    <hyperlink ref="E1199" r:id="rId1194" xr:uid="{1C218548-13D0-4012-A368-08909FA353D3}"/>
    <hyperlink ref="E1200" r:id="rId1195" xr:uid="{37050C5E-B353-4F8B-A725-78980F2F4718}"/>
    <hyperlink ref="E1201" r:id="rId1196" xr:uid="{1D4A19A4-D8E1-49C2-BCAB-24092E8D2F32}"/>
    <hyperlink ref="E1202" r:id="rId1197" xr:uid="{DF1BACB1-7726-4BEB-90E8-D5520A5E0754}"/>
    <hyperlink ref="E1203" r:id="rId1198" xr:uid="{3ED6BA05-ECA8-46F4-A58F-3D2C0DA3DB45}"/>
    <hyperlink ref="E1204" r:id="rId1199" xr:uid="{7F9A79F1-D201-42A0-AC73-4246CA82F8D7}"/>
    <hyperlink ref="E1205" r:id="rId1200" xr:uid="{B660BC39-CD7F-4DE9-A7B2-61FDD0CEF9B5}"/>
    <hyperlink ref="E1206" r:id="rId1201" xr:uid="{9DB0AE72-0FA4-4188-8D67-10D26CE68545}"/>
    <hyperlink ref="E1207" r:id="rId1202" xr:uid="{FB68D011-4BCF-4582-A94D-0259053B4918}"/>
    <hyperlink ref="E1208" r:id="rId1203" xr:uid="{B4743088-0DBD-46F5-A311-D7682AFAE144}"/>
    <hyperlink ref="E1209" r:id="rId1204" xr:uid="{D1735A77-F537-4E88-825D-5A6DC625ED05}"/>
    <hyperlink ref="E1210" r:id="rId1205" xr:uid="{A3DEAF1D-D267-427C-91C2-E519F390B0EF}"/>
    <hyperlink ref="E1211" r:id="rId1206" xr:uid="{2D7DAD25-5441-4506-B8BD-C1CF84F6828C}"/>
    <hyperlink ref="E1212" r:id="rId1207" xr:uid="{76FF44B3-512A-4394-B300-DC180A4EBFAB}"/>
    <hyperlink ref="E1213" r:id="rId1208" xr:uid="{449F67A1-E41A-48BC-A313-7D7E85412C6C}"/>
    <hyperlink ref="E1214" r:id="rId1209" xr:uid="{5570F872-5610-4D29-893B-570CC3D60FE2}"/>
    <hyperlink ref="E1215" r:id="rId1210" xr:uid="{E4467920-5720-46AD-9027-6B33E4D2F47B}"/>
    <hyperlink ref="E1216" r:id="rId1211" xr:uid="{51BD05BC-E63E-44E9-B310-3BF666785C91}"/>
    <hyperlink ref="E1217" r:id="rId1212" xr:uid="{5006D70C-F0D1-4493-88F6-80F8A83AB8AB}"/>
    <hyperlink ref="E1218" r:id="rId1213" xr:uid="{04042E24-2041-48A1-BB0F-0F9B8B92AB19}"/>
    <hyperlink ref="E1219" r:id="rId1214" xr:uid="{37FB4AF9-83F0-463F-A8E6-BE7B27ADF94E}"/>
    <hyperlink ref="E1220" r:id="rId1215" xr:uid="{690C64F0-6D4F-4041-A233-11869F3B54A6}"/>
    <hyperlink ref="E1221" r:id="rId1216" xr:uid="{C7126E1D-6129-4569-914E-4A79D01ED85B}"/>
    <hyperlink ref="E1222" r:id="rId1217" xr:uid="{C8E50735-1D2C-4DD7-94BD-9730B146AC61}"/>
    <hyperlink ref="E1223" r:id="rId1218" xr:uid="{49035907-B7F7-40A0-8D55-376BB9007725}"/>
    <hyperlink ref="E1224" r:id="rId1219" xr:uid="{B6B29F84-87E0-4A4B-9C1E-36310751F462}"/>
    <hyperlink ref="E1225" r:id="rId1220" xr:uid="{4087236B-11E9-48C9-B24B-3309E63CD82E}"/>
    <hyperlink ref="E1226" r:id="rId1221" xr:uid="{EE646DF4-DE54-4C58-BA19-F269A6A311FF}"/>
    <hyperlink ref="E1227" r:id="rId1222" xr:uid="{622009F9-9E18-49F6-9571-A0F84CF1926C}"/>
    <hyperlink ref="E1228" r:id="rId1223" xr:uid="{EAF7B58A-4A0B-4086-95DF-868F7BDD3412}"/>
    <hyperlink ref="E1229" r:id="rId1224" xr:uid="{AAA4F5AC-EEEE-46C0-B187-BDE873701054}"/>
    <hyperlink ref="E1230" r:id="rId1225" xr:uid="{D5C42E0C-6701-470E-8DB1-675B0641DC4C}"/>
    <hyperlink ref="E1231" r:id="rId1226" xr:uid="{ED238D85-F288-4F42-96A7-55FD0B6107B8}"/>
    <hyperlink ref="E1232" r:id="rId1227" xr:uid="{35C87EFA-5FC9-44F6-894B-B933B8930EB7}"/>
    <hyperlink ref="E1233" r:id="rId1228" xr:uid="{5A960F0A-C28F-4CCD-B843-19A5DB2D0CCE}"/>
    <hyperlink ref="E1234" r:id="rId1229" xr:uid="{10F6A745-FC9D-4229-B617-B045C0E982D7}"/>
    <hyperlink ref="E1235" r:id="rId1230" xr:uid="{D54055E9-306B-4A4E-A893-AF5E32264118}"/>
    <hyperlink ref="E1236" r:id="rId1231" xr:uid="{7C2B744C-38B3-48B0-B1AF-6B16AD54D798}"/>
    <hyperlink ref="E1237" r:id="rId1232" xr:uid="{07A56AA2-3D7B-4B6D-82A4-87CC6BEFB908}"/>
    <hyperlink ref="E1238" r:id="rId1233" xr:uid="{A07C8504-D51A-4E04-AA38-401CD373CAB3}"/>
    <hyperlink ref="E1239" r:id="rId1234" xr:uid="{8C4EA412-B78D-445C-8DA7-0B055E2886ED}"/>
    <hyperlink ref="E1240" r:id="rId1235" xr:uid="{3841BCD3-EAC1-49D9-B420-2D3D716C05D4}"/>
    <hyperlink ref="E1241" r:id="rId1236" xr:uid="{928437B2-EC04-4984-8D0D-5D6D64E24F87}"/>
    <hyperlink ref="E1242" r:id="rId1237" xr:uid="{C21E6064-B26B-40C4-A575-23C732CCF923}"/>
    <hyperlink ref="E1243" r:id="rId1238" xr:uid="{A12EEEB9-B17A-4F87-AD01-08AAD1F232D0}"/>
    <hyperlink ref="E1244" r:id="rId1239" xr:uid="{24AF2A08-F4B7-4D8C-95CB-219A19EEA52B}"/>
    <hyperlink ref="E1245" r:id="rId1240" xr:uid="{7A161919-9D3A-4FA9-89EF-06FE35BE3609}"/>
    <hyperlink ref="E1246" r:id="rId1241" xr:uid="{1D7C3FED-67B0-4193-9E14-07A1115B2937}"/>
    <hyperlink ref="E1247" r:id="rId1242" xr:uid="{0FB03357-301E-4C2A-A512-57A64D7CF469}"/>
    <hyperlink ref="E1248" r:id="rId1243" xr:uid="{74937E34-833D-4379-92F6-741317EE8EC6}"/>
    <hyperlink ref="E1249" r:id="rId1244" xr:uid="{8720BD19-006E-435F-9107-F920FE53DE39}"/>
    <hyperlink ref="E1250" r:id="rId1245" xr:uid="{785DFA44-DF4B-4C1B-9CC3-0A32301227DA}"/>
    <hyperlink ref="E1251" r:id="rId1246" xr:uid="{03D6607A-4E90-4F2B-9883-FDDDF9725D16}"/>
    <hyperlink ref="E1252" r:id="rId1247" xr:uid="{3CD2BC9A-900F-4E3A-88F9-2B508F553C91}"/>
    <hyperlink ref="E1253" r:id="rId1248" xr:uid="{88A4BCD4-B79D-4813-A71D-0B72A4F5143E}"/>
    <hyperlink ref="E1254" r:id="rId1249" xr:uid="{AECEA4CB-D734-49A6-9357-CC9D9CF118B4}"/>
    <hyperlink ref="E1255" r:id="rId1250" xr:uid="{6AE621EC-D039-4074-930F-6FF813750F7B}"/>
    <hyperlink ref="E1256" r:id="rId1251" xr:uid="{BBBD9257-41DD-44D1-8078-0F422B4FF6CE}"/>
    <hyperlink ref="E1257" r:id="rId1252" xr:uid="{E9F2B0F6-CBE2-4F11-A7E7-93E8A36E8EDE}"/>
    <hyperlink ref="E1258" r:id="rId1253" xr:uid="{5391910B-6063-4C51-B723-E487CA78F305}"/>
    <hyperlink ref="E1259" r:id="rId1254" xr:uid="{64A63B2A-7E8F-4720-9DFC-EAE0CD2F838D}"/>
    <hyperlink ref="E1260" r:id="rId1255" xr:uid="{7BF4E515-62E1-4E29-AA53-026007FDEC97}"/>
    <hyperlink ref="E1261" r:id="rId1256" xr:uid="{CCCF4F0A-DC72-49F5-9DCD-CCAECB10936B}"/>
    <hyperlink ref="E1262" r:id="rId1257" xr:uid="{BAFAA032-E71C-40B2-8421-A5783C792A7A}"/>
    <hyperlink ref="E1263" r:id="rId1258" xr:uid="{CEDDAFBE-5190-4CD6-A106-7707B99EE393}"/>
    <hyperlink ref="E1264" r:id="rId1259" xr:uid="{F4E36B5E-BFBA-4E71-A577-718FB40BD028}"/>
    <hyperlink ref="E1265" r:id="rId1260" xr:uid="{F4D3F7D9-D150-4DF7-B5C3-171CE70A5BBD}"/>
    <hyperlink ref="E1266" r:id="rId1261" xr:uid="{CCFC81B6-153F-447A-8450-8728A3EBF8E0}"/>
    <hyperlink ref="E1267" r:id="rId1262" xr:uid="{B7A74728-C202-4D30-A0E1-0EDA639BB3A2}"/>
    <hyperlink ref="E1268" r:id="rId1263" xr:uid="{78828599-730A-42C7-B8A5-B41B0A2E8546}"/>
    <hyperlink ref="E1269" r:id="rId1264" xr:uid="{665674FA-3129-404D-A0BE-6E43E03F2E1B}"/>
    <hyperlink ref="E1270" r:id="rId1265" xr:uid="{01E51344-413A-4EA5-A8CC-9D054393D1EF}"/>
    <hyperlink ref="E1271" r:id="rId1266" xr:uid="{5602BB34-28CD-47C9-9B08-08E093481C03}"/>
    <hyperlink ref="E1272" r:id="rId1267" xr:uid="{E13ACAC3-630C-4091-A3D5-77A8FE3D47CF}"/>
    <hyperlink ref="E1273" r:id="rId1268" xr:uid="{5B069456-7284-405A-85FC-2460220ED5B5}"/>
    <hyperlink ref="E1274" r:id="rId1269" xr:uid="{C56122F2-B0C0-498D-991F-42D58AA5CDEE}"/>
    <hyperlink ref="E1275" r:id="rId1270" xr:uid="{6EAD8C12-27A3-441C-9FD9-5F040F97814D}"/>
    <hyperlink ref="E1276" r:id="rId1271" xr:uid="{719136DD-9534-410D-B461-0EFF38E3F439}"/>
    <hyperlink ref="E1277" r:id="rId1272" xr:uid="{1E013213-F875-4C6E-9FB7-172045458842}"/>
    <hyperlink ref="E1278" r:id="rId1273" xr:uid="{1A38A856-CA19-4D07-94C8-BF155626459A}"/>
    <hyperlink ref="E1279" r:id="rId1274" xr:uid="{062AFAE1-C1D5-4BED-9CF7-F4D966DE3491}"/>
    <hyperlink ref="E1280" r:id="rId1275" xr:uid="{20F03719-BF95-4780-B060-5F46BB9438BE}"/>
    <hyperlink ref="E1281" r:id="rId1276" xr:uid="{87E0A566-6EF8-432C-9E6D-E7719F376E4B}"/>
    <hyperlink ref="E1282" r:id="rId1277" xr:uid="{7BD8EC46-EFBB-4339-BB6F-3FDA0C110E26}"/>
    <hyperlink ref="E1283" r:id="rId1278" xr:uid="{4CCAE381-8F99-4C80-9215-0B2AA6D679FA}"/>
    <hyperlink ref="E1284" r:id="rId1279" xr:uid="{7706600F-814D-4B2F-ADA3-EFB6071E0647}"/>
    <hyperlink ref="E1285" r:id="rId1280" xr:uid="{7BD2D97D-4DCB-4006-9DCE-8A229F3707F9}"/>
    <hyperlink ref="E1286" r:id="rId1281" xr:uid="{06001032-8D5C-4AD3-A4BE-91BE43059FA4}"/>
    <hyperlink ref="E1287" r:id="rId1282" xr:uid="{66E6F189-9263-488E-9FF8-961D36EF7D21}"/>
    <hyperlink ref="E1288" r:id="rId1283" xr:uid="{DDC1FD67-6EC8-49B8-B1DC-7BB3CB4C7E47}"/>
    <hyperlink ref="E1289" r:id="rId1284" xr:uid="{C4FD4DFF-87EC-4CC9-B398-8C57E8877013}"/>
    <hyperlink ref="E1290" r:id="rId1285" xr:uid="{638FFA4B-5D36-42B6-893E-7A54D006542F}"/>
    <hyperlink ref="E1291" r:id="rId1286" xr:uid="{DC668223-3A85-4095-B6A9-3D21CFEAF4C3}"/>
    <hyperlink ref="E1292" r:id="rId1287" xr:uid="{806D8947-6F1D-45E8-8A4C-72D89033C9AD}"/>
    <hyperlink ref="E1293" r:id="rId1288" xr:uid="{F5BC8D83-0AAF-473C-83A5-626C9051707C}"/>
    <hyperlink ref="E1294" r:id="rId1289" xr:uid="{87380187-1BF0-4EAE-A08F-9BD5CA9A9DC8}"/>
    <hyperlink ref="E1295" r:id="rId1290" xr:uid="{6DB3756B-77D7-4CCB-AB09-BC0EBE5DCB70}"/>
    <hyperlink ref="E1296" r:id="rId1291" xr:uid="{B61B6EAF-A274-4E12-BFC6-7D9521EC04DD}"/>
    <hyperlink ref="E1297" r:id="rId1292" xr:uid="{45B254B9-235D-47EF-8F3A-507DB692C9C5}"/>
    <hyperlink ref="E1298" r:id="rId1293" xr:uid="{E5F4497B-5298-47A9-8B88-B7B054E978D1}"/>
    <hyperlink ref="E1299" r:id="rId1294" xr:uid="{DE980621-30DE-48E5-94C7-370F49D2C0A0}"/>
    <hyperlink ref="E1300" r:id="rId1295" xr:uid="{9DA17272-87FF-4AC0-919D-0A06ABD87654}"/>
    <hyperlink ref="E1301" r:id="rId1296" xr:uid="{0EC34DE8-392C-4D79-864F-F565FE4ED9F6}"/>
    <hyperlink ref="E1302" r:id="rId1297" xr:uid="{6114F120-C4B4-48DC-9EA5-56588AF73B5D}"/>
    <hyperlink ref="E1303" r:id="rId1298" xr:uid="{37D4440F-DAB1-4133-912C-00292CCBD1B4}"/>
    <hyperlink ref="E1304" r:id="rId1299" xr:uid="{8242C80E-F8AD-490C-83BF-9434C9F4031D}"/>
    <hyperlink ref="E1305" r:id="rId1300" xr:uid="{DD228E69-235B-4842-8959-C80E3D0995EB}"/>
    <hyperlink ref="E1306" r:id="rId1301" xr:uid="{8FFCDC23-DBBA-43E6-A5A3-F7A14E372249}"/>
    <hyperlink ref="E1307" r:id="rId1302" xr:uid="{5EA0D29E-D0D3-42A3-9116-D1A784192B04}"/>
    <hyperlink ref="E1308" r:id="rId1303" xr:uid="{554EE9C2-3FFA-4C51-BE01-D1BF8C767BB1}"/>
    <hyperlink ref="E1309" r:id="rId1304" xr:uid="{9D521E25-FC1C-47A0-96F6-EC8C01CF85F4}"/>
    <hyperlink ref="E1310" r:id="rId1305" xr:uid="{6AD4F696-1135-4FED-B0B7-F1D1C8FB4281}"/>
    <hyperlink ref="E1311" r:id="rId1306" xr:uid="{2C343352-252B-4551-8E31-A5FEC5113CE7}"/>
    <hyperlink ref="E1312" r:id="rId1307" xr:uid="{0C618AA2-1EC0-4A15-9447-566D8D6D50CE}"/>
    <hyperlink ref="E1313" r:id="rId1308" xr:uid="{CB051816-F657-4033-8949-BA70D00CB069}"/>
    <hyperlink ref="E1314" r:id="rId1309" xr:uid="{B88467E4-606A-4C9F-A283-90013D0E3664}"/>
    <hyperlink ref="E1315" r:id="rId1310" xr:uid="{5EFBB4F2-FDEB-4009-849C-5D39D244BD4B}"/>
    <hyperlink ref="E1316" r:id="rId1311" xr:uid="{E5F8E94D-2CE1-4CA9-8889-840F61AA07B3}"/>
    <hyperlink ref="E1317" r:id="rId1312" xr:uid="{B3117F8E-791B-494A-A250-8F9D1C6B713E}"/>
    <hyperlink ref="E1318" r:id="rId1313" xr:uid="{9DBFE0B0-D7F9-4380-920A-DA8CDC9B5A92}"/>
    <hyperlink ref="E1319" r:id="rId1314" xr:uid="{71AE3896-876F-4502-B6D7-00FEF25A74B1}"/>
    <hyperlink ref="E1320" r:id="rId1315" xr:uid="{388FC2C5-D4AD-44E9-BF1E-530090070FA3}"/>
    <hyperlink ref="E1321" r:id="rId1316" xr:uid="{46691BD8-DD7E-4143-AA1E-16A24485BDAA}"/>
    <hyperlink ref="E1322" r:id="rId1317" xr:uid="{B942B2DB-5DE4-4E58-B78A-E5BE8492DF63}"/>
    <hyperlink ref="E1323" r:id="rId1318" xr:uid="{38872FF4-88D7-4AC8-A860-806F9E8A6621}"/>
    <hyperlink ref="E1324" r:id="rId1319" xr:uid="{ABA00F9F-D954-44A7-BC9B-BB99405A907C}"/>
    <hyperlink ref="E1325" r:id="rId1320" xr:uid="{7337DFAB-A630-43AC-BE0A-23E3F2211E90}"/>
    <hyperlink ref="E1326" r:id="rId1321" xr:uid="{84F338D4-99B4-4297-82AA-911FB0711F0C}"/>
    <hyperlink ref="E1327" r:id="rId1322" xr:uid="{7DE3DFC3-4C7E-4694-877C-E567E1C37DD5}"/>
    <hyperlink ref="E1328" r:id="rId1323" xr:uid="{FB812EB3-0A16-47AC-822D-F37446324B98}"/>
    <hyperlink ref="E1329" r:id="rId1324" xr:uid="{AABF7173-72C5-49DA-A765-08C606B8B51C}"/>
    <hyperlink ref="E1330" r:id="rId1325" xr:uid="{3776CBF2-8E52-41EB-811C-C06E9586E73F}"/>
    <hyperlink ref="E1331" r:id="rId1326" xr:uid="{4EC35049-0F68-4CEA-9871-AB5F527BFD79}"/>
    <hyperlink ref="E1332" r:id="rId1327" xr:uid="{DD937041-495C-4611-8E45-707D14D36FDF}"/>
    <hyperlink ref="E1333" r:id="rId1328" xr:uid="{FF1288DC-5C24-42D6-B07D-383CA613EC1B}"/>
    <hyperlink ref="E1334" r:id="rId1329" xr:uid="{BDE2E832-4DD9-4FA1-999D-EECF60A8A08E}"/>
    <hyperlink ref="E1335" r:id="rId1330" xr:uid="{63000091-687E-452F-BD8D-EA20EC602098}"/>
    <hyperlink ref="E1336" r:id="rId1331" xr:uid="{B70EEECC-BA8F-4293-B9B1-D4B46A28CF37}"/>
    <hyperlink ref="E1337" r:id="rId1332" xr:uid="{54876F5B-2182-4A32-B3F2-DE4118DC6D7E}"/>
    <hyperlink ref="E1338" r:id="rId1333" xr:uid="{4E856379-EFD1-4508-ABA7-A09A1BFD1CFE}"/>
    <hyperlink ref="E1339" r:id="rId1334" xr:uid="{9F15E577-7034-4F9A-9FD6-A03791AC01B3}"/>
    <hyperlink ref="E1340" r:id="rId1335" xr:uid="{051F0D3B-0B75-487B-82D9-83CFE232A260}"/>
    <hyperlink ref="E1341" r:id="rId1336" xr:uid="{01E99360-36ED-4BB5-88DC-EE330A6A0660}"/>
    <hyperlink ref="E1342" r:id="rId1337" xr:uid="{222BE1BF-BDAB-4AA1-88A0-BBDF68A94821}"/>
    <hyperlink ref="E1343" r:id="rId1338" xr:uid="{8116C226-82C9-4F79-8010-D28BA3EAE955}"/>
    <hyperlink ref="E1344" r:id="rId1339" xr:uid="{2C1FDC71-ECCD-4EA3-8F8B-5120AD0942B8}"/>
    <hyperlink ref="E1345" r:id="rId1340" xr:uid="{C34B38F8-456F-4834-9178-E65A03634292}"/>
    <hyperlink ref="E1346" r:id="rId1341" xr:uid="{94913DFC-FF4D-4CD8-B609-33DAE3DF0B36}"/>
    <hyperlink ref="E1347" r:id="rId1342" xr:uid="{70558889-B4B5-48A8-A7CC-80C6BA2EE73F}"/>
    <hyperlink ref="E1348" r:id="rId1343" xr:uid="{6B9CC58C-067E-4A77-BD24-492F3891585A}"/>
    <hyperlink ref="E1349" r:id="rId1344" xr:uid="{27B6D544-D2DA-489F-8E32-5089AA22D6F5}"/>
    <hyperlink ref="E1350" r:id="rId1345" xr:uid="{EE75E71F-FB0F-4BAD-9EC7-9B19B9511A2E}"/>
    <hyperlink ref="E1351" r:id="rId1346" xr:uid="{2FD892F0-DAB2-4A7B-92B7-2C9156B87D67}"/>
    <hyperlink ref="E1352" r:id="rId1347" xr:uid="{C2205438-3842-4F13-B28E-EA6785A31A70}"/>
    <hyperlink ref="E1353" r:id="rId1348" xr:uid="{40DD8920-16D5-4F25-9A07-58DB2ED20625}"/>
    <hyperlink ref="E1354" r:id="rId1349" xr:uid="{91863EB3-12CB-46A3-9023-CB944354FD49}"/>
    <hyperlink ref="E1355" r:id="rId1350" xr:uid="{F2611652-35F9-4823-A6C2-B7D7134B909C}"/>
    <hyperlink ref="E1356" r:id="rId1351" xr:uid="{92A7115A-D4AB-43A7-B0D4-F97292B2DD9C}"/>
    <hyperlink ref="E1357" r:id="rId1352" xr:uid="{7CF61D8A-1633-4BC2-84FF-C70F9B3F065B}"/>
    <hyperlink ref="E1358" r:id="rId1353" xr:uid="{98208699-50D2-4E4D-AD57-668041300DA0}"/>
    <hyperlink ref="E1359" r:id="rId1354" xr:uid="{13E17A6C-99F3-45A7-9611-0D7BB80C25AE}"/>
    <hyperlink ref="E1360" r:id="rId1355" xr:uid="{4ACD7A40-4737-41AF-ADD1-D3C28D1F8148}"/>
    <hyperlink ref="E1361" r:id="rId1356" xr:uid="{50A71A6A-6D88-4298-84A2-040762F19611}"/>
    <hyperlink ref="E1362" r:id="rId1357" xr:uid="{8C6A7F89-FD87-4F6F-AB60-D95B4DB403CE}"/>
    <hyperlink ref="E1363" r:id="rId1358" xr:uid="{E7485650-DFF1-4658-A15A-BC7BAB6C0E6E}"/>
    <hyperlink ref="E1364" r:id="rId1359" xr:uid="{6F7512CA-EB29-4BD1-9288-06CFC8E7FBEB}"/>
    <hyperlink ref="E1365" r:id="rId1360" xr:uid="{7DA6B545-7DBA-4FFC-BA39-0C573EAD1BE8}"/>
    <hyperlink ref="E1366" r:id="rId1361" xr:uid="{FF55706F-BEF5-4540-B54E-F3895C383FB7}"/>
    <hyperlink ref="E1367" r:id="rId1362" xr:uid="{1B042F2E-104A-4068-8EB3-17A577B6AB4B}"/>
    <hyperlink ref="E1368" r:id="rId1363" xr:uid="{C25E5522-CDB9-4CA7-B7B5-B5B51BEBE769}"/>
    <hyperlink ref="E1369" r:id="rId1364" xr:uid="{DE119E3C-0D8A-4E06-906C-A6E7194EB386}"/>
    <hyperlink ref="E1370" r:id="rId1365" xr:uid="{9ADF894A-1CA0-4128-8AA7-131DC4B05FCC}"/>
    <hyperlink ref="E1371" r:id="rId1366" xr:uid="{1EEE394F-4121-4BA5-9ECE-1D771BCF8559}"/>
    <hyperlink ref="E1372" r:id="rId1367" xr:uid="{87F51ED4-12D1-4E67-8236-861AB78F6FD0}"/>
    <hyperlink ref="E1373" r:id="rId1368" xr:uid="{1B00E72B-B876-4DEE-AB18-F6864D948A78}"/>
    <hyperlink ref="E1374" r:id="rId1369" xr:uid="{0B2EF102-A961-4A14-BF38-6CBEA036A932}"/>
    <hyperlink ref="E1375" r:id="rId1370" xr:uid="{8A034FCA-AFB3-4480-9BD2-A2E3169CFF7F}"/>
    <hyperlink ref="E1376" r:id="rId1371" xr:uid="{74186F3A-12C6-407B-A7F5-9E10A9C133BF}"/>
    <hyperlink ref="E1377" r:id="rId1372" xr:uid="{AAE98911-6CB2-40A7-99D7-FFF61AA35CE5}"/>
    <hyperlink ref="E1378" r:id="rId1373" xr:uid="{28CBE072-41CF-42E5-A22A-33214A12F7F0}"/>
    <hyperlink ref="E1379" r:id="rId1374" xr:uid="{28614B0D-C895-4EE2-B166-A1C3CD4C3CC8}"/>
    <hyperlink ref="E1380" r:id="rId1375" xr:uid="{7AD17BD9-24C9-4BD2-BD1B-39F7DEA02829}"/>
    <hyperlink ref="E1381" r:id="rId1376" xr:uid="{B516E864-043A-4D9F-8E66-D1BE2FAFAA37}"/>
    <hyperlink ref="E1382" r:id="rId1377" xr:uid="{4BAA5F54-FDCF-42A8-9EAE-6996FE6C8B87}"/>
    <hyperlink ref="E1383" r:id="rId1378" xr:uid="{0E156A3F-68C7-40EA-AD3A-047A8B05B866}"/>
    <hyperlink ref="E1394" r:id="rId1379" xr:uid="{69D287E5-1759-4447-8B5F-AA8634E2B56E}"/>
    <hyperlink ref="E1398" r:id="rId1380" xr:uid="{54CA214B-309C-48A9-8C7F-DB9FE055F689}"/>
    <hyperlink ref="E1399" r:id="rId1381" xr:uid="{4B3568B0-8AC1-4C57-A82F-FC40A7C6628A}"/>
    <hyperlink ref="E1406" r:id="rId1382" xr:uid="{ED2BE9AA-BD93-40E9-9A6D-C8C5DB1B837B}"/>
    <hyperlink ref="E1407" r:id="rId1383" xr:uid="{2FA48532-E2D3-4622-BC5B-E6EEB08BD4F0}"/>
    <hyperlink ref="E1408" r:id="rId1384" xr:uid="{6872FF7F-6921-48E5-B3A8-D3347C15195C}"/>
    <hyperlink ref="E1435" r:id="rId1385" xr:uid="{AAF6DC4D-878B-47ED-B019-04F9AA4C0BD6}"/>
    <hyperlink ref="E1442" r:id="rId1386" xr:uid="{5E161C4B-2367-43D5-9A21-BA34A8006E85}"/>
    <hyperlink ref="E1444" r:id="rId1387" xr:uid="{FEC51CDC-1512-4693-83C5-5AD87416B944}"/>
    <hyperlink ref="E1445" r:id="rId1388" xr:uid="{12C321D2-49F9-4A10-8AEB-6D5351D4C483}"/>
    <hyperlink ref="E1451" r:id="rId1389" xr:uid="{4FF0EDF8-BFCE-40D6-9F59-17F5A8C1A501}"/>
    <hyperlink ref="E1453" r:id="rId1390" xr:uid="{DB933C77-9CAB-4915-9814-378FEFCDD331}"/>
    <hyperlink ref="E1456" r:id="rId1391" xr:uid="{DD0B04FE-07A3-4C7D-B246-063B3FEEE22C}"/>
    <hyperlink ref="E1457" r:id="rId1392" xr:uid="{9946BA95-5812-46ED-9CF0-49232049C4C9}"/>
    <hyperlink ref="E1458" r:id="rId1393" xr:uid="{FE566AD9-EECF-4C70-8791-0A05BFCE7528}"/>
    <hyperlink ref="E1463" r:id="rId1394" xr:uid="{F32F8F66-CF78-46EC-934D-6BA40E59CA8B}"/>
    <hyperlink ref="E1464" r:id="rId1395" xr:uid="{EEEF601A-6715-435C-9B00-036C96139E90}"/>
    <hyperlink ref="E1465" r:id="rId1396" xr:uid="{829E7E68-0504-4C91-9840-3F0E7D9D6DEF}"/>
    <hyperlink ref="E1472" r:id="rId1397" xr:uid="{DDEBA590-8141-41A8-990A-AF77A48B21BF}"/>
    <hyperlink ref="E1473" r:id="rId1398" xr:uid="{5FA3EA54-4233-4FFE-8BDE-60F13872A1CA}"/>
    <hyperlink ref="E1474" r:id="rId1399" xr:uid="{482061CC-96E1-4A04-917F-1F92D27B1475}"/>
    <hyperlink ref="E1475" r:id="rId1400" xr:uid="{0CD7DEEB-7872-44BC-88CA-44CC43E67B5B}"/>
    <hyperlink ref="E1476" r:id="rId1401" xr:uid="{5580316C-73BE-4EB3-8EE3-6651520D9C1D}"/>
    <hyperlink ref="E1477" r:id="rId1402" xr:uid="{2D14DF4E-D943-47EF-928B-E1D00D18149F}"/>
    <hyperlink ref="E1478" r:id="rId1403" xr:uid="{D9821C46-6493-4B24-8377-969AF4E9F548}"/>
    <hyperlink ref="E1480" r:id="rId1404" xr:uid="{3ABC4010-F273-4824-926B-A08FCC5C242D}"/>
    <hyperlink ref="E1481" r:id="rId1405" xr:uid="{1234A440-B46E-4B32-AC94-CF45137E7208}"/>
    <hyperlink ref="E1483" r:id="rId1406" xr:uid="{7161AD98-A959-4034-911F-BDE55232F966}"/>
    <hyperlink ref="E1498" r:id="rId1407" xr:uid="{999A0FA5-B12E-41AF-B9DF-C4CAC2803479}"/>
    <hyperlink ref="E1500" r:id="rId1408" xr:uid="{74B91A5A-8AD9-4CCB-B891-0E544CEC66DB}"/>
    <hyperlink ref="E1502" r:id="rId1409" xr:uid="{85878F9C-6210-4EFD-950D-72540ACFA95E}"/>
    <hyperlink ref="E1544" r:id="rId1410" xr:uid="{D6C97ABA-425F-4350-875A-E0FB4BACA4C9}"/>
    <hyperlink ref="E1546" r:id="rId1411" xr:uid="{4D479312-EB91-4333-ACC0-9437F906495D}"/>
    <hyperlink ref="E1551" r:id="rId1412" xr:uid="{FDDF9EB2-3674-454E-8AF9-64A8EB386013}"/>
    <hyperlink ref="E1552" r:id="rId1413" xr:uid="{AE0F16B2-22F8-49B5-979A-EB9CA1B19BFD}"/>
    <hyperlink ref="E1558" r:id="rId1414" xr:uid="{EC31B5BF-2BEF-42DE-BB6E-D5975BAF61F2}"/>
    <hyperlink ref="E1570" r:id="rId1415" xr:uid="{1492EBF5-09FE-449A-B571-262586DAFA7E}"/>
    <hyperlink ref="E1578" r:id="rId1416" xr:uid="{FD06F5B3-948B-4E66-A23C-B83FEDFE1A1C}"/>
    <hyperlink ref="E1579" r:id="rId1417" xr:uid="{5BD13F1B-2F2E-4049-919A-AA320051BC55}"/>
    <hyperlink ref="E1584" r:id="rId1418" xr:uid="{6C29F066-FAE3-4C92-BB8B-DC71D0471461}"/>
    <hyperlink ref="E1585" r:id="rId1419" xr:uid="{61C87A06-EF95-4515-B3DD-0F91B573B57A}"/>
    <hyperlink ref="E1586" r:id="rId1420" xr:uid="{022587E7-AE89-4ADA-9CB8-BD2512AA58AC}"/>
    <hyperlink ref="E1588" r:id="rId1421" xr:uid="{5B91E3F0-3BC6-4981-9F89-05A61F5AAE57}"/>
    <hyperlink ref="E1589" r:id="rId1422" xr:uid="{D24AB0F7-127A-4C2E-A5EC-0E0BCE0F3086}"/>
    <hyperlink ref="E1591" r:id="rId1423" xr:uid="{44882579-AD97-4EB0-AAC8-4CE4F6D089DF}"/>
    <hyperlink ref="E1593" r:id="rId1424" xr:uid="{E2E1C71C-8D29-46B6-BE11-CC0CF11FEF02}"/>
    <hyperlink ref="E1595" r:id="rId1425" xr:uid="{78ABEED4-0426-44E1-A3F8-8819BE119DA7}"/>
    <hyperlink ref="E1598" r:id="rId1426" xr:uid="{CD945C16-FA3C-4E0C-9831-3A1A5A14E3F0}"/>
    <hyperlink ref="E1599" r:id="rId1427" xr:uid="{9F15F100-2F66-4D20-B9AB-3C25090510A4}"/>
    <hyperlink ref="E1600" r:id="rId1428" xr:uid="{44B59900-31C2-405C-9EA9-80C9562B4A4F}"/>
    <hyperlink ref="E1601" r:id="rId1429" xr:uid="{314B1042-8E02-4E2A-9CC1-6CB98925CF3B}"/>
    <hyperlink ref="E1603" r:id="rId1430" xr:uid="{4189D566-4719-41C0-94C6-92D3CDD6D22C}"/>
    <hyperlink ref="E1614" r:id="rId1431" xr:uid="{0893CE33-3430-460B-B99F-CAD8146179B5}"/>
    <hyperlink ref="E1616" r:id="rId1432" xr:uid="{A4B1822A-46CF-4995-97FE-BD8C926C763B}"/>
    <hyperlink ref="E1617" r:id="rId1433" xr:uid="{EDC26F17-2758-4B07-9B31-72419FDF9123}"/>
    <hyperlink ref="E1620" r:id="rId1434" xr:uid="{411407CF-8230-4735-ADEA-7D9967E7989C}"/>
    <hyperlink ref="E1625" r:id="rId1435" xr:uid="{77D9B8BF-5BCA-41CF-8FA3-04A79C49463B}"/>
    <hyperlink ref="E1631" r:id="rId1436" xr:uid="{3BBEDDE4-E6EF-49A9-A03A-CF30A260A79F}"/>
    <hyperlink ref="E1634" r:id="rId1437" xr:uid="{01E1020A-24CA-45F9-BD23-7639FE6BF7A1}"/>
    <hyperlink ref="E1636" r:id="rId1438" xr:uid="{C8C5D9A1-E217-4EA5-B4A6-EF51DA0929E6}"/>
    <hyperlink ref="E1637" r:id="rId1439" xr:uid="{575263C8-2ECA-41B9-A8E9-28E2E81A7473}"/>
    <hyperlink ref="E1638" r:id="rId1440" xr:uid="{DE48323E-E32B-4ACB-AD53-14C8CEB792DA}"/>
    <hyperlink ref="E1641" r:id="rId1441" xr:uid="{3753DD68-8EE0-478C-8220-0450D98C5A74}"/>
    <hyperlink ref="E1647" r:id="rId1442" xr:uid="{1F2D69DB-20B1-4C49-9391-742FBFFE43A8}"/>
    <hyperlink ref="E1663" r:id="rId1443" xr:uid="{3A99A8F1-DAE7-4C8D-A904-35F12B7BDC6A}"/>
    <hyperlink ref="E1665" r:id="rId1444" xr:uid="{E1AF3AE2-77A3-402A-8CC1-FD9810E87ED9}"/>
    <hyperlink ref="E1666" r:id="rId1445" xr:uid="{4F474FAB-D4A4-48C1-AB0B-0E4A560DF2CF}"/>
    <hyperlink ref="E1667" r:id="rId1446" xr:uid="{0E9022CC-C3DB-4C24-925E-82D0D6CD11AA}"/>
    <hyperlink ref="E1669" r:id="rId1447" xr:uid="{82BC5A0D-94C6-420F-86ED-DAC71E003E11}"/>
    <hyperlink ref="E1670" r:id="rId1448" xr:uid="{2E2D8302-88F9-4BBE-B5FE-6849B0B41B02}"/>
    <hyperlink ref="E1671" r:id="rId1449" xr:uid="{D8ACC1CC-4E5E-452D-9660-7C58384E6C5B}"/>
    <hyperlink ref="E1673" r:id="rId1450" xr:uid="{4DB4C2F8-FA94-4BA1-9514-EC322EFE0CD0}"/>
    <hyperlink ref="E1674" r:id="rId1451" xr:uid="{E0582512-EEA3-42F7-B314-1831D1CEC52B}"/>
    <hyperlink ref="E1679" r:id="rId1452" xr:uid="{2721D1C1-3816-4917-9231-80BC732378B0}"/>
    <hyperlink ref="E1680" r:id="rId1453" xr:uid="{965C9C6D-CBDF-4DD1-A3EC-EFF8A0616226}"/>
    <hyperlink ref="E1683" r:id="rId1454" xr:uid="{E768B8A0-2DE5-4CF4-9700-7F7099F39A12}"/>
    <hyperlink ref="E1685" r:id="rId1455" xr:uid="{62614C9A-46A7-4D9B-A78C-26C762E29EEC}"/>
    <hyperlink ref="E1686" r:id="rId1456" xr:uid="{B14ACDA2-DC93-4E74-B759-F9A99D891342}"/>
    <hyperlink ref="E1687" r:id="rId1457" xr:uid="{94C02F52-BE52-4CE6-B774-7034301F30E3}"/>
    <hyperlink ref="E1688" r:id="rId1458" xr:uid="{A4B91AD7-C63D-4234-91F0-08BA01F4A216}"/>
    <hyperlink ref="E1689" r:id="rId1459" xr:uid="{6CEFD49C-415D-4FF4-B3AB-04A3F13D6D46}"/>
    <hyperlink ref="E1692" r:id="rId1460" xr:uid="{C55DEAD0-4DAE-437B-B9BF-968301664E39}"/>
    <hyperlink ref="E1693" r:id="rId1461" xr:uid="{2E4779E9-2391-462B-90FB-92115FAFEC91}"/>
    <hyperlink ref="E1696" r:id="rId1462" xr:uid="{EBB5EE5E-3D3C-47BB-B960-6EDF0E673D4F}"/>
    <hyperlink ref="E1698" r:id="rId1463" xr:uid="{20EAB21D-7F32-4956-B8C6-3BBAFCAD3856}"/>
    <hyperlink ref="E1700" r:id="rId1464" xr:uid="{28EFC9E7-A476-40D8-A3B9-61901453C370}"/>
    <hyperlink ref="E1703" r:id="rId1465" xr:uid="{42FA20F1-8795-4CDC-A617-F78F7937E79F}"/>
    <hyperlink ref="E1704" r:id="rId1466" xr:uid="{589B8647-A217-485C-B68C-D1A142D88F98}"/>
    <hyperlink ref="E1707" r:id="rId1467" xr:uid="{5BABE939-2D3F-46B7-A39B-C841F345FEBB}"/>
    <hyperlink ref="E1709" r:id="rId1468" xr:uid="{9AD1C3DF-326A-4A9A-9681-12A85C2D6C30}"/>
    <hyperlink ref="E1710" r:id="rId1469" xr:uid="{4D7FD3A7-8103-4FFA-AE10-87EA53E4B653}"/>
    <hyperlink ref="E1711" r:id="rId1470" xr:uid="{824FF2CC-2CCC-40A5-8F70-397A818AEF35}"/>
    <hyperlink ref="E1712" r:id="rId1471" xr:uid="{59454EF8-A410-4EDC-A584-9D6593790332}"/>
    <hyperlink ref="E1716" r:id="rId1472" xr:uid="{BD38AA99-92BB-4C09-82AB-9F2000A7E74F}"/>
    <hyperlink ref="E1719" r:id="rId1473" xr:uid="{63FA7C18-C9AE-423B-863E-60B39B344EE7}"/>
    <hyperlink ref="E1720" r:id="rId1474" xr:uid="{2B413670-F65B-49D3-B17C-5C67D8D6AB44}"/>
    <hyperlink ref="E1721" r:id="rId1475" xr:uid="{9E2BE93A-B9AB-403B-998A-3B34C21A7FDE}"/>
    <hyperlink ref="E1722" r:id="rId1476" xr:uid="{ABC00F9B-EC84-4A89-814B-B973FD3C0D1A}"/>
    <hyperlink ref="E1723" r:id="rId1477" xr:uid="{905F223D-C1AC-4C92-B913-478A1BBFDFE0}"/>
    <hyperlink ref="E1726" r:id="rId1478" xr:uid="{8709311E-97DB-474B-A016-9804608C26F8}"/>
    <hyperlink ref="E1727" r:id="rId1479" xr:uid="{0D4940F6-6530-43CA-815C-7CA3A602DF82}"/>
    <hyperlink ref="E1728" r:id="rId1480" xr:uid="{F4C9405E-B776-4856-B413-AF57407B2FB1}"/>
    <hyperlink ref="E1729" r:id="rId1481" xr:uid="{5A69A967-B596-4279-A3ED-8BC7155D7E9C}"/>
    <hyperlink ref="E1730" r:id="rId1482" xr:uid="{B7132A57-60EF-45D4-A2A4-7AEDA94E4EF4}"/>
    <hyperlink ref="E1731" r:id="rId1483" xr:uid="{C15BAE77-5315-464B-9189-CA50CB146EE9}"/>
    <hyperlink ref="E1732" r:id="rId1484" xr:uid="{3122C8AE-5C7E-417A-96FD-5A201EE0C942}"/>
    <hyperlink ref="E1733" r:id="rId1485" xr:uid="{FA86CEE1-1D12-4552-8D30-98A3EF717A65}"/>
    <hyperlink ref="E1734" r:id="rId1486" xr:uid="{3D8FF73A-F47C-44CE-AB17-B5DA9769195F}"/>
    <hyperlink ref="E1735" r:id="rId1487" xr:uid="{A7A62CB9-0B05-42DC-8B36-BEFE56FE934C}"/>
    <hyperlink ref="E1736" r:id="rId1488" xr:uid="{CAABCCC6-B90A-462B-B7A9-0DF2D4B35611}"/>
    <hyperlink ref="E1737" r:id="rId1489" xr:uid="{CF7DA965-2720-4742-9A82-CDF68AA77F11}"/>
    <hyperlink ref="E1739" r:id="rId1490" xr:uid="{F7E41C04-127E-4905-95EC-E2E8C749B274}"/>
    <hyperlink ref="E1740" r:id="rId1491" xr:uid="{EDB8A00B-4642-48D4-8FC9-0E614FCBB228}"/>
    <hyperlink ref="E1744" r:id="rId1492" xr:uid="{D4CDB630-446F-4839-925D-8C81E5A98171}"/>
    <hyperlink ref="E1745" r:id="rId1493" xr:uid="{3DABEF54-1265-4DDA-9DE2-CA60926E0014}"/>
    <hyperlink ref="E1746" r:id="rId1494" xr:uid="{4A861D70-4E41-47AF-B409-80F93EDE90F6}"/>
    <hyperlink ref="E1766" r:id="rId1495" xr:uid="{B7EB4604-3D38-43E2-80EC-E5ABCA05B7A0}"/>
    <hyperlink ref="E3704" r:id="rId1496" xr:uid="{4C7EFDAE-166A-4B8C-B14B-D568C5AD94BB}"/>
    <hyperlink ref="E4374" r:id="rId1497" xr:uid="{CB972428-05A7-4740-8202-1DD6C0428012}"/>
    <hyperlink ref="E4653" r:id="rId1498" xr:uid="{0F42A76B-6218-4063-87A2-D971146B51DF}"/>
    <hyperlink ref="E4687" r:id="rId1499" xr:uid="{78EF2E5C-F86F-416C-9CA1-FDA9B61CFEF5}"/>
    <hyperlink ref="E4694" r:id="rId1500" xr:uid="{F51FA33D-4993-46E9-B18C-2A40E5B2243F}"/>
    <hyperlink ref="E4695" r:id="rId1501" xr:uid="{5C2975FD-C3CB-4181-9824-6B68E5DA0134}"/>
    <hyperlink ref="E4696" r:id="rId1502" xr:uid="{9A9118A9-1703-42AD-9E3D-11DE0C9BCBC4}"/>
    <hyperlink ref="E4697" r:id="rId1503" xr:uid="{771518C1-B390-4085-88A5-C6A63FCC9372}"/>
    <hyperlink ref="E4698" r:id="rId1504" xr:uid="{DCEBE6FD-C896-4CA1-8ED2-A75CA70E5325}"/>
    <hyperlink ref="E4699" r:id="rId1505" xr:uid="{6DF198F2-4870-459A-96CE-1F875C618A5C}"/>
    <hyperlink ref="E4700" r:id="rId1506" xr:uid="{5D5CB6DE-934E-4C50-9DC4-937D00F8C6D2}"/>
    <hyperlink ref="E4701" r:id="rId1507" xr:uid="{A839852E-84D4-49F6-BF09-D263A3756D93}"/>
    <hyperlink ref="E4702" r:id="rId1508" xr:uid="{BCF0932D-0421-4D83-8AA5-36805E4E85DF}"/>
    <hyperlink ref="E4703" r:id="rId1509" xr:uid="{DA96763A-ECDB-4843-8D51-833D7F750F85}"/>
    <hyperlink ref="E4704" r:id="rId1510" xr:uid="{8DA85DDD-966A-466B-9CC2-E72E328BCD55}"/>
    <hyperlink ref="E4705" r:id="rId1511" xr:uid="{72E7F3FC-1A5A-4288-AFA0-A4A640F1AA37}"/>
    <hyperlink ref="E4706" r:id="rId1512" xr:uid="{39F81316-42B3-4966-8438-A95637A67DB7}"/>
    <hyperlink ref="E4707" r:id="rId1513" xr:uid="{ADBC24E4-8FEB-445D-93E8-7C68F3D36EB5}"/>
    <hyperlink ref="E4708" r:id="rId1514" xr:uid="{BD9BEFF5-EF74-4395-8403-3122A55E2D71}"/>
    <hyperlink ref="E4709" r:id="rId1515" xr:uid="{C1E771E7-568E-4272-8291-035CD3E02259}"/>
    <hyperlink ref="E4710" r:id="rId1516" xr:uid="{7E6091A6-3340-4F43-ADD2-3FF82C02588F}"/>
    <hyperlink ref="E4711" r:id="rId1517" xr:uid="{DCE432F5-D524-40D7-83F4-A2D857B82218}"/>
    <hyperlink ref="E4712" r:id="rId1518" xr:uid="{6151D27B-3AF4-42EA-921D-F00CC71FA9E1}"/>
    <hyperlink ref="E4713" r:id="rId1519" xr:uid="{48C09CE9-CD7C-485C-998A-80DEE387C850}"/>
    <hyperlink ref="E4714" r:id="rId1520" xr:uid="{4CA46346-7482-458A-A5D8-F8DE1A181DAE}"/>
    <hyperlink ref="E4715" r:id="rId1521" xr:uid="{8A912153-11E3-480A-8A28-8A8355AF0E6B}"/>
    <hyperlink ref="E4716" r:id="rId1522" xr:uid="{ECA41220-CEEE-472E-A0AA-062ADC2F03A2}"/>
    <hyperlink ref="E4717" r:id="rId1523" xr:uid="{37FC6025-8915-4687-833F-7D72D3912884}"/>
    <hyperlink ref="E4718" r:id="rId1524" xr:uid="{F3BCA137-D518-44C4-8E6C-ECB40BF2E3FC}"/>
    <hyperlink ref="E4719" r:id="rId1525" xr:uid="{0AE58888-D3F9-41A2-838D-5B92A90505AD}"/>
    <hyperlink ref="E4720" r:id="rId1526" xr:uid="{70A57AD8-E393-4190-9D82-143BE5D23F39}"/>
    <hyperlink ref="E4721" r:id="rId1527" xr:uid="{235602DC-F8DD-40A3-BAE3-36E9F5C922FC}"/>
    <hyperlink ref="E4722" r:id="rId1528" xr:uid="{D1BA7C0F-D5AE-4BB3-8441-5A4989479601}"/>
    <hyperlink ref="E4723" r:id="rId1529" xr:uid="{CCC9412F-5B5A-4F78-8598-AA612E4431D6}"/>
    <hyperlink ref="E4724" r:id="rId1530" xr:uid="{2BC667B6-0BB6-4D30-AC78-D7D8F8F86F97}"/>
    <hyperlink ref="E4725" r:id="rId1531" xr:uid="{E33793C4-A48B-4671-B89C-18B51DA1C17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7E98-4D48-4623-853B-0D8B19BB3846}">
  <dimension ref="A1:B29"/>
  <sheetViews>
    <sheetView zoomScale="130" zoomScaleNormal="130" workbookViewId="0">
      <selection activeCell="A21" sqref="A21:A28"/>
    </sheetView>
  </sheetViews>
  <sheetFormatPr baseColWidth="10" defaultColWidth="8.6640625" defaultRowHeight="16" x14ac:dyDescent="0.2"/>
  <cols>
    <col min="1" max="1" width="37.33203125" style="1" customWidth="1"/>
    <col min="2" max="2" width="97.6640625" style="2" customWidth="1"/>
    <col min="3" max="16384" width="8.6640625" style="2"/>
  </cols>
  <sheetData>
    <row r="1" spans="1:2" x14ac:dyDescent="0.2">
      <c r="A1" s="6" t="s">
        <v>15793</v>
      </c>
      <c r="B1" s="7" t="s">
        <v>15794</v>
      </c>
    </row>
    <row r="2" spans="1:2" ht="17" x14ac:dyDescent="0.2">
      <c r="A2" s="3" t="s">
        <v>0</v>
      </c>
      <c r="B2" s="2" t="s">
        <v>15801</v>
      </c>
    </row>
    <row r="3" spans="1:2" ht="17" x14ac:dyDescent="0.2">
      <c r="A3" s="4" t="s">
        <v>1</v>
      </c>
      <c r="B3" s="2" t="s">
        <v>15802</v>
      </c>
    </row>
    <row r="4" spans="1:2" ht="17" x14ac:dyDescent="0.2">
      <c r="A4" s="4" t="s">
        <v>2</v>
      </c>
      <c r="B4" s="2" t="s">
        <v>15803</v>
      </c>
    </row>
    <row r="5" spans="1:2" x14ac:dyDescent="0.2">
      <c r="A5" s="5" t="s">
        <v>3</v>
      </c>
      <c r="B5" s="2" t="s">
        <v>15804</v>
      </c>
    </row>
    <row r="6" spans="1:2" x14ac:dyDescent="0.2">
      <c r="A6" s="5" t="s">
        <v>4</v>
      </c>
      <c r="B6" s="2" t="s">
        <v>15805</v>
      </c>
    </row>
    <row r="7" spans="1:2" ht="17" x14ac:dyDescent="0.2">
      <c r="A7" s="4" t="s">
        <v>5</v>
      </c>
      <c r="B7" s="2" t="s">
        <v>15806</v>
      </c>
    </row>
    <row r="8" spans="1:2" ht="17" x14ac:dyDescent="0.2">
      <c r="A8" s="4" t="s">
        <v>6</v>
      </c>
      <c r="B8" s="2" t="s">
        <v>15807</v>
      </c>
    </row>
    <row r="9" spans="1:2" ht="17" x14ac:dyDescent="0.2">
      <c r="A9" s="4" t="s">
        <v>15799</v>
      </c>
      <c r="B9" s="2" t="s">
        <v>15808</v>
      </c>
    </row>
    <row r="10" spans="1:2" ht="17" x14ac:dyDescent="0.2">
      <c r="A10" s="4" t="s">
        <v>15798</v>
      </c>
      <c r="B10" s="2" t="s">
        <v>15800</v>
      </c>
    </row>
    <row r="11" spans="1:2" ht="17" x14ac:dyDescent="0.2">
      <c r="A11" s="4" t="s">
        <v>7</v>
      </c>
      <c r="B11" s="2" t="s">
        <v>15809</v>
      </c>
    </row>
    <row r="12" spans="1:2" ht="17" x14ac:dyDescent="0.2">
      <c r="A12" s="4" t="s">
        <v>8</v>
      </c>
      <c r="B12" s="2" t="s">
        <v>15810</v>
      </c>
    </row>
    <row r="13" spans="1:2" ht="17" x14ac:dyDescent="0.2">
      <c r="A13" s="4" t="s">
        <v>15797</v>
      </c>
      <c r="B13" s="2" t="s">
        <v>15811</v>
      </c>
    </row>
    <row r="14" spans="1:2" ht="17" x14ac:dyDescent="0.2">
      <c r="A14" s="3" t="s">
        <v>15796</v>
      </c>
      <c r="B14" s="2" t="s">
        <v>15812</v>
      </c>
    </row>
    <row r="15" spans="1:2" ht="17" x14ac:dyDescent="0.2">
      <c r="A15" s="4" t="s">
        <v>15795</v>
      </c>
      <c r="B15" s="2" t="s">
        <v>15813</v>
      </c>
    </row>
    <row r="16" spans="1:2" x14ac:dyDescent="0.2">
      <c r="A16" s="5" t="s">
        <v>9</v>
      </c>
      <c r="B16" s="2" t="s">
        <v>15814</v>
      </c>
    </row>
    <row r="17" spans="1:2" ht="17" x14ac:dyDescent="0.2">
      <c r="A17" s="4" t="s">
        <v>15815</v>
      </c>
      <c r="B17" s="2" t="s">
        <v>15816</v>
      </c>
    </row>
    <row r="18" spans="1:2" ht="17" x14ac:dyDescent="0.2">
      <c r="A18" s="4" t="s">
        <v>15817</v>
      </c>
      <c r="B18" s="2" t="s">
        <v>15818</v>
      </c>
    </row>
    <row r="19" spans="1:2" ht="17" x14ac:dyDescent="0.2">
      <c r="A19" s="4" t="s">
        <v>10</v>
      </c>
      <c r="B19" s="2" t="s">
        <v>15819</v>
      </c>
    </row>
    <row r="20" spans="1:2" x14ac:dyDescent="0.2">
      <c r="A20" s="5" t="s">
        <v>11</v>
      </c>
      <c r="B20" s="2" t="s">
        <v>15820</v>
      </c>
    </row>
    <row r="21" spans="1:2" x14ac:dyDescent="0.2">
      <c r="A21" s="5" t="s">
        <v>12</v>
      </c>
      <c r="B21" s="2" t="s">
        <v>15821</v>
      </c>
    </row>
    <row r="22" spans="1:2" x14ac:dyDescent="0.2">
      <c r="A22" s="5" t="s">
        <v>15822</v>
      </c>
      <c r="B22" s="5" t="s">
        <v>15830</v>
      </c>
    </row>
    <row r="23" spans="1:2" x14ac:dyDescent="0.2">
      <c r="A23" s="5" t="s">
        <v>15823</v>
      </c>
      <c r="B23" s="5" t="s">
        <v>15831</v>
      </c>
    </row>
    <row r="24" spans="1:2" x14ac:dyDescent="0.2">
      <c r="A24" s="5" t="s">
        <v>15824</v>
      </c>
      <c r="B24" s="5" t="s">
        <v>15832</v>
      </c>
    </row>
    <row r="25" spans="1:2" x14ac:dyDescent="0.2">
      <c r="A25" s="5" t="s">
        <v>15825</v>
      </c>
      <c r="B25" s="5" t="s">
        <v>15833</v>
      </c>
    </row>
    <row r="26" spans="1:2" x14ac:dyDescent="0.2">
      <c r="A26" s="5" t="s">
        <v>15826</v>
      </c>
      <c r="B26" s="5" t="s">
        <v>15834</v>
      </c>
    </row>
    <row r="27" spans="1:2" x14ac:dyDescent="0.2">
      <c r="A27" s="5" t="s">
        <v>15827</v>
      </c>
      <c r="B27" s="5" t="s">
        <v>15836</v>
      </c>
    </row>
    <row r="28" spans="1:2" x14ac:dyDescent="0.2">
      <c r="A28" s="5" t="s">
        <v>15828</v>
      </c>
      <c r="B28" s="5" t="s">
        <v>15835</v>
      </c>
    </row>
    <row r="29" spans="1:2" x14ac:dyDescent="0.2">
      <c r="A29" s="5" t="s">
        <v>15829</v>
      </c>
      <c r="B29" s="5" t="s">
        <v>15837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Crossley</dc:creator>
  <cp:lastModifiedBy>Keren Gruteke-Klein</cp:lastModifiedBy>
  <dcterms:created xsi:type="dcterms:W3CDTF">2021-08-04T19:23:30Z</dcterms:created>
  <dcterms:modified xsi:type="dcterms:W3CDTF">2025-02-04T17:17:11Z</dcterms:modified>
</cp:coreProperties>
</file>